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D:\WEST ZONE\NPCB 25-26\AR Monitoring\"/>
    </mc:Choice>
  </mc:AlternateContent>
  <xr:revisionPtr revIDLastSave="0" documentId="13_ncr:1_{4A9DFF5D-48A0-42A7-A846-7C53C16032F4}" xr6:coauthVersionLast="47" xr6:coauthVersionMax="47" xr10:uidLastSave="{00000000-0000-0000-0000-000000000000}"/>
  <bookViews>
    <workbookView xWindow="-108" yWindow="-108" windowWidth="23256" windowHeight="12456" tabRatio="852" activeTab="3" xr2:uid="{00000000-000D-0000-FFFF-FFFF00000000}"/>
  </bookViews>
  <sheets>
    <sheet name="Sum" sheetId="197" r:id="rId1"/>
    <sheet name="Pivot" sheetId="433" r:id="rId2"/>
    <sheet name="Dashboard Visual" sheetId="578" r:id="rId3"/>
    <sheet name="Final Dashboard" sheetId="574" r:id="rId4"/>
    <sheet name="CY" sheetId="573" r:id="rId5"/>
    <sheet name="DATA Sheet" sheetId="11" r:id="rId6"/>
    <sheet name="DASH BOARD" sheetId="14" r:id="rId7"/>
    <sheet name="1704" sheetId="610" r:id="rId8"/>
    <sheet name="1604" sheetId="608" r:id="rId9"/>
    <sheet name="Sheet3" sheetId="186" r:id="rId10"/>
    <sheet name="AOP" sheetId="189" r:id="rId11"/>
    <sheet name="Budget1" sheetId="468" r:id="rId12"/>
    <sheet name="TIme Over" sheetId="604" r:id="rId13"/>
    <sheet name="Sheet2" sheetId="609" r:id="rId14"/>
  </sheets>
  <externalReferences>
    <externalReference r:id="rId15"/>
  </externalReferences>
  <definedNames>
    <definedName name="_xlnm._FilterDatabase" localSheetId="8" hidden="1">'1604'!$A$1:$AF$1676</definedName>
    <definedName name="_xlnm._FilterDatabase" localSheetId="7" hidden="1">'1704'!$A$1:$AE$1676</definedName>
    <definedName name="_xlnm._FilterDatabase" localSheetId="10" hidden="1">AOP!$A$2:$T$21</definedName>
    <definedName name="_xlnm._FilterDatabase" localSheetId="11" hidden="1">Budget1!$A$1:$F$564</definedName>
    <definedName name="_xlnm._FilterDatabase" localSheetId="4" hidden="1">CY!$A$1:$AE$619</definedName>
    <definedName name="_xlnm._FilterDatabase" localSheetId="5" hidden="1">'DATA Sheet'!$A$1:$AG$1651</definedName>
    <definedName name="_xlnm._FilterDatabase" localSheetId="13" hidden="1">Sheet2!$A$1:$AF$62</definedName>
    <definedName name="_xlnm._FilterDatabase" localSheetId="12" hidden="1">'TIme Over'!$A$1:$K$90</definedName>
    <definedName name="_xlnm.Print_Area" localSheetId="10">AOP!$A$1:$T$25</definedName>
    <definedName name="_xlnm.Print_Area" localSheetId="0">Sum!$A$1:$Y$15</definedName>
    <definedName name="Slicer_Region">#N/A</definedName>
  </definedNames>
  <calcPr calcId="191029"/>
  <pivotCaches>
    <pivotCache cacheId="0" r:id="rId16"/>
    <pivotCache cacheId="1" r:id="rId17"/>
    <pivotCache cacheId="2"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604" l="1"/>
  <c r="J4" i="604"/>
  <c r="J5" i="604"/>
  <c r="J6" i="604"/>
  <c r="J7" i="604"/>
  <c r="J8" i="604"/>
  <c r="J9" i="604"/>
  <c r="J10" i="604"/>
  <c r="J11" i="604"/>
  <c r="J12" i="604"/>
  <c r="J13" i="604"/>
  <c r="J14" i="604"/>
  <c r="J15" i="604"/>
  <c r="J16" i="604"/>
  <c r="J17" i="604"/>
  <c r="J18" i="604"/>
  <c r="J19" i="604"/>
  <c r="J20" i="604"/>
  <c r="J21" i="604"/>
  <c r="J22" i="604"/>
  <c r="J23" i="604"/>
  <c r="J24" i="604"/>
  <c r="J25" i="604"/>
  <c r="J26" i="604"/>
  <c r="J27" i="604"/>
  <c r="J28" i="604"/>
  <c r="J29" i="604"/>
  <c r="J30" i="604"/>
  <c r="J31" i="604"/>
  <c r="J32" i="604"/>
  <c r="J33" i="604"/>
  <c r="J34" i="604"/>
  <c r="J35" i="604"/>
  <c r="J36" i="604"/>
  <c r="J37" i="604"/>
  <c r="J38" i="604"/>
  <c r="J39" i="604"/>
  <c r="J40" i="604"/>
  <c r="J41" i="604"/>
  <c r="J42" i="604"/>
  <c r="J43" i="604"/>
  <c r="J44" i="604"/>
  <c r="J45" i="604"/>
  <c r="J46" i="604"/>
  <c r="J47" i="604"/>
  <c r="J48" i="604"/>
  <c r="J49" i="604"/>
  <c r="J50" i="604"/>
  <c r="J51" i="604"/>
  <c r="J52" i="604"/>
  <c r="J53" i="604"/>
  <c r="J54" i="604"/>
  <c r="J55" i="604"/>
  <c r="J56" i="604"/>
  <c r="J57" i="604"/>
  <c r="J58" i="604"/>
  <c r="J59" i="604"/>
  <c r="J60" i="604"/>
  <c r="J61" i="604"/>
  <c r="J62" i="604"/>
  <c r="J63" i="604"/>
  <c r="J64" i="604"/>
  <c r="J65" i="604"/>
  <c r="J66" i="604"/>
  <c r="J67" i="604"/>
  <c r="J68" i="604"/>
  <c r="J69" i="604"/>
  <c r="J70" i="604"/>
  <c r="J71" i="604"/>
  <c r="J72" i="604"/>
  <c r="J73" i="604"/>
  <c r="J74" i="604"/>
  <c r="J75" i="604"/>
  <c r="J76" i="604"/>
  <c r="J77" i="604"/>
  <c r="J78" i="604"/>
  <c r="J79" i="604"/>
  <c r="J80" i="604"/>
  <c r="J81" i="604"/>
  <c r="J82" i="604"/>
  <c r="J83" i="604"/>
  <c r="J84" i="604"/>
  <c r="J85" i="604"/>
  <c r="J86" i="604"/>
  <c r="J87" i="604"/>
  <c r="J88" i="604"/>
  <c r="J89" i="604"/>
  <c r="J90" i="604"/>
  <c r="J2" i="604"/>
  <c r="H3" i="604"/>
  <c r="H4" i="604"/>
  <c r="H5" i="604"/>
  <c r="H6" i="604"/>
  <c r="H7" i="604"/>
  <c r="H8" i="604"/>
  <c r="H9" i="604"/>
  <c r="H10" i="604"/>
  <c r="H11" i="604"/>
  <c r="H12" i="604"/>
  <c r="H13" i="604"/>
  <c r="H14" i="604"/>
  <c r="H15" i="604"/>
  <c r="H16" i="604"/>
  <c r="H17" i="604"/>
  <c r="H18" i="604"/>
  <c r="H19" i="604"/>
  <c r="H20" i="604"/>
  <c r="H21" i="604"/>
  <c r="H22" i="604"/>
  <c r="H23" i="604"/>
  <c r="H24" i="604"/>
  <c r="H25" i="604"/>
  <c r="H26" i="604"/>
  <c r="H27" i="604"/>
  <c r="H28" i="604"/>
  <c r="H29" i="604"/>
  <c r="H30" i="604"/>
  <c r="H31" i="604"/>
  <c r="H32" i="604"/>
  <c r="H33" i="604"/>
  <c r="H34" i="604"/>
  <c r="H35" i="604"/>
  <c r="H36" i="604"/>
  <c r="H37" i="604"/>
  <c r="H38" i="604"/>
  <c r="H39" i="604"/>
  <c r="H40" i="604"/>
  <c r="H41" i="604"/>
  <c r="H42" i="604"/>
  <c r="H43" i="604"/>
  <c r="H44" i="604"/>
  <c r="H45" i="604"/>
  <c r="H46" i="604"/>
  <c r="H47" i="604"/>
  <c r="H48" i="604"/>
  <c r="H49" i="604"/>
  <c r="H50" i="604"/>
  <c r="H51" i="604"/>
  <c r="H52" i="604"/>
  <c r="H53" i="604"/>
  <c r="H54" i="604"/>
  <c r="H55" i="604"/>
  <c r="H56" i="604"/>
  <c r="H57" i="604"/>
  <c r="H58" i="604"/>
  <c r="H59" i="604"/>
  <c r="H60" i="604"/>
  <c r="H61" i="604"/>
  <c r="H62" i="604"/>
  <c r="H63" i="604"/>
  <c r="H64" i="604"/>
  <c r="H65" i="604"/>
  <c r="H66" i="604"/>
  <c r="H67" i="604"/>
  <c r="H68" i="604"/>
  <c r="H69" i="604"/>
  <c r="H70" i="604"/>
  <c r="H71" i="604"/>
  <c r="H72" i="604"/>
  <c r="H73" i="604"/>
  <c r="H74" i="604"/>
  <c r="H75" i="604"/>
  <c r="H76" i="604"/>
  <c r="H77" i="604"/>
  <c r="H78" i="604"/>
  <c r="H79" i="604"/>
  <c r="H80" i="604"/>
  <c r="H81" i="604"/>
  <c r="H82" i="604"/>
  <c r="H83" i="604"/>
  <c r="H84" i="604"/>
  <c r="H85" i="604"/>
  <c r="H86" i="604"/>
  <c r="H87" i="604"/>
  <c r="H88" i="604"/>
  <c r="H89" i="604"/>
  <c r="H90" i="604"/>
  <c r="H2" i="604"/>
  <c r="K10" i="574"/>
  <c r="L7" i="574" l="1"/>
  <c r="L8" i="574"/>
  <c r="L9" i="574"/>
  <c r="L10" i="574"/>
  <c r="L11" i="574"/>
  <c r="L12" i="574"/>
  <c r="L13" i="574"/>
  <c r="L6" i="574"/>
  <c r="K7" i="574"/>
  <c r="K8" i="574"/>
  <c r="K9" i="574"/>
  <c r="K11" i="574"/>
  <c r="K12" i="574"/>
  <c r="K13" i="574"/>
  <c r="K6" i="574"/>
  <c r="J7" i="574"/>
  <c r="J8" i="574"/>
  <c r="J9" i="574"/>
  <c r="J10" i="574"/>
  <c r="J11" i="574"/>
  <c r="J12" i="574"/>
  <c r="J13" i="574"/>
  <c r="J6" i="574"/>
  <c r="I7" i="574"/>
  <c r="I8" i="574"/>
  <c r="I9" i="574"/>
  <c r="I10" i="574"/>
  <c r="I11" i="574"/>
  <c r="I12" i="574"/>
  <c r="I13" i="574"/>
  <c r="I6" i="574"/>
  <c r="H7" i="574"/>
  <c r="H8" i="574"/>
  <c r="H9" i="574"/>
  <c r="H10" i="574"/>
  <c r="H11" i="574"/>
  <c r="H12" i="574"/>
  <c r="H13" i="574"/>
  <c r="H6" i="574"/>
  <c r="G7" i="574"/>
  <c r="G8" i="574"/>
  <c r="G9" i="574"/>
  <c r="G10" i="574"/>
  <c r="G11" i="574"/>
  <c r="G12" i="574"/>
  <c r="G13" i="574"/>
  <c r="G6" i="574"/>
  <c r="F14" i="574"/>
  <c r="E7" i="574"/>
  <c r="E8" i="574"/>
  <c r="E9" i="574"/>
  <c r="E10" i="574"/>
  <c r="E11" i="574"/>
  <c r="E12" i="574"/>
  <c r="E13" i="574"/>
  <c r="E6" i="574"/>
  <c r="D14" i="574"/>
  <c r="B14" i="574"/>
  <c r="C13" i="574"/>
  <c r="C12" i="574"/>
  <c r="C11" i="574"/>
  <c r="C10" i="574"/>
  <c r="C9" i="574"/>
  <c r="C8" i="574"/>
  <c r="C7" i="574"/>
  <c r="C6" i="574"/>
  <c r="L14" i="574" l="1"/>
  <c r="K14" i="574"/>
  <c r="J14" i="574"/>
  <c r="I14" i="574"/>
  <c r="H14" i="574"/>
  <c r="G14" i="574"/>
  <c r="E14" i="574"/>
  <c r="C14" i="574"/>
  <c r="N6" i="186"/>
  <c r="N9" i="186"/>
  <c r="M9" i="186"/>
  <c r="L9" i="186"/>
  <c r="C20" i="14" l="1"/>
  <c r="C21" i="14"/>
  <c r="C22" i="14"/>
  <c r="C23" i="14"/>
  <c r="C24" i="14"/>
  <c r="C25" i="14"/>
  <c r="C26" i="14"/>
  <c r="C27" i="14"/>
  <c r="C19" i="14"/>
  <c r="G14" i="197" l="1"/>
  <c r="P5" i="189"/>
  <c r="J5" i="189"/>
  <c r="L5" i="189"/>
  <c r="T8" i="189"/>
  <c r="F3" i="189"/>
  <c r="R13" i="189"/>
  <c r="R11" i="189"/>
  <c r="N10" i="189"/>
  <c r="T15" i="189"/>
  <c r="F10" i="189"/>
  <c r="L7" i="189"/>
  <c r="F12" i="189"/>
  <c r="T4" i="189"/>
  <c r="F16" i="189"/>
  <c r="R5" i="189"/>
  <c r="H6" i="189"/>
  <c r="F19" i="189"/>
  <c r="F14" i="189"/>
  <c r="T10" i="189"/>
  <c r="R15" i="189"/>
  <c r="F11" i="189"/>
  <c r="N3" i="189"/>
  <c r="R16" i="189"/>
  <c r="H13" i="189"/>
  <c r="H16" i="189"/>
  <c r="T16" i="189"/>
  <c r="H9" i="189"/>
  <c r="T3" i="189"/>
  <c r="R19" i="189"/>
  <c r="T12" i="189"/>
  <c r="R14" i="189"/>
  <c r="F5" i="189"/>
  <c r="F15" i="189"/>
  <c r="T19" i="189"/>
  <c r="T7" i="189"/>
  <c r="R6" i="189"/>
  <c r="J11" i="189"/>
  <c r="L12" i="189"/>
  <c r="R12" i="189"/>
  <c r="R8" i="189"/>
  <c r="F4" i="189"/>
  <c r="T6" i="189"/>
  <c r="H7" i="189"/>
  <c r="J10" i="189"/>
  <c r="J3" i="189"/>
  <c r="H3" i="189"/>
  <c r="P9" i="189"/>
  <c r="P11" i="189"/>
  <c r="H4" i="189"/>
  <c r="N7" i="189"/>
  <c r="F7" i="189"/>
  <c r="N18" i="189"/>
  <c r="J15" i="189"/>
  <c r="J13" i="189"/>
  <c r="H8" i="189"/>
  <c r="P8" i="189"/>
  <c r="L13" i="189"/>
  <c r="H12" i="189"/>
  <c r="P13" i="189"/>
  <c r="R18" i="189"/>
  <c r="P12" i="189"/>
  <c r="J6" i="189"/>
  <c r="F18" i="189"/>
  <c r="N13" i="189"/>
  <c r="N14" i="189"/>
  <c r="H18" i="189"/>
  <c r="N9" i="189"/>
  <c r="F6" i="189"/>
  <c r="J19" i="189"/>
  <c r="H19" i="189"/>
  <c r="L11" i="189"/>
  <c r="J7" i="189"/>
  <c r="J4" i="189"/>
  <c r="T14" i="189"/>
  <c r="L10" i="189"/>
  <c r="L18" i="189"/>
  <c r="H15" i="189"/>
  <c r="L15" i="189"/>
  <c r="P14" i="189"/>
  <c r="L9" i="189"/>
  <c r="N11" i="189"/>
  <c r="P4" i="189"/>
  <c r="J16" i="189"/>
  <c r="R7" i="189"/>
  <c r="L6" i="189"/>
  <c r="J8" i="189"/>
  <c r="N6" i="189"/>
  <c r="N4" i="189"/>
  <c r="H11" i="189"/>
  <c r="R3" i="189"/>
  <c r="N5" i="189"/>
  <c r="N12" i="189"/>
  <c r="L19" i="189"/>
  <c r="L8" i="189"/>
  <c r="J12" i="189"/>
  <c r="T13" i="189"/>
  <c r="H5" i="189"/>
  <c r="N19" i="189"/>
  <c r="J14" i="189"/>
  <c r="P16" i="189"/>
  <c r="P19" i="189"/>
  <c r="L4" i="189"/>
  <c r="T5" i="189"/>
  <c r="P15" i="189"/>
  <c r="F9" i="189"/>
  <c r="T18" i="189"/>
  <c r="J18" i="189"/>
  <c r="H10" i="189"/>
  <c r="H14" i="189"/>
  <c r="J9" i="189"/>
  <c r="R10" i="189"/>
  <c r="F13" i="189"/>
  <c r="N8" i="189"/>
  <c r="P3" i="189"/>
  <c r="N16" i="189"/>
  <c r="T11" i="189"/>
  <c r="R9" i="189"/>
  <c r="T9" i="189"/>
  <c r="L3" i="189"/>
  <c r="P6" i="189"/>
  <c r="R4" i="189"/>
  <c r="F8" i="189"/>
  <c r="N15" i="189"/>
  <c r="P7" i="189"/>
  <c r="L16" i="189"/>
  <c r="P18" i="189"/>
  <c r="P10" i="189"/>
  <c r="L14" i="189"/>
  <c r="S26" i="468" l="1"/>
  <c r="AG1387" i="11" l="1"/>
  <c r="AG1388" i="11"/>
  <c r="AG1389" i="11"/>
  <c r="AG1390" i="11"/>
  <c r="AG1391" i="11"/>
  <c r="AG1392" i="11"/>
  <c r="AG1393" i="11"/>
  <c r="AG1394" i="11"/>
  <c r="AG1395" i="11"/>
  <c r="AG1396" i="11"/>
  <c r="AG1397" i="11"/>
  <c r="AG1398" i="11"/>
  <c r="AG1399" i="11"/>
  <c r="AG1400" i="11"/>
  <c r="AG1401" i="11"/>
  <c r="AG1402" i="11"/>
  <c r="AG1403" i="11"/>
  <c r="AG1404" i="11"/>
  <c r="AG1405" i="11"/>
  <c r="AG1406" i="11"/>
  <c r="AG1407" i="11"/>
  <c r="AG1408" i="11"/>
  <c r="AG1409" i="11"/>
  <c r="AG1410" i="11"/>
  <c r="AG1411" i="11"/>
  <c r="AG1412" i="11"/>
  <c r="AG1413" i="11"/>
  <c r="AG1414" i="11"/>
  <c r="AG1415" i="11"/>
  <c r="AG1416" i="11"/>
  <c r="AG1417" i="11"/>
  <c r="AG1418" i="11"/>
  <c r="AG1419" i="11"/>
  <c r="AG1420" i="11"/>
  <c r="AG1421" i="11"/>
  <c r="AG1422" i="11"/>
  <c r="AG1423" i="11"/>
  <c r="AG1424" i="11"/>
  <c r="AG1425" i="11"/>
  <c r="AG1426" i="11"/>
  <c r="AG1427" i="11"/>
  <c r="AG1428" i="11"/>
  <c r="AG1429" i="11"/>
  <c r="AG1430" i="11"/>
  <c r="AG1431" i="11"/>
  <c r="AG1432" i="11"/>
  <c r="AG1433" i="11"/>
  <c r="AG1434" i="11"/>
  <c r="AG1435" i="11"/>
  <c r="AG1436" i="11"/>
  <c r="AG1437" i="11"/>
  <c r="AG1438" i="11"/>
  <c r="AG1439" i="11"/>
  <c r="AG1440" i="11"/>
  <c r="AG1441" i="11"/>
  <c r="AG1442" i="11"/>
  <c r="AG1443" i="11"/>
  <c r="AG1444" i="11"/>
  <c r="AG1445" i="11"/>
  <c r="AG1446" i="11"/>
  <c r="AG1447" i="11"/>
  <c r="AG1448" i="11"/>
  <c r="AG1449" i="11"/>
  <c r="AG1450" i="11"/>
  <c r="AG1451" i="11"/>
  <c r="AG1452" i="11"/>
  <c r="AG1453" i="11"/>
  <c r="AG1454" i="11"/>
  <c r="AG1455" i="11"/>
  <c r="AG1456" i="11"/>
  <c r="AG1457" i="11"/>
  <c r="AG1458" i="11"/>
  <c r="AG1459" i="11"/>
  <c r="AG1460" i="11"/>
  <c r="AG1461" i="11"/>
  <c r="AG1462" i="11"/>
  <c r="AG1463" i="11"/>
  <c r="AG1464" i="11"/>
  <c r="E19" i="433"/>
  <c r="L13" i="197" s="1"/>
  <c r="E20" i="433"/>
  <c r="L6" i="197" s="1"/>
  <c r="E21" i="433"/>
  <c r="L7" i="197" s="1"/>
  <c r="E22" i="433"/>
  <c r="L8" i="197" s="1"/>
  <c r="E23" i="433"/>
  <c r="L9" i="197" s="1"/>
  <c r="E24" i="433"/>
  <c r="L10" i="197" s="1"/>
  <c r="E25" i="433"/>
  <c r="L11" i="197" s="1"/>
  <c r="E26" i="433"/>
  <c r="L12" i="197" s="1"/>
  <c r="E18" i="433"/>
  <c r="L5" i="197" s="1"/>
  <c r="D5" i="433"/>
  <c r="I13" i="197" s="1"/>
  <c r="D6" i="433"/>
  <c r="I6" i="197" s="1"/>
  <c r="D7" i="433"/>
  <c r="I7" i="197" s="1"/>
  <c r="D8" i="433"/>
  <c r="I8" i="197" s="1"/>
  <c r="D9" i="433"/>
  <c r="I9" i="197" s="1"/>
  <c r="D10" i="433"/>
  <c r="I10" i="197" s="1"/>
  <c r="D11" i="433"/>
  <c r="I11" i="197" s="1"/>
  <c r="D12" i="433"/>
  <c r="I12" i="197" s="1"/>
  <c r="D4" i="433"/>
  <c r="I5" i="197" s="1"/>
  <c r="K13" i="197" l="1"/>
  <c r="J13" i="197"/>
  <c r="H13" i="197"/>
  <c r="I14" i="197"/>
  <c r="R20" i="14" l="1"/>
  <c r="R21" i="14"/>
  <c r="R22" i="14"/>
  <c r="R23" i="14"/>
  <c r="R24" i="14"/>
  <c r="R25" i="14"/>
  <c r="R26" i="14"/>
  <c r="R27" i="14"/>
  <c r="R19" i="14"/>
  <c r="AG3" i="11"/>
  <c r="AG4" i="11"/>
  <c r="AG5" i="11"/>
  <c r="AG6" i="11"/>
  <c r="AG7" i="11"/>
  <c r="AG8" i="11"/>
  <c r="AG9" i="11"/>
  <c r="AG10" i="11"/>
  <c r="AG11" i="11"/>
  <c r="AG12" i="11"/>
  <c r="AG13" i="11"/>
  <c r="AG14" i="11"/>
  <c r="AG15" i="11"/>
  <c r="AG16" i="11"/>
  <c r="AG17" i="11"/>
  <c r="AG18" i="11"/>
  <c r="AG19" i="11"/>
  <c r="AG20" i="11"/>
  <c r="AG21" i="11"/>
  <c r="AG22" i="11"/>
  <c r="AG23" i="11"/>
  <c r="AG24" i="11"/>
  <c r="AG25" i="11"/>
  <c r="AG26" i="11"/>
  <c r="AG27" i="11"/>
  <c r="AG28" i="11"/>
  <c r="AG29" i="11"/>
  <c r="AG30" i="11"/>
  <c r="AG31" i="11"/>
  <c r="AG32" i="11"/>
  <c r="AG33" i="11"/>
  <c r="AG34" i="11"/>
  <c r="AG35" i="11"/>
  <c r="AG36" i="11"/>
  <c r="AG37" i="11"/>
  <c r="AG38" i="11"/>
  <c r="AG39" i="11"/>
  <c r="AG40" i="11"/>
  <c r="AG41" i="11"/>
  <c r="AG42" i="11"/>
  <c r="AG43" i="11"/>
  <c r="AG44" i="11"/>
  <c r="AG45" i="11"/>
  <c r="AG46" i="11"/>
  <c r="AG47" i="11"/>
  <c r="AG48" i="11"/>
  <c r="AG49" i="11"/>
  <c r="AG50" i="11"/>
  <c r="AG51" i="11"/>
  <c r="AG52" i="11"/>
  <c r="AG53" i="11"/>
  <c r="AG54" i="11"/>
  <c r="AG55" i="11"/>
  <c r="AG56" i="11"/>
  <c r="AG57" i="11"/>
  <c r="AG58" i="11"/>
  <c r="AG59" i="11"/>
  <c r="AG60" i="11"/>
  <c r="AG61" i="11"/>
  <c r="AG62" i="11"/>
  <c r="AG63" i="11"/>
  <c r="AG64" i="11"/>
  <c r="AG65" i="11"/>
  <c r="AG66" i="11"/>
  <c r="AG67" i="11"/>
  <c r="AG68" i="11"/>
  <c r="AG69" i="11"/>
  <c r="AG70" i="11"/>
  <c r="AG71" i="11"/>
  <c r="AG72" i="11"/>
  <c r="AG73" i="11"/>
  <c r="AG74" i="11"/>
  <c r="AG75" i="11"/>
  <c r="AG76" i="11"/>
  <c r="AG77" i="11"/>
  <c r="AG78" i="11"/>
  <c r="AG79" i="11"/>
  <c r="AG80" i="11"/>
  <c r="AG81" i="11"/>
  <c r="AG82" i="11"/>
  <c r="AG83" i="11"/>
  <c r="AG84" i="11"/>
  <c r="AG85" i="11"/>
  <c r="AG86" i="11"/>
  <c r="AG87" i="11"/>
  <c r="AG88" i="11"/>
  <c r="AG89" i="11"/>
  <c r="AG90" i="11"/>
  <c r="AG91" i="11"/>
  <c r="AG92" i="11"/>
  <c r="AG93" i="11"/>
  <c r="AG94" i="11"/>
  <c r="AG95" i="11"/>
  <c r="AG96" i="11"/>
  <c r="AG97" i="11"/>
  <c r="AG98" i="11"/>
  <c r="AG99" i="11"/>
  <c r="AG100" i="11"/>
  <c r="AG101" i="11"/>
  <c r="AG102" i="11"/>
  <c r="AG103" i="11"/>
  <c r="AG104" i="11"/>
  <c r="AG105" i="11"/>
  <c r="AG106" i="11"/>
  <c r="AG107" i="11"/>
  <c r="AG108" i="11"/>
  <c r="AG109" i="11"/>
  <c r="AG110" i="11"/>
  <c r="AG111" i="11"/>
  <c r="AG112" i="11"/>
  <c r="AG113" i="11"/>
  <c r="AG114" i="11"/>
  <c r="AG115" i="11"/>
  <c r="AG116" i="11"/>
  <c r="AG117" i="11"/>
  <c r="AG118" i="11"/>
  <c r="AG119" i="11"/>
  <c r="AG120" i="11"/>
  <c r="AG121" i="11"/>
  <c r="AG122" i="11"/>
  <c r="AG123" i="11"/>
  <c r="AG124" i="11"/>
  <c r="AG125" i="11"/>
  <c r="AG126" i="11"/>
  <c r="AG127" i="11"/>
  <c r="AG128" i="11"/>
  <c r="AG129" i="11"/>
  <c r="AG130" i="11"/>
  <c r="AG131" i="11"/>
  <c r="AG132" i="11"/>
  <c r="AG133" i="11"/>
  <c r="AG134" i="11"/>
  <c r="AG135" i="11"/>
  <c r="AG136" i="11"/>
  <c r="AG137" i="11"/>
  <c r="AG138" i="11"/>
  <c r="AG139" i="11"/>
  <c r="AG140" i="11"/>
  <c r="AG141" i="11"/>
  <c r="AG142" i="11"/>
  <c r="AG143" i="11"/>
  <c r="AG144" i="11"/>
  <c r="AG145" i="11"/>
  <c r="AG146" i="11"/>
  <c r="AG147" i="11"/>
  <c r="AG148" i="11"/>
  <c r="AG149" i="11"/>
  <c r="AG150" i="11"/>
  <c r="AG151" i="11"/>
  <c r="AG152" i="11"/>
  <c r="AG153" i="11"/>
  <c r="AG154" i="11"/>
  <c r="AG155" i="11"/>
  <c r="AG156" i="11"/>
  <c r="AG157" i="11"/>
  <c r="AG158" i="11"/>
  <c r="AG159" i="11"/>
  <c r="AG160" i="11"/>
  <c r="AG161" i="11"/>
  <c r="AG162" i="11"/>
  <c r="AG163" i="11"/>
  <c r="AG164" i="11"/>
  <c r="AG165" i="11"/>
  <c r="AG166" i="11"/>
  <c r="AG167" i="11"/>
  <c r="AG168" i="11"/>
  <c r="AG169" i="11"/>
  <c r="AG170" i="11"/>
  <c r="AG171" i="11"/>
  <c r="AG172" i="11"/>
  <c r="AG173" i="11"/>
  <c r="AG174" i="11"/>
  <c r="AG175" i="11"/>
  <c r="AG176" i="11"/>
  <c r="AG177" i="11"/>
  <c r="AG178" i="11"/>
  <c r="AG179" i="11"/>
  <c r="AG180" i="11"/>
  <c r="AG181" i="11"/>
  <c r="AG182" i="11"/>
  <c r="AG183" i="11"/>
  <c r="AG184" i="11"/>
  <c r="AG185" i="11"/>
  <c r="AG186" i="11"/>
  <c r="AG187" i="11"/>
  <c r="AG188" i="11"/>
  <c r="AG189" i="11"/>
  <c r="AG190" i="11"/>
  <c r="AG191" i="11"/>
  <c r="AG192" i="11"/>
  <c r="AG193" i="11"/>
  <c r="AG194" i="11"/>
  <c r="AG195" i="11"/>
  <c r="AG196" i="11"/>
  <c r="AG197" i="11"/>
  <c r="AG198" i="11"/>
  <c r="AG199" i="11"/>
  <c r="AG200" i="11"/>
  <c r="AG201" i="11"/>
  <c r="AG202" i="11"/>
  <c r="AG203" i="11"/>
  <c r="AG204" i="11"/>
  <c r="AG205" i="11"/>
  <c r="AG206" i="11"/>
  <c r="AG207" i="11"/>
  <c r="AG208" i="11"/>
  <c r="AG209" i="11"/>
  <c r="AG210" i="11"/>
  <c r="AG211" i="11"/>
  <c r="AG212" i="11"/>
  <c r="AG213" i="11"/>
  <c r="AG214" i="11"/>
  <c r="AG215" i="11"/>
  <c r="AG216" i="11"/>
  <c r="AG217" i="11"/>
  <c r="AG218" i="11"/>
  <c r="AG219" i="11"/>
  <c r="AG220" i="11"/>
  <c r="AG221" i="11"/>
  <c r="AG222" i="11"/>
  <c r="AG223" i="11"/>
  <c r="AG224" i="11"/>
  <c r="AG225" i="11"/>
  <c r="AG226" i="11"/>
  <c r="AG227" i="11"/>
  <c r="AG228" i="11"/>
  <c r="AG229" i="11"/>
  <c r="AG230" i="11"/>
  <c r="AG231" i="11"/>
  <c r="AG232" i="11"/>
  <c r="AG233" i="11"/>
  <c r="AG234" i="11"/>
  <c r="AG235" i="11"/>
  <c r="AG236" i="11"/>
  <c r="AG237" i="11"/>
  <c r="AG238" i="11"/>
  <c r="AG239" i="11"/>
  <c r="AG240" i="11"/>
  <c r="AG241" i="11"/>
  <c r="AG242" i="11"/>
  <c r="AG243" i="11"/>
  <c r="AG244" i="11"/>
  <c r="AG245" i="11"/>
  <c r="AG246" i="11"/>
  <c r="AG247" i="11"/>
  <c r="AG248" i="11"/>
  <c r="AG249" i="11"/>
  <c r="AG250" i="11"/>
  <c r="AG251" i="11"/>
  <c r="AG252" i="11"/>
  <c r="AG253" i="11"/>
  <c r="AG254" i="11"/>
  <c r="AG255" i="11"/>
  <c r="AG256" i="11"/>
  <c r="AG257" i="11"/>
  <c r="AG258" i="11"/>
  <c r="AG259" i="11"/>
  <c r="AG260" i="11"/>
  <c r="AG261" i="11"/>
  <c r="AG262" i="11"/>
  <c r="AG263" i="11"/>
  <c r="AG264" i="11"/>
  <c r="AG265" i="11"/>
  <c r="AG266" i="11"/>
  <c r="AG267" i="11"/>
  <c r="AG268" i="11"/>
  <c r="AG269" i="11"/>
  <c r="AG270" i="11"/>
  <c r="AG271" i="11"/>
  <c r="AG272" i="11"/>
  <c r="AG273" i="11"/>
  <c r="AG274" i="11"/>
  <c r="AG275" i="11"/>
  <c r="AG276" i="11"/>
  <c r="AG277" i="11"/>
  <c r="AG278" i="11"/>
  <c r="AG279" i="11"/>
  <c r="AG280" i="11"/>
  <c r="AG281" i="11"/>
  <c r="AG282" i="11"/>
  <c r="AG283" i="11"/>
  <c r="AG284" i="11"/>
  <c r="AG285" i="11"/>
  <c r="AG286" i="11"/>
  <c r="AG287" i="11"/>
  <c r="AG288" i="11"/>
  <c r="AG289" i="11"/>
  <c r="AG290" i="11"/>
  <c r="AG291" i="11"/>
  <c r="AG292" i="11"/>
  <c r="AG293" i="11"/>
  <c r="AG294" i="11"/>
  <c r="AG295" i="11"/>
  <c r="AG296" i="11"/>
  <c r="AG297" i="11"/>
  <c r="AG298" i="11"/>
  <c r="AG299" i="11"/>
  <c r="AG300" i="11"/>
  <c r="AG301" i="11"/>
  <c r="AG302" i="11"/>
  <c r="AG303" i="11"/>
  <c r="AG304" i="11"/>
  <c r="AG305" i="11"/>
  <c r="AG306" i="11"/>
  <c r="AG307" i="11"/>
  <c r="AG308" i="11"/>
  <c r="AG309" i="11"/>
  <c r="AG310" i="11"/>
  <c r="AG311" i="11"/>
  <c r="AG312" i="11"/>
  <c r="AG313" i="11"/>
  <c r="AG314" i="11"/>
  <c r="AG315" i="11"/>
  <c r="AG316" i="11"/>
  <c r="AG317" i="11"/>
  <c r="AG318" i="11"/>
  <c r="AG319" i="11"/>
  <c r="AG320" i="11"/>
  <c r="AG321" i="11"/>
  <c r="AG322" i="11"/>
  <c r="AG323" i="11"/>
  <c r="AG324" i="11"/>
  <c r="AG325" i="11"/>
  <c r="AG326" i="11"/>
  <c r="AG327" i="11"/>
  <c r="AG328" i="11"/>
  <c r="AG329" i="11"/>
  <c r="AG330" i="11"/>
  <c r="AG331" i="11"/>
  <c r="AG332" i="11"/>
  <c r="AG333" i="11"/>
  <c r="AG334" i="11"/>
  <c r="AG335" i="11"/>
  <c r="AG336" i="11"/>
  <c r="AG337" i="11"/>
  <c r="AG338" i="11"/>
  <c r="AG339" i="11"/>
  <c r="AG340" i="11"/>
  <c r="AG341" i="11"/>
  <c r="AG342" i="11"/>
  <c r="AG343" i="11"/>
  <c r="AG344" i="11"/>
  <c r="AG345" i="11"/>
  <c r="AG346" i="11"/>
  <c r="AG347" i="11"/>
  <c r="AG348" i="11"/>
  <c r="AG349" i="11"/>
  <c r="AG350" i="11"/>
  <c r="AG351" i="11"/>
  <c r="AG352" i="11"/>
  <c r="AG353" i="11"/>
  <c r="AG354" i="11"/>
  <c r="AG355" i="11"/>
  <c r="AG356" i="11"/>
  <c r="AG357" i="11"/>
  <c r="AG358" i="11"/>
  <c r="AG359" i="11"/>
  <c r="AG360" i="11"/>
  <c r="AG361" i="11"/>
  <c r="AG362" i="11"/>
  <c r="AG363" i="11"/>
  <c r="AG364" i="11"/>
  <c r="AG365" i="11"/>
  <c r="AG366" i="11"/>
  <c r="AG367" i="11"/>
  <c r="AG368" i="11"/>
  <c r="AG369" i="11"/>
  <c r="AG370" i="11"/>
  <c r="AG371" i="11"/>
  <c r="AG372" i="11"/>
  <c r="AG373" i="11"/>
  <c r="AG374" i="11"/>
  <c r="AG375" i="11"/>
  <c r="AG376" i="11"/>
  <c r="AG377" i="11"/>
  <c r="AG378" i="11"/>
  <c r="AG379" i="11"/>
  <c r="AG380" i="11"/>
  <c r="AG381" i="11"/>
  <c r="AG382" i="11"/>
  <c r="AG383" i="11"/>
  <c r="AG384" i="11"/>
  <c r="AG385" i="11"/>
  <c r="AG386" i="11"/>
  <c r="AG387" i="11"/>
  <c r="AG388" i="11"/>
  <c r="AG389" i="11"/>
  <c r="AG390" i="11"/>
  <c r="AG391" i="11"/>
  <c r="AG392" i="11"/>
  <c r="AG393" i="11"/>
  <c r="AG394" i="11"/>
  <c r="AG395" i="11"/>
  <c r="AG396" i="11"/>
  <c r="AG397" i="11"/>
  <c r="AG398" i="11"/>
  <c r="AG399" i="11"/>
  <c r="AG400" i="11"/>
  <c r="AG401" i="11"/>
  <c r="AG402" i="11"/>
  <c r="AG403" i="11"/>
  <c r="AG404" i="11"/>
  <c r="AG405" i="11"/>
  <c r="AG406" i="11"/>
  <c r="AG407" i="11"/>
  <c r="AG408" i="11"/>
  <c r="AG409" i="11"/>
  <c r="AG410" i="11"/>
  <c r="AG411" i="11"/>
  <c r="AG412" i="11"/>
  <c r="AG413" i="11"/>
  <c r="AG414" i="11"/>
  <c r="AG415" i="11"/>
  <c r="AG416" i="11"/>
  <c r="AG417" i="11"/>
  <c r="AG418" i="11"/>
  <c r="AG419" i="11"/>
  <c r="AG420" i="11"/>
  <c r="AG421" i="11"/>
  <c r="AG422" i="11"/>
  <c r="AG423" i="11"/>
  <c r="AG424" i="11"/>
  <c r="AG425" i="11"/>
  <c r="AG426" i="11"/>
  <c r="AG427" i="11"/>
  <c r="AG428" i="11"/>
  <c r="AG429" i="11"/>
  <c r="AG430" i="11"/>
  <c r="AG431" i="11"/>
  <c r="AG432" i="11"/>
  <c r="AG433" i="11"/>
  <c r="AG434" i="11"/>
  <c r="AG435" i="11"/>
  <c r="AG436" i="11"/>
  <c r="AG437" i="11"/>
  <c r="AG438" i="11"/>
  <c r="AG439" i="11"/>
  <c r="AG440" i="11"/>
  <c r="AG441" i="11"/>
  <c r="AG442" i="11"/>
  <c r="AG443" i="11"/>
  <c r="AG444" i="11"/>
  <c r="AG445" i="11"/>
  <c r="AG446" i="11"/>
  <c r="AG447" i="11"/>
  <c r="AG448" i="11"/>
  <c r="AG449" i="11"/>
  <c r="AG450" i="11"/>
  <c r="AG451" i="11"/>
  <c r="AG452" i="11"/>
  <c r="AG453" i="11"/>
  <c r="AG454" i="11"/>
  <c r="AG455" i="11"/>
  <c r="AG456" i="11"/>
  <c r="AG457" i="11"/>
  <c r="AG458" i="11"/>
  <c r="AG459" i="11"/>
  <c r="AG460" i="11"/>
  <c r="AG461" i="11"/>
  <c r="AG462" i="11"/>
  <c r="AG463" i="11"/>
  <c r="AG464" i="11"/>
  <c r="AG465" i="11"/>
  <c r="AG466" i="11"/>
  <c r="AG467" i="11"/>
  <c r="AG468" i="11"/>
  <c r="AG469" i="11"/>
  <c r="AG470" i="11"/>
  <c r="AG471" i="11"/>
  <c r="AG472" i="11"/>
  <c r="AG473" i="11"/>
  <c r="AG474" i="11"/>
  <c r="AG475" i="11"/>
  <c r="AG476" i="11"/>
  <c r="AG477" i="11"/>
  <c r="AG478" i="11"/>
  <c r="AG479" i="11"/>
  <c r="AG480" i="11"/>
  <c r="AG481" i="11"/>
  <c r="AG482" i="11"/>
  <c r="AG483" i="11"/>
  <c r="AG484" i="11"/>
  <c r="AG485" i="11"/>
  <c r="AG486" i="11"/>
  <c r="AG487" i="11"/>
  <c r="AG488" i="11"/>
  <c r="AG489" i="11"/>
  <c r="AG490" i="11"/>
  <c r="AG491" i="11"/>
  <c r="AG492" i="11"/>
  <c r="AG493" i="11"/>
  <c r="AG494" i="11"/>
  <c r="AG495" i="11"/>
  <c r="AG496" i="11"/>
  <c r="AG497" i="11"/>
  <c r="AG498" i="11"/>
  <c r="AG499" i="11"/>
  <c r="AG500" i="11"/>
  <c r="AG501" i="11"/>
  <c r="AG502" i="11"/>
  <c r="AG503" i="11"/>
  <c r="AG504" i="11"/>
  <c r="AG505" i="11"/>
  <c r="AG506" i="11"/>
  <c r="AG507" i="11"/>
  <c r="AG508" i="11"/>
  <c r="AG509" i="11"/>
  <c r="AG510" i="11"/>
  <c r="AG511" i="11"/>
  <c r="AG512" i="11"/>
  <c r="AG513" i="11"/>
  <c r="AG514" i="11"/>
  <c r="AG515" i="11"/>
  <c r="AG516" i="11"/>
  <c r="AG517" i="11"/>
  <c r="AG518" i="11"/>
  <c r="AG519" i="11"/>
  <c r="AG520" i="11"/>
  <c r="AG521" i="11"/>
  <c r="AG522" i="11"/>
  <c r="AG523" i="11"/>
  <c r="AG524" i="11"/>
  <c r="AG525" i="11"/>
  <c r="AG526" i="11"/>
  <c r="AG527" i="11"/>
  <c r="AG528" i="11"/>
  <c r="AG529" i="11"/>
  <c r="AG530" i="11"/>
  <c r="AG531" i="11"/>
  <c r="AG532" i="11"/>
  <c r="AG533" i="11"/>
  <c r="AG534" i="11"/>
  <c r="AG535" i="11"/>
  <c r="AG536" i="11"/>
  <c r="AG537" i="11"/>
  <c r="AG538" i="11"/>
  <c r="AG539" i="11"/>
  <c r="AG540" i="11"/>
  <c r="AG541" i="11"/>
  <c r="AG542" i="11"/>
  <c r="AG543" i="11"/>
  <c r="AG544" i="11"/>
  <c r="AG545" i="11"/>
  <c r="AG546" i="11"/>
  <c r="AG547" i="11"/>
  <c r="AG548" i="11"/>
  <c r="AG549" i="11"/>
  <c r="AG550" i="11"/>
  <c r="AG551" i="11"/>
  <c r="AG552" i="11"/>
  <c r="AG553" i="11"/>
  <c r="AG554" i="11"/>
  <c r="AG555" i="11"/>
  <c r="AG556" i="11"/>
  <c r="AG557" i="11"/>
  <c r="AG558" i="11"/>
  <c r="AG559" i="11"/>
  <c r="AG560" i="11"/>
  <c r="AG561" i="11"/>
  <c r="AG562" i="11"/>
  <c r="AG563" i="11"/>
  <c r="AG564" i="11"/>
  <c r="AG565" i="11"/>
  <c r="AG566" i="11"/>
  <c r="AG567" i="11"/>
  <c r="AG568" i="11"/>
  <c r="AG569" i="11"/>
  <c r="AG570" i="11"/>
  <c r="AG571" i="11"/>
  <c r="AG572" i="11"/>
  <c r="AG573" i="11"/>
  <c r="AG574" i="11"/>
  <c r="AG575" i="11"/>
  <c r="AG576" i="11"/>
  <c r="AG577" i="11"/>
  <c r="AG578" i="11"/>
  <c r="AG579" i="11"/>
  <c r="AG580" i="11"/>
  <c r="AG581" i="11"/>
  <c r="AG582" i="11"/>
  <c r="AG583" i="11"/>
  <c r="AG584" i="11"/>
  <c r="AG585" i="11"/>
  <c r="AG586" i="11"/>
  <c r="AG587" i="11"/>
  <c r="AG588" i="11"/>
  <c r="AG589" i="11"/>
  <c r="AG590" i="11"/>
  <c r="AG591" i="11"/>
  <c r="AG592" i="11"/>
  <c r="AG593" i="11"/>
  <c r="AG594" i="11"/>
  <c r="AG595" i="11"/>
  <c r="AG596" i="11"/>
  <c r="AG597" i="11"/>
  <c r="AG598" i="11"/>
  <c r="AG599" i="11"/>
  <c r="AG600" i="11"/>
  <c r="AG601" i="11"/>
  <c r="AG602" i="11"/>
  <c r="AG603" i="11"/>
  <c r="AG604" i="11"/>
  <c r="AG605" i="11"/>
  <c r="AG606" i="11"/>
  <c r="AG607" i="11"/>
  <c r="AG608" i="11"/>
  <c r="AG609" i="11"/>
  <c r="AG610" i="11"/>
  <c r="AG611" i="11"/>
  <c r="AG612" i="11"/>
  <c r="AG613" i="11"/>
  <c r="AG614" i="11"/>
  <c r="AG615" i="11"/>
  <c r="AG616" i="11"/>
  <c r="AG617" i="11"/>
  <c r="AG618" i="11"/>
  <c r="AG619" i="11"/>
  <c r="AG620" i="11"/>
  <c r="AG621" i="11"/>
  <c r="AG622" i="11"/>
  <c r="AG623" i="11"/>
  <c r="AG624" i="11"/>
  <c r="AG625" i="11"/>
  <c r="AG626" i="11"/>
  <c r="AG627" i="11"/>
  <c r="AG628" i="11"/>
  <c r="AG629" i="11"/>
  <c r="AG630" i="11"/>
  <c r="AG631" i="11"/>
  <c r="AG632" i="11"/>
  <c r="AG633" i="11"/>
  <c r="AG634" i="11"/>
  <c r="AG635" i="11"/>
  <c r="AG636" i="11"/>
  <c r="AG637" i="11"/>
  <c r="AG638" i="11"/>
  <c r="AG639" i="11"/>
  <c r="AG640" i="11"/>
  <c r="AG641" i="11"/>
  <c r="AG642" i="11"/>
  <c r="AG643" i="11"/>
  <c r="AG644" i="11"/>
  <c r="AG645" i="11"/>
  <c r="AG646" i="11"/>
  <c r="AG647" i="11"/>
  <c r="AG648" i="11"/>
  <c r="AG649" i="11"/>
  <c r="AG650" i="11"/>
  <c r="AG651" i="11"/>
  <c r="AG652" i="11"/>
  <c r="AG653" i="11"/>
  <c r="AG654" i="11"/>
  <c r="AG655" i="11"/>
  <c r="AG656" i="11"/>
  <c r="AG657" i="11"/>
  <c r="AG658" i="11"/>
  <c r="AG659" i="11"/>
  <c r="AG660" i="11"/>
  <c r="AG661" i="11"/>
  <c r="AG662" i="11"/>
  <c r="AG663" i="11"/>
  <c r="AG664" i="11"/>
  <c r="AG665" i="11"/>
  <c r="AG666" i="11"/>
  <c r="AG667" i="11"/>
  <c r="AG668" i="11"/>
  <c r="AG669" i="11"/>
  <c r="AG670" i="11"/>
  <c r="AG671" i="11"/>
  <c r="AG672" i="11"/>
  <c r="AG673" i="11"/>
  <c r="AG674" i="11"/>
  <c r="AG675" i="11"/>
  <c r="AG676" i="11"/>
  <c r="AG677" i="11"/>
  <c r="AG678" i="11"/>
  <c r="AG679" i="11"/>
  <c r="AG680" i="11"/>
  <c r="AG681" i="11"/>
  <c r="AG682" i="11"/>
  <c r="AG683" i="11"/>
  <c r="AG684" i="11"/>
  <c r="AG685" i="11"/>
  <c r="AG686" i="11"/>
  <c r="AG687" i="11"/>
  <c r="AG688" i="11"/>
  <c r="AG689" i="11"/>
  <c r="AG690" i="11"/>
  <c r="AG691" i="11"/>
  <c r="AG692" i="11"/>
  <c r="AG693" i="11"/>
  <c r="AG694" i="11"/>
  <c r="AG695" i="11"/>
  <c r="AG696" i="11"/>
  <c r="AG697" i="11"/>
  <c r="AG698" i="11"/>
  <c r="AG699" i="11"/>
  <c r="AG700" i="11"/>
  <c r="AG701" i="11"/>
  <c r="AG702" i="11"/>
  <c r="AG703" i="11"/>
  <c r="AG704" i="11"/>
  <c r="AG705" i="11"/>
  <c r="AG706" i="11"/>
  <c r="AG707" i="11"/>
  <c r="AG708" i="11"/>
  <c r="AG709" i="11"/>
  <c r="AG710" i="11"/>
  <c r="AG711" i="11"/>
  <c r="AG712" i="11"/>
  <c r="AG713" i="11"/>
  <c r="AG714" i="11"/>
  <c r="AG715" i="11"/>
  <c r="AG716" i="11"/>
  <c r="AG717" i="11"/>
  <c r="AG718" i="11"/>
  <c r="AG719" i="11"/>
  <c r="AG720" i="11"/>
  <c r="AG721" i="11"/>
  <c r="AG722" i="11"/>
  <c r="AG723" i="11"/>
  <c r="AG724" i="11"/>
  <c r="AG725" i="11"/>
  <c r="AG726" i="11"/>
  <c r="AG727" i="11"/>
  <c r="AG728" i="11"/>
  <c r="AG729" i="11"/>
  <c r="AG730" i="11"/>
  <c r="AG731" i="11"/>
  <c r="AG732" i="11"/>
  <c r="AG733" i="11"/>
  <c r="AG734" i="11"/>
  <c r="AG735" i="11"/>
  <c r="AG736" i="11"/>
  <c r="AG737" i="11"/>
  <c r="AG738" i="11"/>
  <c r="AG739" i="11"/>
  <c r="AG740" i="11"/>
  <c r="AG741" i="11"/>
  <c r="AG742" i="11"/>
  <c r="AG743" i="11"/>
  <c r="AG744" i="11"/>
  <c r="AG745" i="11"/>
  <c r="AG746" i="11"/>
  <c r="AG747" i="11"/>
  <c r="AG748" i="11"/>
  <c r="AG749" i="11"/>
  <c r="AG750" i="11"/>
  <c r="AG751" i="11"/>
  <c r="AG752" i="11"/>
  <c r="AG753" i="11"/>
  <c r="AG754" i="11"/>
  <c r="AG755" i="11"/>
  <c r="AG756" i="11"/>
  <c r="AG757" i="11"/>
  <c r="AG758" i="11"/>
  <c r="AG759" i="11"/>
  <c r="AG760" i="11"/>
  <c r="AG761" i="11"/>
  <c r="AG762" i="11"/>
  <c r="AG763" i="11"/>
  <c r="AG764" i="11"/>
  <c r="AG765" i="11"/>
  <c r="AG766" i="11"/>
  <c r="AG767" i="11"/>
  <c r="AG768" i="11"/>
  <c r="AG769" i="11"/>
  <c r="AG770" i="11"/>
  <c r="AG771" i="11"/>
  <c r="AG772" i="11"/>
  <c r="AG773" i="11"/>
  <c r="AG774" i="11"/>
  <c r="AG775" i="11"/>
  <c r="AG776" i="11"/>
  <c r="AG777" i="11"/>
  <c r="AG778" i="11"/>
  <c r="AG779" i="11"/>
  <c r="AG780" i="11"/>
  <c r="AG781" i="11"/>
  <c r="AG782" i="11"/>
  <c r="AG783" i="11"/>
  <c r="AG784" i="11"/>
  <c r="AG785" i="11"/>
  <c r="AG786" i="11"/>
  <c r="AG787" i="11"/>
  <c r="AG788" i="11"/>
  <c r="AG789" i="11"/>
  <c r="AG790" i="11"/>
  <c r="AG791" i="11"/>
  <c r="AG792" i="11"/>
  <c r="AG793" i="11"/>
  <c r="AG794" i="11"/>
  <c r="AG795" i="11"/>
  <c r="AG796" i="11"/>
  <c r="AG797" i="11"/>
  <c r="AG798" i="11"/>
  <c r="AG799" i="11"/>
  <c r="AG800" i="11"/>
  <c r="AG801" i="11"/>
  <c r="AG802" i="11"/>
  <c r="AG803" i="11"/>
  <c r="AG804" i="11"/>
  <c r="AG805" i="11"/>
  <c r="AG806" i="11"/>
  <c r="AG807" i="11"/>
  <c r="AG808" i="11"/>
  <c r="AG809" i="11"/>
  <c r="AG810" i="11"/>
  <c r="AG811" i="11"/>
  <c r="AG812" i="11"/>
  <c r="AG813" i="11"/>
  <c r="AG814" i="11"/>
  <c r="AG815" i="11"/>
  <c r="AG816" i="11"/>
  <c r="AG817" i="11"/>
  <c r="AG818" i="11"/>
  <c r="AG819" i="11"/>
  <c r="AG820" i="11"/>
  <c r="AG821" i="11"/>
  <c r="AG822" i="11"/>
  <c r="AG823" i="11"/>
  <c r="AG824" i="11"/>
  <c r="AG825" i="11"/>
  <c r="AG826" i="11"/>
  <c r="AG827" i="11"/>
  <c r="AG828" i="11"/>
  <c r="AG829" i="11"/>
  <c r="AG830" i="11"/>
  <c r="AG831" i="11"/>
  <c r="AG832" i="11"/>
  <c r="AG833" i="11"/>
  <c r="AG834" i="11"/>
  <c r="AG835" i="11"/>
  <c r="AG836" i="11"/>
  <c r="AG837" i="11"/>
  <c r="AG838" i="11"/>
  <c r="AG839" i="11"/>
  <c r="AG840" i="11"/>
  <c r="AG841" i="11"/>
  <c r="AG842" i="11"/>
  <c r="AG843" i="11"/>
  <c r="AG844" i="11"/>
  <c r="AG845" i="11"/>
  <c r="AG846" i="11"/>
  <c r="AG847" i="11"/>
  <c r="AG848" i="11"/>
  <c r="AG849" i="11"/>
  <c r="AG850" i="11"/>
  <c r="AG851" i="11"/>
  <c r="AG852" i="11"/>
  <c r="AG853" i="11"/>
  <c r="AG854" i="11"/>
  <c r="AG855" i="11"/>
  <c r="AG856" i="11"/>
  <c r="AG857" i="11"/>
  <c r="AG858" i="11"/>
  <c r="AG859" i="11"/>
  <c r="AG860" i="11"/>
  <c r="AG861" i="11"/>
  <c r="AG862" i="11"/>
  <c r="AG863" i="11"/>
  <c r="AG864" i="11"/>
  <c r="AG865" i="11"/>
  <c r="AG866" i="11"/>
  <c r="AG867" i="11"/>
  <c r="AG868" i="11"/>
  <c r="AG869" i="11"/>
  <c r="AG870" i="11"/>
  <c r="AG871" i="11"/>
  <c r="AG872" i="11"/>
  <c r="AG873" i="11"/>
  <c r="AG874" i="11"/>
  <c r="AG875" i="11"/>
  <c r="AG876" i="11"/>
  <c r="AG877" i="11"/>
  <c r="AG878" i="11"/>
  <c r="AG879" i="11"/>
  <c r="AG880" i="11"/>
  <c r="AG881" i="11"/>
  <c r="AG882" i="11"/>
  <c r="AG883" i="11"/>
  <c r="AG884" i="11"/>
  <c r="AG885" i="11"/>
  <c r="AG886" i="11"/>
  <c r="AG887" i="11"/>
  <c r="AG888" i="11"/>
  <c r="AG889" i="11"/>
  <c r="AG890" i="11"/>
  <c r="AG891" i="11"/>
  <c r="AG892" i="11"/>
  <c r="AG893" i="11"/>
  <c r="AG894" i="11"/>
  <c r="AG895" i="11"/>
  <c r="AG896" i="11"/>
  <c r="AG897" i="11"/>
  <c r="AG898" i="11"/>
  <c r="AG899" i="11"/>
  <c r="AG900" i="11"/>
  <c r="AG901" i="11"/>
  <c r="AG902" i="11"/>
  <c r="AG903" i="11"/>
  <c r="AG904" i="11"/>
  <c r="AG905" i="11"/>
  <c r="AG906" i="11"/>
  <c r="AG907" i="11"/>
  <c r="AG908" i="11"/>
  <c r="AG909" i="11"/>
  <c r="AG910" i="11"/>
  <c r="AG911" i="11"/>
  <c r="AG912" i="11"/>
  <c r="AG913" i="11"/>
  <c r="AG914" i="11"/>
  <c r="AG915" i="11"/>
  <c r="AG916" i="11"/>
  <c r="AG917" i="11"/>
  <c r="AG918" i="11"/>
  <c r="AG919" i="11"/>
  <c r="AG920" i="11"/>
  <c r="AG921" i="11"/>
  <c r="AG922" i="11"/>
  <c r="AG923" i="11"/>
  <c r="AG924" i="11"/>
  <c r="AG925" i="11"/>
  <c r="AG926" i="11"/>
  <c r="AG927" i="11"/>
  <c r="AG928" i="11"/>
  <c r="AG929" i="11"/>
  <c r="AG930" i="11"/>
  <c r="AG931" i="11"/>
  <c r="AG932" i="11"/>
  <c r="AG933" i="11"/>
  <c r="AG934" i="11"/>
  <c r="AG935" i="11"/>
  <c r="AG936" i="11"/>
  <c r="AG937" i="11"/>
  <c r="AG938" i="11"/>
  <c r="AG939" i="11"/>
  <c r="AG940" i="11"/>
  <c r="AG941" i="11"/>
  <c r="AG942" i="11"/>
  <c r="AG943" i="11"/>
  <c r="AG944" i="11"/>
  <c r="AG945" i="11"/>
  <c r="AG946" i="11"/>
  <c r="AG947" i="11"/>
  <c r="AG948" i="11"/>
  <c r="AG949" i="11"/>
  <c r="AG950" i="11"/>
  <c r="AG951" i="11"/>
  <c r="AG952" i="11"/>
  <c r="AG953" i="11"/>
  <c r="AG954" i="11"/>
  <c r="AG955" i="11"/>
  <c r="AG956" i="11"/>
  <c r="AG957" i="11"/>
  <c r="AG958" i="11"/>
  <c r="AG959" i="11"/>
  <c r="AG960" i="11"/>
  <c r="AG961" i="11"/>
  <c r="AG962" i="11"/>
  <c r="AG963" i="11"/>
  <c r="AG964" i="11"/>
  <c r="AG965" i="11"/>
  <c r="AG966" i="11"/>
  <c r="AG967" i="11"/>
  <c r="AG968" i="11"/>
  <c r="AG969" i="11"/>
  <c r="AG970" i="11"/>
  <c r="AG971" i="11"/>
  <c r="AG972" i="11"/>
  <c r="AG973" i="11"/>
  <c r="AG974" i="11"/>
  <c r="AG975" i="11"/>
  <c r="AG976" i="11"/>
  <c r="AG977" i="11"/>
  <c r="AG978" i="11"/>
  <c r="AG979" i="11"/>
  <c r="AG980" i="11"/>
  <c r="AG981" i="11"/>
  <c r="AG982" i="11"/>
  <c r="AG983" i="11"/>
  <c r="AG984" i="11"/>
  <c r="AG985" i="11"/>
  <c r="AG986" i="11"/>
  <c r="AG987" i="11"/>
  <c r="AG988" i="11"/>
  <c r="AG989" i="11"/>
  <c r="AG990" i="11"/>
  <c r="AG991" i="11"/>
  <c r="AG992" i="11"/>
  <c r="AG993" i="11"/>
  <c r="AG994" i="11"/>
  <c r="AG995" i="11"/>
  <c r="AG996" i="11"/>
  <c r="AG997" i="11"/>
  <c r="AG998" i="11"/>
  <c r="AG999" i="11"/>
  <c r="AG1000" i="11"/>
  <c r="AG1001" i="11"/>
  <c r="AG1002" i="11"/>
  <c r="AG1003" i="11"/>
  <c r="AG1004" i="11"/>
  <c r="AG1005" i="11"/>
  <c r="AG1006" i="11"/>
  <c r="AG1007" i="11"/>
  <c r="AG1008" i="11"/>
  <c r="AG1009" i="11"/>
  <c r="AG1010" i="11"/>
  <c r="AG1011" i="11"/>
  <c r="AG1012" i="11"/>
  <c r="AG1013" i="11"/>
  <c r="AG1014" i="11"/>
  <c r="AG1015" i="11"/>
  <c r="AG1016" i="11"/>
  <c r="AG1017" i="11"/>
  <c r="AG1018" i="11"/>
  <c r="AG1019" i="11"/>
  <c r="AG1020" i="11"/>
  <c r="AG1021" i="11"/>
  <c r="AG1022" i="11"/>
  <c r="AG1023" i="11"/>
  <c r="AG1024" i="11"/>
  <c r="AG1025" i="11"/>
  <c r="AG1026" i="11"/>
  <c r="AG1027" i="11"/>
  <c r="AG1028" i="11"/>
  <c r="AG1029" i="11"/>
  <c r="AG1030" i="11"/>
  <c r="AG1031" i="11"/>
  <c r="AG1032" i="11"/>
  <c r="AG1033" i="11"/>
  <c r="AG1034" i="11"/>
  <c r="AG1035" i="11"/>
  <c r="AG1036" i="11"/>
  <c r="AG1037" i="11"/>
  <c r="AG1038" i="11"/>
  <c r="AG1039" i="11"/>
  <c r="AG1040" i="11"/>
  <c r="AG1041" i="11"/>
  <c r="AG1042" i="11"/>
  <c r="AG1043" i="11"/>
  <c r="AG1044" i="11"/>
  <c r="AG1045" i="11"/>
  <c r="AG1046" i="11"/>
  <c r="AG1047" i="11"/>
  <c r="AG1048" i="11"/>
  <c r="AG1049" i="11"/>
  <c r="AG1050" i="11"/>
  <c r="AG1051" i="11"/>
  <c r="AG1052" i="11"/>
  <c r="AG1053" i="11"/>
  <c r="AG1054" i="11"/>
  <c r="AG1055" i="11"/>
  <c r="AG1056" i="11"/>
  <c r="AG1057" i="11"/>
  <c r="AG1058" i="11"/>
  <c r="AG1059" i="11"/>
  <c r="AG1060" i="11"/>
  <c r="AG1061" i="11"/>
  <c r="AG1062" i="11"/>
  <c r="AG1063" i="11"/>
  <c r="AG1064" i="11"/>
  <c r="AG1065" i="11"/>
  <c r="AG1066" i="11"/>
  <c r="AG1067" i="11"/>
  <c r="AG1068" i="11"/>
  <c r="AG1069" i="11"/>
  <c r="AG1070" i="11"/>
  <c r="AG1071" i="11"/>
  <c r="AG1072" i="11"/>
  <c r="AG1073" i="11"/>
  <c r="AG1074" i="11"/>
  <c r="AG1075" i="11"/>
  <c r="AG1076" i="11"/>
  <c r="AG1077" i="11"/>
  <c r="AG1078" i="11"/>
  <c r="AG1079" i="11"/>
  <c r="AG1080" i="11"/>
  <c r="AG1081" i="11"/>
  <c r="AG1082" i="11"/>
  <c r="AG1083" i="11"/>
  <c r="AG1084" i="11"/>
  <c r="AG1085" i="11"/>
  <c r="AG1086" i="11"/>
  <c r="AG1087" i="11"/>
  <c r="AG1088" i="11"/>
  <c r="AG1089" i="11"/>
  <c r="AG1090" i="11"/>
  <c r="AG1091" i="11"/>
  <c r="AG1092" i="11"/>
  <c r="AG1093" i="11"/>
  <c r="AG1094" i="11"/>
  <c r="AG1095" i="11"/>
  <c r="AG1096" i="11"/>
  <c r="AG1097" i="11"/>
  <c r="AG1098" i="11"/>
  <c r="AG1099" i="11"/>
  <c r="AG1100" i="11"/>
  <c r="AG1101" i="11"/>
  <c r="AG1102" i="11"/>
  <c r="AG1103" i="11"/>
  <c r="AG1104" i="11"/>
  <c r="AG1105" i="11"/>
  <c r="AG1106" i="11"/>
  <c r="AG1107" i="11"/>
  <c r="AG1108" i="11"/>
  <c r="AG1109" i="11"/>
  <c r="AG1110" i="11"/>
  <c r="AG1111" i="11"/>
  <c r="AG1112" i="11"/>
  <c r="AG1113" i="11"/>
  <c r="AG1114" i="11"/>
  <c r="AG1115" i="11"/>
  <c r="AG1116" i="11"/>
  <c r="AG1117" i="11"/>
  <c r="AG1118" i="11"/>
  <c r="AG1119" i="11"/>
  <c r="AG1120" i="11"/>
  <c r="AG1121" i="11"/>
  <c r="AG1122" i="11"/>
  <c r="AG1123" i="11"/>
  <c r="AG1124" i="11"/>
  <c r="AG1125" i="11"/>
  <c r="AG1126" i="11"/>
  <c r="AG1127" i="11"/>
  <c r="AG1128" i="11"/>
  <c r="AG1129" i="11"/>
  <c r="AG1130" i="11"/>
  <c r="AG1131" i="11"/>
  <c r="AG1132" i="11"/>
  <c r="AG1133" i="11"/>
  <c r="AG1134" i="11"/>
  <c r="AG1135" i="11"/>
  <c r="AG1136" i="11"/>
  <c r="AG1137" i="11"/>
  <c r="AG1138" i="11"/>
  <c r="AG1139" i="11"/>
  <c r="AG1140" i="11"/>
  <c r="AG1141" i="11"/>
  <c r="AG1142" i="11"/>
  <c r="AG1143" i="11"/>
  <c r="AG1144" i="11"/>
  <c r="AG1145" i="11"/>
  <c r="AG1146" i="11"/>
  <c r="AG1147" i="11"/>
  <c r="AG1148" i="11"/>
  <c r="AG1149" i="11"/>
  <c r="AG1150" i="11"/>
  <c r="AG1151" i="11"/>
  <c r="AG1152" i="11"/>
  <c r="AG1153" i="11"/>
  <c r="AG1154" i="11"/>
  <c r="AG1155" i="11"/>
  <c r="AG1156" i="11"/>
  <c r="AG1157" i="11"/>
  <c r="AG1158" i="11"/>
  <c r="AG1159" i="11"/>
  <c r="AG1160" i="11"/>
  <c r="AG1161" i="11"/>
  <c r="AG1162" i="11"/>
  <c r="AG1163" i="11"/>
  <c r="AG1164" i="11"/>
  <c r="AG1165" i="11"/>
  <c r="AG1166" i="11"/>
  <c r="AG1167" i="11"/>
  <c r="AG1168" i="11"/>
  <c r="AG1169" i="11"/>
  <c r="AG1170" i="11"/>
  <c r="AG1171" i="11"/>
  <c r="AG1172" i="11"/>
  <c r="AG1173" i="11"/>
  <c r="AG1174" i="11"/>
  <c r="AG1175" i="11"/>
  <c r="AG1176" i="11"/>
  <c r="AG1177" i="11"/>
  <c r="AG1178" i="11"/>
  <c r="AG1179" i="11"/>
  <c r="AG1180" i="11"/>
  <c r="AG1181" i="11"/>
  <c r="AG1182" i="11"/>
  <c r="AG1183" i="11"/>
  <c r="AG1184" i="11"/>
  <c r="AG1185" i="11"/>
  <c r="AG1186" i="11"/>
  <c r="AG1187" i="11"/>
  <c r="AG1188" i="11"/>
  <c r="AG1189" i="11"/>
  <c r="AG1190" i="11"/>
  <c r="AG1191" i="11"/>
  <c r="AG1192" i="11"/>
  <c r="AG1193" i="11"/>
  <c r="AG1194" i="11"/>
  <c r="AG1195" i="11"/>
  <c r="AG1196" i="11"/>
  <c r="AG1197" i="11"/>
  <c r="AG1198" i="11"/>
  <c r="AG1199" i="11"/>
  <c r="AG1200" i="11"/>
  <c r="AG1201" i="11"/>
  <c r="AG1202" i="11"/>
  <c r="AG1203" i="11"/>
  <c r="AG1204" i="11"/>
  <c r="AG1205" i="11"/>
  <c r="AG1206" i="11"/>
  <c r="AG1207" i="11"/>
  <c r="AG1208" i="11"/>
  <c r="AG1209" i="11"/>
  <c r="AG1210" i="11"/>
  <c r="AG1211" i="11"/>
  <c r="AG1212" i="11"/>
  <c r="AG1213" i="11"/>
  <c r="AG1214" i="11"/>
  <c r="AG1215" i="11"/>
  <c r="AG1216" i="11"/>
  <c r="AG1217" i="11"/>
  <c r="AG1218" i="11"/>
  <c r="AG1219" i="11"/>
  <c r="AG1220" i="11"/>
  <c r="AG1221" i="11"/>
  <c r="AG1222" i="11"/>
  <c r="AG1223" i="11"/>
  <c r="AG1224" i="11"/>
  <c r="AG1225" i="11"/>
  <c r="AG1226" i="11"/>
  <c r="AG1227" i="11"/>
  <c r="AG1228" i="11"/>
  <c r="AG1229" i="11"/>
  <c r="AG1230" i="11"/>
  <c r="AG1231" i="11"/>
  <c r="AG1232" i="11"/>
  <c r="AG1233" i="11"/>
  <c r="AG1234" i="11"/>
  <c r="AG1235" i="11"/>
  <c r="AG1236" i="11"/>
  <c r="AG1237" i="11"/>
  <c r="AG1238" i="11"/>
  <c r="AG1239" i="11"/>
  <c r="AG1240" i="11"/>
  <c r="AG1241" i="11"/>
  <c r="AG1242" i="11"/>
  <c r="AG1243" i="11"/>
  <c r="AG1244" i="11"/>
  <c r="AG1245" i="11"/>
  <c r="AG1246" i="11"/>
  <c r="AG1247" i="11"/>
  <c r="AG1248" i="11"/>
  <c r="AG1249" i="11"/>
  <c r="AG1250" i="11"/>
  <c r="AG1251" i="11"/>
  <c r="AG1252" i="11"/>
  <c r="AG1253" i="11"/>
  <c r="AG1254" i="11"/>
  <c r="AG1255" i="11"/>
  <c r="AG1256" i="11"/>
  <c r="AG1257" i="11"/>
  <c r="AG1258" i="11"/>
  <c r="AG1259" i="11"/>
  <c r="AG1260" i="11"/>
  <c r="AG1261" i="11"/>
  <c r="AG1262" i="11"/>
  <c r="AG1263" i="11"/>
  <c r="AG1264" i="11"/>
  <c r="AG1265" i="11"/>
  <c r="AG1266" i="11"/>
  <c r="AG1267" i="11"/>
  <c r="AG1268" i="11"/>
  <c r="AG1269" i="11"/>
  <c r="AG1270" i="11"/>
  <c r="AG1271" i="11"/>
  <c r="AG1272" i="11"/>
  <c r="AG1273" i="11"/>
  <c r="AG1274" i="11"/>
  <c r="AG1275" i="11"/>
  <c r="AG1276" i="11"/>
  <c r="AG1277" i="11"/>
  <c r="AG1278" i="11"/>
  <c r="AG1279" i="11"/>
  <c r="AG1280" i="11"/>
  <c r="AG1281" i="11"/>
  <c r="AG1282" i="11"/>
  <c r="AG1283" i="11"/>
  <c r="AG1284" i="11"/>
  <c r="AG1285" i="11"/>
  <c r="AG1286" i="11"/>
  <c r="AG1287" i="11"/>
  <c r="AG1288" i="11"/>
  <c r="AG1289" i="11"/>
  <c r="AG1290" i="11"/>
  <c r="AG1291" i="11"/>
  <c r="AG1292" i="11"/>
  <c r="AG1293" i="11"/>
  <c r="AG1294" i="11"/>
  <c r="AG1295" i="11"/>
  <c r="AG1296" i="11"/>
  <c r="AG1297" i="11"/>
  <c r="AG1298" i="11"/>
  <c r="AG1299" i="11"/>
  <c r="AG1300" i="11"/>
  <c r="AG1301" i="11"/>
  <c r="AG1302" i="11"/>
  <c r="AG1303" i="11"/>
  <c r="AG1304" i="11"/>
  <c r="AG1305" i="11"/>
  <c r="AG1306" i="11"/>
  <c r="AG1307" i="11"/>
  <c r="AG1308" i="11"/>
  <c r="AG1309" i="11"/>
  <c r="AG1310" i="11"/>
  <c r="AG1311" i="11"/>
  <c r="AG1312" i="11"/>
  <c r="AG1313" i="11"/>
  <c r="AG1314" i="11"/>
  <c r="AG1315" i="11"/>
  <c r="AG1316" i="11"/>
  <c r="AG1317" i="11"/>
  <c r="AG1318" i="11"/>
  <c r="AG1319" i="11"/>
  <c r="AG1320" i="11"/>
  <c r="AG1321" i="11"/>
  <c r="AG1322" i="11"/>
  <c r="AG1323" i="11"/>
  <c r="AG1324" i="11"/>
  <c r="AG1325" i="11"/>
  <c r="AG1326" i="11"/>
  <c r="AG1327" i="11"/>
  <c r="AG1328" i="11"/>
  <c r="AG1329" i="11"/>
  <c r="AG1330" i="11"/>
  <c r="AG1331" i="11"/>
  <c r="AG1332" i="11"/>
  <c r="AG1333" i="11"/>
  <c r="AG1334" i="11"/>
  <c r="AG1335" i="11"/>
  <c r="AG1336" i="11"/>
  <c r="AG1337" i="11"/>
  <c r="AG1338" i="11"/>
  <c r="AG1339" i="11"/>
  <c r="AG1340" i="11"/>
  <c r="AG1341" i="11"/>
  <c r="AG1342" i="11"/>
  <c r="AG1343" i="11"/>
  <c r="AG1344" i="11"/>
  <c r="AG1345" i="11"/>
  <c r="AG1346" i="11"/>
  <c r="AG1347" i="11"/>
  <c r="AG1348" i="11"/>
  <c r="AG1349" i="11"/>
  <c r="AG1350" i="11"/>
  <c r="AG1351" i="11"/>
  <c r="AG1352" i="11"/>
  <c r="AG1353" i="11"/>
  <c r="AG1354" i="11"/>
  <c r="AG1355" i="11"/>
  <c r="AG1356" i="11"/>
  <c r="AG1357" i="11"/>
  <c r="AG1358" i="11"/>
  <c r="AG1359" i="11"/>
  <c r="AG1360" i="11"/>
  <c r="AG1361" i="11"/>
  <c r="AG1362" i="11"/>
  <c r="AG1363" i="11"/>
  <c r="AG1364" i="11"/>
  <c r="AG1365" i="11"/>
  <c r="AG1366" i="11"/>
  <c r="AG1367" i="11"/>
  <c r="AG1368" i="11"/>
  <c r="AG1369" i="11"/>
  <c r="AG1370" i="11"/>
  <c r="AG1371" i="11"/>
  <c r="AG1372" i="11"/>
  <c r="AG1373" i="11"/>
  <c r="AG1374" i="11"/>
  <c r="AG1375" i="11"/>
  <c r="AG1376" i="11"/>
  <c r="AG1377" i="11"/>
  <c r="AG1378" i="11"/>
  <c r="AG1379" i="11"/>
  <c r="AG1380" i="11"/>
  <c r="AG1381" i="11"/>
  <c r="AG1382" i="11"/>
  <c r="AG1383" i="11"/>
  <c r="AG1384" i="11"/>
  <c r="AG1385" i="11"/>
  <c r="AG1386" i="11"/>
  <c r="AG2" i="11"/>
  <c r="R14" i="197" l="1"/>
  <c r="I14" i="14" l="1"/>
  <c r="I5" i="14"/>
  <c r="M20" i="14" l="1"/>
  <c r="M21" i="14"/>
  <c r="T7" i="197" s="1"/>
  <c r="M22" i="14"/>
  <c r="M23" i="14"/>
  <c r="M24" i="14"/>
  <c r="M25" i="14"/>
  <c r="M26" i="14"/>
  <c r="M27" i="14"/>
  <c r="M19" i="14"/>
  <c r="L20" i="14" l="1"/>
  <c r="U6" i="197" s="1"/>
  <c r="L21" i="14"/>
  <c r="U7" i="197" s="1"/>
  <c r="L22" i="14"/>
  <c r="U8" i="197" s="1"/>
  <c r="L23" i="14"/>
  <c r="U9" i="197" s="1"/>
  <c r="L24" i="14"/>
  <c r="U10" i="197" s="1"/>
  <c r="L25" i="14"/>
  <c r="U11" i="197" s="1"/>
  <c r="L26" i="14"/>
  <c r="U12" i="197" s="1"/>
  <c r="L27" i="14"/>
  <c r="U13" i="197" s="1"/>
  <c r="L19" i="14"/>
  <c r="U5" i="197" s="1"/>
  <c r="U14" i="197" l="1"/>
  <c r="W14" i="197"/>
  <c r="M14" i="197" l="1"/>
  <c r="K20" i="14" l="1"/>
  <c r="S6" i="197" s="1"/>
  <c r="K21" i="14"/>
  <c r="S7" i="197" s="1"/>
  <c r="K22" i="14"/>
  <c r="S8" i="197" s="1"/>
  <c r="K23" i="14"/>
  <c r="S9" i="197" s="1"/>
  <c r="K24" i="14"/>
  <c r="S10" i="197" s="1"/>
  <c r="K25" i="14"/>
  <c r="S11" i="197" s="1"/>
  <c r="K26" i="14"/>
  <c r="S12" i="197" s="1"/>
  <c r="K27" i="14"/>
  <c r="S13" i="197" s="1"/>
  <c r="K19" i="14"/>
  <c r="S5" i="197" s="1"/>
  <c r="Q14" i="197"/>
  <c r="F14" i="197"/>
  <c r="E13" i="197"/>
  <c r="C18" i="189"/>
  <c r="C19" i="189"/>
  <c r="Q7" i="14" l="1"/>
  <c r="N6" i="197" s="1"/>
  <c r="P6" i="197" l="1"/>
  <c r="T21" i="189"/>
  <c r="T22" i="189" s="1"/>
  <c r="S21" i="189"/>
  <c r="C12" i="197" s="1"/>
  <c r="Q21" i="189"/>
  <c r="C11" i="197" s="1"/>
  <c r="O21" i="189"/>
  <c r="C10" i="197" s="1"/>
  <c r="N21" i="189"/>
  <c r="N22" i="189" s="1"/>
  <c r="M21" i="189"/>
  <c r="C9" i="197" s="1"/>
  <c r="L21" i="189"/>
  <c r="L22" i="189" s="1"/>
  <c r="K21" i="189"/>
  <c r="J21" i="189"/>
  <c r="J22" i="189" s="1"/>
  <c r="I21" i="189"/>
  <c r="C7" i="197" s="1"/>
  <c r="H21" i="189"/>
  <c r="H22" i="189" s="1"/>
  <c r="G21" i="189"/>
  <c r="C6" i="197" s="1"/>
  <c r="E21" i="189"/>
  <c r="C5" i="197" s="1"/>
  <c r="B20" i="189"/>
  <c r="D20" i="189" s="1"/>
  <c r="P21" i="189" l="1"/>
  <c r="P22" i="189" s="1"/>
  <c r="F21" i="189"/>
  <c r="F22" i="189" s="1"/>
  <c r="C24" i="189"/>
  <c r="C8" i="197"/>
  <c r="C14" i="197" s="1"/>
  <c r="B19" i="189"/>
  <c r="D19" i="189" l="1"/>
  <c r="B3" i="189"/>
  <c r="B4" i="189"/>
  <c r="B5" i="189"/>
  <c r="B6" i="189"/>
  <c r="D10" i="197" l="1"/>
  <c r="D8" i="197"/>
  <c r="D7" i="197"/>
  <c r="D6" i="197"/>
  <c r="D5" i="197"/>
  <c r="J5" i="197" s="1"/>
  <c r="B18" i="189"/>
  <c r="D18" i="189" s="1"/>
  <c r="K7" i="197" l="1"/>
  <c r="J7" i="197"/>
  <c r="K8" i="197"/>
  <c r="J8" i="197"/>
  <c r="K5" i="197"/>
  <c r="K6" i="197"/>
  <c r="J6" i="197"/>
  <c r="K10" i="197"/>
  <c r="J10" i="197"/>
  <c r="P24" i="189"/>
  <c r="D12" i="197"/>
  <c r="T24" i="189"/>
  <c r="C4" i="189"/>
  <c r="D4" i="189" s="1"/>
  <c r="C5" i="189"/>
  <c r="D5" i="189" s="1"/>
  <c r="C6" i="189"/>
  <c r="D6" i="189" s="1"/>
  <c r="C7" i="189"/>
  <c r="C8" i="189"/>
  <c r="C9" i="189"/>
  <c r="C10" i="189"/>
  <c r="C11" i="189"/>
  <c r="C12" i="189"/>
  <c r="C13" i="189"/>
  <c r="C14" i="189"/>
  <c r="C15" i="189"/>
  <c r="C16" i="189"/>
  <c r="C17" i="189"/>
  <c r="E10" i="197"/>
  <c r="E8" i="197"/>
  <c r="E7" i="197"/>
  <c r="E6" i="197"/>
  <c r="E5" i="197"/>
  <c r="J26" i="14"/>
  <c r="J25" i="14"/>
  <c r="J24" i="14"/>
  <c r="J23" i="14"/>
  <c r="J22" i="14"/>
  <c r="J21" i="14"/>
  <c r="J20" i="14"/>
  <c r="J19" i="14"/>
  <c r="B24" i="14"/>
  <c r="B20" i="14"/>
  <c r="B19" i="14"/>
  <c r="K12" i="197" l="1"/>
  <c r="J12" i="197"/>
  <c r="E12" i="197"/>
  <c r="R21" i="189"/>
  <c r="R22" i="189" s="1"/>
  <c r="D9" i="197"/>
  <c r="K9" i="197" l="1"/>
  <c r="J9" i="197"/>
  <c r="D11" i="197"/>
  <c r="J11" i="197" s="1"/>
  <c r="E9" i="197"/>
  <c r="C3" i="189"/>
  <c r="B17" i="189"/>
  <c r="D17" i="189" s="1"/>
  <c r="B14" i="189"/>
  <c r="D14" i="189" s="1"/>
  <c r="B8" i="189"/>
  <c r="D8" i="189" s="1"/>
  <c r="B15" i="189"/>
  <c r="D15" i="189" s="1"/>
  <c r="B7" i="189"/>
  <c r="D7" i="189" s="1"/>
  <c r="B9" i="189"/>
  <c r="D9" i="189" s="1"/>
  <c r="B10" i="189"/>
  <c r="D10" i="189" s="1"/>
  <c r="B11" i="189"/>
  <c r="D11" i="189" s="1"/>
  <c r="B12" i="189"/>
  <c r="D12" i="189" s="1"/>
  <c r="B13" i="189"/>
  <c r="D13" i="189" s="1"/>
  <c r="B16" i="189"/>
  <c r="D16" i="189" s="1"/>
  <c r="J14" i="197" l="1"/>
  <c r="D14" i="197"/>
  <c r="K11" i="197"/>
  <c r="C21" i="189"/>
  <c r="D3" i="189"/>
  <c r="B21" i="189"/>
  <c r="E11" i="197"/>
  <c r="P28" i="14"/>
  <c r="F28" i="14"/>
  <c r="E28" i="14"/>
  <c r="H7" i="14"/>
  <c r="H8" i="14"/>
  <c r="H9" i="14"/>
  <c r="H10" i="14"/>
  <c r="H11" i="14"/>
  <c r="H12" i="14"/>
  <c r="H13" i="14"/>
  <c r="H14" i="14"/>
  <c r="H6" i="14"/>
  <c r="D18" i="197" l="1"/>
  <c r="K14" i="197"/>
  <c r="D15" i="197"/>
  <c r="C25" i="189"/>
  <c r="C22" i="189"/>
  <c r="D22" i="189" s="1"/>
  <c r="D21" i="189"/>
  <c r="C27" i="189"/>
  <c r="L28" i="14"/>
  <c r="E15" i="197" l="1"/>
  <c r="Q6" i="14"/>
  <c r="Q8" i="14"/>
  <c r="N7" i="197" s="1"/>
  <c r="Q9" i="14"/>
  <c r="Q10" i="14"/>
  <c r="N9" i="197" s="1"/>
  <c r="Q11" i="14"/>
  <c r="Q12" i="14"/>
  <c r="Q13" i="14"/>
  <c r="Q14" i="14"/>
  <c r="P7" i="197" l="1"/>
  <c r="I4" i="14"/>
  <c r="N8" i="197"/>
  <c r="R14" i="14"/>
  <c r="N13" i="197"/>
  <c r="P13" i="197" s="1"/>
  <c r="R13" i="14"/>
  <c r="H12" i="197" s="1"/>
  <c r="N12" i="197"/>
  <c r="P12" i="197" s="1"/>
  <c r="R12" i="14"/>
  <c r="H11" i="197" s="1"/>
  <c r="N11" i="197"/>
  <c r="R11" i="14"/>
  <c r="H10" i="197" s="1"/>
  <c r="N10" i="197"/>
  <c r="R6" i="14"/>
  <c r="H5" i="197" s="1"/>
  <c r="N5" i="197"/>
  <c r="R10" i="14"/>
  <c r="R9" i="14"/>
  <c r="R8" i="14"/>
  <c r="R7" i="14"/>
  <c r="H6" i="197" s="1"/>
  <c r="B27" i="14"/>
  <c r="B26" i="14"/>
  <c r="B25" i="14"/>
  <c r="B23" i="14"/>
  <c r="B22" i="14"/>
  <c r="B21" i="14"/>
  <c r="N14" i="197" l="1"/>
  <c r="P5" i="197"/>
  <c r="P9" i="197"/>
  <c r="P11" i="197"/>
  <c r="P8" i="197"/>
  <c r="P10" i="197"/>
  <c r="O13" i="197"/>
  <c r="O5" i="197"/>
  <c r="O10" i="197"/>
  <c r="O11" i="197"/>
  <c r="O12" i="197"/>
  <c r="H7" i="197"/>
  <c r="H8" i="197"/>
  <c r="H9" i="197"/>
  <c r="C28" i="14"/>
  <c r="H14" i="197" l="1"/>
  <c r="P14" i="197"/>
  <c r="O9" i="197"/>
  <c r="O8" i="197"/>
  <c r="O7" i="197"/>
  <c r="L14" i="197"/>
  <c r="O6" i="197"/>
  <c r="R28" i="14"/>
  <c r="L15" i="197" l="1"/>
  <c r="O15" i="197" s="1"/>
  <c r="D27" i="14"/>
  <c r="Y13" i="197" s="1"/>
  <c r="J28" i="14"/>
  <c r="X13" i="197" l="1"/>
  <c r="G27" i="14"/>
  <c r="K28" i="14"/>
  <c r="T13" i="197" l="1"/>
  <c r="B28" i="14"/>
  <c r="D20" i="14"/>
  <c r="Y6" i="197" s="1"/>
  <c r="X6" i="197" l="1"/>
  <c r="G20" i="14"/>
  <c r="D21" i="14"/>
  <c r="Y7" i="197" s="1"/>
  <c r="D25" i="14"/>
  <c r="Y11" i="197" s="1"/>
  <c r="D22" i="14"/>
  <c r="Y8" i="197" s="1"/>
  <c r="D24" i="14"/>
  <c r="Y10" i="197" s="1"/>
  <c r="D26" i="14"/>
  <c r="Y12" i="197" s="1"/>
  <c r="D19" i="14"/>
  <c r="Y5" i="197" s="1"/>
  <c r="D23" i="14"/>
  <c r="Y9" i="197" s="1"/>
  <c r="Y14" i="197" l="1"/>
  <c r="X7" i="197"/>
  <c r="X9" i="197"/>
  <c r="X5" i="197"/>
  <c r="X12" i="197"/>
  <c r="X10" i="197"/>
  <c r="X8" i="197"/>
  <c r="X11" i="197"/>
  <c r="T6" i="197"/>
  <c r="D28" i="14"/>
  <c r="G23" i="14"/>
  <c r="G19" i="14"/>
  <c r="G26" i="14"/>
  <c r="G24" i="14"/>
  <c r="G22" i="14"/>
  <c r="G25" i="14"/>
  <c r="G21" i="14"/>
  <c r="Q15" i="14"/>
  <c r="H15" i="14"/>
  <c r="N7" i="14"/>
  <c r="N6" i="14"/>
  <c r="N13" i="14"/>
  <c r="N12" i="14"/>
  <c r="N11" i="14"/>
  <c r="N10" i="14"/>
  <c r="N9" i="14"/>
  <c r="N8" i="14"/>
  <c r="L15" i="14"/>
  <c r="K15" i="14"/>
  <c r="X14" i="197" l="1"/>
  <c r="V14" i="197"/>
  <c r="T10" i="197"/>
  <c r="T12" i="197"/>
  <c r="T9" i="197"/>
  <c r="T5" i="197"/>
  <c r="T11" i="197"/>
  <c r="T8" i="197"/>
  <c r="G28" i="14"/>
  <c r="M28" i="14"/>
  <c r="M15" i="14"/>
  <c r="M13" i="14"/>
  <c r="M12" i="14"/>
  <c r="M11" i="14"/>
  <c r="M10" i="14"/>
  <c r="M9" i="14"/>
  <c r="M8" i="14"/>
  <c r="M7" i="14"/>
  <c r="M6" i="14"/>
  <c r="S14" i="197" l="1"/>
  <c r="T14" i="197"/>
  <c r="E13" i="14"/>
  <c r="G15" i="14"/>
  <c r="D7" i="14"/>
  <c r="D8" i="14"/>
  <c r="D9" i="14"/>
  <c r="D10" i="14"/>
  <c r="D11" i="14"/>
  <c r="D12" i="14"/>
  <c r="D13" i="14"/>
  <c r="S15" i="197" l="1"/>
  <c r="E11" i="14"/>
  <c r="E10" i="14"/>
  <c r="E9" i="14"/>
  <c r="E8" i="14"/>
  <c r="E12" i="14"/>
  <c r="C15" i="14"/>
  <c r="E7" i="14"/>
  <c r="E6" i="14"/>
  <c r="B15" i="14"/>
  <c r="D6" i="14"/>
  <c r="D15" i="14" l="1"/>
  <c r="R15" i="14"/>
  <c r="P15" i="14"/>
</calcChain>
</file>

<file path=xl/sharedStrings.xml><?xml version="1.0" encoding="utf-8"?>
<sst xmlns="http://schemas.openxmlformats.org/spreadsheetml/2006/main" count="66944" uniqueCount="3620">
  <si>
    <t>SAP Project no</t>
  </si>
  <si>
    <t>Project Title( project description )</t>
  </si>
  <si>
    <t>Ant .Cost ( Released Budget )</t>
  </si>
  <si>
    <t>Appd Cost( Current Budget )</t>
  </si>
  <si>
    <t>Exp. This Month</t>
  </si>
  <si>
    <t>Exp During Year</t>
  </si>
  <si>
    <t>Exp. Upto This month</t>
  </si>
  <si>
    <t>Cap. This Month</t>
  </si>
  <si>
    <t>Cap. During Year</t>
  </si>
  <si>
    <t>Cap. Cummulative</t>
  </si>
  <si>
    <t>Open CWIP/AUC Balances</t>
  </si>
  <si>
    <t>Assigned Cost</t>
  </si>
  <si>
    <t>Capital advances( opening balance)</t>
  </si>
  <si>
    <t>Adj. in capital advances( in period)</t>
  </si>
  <si>
    <t>Project Incharge</t>
  </si>
  <si>
    <t>Controlling Location</t>
  </si>
  <si>
    <t>Controlling Location Descp</t>
  </si>
  <si>
    <t>Job Location</t>
  </si>
  <si>
    <t>Zone</t>
  </si>
  <si>
    <t>Responsible cost centre</t>
  </si>
  <si>
    <t>Line type</t>
  </si>
  <si>
    <t>Start date</t>
  </si>
  <si>
    <t>End date</t>
  </si>
  <si>
    <t>SBU</t>
  </si>
  <si>
    <t>Original Budget</t>
  </si>
  <si>
    <t>Job Location Descp</t>
  </si>
  <si>
    <t>Project Status</t>
  </si>
  <si>
    <t>RET-217538</t>
  </si>
  <si>
    <t>WZ AURR_NRO Amani</t>
  </si>
  <si>
    <t/>
  </si>
  <si>
    <t>31949090</t>
  </si>
  <si>
    <t>7023</t>
  </si>
  <si>
    <t>AURANGABAD RETAIL RO</t>
  </si>
  <si>
    <t>WZR</t>
  </si>
  <si>
    <t>7023CC01</t>
  </si>
  <si>
    <t>INFR</t>
  </si>
  <si>
    <t>RET</t>
  </si>
  <si>
    <t>Closed</t>
  </si>
  <si>
    <t>RET-217551</t>
  </si>
  <si>
    <t>PRRO_EVCS FAST CHARGER ADDL 14</t>
  </si>
  <si>
    <t>31940770</t>
  </si>
  <si>
    <t>7029</t>
  </si>
  <si>
    <t>PUNE RETAIL RO</t>
  </si>
  <si>
    <t>7029CC01</t>
  </si>
  <si>
    <t>PNM</t>
  </si>
  <si>
    <t>Released</t>
  </si>
  <si>
    <t>RET-217604</t>
  </si>
  <si>
    <t>WZ AURR_NRO Kannad</t>
  </si>
  <si>
    <t>RET-220438</t>
  </si>
  <si>
    <t>WZ_NAG _NRO_DC_NARAYANPUR</t>
  </si>
  <si>
    <t>31927600</t>
  </si>
  <si>
    <t>7028</t>
  </si>
  <si>
    <t>NAGPUR RETAIL RO (STP 5027)</t>
  </si>
  <si>
    <t>7028CC01</t>
  </si>
  <si>
    <t>RET-220439</t>
  </si>
  <si>
    <t>WZ_VASCO_NRO_PETHEWADI</t>
  </si>
  <si>
    <t>31961420</t>
  </si>
  <si>
    <t>7032</t>
  </si>
  <si>
    <t>VASCO RETAIL RO</t>
  </si>
  <si>
    <t>7032CC01</t>
  </si>
  <si>
    <t>RET-220440</t>
  </si>
  <si>
    <t>WZ_VASCO_NRO_VASUMBE</t>
  </si>
  <si>
    <t>RET-220469</t>
  </si>
  <si>
    <t>WZ_VASCO_MODN_VAISHNAVI AUTOMO</t>
  </si>
  <si>
    <t>RET-220538</t>
  </si>
  <si>
    <t>WZ_NAG _MOD_S N KALANTRI</t>
  </si>
  <si>
    <t>RET-220539</t>
  </si>
  <si>
    <t>WZ_NAG_MOD_ADHOC_PURVESH</t>
  </si>
  <si>
    <t>RET-220540</t>
  </si>
  <si>
    <t>WZ_NAG_Prefab_SS_TANKS</t>
  </si>
  <si>
    <t>RET-220556</t>
  </si>
  <si>
    <t>PRRO_MODN_MS HSD DEEP PETROLEU</t>
  </si>
  <si>
    <t>31949520</t>
  </si>
  <si>
    <t>RET-220560</t>
  </si>
  <si>
    <t>WZ_VRO_NRO BHAYANDER2</t>
  </si>
  <si>
    <t>31923310</t>
  </si>
  <si>
    <t>7033</t>
  </si>
  <si>
    <t>VASHI RETAIL RO</t>
  </si>
  <si>
    <t>7033CC01</t>
  </si>
  <si>
    <t>RET-220567</t>
  </si>
  <si>
    <t>WZ_NAG _SAFETY _22-23</t>
  </si>
  <si>
    <t>RET-220568</t>
  </si>
  <si>
    <t>WZ_NAG_ID SIGN_22-23</t>
  </si>
  <si>
    <t>SIGN</t>
  </si>
  <si>
    <t>RET-220571</t>
  </si>
  <si>
    <t>PUNE_CNG_N P PETROLEUM_TALEGAO</t>
  </si>
  <si>
    <t>CNG</t>
  </si>
  <si>
    <t>RET-220674</t>
  </si>
  <si>
    <t>WZ_PRRO_ID signs at Retail out</t>
  </si>
  <si>
    <t>RET-220683</t>
  </si>
  <si>
    <t>WZ_NAG _LED_LIGHT_FIXTURES</t>
  </si>
  <si>
    <t>RET-220690</t>
  </si>
  <si>
    <t>PRRO_MODN_ASHTAVINAYAK PETROLI</t>
  </si>
  <si>
    <t>RET-220728</t>
  </si>
  <si>
    <t>WZ_VASCO_NRO KHANDERAJURI</t>
  </si>
  <si>
    <t>RET-220778</t>
  </si>
  <si>
    <t>VRO_Safety_EarthingPCU</t>
  </si>
  <si>
    <t>RET-220780</t>
  </si>
  <si>
    <t>MRO_SAFETY</t>
  </si>
  <si>
    <t>31988590</t>
  </si>
  <si>
    <t>7027</t>
  </si>
  <si>
    <t>MUMBAI RETAIL RO</t>
  </si>
  <si>
    <t>7027CC01</t>
  </si>
  <si>
    <t>RET-220785</t>
  </si>
  <si>
    <t>WZ_PRRO_SS TANK</t>
  </si>
  <si>
    <t>RET-220796</t>
  </si>
  <si>
    <t>VRO_Tank Installations</t>
  </si>
  <si>
    <t>RET-220798</t>
  </si>
  <si>
    <t>MRO_ILLUMINATION</t>
  </si>
  <si>
    <t>RET-220803</t>
  </si>
  <si>
    <t>WZ SUR-ModMadhuriRVI</t>
  </si>
  <si>
    <t>31951460</t>
  </si>
  <si>
    <t>7035</t>
  </si>
  <si>
    <t>SHOLAPUR RETAIL REGION</t>
  </si>
  <si>
    <t>7035CC01</t>
  </si>
  <si>
    <t>RET-220804</t>
  </si>
  <si>
    <t>WZ SUR-ModSaiBabaKadaRVI</t>
  </si>
  <si>
    <t>RET-220805</t>
  </si>
  <si>
    <t>WZ SUR-ModShivAlaniRVI</t>
  </si>
  <si>
    <t>RET-220814</t>
  </si>
  <si>
    <t>WZ_VRO_ID Signages</t>
  </si>
  <si>
    <t>RET-220867</t>
  </si>
  <si>
    <t>MRO_ID SIGNS</t>
  </si>
  <si>
    <t>RET-220894</t>
  </si>
  <si>
    <t>WZ_VASCO_TANK ADDITION</t>
  </si>
  <si>
    <t>RET-220955</t>
  </si>
  <si>
    <t>WZ SUR-ModGentyalCanopyRVI</t>
  </si>
  <si>
    <t>RET-220957</t>
  </si>
  <si>
    <t>WZ SUR-ModSachinCanopyRVI</t>
  </si>
  <si>
    <t>31979600</t>
  </si>
  <si>
    <t>RET-220958</t>
  </si>
  <si>
    <t>WZ SUR-ModPrithviPriyaRVI</t>
  </si>
  <si>
    <t>RET-221023</t>
  </si>
  <si>
    <t>WZ_NAG_MOD_MANGAL _PETROLEUM</t>
  </si>
  <si>
    <t>RET-221147</t>
  </si>
  <si>
    <t>WZ_NAG_MOD_HARINKHEDE AND SON</t>
  </si>
  <si>
    <t>RET-221221</t>
  </si>
  <si>
    <t>WZ_VRO_FC Replacement</t>
  </si>
  <si>
    <t>RET-221270</t>
  </si>
  <si>
    <t>WZ_NAG_MOD_OM TRADERS_HSD</t>
  </si>
  <si>
    <t>RET-221271</t>
  </si>
  <si>
    <t>WZ_NAG_MOD_D R KOTPALLIWAR_HSD</t>
  </si>
  <si>
    <t>RET-221272</t>
  </si>
  <si>
    <t>PRRO_MODN_RVI_SHRI MANE PETROL</t>
  </si>
  <si>
    <t>RET-221273</t>
  </si>
  <si>
    <t>PRRO_MODN_RVI_MS HSD SHREE BAL</t>
  </si>
  <si>
    <t>RET-221315</t>
  </si>
  <si>
    <t>PRRO_MS HSD SHIVRATNA PETROLEU</t>
  </si>
  <si>
    <t>RET-221318</t>
  </si>
  <si>
    <t>WZ SUR-NewhighwayGujnurDC</t>
  </si>
  <si>
    <t>RET-221328</t>
  </si>
  <si>
    <t>WZ_VRO_MODN ADHOC VARSHMAN</t>
  </si>
  <si>
    <t>31951060</t>
  </si>
  <si>
    <t>RET-221383</t>
  </si>
  <si>
    <t>WZ SUR-SSTank16KL22KL35KL2</t>
  </si>
  <si>
    <t>RET-221384</t>
  </si>
  <si>
    <t>Service Station Tanks for NRO</t>
  </si>
  <si>
    <t>RET-221394</t>
  </si>
  <si>
    <t>WZ_Vasco_SS Tank</t>
  </si>
  <si>
    <t>RET-221395</t>
  </si>
  <si>
    <t>WZ_NSK_SAFETY_50</t>
  </si>
  <si>
    <t>31945080</t>
  </si>
  <si>
    <t>7036</t>
  </si>
  <si>
    <t>NASIK RETAIL REGIONAL OFFICE</t>
  </si>
  <si>
    <t>7036CC01</t>
  </si>
  <si>
    <t>RET-221450</t>
  </si>
  <si>
    <t>WZ_NAG_TANK_AUGUMENATION</t>
  </si>
  <si>
    <t>RET-221451</t>
  </si>
  <si>
    <t>WZ_NSK_SSTANKS_150</t>
  </si>
  <si>
    <t>RET-221521</t>
  </si>
  <si>
    <t>WZ AURR_NRO_MSRDC_Dongaon</t>
  </si>
  <si>
    <t>RET-221541</t>
  </si>
  <si>
    <t>ID signs at Retail outlets</t>
  </si>
  <si>
    <t>RET-221562</t>
  </si>
  <si>
    <t>WZ_NSK_MOD_SHRIDUTT FS_25</t>
  </si>
  <si>
    <t>RET-221565</t>
  </si>
  <si>
    <t>WZ_NSK_MOD_HP PAALSE</t>
  </si>
  <si>
    <t>RET-221670</t>
  </si>
  <si>
    <t>VRO_Tank Replacements</t>
  </si>
  <si>
    <t>RET-221682</t>
  </si>
  <si>
    <t>WZ SUR-NewHighway-Boramani</t>
  </si>
  <si>
    <t>RET-221716</t>
  </si>
  <si>
    <t>WZ SUR-ModSudarshanDwyExtRVI</t>
  </si>
  <si>
    <t>RET-221719</t>
  </si>
  <si>
    <t>WZ SUR-ModShantaiCanRVIDrivExt</t>
  </si>
  <si>
    <t>RET-221720</t>
  </si>
  <si>
    <t>WZ SUR-ModDattryNazreDriRVI119</t>
  </si>
  <si>
    <t>RET-221758</t>
  </si>
  <si>
    <t>WZ_PRRO_False Ceiling Refurb</t>
  </si>
  <si>
    <t>RET-221760</t>
  </si>
  <si>
    <t>Replacement of old RVI</t>
  </si>
  <si>
    <t>RET-221881</t>
  </si>
  <si>
    <t>RET-221890</t>
  </si>
  <si>
    <t>Canpy Fals ceilng roof gutter</t>
  </si>
  <si>
    <t>RET-221895</t>
  </si>
  <si>
    <t>Canopy F ceiling roof gutter</t>
  </si>
  <si>
    <t>RET-221984</t>
  </si>
  <si>
    <t>Modernization of ROs</t>
  </si>
  <si>
    <t>RET-221985</t>
  </si>
  <si>
    <t>WZ SUR-TankAugment22-23</t>
  </si>
  <si>
    <t>RET-221989</t>
  </si>
  <si>
    <t>WZ SUR-ModParvatiDwyExtSB</t>
  </si>
  <si>
    <t>RET-222104</t>
  </si>
  <si>
    <t>Integrated Canopy under Nagpur</t>
  </si>
  <si>
    <t>RET-222146</t>
  </si>
  <si>
    <t>WZ_NAG_MOD_GANDHEWAR_PETROELUM</t>
  </si>
  <si>
    <t>RET-222148</t>
  </si>
  <si>
    <t>MRO_TANK INSTALLATION</t>
  </si>
  <si>
    <t>31939890</t>
  </si>
  <si>
    <t>RET-222149</t>
  </si>
  <si>
    <t>WZ SUR-ID-Mst SmP1</t>
  </si>
  <si>
    <t>RET-222174</t>
  </si>
  <si>
    <t>WZ SUR-CNGBharadiyaCC</t>
  </si>
  <si>
    <t>RET-222179</t>
  </si>
  <si>
    <t>WZ SUR-ModCNGAmolCanExtCC</t>
  </si>
  <si>
    <t>RET-222215</t>
  </si>
  <si>
    <t>WZ_AURR_MODN_ANANYA PETROLEUM</t>
  </si>
  <si>
    <t>RET-222216</t>
  </si>
  <si>
    <t>WZ_AURR_MODN_DATE PETROLEUM</t>
  </si>
  <si>
    <t>RET-222217</t>
  </si>
  <si>
    <t>WZ_AURR_MODN_R R Petroleum</t>
  </si>
  <si>
    <t>RET-222218</t>
  </si>
  <si>
    <t>WZ_AURR_MODN_SANSKRITI FUEL</t>
  </si>
  <si>
    <t>RET-222219</t>
  </si>
  <si>
    <t>WZ_AURR_MODN_OM SRI SAI PETR</t>
  </si>
  <si>
    <t>RET-222220</t>
  </si>
  <si>
    <t>WZ_AURR_MODN_RVI_JS N SONS</t>
  </si>
  <si>
    <t>RET-222221</t>
  </si>
  <si>
    <t>WZ_AURR_MODN_RVI_DANEKAR PET</t>
  </si>
  <si>
    <t>RET-222285</t>
  </si>
  <si>
    <t>WZ_NSK_MOD_BELA AUTO_20</t>
  </si>
  <si>
    <t>31992610</t>
  </si>
  <si>
    <t>RET-222288</t>
  </si>
  <si>
    <t>wz_NSK_KANSARA PETROLEUM_27</t>
  </si>
  <si>
    <t>RET-222289</t>
  </si>
  <si>
    <t>WZ_NSK_MOD_LED LIGHT REPLACEME</t>
  </si>
  <si>
    <t>RET-222300</t>
  </si>
  <si>
    <t>WZ SUR-Safety_Elect</t>
  </si>
  <si>
    <t>RET-222307</t>
  </si>
  <si>
    <t>WZ_AURR_ID Signage Highmast</t>
  </si>
  <si>
    <t>RET-222312</t>
  </si>
  <si>
    <t>WZ_PRRO_ID Signages_DTP</t>
  </si>
  <si>
    <t>RET-222363</t>
  </si>
  <si>
    <t>RET-222442</t>
  </si>
  <si>
    <t>WZ_PRRO_DYANANDA DDD</t>
  </si>
  <si>
    <t>RET-222498</t>
  </si>
  <si>
    <t>AURR_MODN_Vaishnavimata Petro</t>
  </si>
  <si>
    <t>RET-222499</t>
  </si>
  <si>
    <t>AURR_MODN_Sunder Petroleum</t>
  </si>
  <si>
    <t>RET-222500</t>
  </si>
  <si>
    <t>WZ_PRRO_NRO SHENDRE CC</t>
  </si>
  <si>
    <t>RET-222530</t>
  </si>
  <si>
    <t>WZ_PRRO_SHIVAM CANOPY RVI</t>
  </si>
  <si>
    <t>RET-222531</t>
  </si>
  <si>
    <t>WZ_PRRO_AEC COMPOUND WALL</t>
  </si>
  <si>
    <t>RET-222558</t>
  </si>
  <si>
    <t>WZ_NAG_Ashoka _Fuels</t>
  </si>
  <si>
    <t>RET-222559</t>
  </si>
  <si>
    <t>WZ_NAG_SHRI_SAI_BALAJI_TIRODA</t>
  </si>
  <si>
    <t>RET-222581</t>
  </si>
  <si>
    <t>AURR_SS TANKS _1</t>
  </si>
  <si>
    <t>RET-222584</t>
  </si>
  <si>
    <t>WZ_VASCO_FC_RVI_SAI SAMART FUE</t>
  </si>
  <si>
    <t>RET-222587</t>
  </si>
  <si>
    <t>WZ SUR_Hoarding2</t>
  </si>
  <si>
    <t>ARB</t>
  </si>
  <si>
    <t>RET-222588</t>
  </si>
  <si>
    <t>WZ_AURR_Hoardings</t>
  </si>
  <si>
    <t>RET-222590</t>
  </si>
  <si>
    <t>WZ_AURR_Modn Renuka Petroleum</t>
  </si>
  <si>
    <t>RET-222622</t>
  </si>
  <si>
    <t>WZ_NSK_MOD_FALSE CEILING REPLA</t>
  </si>
  <si>
    <t>RET-222623</t>
  </si>
  <si>
    <t>WZ_PRRO_AIRBOY CANOPY</t>
  </si>
  <si>
    <t>RET-222626</t>
  </si>
  <si>
    <t>WZ_NSK_MOD_MAHADEV PETR_40</t>
  </si>
  <si>
    <t>RET-222652</t>
  </si>
  <si>
    <t>RET-222653</t>
  </si>
  <si>
    <t>RET-222654</t>
  </si>
  <si>
    <t>WZ_NSK_MOD_RVI REPLACEMENT_94</t>
  </si>
  <si>
    <t>RET-222655</t>
  </si>
  <si>
    <t>WZ_NSK_MOD_FALSE CEILING REPL2</t>
  </si>
  <si>
    <t>RET-222784</t>
  </si>
  <si>
    <t>Hoardings at Retail outlets</t>
  </si>
  <si>
    <t>RET-222871</t>
  </si>
  <si>
    <t>WZ_Vasco_CExRVI_NobleAuto</t>
  </si>
  <si>
    <t>31990680</t>
  </si>
  <si>
    <t>RET-222874</t>
  </si>
  <si>
    <t>WZ_PRRO_HOARDING 22-23</t>
  </si>
  <si>
    <t>RET-222875</t>
  </si>
  <si>
    <t>AURR_MODN_LED LIGHTS</t>
  </si>
  <si>
    <t>RET-222878</t>
  </si>
  <si>
    <t>AURR_MODN_Vaishnavi Petroleum</t>
  </si>
  <si>
    <t>RET-222941</t>
  </si>
  <si>
    <t>WZ_NSK_NRO_DAREGAON_20.00</t>
  </si>
  <si>
    <t>RET-223029</t>
  </si>
  <si>
    <t>WZ_VASCO_NRO KARANDWADI</t>
  </si>
  <si>
    <t>RET-223036</t>
  </si>
  <si>
    <t>VRRO_MODN_SARVESWARI PETROLEUM</t>
  </si>
  <si>
    <t>RET-223071</t>
  </si>
  <si>
    <t>WZ_VASCO_CNG_GB Mahajan</t>
  </si>
  <si>
    <t>RET-223072</t>
  </si>
  <si>
    <t>WZ SUR-ModIntegratedcanopy1</t>
  </si>
  <si>
    <t>RET-223169</t>
  </si>
  <si>
    <t>WZ SUR-Newhighway-GevraiCC</t>
  </si>
  <si>
    <t>RET-223170</t>
  </si>
  <si>
    <t>WZ_NAG_NRO_HATLA_CFS</t>
  </si>
  <si>
    <t>RET-223177</t>
  </si>
  <si>
    <t>WZ_NAG_MOD_SAINIK_FUELS</t>
  </si>
  <si>
    <t>RET-223203</t>
  </si>
  <si>
    <t>VASHI_NRO KHOPTE</t>
  </si>
  <si>
    <t>RET-223226</t>
  </si>
  <si>
    <t>WZ_NSK_ARB_HOARDING_24.00</t>
  </si>
  <si>
    <t>RET-223231</t>
  </si>
  <si>
    <t>WZ SUR-SSTank16KL22KL35KL3</t>
  </si>
  <si>
    <t>RET-223278</t>
  </si>
  <si>
    <t>WZ_NSK_TANK REPLACEMENT_10</t>
  </si>
  <si>
    <t>TANK</t>
  </si>
  <si>
    <t>RET-223356</t>
  </si>
  <si>
    <t>WZ SUR-ModAkashdharmaROuplift</t>
  </si>
  <si>
    <t>RET-223360</t>
  </si>
  <si>
    <t>WZ SUR-ModIntegratedCanopy2</t>
  </si>
  <si>
    <t>RET-223384</t>
  </si>
  <si>
    <t>WZ_NSK_IDSIGN_50.00</t>
  </si>
  <si>
    <t>RET-223385</t>
  </si>
  <si>
    <t>WZ_NSK_MOD_SHRISHYAM_25</t>
  </si>
  <si>
    <t>RET-223386</t>
  </si>
  <si>
    <t>WZ_NSK_MOD_JNGAIKWAD_10</t>
  </si>
  <si>
    <t>RET-223390</t>
  </si>
  <si>
    <t>RET-223391</t>
  </si>
  <si>
    <t>MRO_COMCO Borivalli</t>
  </si>
  <si>
    <t>RET-223396</t>
  </si>
  <si>
    <t>WZ_NSK_MOD_SHRIKRISHNA_24.00</t>
  </si>
  <si>
    <t>RET-223415</t>
  </si>
  <si>
    <t>AURR_MODN_Shri Sai Petroleum21</t>
  </si>
  <si>
    <t>RET-223416</t>
  </si>
  <si>
    <t>WZ_AURR_Modn A K Khandare 26L</t>
  </si>
  <si>
    <t>RET-223418</t>
  </si>
  <si>
    <t>WZ_AURR_Modn Om Auto 4L</t>
  </si>
  <si>
    <t>RET-223419</t>
  </si>
  <si>
    <t>WZ_AURR_Modn Shree Sant 6.4L</t>
  </si>
  <si>
    <t>RET-223452</t>
  </si>
  <si>
    <t>PRRO_MODN_RVI_SADGURU FUEL</t>
  </si>
  <si>
    <t>RET-223499</t>
  </si>
  <si>
    <t>WZ_PRRO_NRO_SASWARD COURT</t>
  </si>
  <si>
    <t>RET-223502</t>
  </si>
  <si>
    <t>VRO_MODN_SUPREME AUTO</t>
  </si>
  <si>
    <t>RET-223621</t>
  </si>
  <si>
    <t>VRO_MODN_NGB AUTO</t>
  </si>
  <si>
    <t>RET-223622</t>
  </si>
  <si>
    <t>VRO_MODN_EKTA FUEL</t>
  </si>
  <si>
    <t>RET-223623</t>
  </si>
  <si>
    <t>VRO_MODN_SHREE SIDDHIVINAYAK S</t>
  </si>
  <si>
    <t>RET-223624</t>
  </si>
  <si>
    <t>VRO_MODN_DESHMUKH PETROLEUM</t>
  </si>
  <si>
    <t>RET-223625</t>
  </si>
  <si>
    <t>VRO_MODN_SHREE SHARADA AUTO</t>
  </si>
  <si>
    <t>RET-223626</t>
  </si>
  <si>
    <t>VRO_MODN_NERAL SERVICE STN</t>
  </si>
  <si>
    <t>RET-223627</t>
  </si>
  <si>
    <t>VRO_MODN_MAHALAXMI AUTO</t>
  </si>
  <si>
    <t>RET-223629</t>
  </si>
  <si>
    <t>VRO_MODN_SHREE VINAYAK MHAPE</t>
  </si>
  <si>
    <t>RET-223683</t>
  </si>
  <si>
    <t>WZ_VASCO_CNG_NRO CALANGUTE</t>
  </si>
  <si>
    <t>RET-223684</t>
  </si>
  <si>
    <t>WZ SUR-CNGSRPFSOREGAONCC</t>
  </si>
  <si>
    <t>RET-223685</t>
  </si>
  <si>
    <t>WZ SUR-ModSRPFSoregCanExtRVICC</t>
  </si>
  <si>
    <t>RET-223687</t>
  </si>
  <si>
    <t>WZ SUR-ModSureshDoddicanCC3</t>
  </si>
  <si>
    <t>RET-223713</t>
  </si>
  <si>
    <t>SAR_SS Tanks for NRO</t>
  </si>
  <si>
    <t>RET-223766</t>
  </si>
  <si>
    <t>WZ_NAG_MOD_ G M PETROLEUM</t>
  </si>
  <si>
    <t>RET-223775</t>
  </si>
  <si>
    <t>WZ_NSK_NRO_CHHADVELLPAKHRUN_90</t>
  </si>
  <si>
    <t>RET-223783</t>
  </si>
  <si>
    <t>WZ_VASCO_LED LIGHTING</t>
  </si>
  <si>
    <t>RET-224022</t>
  </si>
  <si>
    <t>WZ SUR-Newhighway-SarulCC</t>
  </si>
  <si>
    <t>RET-224066</t>
  </si>
  <si>
    <t>WZ SUR-ModVJalkotCanRVIDrivExt</t>
  </si>
  <si>
    <t>RET-224068</t>
  </si>
  <si>
    <t>WZ SUR-ModVPManeDriveExt</t>
  </si>
  <si>
    <t>RET-224433</t>
  </si>
  <si>
    <t>WZ_NSK_MOD_VIBHA TRADER_11</t>
  </si>
  <si>
    <t>RET-224457</t>
  </si>
  <si>
    <t>WZ_Vasco_poWer Tank Addition</t>
  </si>
  <si>
    <t>RET-224650</t>
  </si>
  <si>
    <t>WZ_AURR_Modn Mehar Fuel</t>
  </si>
  <si>
    <t>31990690</t>
  </si>
  <si>
    <t>RET-224652</t>
  </si>
  <si>
    <t>WZ_AURR_Modn Anjali Petroleum</t>
  </si>
  <si>
    <t>RET-224681</t>
  </si>
  <si>
    <t>WZ_Vasco_Integrated Canopy</t>
  </si>
  <si>
    <t>RET-224684</t>
  </si>
  <si>
    <t>WZ_NSK_MOD_INTEGRATED CANOPY</t>
  </si>
  <si>
    <t>RET-225244</t>
  </si>
  <si>
    <t>WZ SUR- NewHighway-DegaonCFS</t>
  </si>
  <si>
    <t>RET-225357</t>
  </si>
  <si>
    <t>WZ_PRRO_NRO WATHAR 1</t>
  </si>
  <si>
    <t>RET-225515</t>
  </si>
  <si>
    <t>WZ_AURR_Integrated Canopy</t>
  </si>
  <si>
    <t>RET-225588</t>
  </si>
  <si>
    <t>WZ_AURR_NRO_DEVGADHPHATA_2</t>
  </si>
  <si>
    <t>RET-225726</t>
  </si>
  <si>
    <t>WZ_PRRO_SHREE GANESH RESITEMEN</t>
  </si>
  <si>
    <t>RET-225731</t>
  </si>
  <si>
    <t>WZ_Vasco_Tank Addition</t>
  </si>
  <si>
    <t>RET-225762</t>
  </si>
  <si>
    <t>WZ_PRRO_NRO APMC SASKAL</t>
  </si>
  <si>
    <t>RET-225940</t>
  </si>
  <si>
    <t>WZ SUR- NewHighway-LawangCC</t>
  </si>
  <si>
    <t>RET-225984</t>
  </si>
  <si>
    <t>WZ_NAG_NRO_GHATSAWALI</t>
  </si>
  <si>
    <t>RET-225990</t>
  </si>
  <si>
    <t>WZ_Vasco_NRO_Ghunki</t>
  </si>
  <si>
    <t>RET-225991</t>
  </si>
  <si>
    <t>WZ_Vasco_NRO_Gondhalpur</t>
  </si>
  <si>
    <t>RET-225994</t>
  </si>
  <si>
    <t>WZ SUR- NewHighway-MalshirasDD</t>
  </si>
  <si>
    <t>RET-225995</t>
  </si>
  <si>
    <t>WZ SUR- NewHighway-WazargaCFS</t>
  </si>
  <si>
    <t>RET-226071</t>
  </si>
  <si>
    <t>MRO_SANIV SS</t>
  </si>
  <si>
    <t>RET-226101</t>
  </si>
  <si>
    <t>WZ_AURR_Mon_JaiSai_Taklibhan</t>
  </si>
  <si>
    <t>RET-226246</t>
  </si>
  <si>
    <t>MODN_SHREE GANESH HWY</t>
  </si>
  <si>
    <t>RET-226269</t>
  </si>
  <si>
    <t>WZ_Vasco_NO_Ghunki2</t>
  </si>
  <si>
    <t>RET-226277</t>
  </si>
  <si>
    <t>WZ_Vasco_LED Lighting</t>
  </si>
  <si>
    <t>RET-226376</t>
  </si>
  <si>
    <t>WZ_NSK_NRO_JANORI_46</t>
  </si>
  <si>
    <t>RET-226388</t>
  </si>
  <si>
    <t>WZ_NSK_NRO_SAYGAON_46</t>
  </si>
  <si>
    <t>RET-226391</t>
  </si>
  <si>
    <t>PRRO_NRO_Kuruli_CC</t>
  </si>
  <si>
    <t>RET-226392</t>
  </si>
  <si>
    <t>PRRO_NRO_MPSPL Talegaon_CC</t>
  </si>
  <si>
    <t>RET-226536</t>
  </si>
  <si>
    <t>WZ_AURR_Additional Tanks</t>
  </si>
  <si>
    <t>RET-226592</t>
  </si>
  <si>
    <t>WZ SUR- NewHighway-DhanoraCFS</t>
  </si>
  <si>
    <t>RET-226596</t>
  </si>
  <si>
    <t>Modn of Adhoc AutoFleet</t>
  </si>
  <si>
    <t>RET-226656</t>
  </si>
  <si>
    <t>NRO_APMC BHADALI</t>
  </si>
  <si>
    <t>RET-226677</t>
  </si>
  <si>
    <t>WZ_AURR_NRO_SHIVAR_CO</t>
  </si>
  <si>
    <t>RET-226731</t>
  </si>
  <si>
    <t>WZ_AURR_NRO SHAHGADH_CFS</t>
  </si>
  <si>
    <t>RET-226732</t>
  </si>
  <si>
    <t>PRRO_NRO_APMC Undewadi_CC</t>
  </si>
  <si>
    <t>RET-226901</t>
  </si>
  <si>
    <t>WZ_NAG_NRO_JIVATI_RURAL</t>
  </si>
  <si>
    <t>RET-227073</t>
  </si>
  <si>
    <t>WZ_NSK_NRO HARTALE_99.00</t>
  </si>
  <si>
    <t>RET-227077</t>
  </si>
  <si>
    <t>AURR_MOD_Rajshree Sahu Pet_29</t>
  </si>
  <si>
    <t>RET-227078</t>
  </si>
  <si>
    <t>AURR_MOD._ROHAN PETROLEUM</t>
  </si>
  <si>
    <t>RET-227083</t>
  </si>
  <si>
    <t>AURR_MOD._ASHOK SSK LTD.</t>
  </si>
  <si>
    <t>RET-227084</t>
  </si>
  <si>
    <t>AURR_MOD_Sindhu Petroleum</t>
  </si>
  <si>
    <t>RET-227127</t>
  </si>
  <si>
    <t>WZ_PRRO_DW_SHAHID VIJAY KHANDE</t>
  </si>
  <si>
    <t>RET-227133</t>
  </si>
  <si>
    <t>WZ-MRO_Cadell_Driveway</t>
  </si>
  <si>
    <t>RET-227195</t>
  </si>
  <si>
    <t>AURR_MOD._Ambarwadikar Enter.</t>
  </si>
  <si>
    <t>RET-227198</t>
  </si>
  <si>
    <t>WZ_NSK_MOD_SAISHRADDHA_11</t>
  </si>
  <si>
    <t>RET-227199</t>
  </si>
  <si>
    <t>WZ_NSK_MOD_DEORE_11</t>
  </si>
  <si>
    <t>RET-227200</t>
  </si>
  <si>
    <t>WZ_NSK_MOD_SHAKUNTA_11</t>
  </si>
  <si>
    <t>RET-227209</t>
  </si>
  <si>
    <t>WZ SUR-Mod_Mahila_SlsBldg Ext</t>
  </si>
  <si>
    <t>RET-227210</t>
  </si>
  <si>
    <t>WZ SUR- Mod-JayprakBileCanopy</t>
  </si>
  <si>
    <t>RET-227211</t>
  </si>
  <si>
    <t>WZ SUR-Mod-Raghunath_DrwyExt</t>
  </si>
  <si>
    <t>RET-227212</t>
  </si>
  <si>
    <t>WZ SUR- Mod-SwarajMass_DrwyExt</t>
  </si>
  <si>
    <t>RET-227213</t>
  </si>
  <si>
    <t>WZ SUR- Mod-Namdev_DrwyExt</t>
  </si>
  <si>
    <t>RET-227226</t>
  </si>
  <si>
    <t>WZ_Vasco_MODN_Adhoc Popular 1</t>
  </si>
  <si>
    <t>RET-227297</t>
  </si>
  <si>
    <t>AURR_MOD._JAY PETROLEUM</t>
  </si>
  <si>
    <t>RET-227298</t>
  </si>
  <si>
    <t>AURR_MOD._HP SUNDERWADI HW</t>
  </si>
  <si>
    <t>RET-227322</t>
  </si>
  <si>
    <t>WZ SUR-Mod-Velany_DrwyExt</t>
  </si>
  <si>
    <t>RET-227323</t>
  </si>
  <si>
    <t>WZ SUR-Mod-Pinate_DrwyExt</t>
  </si>
  <si>
    <t>RET-227335</t>
  </si>
  <si>
    <t>WZ_NSK_MOD_ADHOC MANMAD_12</t>
  </si>
  <si>
    <t>RET-227395</t>
  </si>
  <si>
    <t>WZ SUR-Mod-Kazi_DrwyExt</t>
  </si>
  <si>
    <t>RET-227405</t>
  </si>
  <si>
    <t>Modn_C L Petroleum</t>
  </si>
  <si>
    <t>RET-227406</t>
  </si>
  <si>
    <t>Modn_Gurukripa Auto</t>
  </si>
  <si>
    <t>RET-227446</t>
  </si>
  <si>
    <t>Modn_Northern MS</t>
  </si>
  <si>
    <t>RET-227454</t>
  </si>
  <si>
    <t>WZ_NAG_MOD_LAMBA _TRADERS</t>
  </si>
  <si>
    <t>RET-227458</t>
  </si>
  <si>
    <t>WZ_PRRO_LED LIGHT</t>
  </si>
  <si>
    <t>RET-227610</t>
  </si>
  <si>
    <t>NRO_JAWAHAR</t>
  </si>
  <si>
    <t>RET-228026</t>
  </si>
  <si>
    <t>WZ_AURR_NRO_KASAVI</t>
  </si>
  <si>
    <t>RET-228027</t>
  </si>
  <si>
    <t>WZ_AURRO_NRO_BERALA</t>
  </si>
  <si>
    <t>RET-228028</t>
  </si>
  <si>
    <t>WZ_AURR_NRO_SHINGONA</t>
  </si>
  <si>
    <t>RET-228030</t>
  </si>
  <si>
    <t>WZ_AURR_NRO_VADZIRE</t>
  </si>
  <si>
    <t>RET-228032</t>
  </si>
  <si>
    <t>WZ_NSK_NRO_PATHARDI_15</t>
  </si>
  <si>
    <t>RET-228035</t>
  </si>
  <si>
    <t>WZ_NAG_NRO_KODEGAON</t>
  </si>
  <si>
    <t>RET-228038</t>
  </si>
  <si>
    <t>WZ_NSK_MOD_PANDAV PETR_10</t>
  </si>
  <si>
    <t>RET-228039</t>
  </si>
  <si>
    <t>WZ_NSK_MOD_SRISAI PETR_10</t>
  </si>
  <si>
    <t>RET-228040</t>
  </si>
  <si>
    <t>WZ_NSK_MOD_DENA SAI_8.00</t>
  </si>
  <si>
    <t>RET-228041</t>
  </si>
  <si>
    <t>WZ_NSK_MOD_KAUSHALYA_15</t>
  </si>
  <si>
    <t>RET-228043</t>
  </si>
  <si>
    <t>WZ_NSK_MOD_HARDIK PETRO_7</t>
  </si>
  <si>
    <t>RET-228045</t>
  </si>
  <si>
    <t>WZ_NSK_MOD_BELA AUTO2_12</t>
  </si>
  <si>
    <t>RET-228049</t>
  </si>
  <si>
    <t>WZ_VASCO_NRO JAMBHALGAON 1</t>
  </si>
  <si>
    <t>RET-228050</t>
  </si>
  <si>
    <t>WZ_VASCO_NRO MUNAGE</t>
  </si>
  <si>
    <t>RET-228073</t>
  </si>
  <si>
    <t>WZ_AURR_NRO_KASAVI_2</t>
  </si>
  <si>
    <t>RET-228075</t>
  </si>
  <si>
    <t>WZ_AURR_NRO_VADZIRE_2</t>
  </si>
  <si>
    <t>RET-228077</t>
  </si>
  <si>
    <t>WZ_AURR_NRO_SINGONA_2</t>
  </si>
  <si>
    <t>RET-228078</t>
  </si>
  <si>
    <t>WZ_VASCO_NRO JAMBHALGAON 2</t>
  </si>
  <si>
    <t>RET-228081</t>
  </si>
  <si>
    <t>WZ_NSK_NRO_PATHARDI_35</t>
  </si>
  <si>
    <t>RET-228093</t>
  </si>
  <si>
    <t>WZ SUR- NewHighway-UmapurCC</t>
  </si>
  <si>
    <t>RET-228141</t>
  </si>
  <si>
    <t>NRO_Harosale</t>
  </si>
  <si>
    <t>RET-228142</t>
  </si>
  <si>
    <t>WZ_AURR_NRO_SHEKTA</t>
  </si>
  <si>
    <t>RET-228158</t>
  </si>
  <si>
    <t>WZ_AURR_NRO_NAGEWADI</t>
  </si>
  <si>
    <t>RET-210832</t>
  </si>
  <si>
    <t>WZ SUR-Mod-SaivitthalRopDwy</t>
  </si>
  <si>
    <t>RET-215548</t>
  </si>
  <si>
    <t>WZ SUR-Newhighway-Parite CC</t>
  </si>
  <si>
    <t>RET-223808</t>
  </si>
  <si>
    <t>WZ_PRRO_OM MODN</t>
  </si>
  <si>
    <t>RET-223844</t>
  </si>
  <si>
    <t>WZ_SUR_MOD_Shreekar_DrwyExt</t>
  </si>
  <si>
    <t>RET-223845</t>
  </si>
  <si>
    <t>WZ_SUR_Mod_PrayagaRVI</t>
  </si>
  <si>
    <t>RET-224059</t>
  </si>
  <si>
    <t>WZ_AURR_Modn_Navkar Fuel</t>
  </si>
  <si>
    <t>RET-224063</t>
  </si>
  <si>
    <t>WZ_AURR_Modn_Shri Krishna</t>
  </si>
  <si>
    <t>RET-224065</t>
  </si>
  <si>
    <t>WZ_SUR_ModPrajaktatemRVI</t>
  </si>
  <si>
    <t>RET-224161</t>
  </si>
  <si>
    <t>WZ_NAG_KATARIA_FUEL_STATION_MO</t>
  </si>
  <si>
    <t>RET-224162</t>
  </si>
  <si>
    <t>WZ_NAG_O S _SHARMA _MOD</t>
  </si>
  <si>
    <t>RET-224220</t>
  </si>
  <si>
    <t>WZ SUR-Mod-Anusaya_Toilet</t>
  </si>
  <si>
    <t>RET-224472</t>
  </si>
  <si>
    <t>WZ_NAG_NRO_RAMPUR_TUKUM_DC_SIT</t>
  </si>
  <si>
    <t>RET-224473</t>
  </si>
  <si>
    <t>WZ_NAG_MOD_JAI AMBEY_PETROLEUM</t>
  </si>
  <si>
    <t>RET-224482</t>
  </si>
  <si>
    <t>WZ SUR-ModIntegratedCanopy3</t>
  </si>
  <si>
    <t>RET-225015</t>
  </si>
  <si>
    <t>WZ_NAG_NRO_WADAD_DC</t>
  </si>
  <si>
    <t>RET-225021</t>
  </si>
  <si>
    <t>WZ SUR-NewUrban_TarodaDC</t>
  </si>
  <si>
    <t>RET-225185</t>
  </si>
  <si>
    <t>WZ_NSK_NRO_TARVADE_80.00</t>
  </si>
  <si>
    <t>RET-225529</t>
  </si>
  <si>
    <t>NRO_DONGARI</t>
  </si>
  <si>
    <t>RET-225587</t>
  </si>
  <si>
    <t>WZ_AURR_NRO_MALVIHIR_2</t>
  </si>
  <si>
    <t>RET-225590</t>
  </si>
  <si>
    <t>WZ_AURR_Mon_Baba_Pet_Chikhli</t>
  </si>
  <si>
    <t>RET-225614</t>
  </si>
  <si>
    <t>WZ_NAG_TANK AUGUMENTATION_2</t>
  </si>
  <si>
    <t>RET-225619</t>
  </si>
  <si>
    <t>WZ_NAG_INTEGRATED CANOPY_2</t>
  </si>
  <si>
    <t>RET-225647</t>
  </si>
  <si>
    <t>WZ SUR- NewHighway-MahudDC</t>
  </si>
  <si>
    <t>RET-225706</t>
  </si>
  <si>
    <t>PRRO_MODN_Vitthai_RCCDW</t>
  </si>
  <si>
    <t>RET-225834</t>
  </si>
  <si>
    <t>MODN_K E ZOJWALA KALYAN</t>
  </si>
  <si>
    <t>RET-225835</t>
  </si>
  <si>
    <t>WZ_Vasco_Modn_A G Korgaonkar</t>
  </si>
  <si>
    <t>RET-225944</t>
  </si>
  <si>
    <t>WZ SUR-NewHighway-MukramabadDC</t>
  </si>
  <si>
    <t>RET-225985</t>
  </si>
  <si>
    <t>PRRO_NRO_Lonavala_CC</t>
  </si>
  <si>
    <t>RET-226131</t>
  </si>
  <si>
    <t>PRRO_MODN_SHINDE PETROLEUM_BAV</t>
  </si>
  <si>
    <t>RET-226147</t>
  </si>
  <si>
    <t>PRRO_NRO_Nimbut</t>
  </si>
  <si>
    <t>RET-226245</t>
  </si>
  <si>
    <t>MODN_GURUNANAK PETROLEUM</t>
  </si>
  <si>
    <t>RET-226271</t>
  </si>
  <si>
    <t>WZ_AURR_NRO Eklahera DC</t>
  </si>
  <si>
    <t>RET-226389</t>
  </si>
  <si>
    <t>WZ_NSK_NRO_BhusawalWML_76</t>
  </si>
  <si>
    <t>RET-226394</t>
  </si>
  <si>
    <t>WZ_AURR_NRO_APMC SANGAMNER</t>
  </si>
  <si>
    <t>RET-226508</t>
  </si>
  <si>
    <t>WZ_Vasco_NRO_Mandrem</t>
  </si>
  <si>
    <t>RET-226565</t>
  </si>
  <si>
    <t>NRO_NERAL TOWN</t>
  </si>
  <si>
    <t>RET-226629</t>
  </si>
  <si>
    <t>PRRO_NRO_Hinjewadi_CC</t>
  </si>
  <si>
    <t>RET-226657</t>
  </si>
  <si>
    <t>PRRO_MODN_SANT TUKARAM PETROLE</t>
  </si>
  <si>
    <t>RET-226658</t>
  </si>
  <si>
    <t>PRRO_MODN_JAIGURU PETROLEUM</t>
  </si>
  <si>
    <t>RET-226721</t>
  </si>
  <si>
    <t>WZ_NSK_NRO_KORIT_20</t>
  </si>
  <si>
    <t>RET-226722</t>
  </si>
  <si>
    <t>WZ_NSK_NRO_WAGHLI_20</t>
  </si>
  <si>
    <t>RET-226723</t>
  </si>
  <si>
    <t>WZ_AURR_COCOs_MODN._CUSTSERV.</t>
  </si>
  <si>
    <t>RET-226900</t>
  </si>
  <si>
    <t>WZ SUR- NewUrban-RahimpurCC</t>
  </si>
  <si>
    <t>RET-226954</t>
  </si>
  <si>
    <t>WZ_Vasco_NRO_Takawde</t>
  </si>
  <si>
    <t>RET-226975</t>
  </si>
  <si>
    <t>WZ_AURR_NR_SANVATSAR_DC</t>
  </si>
  <si>
    <t>RET-227051</t>
  </si>
  <si>
    <t>WZ_NSK_NRO_LALING_15.00</t>
  </si>
  <si>
    <t>RET-227079</t>
  </si>
  <si>
    <t>AURR_Mod._Hira Petroleum</t>
  </si>
  <si>
    <t>RET-227082</t>
  </si>
  <si>
    <t>AURR_MODN_JAY JANARDHAN PETRO</t>
  </si>
  <si>
    <t>RET-227093</t>
  </si>
  <si>
    <t>NRO_AMBESHIV</t>
  </si>
  <si>
    <t>RET-227097</t>
  </si>
  <si>
    <t>WZ_Vasco_NRO_Taralwadi</t>
  </si>
  <si>
    <t>RET-227099</t>
  </si>
  <si>
    <t>WZ SUR- NewHighway-KolpaCFS</t>
  </si>
  <si>
    <t>RET-227126</t>
  </si>
  <si>
    <t>WZ_PRRO_MODN_BALAJI PETROLEUM</t>
  </si>
  <si>
    <t>RET-227129</t>
  </si>
  <si>
    <t>WZ_NSK_NRO_SAVARGAON_99</t>
  </si>
  <si>
    <t>RET-227131</t>
  </si>
  <si>
    <t>WZ-MRO_Excel service_Driveway</t>
  </si>
  <si>
    <t>RET-227142</t>
  </si>
  <si>
    <t>WZ-MRO_CottonG_Driveway_Canopy</t>
  </si>
  <si>
    <t>RET-227181</t>
  </si>
  <si>
    <t>WZ_NAG_MOD_PRITISH_PETROLEUM</t>
  </si>
  <si>
    <t>RET-227192</t>
  </si>
  <si>
    <t>Modn_Namaskar SS</t>
  </si>
  <si>
    <t>RET-227193</t>
  </si>
  <si>
    <t>Modn_Prem Petroleum</t>
  </si>
  <si>
    <t>RET-227256</t>
  </si>
  <si>
    <t>NRO_ERANZADE</t>
  </si>
  <si>
    <t>RET-227283</t>
  </si>
  <si>
    <t>AURR_MOD_BORAWAKE BRO_KOPARG</t>
  </si>
  <si>
    <t>RET-227291</t>
  </si>
  <si>
    <t>Modn_APM Fuel</t>
  </si>
  <si>
    <t>RET-227292</t>
  </si>
  <si>
    <t>Modn_Bageshree Petroleum</t>
  </si>
  <si>
    <t>RET-227293</t>
  </si>
  <si>
    <t>Modn_Gian Auto</t>
  </si>
  <si>
    <t>RET-227294</t>
  </si>
  <si>
    <t>Modn_Purusharth</t>
  </si>
  <si>
    <t>RET-227295</t>
  </si>
  <si>
    <t>Modn_Vashi Fuel</t>
  </si>
  <si>
    <t>RET-227296</t>
  </si>
  <si>
    <t>Modn_Omkar Petroleum</t>
  </si>
  <si>
    <t>RET-227336</t>
  </si>
  <si>
    <t>WZ_AURR_Mod_Parmavati Petro</t>
  </si>
  <si>
    <t>RET-227404</t>
  </si>
  <si>
    <t>Modn_Adhoc Gian</t>
  </si>
  <si>
    <t>RET-227407</t>
  </si>
  <si>
    <t>Modn_NGB Auto</t>
  </si>
  <si>
    <t>RET-227408</t>
  </si>
  <si>
    <t>Modn_Swastik Agencies</t>
  </si>
  <si>
    <t>RET-227445</t>
  </si>
  <si>
    <t>Modn_Milan Auto</t>
  </si>
  <si>
    <t>RET-227447</t>
  </si>
  <si>
    <t>Modn_Shubham Auto</t>
  </si>
  <si>
    <t>RET-227455</t>
  </si>
  <si>
    <t>WZ_NAG_MOD_KAMAL_LUBES</t>
  </si>
  <si>
    <t>RET-227456</t>
  </si>
  <si>
    <t>WZ_NSK_NRO_RACCA LAWNS</t>
  </si>
  <si>
    <t>RET-227457</t>
  </si>
  <si>
    <t>WZ_Vasco_NRO_Loutulim2</t>
  </si>
  <si>
    <t>RET-227489</t>
  </si>
  <si>
    <t>WZ_Vasco_Modn_Samarth Traders</t>
  </si>
  <si>
    <t>RET-227530</t>
  </si>
  <si>
    <t>WZ_NSK_NRO_MARAL1_270</t>
  </si>
  <si>
    <t>RET-227531</t>
  </si>
  <si>
    <t>WZ_Vasco_Madnaik Fuel 1</t>
  </si>
  <si>
    <t>RET-227532</t>
  </si>
  <si>
    <t>WZ_Vasco_Balaji Petrol Pump 1</t>
  </si>
  <si>
    <t>RET-227534</t>
  </si>
  <si>
    <t>WZ_AURR_MODN_Suniti Petroleum</t>
  </si>
  <si>
    <t>RET-227535</t>
  </si>
  <si>
    <t>WZ_AURR_MODN_Fauji Petroleum</t>
  </si>
  <si>
    <t>RET-227553</t>
  </si>
  <si>
    <t>AURR_MODN_DO_Dnyaneshwar K S K</t>
  </si>
  <si>
    <t>RET-227554</t>
  </si>
  <si>
    <t>WZ_PRRO_JAYPRADANYA RVI</t>
  </si>
  <si>
    <t>RET-227587</t>
  </si>
  <si>
    <t>WZ_NRO_DC_ NRO Lonand</t>
  </si>
  <si>
    <t>RET-227698</t>
  </si>
  <si>
    <t>WZ SUR- NewHighway-ShendriDC</t>
  </si>
  <si>
    <t>RET-227792</t>
  </si>
  <si>
    <t>PRRO_NRO_DO_Kelwade</t>
  </si>
  <si>
    <t>RET-228029</t>
  </si>
  <si>
    <t>WZ_AURR_NRO_MSRDC_DAVHA</t>
  </si>
  <si>
    <t>RET-228036</t>
  </si>
  <si>
    <t>WZ_NAG_NRO_KAJALI</t>
  </si>
  <si>
    <t>RET-228044</t>
  </si>
  <si>
    <t>WZ_NSK_MOD_E20IMPLEMENTATION_4</t>
  </si>
  <si>
    <t>RET-228046</t>
  </si>
  <si>
    <t>WZ_NSK_MOD_E20IMPLEMENTATION_6</t>
  </si>
  <si>
    <t>RET-228121</t>
  </si>
  <si>
    <t>WZ_NSK_POWER ADDITION_RPB_SHIV</t>
  </si>
  <si>
    <t>RET-228140</t>
  </si>
  <si>
    <t>NRO_Payegaon</t>
  </si>
  <si>
    <t>RET-228149</t>
  </si>
  <si>
    <t>PRRO_NRO_Chahur _DO</t>
  </si>
  <si>
    <t>RET-228160</t>
  </si>
  <si>
    <t>WZ_AURR_NRO_MSRDC_DAVHA_2</t>
  </si>
  <si>
    <t>RET-214691</t>
  </si>
  <si>
    <t>WZ_NSK_NRO_TALEGAON_20.00</t>
  </si>
  <si>
    <t>RET-215878</t>
  </si>
  <si>
    <t>WZ AURR NRO Suregaon</t>
  </si>
  <si>
    <t>RET-216424</t>
  </si>
  <si>
    <t>WZ SUR-NewHighway-MahurCC</t>
  </si>
  <si>
    <t>31923820</t>
  </si>
  <si>
    <t>RET-217093</t>
  </si>
  <si>
    <t>WZ SUR-NewHighwy-ChinchgavanCC</t>
  </si>
  <si>
    <t>RET-223883</t>
  </si>
  <si>
    <t>PRRO_MODN_MS HSD SHRI MORAYA</t>
  </si>
  <si>
    <t>RET-224158</t>
  </si>
  <si>
    <t>WZ_PRRO_DDD_ISHWARI</t>
  </si>
  <si>
    <t>RET-224315</t>
  </si>
  <si>
    <t>WZ_PRRO_DDD Gantry Ishwari Pet</t>
  </si>
  <si>
    <t>RET-224387</t>
  </si>
  <si>
    <t>WZ_Vasco_DDD_Ravindra Petroleu</t>
  </si>
  <si>
    <t>RET-224436</t>
  </si>
  <si>
    <t>WZ SUR-CNG_GanpatiShiradCC</t>
  </si>
  <si>
    <t>RET-224438</t>
  </si>
  <si>
    <t>WZ SUR-CNG_MadhuriCC</t>
  </si>
  <si>
    <t>RET-224439</t>
  </si>
  <si>
    <t>WZ SUR-CNG_OM_GolegaonCC</t>
  </si>
  <si>
    <t>RET-224440</t>
  </si>
  <si>
    <t>WZ SUR-CNGVarmaFillingCC</t>
  </si>
  <si>
    <t>RET-224497</t>
  </si>
  <si>
    <t>WZ_PRRO_SATARA PETROL DEPO MOD</t>
  </si>
  <si>
    <t>RET-224642</t>
  </si>
  <si>
    <t>WZ_AURR_Modn Shivdas Ramratan</t>
  </si>
  <si>
    <t>RET-224763</t>
  </si>
  <si>
    <t>WZ_AURR_NRO_Walunj_DC</t>
  </si>
  <si>
    <t>31923980</t>
  </si>
  <si>
    <t>RET-225279</t>
  </si>
  <si>
    <t>WZ_AURR_AUTOMATION_NRO_UPGN-SP</t>
  </si>
  <si>
    <t>ATMN</t>
  </si>
  <si>
    <t>RET-225282</t>
  </si>
  <si>
    <t>WZ_NAG_AUTOMATION BUDGET</t>
  </si>
  <si>
    <t>RET-225283</t>
  </si>
  <si>
    <t>WZ_NSK_AUTOMATION_28RO</t>
  </si>
  <si>
    <t>RET-225284</t>
  </si>
  <si>
    <t>WZ_PRRO_Automation</t>
  </si>
  <si>
    <t>RET-225285</t>
  </si>
  <si>
    <t>WZ SUR-RetailAutomation-22_23</t>
  </si>
  <si>
    <t>RET-225286</t>
  </si>
  <si>
    <t>WZ_VASCO_AUTOMATION</t>
  </si>
  <si>
    <t>RET-225287</t>
  </si>
  <si>
    <t>NRO_AUTOMATION OF OUTLETS</t>
  </si>
  <si>
    <t>RET-225330</t>
  </si>
  <si>
    <t>Happy Shop_Supreme Auto</t>
  </si>
  <si>
    <t>RET-225368</t>
  </si>
  <si>
    <t>WZ_NAG_CNG_GANPATI PETROLEUM_</t>
  </si>
  <si>
    <t>RET-225369</t>
  </si>
  <si>
    <t>WZ_NAG_CNG_R K FUEL_GONDIA</t>
  </si>
  <si>
    <t>RET-225370</t>
  </si>
  <si>
    <t>WZ_NAG_CNG_A R PETROLEUM_ BHAN</t>
  </si>
  <si>
    <t>RET-225371</t>
  </si>
  <si>
    <t>WZ_NAG_CNG_A R PLAZA_BHANDARA</t>
  </si>
  <si>
    <t>RET-225379</t>
  </si>
  <si>
    <t>PRRO_DDD_Suman Petroleum</t>
  </si>
  <si>
    <t>RET-225658</t>
  </si>
  <si>
    <t>WZ_NSK_SSTANKS_127</t>
  </si>
  <si>
    <t>RET-225705</t>
  </si>
  <si>
    <t>PRRO_DDD_SAIRAJ</t>
  </si>
  <si>
    <t>RET-225715</t>
  </si>
  <si>
    <t>WZ_Vasco_DDD_Ashoka Petroleum</t>
  </si>
  <si>
    <t>RET-225798</t>
  </si>
  <si>
    <t>NRO_Bilalpada</t>
  </si>
  <si>
    <t>RET-225939</t>
  </si>
  <si>
    <t>MRO_ARB</t>
  </si>
  <si>
    <t>RET-225941</t>
  </si>
  <si>
    <t>WZ_AURR_NR_DEULGAON_DC_18L</t>
  </si>
  <si>
    <t>RET-225983</t>
  </si>
  <si>
    <t>WZ_NAG_NRO_TAMBHARI</t>
  </si>
  <si>
    <t>RET-226043</t>
  </si>
  <si>
    <t>WZ_Vasco_CNG_Jajal Automotive</t>
  </si>
  <si>
    <t>RET-226067</t>
  </si>
  <si>
    <t>WZ_NAG_CNG_JAI BHOLE</t>
  </si>
  <si>
    <t>RET-226068</t>
  </si>
  <si>
    <t>WZ_NAG_CNG_ TAJ PETROLEUM</t>
  </si>
  <si>
    <t>RET-226081</t>
  </si>
  <si>
    <t>WZ_Vasco_Fast Charger</t>
  </si>
  <si>
    <t>RET-226082</t>
  </si>
  <si>
    <t>WZ SUR-EVCS_FastCharging</t>
  </si>
  <si>
    <t>RET-226100</t>
  </si>
  <si>
    <t>WZ_AURR_Mon_Canopy_Roof_FalseC</t>
  </si>
  <si>
    <t>RET-226130</t>
  </si>
  <si>
    <t>PRRO_MODN_KANKARIYA SER STN</t>
  </si>
  <si>
    <t>RET-226244</t>
  </si>
  <si>
    <t>MODN_MAHALAKSHMI PETRO</t>
  </si>
  <si>
    <t>RET-226397</t>
  </si>
  <si>
    <t>WZ SUR- NewHighway-PanivDC</t>
  </si>
  <si>
    <t>RET-226398</t>
  </si>
  <si>
    <t>WZ SUR- NewHighway-MangalweDC</t>
  </si>
  <si>
    <t>RET-226399</t>
  </si>
  <si>
    <t>WZ SUR- NewHighway-DhekanmohDC</t>
  </si>
  <si>
    <t>RET-226466</t>
  </si>
  <si>
    <t>WZ_Vasco_Arya Durga SS</t>
  </si>
  <si>
    <t>RET-226467</t>
  </si>
  <si>
    <t>WZ_Vasco_Damodar Shivram Hatkh</t>
  </si>
  <si>
    <t>RET-226612</t>
  </si>
  <si>
    <t>WZ_NAG_NRO_KANDHLI_DC</t>
  </si>
  <si>
    <t>RET-226682</t>
  </si>
  <si>
    <t>WZ_NAG_NRO_CHULHAD_DC</t>
  </si>
  <si>
    <t>RET-226845</t>
  </si>
  <si>
    <t>WZ SUR- NewHighway-KhandaviDC</t>
  </si>
  <si>
    <t>RET-226897</t>
  </si>
  <si>
    <t>WZ_Vasco_CNG_Warna Petroleum</t>
  </si>
  <si>
    <t>RET-227092</t>
  </si>
  <si>
    <t>WZ_NAG_HAPPY SHOP_LAKADGANJ_CO</t>
  </si>
  <si>
    <t>RET-227170</t>
  </si>
  <si>
    <t>WZ_AURR_Happy Shop ACC Harsul</t>
  </si>
  <si>
    <t>RET-227191</t>
  </si>
  <si>
    <t>Modn_JSP Ambernath</t>
  </si>
  <si>
    <t>RET-227197</t>
  </si>
  <si>
    <t>AURR_MOD_Hi tech Fuels</t>
  </si>
  <si>
    <t>RET-227253</t>
  </si>
  <si>
    <t>NRO_NARE</t>
  </si>
  <si>
    <t>RET-227258</t>
  </si>
  <si>
    <t>WZ_NSK_DDD_PANDAVPETRO_12</t>
  </si>
  <si>
    <t>RET-227452</t>
  </si>
  <si>
    <t>WZ_NAG_MOD_COCO_HINGNA</t>
  </si>
  <si>
    <t>RET-227453</t>
  </si>
  <si>
    <t>WZ_NAG_MOD_COCO_CHINCHBHAWAN</t>
  </si>
  <si>
    <t>RET-227533</t>
  </si>
  <si>
    <t>WZ_AURR_MODN_Krishi Kendra</t>
  </si>
  <si>
    <t>RET-227793</t>
  </si>
  <si>
    <t>PRRO_NRO_DO_CHAREGAON</t>
  </si>
  <si>
    <t>RET-228092</t>
  </si>
  <si>
    <t>PRRO_NRO_Kharabwadi</t>
  </si>
  <si>
    <t>RET-205932</t>
  </si>
  <si>
    <t>WZ_EVCS 100Cat and CFS</t>
  </si>
  <si>
    <t>31963080</t>
  </si>
  <si>
    <t>7350</t>
  </si>
  <si>
    <t>GMO WEST ZONE</t>
  </si>
  <si>
    <t>7350CC01</t>
  </si>
  <si>
    <t>RET-211632</t>
  </si>
  <si>
    <t>WZ AURR ID SIGNAGE PYLONS</t>
  </si>
  <si>
    <t>RET-211652</t>
  </si>
  <si>
    <t>WZ_NSK_IDSIGN_SMARTPYLON_119</t>
  </si>
  <si>
    <t>RET-214491</t>
  </si>
  <si>
    <t>WZ SUR-CNG-Moreshwar</t>
  </si>
  <si>
    <t>RET-216754</t>
  </si>
  <si>
    <t>VRO_FastCharging_EV_Vashi</t>
  </si>
  <si>
    <t>31918090</t>
  </si>
  <si>
    <t>RET-216772</t>
  </si>
  <si>
    <t>WZ_PRRO_EVCS_16 RO</t>
  </si>
  <si>
    <t>RET-216773</t>
  </si>
  <si>
    <t>WZ_NAG _FAST EV _CHARGING</t>
  </si>
  <si>
    <t>RET-216830</t>
  </si>
  <si>
    <t>WZ SUR-EVCS_FastCharger2Outlet</t>
  </si>
  <si>
    <t>RET-223800</t>
  </si>
  <si>
    <t>WZ_NAG_DDD_POONAM_PETREOLEUM</t>
  </si>
  <si>
    <t>RET-224812</t>
  </si>
  <si>
    <t>WZ_Vasco_Dhaba_Kavlekars Fuel</t>
  </si>
  <si>
    <t>RET-225017</t>
  </si>
  <si>
    <t>WZ_NAG_CNG_SAMRUDDHI_PETROLEUM</t>
  </si>
  <si>
    <t>RET-225018</t>
  </si>
  <si>
    <t>WZ_NAG_CNG_LUCKY_PETROLEUM</t>
  </si>
  <si>
    <t>RET-225019</t>
  </si>
  <si>
    <t>WZ_NAG_CNG_JAI_AMBEY_WARDHA</t>
  </si>
  <si>
    <t>RET-225196</t>
  </si>
  <si>
    <t>WZ_PRRO_SS TANKS 2</t>
  </si>
  <si>
    <t>RET-225221</t>
  </si>
  <si>
    <t>WZ_Vasco_DDD_Sahakari</t>
  </si>
  <si>
    <t>RET-225222</t>
  </si>
  <si>
    <t>WZ_Vasco_DDD_WarnaPet</t>
  </si>
  <si>
    <t>RET-226181</t>
  </si>
  <si>
    <t>WZ SUR-Mod_RroofFalseCanopy</t>
  </si>
  <si>
    <t>RET-226220</t>
  </si>
  <si>
    <t>DDD_Mahalaxmi Auto</t>
  </si>
  <si>
    <t>RET-226221</t>
  </si>
  <si>
    <t>DDD_Raj Fleet</t>
  </si>
  <si>
    <t>RET-226238</t>
  </si>
  <si>
    <t>WZ_Vasco_DDD_Kavlekars Fuel St</t>
  </si>
  <si>
    <t>RET-226273</t>
  </si>
  <si>
    <t>CNG SANJIV DEONAR</t>
  </si>
  <si>
    <t>RET-226274</t>
  </si>
  <si>
    <t>CNG LAKSHMAN DASS IRLA</t>
  </si>
  <si>
    <t>RET-226313</t>
  </si>
  <si>
    <t>WZ_Vasco_SS Tanks</t>
  </si>
  <si>
    <t>RET-226379</t>
  </si>
  <si>
    <t>WZ_AURR_DDD Bhavani Petroleum</t>
  </si>
  <si>
    <t>RET-226419</t>
  </si>
  <si>
    <t>WZ_NAG_DDD_R K PETROLEUM</t>
  </si>
  <si>
    <t>RET-226420</t>
  </si>
  <si>
    <t>WZ_NAG-DDD_GUL _PETROLEUM_</t>
  </si>
  <si>
    <t>RET-226464</t>
  </si>
  <si>
    <t>WZ_Vasco_CNG_J B Petrolink</t>
  </si>
  <si>
    <t>RET-226619</t>
  </si>
  <si>
    <t>WZ_Slow Chargers CO Outlets</t>
  </si>
  <si>
    <t>RET-226627</t>
  </si>
  <si>
    <t>RET-226628</t>
  </si>
  <si>
    <t>WZ_AURR_Canopy F ceiling roof</t>
  </si>
  <si>
    <t>RET-226632</t>
  </si>
  <si>
    <t>CNG_SHREE VINAYAK</t>
  </si>
  <si>
    <t>RET-227379</t>
  </si>
  <si>
    <t>WZ_AURR_FastCharging_EV_223L</t>
  </si>
  <si>
    <t>RET-227383</t>
  </si>
  <si>
    <t>WZ_NSK_ELectr VehicleCS_310</t>
  </si>
  <si>
    <t>RET-227384</t>
  </si>
  <si>
    <t>PRRO_EVCS_2_FAST CHARGER</t>
  </si>
  <si>
    <t>RET-227385</t>
  </si>
  <si>
    <t>WZ SUR-EVC_Fastcharger PhaseII</t>
  </si>
  <si>
    <t>RET-227386</t>
  </si>
  <si>
    <t>WZ_Vasco_EV FastCharging</t>
  </si>
  <si>
    <t>RET-227440</t>
  </si>
  <si>
    <t>PUNE_DDD_SAMRUDDHI PETROLEUM</t>
  </si>
  <si>
    <t>RET-227481</t>
  </si>
  <si>
    <t>EVCS_PH 2</t>
  </si>
  <si>
    <t>RET-227496</t>
  </si>
  <si>
    <t>Happy Shop_Bharat Agency</t>
  </si>
  <si>
    <t>RET-227529</t>
  </si>
  <si>
    <t>WZ_NAG_2nd Phase _Fast_EVCS</t>
  </si>
  <si>
    <t>RET-227695</t>
  </si>
  <si>
    <t>Happy Shop_Sai Expressway</t>
  </si>
  <si>
    <t>RET-227697</t>
  </si>
  <si>
    <t>WZ SUR-ARBInfra-HppyshpBaldawa</t>
  </si>
  <si>
    <t>RET-227713</t>
  </si>
  <si>
    <t>WZ_AURR_FastCharging_EV_25L</t>
  </si>
  <si>
    <t>RET-227717</t>
  </si>
  <si>
    <t>WZ_NAG_EVCS_3rd _Phase</t>
  </si>
  <si>
    <t>RET-227718</t>
  </si>
  <si>
    <t>WZ_NSK_ELectric Vehicle_100</t>
  </si>
  <si>
    <t>RET-227719</t>
  </si>
  <si>
    <t>PRRO_EV FAST CHARGER</t>
  </si>
  <si>
    <t>RET-227720</t>
  </si>
  <si>
    <t>WZ SUR-EVC_FastchargerPhaseIII</t>
  </si>
  <si>
    <t>RET-227721</t>
  </si>
  <si>
    <t>RET-227812</t>
  </si>
  <si>
    <t>WZ_Vasco_DDD_Damodar Shivram H</t>
  </si>
  <si>
    <t>RET-228128</t>
  </si>
  <si>
    <t>ARB Infrastructure</t>
  </si>
  <si>
    <t>RET-228130</t>
  </si>
  <si>
    <t>WZ_Vasco_HappyShop_Madnaik</t>
  </si>
  <si>
    <t>RET-210885</t>
  </si>
  <si>
    <t>WZ-SUR-LAND AND BLDG-RRO</t>
  </si>
  <si>
    <t>FURN</t>
  </si>
  <si>
    <t>RET-215972</t>
  </si>
  <si>
    <t>WZ AURR NRO Wardari Site Purch</t>
  </si>
  <si>
    <t>LAND</t>
  </si>
  <si>
    <t>RET-216252</t>
  </si>
  <si>
    <t>WZ SUR-DDD-GajlaxmiSapatne</t>
  </si>
  <si>
    <t>RET-216932</t>
  </si>
  <si>
    <t>WZ_AURR_FastCharging_EV</t>
  </si>
  <si>
    <t>RET-216937</t>
  </si>
  <si>
    <t>WZ_NSK_ELectr VehicleCS_229.50</t>
  </si>
  <si>
    <t>RET-217237</t>
  </si>
  <si>
    <t>MRO_LAND PURCHASE_COCO CHAKALA</t>
  </si>
  <si>
    <t>30078620</t>
  </si>
  <si>
    <t>RET-231056</t>
  </si>
  <si>
    <t>WZ_NSK_SSTank_188L</t>
  </si>
  <si>
    <t>31901870</t>
  </si>
  <si>
    <t>7000</t>
  </si>
  <si>
    <t>HPCL Mkt Retail</t>
  </si>
  <si>
    <t>RET-231384</t>
  </si>
  <si>
    <t>WZ_NAG_ID signs at Retail</t>
  </si>
  <si>
    <t>RET-231611</t>
  </si>
  <si>
    <t>WZ_IDSIGN_PUNE</t>
  </si>
  <si>
    <t>RET-230538</t>
  </si>
  <si>
    <t>Safety at Various outlet</t>
  </si>
  <si>
    <t>RET-231401</t>
  </si>
  <si>
    <t>WZ_NSK_Safety_60L 1</t>
  </si>
  <si>
    <t>RET-231010</t>
  </si>
  <si>
    <t>WZ_SAFETY_PUNE</t>
  </si>
  <si>
    <t>RET-231070</t>
  </si>
  <si>
    <t>Safety Equipments for outlets</t>
  </si>
  <si>
    <t>RET-231606</t>
  </si>
  <si>
    <t>WZ_AUTOMATION_VASHI</t>
  </si>
  <si>
    <t>RET-231605</t>
  </si>
  <si>
    <t>AUTOMATION OF OUTLETS</t>
  </si>
  <si>
    <t>RET-231437</t>
  </si>
  <si>
    <t>WZ_Vasco_HappyShop_AGKorgaonka</t>
  </si>
  <si>
    <t>RET-230147</t>
  </si>
  <si>
    <t>WZ_AURR_Sneh Petro_CNG_20Lakh</t>
  </si>
  <si>
    <t>RET-230250</t>
  </si>
  <si>
    <t>CNG_Sai Deep Petroleum</t>
  </si>
  <si>
    <t>RET-230583</t>
  </si>
  <si>
    <t>WZ_NAG_CNG COCO CHINCHABHAWAN</t>
  </si>
  <si>
    <t>RET-230249</t>
  </si>
  <si>
    <t>CNG_Nataraj Seervices</t>
  </si>
  <si>
    <t>RET-230148</t>
  </si>
  <si>
    <t>WZ_AURR_KrishiKendr_CNG_10Lakh</t>
  </si>
  <si>
    <t>RET-230781</t>
  </si>
  <si>
    <t>CNG _Radharama_Dahisar</t>
  </si>
  <si>
    <t>RET-230149</t>
  </si>
  <si>
    <t>WZ_AURR_Suniti_CNG_5Lakh</t>
  </si>
  <si>
    <t>RET-230247</t>
  </si>
  <si>
    <t>WZ_Vasco_CNG_Balaji2</t>
  </si>
  <si>
    <t>RET-230150</t>
  </si>
  <si>
    <t>WZ_AURR_Fauji Petro_CNG_10Lakh</t>
  </si>
  <si>
    <t>RET-231402</t>
  </si>
  <si>
    <t>WZ_CNG_VASHI_KEZOJWALA</t>
  </si>
  <si>
    <t>RET-230582</t>
  </si>
  <si>
    <t>CNG Jivan Service</t>
  </si>
  <si>
    <t>RET-230246</t>
  </si>
  <si>
    <t>WZ_Vasco_CNG_MadnaikFuel</t>
  </si>
  <si>
    <t>RET-230778</t>
  </si>
  <si>
    <t>WZ_AURR_Site Pur_Gundewadi</t>
  </si>
  <si>
    <t>RET-231313</t>
  </si>
  <si>
    <t>Purchase of Sites Suburban ST</t>
  </si>
  <si>
    <t>RET-231366</t>
  </si>
  <si>
    <t>WZ_MODN_RVI_PUNE_MAHESH</t>
  </si>
  <si>
    <t>RET-231053</t>
  </si>
  <si>
    <t>WZ_MODN_PDW_VASHI_SWARA</t>
  </si>
  <si>
    <t>RET-231054</t>
  </si>
  <si>
    <t>WZ_MODN_PDW_VASHI_MANGAL</t>
  </si>
  <si>
    <t>RET-231368</t>
  </si>
  <si>
    <t>WZ_MODN_PDW_PUNE_RAJMUDRA</t>
  </si>
  <si>
    <t>RET-231369</t>
  </si>
  <si>
    <t>WZ_MODN_RDW_PUNE_SONAJ</t>
  </si>
  <si>
    <t>RET-231370</t>
  </si>
  <si>
    <t>WZ_MODN_RVI_PUNE_KHAIRMODE</t>
  </si>
  <si>
    <t>RET-231598</t>
  </si>
  <si>
    <t>WZ_MODN_PDW_VASHI_ROOCHA</t>
  </si>
  <si>
    <t>RET-231127</t>
  </si>
  <si>
    <t>WZ_NSK_ModAdishakti_20.5L</t>
  </si>
  <si>
    <t>RET-231365</t>
  </si>
  <si>
    <t>WZ_MODN_RVI_PUNE_PADMAVATI</t>
  </si>
  <si>
    <t>RET-231367</t>
  </si>
  <si>
    <t>WZ_MODN_RDW_PUNE_SRISAI</t>
  </si>
  <si>
    <t>RET-231537</t>
  </si>
  <si>
    <t>WZ_MODN_PUNE_MAHALAKSHMI</t>
  </si>
  <si>
    <t>RET-230066</t>
  </si>
  <si>
    <t>WZ_PRRO_MODN_SK AUTO</t>
  </si>
  <si>
    <t>RET-230062</t>
  </si>
  <si>
    <t>WZ_Vasco_DRIVEWAY_QUALITY FUEL</t>
  </si>
  <si>
    <t>RET-230060</t>
  </si>
  <si>
    <t>WZ_Vasco_DRIVEWAY_MADNAIK FUEL</t>
  </si>
  <si>
    <t>RET-231632</t>
  </si>
  <si>
    <t>WZ-MODN_PUNE_CHANDERE</t>
  </si>
  <si>
    <t>RET-231534</t>
  </si>
  <si>
    <t>WZ_MODN_PUNE_KATRESHWAR</t>
  </si>
  <si>
    <t>RET-231535</t>
  </si>
  <si>
    <t>WZ_MODN_PUNE_SHOURYA</t>
  </si>
  <si>
    <t>7000CC01</t>
  </si>
  <si>
    <t>RET-231631</t>
  </si>
  <si>
    <t>WZ-MODN_RVI_PUNE_PRASANNA</t>
  </si>
  <si>
    <t>RET-230243</t>
  </si>
  <si>
    <t>WZ_Vasco_DWY_GregoryGomes</t>
  </si>
  <si>
    <t>RET-230242</t>
  </si>
  <si>
    <t>WZ_Vasco_Mdn_Adhoc Popular2</t>
  </si>
  <si>
    <t>RET-231538</t>
  </si>
  <si>
    <t>WZ_MODN_PUNE_SHREE_JAGDAMBA</t>
  </si>
  <si>
    <t>RET-231536</t>
  </si>
  <si>
    <t>WZ_MODN_PUNE_SSSP_BHAJIPALA</t>
  </si>
  <si>
    <t>RET-231633</t>
  </si>
  <si>
    <t>WZ_SUR_ModRamalingamDwExt</t>
  </si>
  <si>
    <t>RET-231608</t>
  </si>
  <si>
    <t>WZ_NRO_PUNE_GHULE</t>
  </si>
  <si>
    <t>RET-231629</t>
  </si>
  <si>
    <t>WZ_NSK_NROPATHARDI_6L</t>
  </si>
  <si>
    <t>RET-230118</t>
  </si>
  <si>
    <t>WZ_AURR_NRO Nagewadi_66.8L</t>
  </si>
  <si>
    <t>RET-230357</t>
  </si>
  <si>
    <t>NRO_HARASOLE</t>
  </si>
  <si>
    <t>RET-230063</t>
  </si>
  <si>
    <t>WZ_Vasco_DRIVEWAY_AJANTA FUELS</t>
  </si>
  <si>
    <t>RET-230106</t>
  </si>
  <si>
    <t>WZ_PRRO_MODN_HAL2</t>
  </si>
  <si>
    <t>RET-230107</t>
  </si>
  <si>
    <t>WZ_PRRO_MODN_KALOKHE PETROLEUM</t>
  </si>
  <si>
    <t>RET-231355</t>
  </si>
  <si>
    <t>WZ_MODN_VASHI_SHIV_SHANKAR</t>
  </si>
  <si>
    <t>RET-230108</t>
  </si>
  <si>
    <t>MOD PRITISH2</t>
  </si>
  <si>
    <t>RET-230067</t>
  </si>
  <si>
    <t>Mode ROs Driveway BandraTE</t>
  </si>
  <si>
    <t>RET-230069</t>
  </si>
  <si>
    <t>AURR_MOD_Rjshree Sahu Pet_50</t>
  </si>
  <si>
    <t>RET-230068</t>
  </si>
  <si>
    <t>WZ_AURR_Mod HP Service Supa</t>
  </si>
  <si>
    <t>RET-231195</t>
  </si>
  <si>
    <t>YARD LIGHTING</t>
  </si>
  <si>
    <t>RET-230428</t>
  </si>
  <si>
    <t>Mod_RO_Driv_ChagLamington</t>
  </si>
  <si>
    <t>RET-230427</t>
  </si>
  <si>
    <t>WZ_MODN_PRRO_KHANDGE</t>
  </si>
  <si>
    <t>RET-231415</t>
  </si>
  <si>
    <t>WZ_Vasco_FC_RVI_Balaji</t>
  </si>
  <si>
    <t>RET-231531</t>
  </si>
  <si>
    <t>WZ_VASCO_MAPUSA SS_TANK ADDITI</t>
  </si>
  <si>
    <t>RET-231530</t>
  </si>
  <si>
    <t>WZ_VASCO_RAJ PETR_TANK INSTALL</t>
  </si>
  <si>
    <t>RET-231529</t>
  </si>
  <si>
    <t>WZ_VASCO_MAHAKLI_Canpy RVI Ext</t>
  </si>
  <si>
    <t>RET-231128</t>
  </si>
  <si>
    <t>WZ_NSK_ModShivling_8.5L</t>
  </si>
  <si>
    <t>RET-231126</t>
  </si>
  <si>
    <t>WZ_NSK_ModSanjivaniAuto_10.5L</t>
  </si>
  <si>
    <t>RET-230230</t>
  </si>
  <si>
    <t>WZ_Vasco_DWY_Popular Pet</t>
  </si>
  <si>
    <t>RET-230231</t>
  </si>
  <si>
    <t>WZ_Vasco_DWY_PSKavlekar</t>
  </si>
  <si>
    <t>RET-230232</t>
  </si>
  <si>
    <t>WZ_Vasco_DWY_Yash Petr</t>
  </si>
  <si>
    <t>RET-231541</t>
  </si>
  <si>
    <t>WZ_SUR_ModRLDeshmukhRVI</t>
  </si>
  <si>
    <t>RET-231193</t>
  </si>
  <si>
    <t>WZ_NSK_ModKirtiPet_17.7L</t>
  </si>
  <si>
    <t>RET-231511</t>
  </si>
  <si>
    <t>Mod_Tank_Installation</t>
  </si>
  <si>
    <t>RET-231510</t>
  </si>
  <si>
    <t>Mod_Star_Service_Driveway</t>
  </si>
  <si>
    <t>RET-231509</t>
  </si>
  <si>
    <t>Mod_Hodiwala_Drv</t>
  </si>
  <si>
    <t>RET-231508</t>
  </si>
  <si>
    <t>Mod_Marol_Auto_Drv</t>
  </si>
  <si>
    <t>RET-231061</t>
  </si>
  <si>
    <t>WZ_Vasco_Mdn_LaxmiAuto</t>
  </si>
  <si>
    <t>RET-231307</t>
  </si>
  <si>
    <t>WZ_MODN_PDW_VASHI_SN_AUTO</t>
  </si>
  <si>
    <t>RET-231308</t>
  </si>
  <si>
    <t>WZ_MODN_PDW_VASHI_AKSHAY_PETRO</t>
  </si>
  <si>
    <t>RET-231055</t>
  </si>
  <si>
    <t>WZ_MODN_PDW_VASHI_SAI_PETRO</t>
  </si>
  <si>
    <t>RET-231309</t>
  </si>
  <si>
    <t>WZ_MODN_PDW_VASHI_SIDDHI_PETRO</t>
  </si>
  <si>
    <t>RET-231310</t>
  </si>
  <si>
    <t>WZ_MODN_PDW_VASHI_ARYAN_PARK</t>
  </si>
  <si>
    <t>RET-231311</t>
  </si>
  <si>
    <t>WZ_MODN_VASHI_SK_PETROLEUM</t>
  </si>
  <si>
    <t>RET-230059</t>
  </si>
  <si>
    <t>WZ_Vasco_DRIVWAY_LONDHE AND CO</t>
  </si>
  <si>
    <t>RET-230061</t>
  </si>
  <si>
    <t>WZ_Vasco_DRIVEWAY_MANSISWAR PE</t>
  </si>
  <si>
    <t>RET-230780</t>
  </si>
  <si>
    <t>Mod _Driveway_Sanjeev_Service</t>
  </si>
  <si>
    <t>RET-230430</t>
  </si>
  <si>
    <t>WZ_MODN_PRRO_BALWADKAR</t>
  </si>
  <si>
    <t>RET-231433</t>
  </si>
  <si>
    <t>WZ_Vasco_Modn_ShetimalSPS</t>
  </si>
  <si>
    <t>RET-230581</t>
  </si>
  <si>
    <t>WZ_NRO_PRRO_TREACHER RESITMENT</t>
  </si>
  <si>
    <t>RET-230115</t>
  </si>
  <si>
    <t>WZ_AURR_NRO Davha_99L</t>
  </si>
  <si>
    <t>RET-230119</t>
  </si>
  <si>
    <t>WZ_NRO_PRRO_AMBICA</t>
  </si>
  <si>
    <t>RET-230120</t>
  </si>
  <si>
    <t>WZ_NSK_NROMARAL2_51L</t>
  </si>
  <si>
    <t>RET-230356</t>
  </si>
  <si>
    <t>NRO_PAYEGAON</t>
  </si>
  <si>
    <t>RET-230151</t>
  </si>
  <si>
    <t>WZ_AURR_NRO BeralaCFS_41.5L</t>
  </si>
  <si>
    <t>RET-230152</t>
  </si>
  <si>
    <t>WZ_AURR_NROShektaCFS_53.5L</t>
  </si>
  <si>
    <t>RET-231431</t>
  </si>
  <si>
    <t>WZ_Vasco_NRO_Gotewadi</t>
  </si>
  <si>
    <t>RET-230580</t>
  </si>
  <si>
    <t>WZ_NRO_DO_PRRO_CHIMBALI</t>
  </si>
  <si>
    <t>RET-231413</t>
  </si>
  <si>
    <t>WZ_NSK_NDCDevgaon_20L</t>
  </si>
  <si>
    <t>RET-231528</t>
  </si>
  <si>
    <t>WZ_VASCO_DRIVWAY_MANGURISH SS</t>
  </si>
  <si>
    <t>RET-231532</t>
  </si>
  <si>
    <t>WZ_VASCO_FURTADO CANPY_RVI EXT</t>
  </si>
  <si>
    <t>RET-230064</t>
  </si>
  <si>
    <t>WZ_PRRO_MODN_SIAGARGH PETRO</t>
  </si>
  <si>
    <t>RET-230065</t>
  </si>
  <si>
    <t>WZ_PRRO_MODN_COMCO Taje</t>
  </si>
  <si>
    <t>RET-230105</t>
  </si>
  <si>
    <t>WZ_PRRO_MODN_HAL3</t>
  </si>
  <si>
    <t>RET-230234</t>
  </si>
  <si>
    <t>WZ_Vasco_DWY_Zarap Pet</t>
  </si>
  <si>
    <t>RET-230233</t>
  </si>
  <si>
    <t>WZ_Vasco_DWY_UmeshKeni Madgaon</t>
  </si>
  <si>
    <t>RET-230429</t>
  </si>
  <si>
    <t>WZ_MODN_PRRO_AUTOMOTIVE</t>
  </si>
  <si>
    <t>RET-230110</t>
  </si>
  <si>
    <t>WZ_Vasco_DRIVEWAY_AISHWARYA PE</t>
  </si>
  <si>
    <t>RET-231539</t>
  </si>
  <si>
    <t>WZ_VASCO_ASHOKA PETRO_TANK ADD</t>
  </si>
  <si>
    <t>RET-230238</t>
  </si>
  <si>
    <t>WZ_Vasco_Modn_Aryadurga SS</t>
  </si>
  <si>
    <t>RET-231414</t>
  </si>
  <si>
    <t>WZ_NSK_NDCAsthe_20L</t>
  </si>
  <si>
    <t>RET-231540</t>
  </si>
  <si>
    <t>WZ_SUR_NewHway_MangrulDC</t>
  </si>
  <si>
    <t>RET-210787</t>
  </si>
  <si>
    <t>WZ_PRRO_DDD_Chakan Petrol Depo</t>
  </si>
  <si>
    <t>RET-232134</t>
  </si>
  <si>
    <t>WZ_NAG_MODJAWAHARPETRO</t>
  </si>
  <si>
    <t>31957050</t>
  </si>
  <si>
    <t>RET-232142</t>
  </si>
  <si>
    <t>WZ_NAG_MODITANKAR</t>
  </si>
  <si>
    <t>RET-232131</t>
  </si>
  <si>
    <t>WZ_NAG_MODAPMCUMRED</t>
  </si>
  <si>
    <t>RET-232148</t>
  </si>
  <si>
    <t>WZ_NAG_MODARPETRO</t>
  </si>
  <si>
    <t>RET-232267</t>
  </si>
  <si>
    <t>WZ_MODN_VASHI_NIRMAL FUELS</t>
  </si>
  <si>
    <t>RET-232673</t>
  </si>
  <si>
    <t>WZ_MOD_Canopy_Pune_Radhe Radhe</t>
  </si>
  <si>
    <t>31915190</t>
  </si>
  <si>
    <t>RET-232596</t>
  </si>
  <si>
    <t>WZ_MOD_RVI_Pune_Dyanraj</t>
  </si>
  <si>
    <t>Created</t>
  </si>
  <si>
    <t>RET-232680</t>
  </si>
  <si>
    <t>WZ_MOD_RVI_Pune_Shree Swami Samarth</t>
  </si>
  <si>
    <t>RET-232689</t>
  </si>
  <si>
    <t>WZ_MOD_RCC_Pune_Sai Krupa</t>
  </si>
  <si>
    <t>RET-232655</t>
  </si>
  <si>
    <t>WZ_NAG_MODSHASHANK</t>
  </si>
  <si>
    <t>RET-232073</t>
  </si>
  <si>
    <t>WZ_NAG_MODADHOCARPLAZA</t>
  </si>
  <si>
    <t>RET-232159</t>
  </si>
  <si>
    <t>WZ_NAG_MODGAJANAN</t>
  </si>
  <si>
    <t>RET-232258</t>
  </si>
  <si>
    <t>WZ_SAFETY_VASHI_CCTV SAJGAON</t>
  </si>
  <si>
    <t>RET-232948</t>
  </si>
  <si>
    <t>WZ_SUR_NewHway_GopalpurDC</t>
  </si>
  <si>
    <t>RET-232961</t>
  </si>
  <si>
    <t>WZ_SUR_ModJayBhagwanRVI</t>
  </si>
  <si>
    <t>RET-232957</t>
  </si>
  <si>
    <t>WZ_SUR_ModAnvayrajeRVI</t>
  </si>
  <si>
    <t>RET-232966</t>
  </si>
  <si>
    <t>WZ_SUR_ModAZPetSBExtDWExt</t>
  </si>
  <si>
    <t>RET-233012</t>
  </si>
  <si>
    <t>WZ_AURR_NRO Devlana DC</t>
  </si>
  <si>
    <t>RET-233014</t>
  </si>
  <si>
    <t>WZ_NAG_SAFETY</t>
  </si>
  <si>
    <t>RET-232926</t>
  </si>
  <si>
    <t>WZ_SUR_NewHway_AusaDC</t>
  </si>
  <si>
    <t>RET-233062</t>
  </si>
  <si>
    <t>WZ_AURR_Mod Sai Simran Petroleum</t>
  </si>
  <si>
    <t>RET-233061</t>
  </si>
  <si>
    <t>WZ_AURR_Mod Phulkar Namdeo</t>
  </si>
  <si>
    <t>RET-233059</t>
  </si>
  <si>
    <t>WZ_AURR_Mod Mauli Petroleum</t>
  </si>
  <si>
    <t>RET-233054</t>
  </si>
  <si>
    <t>WZ_AURR_Mod Janardhan Petroleum</t>
  </si>
  <si>
    <t>RET-233053</t>
  </si>
  <si>
    <t>WZ_AURR_Mod Atharva Petroleum</t>
  </si>
  <si>
    <t>RET-233051</t>
  </si>
  <si>
    <t>WZ_AURR_Mod Anushree Petroleum</t>
  </si>
  <si>
    <t>RET-233049</t>
  </si>
  <si>
    <t>WZ_AURR_Mod Sai Petroleum</t>
  </si>
  <si>
    <t>RET-233048</t>
  </si>
  <si>
    <t>WZ_AURR_Mod Paras Petroleum</t>
  </si>
  <si>
    <t>RET-233047</t>
  </si>
  <si>
    <t>WZ_AURR_Mod Sarthi Petroleum</t>
  </si>
  <si>
    <t>RET-233024</t>
  </si>
  <si>
    <t>WZ_AURR_Mod UrjaStrot</t>
  </si>
  <si>
    <t>RET-233020</t>
  </si>
  <si>
    <t>WZ_AURR_Mod Pawan Lahiri</t>
  </si>
  <si>
    <t>RET-233017</t>
  </si>
  <si>
    <t>WZ_AURR_DDD Durga Petroleum</t>
  </si>
  <si>
    <t>RET-233015</t>
  </si>
  <si>
    <t>WZ_AURR_NRO Digrish Phata DC</t>
  </si>
  <si>
    <t>RET-233225</t>
  </si>
  <si>
    <t>WZ_VRO_MODN_ADHOCSHRISIDDIVINAYAK</t>
  </si>
  <si>
    <t>RET-233234</t>
  </si>
  <si>
    <t>WZ_VRO_SAFETY_SERVOSTABILIZER</t>
  </si>
  <si>
    <t>RET-232842</t>
  </si>
  <si>
    <t>RET-232897</t>
  </si>
  <si>
    <t>WZ_MOD_Driveway_Pune_Sai Petroleum</t>
  </si>
  <si>
    <t>RET-232901</t>
  </si>
  <si>
    <t>WZ_DDD_Pune_Tej Petroleum</t>
  </si>
  <si>
    <t>RET-233203</t>
  </si>
  <si>
    <t>WZ_VRO_Modn_JSPETROLEURVI</t>
  </si>
  <si>
    <t>RET-232914</t>
  </si>
  <si>
    <t>WZ_MOD_RVI_Pune_Kaushtubh Petroleum</t>
  </si>
  <si>
    <t>RET-233094</t>
  </si>
  <si>
    <t>WZ_MOD_Pune_Baramati Taluka K.V.S. Ltd</t>
  </si>
  <si>
    <t>RET-233095</t>
  </si>
  <si>
    <t>WZ_Pune _Automation</t>
  </si>
  <si>
    <t>RET-233182</t>
  </si>
  <si>
    <t>WZ_MOD_RVI_Pune_Swamiraj Petroleum</t>
  </si>
  <si>
    <t>RET-233187</t>
  </si>
  <si>
    <t>WZ_MOD_Pune_Jadhav Petroleum</t>
  </si>
  <si>
    <t>RET-233191</t>
  </si>
  <si>
    <t>WZ_MOD_Pune_JB Petroleum</t>
  </si>
  <si>
    <t>RET-233198</t>
  </si>
  <si>
    <t>WZ_MOD_Pune_Rajmudra Petroleum</t>
  </si>
  <si>
    <t>RET-233205</t>
  </si>
  <si>
    <t>WZ_MOD_Pune_Shree Ganesh Auto Centre</t>
  </si>
  <si>
    <t>RET-233202</t>
  </si>
  <si>
    <t>WZ_MOD_Pune_Sarshi Petroleum</t>
  </si>
  <si>
    <t>RET-233175</t>
  </si>
  <si>
    <t>WZ_VRO_MODN_SIDDIVIANYAK</t>
  </si>
  <si>
    <t>RET-232723</t>
  </si>
  <si>
    <t>WZ_Mumbai_MOD_Major_Coco_Chembur</t>
  </si>
  <si>
    <t>RET-233147</t>
  </si>
  <si>
    <t>WZ_VRO_Modn_OmSai_RVI</t>
  </si>
  <si>
    <t>31948890</t>
  </si>
  <si>
    <t>RET-233163</t>
  </si>
  <si>
    <t>WZ_VRO_MODN_SARWESHWARI</t>
  </si>
  <si>
    <t>RET-232896</t>
  </si>
  <si>
    <t>RET-232895</t>
  </si>
  <si>
    <t>WZ_Mumbai_MOD_Driveway_Hind_Auto_Mahim</t>
  </si>
  <si>
    <t>RET-232899</t>
  </si>
  <si>
    <t>WZ_Mumbai_MOD_Dri_Mahim_Service</t>
  </si>
  <si>
    <t>RET-232902</t>
  </si>
  <si>
    <t>WZ_Mumbai_MOD_Dri_Saikripa</t>
  </si>
  <si>
    <t>RET-233129</t>
  </si>
  <si>
    <t>WZ_AURR_SS Tanks_262L</t>
  </si>
  <si>
    <t>RET-233128</t>
  </si>
  <si>
    <t>WZ_AURR_Mod Balaji CNG</t>
  </si>
  <si>
    <t>RET-233125</t>
  </si>
  <si>
    <t>WZ_AURR_Mod MSWC Jam DC</t>
  </si>
  <si>
    <t>RET-233108</t>
  </si>
  <si>
    <t>WZ_AURR_Mod Krishi Kendra</t>
  </si>
  <si>
    <t>RET-233255</t>
  </si>
  <si>
    <t>WZ_SUR_ModGolechhaDW</t>
  </si>
  <si>
    <t>RET-233272</t>
  </si>
  <si>
    <t>WZ_NSK_DDD_KousalyaPetro</t>
  </si>
  <si>
    <t>31945070</t>
  </si>
  <si>
    <t>RET-233273</t>
  </si>
  <si>
    <t>WZ_NSK_Automation_169</t>
  </si>
  <si>
    <t>RET-233274</t>
  </si>
  <si>
    <t>WZ_NSK_CNGMod_Pooja Petro</t>
  </si>
  <si>
    <t>RET-233276</t>
  </si>
  <si>
    <t>WZ_NSK_Modn_Aarya Petroleum</t>
  </si>
  <si>
    <t>RET-233277</t>
  </si>
  <si>
    <t>WZ_NSK_Modn_MaharashtraPet</t>
  </si>
  <si>
    <t>RET-233279</t>
  </si>
  <si>
    <t>WZ_NSK_IntegrtCnopy VrsROs</t>
  </si>
  <si>
    <t>RET-233280</t>
  </si>
  <si>
    <t>WZ_NSK_Modn_GurunanakAuto</t>
  </si>
  <si>
    <t>RET-233281</t>
  </si>
  <si>
    <t>WZ_NSK_TankaddRamdev&amp;Vinayak</t>
  </si>
  <si>
    <t>RET-233282</t>
  </si>
  <si>
    <t>WZ_NSK_NROTARVADE2_27.0</t>
  </si>
  <si>
    <t>RET-233540</t>
  </si>
  <si>
    <t>WZ_NSK_NDC_DodiBk</t>
  </si>
  <si>
    <t>RET-233424</t>
  </si>
  <si>
    <t>WZ_AURR_Mod Sai Kaveri Petroleum</t>
  </si>
  <si>
    <t>RET-233415</t>
  </si>
  <si>
    <t>WZ_AURR_Mod Laxmi Balaji Petroleum</t>
  </si>
  <si>
    <t>RET-233425</t>
  </si>
  <si>
    <t>WZ_AURR_Mod SKGS Sai Siddhi</t>
  </si>
  <si>
    <t>RET-233423</t>
  </si>
  <si>
    <t>WZ_AURR_Mod S B Dhasal Petroleum</t>
  </si>
  <si>
    <t>RET-233414</t>
  </si>
  <si>
    <t>WZ_AURR_Mod Shri Om Petroleum</t>
  </si>
  <si>
    <t>RET-233110</t>
  </si>
  <si>
    <t>WZ_AURR_Mod Kashtakar and Sons</t>
  </si>
  <si>
    <t>RET-233693</t>
  </si>
  <si>
    <t>WZ_NSK_PowerTankAdd</t>
  </si>
  <si>
    <t>RET-233680</t>
  </si>
  <si>
    <t>WZ_AURR_DDD_Swatantrata Senani</t>
  </si>
  <si>
    <t>1350</t>
  </si>
  <si>
    <t>RET-233632</t>
  </si>
  <si>
    <t>WZ_NRO_Pune_NRO PASHAN</t>
  </si>
  <si>
    <t>RET-233640</t>
  </si>
  <si>
    <t>WZ_MOD_Pune_Dewaasheesh Petroleum</t>
  </si>
  <si>
    <t>RET-233667</t>
  </si>
  <si>
    <t>WZ_MOD_Pune_Shahid Jayant Patil</t>
  </si>
  <si>
    <t>RET-233668</t>
  </si>
  <si>
    <t>WZ_MOD_Pune_Tej Petroleum, Phaltan</t>
  </si>
  <si>
    <t>RET-233663</t>
  </si>
  <si>
    <t>WZ_NSK_NDC_TarwadeJalgaon</t>
  </si>
  <si>
    <t>RET-233662</t>
  </si>
  <si>
    <t>WZ_NSK_Modn_BholenathPetr</t>
  </si>
  <si>
    <t>RET-233409</t>
  </si>
  <si>
    <t>WZ_NSK_Modn_ShreeDutt</t>
  </si>
  <si>
    <t>RET-233237</t>
  </si>
  <si>
    <t>WZ_VRO_SSTANK</t>
  </si>
  <si>
    <t>RET-233748</t>
  </si>
  <si>
    <t>WZ_NAG_MODTANKAUG</t>
  </si>
  <si>
    <t>RET-233732</t>
  </si>
  <si>
    <t>WZ_VASCO_MDN_SHRI MAHAPURUSH PET</t>
  </si>
  <si>
    <t>7032CC81</t>
  </si>
  <si>
    <t>RET-234190</t>
  </si>
  <si>
    <t>WZ_NSK_Modn_ShakunPetro</t>
  </si>
  <si>
    <t>RET-234015</t>
  </si>
  <si>
    <t>WZ_NSK_NRO_Sawarghat</t>
  </si>
  <si>
    <t>RET-234022</t>
  </si>
  <si>
    <t>WZ_VRO_MODN_SHRISHTIPETROLEUM</t>
  </si>
  <si>
    <t>RET-234011</t>
  </si>
  <si>
    <t>WZ_VRO_NROKalambUdayrajPetroleum</t>
  </si>
  <si>
    <t>RET-234252</t>
  </si>
  <si>
    <t>WZ_AURR_Mod Bhapkar Petroleum</t>
  </si>
  <si>
    <t>RET-233754</t>
  </si>
  <si>
    <t>WZ_SUR_ModShriSiddhiMalshirasCanopyRVI</t>
  </si>
  <si>
    <t>RET-233762</t>
  </si>
  <si>
    <t>WZ_SUR_ModShriSiddhanathPatkalDWextRVI</t>
  </si>
  <si>
    <t>RET-234034</t>
  </si>
  <si>
    <t>WZ_NSK_NRO_Chawkatpada</t>
  </si>
  <si>
    <t>RET-234251</t>
  </si>
  <si>
    <t>WZ_NSK_NROSAVARGAON_9L 2</t>
  </si>
  <si>
    <t>RET-234250</t>
  </si>
  <si>
    <t>WZ_NSK_IDSign_55L</t>
  </si>
  <si>
    <t>RET-234287</t>
  </si>
  <si>
    <t>WZ_VASCO_PVR DWY_SHAHID SHANKAR</t>
  </si>
  <si>
    <t>RET-234254</t>
  </si>
  <si>
    <t>WZ_AURR_Mod Mauli fuel station</t>
  </si>
  <si>
    <t>RET-234253</t>
  </si>
  <si>
    <t>WZ_AURR_Mod Pancharatna Petroleum</t>
  </si>
  <si>
    <t>RET-234195</t>
  </si>
  <si>
    <t>WZ_AURR_Mod Adhira Petroleum</t>
  </si>
  <si>
    <t>RET-234426</t>
  </si>
  <si>
    <t>WZ_Pune_SS Tank Installation</t>
  </si>
  <si>
    <t>RET-234321</t>
  </si>
  <si>
    <t>WZ_NSK_Modn_NizampurHgw</t>
  </si>
  <si>
    <t>RET-234322</t>
  </si>
  <si>
    <t>WZ_NSK_Modn_DurgaPetro</t>
  </si>
  <si>
    <t>RET-234310</t>
  </si>
  <si>
    <t>WZ_SUR_ModSiddhiOasisDWext</t>
  </si>
  <si>
    <t>RET-234318</t>
  </si>
  <si>
    <t>WZ_SUR_DDDShreeVinayakJalkotCC</t>
  </si>
  <si>
    <t>RET-234173</t>
  </si>
  <si>
    <t>WZ_VRO_ModnSugam_PriyaPet</t>
  </si>
  <si>
    <t>RET-234172</t>
  </si>
  <si>
    <t>WZ_VRO_ModnSugam_Bageshree</t>
  </si>
  <si>
    <t>RET-234175</t>
  </si>
  <si>
    <t>WZ_VRO_ModnSugam_VinayakKoshte</t>
  </si>
  <si>
    <t>RET-234191</t>
  </si>
  <si>
    <t>WZ_NAG_MODCOCOJAMB</t>
  </si>
  <si>
    <t>RET-234400</t>
  </si>
  <si>
    <t>WZ_AURR_Mod Loni BK</t>
  </si>
  <si>
    <t>RET-234404</t>
  </si>
  <si>
    <t>WZ_AURR_ Mod Om Sai Fuels</t>
  </si>
  <si>
    <t>RET-234412</t>
  </si>
  <si>
    <t>WZ_AURR_Mod Jai Jawan</t>
  </si>
  <si>
    <t>RET-234415</t>
  </si>
  <si>
    <t>WZ_AURR_ Safety Items</t>
  </si>
  <si>
    <t>RET-234482</t>
  </si>
  <si>
    <t>WZ_Pune_Pre-fabricated SS Tanks</t>
  </si>
  <si>
    <t>RET-234401</t>
  </si>
  <si>
    <t>WZ_Mumbai_SS_Tank</t>
  </si>
  <si>
    <t>RET-234414</t>
  </si>
  <si>
    <t>WZ_Mumbai_Driveway_COCO_Bandra</t>
  </si>
  <si>
    <t>RET-233747</t>
  </si>
  <si>
    <t>WZ_NAG_MODARGULWAR</t>
  </si>
  <si>
    <t>RET-234515</t>
  </si>
  <si>
    <t>WZ_VASCO_NRO_DAPOLI</t>
  </si>
  <si>
    <t>RET-233718</t>
  </si>
  <si>
    <t>WZ_VRO_AJAUTO_DW</t>
  </si>
  <si>
    <t>RET-234491</t>
  </si>
  <si>
    <t>WZ_Nagpur_Solar_COCOChinchbhawan</t>
  </si>
  <si>
    <t>RET-234432</t>
  </si>
  <si>
    <t>WZ_Solar_Pune_HAL-3</t>
  </si>
  <si>
    <t>RET-234405</t>
  </si>
  <si>
    <t>WZ_NSK_Solar_COCOOzar</t>
  </si>
  <si>
    <t>RET-234420</t>
  </si>
  <si>
    <t>WZ_Mumbai_Solar_NS Road_Chowpatty</t>
  </si>
  <si>
    <t>RET-234726</t>
  </si>
  <si>
    <t>WZ_VASCO_MODN_INGAWALE PETROELUM</t>
  </si>
  <si>
    <t>RET-234734</t>
  </si>
  <si>
    <t>WZ_VASCO_CNG_N S PETROLEUM</t>
  </si>
  <si>
    <t>RET-234571</t>
  </si>
  <si>
    <t>WZ_NSK_NRO_DhuleWML</t>
  </si>
  <si>
    <t>RET-234583</t>
  </si>
  <si>
    <t>WZ_NRO_Pune_NRO Charoli Budruk</t>
  </si>
  <si>
    <t>RET-234820</t>
  </si>
  <si>
    <t>WZ_SUR_DDDTirupatiSingnapurCC</t>
  </si>
  <si>
    <t>RET-234531</t>
  </si>
  <si>
    <t>WZ_NAG_MODSBPETRO</t>
  </si>
  <si>
    <t>RET-234532</t>
  </si>
  <si>
    <t>WZ_NAG_MODPAWAR</t>
  </si>
  <si>
    <t>RET-234492</t>
  </si>
  <si>
    <t>WZ_Nagpur_Solar_COCOJamb</t>
  </si>
  <si>
    <t>RET-235100</t>
  </si>
  <si>
    <t>WZ_Happy Shop_Pune_14 Outlets</t>
  </si>
  <si>
    <t>RET-235095</t>
  </si>
  <si>
    <t>WZ ALDS Replacement 27</t>
  </si>
  <si>
    <t>31944890</t>
  </si>
  <si>
    <t>ALPG</t>
  </si>
  <si>
    <t>RET-234972</t>
  </si>
  <si>
    <t>WZ_NAG_NRO_DC_Walmikpur</t>
  </si>
  <si>
    <t>RET-234976</t>
  </si>
  <si>
    <t>WZ_NAG_MODDRKOTPALLIWAR</t>
  </si>
  <si>
    <t>RET-234974</t>
  </si>
  <si>
    <t>WZ_NAG_MOD_LEDLIGHT</t>
  </si>
  <si>
    <t>RET-235037</t>
  </si>
  <si>
    <t>WZ_MOD_Pune_Shivratna Petroleum</t>
  </si>
  <si>
    <t>RET-234898</t>
  </si>
  <si>
    <t>WZ_VASHI_HAPPYBIT_LAMBODAR</t>
  </si>
  <si>
    <t>RET-235193</t>
  </si>
  <si>
    <t>WZ_NRO_Pune_NRO Ambi DC Site</t>
  </si>
  <si>
    <t>RET-235026</t>
  </si>
  <si>
    <t>WZ_NSK_FalseCeil@BelaAuto</t>
  </si>
  <si>
    <t>RET-235043</t>
  </si>
  <si>
    <t>WZ_VASCO_INTEGRATED CANOPY_PANCHGANGA SS</t>
  </si>
  <si>
    <t>RET-235046</t>
  </si>
  <si>
    <t>WZ_VASCO_INTEGRATED CANOPY_MANGAVE AUTOM</t>
  </si>
  <si>
    <t>RET-235048</t>
  </si>
  <si>
    <t>WZ_VASCO_INTEGRATED CANOPY_JYOTI PETROLE</t>
  </si>
  <si>
    <t>RET-235051</t>
  </si>
  <si>
    <t>WZ_VASCO_INTEGRATED CANOPY_POPULAR PETRO</t>
  </si>
  <si>
    <t>RET-235052</t>
  </si>
  <si>
    <t>WZ_VASCO_INTEGRATED CANOPY_MADNAIK FUEL</t>
  </si>
  <si>
    <t>RET-235055</t>
  </si>
  <si>
    <t>WZ_VASCO_INTEGRATED CANOPY_BEHERJI PETRO</t>
  </si>
  <si>
    <t>RET-235058</t>
  </si>
  <si>
    <t>WZ_VASCO_INTEGRATED CANOPY_SHIV SAMARTH</t>
  </si>
  <si>
    <t>RET-235060</t>
  </si>
  <si>
    <t>WZ_VASCO_INTEGRATED CANOPY_MANSISWAR PE</t>
  </si>
  <si>
    <t>RET-235062</t>
  </si>
  <si>
    <t>WZ_VASCO_INTEGRATED CANOPY_MAHAKALI PETR</t>
  </si>
  <si>
    <t>RET-235064</t>
  </si>
  <si>
    <t>WZ_VASCO_INTEGRATED CANOPY_ZARAP PETROLE</t>
  </si>
  <si>
    <t>RET-235066</t>
  </si>
  <si>
    <t>WZ_VASCO_INTEGRATED CANOPY_SANSHORA AUTO</t>
  </si>
  <si>
    <t>RET-235071</t>
  </si>
  <si>
    <t>WZ_VASCO_INTEGRATED CANOPY_AJANTHA FUELS</t>
  </si>
  <si>
    <t>RET-235076</t>
  </si>
  <si>
    <t>WZ_VASCO_INTEGRATED CANOPY_FUEL POINT</t>
  </si>
  <si>
    <t>RET-235077</t>
  </si>
  <si>
    <t>WZ_VASCO_INTEGRATED CANOPY_HARE KRISHNA</t>
  </si>
  <si>
    <t>RET-235079</t>
  </si>
  <si>
    <t>WZ_VASCO_INTEGRATED CANOPY_KAVLEKAR'S FU</t>
  </si>
  <si>
    <t>RET-235080</t>
  </si>
  <si>
    <t>WZ_VASCO_INTEGRATED CANOPY_P S KAVLEKAR</t>
  </si>
  <si>
    <t>RET-235083</t>
  </si>
  <si>
    <t>WZ_VASCO_INTEGRATED CANOPY_DURGA SERVICE</t>
  </si>
  <si>
    <t>RET-234984</t>
  </si>
  <si>
    <t>WZ_MOD_Pune_Gurudutta Petroleum</t>
  </si>
  <si>
    <t>RET-235024</t>
  </si>
  <si>
    <t>WZ_VASCO_SS TANK_75 L</t>
  </si>
  <si>
    <t>RET-235085</t>
  </si>
  <si>
    <t>WZ_VASCO_PAVER DRIVEWAY_SAI BABA PETROLE</t>
  </si>
  <si>
    <t>RET-235087</t>
  </si>
  <si>
    <t>WZ_VASCO_VAKRATUND FUELS_PAVER DRIVEWAY</t>
  </si>
  <si>
    <t>RET-235209</t>
  </si>
  <si>
    <t>WZ_SUR_ModShyamCanopyRVI</t>
  </si>
  <si>
    <t>RET-235205</t>
  </si>
  <si>
    <t>WZ_SUR_NewHwayKolpaCFS2</t>
  </si>
  <si>
    <t>RET-235114</t>
  </si>
  <si>
    <t>WZ_SUR_Automation1</t>
  </si>
  <si>
    <t>RET-234908</t>
  </si>
  <si>
    <t>WZ_SUR_NewHway_DegloorCFS</t>
  </si>
  <si>
    <t>RET-235212</t>
  </si>
  <si>
    <t>WZ_MOD_Pune_Kakde Patil</t>
  </si>
  <si>
    <t>RET-235226</t>
  </si>
  <si>
    <t>WZ_MOD_Pune_Chakreshwar Petroleum</t>
  </si>
  <si>
    <t>RET-235234</t>
  </si>
  <si>
    <t>WZ_MOD_Pune_Baramati TKVS</t>
  </si>
  <si>
    <t>RET-235240</t>
  </si>
  <si>
    <t>WZ_MOD_Pune_MSHSD SHREE VISHWA PETROLEUM</t>
  </si>
  <si>
    <t>RET-235245</t>
  </si>
  <si>
    <t>WZ_MOD_Pune_Sharayu Petroleum</t>
  </si>
  <si>
    <t>RET-235247</t>
  </si>
  <si>
    <t>WZ_MOD_Pune_Choudharies Petroleum</t>
  </si>
  <si>
    <t>RET-235249</t>
  </si>
  <si>
    <t>WZ_Mod_Pune_Rajesh Petroleum</t>
  </si>
  <si>
    <t>RET-235250</t>
  </si>
  <si>
    <t>WZ_Mod_Pune_ DNYANESHWARI PETROLINK</t>
  </si>
  <si>
    <t>RET-235251</t>
  </si>
  <si>
    <t>WZ_Mod_Pune_ Shivraj Petroleum</t>
  </si>
  <si>
    <t>RET-235321</t>
  </si>
  <si>
    <t>WZ_SUR_Automation2</t>
  </si>
  <si>
    <t>RET-235305</t>
  </si>
  <si>
    <t>WZ_MOD_Pune_Chandrasen Petroleum</t>
  </si>
  <si>
    <t>RET-235326</t>
  </si>
  <si>
    <t>WZ_VASHI_CNG_SHIV PETROLEUM</t>
  </si>
  <si>
    <t>RET-234897</t>
  </si>
  <si>
    <t>WZ_VASHI_HAPPYSHOP_NATIONAL FUEL</t>
  </si>
  <si>
    <t>RET-235365</t>
  </si>
  <si>
    <t>WZ_VRS_101</t>
  </si>
  <si>
    <t>RET-235338</t>
  </si>
  <si>
    <t>WZ_Mod_Pune_ Industrial Engg</t>
  </si>
  <si>
    <t>RET-235390</t>
  </si>
  <si>
    <t>WZ_VASCO_NRO_NARME</t>
  </si>
  <si>
    <t>RET-235370</t>
  </si>
  <si>
    <t>WZ_VASHI_NRO_SAVAD</t>
  </si>
  <si>
    <t>RET-235382</t>
  </si>
  <si>
    <t>WZ_DDD Gantry_Pune_ Shinde Automobile</t>
  </si>
  <si>
    <t>RET-234534</t>
  </si>
  <si>
    <t>WZ_NAG_DDDKAMALLUBES</t>
  </si>
  <si>
    <t>RET-235395</t>
  </si>
  <si>
    <t>WZ_NAG_KODEGAON2</t>
  </si>
  <si>
    <t>RET-235401</t>
  </si>
  <si>
    <t>WZ_SUR_CNGUmedmalBasmat</t>
  </si>
  <si>
    <t>RET-235400</t>
  </si>
  <si>
    <t>WZ_SUR_CNGAdhocGurukrupa</t>
  </si>
  <si>
    <t>RET-235403</t>
  </si>
  <si>
    <t>WZ_SUR_CNGBaba</t>
  </si>
  <si>
    <t>RET-235405</t>
  </si>
  <si>
    <t>WZ_SUR_CNGAPMCsangola</t>
  </si>
  <si>
    <t>RET-235404</t>
  </si>
  <si>
    <t>WZ_SUR_CNGGajalaxmi</t>
  </si>
  <si>
    <t>RET-234975</t>
  </si>
  <si>
    <t>WZ_NAG_MODSATJINDA</t>
  </si>
  <si>
    <t>RET-235409</t>
  </si>
  <si>
    <t>WZ_SUR_PrefabSS_Tanks1</t>
  </si>
  <si>
    <t>RET-235407</t>
  </si>
  <si>
    <t>WZ_SUR_NROBasamba</t>
  </si>
  <si>
    <t>RET-235351</t>
  </si>
  <si>
    <t>WZ_AURR_NRO_NEPTI_DC</t>
  </si>
  <si>
    <t>RET-234053</t>
  </si>
  <si>
    <t>WZ_NSK_Modn_JainPetroleum</t>
  </si>
  <si>
    <t>RET-235433</t>
  </si>
  <si>
    <t>WZ_SUR_NROKaranjkallaDC</t>
  </si>
  <si>
    <t>RET-235418</t>
  </si>
  <si>
    <t>WZ_VASCO_SS TANK REPLACEMENT_VISHWAJEET</t>
  </si>
  <si>
    <t>RET-235416</t>
  </si>
  <si>
    <t>WZ_VASCO_PAVER DRIVEWAY_LAXMI AUTO HSD</t>
  </si>
  <si>
    <t>RET-235420</t>
  </si>
  <si>
    <t>WZ_VASCO_TANK INST REPLA_VISHWAJEET AUTO</t>
  </si>
  <si>
    <t>RET-235438</t>
  </si>
  <si>
    <t>WZ_False ceiling  roofing _Pune</t>
  </si>
  <si>
    <t>RET-235447</t>
  </si>
  <si>
    <t>WZ_Mod_Pune_ Kothrud Petrol Circle</t>
  </si>
  <si>
    <t>RET-235451</t>
  </si>
  <si>
    <t>WZ_VASCO_CNG_LAXMI AUTO HSD_KANEREWADI</t>
  </si>
  <si>
    <t>RET-235449</t>
  </si>
  <si>
    <t>WZ_VASCO_HAPPY SHOP_FURTADO</t>
  </si>
  <si>
    <t>RET-235473</t>
  </si>
  <si>
    <t>WZ_NRO_Pune_ NRO Kuruli RVI Pilot</t>
  </si>
  <si>
    <t>RET-235458</t>
  </si>
  <si>
    <t>WZ_AURR_HAPPYSHOP1</t>
  </si>
  <si>
    <t>RET-235658</t>
  </si>
  <si>
    <t>WZ_NRO_Pune_NRO Chimangaon</t>
  </si>
  <si>
    <t>RET-235657</t>
  </si>
  <si>
    <t>WZ_VASHI_NRODO_KHONIKRISHNASHIVPETROLEUM</t>
  </si>
  <si>
    <t>RET-235440</t>
  </si>
  <si>
    <t>WZ_NAG_HAPPYSHOP_16OUTLETS</t>
  </si>
  <si>
    <t>RET-235607</t>
  </si>
  <si>
    <t>WZ_VASCO_NRO ATPADI</t>
  </si>
  <si>
    <t>RET-235637</t>
  </si>
  <si>
    <t>WZ_SUR_NewHwayKacharewadiDC</t>
  </si>
  <si>
    <t>RET-235703</t>
  </si>
  <si>
    <t>WZ_VASHI_HAPPYSHOP 9OUTLETS</t>
  </si>
  <si>
    <t>RET-235707</t>
  </si>
  <si>
    <t>WZ_VASCO_MDN_PPL_SAMARTH TRADERS</t>
  </si>
  <si>
    <t>RET-235706</t>
  </si>
  <si>
    <t>WZ_VASCO_TANK INST_DAMODAR SHIVRAM HATKH</t>
  </si>
  <si>
    <t>RET-235743</t>
  </si>
  <si>
    <t>WZ_Site_Purchase_Baxi_Singh</t>
  </si>
  <si>
    <t>RET-235759</t>
  </si>
  <si>
    <t>WZ_NSK_NRO_Dahivad_109L</t>
  </si>
  <si>
    <t>RET-235761</t>
  </si>
  <si>
    <t>WZ_NSK_DDD_PawarPetr_10L</t>
  </si>
  <si>
    <t>RET-235737</t>
  </si>
  <si>
    <t>WZ_SUR_HappyShops1</t>
  </si>
  <si>
    <t>RET-235764</t>
  </si>
  <si>
    <t>WZ_NRO_Pune_NRO Pimapri Pendhar</t>
  </si>
  <si>
    <t>RET-235760</t>
  </si>
  <si>
    <t>WZ_SUR_NewHwayHadgaonCFS</t>
  </si>
  <si>
    <t>RET-236275</t>
  </si>
  <si>
    <t>WZ_Pune_NRO_Padal_DO</t>
  </si>
  <si>
    <t>RET-235427</t>
  </si>
  <si>
    <t>WZ_AURR_Mod Jhunjhunwala Traders</t>
  </si>
  <si>
    <t>RET-235662</t>
  </si>
  <si>
    <t>WZ_VASHI_FC ROOFING REPL</t>
  </si>
  <si>
    <t>RET-236215</t>
  </si>
  <si>
    <t>WZ_VRO_SAFETYITEMS</t>
  </si>
  <si>
    <t>RET-235926</t>
  </si>
  <si>
    <t>WZ_AURR_MOD._SAI PETROELUM_WADEG.1</t>
  </si>
  <si>
    <t>RET-236283</t>
  </si>
  <si>
    <t>WZ_NAG_MODBHARATI</t>
  </si>
  <si>
    <t>RET-236277</t>
  </si>
  <si>
    <t>WZ_AURR_ID SIGN PYLON</t>
  </si>
  <si>
    <t>RET-236242</t>
  </si>
  <si>
    <t>WZ_AURR_Tank installation Replacement</t>
  </si>
  <si>
    <t>RET-236284</t>
  </si>
  <si>
    <t>WZ_AURR_SS TANKS REPLACEMENT</t>
  </si>
  <si>
    <t>RET-235880</t>
  </si>
  <si>
    <t>WZ_MOD_Pune_Shri Malhar Petroleum</t>
  </si>
  <si>
    <t>RET-236236</t>
  </si>
  <si>
    <t>WZ_MOD_Pune_Deep Petroleum</t>
  </si>
  <si>
    <t>RET-236231</t>
  </si>
  <si>
    <t>WZ_Pune_ID Signages</t>
  </si>
  <si>
    <t>RET-236246</t>
  </si>
  <si>
    <t>WZ_Pune_RVI Replacement</t>
  </si>
  <si>
    <t>RET-235884</t>
  </si>
  <si>
    <t>WZ_Pune_Mod_Purander Milk &amp; Agro</t>
  </si>
  <si>
    <t>RET-235889</t>
  </si>
  <si>
    <t>WZ_Pune_Mod_S D Yelore</t>
  </si>
  <si>
    <t>RET-236264</t>
  </si>
  <si>
    <t>WZ_Pune_Mod_Sai Om Petroleum</t>
  </si>
  <si>
    <t>RET-236553</t>
  </si>
  <si>
    <t>WZ_VRO_MODNCO_DWY_APM FUELS</t>
  </si>
  <si>
    <t>RET-236056</t>
  </si>
  <si>
    <t>WZ_VASCO_POWER TANK ADDITION</t>
  </si>
  <si>
    <t>RET-236467</t>
  </si>
  <si>
    <t>WZ_Pune_DDD_Murhe Petroleum</t>
  </si>
  <si>
    <t>RET-236466</t>
  </si>
  <si>
    <t>WZ_Pune_Mod_Hari OM Petroleum</t>
  </si>
  <si>
    <t>RET-236721</t>
  </si>
  <si>
    <t>WZ_AURR_NRO Adgaon_CFS</t>
  </si>
  <si>
    <t>RET-236699</t>
  </si>
  <si>
    <t>WZ_AURR_MODN._STAR PETROLEUM</t>
  </si>
  <si>
    <t>RET-235918</t>
  </si>
  <si>
    <t>WZ_AURR_MOD._HAMARA PUMP KASABKHEDA1</t>
  </si>
  <si>
    <t>RET-236733</t>
  </si>
  <si>
    <t>WZ_NAG_SSTanks</t>
  </si>
  <si>
    <t>RET-236732</t>
  </si>
  <si>
    <t>WZ_SUR_NewHwayBarshiCFS</t>
  </si>
  <si>
    <t>RET-236484</t>
  </si>
  <si>
    <t>WZ_MRO_Cotton_Green_CNG</t>
  </si>
  <si>
    <t>RET-236746</t>
  </si>
  <si>
    <t>WZ_MRO_Suburban2_Land_Purchase</t>
  </si>
  <si>
    <t>RET-236279</t>
  </si>
  <si>
    <t>WZ_NAG_MODARPLAZA</t>
  </si>
  <si>
    <t>RET-236286</t>
  </si>
  <si>
    <t>WZ_NAG_MODSHREEGANESH</t>
  </si>
  <si>
    <t>RET-236718</t>
  </si>
  <si>
    <t>WZ_Pune_Mod_Nagthane Petrol Pump</t>
  </si>
  <si>
    <t>RET-236735</t>
  </si>
  <si>
    <t>WZ_Pune_Mod_Fauji Petroleum</t>
  </si>
  <si>
    <t>RET-235685</t>
  </si>
  <si>
    <t>WZ_SUR_Safety</t>
  </si>
  <si>
    <t>RET-236480</t>
  </si>
  <si>
    <t>WZ_MRO_False_Ceiling</t>
  </si>
  <si>
    <t>RET-236745</t>
  </si>
  <si>
    <t>WZ_VASHI_MODNCO_OMSAI BELAPUR</t>
  </si>
  <si>
    <t>RET-236734</t>
  </si>
  <si>
    <t>WZ_VASHI_MODNCO_MAHALAXMI</t>
  </si>
  <si>
    <t>RET-236749</t>
  </si>
  <si>
    <t>WZ_VASHI_CNG_ULHAS</t>
  </si>
  <si>
    <t>RET-236700</t>
  </si>
  <si>
    <t>WZ_MRO_tank_Installation</t>
  </si>
  <si>
    <t>RET-236613</t>
  </si>
  <si>
    <t>WZ_VASCO_CNG_ADHOC POPULAR PETROL SUPPLY</t>
  </si>
  <si>
    <t>RET-236821</t>
  </si>
  <si>
    <t>WZ_NSK_Modn_Deshmane19L</t>
  </si>
  <si>
    <t>RET-236823</t>
  </si>
  <si>
    <t>WZ_NSK_Mod_NikhilFS22L</t>
  </si>
  <si>
    <t>RET-236826</t>
  </si>
  <si>
    <t>WZ_NSK_Mod_Zariwala12L</t>
  </si>
  <si>
    <t>RET-236828</t>
  </si>
  <si>
    <t>WZ_Land_Purchase_Vile_parle</t>
  </si>
  <si>
    <t>RET-236930</t>
  </si>
  <si>
    <t>WZ_SUR_ModGunwantUplift</t>
  </si>
  <si>
    <t>RET-236938</t>
  </si>
  <si>
    <t>WZ_Pune_NRO_Medad_DO</t>
  </si>
  <si>
    <t>RET-236955</t>
  </si>
  <si>
    <t>WZ_Pune_Modn_Kaushtubh Automobile</t>
  </si>
  <si>
    <t>RET-236716</t>
  </si>
  <si>
    <t>WZ_VASCO_NRO_IPSHEM</t>
  </si>
  <si>
    <t>RET-236872</t>
  </si>
  <si>
    <t>WZ_Baxi_singh_DDD</t>
  </si>
  <si>
    <t>RET-236959</t>
  </si>
  <si>
    <t>WZ_Pune_CNG_Kaushtubh Automobile</t>
  </si>
  <si>
    <t>RET-236788</t>
  </si>
  <si>
    <t>WZ_Pune_CNG_Aruna Automobile</t>
  </si>
  <si>
    <t>RET-236996</t>
  </si>
  <si>
    <t>WZ_SUR_CNGYadavDC</t>
  </si>
  <si>
    <t>RET-236994</t>
  </si>
  <si>
    <t>WZ_SUR_NROPankanhergaonDC</t>
  </si>
  <si>
    <t>RET-237014</t>
  </si>
  <si>
    <t>WZ_VASHI_CNG_SHAHEEDMUKESH</t>
  </si>
  <si>
    <t>31990790</t>
  </si>
  <si>
    <t>RET-237011</t>
  </si>
  <si>
    <t>WZ_VASHI_CNG_RAHIL</t>
  </si>
  <si>
    <t>RET-236661</t>
  </si>
  <si>
    <t>WZ_NSK_TankRepl_Satguru_7L</t>
  </si>
  <si>
    <t>RET-237035</t>
  </si>
  <si>
    <t>WZ_NSK_NDC_Agartakli25L</t>
  </si>
  <si>
    <t>RET-236884</t>
  </si>
  <si>
    <t>WZ_MRO_CNG_Western_Petroleum</t>
  </si>
  <si>
    <t>RET-237059</t>
  </si>
  <si>
    <t>WZ_MRO_NRO_MBPT</t>
  </si>
  <si>
    <t>RET-237060</t>
  </si>
  <si>
    <t>WZ_MRO_DDD_NRO_MBPT</t>
  </si>
  <si>
    <t>RET-237284</t>
  </si>
  <si>
    <t>WZ_AURR_NRO NEWASA BK_DC</t>
  </si>
  <si>
    <t>RET-237170</t>
  </si>
  <si>
    <t>WZ_AURR_AUTO. NRO</t>
  </si>
  <si>
    <t>RET-237277</t>
  </si>
  <si>
    <t>WZ_AURR_NRO AMC KANCHANWADI_CC</t>
  </si>
  <si>
    <t>RET-237245</t>
  </si>
  <si>
    <t>WZ_Pune_NRO_Chincholi_DO</t>
  </si>
  <si>
    <t>RET-236704</t>
  </si>
  <si>
    <t>WZ_Pune_Mod_Ladkat Brothers</t>
  </si>
  <si>
    <t>RET-236703</t>
  </si>
  <si>
    <t>WZ_Pune_CNG_Ladkat Brothers</t>
  </si>
  <si>
    <t>RET-237168</t>
  </si>
  <si>
    <t>WZ_VASHI_TANK INSTALLATION</t>
  </si>
  <si>
    <t>RET-237167</t>
  </si>
  <si>
    <t>WZ_Happy Shop_Pune_7 Outlets</t>
  </si>
  <si>
    <t>RET-236811</t>
  </si>
  <si>
    <t>WZ_NAG_MODADHOCGAJANANSAI</t>
  </si>
  <si>
    <t>RET-237058</t>
  </si>
  <si>
    <t>WZ_MRO_NHTC_Mod</t>
  </si>
  <si>
    <t>RET-237338</t>
  </si>
  <si>
    <t>WZ_AURR_NRO_PHULAMBRI_CO</t>
  </si>
  <si>
    <t>RET-237335</t>
  </si>
  <si>
    <t>WZ_AURR_NRO_SINDHIKALEGAON_CFS</t>
  </si>
  <si>
    <t>RET-237342</t>
  </si>
  <si>
    <t>WZ_VASHI_CNG_ADHOC SHRISIDDIVINAYAK</t>
  </si>
  <si>
    <t>RET-237353</t>
  </si>
  <si>
    <t>WZ_AURR_NRO_GANORI_CFS</t>
  </si>
  <si>
    <t>RET-237354</t>
  </si>
  <si>
    <t>WZ_VASHI_NRODOJITE</t>
  </si>
  <si>
    <t>RET-237341</t>
  </si>
  <si>
    <t>WZ_VASHI_NRODOSATHGAON_SHREEGANESHENERGY</t>
  </si>
  <si>
    <t>RET-236262</t>
  </si>
  <si>
    <t>WZ_VRO_RVI REPL</t>
  </si>
  <si>
    <t>Region</t>
  </si>
  <si>
    <t>% Achieved</t>
  </si>
  <si>
    <t>AOP</t>
  </si>
  <si>
    <t>AIR</t>
  </si>
  <si>
    <t>ZR</t>
  </si>
  <si>
    <t>Aurangabad</t>
  </si>
  <si>
    <t>Mumbai</t>
  </si>
  <si>
    <t>Nagpur</t>
  </si>
  <si>
    <t>Pune</t>
  </si>
  <si>
    <t>Vasco</t>
  </si>
  <si>
    <t>Vashi</t>
  </si>
  <si>
    <t>WZ Total</t>
  </si>
  <si>
    <t>GMO WZ</t>
  </si>
  <si>
    <t xml:space="preserve"> </t>
  </si>
  <si>
    <t>2 (1)</t>
  </si>
  <si>
    <t>Appropriation Performance                         (Figs in Lakhs)</t>
  </si>
  <si>
    <t>Capex Performance                                    (Figs in Lakhs)</t>
  </si>
  <si>
    <t>%Exp</t>
  </si>
  <si>
    <t>RET-237473</t>
  </si>
  <si>
    <t>WZ_VASCO_NRO IPSHEM_HAPPY SHOP_CAFETERIA</t>
  </si>
  <si>
    <t>RET-237426</t>
  </si>
  <si>
    <t>WZ_VASCO_LAXMI AUTO_TANK REINSTALLATION</t>
  </si>
  <si>
    <t>AURANGABAD</t>
  </si>
  <si>
    <t>PUNE</t>
  </si>
  <si>
    <t>VASCO</t>
  </si>
  <si>
    <t>VASHI</t>
  </si>
  <si>
    <t>MUMBAI</t>
  </si>
  <si>
    <t>NAGPUR</t>
  </si>
  <si>
    <t>NASIK</t>
  </si>
  <si>
    <t>SHOLAPUR</t>
  </si>
  <si>
    <t>Nasik</t>
  </si>
  <si>
    <t>Sholapur</t>
  </si>
  <si>
    <t>CO AR</t>
  </si>
  <si>
    <t>Close Out Status      (Figs in Rs Lakh)</t>
  </si>
  <si>
    <t xml:space="preserve">Time Over Run ARs #  </t>
  </si>
  <si>
    <t>No. of AR (Approval to be taken)</t>
  </si>
  <si>
    <t>Negative CWIP #</t>
  </si>
  <si>
    <t>RET-237469</t>
  </si>
  <si>
    <t>WZ_NAG_NROKAJALI2</t>
  </si>
  <si>
    <t>RET-237417</t>
  </si>
  <si>
    <t>WZ_Pune_DDD_Ganesh Auto Centre</t>
  </si>
  <si>
    <t>RET-237392</t>
  </si>
  <si>
    <t>WZ_Pune_Mod_Naitik Petroleum</t>
  </si>
  <si>
    <t>RET-237472</t>
  </si>
  <si>
    <t>WZ_VASCO_MODN_V S TICLO HSD SITE</t>
  </si>
  <si>
    <t>RET-237487</t>
  </si>
  <si>
    <t>WZ_VASCO_MODN_M S CHANEKAR_PAVER DWY</t>
  </si>
  <si>
    <t>RET-237486</t>
  </si>
  <si>
    <t>RET-237485</t>
  </si>
  <si>
    <t>WZ_VASCO_MODN_SHREE DATTAPRASAD SER STA</t>
  </si>
  <si>
    <t>RET-237563</t>
  </si>
  <si>
    <t>WZ_Pune_NRO_Restmt Swami Petrol Pum</t>
  </si>
  <si>
    <t>RET-237514</t>
  </si>
  <si>
    <t>WZ_VASHI_TANK INSTALLATION2</t>
  </si>
  <si>
    <t>RET-237549</t>
  </si>
  <si>
    <t>WZ_SUR_NROMalharwadi</t>
  </si>
  <si>
    <t>RET-237515</t>
  </si>
  <si>
    <t>WZ_VASCO_CNG_LAXMI AUTO MS SITE</t>
  </si>
  <si>
    <t>RET-237516</t>
  </si>
  <si>
    <t>WZ_VASCO_CNG_MAPUSA SERVICE STATION</t>
  </si>
  <si>
    <t>RET-237573</t>
  </si>
  <si>
    <t>WZ_AURR_NRO_LPG_PLANT_CO</t>
  </si>
  <si>
    <t>RET-237568</t>
  </si>
  <si>
    <t>WZ_AURR_DDD_DAGA_AUTO_SERVICES</t>
  </si>
  <si>
    <t>RET-237505</t>
  </si>
  <si>
    <t>WZ_VASHI_MODN_ULHAS DWY</t>
  </si>
  <si>
    <t>RET-237607</t>
  </si>
  <si>
    <t>WZ_VASCO_NRO NAGEWADI</t>
  </si>
  <si>
    <t>RET-237623</t>
  </si>
  <si>
    <t>WZ_SUR_NROKhanapurDC</t>
  </si>
  <si>
    <t>RET-237624</t>
  </si>
  <si>
    <t>WZ_SUR_NROUpalaiDC</t>
  </si>
  <si>
    <t>RET-237659</t>
  </si>
  <si>
    <t>WZ_Pune_NRO_Wagholi_DO</t>
  </si>
  <si>
    <t>RET-237670</t>
  </si>
  <si>
    <t>WZ_MOD._AURR_Suniti Petroleum_RVI_DC</t>
  </si>
  <si>
    <t>RET-237710</t>
  </si>
  <si>
    <t>WZ_VASCO_CNG_RAVINDRA PETROLEUM</t>
  </si>
  <si>
    <t>RET-237673</t>
  </si>
  <si>
    <t>WZ_VASCO_DDD Facility_Mapusa Service Sta</t>
  </si>
  <si>
    <t>RET-237760</t>
  </si>
  <si>
    <t>WZ_VASCO_HAPPY SHOP_LAXMI PETROLEUM</t>
  </si>
  <si>
    <t>RET-237703</t>
  </si>
  <si>
    <t>WZ_VASCO_NRO CURCHOREM</t>
  </si>
  <si>
    <t>RET-237615</t>
  </si>
  <si>
    <t>WZ_Slow Charger 23-24</t>
  </si>
  <si>
    <t>31911790</t>
  </si>
  <si>
    <t>RET-237780</t>
  </si>
  <si>
    <t>WZ_VASCO_HAPPY SHOP_LAXMI PETROLEUM 2</t>
  </si>
  <si>
    <t>RET-237779</t>
  </si>
  <si>
    <t>WZ_VASCO_HAPPY SHOP_JYOTI PETROLEUM</t>
  </si>
  <si>
    <t>RET-237778</t>
  </si>
  <si>
    <t>WZ_VASCO_HAPPY SHOP_HP HIGHWAY SERVICES</t>
  </si>
  <si>
    <t>RET-237691</t>
  </si>
  <si>
    <t>WZ_NSK_NST_NandurShing_99L</t>
  </si>
  <si>
    <t>RET-237809</t>
  </si>
  <si>
    <t>WZ_VASHI_CNG_KOKAN</t>
  </si>
  <si>
    <t>RET-237781</t>
  </si>
  <si>
    <t>WZ_VASCO_HAPPY SHOP_ESMERELDA BARRETO</t>
  </si>
  <si>
    <t>RET-237898</t>
  </si>
  <si>
    <t>WZ_Pune_NRO_Zadakbaichiwadi_CFS</t>
  </si>
  <si>
    <t>RET-237772</t>
  </si>
  <si>
    <t>Wz_CNG_Lachmandas_Additional_Facility</t>
  </si>
  <si>
    <t>RET-237869</t>
  </si>
  <si>
    <t>WZ_VASHI_DDD_PREM PETROLEUM</t>
  </si>
  <si>
    <t>RET-237868</t>
  </si>
  <si>
    <t>WZ_VASHI_DDD_SIDDIVINAYAK LOHARE</t>
  </si>
  <si>
    <t>RET-237921</t>
  </si>
  <si>
    <t>WZ_MRO_CHAKALA_LAND2</t>
  </si>
  <si>
    <t>RET-237957</t>
  </si>
  <si>
    <t>WZ_AURR_DDD NandanvanDC</t>
  </si>
  <si>
    <t>RET-237947</t>
  </si>
  <si>
    <t>WZ_VASHI_DDD_SOMANATH AUTO CARE</t>
  </si>
  <si>
    <t>RET-238017</t>
  </si>
  <si>
    <t>WZ_NSK_NRO_Junawane_10L 1st</t>
  </si>
  <si>
    <t>RET-237892</t>
  </si>
  <si>
    <t>WZ_VASHI_CNGUPGRADATION</t>
  </si>
  <si>
    <t>RET-237858</t>
  </si>
  <si>
    <t>WZ_Pune_NRO_Sansar_DO</t>
  </si>
  <si>
    <t>RET-238051</t>
  </si>
  <si>
    <t>WZ_Pune_NRO_APMC Taradgaon</t>
  </si>
  <si>
    <t>RET-238055</t>
  </si>
  <si>
    <t>WZ_AURR_NRO Rajanda CFS</t>
  </si>
  <si>
    <t>RET-238070</t>
  </si>
  <si>
    <t>WZ_SUR_NROTamalwadiDC</t>
  </si>
  <si>
    <t>RET-237913</t>
  </si>
  <si>
    <t>WZ_VASCO_DDD Facility_Suvarnarekha Petro</t>
  </si>
  <si>
    <t>RET-238090</t>
  </si>
  <si>
    <t>WZ_SUR_DDDShreeGanesh</t>
  </si>
  <si>
    <t>RET-238109</t>
  </si>
  <si>
    <t>WZ_SUR_DhondGhonsi</t>
  </si>
  <si>
    <t>RET-238156</t>
  </si>
  <si>
    <t>WZ_Slow Charger 23-24 (1)</t>
  </si>
  <si>
    <t>RET-238112</t>
  </si>
  <si>
    <t>WZ_VASHI_DDD_PANKAJAUTOMOBILE</t>
  </si>
  <si>
    <t>RET-238071</t>
  </si>
  <si>
    <t>WZ_SUR_NRODhorwadiCFS</t>
  </si>
  <si>
    <t>RET-238179</t>
  </si>
  <si>
    <t>WZ_Chakala_land_Purchase3</t>
  </si>
  <si>
    <t>RET-237805</t>
  </si>
  <si>
    <t>WZ_VASCO_CNG_DURGA SERVICE CENTRE</t>
  </si>
  <si>
    <t>RET-238193</t>
  </si>
  <si>
    <t>WZ_MRO_Bright_Auto</t>
  </si>
  <si>
    <t>RET-238226</t>
  </si>
  <si>
    <t>WZ_VASCO_CNG_MANGAVE PETROLINKS</t>
  </si>
  <si>
    <t>RET-236879</t>
  </si>
  <si>
    <t>WZ_Baxi_Singh_CNG</t>
  </si>
  <si>
    <t>RET-238005</t>
  </si>
  <si>
    <t>RET-237876</t>
  </si>
  <si>
    <t>WZ_MRO_MTA_HAINS_ROAD</t>
  </si>
  <si>
    <t>RET-238234</t>
  </si>
  <si>
    <t>WZ_VASCO_MODN_KAVLEKARS FUEL STATION</t>
  </si>
  <si>
    <t>RET-238231</t>
  </si>
  <si>
    <t>WZ_VASCO_CANOPY FACIA &amp; PELMET LIGHTING</t>
  </si>
  <si>
    <t>RET-237552</t>
  </si>
  <si>
    <t>WZ_NAG_TANKAUG1</t>
  </si>
  <si>
    <t>RET-238300</t>
  </si>
  <si>
    <t>WZ_NAG_NROGORAKSHAN1</t>
  </si>
  <si>
    <t>RET-238302</t>
  </si>
  <si>
    <t>WZ_AURR_CNG_VIKAS PETROLEUM</t>
  </si>
  <si>
    <t>RET-238334</t>
  </si>
  <si>
    <t>WZ_AURR_NRO_Gundewadi1</t>
  </si>
  <si>
    <t>RET-238305</t>
  </si>
  <si>
    <t>WZ_AURR_Modn COCOWaluj1</t>
  </si>
  <si>
    <t>RET-238333</t>
  </si>
  <si>
    <t>WZ_AURR_NRO Bhendala DC</t>
  </si>
  <si>
    <t>RET-238397</t>
  </si>
  <si>
    <t>WZ_Pune_Mod_Om Petroleum</t>
  </si>
  <si>
    <t>RET-238393</t>
  </si>
  <si>
    <t>WZ_VASHI_NROCO_SIDDIVINAYAKBILALPADA</t>
  </si>
  <si>
    <t>RET-237811</t>
  </si>
  <si>
    <t>WZ_VASHI_CNG_RCBAPU</t>
  </si>
  <si>
    <t>RET-237810</t>
  </si>
  <si>
    <t>WZ_VASHI_CNG_SIDDIVINAYAKSHABAJ</t>
  </si>
  <si>
    <t>RET-238363</t>
  </si>
  <si>
    <t>WZ_MODN_ACCSajagaon</t>
  </si>
  <si>
    <t>RET-238430</t>
  </si>
  <si>
    <t>WZ_NSK_NST_Khopdi_7L 1st</t>
  </si>
  <si>
    <t>RET-238321</t>
  </si>
  <si>
    <t>WZ_VASCO_CNG_V S TICLO</t>
  </si>
  <si>
    <t>RET-238320</t>
  </si>
  <si>
    <t>WZ_VASCO_CNG_KMMS AMBEWADI</t>
  </si>
  <si>
    <t>RET-238312</t>
  </si>
  <si>
    <t>WZ_VASCO_DDD_ARYA DURGA SERVICE STATION</t>
  </si>
  <si>
    <t>RET-238508</t>
  </si>
  <si>
    <t>WZ_VASHI_NROCO_NROJAWAHARRVI</t>
  </si>
  <si>
    <t>RET-238620</t>
  </si>
  <si>
    <t>WZ_NAG_NRODARODA</t>
  </si>
  <si>
    <t>RET-238543</t>
  </si>
  <si>
    <t>WZ_SUR_NROYawaliDC</t>
  </si>
  <si>
    <t>RET-238546</t>
  </si>
  <si>
    <t>WZ_SUR_NROMorochiDC</t>
  </si>
  <si>
    <t>RET-238647</t>
  </si>
  <si>
    <t>WZ_SUR_NROMorochiDC2</t>
  </si>
  <si>
    <t>RET-238646</t>
  </si>
  <si>
    <t>WZ_SUR_NROYawaliDC2</t>
  </si>
  <si>
    <t>RET-238683</t>
  </si>
  <si>
    <t>WZ_AURR_NRO SULTANPURCFS1</t>
  </si>
  <si>
    <t>RET-238611</t>
  </si>
  <si>
    <t>WZ_AURR_Modn COCOWaluj15L</t>
  </si>
  <si>
    <t>RET-238698</t>
  </si>
  <si>
    <t>WZ_AURR_HAPPYSHOP10</t>
  </si>
  <si>
    <t>RET-238687</t>
  </si>
  <si>
    <t>WZ_MRO_Land_Purchase_Santacruz</t>
  </si>
  <si>
    <t>RET-238644</t>
  </si>
  <si>
    <t>WZ_SUR_TankInstall</t>
  </si>
  <si>
    <t>RET-238729</t>
  </si>
  <si>
    <t>WZ_VASCO_HAPPY BITE_DURGA SS</t>
  </si>
  <si>
    <t xml:space="preserve">CO AR Status # </t>
  </si>
  <si>
    <t>RET-237878</t>
  </si>
  <si>
    <t>WZ_MRO_Baxi_Singh</t>
  </si>
  <si>
    <t>RET-238768</t>
  </si>
  <si>
    <t>WZ_VASHI_RVIREPL2</t>
  </si>
  <si>
    <t>RET-238177</t>
  </si>
  <si>
    <t>WZ_SUR_NROKawalgaonCFS</t>
  </si>
  <si>
    <t>RET-238552</t>
  </si>
  <si>
    <t>WZ_SUR_NRONateputeCFS</t>
  </si>
  <si>
    <t>RET-238789</t>
  </si>
  <si>
    <t>WZ_SUR_NROTembhurniCFS</t>
  </si>
  <si>
    <t>RET-238365</t>
  </si>
  <si>
    <t>WZ_VASHI_MODN_ADARSH PETROLEUM</t>
  </si>
  <si>
    <t>RET-238863</t>
  </si>
  <si>
    <t>WZ_NSK_NRO_Jamner_10L 1st</t>
  </si>
  <si>
    <t>RET-238857</t>
  </si>
  <si>
    <t>WZ_AURR_NRO_RAJGAON</t>
  </si>
  <si>
    <t>RET-238856</t>
  </si>
  <si>
    <t>WZ_AURR_NROBADNAPUR</t>
  </si>
  <si>
    <t>RET-238938</t>
  </si>
  <si>
    <t>WZ_AURR_MOD.COCOWALUJ2</t>
  </si>
  <si>
    <t>RET-238082</t>
  </si>
  <si>
    <t>WZ_VASHI_NRODO_KOLAD_MUKUND PETROLEUM</t>
  </si>
  <si>
    <t>RET-238855</t>
  </si>
  <si>
    <t>WZ_VASCO_CNG_V S TICLO 1</t>
  </si>
  <si>
    <t>RET-238943</t>
  </si>
  <si>
    <t>WZ_SUR_TankInstall2</t>
  </si>
  <si>
    <t>RET-238394</t>
  </si>
  <si>
    <t>WZ_VASHI_MODN_ILLUMINATION</t>
  </si>
  <si>
    <t>RET-238685</t>
  </si>
  <si>
    <t>WZ_AURR_NRO_Gundewadi2</t>
  </si>
  <si>
    <t>RET-239048</t>
  </si>
  <si>
    <t>WZ_Dummy NRO CO</t>
  </si>
  <si>
    <t>RET-239115</t>
  </si>
  <si>
    <t>WZ_Dummy Mod CO</t>
  </si>
  <si>
    <t>RET-239140</t>
  </si>
  <si>
    <t>WZ Dummy NRO CFS</t>
  </si>
  <si>
    <t>RET-239142</t>
  </si>
  <si>
    <t>WZ_AURR_DDD_SURYABHANPATIL</t>
  </si>
  <si>
    <t>RET-238805</t>
  </si>
  <si>
    <t>WZ_MRO_RVI_BKC</t>
  </si>
  <si>
    <t>RET-238979</t>
  </si>
  <si>
    <t>WZ_Pune_NRO_Sansar_DO-2</t>
  </si>
  <si>
    <t>RET-239024</t>
  </si>
  <si>
    <t>WZ_Pune_Mod_Saiee Petroleum</t>
  </si>
  <si>
    <t>RET-239037</t>
  </si>
  <si>
    <t>WZ_Pune_Mod_Om Petroleum-2</t>
  </si>
  <si>
    <t>RET-239044</t>
  </si>
  <si>
    <t>WZ_Pune_Mod_Shikrupa Petrol Depot</t>
  </si>
  <si>
    <t>RET-239089</t>
  </si>
  <si>
    <t>WZ_AURR_NRO NAYGAON DC</t>
  </si>
  <si>
    <t>RET-239145</t>
  </si>
  <si>
    <t>WZ_MRO_Santacruz_Landpurchase_AR2</t>
  </si>
  <si>
    <t>RET-239179</t>
  </si>
  <si>
    <t>WZ_VASHI_DDD_RBTraders</t>
  </si>
  <si>
    <t>RET-239085</t>
  </si>
  <si>
    <t>WZ_AURR_NRO_VAIJAPUR DC</t>
  </si>
  <si>
    <t>RET-239194</t>
  </si>
  <si>
    <t>WZ_AURR_ NRO Malibabhulgaon</t>
  </si>
  <si>
    <t>RET-239199</t>
  </si>
  <si>
    <t>WZ_NSK_NRO_Ahergaon_10L 1st</t>
  </si>
  <si>
    <t>RET-239203</t>
  </si>
  <si>
    <t>WZ_Pune_NRO_Narayangaon_CO</t>
  </si>
  <si>
    <t>RET-239195</t>
  </si>
  <si>
    <t>WZ_NAG_NROJAITAPUR</t>
  </si>
  <si>
    <t>RET-239196</t>
  </si>
  <si>
    <t>WZ_Pune_NRO_Borgaon_CO</t>
  </si>
  <si>
    <t>RET-239084</t>
  </si>
  <si>
    <t>WZ_AURR_Modn Madhav Petroleum</t>
  </si>
  <si>
    <t>RET-239226</t>
  </si>
  <si>
    <t>WZ_VASCO_NRO KAREEVADE</t>
  </si>
  <si>
    <t>RET-239229</t>
  </si>
  <si>
    <t>WZ_VASCO_NRO NIVLI HATKHAMBA</t>
  </si>
  <si>
    <t>RET-239240</t>
  </si>
  <si>
    <t>WZ_Vasco_NRO_MissionChowk</t>
  </si>
  <si>
    <t>RET-239223</t>
  </si>
  <si>
    <t>WZ_Vasco_Modn_KMMS</t>
  </si>
  <si>
    <t>RET-239208</t>
  </si>
  <si>
    <t>WZ_Vasco_Modn_MapusaSS</t>
  </si>
  <si>
    <t>RET-239214</t>
  </si>
  <si>
    <t>WZ_VASHI_NRO_DHAWALE</t>
  </si>
  <si>
    <t>RET-239210</t>
  </si>
  <si>
    <t>WZ_VASHI_NROCO_NROAMBELEKHURD</t>
  </si>
  <si>
    <t>Open PO Commitment</t>
  </si>
  <si>
    <t>RET-240368</t>
  </si>
  <si>
    <t>WZ_AURR_ NRO Malibabhulgaon2</t>
  </si>
  <si>
    <t>RET-240431</t>
  </si>
  <si>
    <t>WZ_AURR_NRO NAYGAON DC2</t>
  </si>
  <si>
    <t>RET-240434</t>
  </si>
  <si>
    <t>WZ_AURR_NRO_VAIJAPUR DC2</t>
  </si>
  <si>
    <t>RET-240375</t>
  </si>
  <si>
    <t>WZ_AURR_NRO_Gundewadi3</t>
  </si>
  <si>
    <t>RET-240428</t>
  </si>
  <si>
    <t>WZ_AURR_NRO Rajanda CFS2</t>
  </si>
  <si>
    <t>RET-240437</t>
  </si>
  <si>
    <t>WZ_AURR_NRO Bhendala DC2</t>
  </si>
  <si>
    <t>RET-240425</t>
  </si>
  <si>
    <t>WZ_AURR_NRO SULTANPURCFS2</t>
  </si>
  <si>
    <t>RET-240419</t>
  </si>
  <si>
    <t>WZ_AURR_NROBADNAPUR2</t>
  </si>
  <si>
    <t>RET-240366</t>
  </si>
  <si>
    <t>WZ_NAG_NROJAITAPUR2</t>
  </si>
  <si>
    <t>RET-240361</t>
  </si>
  <si>
    <t>WZ_NAG_NROGORAKSHAN2</t>
  </si>
  <si>
    <t>RET-240356</t>
  </si>
  <si>
    <t>WZ_SUR_NRODhorwadiCFS2</t>
  </si>
  <si>
    <t>RET-240357</t>
  </si>
  <si>
    <t>WZ_SUR_NRONateputeCFS2</t>
  </si>
  <si>
    <t>RET-240359</t>
  </si>
  <si>
    <t>WZ_SUR_NROKawalgaonCFS2</t>
  </si>
  <si>
    <t>RET-240360</t>
  </si>
  <si>
    <t>WZ_SUR_NROTembhurniCFS2</t>
  </si>
  <si>
    <t>RET-240364</t>
  </si>
  <si>
    <t>WZ_NAG_NRODARODA2</t>
  </si>
  <si>
    <t>RET-240370</t>
  </si>
  <si>
    <t>WZ_VASHI_NROCO_NROAMBELEKHURD2</t>
  </si>
  <si>
    <t>RET-240373</t>
  </si>
  <si>
    <t>31904990</t>
  </si>
  <si>
    <t>NPCB DASH BOARD WZ FOR 24-25</t>
  </si>
  <si>
    <t>Actual This Month</t>
  </si>
  <si>
    <t>RET-240637</t>
  </si>
  <si>
    <t>WZ_NSK_NDC_Paldhi2021_10.31L</t>
  </si>
  <si>
    <t>RET-240380</t>
  </si>
  <si>
    <t>WZ_NSK_NST_NandurShing_99L 2ND</t>
  </si>
  <si>
    <t>RET-240385</t>
  </si>
  <si>
    <t>WZ_NSK_NRO_Ahergaon_83L 2nd</t>
  </si>
  <si>
    <t>RET-240382</t>
  </si>
  <si>
    <t>WZ_NSK_NRO_Junawane_78L 2nd</t>
  </si>
  <si>
    <t>RET-240367</t>
  </si>
  <si>
    <t>WZ_AURR_NRO_RAJGAON2</t>
  </si>
  <si>
    <t>RET-240384</t>
  </si>
  <si>
    <t>WZ_NSK_NRO_Jamner_69L 2nd</t>
  </si>
  <si>
    <t>RET-240651</t>
  </si>
  <si>
    <t>WZ_NSK_Modn_Yoshita_42L</t>
  </si>
  <si>
    <t>RET-240659</t>
  </si>
  <si>
    <t>WZ_NSK_Modn_SubhashT_17.25L</t>
  </si>
  <si>
    <t>RET-240657</t>
  </si>
  <si>
    <t>WZ_NSK_Modn_DVShah_60L</t>
  </si>
  <si>
    <t>RET-240485</t>
  </si>
  <si>
    <t>WZ_Pune_NRO_Barad_CO</t>
  </si>
  <si>
    <t>RET-240486</t>
  </si>
  <si>
    <t>WZ_Pune_NRO_Narayangaon_CO_2</t>
  </si>
  <si>
    <t>RET-240488</t>
  </si>
  <si>
    <t>WZ_Pune_NRO_Borgaon_CO_2</t>
  </si>
  <si>
    <t>RET-240389</t>
  </si>
  <si>
    <t>WZ_Vasco_NRO_MissionChowk2</t>
  </si>
  <si>
    <t>RET-240388</t>
  </si>
  <si>
    <t>WZ_VASCO_NRO NIVLI HATKHAMBA2</t>
  </si>
  <si>
    <t>RET-240387</t>
  </si>
  <si>
    <t>WZ_VASCO_NRO KAREEVADE2</t>
  </si>
  <si>
    <t>RET-240650</t>
  </si>
  <si>
    <t>WZ_VASHI_MODN_ACCSAJAGAON</t>
  </si>
  <si>
    <t>RET-240654</t>
  </si>
  <si>
    <t>WZ_VASHI_MODN_ADARSH PETROLEUM2</t>
  </si>
  <si>
    <t>RET-240656</t>
  </si>
  <si>
    <t>WZ_VASHI_TANK INSTALLATION3</t>
  </si>
  <si>
    <t>RET-240827</t>
  </si>
  <si>
    <t>WZ_NSK_Modn_DakshtaPoli_12L</t>
  </si>
  <si>
    <t>RET-240864</t>
  </si>
  <si>
    <t>WZ_NSK_Modn_ParvatiFS_14.5L</t>
  </si>
  <si>
    <t>RET-240818</t>
  </si>
  <si>
    <t>WZ_NSK_Modn_GangaPet_30L</t>
  </si>
  <si>
    <t>RET-240383</t>
  </si>
  <si>
    <t>WZ_NSK_NST_Khopdi_79L 2nd</t>
  </si>
  <si>
    <t>RET-240819</t>
  </si>
  <si>
    <t>WZ_NSK_Modn_ShSaiLaxmi_26L</t>
  </si>
  <si>
    <t>RET-240851</t>
  </si>
  <si>
    <t>WZ_Pune_Pre-fabricated Tank 2</t>
  </si>
  <si>
    <t>RET-240770</t>
  </si>
  <si>
    <t>WZ_Pune_NRO_Sansar_DO-3</t>
  </si>
  <si>
    <t>RET-240800</t>
  </si>
  <si>
    <t>WZ_Pune_Tank installation_2</t>
  </si>
  <si>
    <t>RET-240741</t>
  </si>
  <si>
    <t>RET-240839</t>
  </si>
  <si>
    <t>WZ_NSK_Safety_70L</t>
  </si>
  <si>
    <t>RET-240797</t>
  </si>
  <si>
    <t>WZ_Vasco_Modn_KMMS2</t>
  </si>
  <si>
    <t>RET-240412</t>
  </si>
  <si>
    <t>WZ_Vasco_Modn_MapusaSS2</t>
  </si>
  <si>
    <t>RET-240246</t>
  </si>
  <si>
    <t>WZ_SUR_OfficeInterior</t>
  </si>
  <si>
    <t>RET-240471</t>
  </si>
  <si>
    <t>RET-240780</t>
  </si>
  <si>
    <t>WZ_VASHI_IDSIGNS</t>
  </si>
  <si>
    <t>RET-240167</t>
  </si>
  <si>
    <t>WZ_VASHIRETAILRO_OFCINTERIORS</t>
  </si>
  <si>
    <t>RET-240279</t>
  </si>
  <si>
    <t>WZ_Pune_HVAS system Regional office</t>
  </si>
  <si>
    <t>RET-241004</t>
  </si>
  <si>
    <t>WZ_VASHI_SAFETY</t>
  </si>
  <si>
    <t>Row Labels</t>
  </si>
  <si>
    <t>Grand Total</t>
  </si>
  <si>
    <t>Technically completed</t>
  </si>
  <si>
    <t>Balance</t>
  </si>
  <si>
    <t>Current Month</t>
  </si>
  <si>
    <t>Target for the Month</t>
  </si>
  <si>
    <t>Total 24-25</t>
  </si>
  <si>
    <t>To be done by Jun'24</t>
  </si>
  <si>
    <t>Achieved 24-25</t>
  </si>
  <si>
    <t>Actual this month</t>
  </si>
  <si>
    <t>No of Open CO AR</t>
  </si>
  <si>
    <t>No of Open CO AR as on 01-04-24</t>
  </si>
  <si>
    <t xml:space="preserve">Deleted </t>
  </si>
  <si>
    <t>Mod</t>
  </si>
  <si>
    <t>RET-241226</t>
  </si>
  <si>
    <t>WZ_NAG_MODSWAMIPETRO</t>
  </si>
  <si>
    <t>RET-241066</t>
  </si>
  <si>
    <t>WZ_NAG_NROWARDH</t>
  </si>
  <si>
    <t>RET-241270</t>
  </si>
  <si>
    <t>RET-241284</t>
  </si>
  <si>
    <t>WZ_VASHI_IDSIGNREPL</t>
  </si>
  <si>
    <t>RET-241259</t>
  </si>
  <si>
    <t>WZ_SUR_NRONepatgaonDC</t>
  </si>
  <si>
    <t>RET-241337</t>
  </si>
  <si>
    <t>WZ_NSK_Modn_AadiPetro_8L</t>
  </si>
  <si>
    <t>RET-241322</t>
  </si>
  <si>
    <t>WZ_Pune_NRO_APMC Taradgaon-2</t>
  </si>
  <si>
    <t>RET-241326</t>
  </si>
  <si>
    <t>WZ_Pune_NRO_Zadakbaichiwadi_CFS-2</t>
  </si>
  <si>
    <t>RET-241327</t>
  </si>
  <si>
    <t>WZ_ID Sign Replacement_Pune</t>
  </si>
  <si>
    <t>RET-241197</t>
  </si>
  <si>
    <t>WZ_VASHI_MODN_TANK INSTALLATION</t>
  </si>
  <si>
    <t xml:space="preserve">Vasco </t>
  </si>
  <si>
    <t>RET-241057</t>
  </si>
  <si>
    <t>WZ_NSK_Modn_SantoshPet_8L</t>
  </si>
  <si>
    <t>RET-241339</t>
  </si>
  <si>
    <t>WZ_Pune_Resitement Kirad Auto_CO</t>
  </si>
  <si>
    <t>RET-241328</t>
  </si>
  <si>
    <t>WZ_Mod_Pune_ Saraswati Petroleum</t>
  </si>
  <si>
    <t>RET-241166</t>
  </si>
  <si>
    <t>WZ_Pune_NRO_Bhosari_DO</t>
  </si>
  <si>
    <t>RET-241272</t>
  </si>
  <si>
    <t>WZ_NSK_IDSignReplc_40L</t>
  </si>
  <si>
    <t>RET-241253</t>
  </si>
  <si>
    <t>WZ_NSK_IDSign_150L</t>
  </si>
  <si>
    <t>RET-241463</t>
  </si>
  <si>
    <t>WZ_AURR_SAFETY_50LAKHS</t>
  </si>
  <si>
    <t>RET-241348</t>
  </si>
  <si>
    <t>WZ_VASHI_SSTANK</t>
  </si>
  <si>
    <t>RET-241235</t>
  </si>
  <si>
    <t>WZ_VASHI_SSTANKPROCREPL</t>
  </si>
  <si>
    <t>RET-241286</t>
  </si>
  <si>
    <t>WZ_SUR_IDSignRepl</t>
  </si>
  <si>
    <t>RET-241285</t>
  </si>
  <si>
    <t>RET-241506</t>
  </si>
  <si>
    <t>WZ_MRO_ID SIGN REPLACEMENT</t>
  </si>
  <si>
    <t>RET-241486</t>
  </si>
  <si>
    <t>WZ_MRO_SAEFTY ITEMS</t>
  </si>
  <si>
    <t>RET-241462</t>
  </si>
  <si>
    <t>WZ_AURR_AUTO._25L</t>
  </si>
  <si>
    <t>RET-241483</t>
  </si>
  <si>
    <t>WZ_NAG_SSTANK</t>
  </si>
  <si>
    <t>RET-241590</t>
  </si>
  <si>
    <t>WZ_NAG_IDSIGN24-25</t>
  </si>
  <si>
    <t>RET-241849</t>
  </si>
  <si>
    <t>WZ_Pune_Safety</t>
  </si>
  <si>
    <t>RET-241884</t>
  </si>
  <si>
    <t>WZ_Mod_Pune_ Sahayadri SSK</t>
  </si>
  <si>
    <t>RET-241946</t>
  </si>
  <si>
    <t>WZ_Mod_Pune_ Krupasinddhu Petroleum</t>
  </si>
  <si>
    <t>RET-241906</t>
  </si>
  <si>
    <t>WZ_Mod_Pune_ Ram vijay petroleum</t>
  </si>
  <si>
    <t>RET-241441</t>
  </si>
  <si>
    <t>WZ_Vasco_Modn_Siddhu Petroleum</t>
  </si>
  <si>
    <t>RET-241692</t>
  </si>
  <si>
    <t>WZ_Vasco_Modn_M B Agency</t>
  </si>
  <si>
    <t>RET-241443</t>
  </si>
  <si>
    <t>WZ_Vasco_Modn_Harekrishna Petroleum</t>
  </si>
  <si>
    <t>RET-241447</t>
  </si>
  <si>
    <t>WZ_Vasco_Modn_PS Kavlekar</t>
  </si>
  <si>
    <t>RET-241783</t>
  </si>
  <si>
    <t>WZ_Vasco_Modn_Rameshwar Petroleum</t>
  </si>
  <si>
    <t>RET-241683</t>
  </si>
  <si>
    <t>WZ_Vasco_Modn_Laxmi Auto MS</t>
  </si>
  <si>
    <t>RET-241768</t>
  </si>
  <si>
    <t>WZ_SUR_ModTwaritapuriDw</t>
  </si>
  <si>
    <t>RET-241445</t>
  </si>
  <si>
    <t>WZ_Vasco_Modn_Srinivas Petroleum</t>
  </si>
  <si>
    <t>RET-241330</t>
  </si>
  <si>
    <t>WZ_NSK_Modn_KushiPet_6L</t>
  </si>
  <si>
    <t>RET-241681</t>
  </si>
  <si>
    <t>WZ_Vasco_Safety_24-25</t>
  </si>
  <si>
    <t>RET-241963</t>
  </si>
  <si>
    <t>WZ_AURR_ID_SIGN._REPL</t>
  </si>
  <si>
    <t>RET-241976</t>
  </si>
  <si>
    <t>WZ_AURR_AUTOMATION_133lakhs</t>
  </si>
  <si>
    <t>RET-241799</t>
  </si>
  <si>
    <t>WZ_AURR_MOD._SHRIYAAN PET</t>
  </si>
  <si>
    <t>RET-241062</t>
  </si>
  <si>
    <t>WZ_NAG_MODDVKPETRO</t>
  </si>
  <si>
    <t>RET-241491</t>
  </si>
  <si>
    <t>WZ_AURR_MOD._PWR_TNKS ADD._DO</t>
  </si>
  <si>
    <t>RET-241750</t>
  </si>
  <si>
    <t>WZ_NAG_IDSIGNREPLACEMENT</t>
  </si>
  <si>
    <t>Initiative Number</t>
  </si>
  <si>
    <t>Description</t>
  </si>
  <si>
    <t xml:space="preserve">SAFETY EQUIPMENTS AT RETAIL OUTLETS     </t>
  </si>
  <si>
    <t xml:space="preserve">REPLACEMENT OF DISPENSING UNITS         </t>
  </si>
  <si>
    <t>CANOPY F/CEILING,ROOF,GUTTER, REPLACEMNT</t>
  </si>
  <si>
    <t xml:space="preserve">VRS AT RETAIL OUTLETS                   </t>
  </si>
  <si>
    <t xml:space="preserve">REPLACEMENT OF OLD RVI                  </t>
  </si>
  <si>
    <t xml:space="preserve">REPLACEMENT OF ID  SIGNS                </t>
  </si>
  <si>
    <t xml:space="preserve">SOLAR                                   </t>
  </si>
  <si>
    <t xml:space="preserve">EV SLOW and FAST CHARGERS               </t>
  </si>
  <si>
    <t xml:space="preserve">ALDS EUIPMENTS                          </t>
  </si>
  <si>
    <t xml:space="preserve">SERVICE STN TANKS PROC FOR REPLACEMENT  </t>
  </si>
  <si>
    <t xml:space="preserve">MODERNIZATION OF RETAIL OUTLETS         </t>
  </si>
  <si>
    <t xml:space="preserve">NEW RETAIL OUTLETS                     </t>
  </si>
  <si>
    <t xml:space="preserve">DUs and  STPs PROCUREMENT               </t>
  </si>
  <si>
    <t xml:space="preserve">SERVICE STATION TANKS                   </t>
  </si>
  <si>
    <t xml:space="preserve">PURCAHSE OF SITES                       </t>
  </si>
  <si>
    <t xml:space="preserve">CNG                                     </t>
  </si>
  <si>
    <t xml:space="preserve">ID SIGNS                                </t>
  </si>
  <si>
    <t xml:space="preserve">AUTOMATION                              </t>
  </si>
  <si>
    <t xml:space="preserve">ARB INFRASTRUCTURE                      </t>
  </si>
  <si>
    <t xml:space="preserve">MOBILE DISPENSER LOADING FACILITY       </t>
  </si>
  <si>
    <t xml:space="preserve">HOARDINGS                               </t>
  </si>
  <si>
    <t>Automation</t>
  </si>
  <si>
    <t>Safety</t>
  </si>
  <si>
    <t>ID Sign Replacement</t>
  </si>
  <si>
    <t>SS Tank</t>
  </si>
  <si>
    <t>Budget</t>
  </si>
  <si>
    <t>Amount (lacs)</t>
  </si>
  <si>
    <t xml:space="preserve">New Retail Outlets </t>
  </si>
  <si>
    <t>Purchase of Sites</t>
  </si>
  <si>
    <t>ID Signages at Retail Outlets</t>
  </si>
  <si>
    <t>CNG Facilities</t>
  </si>
  <si>
    <t>Mobile Dispenser Loading Facility</t>
  </si>
  <si>
    <t>Repl of old RVI</t>
  </si>
  <si>
    <t>Replacement of False Ceiling</t>
  </si>
  <si>
    <t>Actual Zone</t>
  </si>
  <si>
    <t>Modernization</t>
  </si>
  <si>
    <t>SS Tank Replacement</t>
  </si>
  <si>
    <t>ADMN Jobs</t>
  </si>
  <si>
    <t>RET-242012</t>
  </si>
  <si>
    <t>WZ_Mod_Pune_ Banganga Petroleum</t>
  </si>
  <si>
    <t>RET-241331</t>
  </si>
  <si>
    <t>WZ_Mod_Pune_ Balaji Petroleum</t>
  </si>
  <si>
    <t>RET-242144</t>
  </si>
  <si>
    <t>WZ_Mod_Pune_ Suman Petroleum</t>
  </si>
  <si>
    <t>RET-241446</t>
  </si>
  <si>
    <t>WZ_Vasco_Modn_J B Petrolinks</t>
  </si>
  <si>
    <t>RET-242052</t>
  </si>
  <si>
    <t>WZ_SUR_Automation24</t>
  </si>
  <si>
    <t>RET-242118</t>
  </si>
  <si>
    <t>WZ_NSK_Automation_50L</t>
  </si>
  <si>
    <t>RET-242106</t>
  </si>
  <si>
    <t>WZ_SUR_ModAdhocAmbejogai</t>
  </si>
  <si>
    <t>RET-242109</t>
  </si>
  <si>
    <t>WZ_SUR_ModBhageshwarRVI</t>
  </si>
  <si>
    <t>RET-242111</t>
  </si>
  <si>
    <t>WZ_SUR_ModKusumaiDw</t>
  </si>
  <si>
    <t>RET-242115</t>
  </si>
  <si>
    <t>WZ_SUR_ModVenkateshDw</t>
  </si>
  <si>
    <t>RET-241800</t>
  </si>
  <si>
    <t>WZ_AURR_RVI_JAI SAI AUTOMOBILES</t>
  </si>
  <si>
    <t>RET-242047</t>
  </si>
  <si>
    <t>WZ_ID Signage 24-25_Pune</t>
  </si>
  <si>
    <t>RET-242079</t>
  </si>
  <si>
    <t>WZ_NAG_Automation24-25</t>
  </si>
  <si>
    <t>RET-242061</t>
  </si>
  <si>
    <t>WZ_VASHI_IDSIGNS2</t>
  </si>
  <si>
    <t>RET-242063</t>
  </si>
  <si>
    <t>RET-242386</t>
  </si>
  <si>
    <t>WZ_NSK_NDC_Gurewadi_21L</t>
  </si>
  <si>
    <t>RET-242227</t>
  </si>
  <si>
    <t>WZ_NAG_MODAMOLSALES</t>
  </si>
  <si>
    <t>RET-242235</t>
  </si>
  <si>
    <t>WZ_NAG_MODTHEBESTPETROLEUM</t>
  </si>
  <si>
    <t>RET-242236</t>
  </si>
  <si>
    <t>WZ_NAG_MODMSBADRI</t>
  </si>
  <si>
    <t>RET-242053</t>
  </si>
  <si>
    <t>WZ_Vasco_ID Sign Replace_24 25</t>
  </si>
  <si>
    <t>RET-242317</t>
  </si>
  <si>
    <t>WZ_SUR_NRODhanoraCFS</t>
  </si>
  <si>
    <t>RET-242259</t>
  </si>
  <si>
    <t>WZ_SUR_ModSalunkeDwCanRVI</t>
  </si>
  <si>
    <t>RET-242112</t>
  </si>
  <si>
    <t>WZ_SUR_ModMatoshriExtDwCanRVI</t>
  </si>
  <si>
    <t>RET-242044</t>
  </si>
  <si>
    <t>WZ_Automation 24-25_Pune</t>
  </si>
  <si>
    <t>(blank)</t>
  </si>
  <si>
    <t>Column Labels</t>
  </si>
  <si>
    <t>RET-241254</t>
  </si>
  <si>
    <t>WZ_NSK_Modn_KabraHgw_10L</t>
  </si>
  <si>
    <t>RET-242454</t>
  </si>
  <si>
    <t>WZ_NSK_PowerTkAdd_127.65L</t>
  </si>
  <si>
    <t>RET-242148</t>
  </si>
  <si>
    <t>WZ_Mod_Pune_ Shri Morya Petroleum</t>
  </si>
  <si>
    <t>RET-242355</t>
  </si>
  <si>
    <t>WZ_NAG_MODSPFUELS</t>
  </si>
  <si>
    <t>RET-242410</t>
  </si>
  <si>
    <t>WZ_AURR_Mod._Sanjay Petroleum</t>
  </si>
  <si>
    <t>RET-242443</t>
  </si>
  <si>
    <t>WZ_Vasco_Modn_Sai Auto Services</t>
  </si>
  <si>
    <t>RET-242390</t>
  </si>
  <si>
    <t>WZ_NAG_TANKAUG24-25</t>
  </si>
  <si>
    <t>Appropriation</t>
  </si>
  <si>
    <t>Capex</t>
  </si>
  <si>
    <t>Close Outs</t>
  </si>
  <si>
    <t>RET-242563</t>
  </si>
  <si>
    <t>WZ_SUR_ModGajalakshmiSBCNGDwCpy</t>
  </si>
  <si>
    <t>RET-242512</t>
  </si>
  <si>
    <t>WZ_NAG_MODINDIRAPETRO</t>
  </si>
  <si>
    <t>RET-242450</t>
  </si>
  <si>
    <t>WZ_AURR_MOD._SHRIKANTH PETR.</t>
  </si>
  <si>
    <t>RET-242446</t>
  </si>
  <si>
    <t>WZ_AURR_MOD._DCSHETH_DC</t>
  </si>
  <si>
    <t>RET-242461</t>
  </si>
  <si>
    <t>WZ_Vasco_Automation 24-25</t>
  </si>
  <si>
    <t>RET-242462</t>
  </si>
  <si>
    <t>WZ_Vasco_ID Sign_ 24 25</t>
  </si>
  <si>
    <t>RET-242621</t>
  </si>
  <si>
    <t>WZ_MRO_Pelmet Lighting</t>
  </si>
  <si>
    <t>RET-242119</t>
  </si>
  <si>
    <t>WZ_NSK_OmGurudeo_14L</t>
  </si>
  <si>
    <t>RET-242616</t>
  </si>
  <si>
    <t>WZ_MRO_ID SIGN 2024-25</t>
  </si>
  <si>
    <t>RET-242465</t>
  </si>
  <si>
    <t>WZ_Vasco_Modn_BalajiPet2</t>
  </si>
  <si>
    <t>RET-242695</t>
  </si>
  <si>
    <t>WZ_SUR_IDSign24</t>
  </si>
  <si>
    <t>RET-242627</t>
  </si>
  <si>
    <t>WZ_NAG_MODADHOCHIGHWAY</t>
  </si>
  <si>
    <t>RET-242633</t>
  </si>
  <si>
    <t>WZ_NAG_MODMAAMANDODEVI</t>
  </si>
  <si>
    <t>RET-242639</t>
  </si>
  <si>
    <t>WZ_NAG_SOLARRAJS</t>
  </si>
  <si>
    <t>RET-242594</t>
  </si>
  <si>
    <t>WZ_NAG_MODMAHALAXMIKELWAD</t>
  </si>
  <si>
    <t>RET-242513</t>
  </si>
  <si>
    <t>WZ_NAG_MODKAPSE</t>
  </si>
  <si>
    <t>RET-242486</t>
  </si>
  <si>
    <t>WZ_SUR_NRONitrudCC</t>
  </si>
  <si>
    <t>RET-242452</t>
  </si>
  <si>
    <t>WZ_AURR_MOD._VARAD PETROLEUM</t>
  </si>
  <si>
    <t>RET-242499</t>
  </si>
  <si>
    <t>WZ_AURR_DDD_BRAHMA AUTOMOBILES</t>
  </si>
  <si>
    <t>RET-242502</t>
  </si>
  <si>
    <t>WZ_AURR_DDD_HP SUNDERWADI HIWAY</t>
  </si>
  <si>
    <t>RET-242493</t>
  </si>
  <si>
    <t>WZ_NAG_MODRAJENDRAJI</t>
  </si>
  <si>
    <t>RET-242515</t>
  </si>
  <si>
    <t>WZ_NAG_MODMANSHA</t>
  </si>
  <si>
    <t>RET-242490</t>
  </si>
  <si>
    <t>WZ_NAG_MODMAAPETROLEUM</t>
  </si>
  <si>
    <t>RET-242717</t>
  </si>
  <si>
    <t>WZ_NSK_SSTank_100L</t>
  </si>
  <si>
    <t>RET-242710</t>
  </si>
  <si>
    <t>WZ_AURR_SS TANKS_SUPPLY</t>
  </si>
  <si>
    <t>Solar</t>
  </si>
  <si>
    <t>RET-242715</t>
  </si>
  <si>
    <t>WZ_NSK_Modn_PawarHgy_30L</t>
  </si>
  <si>
    <t>RET-242703</t>
  </si>
  <si>
    <t>WZ_Vasco_Modn_Sahakari Petroleum</t>
  </si>
  <si>
    <t>RET-243061</t>
  </si>
  <si>
    <t>WZ_NSK_Modn_GGPetro_13L</t>
  </si>
  <si>
    <t>RET-242758</t>
  </si>
  <si>
    <t>WZ_Mod_Pune_ Shree Ganesh Petroleum</t>
  </si>
  <si>
    <t>RET-242759</t>
  </si>
  <si>
    <t>WZ_Mod_Pune_ Sanjay Serviec Station</t>
  </si>
  <si>
    <t>RET-242697</t>
  </si>
  <si>
    <t>WZ_Vasco_Modn_Ashoka Petroleum</t>
  </si>
  <si>
    <t>RET-242929</t>
  </si>
  <si>
    <t>WZ_Vasco_Roof FC repl_PS Kavlekar</t>
  </si>
  <si>
    <t>RET-242702</t>
  </si>
  <si>
    <t>WZ_Vasco_Modn_Naik Petroleum</t>
  </si>
  <si>
    <t>RET-241784</t>
  </si>
  <si>
    <t>WZ_Vasco_SStankRep Mapusa SS</t>
  </si>
  <si>
    <t>RET-242631</t>
  </si>
  <si>
    <t>WZ_NAG_MODJAIBHOLE</t>
  </si>
  <si>
    <t>RET-242782</t>
  </si>
  <si>
    <t>WZ_AURR_Mod._Power tank addition_CO</t>
  </si>
  <si>
    <t>RET-242598</t>
  </si>
  <si>
    <t>WZ_NAG_MODRAJSAN</t>
  </si>
  <si>
    <t>RET-242629</t>
  </si>
  <si>
    <t>WZ_NAG_MODGANGA</t>
  </si>
  <si>
    <t>RET-242971</t>
  </si>
  <si>
    <t>WZ_NAG_MODGANGOTRI</t>
  </si>
  <si>
    <t>RET-242969</t>
  </si>
  <si>
    <t>WZ_NAG_MODOMQUALITY</t>
  </si>
  <si>
    <t>RET-243108</t>
  </si>
  <si>
    <t>WZ_Pune_Pre-fabricated Tank 3</t>
  </si>
  <si>
    <t>RET-242694</t>
  </si>
  <si>
    <t>WZ_Vasco_SS Tank_24 25</t>
  </si>
  <si>
    <t>RET-243290</t>
  </si>
  <si>
    <t>WZ_NSK_Modn_Bhautyata_21L</t>
  </si>
  <si>
    <t>RET-243182</t>
  </si>
  <si>
    <t>WZ_NSK_Modn_ShriRamRaver_30L</t>
  </si>
  <si>
    <t>RET-243280</t>
  </si>
  <si>
    <t>WZ_NSK_Modn_Malpure_28L</t>
  </si>
  <si>
    <t>RET-243283</t>
  </si>
  <si>
    <t>WZ_NSK_Modn_ShriBramSwami_29L</t>
  </si>
  <si>
    <t>RET-243287</t>
  </si>
  <si>
    <t>WZ_NSK_Modn_SiddhGanesh_14L</t>
  </si>
  <si>
    <t>RET-243288</t>
  </si>
  <si>
    <t>WZ_NSK_Modn_JaiDurga_14L</t>
  </si>
  <si>
    <t>RET-243114</t>
  </si>
  <si>
    <t>WZ_Pune_NRO Nighoje_DO</t>
  </si>
  <si>
    <t>RET-243207</t>
  </si>
  <si>
    <t>WZ_Pune_LED &amp; Pelmet Lighting</t>
  </si>
  <si>
    <t>RET-243203</t>
  </si>
  <si>
    <t>WZ_Pune_Integrated Airboy Canopy</t>
  </si>
  <si>
    <t>RET-243178</t>
  </si>
  <si>
    <t>WZ_Mod_Pune_APMC Supe</t>
  </si>
  <si>
    <t>RET-243429</t>
  </si>
  <si>
    <t>WZ_Mod_Pune_Shinde Automobile</t>
  </si>
  <si>
    <t>RET-243192</t>
  </si>
  <si>
    <t>WZ_SUR_NROPatodaDC</t>
  </si>
  <si>
    <t>RET-243189</t>
  </si>
  <si>
    <t>WZ_SUR_NROKesapuriDC</t>
  </si>
  <si>
    <t>RET-242794</t>
  </si>
  <si>
    <t>WZ_SUR_NROPandharpurDC</t>
  </si>
  <si>
    <t>RET-243289</t>
  </si>
  <si>
    <t>RET-243321</t>
  </si>
  <si>
    <t>WZ_AURR_MOD. VAIBHAV PET._29L</t>
  </si>
  <si>
    <t>RET-243306</t>
  </si>
  <si>
    <t>WZ_NAG_MODSAIBABA</t>
  </si>
  <si>
    <t>RET-243350</t>
  </si>
  <si>
    <t>WZ_AURR_Sugat Petroleum</t>
  </si>
  <si>
    <t>RET-243305</t>
  </si>
  <si>
    <t>WZ_NAG_MODPURVI</t>
  </si>
  <si>
    <t>RET-243387</t>
  </si>
  <si>
    <t>WZ_AURR_SS_TANKS</t>
  </si>
  <si>
    <t>RET-243310</t>
  </si>
  <si>
    <t>WZ_NAG_NROBHOSA</t>
  </si>
  <si>
    <t>RET-243386</t>
  </si>
  <si>
    <t>WZ_AURR_MOD._SIDDHIVINAYAK PET.</t>
  </si>
  <si>
    <t>RET-243378</t>
  </si>
  <si>
    <t>WZ_AURR_MOD._Renuka Petroleum</t>
  </si>
  <si>
    <t>RET-243307</t>
  </si>
  <si>
    <t>WZ_NAG_MODTARABAI</t>
  </si>
  <si>
    <t>RET-243294</t>
  </si>
  <si>
    <t>WZ_NAG_MODMALPANI</t>
  </si>
  <si>
    <t>RET-243291</t>
  </si>
  <si>
    <t>WZ_NAG_MODDREAMLAND</t>
  </si>
  <si>
    <t>RET-242489</t>
  </si>
  <si>
    <t>WZ_NAG_MODSUNDEEP</t>
  </si>
  <si>
    <t>7095</t>
  </si>
  <si>
    <t>RETAIL SBU - HB (Mkt HQO)</t>
  </si>
  <si>
    <t>WZ</t>
  </si>
  <si>
    <t>To be Appropriated</t>
  </si>
  <si>
    <t>RET-243456</t>
  </si>
  <si>
    <t>WZ_Mod_Pune_Venkatesh Petroleum</t>
  </si>
  <si>
    <t>RET-243454</t>
  </si>
  <si>
    <t>WZ_Mod_Pune_Shriram Petroleum</t>
  </si>
  <si>
    <t>RET-243451</t>
  </si>
  <si>
    <t>WZ_Mod_Pune_Adhoc Sarai Petroleum</t>
  </si>
  <si>
    <t>RET-243464</t>
  </si>
  <si>
    <t>WZ_SUR_PrefabTanks300</t>
  </si>
  <si>
    <t>RET-243488</t>
  </si>
  <si>
    <t>WZ_NAG_MODARCHANA</t>
  </si>
  <si>
    <t>RET-243489</t>
  </si>
  <si>
    <t>WZ_NAG_MODCPAUTO</t>
  </si>
  <si>
    <t>RET-243494</t>
  </si>
  <si>
    <t>WZ_NAG_NROPAUNI</t>
  </si>
  <si>
    <t>RET-243480</t>
  </si>
  <si>
    <t>WZ_VASHI_MODN_ADHOCSHRIYAM</t>
  </si>
  <si>
    <t>RET-243486</t>
  </si>
  <si>
    <t>WZ_VASHI_MODN_SIDDHIVINYAKLOHARE</t>
  </si>
  <si>
    <t>RET-243475</t>
  </si>
  <si>
    <t>WZ_VASHI_MODN_VIJAYAUTOMOBILE</t>
  </si>
  <si>
    <t>RET-243471</t>
  </si>
  <si>
    <t>WZ_AURR_NRO_PIMPRI GAWALI</t>
  </si>
  <si>
    <t>RET-243470</t>
  </si>
  <si>
    <t>WZ_AURR_NRO_BORGAON MANJU</t>
  </si>
  <si>
    <t>RET-243523</t>
  </si>
  <si>
    <t>WZ_Vasco_Modn_Adhoc Rajashree Pet</t>
  </si>
  <si>
    <t>RET-243474</t>
  </si>
  <si>
    <t>WZ_VASHI_MODN_SHAHIDMUKESH</t>
  </si>
  <si>
    <t>EV</t>
  </si>
  <si>
    <t>RET-243527</t>
  </si>
  <si>
    <t>WZ_NSK_NDC_Chandgiri_21L</t>
  </si>
  <si>
    <t>RET-243565</t>
  </si>
  <si>
    <t>WZ_MRO_MTA_Hains_Road_AR2</t>
  </si>
  <si>
    <t>RET-243555</t>
  </si>
  <si>
    <t>WZ_Vasco_Modn_Gurumauli Auto</t>
  </si>
  <si>
    <t>RET-243562</t>
  </si>
  <si>
    <t>WZ_SUR_NROKumbefalCFS</t>
  </si>
  <si>
    <t>RET-243564</t>
  </si>
  <si>
    <t>WZ_SUR_NROSonegaonCFS</t>
  </si>
  <si>
    <t>RET-243500</t>
  </si>
  <si>
    <t>WZ_SUR_ModMoreshwarCNGCanDw</t>
  </si>
  <si>
    <t>RET-243607</t>
  </si>
  <si>
    <t>WZ_NAG_MODSHIVSHAKTI</t>
  </si>
  <si>
    <t>RET-243768</t>
  </si>
  <si>
    <t>WZ_AURR_NRO_VASANTNAGAR</t>
  </si>
  <si>
    <t>RET-243601</t>
  </si>
  <si>
    <t>WZ_NAG_MODGOKUL</t>
  </si>
  <si>
    <t>RET-243155</t>
  </si>
  <si>
    <t>WZ_AURR_MOD. _VAIBHAV PET._29L</t>
  </si>
  <si>
    <t>RET-243600</t>
  </si>
  <si>
    <t>WZ_NAG_MODDSPETRO</t>
  </si>
  <si>
    <t>WZ_VASHI_CNG UPGRADATION2</t>
  </si>
  <si>
    <t>RET-243786</t>
  </si>
  <si>
    <t>WZ_AURR_NRO_DANAPUR</t>
  </si>
  <si>
    <t>RET-243891</t>
  </si>
  <si>
    <t>WZ_Vasco_CNG_Silca Fuels</t>
  </si>
  <si>
    <t>RET-243583</t>
  </si>
  <si>
    <t>RET-243941</t>
  </si>
  <si>
    <t>WZ_SUR_NROChorakhaliCFS</t>
  </si>
  <si>
    <t>RET-243481</t>
  </si>
  <si>
    <t>WZ_VASHI_MODN_GURUNANAK</t>
  </si>
  <si>
    <t>RET-243485</t>
  </si>
  <si>
    <t>WZ_VASHI_MODN_KRISHNAPETROLEUM</t>
  </si>
  <si>
    <t>Achieved (Aprl'24-Jun'24)</t>
  </si>
  <si>
    <t>RET-243181</t>
  </si>
  <si>
    <t>WZ_Mod_Pune_SK Autocare</t>
  </si>
  <si>
    <t>RET-243848</t>
  </si>
  <si>
    <t>WZ_Vasco_CNG_V S Ticlo 2</t>
  </si>
  <si>
    <t>RET-243599</t>
  </si>
  <si>
    <t>WZ_NAG_MODJEETPETROLEUM</t>
  </si>
  <si>
    <t>RET-243604</t>
  </si>
  <si>
    <t>WZ_NAG_MODMAALAXMI</t>
  </si>
  <si>
    <t>RET-243479</t>
  </si>
  <si>
    <t>WZ_VASHI_MODN_ADHOCRKSHELAR</t>
  </si>
  <si>
    <t>RET-243893</t>
  </si>
  <si>
    <t>WZ_VASHI_MODN_PRIYAPETROLEUM</t>
  </si>
  <si>
    <t>RET-243896</t>
  </si>
  <si>
    <t>WZ_VASHI_MODN_SONIPETROLEUM</t>
  </si>
  <si>
    <t>RET-243528</t>
  </si>
  <si>
    <t>WZ_SUR_ModSriGirirajCNGCanTk</t>
  </si>
  <si>
    <t>RET-242409</t>
  </si>
  <si>
    <t>WZ_AURR_Mod._Aaditya Agency</t>
  </si>
  <si>
    <t>RET-243323</t>
  </si>
  <si>
    <t>WZ_AURR_MOD._SURYA PET.</t>
  </si>
  <si>
    <t>RET-243753</t>
  </si>
  <si>
    <t>WZ_NSK_PelmetLgt_132.90L</t>
  </si>
  <si>
    <t>Achieved (Aprl'24-Jul'24)</t>
  </si>
  <si>
    <t>RET-242761</t>
  </si>
  <si>
    <t>WZ_Mod_Pune_ Manthan Petroleum</t>
  </si>
  <si>
    <t>RET-243111</t>
  </si>
  <si>
    <t>WZ_Mod_Pune_Bhumika Petroleum</t>
  </si>
  <si>
    <t>RET-243561</t>
  </si>
  <si>
    <t>WZ_MRO_Linear_Light</t>
  </si>
  <si>
    <t>RET-244025</t>
  </si>
  <si>
    <t>WZ_NAG_DDD_JeetPetroleum</t>
  </si>
  <si>
    <t>VRS</t>
  </si>
  <si>
    <t>RET-243529</t>
  </si>
  <si>
    <t>WZ_SUR_CNGSriGiriraj</t>
  </si>
  <si>
    <t>RET-244079</t>
  </si>
  <si>
    <t>WZ_NSK_Modn_SuyashPet_9.5L</t>
  </si>
  <si>
    <t>RET-244056</t>
  </si>
  <si>
    <t>Additional Fund_CHAKALA LAND</t>
  </si>
  <si>
    <t>RET-244057</t>
  </si>
  <si>
    <t>Additional Fund_SUBURBAN LAND</t>
  </si>
  <si>
    <t>RET-244158</t>
  </si>
  <si>
    <t>WZ_Mod_Pune_Suction DU Replacement</t>
  </si>
  <si>
    <t>RET-244167</t>
  </si>
  <si>
    <t>WZ_MRO_DU replacement</t>
  </si>
  <si>
    <t>RET-244151</t>
  </si>
  <si>
    <t>WZ_NSK_DUReplc_120L</t>
  </si>
  <si>
    <t>RET-244143</t>
  </si>
  <si>
    <t>WZ_SUR_DUReplace24</t>
  </si>
  <si>
    <t>RET-244154</t>
  </si>
  <si>
    <t>WZ_AURR_MOD._DU_REPLACEMNET</t>
  </si>
  <si>
    <t>RET-244160</t>
  </si>
  <si>
    <t>WZ_VASHI_MODN_SUCTIONDUREPL</t>
  </si>
  <si>
    <t>RET-244168</t>
  </si>
  <si>
    <t>WZ_Vasco_Modn_DU Replacement</t>
  </si>
  <si>
    <t>RET-244144</t>
  </si>
  <si>
    <t>WZ_NAG_DUREPLACEMENT24-25</t>
  </si>
  <si>
    <t>Actual</t>
  </si>
  <si>
    <t xml:space="preserve">Actual </t>
  </si>
  <si>
    <t>RET-244080</t>
  </si>
  <si>
    <t>WZ_MRO_Yard Lighting</t>
  </si>
  <si>
    <t>RET-244183</t>
  </si>
  <si>
    <t>WZ_AURR_IDSIGNAGE_24-25</t>
  </si>
  <si>
    <t>RET-244188</t>
  </si>
  <si>
    <t>WZ_NAG_NROTUMSAR</t>
  </si>
  <si>
    <t>RET-244221</t>
  </si>
  <si>
    <t>WZ_AURR_MOD. COCO WALUJ3</t>
  </si>
  <si>
    <t>RET-244219</t>
  </si>
  <si>
    <t>WZ_AURR_MOD._DC_SARDARSINGH&amp;SONS</t>
  </si>
  <si>
    <t>Cat</t>
  </si>
  <si>
    <t>RET-244260</t>
  </si>
  <si>
    <t>WZ_AURR_NRO_KAKDE_PET2</t>
  </si>
  <si>
    <t>RET-244261</t>
  </si>
  <si>
    <t>WZ_VASHI_MODN_JIGEESHA</t>
  </si>
  <si>
    <t>RET-244266</t>
  </si>
  <si>
    <t>WZ_VASHI_MODN_SAIDHAM</t>
  </si>
  <si>
    <t>RET-244270</t>
  </si>
  <si>
    <t>WZ_VASHI_MODN_NATRAJSERVICES</t>
  </si>
  <si>
    <t>RET-244288</t>
  </si>
  <si>
    <t>WZ_AURR_NRO_APMC_JADHAVWADI</t>
  </si>
  <si>
    <t>RET-244353</t>
  </si>
  <si>
    <t>WZ_SUR_EVCS1</t>
  </si>
  <si>
    <t>RET-244422</t>
  </si>
  <si>
    <t>WZ_MRO_EVCS</t>
  </si>
  <si>
    <t>RET-244225</t>
  </si>
  <si>
    <t>WZ_Mod_Pune_Kankariya Service Station</t>
  </si>
  <si>
    <t>RET-244428</t>
  </si>
  <si>
    <t>WZ_NRO Addnl._Pune_Ahoc Saiee Petroleum</t>
  </si>
  <si>
    <t>RET-244082</t>
  </si>
  <si>
    <t>WZ_NSK_Modn_LEDFixt_10L</t>
  </si>
  <si>
    <t>RET-244337</t>
  </si>
  <si>
    <t>WZ_NSK_Modn_BabaPetr_14L</t>
  </si>
  <si>
    <t>RET-244312</t>
  </si>
  <si>
    <t>WZ_NSK_Modn_IshaniAuto_43L</t>
  </si>
  <si>
    <t>RET-244448</t>
  </si>
  <si>
    <t>WZ_Vasco_DDD_Esmeralda Barretto</t>
  </si>
  <si>
    <t>RET-244450</t>
  </si>
  <si>
    <t>WZ_Vasco_Modn_Srinivas Pet2</t>
  </si>
  <si>
    <t>RET-244199</t>
  </si>
  <si>
    <t>WZ_VASHI_MODN_LINEARLIGHTING1</t>
  </si>
  <si>
    <t>RET-244196</t>
  </si>
  <si>
    <t>WZ_VASHI_MODN_PELMETLIGHTING</t>
  </si>
  <si>
    <t>RET-244519</t>
  </si>
  <si>
    <t>WZ_Pune_Resitement Unique Service _CC</t>
  </si>
  <si>
    <t>RET-244487</t>
  </si>
  <si>
    <t>WZ_NSK_Modn_SBWaje_24L</t>
  </si>
  <si>
    <t>RET-244562</t>
  </si>
  <si>
    <t>WZ_Pune_Mod_Someshwar SSK</t>
  </si>
  <si>
    <t>RET-244600</t>
  </si>
  <si>
    <t>WZ_Vasco_NRO_Adhoc Tare</t>
  </si>
  <si>
    <t>RET-244645</t>
  </si>
  <si>
    <t>WZ_Pune_NRO Ambegaon Peth_DO</t>
  </si>
  <si>
    <t>RET-244656</t>
  </si>
  <si>
    <t>WZ_AURR_NRO_BABURDI_BEND_DC</t>
  </si>
  <si>
    <t>RET-244652</t>
  </si>
  <si>
    <t>WZ_NAG_SOLAR_SHIVNISAMRUDDHI</t>
  </si>
  <si>
    <t>RET-244654</t>
  </si>
  <si>
    <t>WZ_NAG_NRODATTARAMPUR</t>
  </si>
  <si>
    <t>RET-244770</t>
  </si>
  <si>
    <t>WZ_Pune_Mod_Swami Petrol Pump</t>
  </si>
  <si>
    <t>RET-244750</t>
  </si>
  <si>
    <t>WZ_AURR_NRO_FATIYABAD</t>
  </si>
  <si>
    <t>RET-244744</t>
  </si>
  <si>
    <t>WZ_SUR_NROOmergaDC</t>
  </si>
  <si>
    <t>RET-244741</t>
  </si>
  <si>
    <t>WZ_SUR_CNGPurohit</t>
  </si>
  <si>
    <t>RET-244756</t>
  </si>
  <si>
    <t>WZ_SUR_CNGBaliraja</t>
  </si>
  <si>
    <t>RET-244758</t>
  </si>
  <si>
    <t>WZ_SUR_CNGVenkatesh</t>
  </si>
  <si>
    <t>RET-244414</t>
  </si>
  <si>
    <t>WZ_Mod_Pune_Jai Tuljabhawani</t>
  </si>
  <si>
    <t>RET-244787</t>
  </si>
  <si>
    <t>WZ_NSK_Modn_AjantaTrd_49L</t>
  </si>
  <si>
    <t>RET-244784</t>
  </si>
  <si>
    <t>WZ_VASHI_MODN_PELHARAUTO</t>
  </si>
  <si>
    <t>RET-244785</t>
  </si>
  <si>
    <t>WZ_VASHI_RVIREPL_PELHAR</t>
  </si>
  <si>
    <t>RET-244783</t>
  </si>
  <si>
    <t>WZ_NAG_PELMETLIGHTING1</t>
  </si>
  <si>
    <t>RET-244788</t>
  </si>
  <si>
    <t>WZ_Jivan_Driveway</t>
  </si>
  <si>
    <t>RET-244810</t>
  </si>
  <si>
    <t>WZ_NSK_EVCS_260L</t>
  </si>
  <si>
    <t>RET-244836</t>
  </si>
  <si>
    <t>WZ_Pune_Mod_Someshwar SSK 2</t>
  </si>
  <si>
    <t>RET-244804</t>
  </si>
  <si>
    <t>WZ_VASHI_EVCSPHII</t>
  </si>
  <si>
    <t>RET-244805</t>
  </si>
  <si>
    <t>WZ_Vasco_EVCS_Fast Charger 2024-25</t>
  </si>
  <si>
    <t>RET-244803</t>
  </si>
  <si>
    <t>WZ_Vasco_NRO_Basargi</t>
  </si>
  <si>
    <t>RET-244792</t>
  </si>
  <si>
    <t>WZ_NAG_CNGRAUNAK</t>
  </si>
  <si>
    <t>RET-244794</t>
  </si>
  <si>
    <t>WZ_NAG_CNGDRKOTPALLIWAR</t>
  </si>
  <si>
    <t>RET-244808</t>
  </si>
  <si>
    <t>WZ_AURR_EVCS_WORK</t>
  </si>
  <si>
    <t>RET-244802</t>
  </si>
  <si>
    <t>WZ_NAG_EVCS24-25</t>
  </si>
  <si>
    <t>RET-244227</t>
  </si>
  <si>
    <t>WZ_Mod_Pune_Anand Petroleum</t>
  </si>
  <si>
    <t>Achieved Till Date</t>
  </si>
  <si>
    <t>RET-244864</t>
  </si>
  <si>
    <t>WZ_Pune_Mod_Lonavala Petrol Depot</t>
  </si>
  <si>
    <t>RET-244891</t>
  </si>
  <si>
    <t>WZ_AURR_Mod._Ravindra Pet.</t>
  </si>
  <si>
    <t>RET-244795</t>
  </si>
  <si>
    <t>WZ_NAG_NROGONDIAWML</t>
  </si>
  <si>
    <t>RET-243623</t>
  </si>
  <si>
    <t>WZ_NAG_YARDLIGHTS</t>
  </si>
  <si>
    <t>RET-244949</t>
  </si>
  <si>
    <t>WZ_NSK_NDC_Makhmalabad_25L</t>
  </si>
  <si>
    <t>RET-244948</t>
  </si>
  <si>
    <t>WZ_Vasco_Modn_SSTankRep Adhoc Tare</t>
  </si>
  <si>
    <t>RET-244950</t>
  </si>
  <si>
    <t>WZ_SUR_NROYedshiCFS</t>
  </si>
  <si>
    <t>RET-244952</t>
  </si>
  <si>
    <t>WZ_Pune_EVCS_2024-25</t>
  </si>
  <si>
    <t>RET-244963</t>
  </si>
  <si>
    <t>WZ_NAG_MODCOCOHINGNA</t>
  </si>
  <si>
    <t>RET-244977</t>
  </si>
  <si>
    <t>WZ_AURR_LFO_BHAVANI AUTO FUELS</t>
  </si>
  <si>
    <t>RET-244980</t>
  </si>
  <si>
    <t>WZ_AURR_MOD._RAVINDRA PETROLEUM</t>
  </si>
  <si>
    <t>RET-244960</t>
  </si>
  <si>
    <t>WZ_NAG_NRODARODA3</t>
  </si>
  <si>
    <t>RET-245000</t>
  </si>
  <si>
    <t>WZ_Pune_NRO Khed Budruk_DO</t>
  </si>
  <si>
    <t>RET-244994</t>
  </si>
  <si>
    <t>WZ_SUR_NRODharurDC</t>
  </si>
  <si>
    <t>RET-244992</t>
  </si>
  <si>
    <t>WZ_AURR_MOD._SHUBHAM PETROLEUM</t>
  </si>
  <si>
    <t>RET-245124</t>
  </si>
  <si>
    <t>WZ_Pune_Mod_Shriram Petroleum 2</t>
  </si>
  <si>
    <t>RET-245148</t>
  </si>
  <si>
    <t>WZ_AURR_PELMETLIGHT_1</t>
  </si>
  <si>
    <t>RET-245181</t>
  </si>
  <si>
    <t>WZ_SUR_NROKurduCC</t>
  </si>
  <si>
    <t>AOP Targets</t>
  </si>
  <si>
    <t>Extended Targets Given to Regions</t>
  </si>
  <si>
    <t>RET-244889</t>
  </si>
  <si>
    <t>WZ_VASHI_MODN_SHREEGAJANAN</t>
  </si>
  <si>
    <t>RET-245288</t>
  </si>
  <si>
    <t>WZ_Pune_NRO Shikarapur_DO</t>
  </si>
  <si>
    <t>RET-245279</t>
  </si>
  <si>
    <t>WZ_SUR_NROMassaDC</t>
  </si>
  <si>
    <t>RET-245269</t>
  </si>
  <si>
    <t>WZ_AURR_NRO_KHERDA</t>
  </si>
  <si>
    <t>RET-245270</t>
  </si>
  <si>
    <t>WZ_MRO_SS TANK 24-25</t>
  </si>
  <si>
    <t>RET-245344</t>
  </si>
  <si>
    <t>WZ_SUR_NROMassaCFS</t>
  </si>
  <si>
    <t>RET-245296</t>
  </si>
  <si>
    <t>WZ_SUR_PelmetLights</t>
  </si>
  <si>
    <t>RET-245420</t>
  </si>
  <si>
    <t>WZ_MRO_CNG UPGRADATION Tardeo</t>
  </si>
  <si>
    <t>RET-245412</t>
  </si>
  <si>
    <t>WZ_MRO_CNG UPGRADATION JANSEVA</t>
  </si>
  <si>
    <t>RET-245378</t>
  </si>
  <si>
    <t>WZ_Pune_CNG_Jaiguru Petroleum</t>
  </si>
  <si>
    <t>RET-245380</t>
  </si>
  <si>
    <t>WZ_Pune_Mod_BV Mande</t>
  </si>
  <si>
    <t>RET-245422</t>
  </si>
  <si>
    <t>WZ_Pune_DDD Gantry_BV Mande</t>
  </si>
  <si>
    <t>RET-245290</t>
  </si>
  <si>
    <t>WZ_NAG_MODLARGEADHOCARPLAZA</t>
  </si>
  <si>
    <t>RET-245387</t>
  </si>
  <si>
    <t>WZ_Vashi_Resitement_Chirad</t>
  </si>
  <si>
    <t>RET-245459</t>
  </si>
  <si>
    <t>WZ_NSK_NRO_Daregaon_109L</t>
  </si>
  <si>
    <t>RET-245464</t>
  </si>
  <si>
    <t>WZ_SUR_NROChinchwanCFS</t>
  </si>
  <si>
    <t>RET-245465</t>
  </si>
  <si>
    <t>WZ_SUR_NRODhondewadiCFS</t>
  </si>
  <si>
    <t>RET-245466</t>
  </si>
  <si>
    <t>WZ_SUR_NROMangalwedhaCFS</t>
  </si>
  <si>
    <t>RET-245477</t>
  </si>
  <si>
    <t>WZ_VASHI_NRO_BAMBAVI_KORESHWARPETROLEUM</t>
  </si>
  <si>
    <t>Carry Over AR</t>
  </si>
  <si>
    <t>No of Open AR</t>
  </si>
  <si>
    <t>Deleted</t>
  </si>
  <si>
    <t>CWIP as on Date</t>
  </si>
  <si>
    <t>CWIP</t>
  </si>
  <si>
    <t>RET-245674</t>
  </si>
  <si>
    <t>WZ_NSK_NDC_Lasgaon_20L</t>
  </si>
  <si>
    <t>RET-245598</t>
  </si>
  <si>
    <t>WZ_NSK_NDC_Makhmalabad1063_25L</t>
  </si>
  <si>
    <t>RET-245672</t>
  </si>
  <si>
    <t>WZ_NSK_NDC_Nagapur_21L</t>
  </si>
  <si>
    <t>RET-245287</t>
  </si>
  <si>
    <t>WZ_VASHI_MODN_ADARSHPETROLEUM</t>
  </si>
  <si>
    <t>RET-245637</t>
  </si>
  <si>
    <t>WZ_AURR_NRO_BODLPURI</t>
  </si>
  <si>
    <t>RET-245706</t>
  </si>
  <si>
    <t>WZ_Pune_DDD_More Petroleum</t>
  </si>
  <si>
    <t>RET-245743</t>
  </si>
  <si>
    <t>WZ_VASHI_NRO_BAMBAVI_KORESHWARPETROL_2</t>
  </si>
  <si>
    <t>RET-245709</t>
  </si>
  <si>
    <t>WZ_Pune_NRO Nimone_DO</t>
  </si>
  <si>
    <t>RET-245815</t>
  </si>
  <si>
    <t>WZ_Pune_NRO Nimgaon_DO</t>
  </si>
  <si>
    <t>RET-245816</t>
  </si>
  <si>
    <t>WZ_Pune_NRO Sugar Factory_DO</t>
  </si>
  <si>
    <t>RET-245829</t>
  </si>
  <si>
    <t>WZ_Pune_Mod_BV Mande_2</t>
  </si>
  <si>
    <t>RET-245861</t>
  </si>
  <si>
    <t>WZ_Vasco_CNG_Kammakshi Petroleum</t>
  </si>
  <si>
    <t>RET-245860</t>
  </si>
  <si>
    <t>WZ_Vasco_CNG_Sai Samarth fuels</t>
  </si>
  <si>
    <t>RET-245859</t>
  </si>
  <si>
    <t>WZ_Vasco_CNG_Shree Mahapurush Pet</t>
  </si>
  <si>
    <t>RET-245883</t>
  </si>
  <si>
    <t>WZ_NAG_MODLARGEADHOCARPLAZA2</t>
  </si>
  <si>
    <t>RET-245884</t>
  </si>
  <si>
    <t>WZ_NAG_MODLARGECOCOJAMB</t>
  </si>
  <si>
    <t>RET-245891</t>
  </si>
  <si>
    <t>WZ_AURR_MOD._LFO_HAMARA PUMP KASABKHEDA</t>
  </si>
  <si>
    <t>RET-245889</t>
  </si>
  <si>
    <t>WZ_Aurr._Mod._LFO_Jhunjhunwala Traders</t>
  </si>
  <si>
    <t>RET-245919</t>
  </si>
  <si>
    <t>WZ_AURR_NRO_Khedgaon</t>
  </si>
  <si>
    <t>RET-245904</t>
  </si>
  <si>
    <t>WZ_VASHI_NRODO_DAPODE</t>
  </si>
  <si>
    <t>RET-246010</t>
  </si>
  <si>
    <t>WZ_AURR_NRO_Kolwadi</t>
  </si>
  <si>
    <t>RET-246012</t>
  </si>
  <si>
    <t>WZ_VASHI_NROCO_BADLAPUR</t>
  </si>
  <si>
    <t>RET-246070</t>
  </si>
  <si>
    <t>WZ_Pune_NRO Baramati Airport_DO</t>
  </si>
  <si>
    <t>RET-245696</t>
  </si>
  <si>
    <t>WZ_SUR_CNGDigambarBagal</t>
  </si>
  <si>
    <t>RET-245697</t>
  </si>
  <si>
    <t>WZ_SUR_CNGSaileela</t>
  </si>
  <si>
    <t>RET-246060</t>
  </si>
  <si>
    <t>WZ_AURR_NRO_KUMBHARI_DC</t>
  </si>
  <si>
    <t>RET-246071</t>
  </si>
  <si>
    <t>WZ_VASHI_NROCO_HARIHARESHWAR</t>
  </si>
  <si>
    <t>RET-246072</t>
  </si>
  <si>
    <t>WZ_NRO_AURR_RESITEMENT_TOTALA AUTO</t>
  </si>
  <si>
    <t>RET-246080</t>
  </si>
  <si>
    <t>WZ_VRS_RETAIL_OUTLETS</t>
  </si>
  <si>
    <t>31908720</t>
  </si>
  <si>
    <t>Sum of Exp During Year</t>
  </si>
  <si>
    <t>31992600</t>
  </si>
  <si>
    <t>H1 Final Close Outs</t>
  </si>
  <si>
    <t>RET-246124</t>
  </si>
  <si>
    <t>WZ_NSK_NRO_Laling_165L</t>
  </si>
  <si>
    <t>RET-246194</t>
  </si>
  <si>
    <t>RET-246195</t>
  </si>
  <si>
    <t>RET-246192</t>
  </si>
  <si>
    <t>RET-246191</t>
  </si>
  <si>
    <t>RET-246193</t>
  </si>
  <si>
    <t>RET-246190</t>
  </si>
  <si>
    <t>RET-246197</t>
  </si>
  <si>
    <t>RET-246196</t>
  </si>
  <si>
    <t>WZ_Vasco_Modn_Rajashree Petroleum</t>
  </si>
  <si>
    <t>RET-246189</t>
  </si>
  <si>
    <t>WZ_NAG_NROCNGGORAKSHAN3</t>
  </si>
  <si>
    <t>RET-246183</t>
  </si>
  <si>
    <t>WZ_NAG_NRORALEGAON</t>
  </si>
  <si>
    <t>RET-246182</t>
  </si>
  <si>
    <t>WZ_NAG_NROGANESHPUR</t>
  </si>
  <si>
    <t>WZ_NAG_MODNANDURKAR</t>
  </si>
  <si>
    <t>WZ_AURR_MOD._SHRISAIPET</t>
  </si>
  <si>
    <t>WZ_AURR_MOD._BRAMHA AUTO.</t>
  </si>
  <si>
    <t>WZ_AURR_MOD._JHUNJHUNWALA_MS</t>
  </si>
  <si>
    <t>WZ_NAG_MODAPMCPANDHARKAWDA</t>
  </si>
  <si>
    <t>WZ_SUR_ModBalajiDwCulv</t>
  </si>
  <si>
    <t>WZ_VASHI_MOD_GAGANGIRI</t>
  </si>
  <si>
    <t>RET-246211</t>
  </si>
  <si>
    <t>WZ_NSK_Modn_ImdadAli_48L</t>
  </si>
  <si>
    <t>Negative CWIP</t>
  </si>
  <si>
    <t>RET-246297</t>
  </si>
  <si>
    <t>WZ_SUR_NROAPMCMajalgaonDD</t>
  </si>
  <si>
    <t>RET-246366</t>
  </si>
  <si>
    <t>WZ_Pune_NRO Wadgaon Shinde_DO</t>
  </si>
  <si>
    <t>RET-246395</t>
  </si>
  <si>
    <t>WZ_Pune_NRO Ravangaon_DO</t>
  </si>
  <si>
    <t>RET-246423</t>
  </si>
  <si>
    <t>WZ_Vasco_NRO_Chandoli</t>
  </si>
  <si>
    <t xml:space="preserve">Aurangabad </t>
  </si>
  <si>
    <t>RET-246497</t>
  </si>
  <si>
    <t>WZ_NAG_NROBIDGAON</t>
  </si>
  <si>
    <t>RET-246482</t>
  </si>
  <si>
    <t>WZ_SUR_NROHatturDC</t>
  </si>
  <si>
    <t>RET-246599</t>
  </si>
  <si>
    <t>WZ_NSK_NDC_PimpalgaonB_23L</t>
  </si>
  <si>
    <t>RET-246598</t>
  </si>
  <si>
    <t>WZ_SUR_NROLaxmidahiwadiDC</t>
  </si>
  <si>
    <t>RET-246198</t>
  </si>
  <si>
    <t>WZ_Pune_Mod_Shivaji Service Station</t>
  </si>
  <si>
    <t>RET-246657</t>
  </si>
  <si>
    <t>WZ_SUR_NROAundhaNagnathDC</t>
  </si>
  <si>
    <t>RET-245068</t>
  </si>
  <si>
    <t>WZ_Pune_Mod_Sujata Petroleum</t>
  </si>
  <si>
    <t>RET-246696</t>
  </si>
  <si>
    <t>WZ_MRO_TANK REPLACEMENT</t>
  </si>
  <si>
    <t>RET-246766</t>
  </si>
  <si>
    <t>WZ_Pune_Mod_More Petroleum</t>
  </si>
  <si>
    <t>RET-246668</t>
  </si>
  <si>
    <t>WZ_AURR_NRO_WARZADI_DC</t>
  </si>
  <si>
    <t>RET-246698</t>
  </si>
  <si>
    <t>WZ_AURR_MOD._SAIRAJ PETROLEUM</t>
  </si>
  <si>
    <t>RET-246679</t>
  </si>
  <si>
    <t>WZ_SUR_ModVikrantDwCulvert</t>
  </si>
  <si>
    <t>RET-246682</t>
  </si>
  <si>
    <t>WZ_SUR_ModShreeDwCan-Re</t>
  </si>
  <si>
    <t>RET-246677</t>
  </si>
  <si>
    <t>WZ_SUR_ModLaxmiDwClvrtRVI</t>
  </si>
  <si>
    <t>RET-246746</t>
  </si>
  <si>
    <t>WZ_VASHI_MOD_Viganharta</t>
  </si>
  <si>
    <t>31917210</t>
  </si>
  <si>
    <t>RET-246752</t>
  </si>
  <si>
    <t>WZ_VASHI_MOD_NATRAJ2</t>
  </si>
  <si>
    <t>RET-246756</t>
  </si>
  <si>
    <t>WZ_VASHI_MOD_SHANAISHWAR</t>
  </si>
  <si>
    <t>RET-246758</t>
  </si>
  <si>
    <t>WZ_VASHI_MOD_PANKAJ</t>
  </si>
  <si>
    <t>RET-246719</t>
  </si>
  <si>
    <t>WZ_AURR_NRO_DC_JAMKHED</t>
  </si>
  <si>
    <t>RET-246703</t>
  </si>
  <si>
    <t>WZ_AURR_MOD._VRUSHALI JANJIRE FUEL CENTR</t>
  </si>
  <si>
    <t>RET-246891</t>
  </si>
  <si>
    <t>WZ_Vasco_NRO_Agran Dhulgaon</t>
  </si>
  <si>
    <t>RET-246915</t>
  </si>
  <si>
    <t>WZ_AURR_MOD._SREE VAIBHAV PET</t>
  </si>
  <si>
    <t>RET-246898</t>
  </si>
  <si>
    <t>WZ_Vasco_NRO_Bicholim</t>
  </si>
  <si>
    <t>RET-246894</t>
  </si>
  <si>
    <t>WZ_MRO_Linear Light 2</t>
  </si>
  <si>
    <t>RET-246947</t>
  </si>
  <si>
    <t>WZ_Pune_NRO Walhekarwadi_CO</t>
  </si>
  <si>
    <t>RET-246760</t>
  </si>
  <si>
    <t>WZ_Mod_Pune_Shahid Vijay Kahndekar</t>
  </si>
  <si>
    <t>RET-246686</t>
  </si>
  <si>
    <t>WZ_SUR_PelmetLights2</t>
  </si>
  <si>
    <t>RET-246980</t>
  </si>
  <si>
    <t>WZ_MOD_NMBOLEANDSONS CA ROAD</t>
  </si>
  <si>
    <t>RET-246974</t>
  </si>
  <si>
    <t>WZ_SUR_ModSomeshwarDwCulvert</t>
  </si>
  <si>
    <t>RET-247027</t>
  </si>
  <si>
    <t>WZ_VASHI_MODN_PELMETLIGHTING2</t>
  </si>
  <si>
    <t>RET-247063</t>
  </si>
  <si>
    <t>WZ_VASHI_MODN_LINEARLIGHTING2</t>
  </si>
  <si>
    <t>RET-246702</t>
  </si>
  <si>
    <t>WZ_MRO_BRIGHT AUTO ADD FUND</t>
  </si>
  <si>
    <t>RET-247095</t>
  </si>
  <si>
    <t>WZ_MRO_INDIRA DOCS</t>
  </si>
  <si>
    <t>RET-247104</t>
  </si>
  <si>
    <t>WZ_AURR_NRO_DEVGAON RANGARI</t>
  </si>
  <si>
    <t>RET-247133</t>
  </si>
  <si>
    <t>WZ_Pune_NRO Mahalunge_CFS</t>
  </si>
  <si>
    <t>RET-247130</t>
  </si>
  <si>
    <t>WZ_SUR_ResiteVasantHaglurCC</t>
  </si>
  <si>
    <t>RET-247117</t>
  </si>
  <si>
    <t>WZ_AURR_MOD._RENUKA PETROL PUMP</t>
  </si>
  <si>
    <t>RET-247142</t>
  </si>
  <si>
    <t>WZ_NSK_CNGOn_Krishna_5L</t>
  </si>
  <si>
    <t>RET-247135</t>
  </si>
  <si>
    <t>WZ_MRO_CNG MTA HAINS ROAD</t>
  </si>
  <si>
    <t>RET-247125</t>
  </si>
  <si>
    <t>WZ_NSK_NRO_Amalgaon_65L</t>
  </si>
  <si>
    <t>RET-247139</t>
  </si>
  <si>
    <t>WZ_Vasco_NRO_Gimavi</t>
  </si>
  <si>
    <t>RET-246534</t>
  </si>
  <si>
    <t>WZ_NAG_MODLARGEARPLAZA</t>
  </si>
  <si>
    <t>RET-247121</t>
  </si>
  <si>
    <t>WZ_Vasco_Safety_Ingawale Petroleum</t>
  </si>
  <si>
    <t>RET-247147</t>
  </si>
  <si>
    <t>WZ_VASHI_NRODO_BoriwaliTarfe</t>
  </si>
  <si>
    <t>RET-246535</t>
  </si>
  <si>
    <t>RET-247146</t>
  </si>
  <si>
    <t>WZ_NAG_NRODHABAKMCPETROLEUM</t>
  </si>
  <si>
    <t>RET-247181</t>
  </si>
  <si>
    <t>WZ_Vasco_Modn_Vishramgrah Dattaprasad</t>
  </si>
  <si>
    <t>RET-246706</t>
  </si>
  <si>
    <t>WZ_Vasco_Modn_Adhoc Marleshwar Pet</t>
  </si>
  <si>
    <t>RET-247198</t>
  </si>
  <si>
    <t>WZ_NAG_NROPARSHIVNI</t>
  </si>
  <si>
    <t>No of Open ARs</t>
  </si>
  <si>
    <t>RET-247218</t>
  </si>
  <si>
    <t>WZ_VASHI_CNG_KEZOJWALA</t>
  </si>
  <si>
    <t>RET-247287</t>
  </si>
  <si>
    <t>WZ_NSK_Modn_KrishnaSakri_20L</t>
  </si>
  <si>
    <t>RET-247285</t>
  </si>
  <si>
    <t>WZ_AURR_HAPPYSHOP_COCO</t>
  </si>
  <si>
    <t>RET-247305</t>
  </si>
  <si>
    <t>WZ_AURR_NRO_DC_Khairav</t>
  </si>
  <si>
    <t>31938070</t>
  </si>
  <si>
    <t>RET-247301</t>
  </si>
  <si>
    <t>WZ_MRO_RVI Replacement Saish Auto</t>
  </si>
  <si>
    <t>RET-247336</t>
  </si>
  <si>
    <t>WZ_NSK_NRO_Ananadwalli_102L</t>
  </si>
  <si>
    <t>(Multiple Items)</t>
  </si>
  <si>
    <t>Sum of Exp. Upto This month</t>
  </si>
  <si>
    <t>Capex CO Projects</t>
  </si>
  <si>
    <t>Capex CY Projects</t>
  </si>
  <si>
    <t>%Capex CY Projects</t>
  </si>
  <si>
    <t>RET-247351</t>
  </si>
  <si>
    <t>WZ_NSK_DDD_Ekvira_10L</t>
  </si>
  <si>
    <t>RET-247354</t>
  </si>
  <si>
    <t>WZ_VASHI_NRO EKDANT PETROLEUM2</t>
  </si>
  <si>
    <t>RET-247408</t>
  </si>
  <si>
    <t>WZ_SUR_NROMangwadgaonDC</t>
  </si>
  <si>
    <t>RET-244228</t>
  </si>
  <si>
    <t>WZ_Mod_Pune_Vikas Petroleum</t>
  </si>
  <si>
    <t>RET-247550</t>
  </si>
  <si>
    <t>WZ_NSK_NRO_APMCBetawad_57L</t>
  </si>
  <si>
    <t>RET-247562</t>
  </si>
  <si>
    <t>WZ_NSK_Modn_BalajiEngy_32L</t>
  </si>
  <si>
    <t>RET-247571</t>
  </si>
  <si>
    <t>WZ_Pune_NRO Awahalwadi_DO</t>
  </si>
  <si>
    <t>RET-247548</t>
  </si>
  <si>
    <t>WZ_ARB_Pune_ KFC at Sanjay Serviec Stati</t>
  </si>
  <si>
    <t>RET-247466</t>
  </si>
  <si>
    <t>WZ_NSK_NDC_Devpur_25L</t>
  </si>
  <si>
    <t>RET-247585</t>
  </si>
  <si>
    <t>WZ_SUR_NROBasmatCFS</t>
  </si>
  <si>
    <t>RET-247584</t>
  </si>
  <si>
    <t>WZ_SUR_NRODabhadiCFS</t>
  </si>
  <si>
    <t>RET-247616</t>
  </si>
  <si>
    <t>WZ_AURR_NRO_MAKTA</t>
  </si>
  <si>
    <t>RET-247583</t>
  </si>
  <si>
    <t>WZ_Vasco_NRO_Cuncolim WML</t>
  </si>
  <si>
    <t>RET-247606</t>
  </si>
  <si>
    <t>WZ_Vasco_NRO_Kudal WML</t>
  </si>
  <si>
    <t>RET-247544</t>
  </si>
  <si>
    <t>WZ_SUR_DDDSantNamdev</t>
  </si>
  <si>
    <t>RET-247541</t>
  </si>
  <si>
    <t>WZ_SUR_DDDVitthalSai</t>
  </si>
  <si>
    <t>RET-247536</t>
  </si>
  <si>
    <t>WZ_SUR_DDDSalunke</t>
  </si>
  <si>
    <t>RET-247535</t>
  </si>
  <si>
    <t>WZ_SUR_DDDAnvayraje</t>
  </si>
  <si>
    <t>RET-247485</t>
  </si>
  <si>
    <t>WZ_SUR_ModShreeDwCan-Re2</t>
  </si>
  <si>
    <t>(All)</t>
  </si>
  <si>
    <t>Sum of Exp. This Month</t>
  </si>
  <si>
    <t>RET-247649</t>
  </si>
  <si>
    <t>WZ_Pune_NRO Punawale_CFO</t>
  </si>
  <si>
    <t>RET-247648</t>
  </si>
  <si>
    <t>WZ_NAG_NRODHANODI</t>
  </si>
  <si>
    <t>RET-247681</t>
  </si>
  <si>
    <t>WZ_NAG_MODYOGITA</t>
  </si>
  <si>
    <t>RET-247684</t>
  </si>
  <si>
    <t>WZ_AURR_NRO_NIPANI</t>
  </si>
  <si>
    <t>RET-247692</t>
  </si>
  <si>
    <t>WZ_NSK_NDC_Sangvi_25L</t>
  </si>
  <si>
    <t xml:space="preserve">Target No. for Deletion </t>
  </si>
  <si>
    <t>RET-247738</t>
  </si>
  <si>
    <t>WZ_Pune_NRO Punawale 2_CFO</t>
  </si>
  <si>
    <t>Revised Capex Target</t>
  </si>
  <si>
    <t>RET-247818</t>
  </si>
  <si>
    <t>WZ_Pune_NRO Mangrul_DO</t>
  </si>
  <si>
    <t>Actual Phys. Progress %</t>
  </si>
  <si>
    <t>RET-247876</t>
  </si>
  <si>
    <t>WZ_NSK_Modn_VijayP_55L</t>
  </si>
  <si>
    <t>RET-247842</t>
  </si>
  <si>
    <t>WZ_NAG_CNGGANPATI</t>
  </si>
  <si>
    <t>RET-247868</t>
  </si>
  <si>
    <t>WZ_NAG_MODGURUDEO</t>
  </si>
  <si>
    <t>RET-247858</t>
  </si>
  <si>
    <t>WZ_SUR_NROGangakhedDC</t>
  </si>
  <si>
    <t>RET-247872</t>
  </si>
  <si>
    <t>WZ_AURR_MOD._SHAH AND CO.</t>
  </si>
  <si>
    <t>RET-247874</t>
  </si>
  <si>
    <t>WZ_Vasco_SStankRep Nanware Auto fuel</t>
  </si>
  <si>
    <t>RET-247878</t>
  </si>
  <si>
    <t>WZ_Vasco_SStankRep Gurumauli Auto Care</t>
  </si>
  <si>
    <t>RET-247901</t>
  </si>
  <si>
    <t>WZ_NSK_Modn_SuyogPet_38.5L</t>
  </si>
  <si>
    <t>RET-247904</t>
  </si>
  <si>
    <t>WZ_NSK_Modn_SunandaAai_22L</t>
  </si>
  <si>
    <t>RET-247896</t>
  </si>
  <si>
    <t>WZ_Pune_NRO Devmama_DO</t>
  </si>
  <si>
    <t>RET-247932</t>
  </si>
  <si>
    <t>RET-247905</t>
  </si>
  <si>
    <t>WZ_DDD_SHREE_SIDDHESHWAR PETR.</t>
  </si>
  <si>
    <t>RET-247903</t>
  </si>
  <si>
    <t>WZ_NAG_CNGNISHIT</t>
  </si>
  <si>
    <t>RET-247958</t>
  </si>
  <si>
    <t>WZ_Vasco_EVCS_Fame II</t>
  </si>
  <si>
    <t>RET-247965</t>
  </si>
  <si>
    <t>WZ_NSK_CNG_SunandaAai_22.75L</t>
  </si>
  <si>
    <t>RET-248024</t>
  </si>
  <si>
    <t>RET-248037</t>
  </si>
  <si>
    <t>WZ_MRO_CNG UPGRADATION AD ADAJANIA</t>
  </si>
  <si>
    <t>RET-248034</t>
  </si>
  <si>
    <t>WZ_MRO_CNG UPGRADATION SONAL SUPER</t>
  </si>
  <si>
    <t>RET-248012</t>
  </si>
  <si>
    <t>WZ_Pune_NRO Kolki_DO</t>
  </si>
  <si>
    <t>WZ_PUNE_EVCS FAME2</t>
  </si>
  <si>
    <t>RET-248002</t>
  </si>
  <si>
    <t>WZ_AURR_NRO_DC_Karkin</t>
  </si>
  <si>
    <t>RET-248026</t>
  </si>
  <si>
    <t>WZ_NAG_NROWAIGAON</t>
  </si>
  <si>
    <t>RET-248043</t>
  </si>
  <si>
    <t>WZ_NAG_NROUDAPUR</t>
  </si>
  <si>
    <t>31992360</t>
  </si>
  <si>
    <t>RET-247539</t>
  </si>
  <si>
    <t>WZ_SUR_DDDShreeVenkatesh</t>
  </si>
  <si>
    <t>RET-247537</t>
  </si>
  <si>
    <t>WZ_SUR_DDDTirupati</t>
  </si>
  <si>
    <t>RET-248013</t>
  </si>
  <si>
    <t>WZ_SUR_EVCS2</t>
  </si>
  <si>
    <t>RET-248133</t>
  </si>
  <si>
    <t>WZ_Pune_NRO Ravet_DO</t>
  </si>
  <si>
    <t>RET-248074</t>
  </si>
  <si>
    <t>WZ_Pune_NRO Koparde_DO</t>
  </si>
  <si>
    <t>RET-248086</t>
  </si>
  <si>
    <t>WZ_Pune_CNG_Shri Chaitnya Peroleum</t>
  </si>
  <si>
    <t>RET-248061</t>
  </si>
  <si>
    <t>WZ_Pune_DDD_SAIEE PETROLEUM</t>
  </si>
  <si>
    <t>RET-248053</t>
  </si>
  <si>
    <t>WZ_PUNE_Mod_Shri Ganesh Auto</t>
  </si>
  <si>
    <t>RET-248068</t>
  </si>
  <si>
    <t>WZ_AURR_DDD_HAMARA PUMP KASABKHEDA</t>
  </si>
  <si>
    <t>Sum of Open CWIP/AUC Balances</t>
  </si>
  <si>
    <t>RET-248067</t>
  </si>
  <si>
    <t>WZ_Pune_NRO Sant Tukaram_CC</t>
  </si>
  <si>
    <t>RET-248066</t>
  </si>
  <si>
    <t>WZ_Pune_NRO Biradwadi_CC</t>
  </si>
  <si>
    <t>RET-248173</t>
  </si>
  <si>
    <t>WZ_Pune_NRO Tasgaon_DO</t>
  </si>
  <si>
    <t>RET-248178</t>
  </si>
  <si>
    <t>WZ_NAG_NROKORPANA</t>
  </si>
  <si>
    <t>RET-248184</t>
  </si>
  <si>
    <t>WZ_Pune_ID SIGNAGE ADDIONAL</t>
  </si>
  <si>
    <t>RET-248213</t>
  </si>
  <si>
    <t>WZ_Pune_DDD_SAIEE PETROLEUM-2</t>
  </si>
  <si>
    <t>RET-248168</t>
  </si>
  <si>
    <t>WZ_Pune_NRO Khadki_DO</t>
  </si>
  <si>
    <t>RET-248217</t>
  </si>
  <si>
    <t>WZ_Pune_NRO Perle_CO</t>
  </si>
  <si>
    <t>Sum of Ant .Cost ( Released Budget )</t>
  </si>
  <si>
    <t>RET-248497</t>
  </si>
  <si>
    <t>WZ_NSK_Modn_UdayrajSoygaon_12L</t>
  </si>
  <si>
    <t>RET-248498</t>
  </si>
  <si>
    <t>WZ_NSK_Modn_MaheshPetro_25L</t>
  </si>
  <si>
    <t>RET-248499</t>
  </si>
  <si>
    <t>WZ_NSK_Modn_EkviraPetro_10L</t>
  </si>
  <si>
    <t>RET-248501</t>
  </si>
  <si>
    <t>WZ_NSK_MangalPrakash_7.5L</t>
  </si>
  <si>
    <t>RET-248515</t>
  </si>
  <si>
    <t>WZ_NAG_MODLUCKY</t>
  </si>
  <si>
    <t>RET-248558</t>
  </si>
  <si>
    <t>WZ_Mod_Pune_Vishnu Parvati</t>
  </si>
  <si>
    <t>RET-248592</t>
  </si>
  <si>
    <t>WZ_Pune_Modn_Ladkat Brothers</t>
  </si>
  <si>
    <t>RET-248532</t>
  </si>
  <si>
    <t>WZ_PUNE_Pelmet Fascia-2</t>
  </si>
  <si>
    <t>RET-248521</t>
  </si>
  <si>
    <t>WZ_PUNE_APMC WAKHARI_MOD</t>
  </si>
  <si>
    <t>RET-248514</t>
  </si>
  <si>
    <t>WZ_PUNE_RADHESHYAM PET_MOD</t>
  </si>
  <si>
    <t>RET-248548</t>
  </si>
  <si>
    <t>WZ_Mod_Pune_Dewashish Petroleum</t>
  </si>
  <si>
    <t>RET-248556</t>
  </si>
  <si>
    <t>WZ_Pune_Mod_Raj Petroleum</t>
  </si>
  <si>
    <t>RET-248557</t>
  </si>
  <si>
    <t>WZ_Pune_Mod_Shree Jagdamba Petr.</t>
  </si>
  <si>
    <t>RET-248513</t>
  </si>
  <si>
    <t>WZ_NAG_MODLARGEADHOCARPLAZA3</t>
  </si>
  <si>
    <t>RET-248508</t>
  </si>
  <si>
    <t>WZ_NAG_LARGEFORMATCOCOJAMB2</t>
  </si>
  <si>
    <t>RET-248520</t>
  </si>
  <si>
    <t>WZ_NAG_MODAPMCPANDHARKAWDA2</t>
  </si>
  <si>
    <t>RET-248524</t>
  </si>
  <si>
    <t>WZ_NAG_MODRAUNAK</t>
  </si>
  <si>
    <t>RET-248559</t>
  </si>
  <si>
    <t>WZ_AURR_Swaraj Petroleum</t>
  </si>
  <si>
    <t>RET-248560</t>
  </si>
  <si>
    <t>WZ_AURR_MOD._DOSTI PETROLEUM</t>
  </si>
  <si>
    <t>RET-248563</t>
  </si>
  <si>
    <t>WZ_AURR_MOD._PADMABUDDHI PETROLEUM</t>
  </si>
  <si>
    <t>RET-248550</t>
  </si>
  <si>
    <t>WZ_AURR_MOD._SHREE GANPATY AGENCY</t>
  </si>
  <si>
    <t>RET-248516</t>
  </si>
  <si>
    <t>WZ_SUR_TankInstall24-25</t>
  </si>
  <si>
    <t>RET-248519</t>
  </si>
  <si>
    <t>WZ_SUR_ShahidBalajiDw</t>
  </si>
  <si>
    <t>RET-248547</t>
  </si>
  <si>
    <t>WZ_AURR_MOD._COCO SUPA</t>
  </si>
  <si>
    <t>RET-248553</t>
  </si>
  <si>
    <t>WZ_AURR_MOD._RUKMINI PETROLEUM</t>
  </si>
  <si>
    <t>RET-248400</t>
  </si>
  <si>
    <t>WZ_VASHI_MOD_Reliable Petroleum</t>
  </si>
  <si>
    <t>RET-248424</t>
  </si>
  <si>
    <t>WZ_VASHI_MOD_ASTAVINAYAK PETROLEUM</t>
  </si>
  <si>
    <t>RET-248517</t>
  </si>
  <si>
    <t>WZ_SUR_PelmetLights3</t>
  </si>
  <si>
    <t>RET-248525</t>
  </si>
  <si>
    <t>WZ_NAG_PELMETLIGHTING2</t>
  </si>
  <si>
    <t>RET-248218</t>
  </si>
  <si>
    <t>WZ_NAG_NROPALANDUR</t>
  </si>
  <si>
    <t>RET-248528</t>
  </si>
  <si>
    <t>WZ_NAG_YARDLIGHTS2</t>
  </si>
  <si>
    <t>RET-248358</t>
  </si>
  <si>
    <t>WZ_MRO_COMCO Bandra T&amp;E False ceiling</t>
  </si>
  <si>
    <t>RET-248375</t>
  </si>
  <si>
    <t>WZ_MRO_Portable Tyre Inflator for COMCO</t>
  </si>
  <si>
    <t>RET-248353</t>
  </si>
  <si>
    <t>WZ_MRO_Pelmet Light 2</t>
  </si>
  <si>
    <t>RET-248368</t>
  </si>
  <si>
    <t>WZ_MRO_Lachmandas Modernisation</t>
  </si>
  <si>
    <t>RET-248378</t>
  </si>
  <si>
    <t>WZ_MRO_Tank Replacment addition</t>
  </si>
  <si>
    <t>RET-248619</t>
  </si>
  <si>
    <t>WZ_Pune_Modn_Satara Petrol Depot</t>
  </si>
  <si>
    <t>RET-248635</t>
  </si>
  <si>
    <t>WZ_AURR_UDHAN KRISHI SERVICES</t>
  </si>
  <si>
    <t>RET-248363</t>
  </si>
  <si>
    <t>WZ_MRO_Hind Auto Kings Circle</t>
  </si>
  <si>
    <t>RET-248651</t>
  </si>
  <si>
    <t>WZ_AURR_OLD RVI REP_AMRITSAR PETROLEUM</t>
  </si>
  <si>
    <t>RET-248648</t>
  </si>
  <si>
    <t>WZ_AURR_OLD RVI REPL._SKGS SAI SIDDHI</t>
  </si>
  <si>
    <t>RET-248594</t>
  </si>
  <si>
    <t>WZ_PUNE_MOD_Manik Sona</t>
  </si>
  <si>
    <t>RET-248794</t>
  </si>
  <si>
    <t>WZ_NSK_NDC_Mohdari_25L</t>
  </si>
  <si>
    <t>RET-248793</t>
  </si>
  <si>
    <t>WZ_NSK_NDC_NandurDasak_25L</t>
  </si>
  <si>
    <t>RET-248792</t>
  </si>
  <si>
    <t>WZ_NSK_RVIReplacement</t>
  </si>
  <si>
    <t>RET-248754</t>
  </si>
  <si>
    <t>WZ_AURR_NRO_DC_KASHTI</t>
  </si>
  <si>
    <t>RET-248744</t>
  </si>
  <si>
    <t>WZ_AURR_NRO_DC_DHAWALPURI</t>
  </si>
  <si>
    <t>RET-248795</t>
  </si>
  <si>
    <t>WZ_SUR_NROWadadCC</t>
  </si>
  <si>
    <t>RET-248815</t>
  </si>
  <si>
    <t>WZ_NAG_DDDSHRISAIBALAJITIRODA</t>
  </si>
  <si>
    <t>RET-248814</t>
  </si>
  <si>
    <t>CNG_WZ_NAG_PATELKORADI</t>
  </si>
  <si>
    <t>RET-248810</t>
  </si>
  <si>
    <t>CNG_WZ_NAG_XPRESSWAYAUTO</t>
  </si>
  <si>
    <t>RET-248834</t>
  </si>
  <si>
    <t>WZ_VASHI_MOD_BABAPETRO</t>
  </si>
  <si>
    <t>RET-248862</t>
  </si>
  <si>
    <t>WZ_AURR_DCNRO_KAREGAON</t>
  </si>
  <si>
    <t>RET-248837</t>
  </si>
  <si>
    <t>WZ_VASHI_MOD_SOMNATH</t>
  </si>
  <si>
    <t>RET-248845</t>
  </si>
  <si>
    <t>WZ_VASHI_MOD_LINEARLIGHTING</t>
  </si>
  <si>
    <t>RET-248340</t>
  </si>
  <si>
    <t>WZ_MRO_Borivali Modernisation</t>
  </si>
  <si>
    <t>RET-248349</t>
  </si>
  <si>
    <t>WZ_MRO_Baxi SIngh/Saish Auto mod</t>
  </si>
  <si>
    <t>RET-248871</t>
  </si>
  <si>
    <t>WZ_VASHI_MOD_YOGESHWARIPETRO</t>
  </si>
  <si>
    <t>RET-248873</t>
  </si>
  <si>
    <t>WZ_VASHI_MOD_PRATHMESH PETRO</t>
  </si>
  <si>
    <t>RET-248879</t>
  </si>
  <si>
    <t>WZ_VASHI_MOD_BHARAT AGENCY</t>
  </si>
  <si>
    <t>Mar'25</t>
  </si>
  <si>
    <t>RET-248987</t>
  </si>
  <si>
    <t>WZ_Pune_NRO Tambademala_CO</t>
  </si>
  <si>
    <t>RET-248965</t>
  </si>
  <si>
    <t>WZ_Pune_NRO Somatane_CO</t>
  </si>
  <si>
    <t>RET-248911</t>
  </si>
  <si>
    <t>WZ_VASHI_NRO_KHARADE</t>
  </si>
  <si>
    <t>RET-248950</t>
  </si>
  <si>
    <t>WZ_MRO_Tank Replacment Karfule</t>
  </si>
  <si>
    <t>RET-248902</t>
  </si>
  <si>
    <t>WZ_VASHI_MOD_LAMBODAR PETRO</t>
  </si>
  <si>
    <t>RET-249113</t>
  </si>
  <si>
    <t>WZ_Pune_NRO Chalakwadi_DO</t>
  </si>
  <si>
    <t>RET-249133</t>
  </si>
  <si>
    <t>WZ_AURR_NRODC_DABHADI</t>
  </si>
  <si>
    <t>RET-249093</t>
  </si>
  <si>
    <t>WZ_AURR_NRODC_MURMI</t>
  </si>
  <si>
    <t>RET-249219</t>
  </si>
  <si>
    <t>WZ_Pune_Modn_RVI at Gawade Patil</t>
  </si>
  <si>
    <t>RET-249218</t>
  </si>
  <si>
    <t>WZ_Pune_NRO Kangaon_DO</t>
  </si>
  <si>
    <t>RET-249220</t>
  </si>
  <si>
    <t>WZ_Pune_Modn_RVI at Tejas Petroleum</t>
  </si>
  <si>
    <t>RET-249209</t>
  </si>
  <si>
    <t>WZ_Vasco_RVI Rep_Gregory Gomes</t>
  </si>
  <si>
    <t>RET-249210</t>
  </si>
  <si>
    <t>WZ_Vasco_RVI Rep_Adhoc Tare</t>
  </si>
  <si>
    <t>RET-249213</t>
  </si>
  <si>
    <t>WZ_AURR_NRO_APMC_JADHAVWADI2</t>
  </si>
  <si>
    <t>RET-249088</t>
  </si>
  <si>
    <t>WZ_VASHI_NRO_CNG_KALASH</t>
  </si>
  <si>
    <t>RET-249234</t>
  </si>
  <si>
    <t>WZ_VASHI_CNG_J K PETRO</t>
  </si>
  <si>
    <t>RET-249236</t>
  </si>
  <si>
    <t>WZ_DDD_R.B.Traders</t>
  </si>
  <si>
    <t>RET-249242</t>
  </si>
  <si>
    <t>WZ_MRO_RVI Replacement</t>
  </si>
  <si>
    <t>RET-249260</t>
  </si>
  <si>
    <t>WZ_AURR_NRO_CC_DABHRUL</t>
  </si>
  <si>
    <t>RET-249253</t>
  </si>
  <si>
    <t>WZ_SUR_NROJamgaonCFS</t>
  </si>
  <si>
    <t>RET-249257</t>
  </si>
  <si>
    <t>WZ_VASHI_RVI_REP_SAI PETRO</t>
  </si>
  <si>
    <t>RET-249264</t>
  </si>
  <si>
    <t>WZ_VASHI_RVI_REP_GAGAN GIRI</t>
  </si>
  <si>
    <t>RET-249267</t>
  </si>
  <si>
    <t>WZ_VASHI_CNG_MANGALMURTI PETRO</t>
  </si>
  <si>
    <t>RET-249252</t>
  </si>
  <si>
    <t>WZ_VASHI_OLD_RVI_REP_KRISHNA PETRO</t>
  </si>
  <si>
    <t>RET-249335</t>
  </si>
  <si>
    <t>WZ_NAG_NROJAMTHA</t>
  </si>
  <si>
    <t>RET-249338</t>
  </si>
  <si>
    <t>WZ_NAG_NRODONGARGAONGONDIA</t>
  </si>
  <si>
    <t>RET-249290</t>
  </si>
  <si>
    <t>WZ_VASHI_NRO_JNPT</t>
  </si>
  <si>
    <t>RET-249373</t>
  </si>
  <si>
    <t>WZ_VASHI_NRO_MAHAD</t>
  </si>
  <si>
    <t>RET-249374</t>
  </si>
  <si>
    <t>WZ_VASHI_NRO_Alibaug</t>
  </si>
  <si>
    <t>Sum of Capex</t>
  </si>
  <si>
    <t>Balance Mar'25</t>
  </si>
  <si>
    <t>RET-249390</t>
  </si>
  <si>
    <t>WZ_VASHI_MOD_SHREE AUTOMOBILE</t>
  </si>
  <si>
    <t>CY Carry Over Amount</t>
  </si>
  <si>
    <t>RET-249394</t>
  </si>
  <si>
    <t>WZ_SUR_ModRasikaDwClvrt</t>
  </si>
  <si>
    <t>RET-249391</t>
  </si>
  <si>
    <t>WZ_AURR_MOD._V R Petroleum</t>
  </si>
  <si>
    <t>RET-249395</t>
  </si>
  <si>
    <t>WZ_VASHI_MOD_ADHOC_PANJWANI PETRO</t>
  </si>
  <si>
    <t>RET-249398</t>
  </si>
  <si>
    <t>WZ_VASHI_MOD_OM PETROLEUM</t>
  </si>
  <si>
    <t>RET-249510</t>
  </si>
  <si>
    <t>WZ_Pune_DDD_Sinhagad Petroleum</t>
  </si>
  <si>
    <t>RET-249452</t>
  </si>
  <si>
    <t>WZ_Pune_NRO Tambademala-2_CO</t>
  </si>
  <si>
    <t>%ExP</t>
  </si>
  <si>
    <t>Count of SAP Project no</t>
  </si>
  <si>
    <t>RET-248641</t>
  </si>
  <si>
    <t>WZ_Pune_Modn_RVI at Shivaji Service</t>
  </si>
  <si>
    <t>RET-248638</t>
  </si>
  <si>
    <t>WZ_Pune_Modn_RVI at Lonavala Petrol</t>
  </si>
  <si>
    <t>RET-249483</t>
  </si>
  <si>
    <t>WZ_NAG_ModMahalaxmiKhadki</t>
  </si>
  <si>
    <t>RET-249354</t>
  </si>
  <si>
    <t>WZ_NAG_NROGONDIALANDAD</t>
  </si>
  <si>
    <t>RET-249480</t>
  </si>
  <si>
    <t>WZ_NAG_NRODONGARGAONGONDIA2</t>
  </si>
  <si>
    <t>RET-248138</t>
  </si>
  <si>
    <t>WZ_Pune_DDD_Sharayu pet</t>
  </si>
  <si>
    <t>RET-249433</t>
  </si>
  <si>
    <t>WZ_Pune_Hoarding_2024-25</t>
  </si>
  <si>
    <t>RET-249640</t>
  </si>
  <si>
    <t>WZ_Pune_NRO Punawale-2_DO</t>
  </si>
  <si>
    <t>RET-249603</t>
  </si>
  <si>
    <t>WZ_Pune_NRO Belwade Haveli_DO</t>
  </si>
  <si>
    <t>RET-249577</t>
  </si>
  <si>
    <t>WZ_Vasco_Ret_Ingawale Petroleum</t>
  </si>
  <si>
    <t>RET-249546</t>
  </si>
  <si>
    <t>WZ_NAG_RVIOMQUALITY</t>
  </si>
  <si>
    <t>Amount Required</t>
  </si>
  <si>
    <t>Project Performance Dashboard</t>
  </si>
  <si>
    <t>No. of Ongoing Projects</t>
  </si>
  <si>
    <t>TOTAL</t>
  </si>
  <si>
    <t>Count</t>
  </si>
  <si>
    <t>No. of Delayed Projects (Time Overrrun)</t>
  </si>
  <si>
    <t>No. of Projects "Technically Completed"</t>
  </si>
  <si>
    <t>-VE CWIP</t>
  </si>
  <si>
    <t>AOP Appropriation</t>
  </si>
  <si>
    <t>Actual Appropriation</t>
  </si>
  <si>
    <t>AOP Capex</t>
  </si>
  <si>
    <t>Actual Capex</t>
  </si>
  <si>
    <t>AOP Capitalization</t>
  </si>
  <si>
    <t>Actual Capitalization</t>
  </si>
  <si>
    <t>RET-249718</t>
  </si>
  <si>
    <t>WZ_MRO_COCO Chakal Modernisation</t>
  </si>
  <si>
    <t>RET-249703</t>
  </si>
  <si>
    <t>WZ_AURR_EVCS_FAME2_2</t>
  </si>
  <si>
    <t>RET-249688</t>
  </si>
  <si>
    <t>WZ_NAG_EVCSFAME2</t>
  </si>
  <si>
    <t>RET-249721</t>
  </si>
  <si>
    <t>WZ_VASHI_EVCS_NPCB_EVCS FAME-II</t>
  </si>
  <si>
    <t>RET-249658</t>
  </si>
  <si>
    <t>WZ_SUR_NRONagansurDC</t>
  </si>
  <si>
    <t>RET-249660</t>
  </si>
  <si>
    <t>WZ_SUR_NRONateputeDC</t>
  </si>
  <si>
    <t>RET-249704</t>
  </si>
  <si>
    <t>WZ_NAG_NROJAMTHA2</t>
  </si>
  <si>
    <t>RET-249748</t>
  </si>
  <si>
    <t>WZ_Pune_Modn_RVI at Shri Vekateshwara Pe</t>
  </si>
  <si>
    <t>RET-249751</t>
  </si>
  <si>
    <t>WZ_Pune_Modn_RVI at Ganga Petroleum</t>
  </si>
  <si>
    <t>RET-249793</t>
  </si>
  <si>
    <t>WZ_MRO_COTTON GREEN</t>
  </si>
  <si>
    <t>RET-249705</t>
  </si>
  <si>
    <t>WZ_MRO_VISICOOLER FOR COCO/COMCO</t>
  </si>
  <si>
    <t>RET-249742</t>
  </si>
  <si>
    <t>WZ_AURR_NRO_DC_CHIKALTHANA</t>
  </si>
  <si>
    <t>RET-249396</t>
  </si>
  <si>
    <t>WZ_SUR_ModRupaRVIDwExt</t>
  </si>
  <si>
    <t>RET-249733</t>
  </si>
  <si>
    <t>WZ_SUR_ModLaxmiDwClvrtRVI2</t>
  </si>
  <si>
    <t>RET-249735</t>
  </si>
  <si>
    <t>WZ_SUR_ModYashadaDw</t>
  </si>
  <si>
    <t>RET-249719</t>
  </si>
  <si>
    <t>WZ_AURR_NRO_DC_Dagadwadi</t>
  </si>
  <si>
    <t>RET-249689</t>
  </si>
  <si>
    <t>WZ_Vasco_NRO_Khandat</t>
  </si>
  <si>
    <t>RET-249771</t>
  </si>
  <si>
    <t>WZ_Pune_Modn_RVI at COMCO Taje</t>
  </si>
  <si>
    <t>RET-249775</t>
  </si>
  <si>
    <t>WZ_Pune_NRO Khutbav_DO</t>
  </si>
  <si>
    <t>RET-249816</t>
  </si>
  <si>
    <t>WZ_AURR_NRO_LPG_2</t>
  </si>
  <si>
    <t>RET-249815</t>
  </si>
  <si>
    <t>WZ_AURR_NRO_CC_GAJGAON</t>
  </si>
  <si>
    <t>RET-249844</t>
  </si>
  <si>
    <t>WZ_AURR_DC_KAYGAON</t>
  </si>
  <si>
    <t>RET-249827</t>
  </si>
  <si>
    <t>WZ_NAG_NROKADAJANA</t>
  </si>
  <si>
    <t>RET-249393</t>
  </si>
  <si>
    <t>WZ_VASHI_MOD_RAJFLEET PETROLEUM</t>
  </si>
  <si>
    <t>RET-249882</t>
  </si>
  <si>
    <t>WZ_Pune_NRO Tambademala-2_DO</t>
  </si>
  <si>
    <t>RET-240019</t>
  </si>
  <si>
    <t>WZ_SUR_NROSolapurCC</t>
  </si>
  <si>
    <t>RET-240022</t>
  </si>
  <si>
    <t>WZ_SUR_NROGharaniCC</t>
  </si>
  <si>
    <t>RET-249930</t>
  </si>
  <si>
    <t>WZ_Vasco_NRO_Gatadwadi</t>
  </si>
  <si>
    <t>RET-249931</t>
  </si>
  <si>
    <t>WZ_Vasco_Solar_HP Highway Services</t>
  </si>
  <si>
    <t>RET-240054</t>
  </si>
  <si>
    <t>WZ_AURR_DS_NROSHRIRAMPUR</t>
  </si>
  <si>
    <t>RET-240055</t>
  </si>
  <si>
    <t>WZ_AURR_CC_KHAMGAON</t>
  </si>
  <si>
    <t>RET-240049</t>
  </si>
  <si>
    <t>WZ_SUR_NROMurudAkolaCC</t>
  </si>
  <si>
    <t>RET-240042</t>
  </si>
  <si>
    <t>WZ_VASHI_CNG_SHRIYAM_PETRO</t>
  </si>
  <si>
    <t>RET-249947</t>
  </si>
  <si>
    <t>WZ_NSK_LEDFixt_21L</t>
  </si>
  <si>
    <t>RET-240080</t>
  </si>
  <si>
    <t>WZ_AURR_NRO_CC_JAMKHED</t>
  </si>
  <si>
    <t>RET-249992</t>
  </si>
  <si>
    <t>WZ_Pune_NRO Tathawade_DO</t>
  </si>
  <si>
    <t>RET-240129</t>
  </si>
  <si>
    <t>WZ_SUR_NROTakarwanCFS</t>
  </si>
  <si>
    <t>RET-240084</t>
  </si>
  <si>
    <t>WZ_AURR_NRO_CHITEGAON</t>
  </si>
  <si>
    <t>RET-240179</t>
  </si>
  <si>
    <t>WZ_Pune_NRO Dhanore_DO</t>
  </si>
  <si>
    <t>RET-240177</t>
  </si>
  <si>
    <t>WZ_Pune_NRO Mukhai_CFS</t>
  </si>
  <si>
    <t>RET-240323</t>
  </si>
  <si>
    <t>WZ_AURR_NRO_CC_PIMPRIAWAGAN</t>
  </si>
  <si>
    <t>RET-240328</t>
  </si>
  <si>
    <t>WZ_VASHI_NRO_BAMNOLI</t>
  </si>
  <si>
    <t>RET-240225</t>
  </si>
  <si>
    <t>WZ_NAG_NRODAHEGAON</t>
  </si>
  <si>
    <t>RET-240334</t>
  </si>
  <si>
    <t>WZ_NAG_NROHANSPRANAM</t>
  </si>
  <si>
    <t>RET-240028</t>
  </si>
  <si>
    <t>WZ_NAG_MODCHINCHABHAWAN</t>
  </si>
  <si>
    <t>RET-240422</t>
  </si>
  <si>
    <t>WZ_Vasco_CNG_Hirai Petroleum</t>
  </si>
  <si>
    <t>RET-240442</t>
  </si>
  <si>
    <t>WZ_Vasco_CNG_Addtl Shree Mahapurush Pet</t>
  </si>
  <si>
    <t>RET-240484</t>
  </si>
  <si>
    <t>WZ_NAG_NROPUNAPUR</t>
  </si>
  <si>
    <t>RET-249345</t>
  </si>
  <si>
    <t>WZ_NAG_MODJAMBAPNAGHAR</t>
  </si>
  <si>
    <t>RET-249894</t>
  </si>
  <si>
    <t>WZ_Pune_NRO Nighoje_CFS</t>
  </si>
  <si>
    <t>RET-240176</t>
  </si>
  <si>
    <t>WZ_Pune_NRO Shendre</t>
  </si>
  <si>
    <t>RET-240493</t>
  </si>
  <si>
    <t>WZ_VASHI_CNG_KORESHWAR_PETRO_BAMBAVI</t>
  </si>
  <si>
    <t>RET-249426</t>
  </si>
  <si>
    <t>WZ_Pune_Modn_Shri Vithal Petroleum</t>
  </si>
  <si>
    <t>RET-249890</t>
  </si>
  <si>
    <t>WZ_Pune_NRO Somatane-2_CO</t>
  </si>
  <si>
    <t>RET-240520</t>
  </si>
  <si>
    <t>WZ_NSK_NRO_Shewade_75L_1st</t>
  </si>
  <si>
    <t>RET-240528</t>
  </si>
  <si>
    <t>WZ_NAG_NROBOTHALI</t>
  </si>
  <si>
    <t>RET-249340</t>
  </si>
  <si>
    <t>WZ_NAG_MODMANSARAPNAGHAR</t>
  </si>
  <si>
    <t>RET-240602</t>
  </si>
  <si>
    <t>WZ_AURR_NRO_CC_EIDGAH ROAD</t>
  </si>
  <si>
    <t>RET-248346</t>
  </si>
  <si>
    <t>WZ_MRO_Suburban Modernisation</t>
  </si>
  <si>
    <t xml:space="preserve">Deleted. </t>
  </si>
  <si>
    <t>Deleted.</t>
  </si>
  <si>
    <t>RVI done &amp; LED pelmut pending. Deletion by 16.07.2025. ZBC for time extn initiated.</t>
  </si>
  <si>
    <t>Error in AMCA. Deletion by 15.07.2025.</t>
  </si>
  <si>
    <t>Cost settlement run pending from commercial. TECO done. Deletion today- 09.04.2025</t>
  </si>
  <si>
    <t>Will be initiated for deletion</t>
  </si>
  <si>
    <t>Initiated for deletion</t>
  </si>
  <si>
    <t>1 month extension proposal being prepared</t>
  </si>
  <si>
    <t>3 month extension proposal being prepared</t>
  </si>
  <si>
    <t>30.04.2025</t>
  </si>
  <si>
    <t>TECO done, Closing initiated, Will be closed by 10.04.2025</t>
  </si>
  <si>
    <t>Pending with WZ finance, mail sent, mail attached</t>
  </si>
  <si>
    <t>EV installation bill pending.Target date 15.04.2025</t>
  </si>
  <si>
    <t>To be deleted after JV approval from commercial</t>
  </si>
  <si>
    <t>Status</t>
  </si>
  <si>
    <t>EVCS AR, action will be taken as per the advise</t>
  </si>
  <si>
    <t>No more expenditure/capitalization will come in AR. To be deleted by 15/04/2025</t>
  </si>
  <si>
    <t> AMCA is pending since partial booking is pending in RET-244810. Will be closed by June 2025. TECHO done</t>
  </si>
  <si>
    <t> Issues while closing of RET. Service request was logged vide No. 8000055813 and Pls refer the mail dated 24.03.2025 for closing of RET. Again commercial has been advised. TECHO done</t>
  </si>
  <si>
    <t> Issues while closing of RET. Service request was logged vide No. 8000057180  and Pls refer the mail dated 24.03.2025 for closing of RET. Again commercial has been advised. TECHO done</t>
  </si>
  <si>
    <t>NHAI final application fee is yet to be booked. TECHO done</t>
  </si>
  <si>
    <t> ZBC Approval is under processed vide ZBC e-proposal ID: 52214</t>
  </si>
  <si>
    <t> Closed</t>
  </si>
  <si>
    <t> To be closed</t>
  </si>
  <si>
    <t>  ZCC Approval is under processed vide ZBC e-proposal ID: 52217</t>
  </si>
  <si>
    <t> closed</t>
  </si>
  <si>
    <t>Regions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</si>
</sst>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 #,##0.00_ ;_ * \-#,##0.00_ ;_ * &quot;-&quot;??_ ;_ @_ "/>
    <numFmt numFmtId="164" formatCode="0.0"/>
    <numFmt numFmtId="165" formatCode="0.0%"/>
  </numFmts>
  <fonts count="34" x14ac:knownFonts="1">
    <font>
      <sz val="11"/>
      <color theme="1"/>
      <name val="Calibri"/>
      <family val="2"/>
      <scheme val="minor"/>
    </font>
    <font>
      <sz val="11"/>
      <color theme="1"/>
      <name val="Malgun Gothic"/>
      <family val="2"/>
    </font>
    <font>
      <b/>
      <sz val="11"/>
      <color theme="1"/>
      <name val="Malgun Gothic"/>
      <family val="2"/>
    </font>
    <font>
      <sz val="11"/>
      <color theme="1"/>
      <name val="Calibri"/>
      <family val="2"/>
      <scheme val="minor"/>
    </font>
    <font>
      <b/>
      <sz val="11"/>
      <color rgb="FF0070C0"/>
      <name val="Malgun Gothic"/>
      <family val="2"/>
    </font>
    <font>
      <b/>
      <sz val="14"/>
      <color rgb="FF0070C0"/>
      <name val="Malgun Gothic"/>
      <family val="2"/>
    </font>
    <font>
      <b/>
      <sz val="11"/>
      <color rgb="FFFF0000"/>
      <name val="Malgun Gothic"/>
      <family val="2"/>
    </font>
    <font>
      <b/>
      <sz val="14"/>
      <color theme="4" tint="-0.249977111117893"/>
      <name val="Malgun Gothic"/>
      <family val="2"/>
    </font>
    <font>
      <b/>
      <sz val="11"/>
      <color theme="4" tint="-0.249977111117893"/>
      <name val="Malgun Gothic"/>
      <family val="2"/>
    </font>
    <font>
      <b/>
      <sz val="12"/>
      <color rgb="FFFF0000"/>
      <name val="Malgun Gothic"/>
      <family val="2"/>
    </font>
    <font>
      <b/>
      <sz val="11"/>
      <color theme="1"/>
      <name val="Calibri"/>
      <family val="2"/>
      <scheme val="minor"/>
    </font>
    <font>
      <sz val="10"/>
      <color theme="1"/>
      <name val="Times New Roman"/>
      <family val="1"/>
    </font>
    <font>
      <sz val="12"/>
      <color rgb="FF000000"/>
      <name val="Calibri"/>
      <family val="2"/>
    </font>
    <font>
      <b/>
      <sz val="11"/>
      <color rgb="FFFF0000"/>
      <name val="Calibri"/>
      <family val="2"/>
      <scheme val="minor"/>
    </font>
    <font>
      <sz val="16"/>
      <color theme="1"/>
      <name val="Calibri"/>
      <family val="2"/>
      <scheme val="minor"/>
    </font>
    <font>
      <b/>
      <sz val="16"/>
      <color rgb="FF0070C0"/>
      <name val="Malgun Gothic"/>
      <family val="2"/>
    </font>
    <font>
      <b/>
      <sz val="16"/>
      <color theme="1"/>
      <name val="Calibri"/>
      <family val="2"/>
      <scheme val="minor"/>
    </font>
    <font>
      <b/>
      <sz val="16"/>
      <color theme="1"/>
      <name val="Malgun Gothic"/>
      <family val="2"/>
    </font>
    <font>
      <b/>
      <sz val="16"/>
      <color rgb="FF000000"/>
      <name val="Calibri Light"/>
      <family val="2"/>
    </font>
    <font>
      <sz val="16"/>
      <color rgb="FF000000"/>
      <name val="Arial"/>
      <family val="2"/>
    </font>
    <font>
      <b/>
      <sz val="22"/>
      <color theme="1"/>
      <name val="Calibri"/>
      <family val="2"/>
      <scheme val="minor"/>
    </font>
    <font>
      <b/>
      <sz val="16"/>
      <color theme="0"/>
      <name val="Malgun Gothic"/>
      <family val="2"/>
    </font>
    <font>
      <sz val="16"/>
      <color theme="1"/>
      <name val="Calibri Light"/>
      <family val="2"/>
      <scheme val="major"/>
    </font>
    <font>
      <b/>
      <sz val="16"/>
      <color theme="0"/>
      <name val="Calibri Light"/>
      <family val="2"/>
      <scheme val="major"/>
    </font>
    <font>
      <b/>
      <sz val="16"/>
      <color theme="1"/>
      <name val="Calibri Light"/>
      <family val="2"/>
      <scheme val="major"/>
    </font>
    <font>
      <b/>
      <sz val="16"/>
      <color rgb="FFFF0000"/>
      <name val="Calibri Light"/>
      <family val="2"/>
      <scheme val="major"/>
    </font>
    <font>
      <sz val="16"/>
      <name val="Calibri Light"/>
      <family val="2"/>
      <scheme val="major"/>
    </font>
    <font>
      <sz val="11"/>
      <color theme="1"/>
      <name val="Aptos"/>
      <family val="2"/>
    </font>
    <font>
      <b/>
      <sz val="10"/>
      <name val="Malgun Gothic"/>
      <family val="2"/>
    </font>
    <font>
      <sz val="10"/>
      <name val="Calibri"/>
      <family val="2"/>
      <scheme val="minor"/>
    </font>
    <font>
      <b/>
      <sz val="10"/>
      <name val="Calibri"/>
      <family val="2"/>
      <scheme val="minor"/>
    </font>
    <font>
      <b/>
      <sz val="18"/>
      <color theme="1"/>
      <name val="Calibri"/>
      <family val="2"/>
      <scheme val="minor"/>
    </font>
    <font>
      <sz val="11"/>
      <name val="Calibri"/>
      <family val="2"/>
      <scheme val="minor"/>
    </font>
    <font>
      <sz val="11"/>
      <color rgb="FF000000"/>
      <name val="Calibri"/>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92D05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F2CC"/>
        <bgColor indexed="64"/>
      </patternFill>
    </fill>
    <fill>
      <patternFill patternType="solid">
        <fgColor rgb="FFDEEBF7"/>
        <bgColor indexed="64"/>
      </patternFill>
    </fill>
    <fill>
      <patternFill patternType="solid">
        <fgColor rgb="FFFFFF00"/>
        <bgColor theme="4" tint="0.79998168889431442"/>
      </patternFill>
    </fill>
    <fill>
      <patternFill patternType="solid">
        <fgColor theme="4" tint="0.39997558519241921"/>
        <bgColor indexed="64"/>
      </patternFill>
    </fill>
    <fill>
      <patternFill patternType="solid">
        <fgColor rgb="FF00B0F0"/>
        <bgColor indexed="64"/>
      </patternFill>
    </fill>
    <fill>
      <patternFill patternType="solid">
        <fgColor theme="5"/>
        <bgColor indexed="64"/>
      </patternFill>
    </fill>
    <fill>
      <patternFill patternType="solid">
        <fgColor theme="8" tint="0.59999389629810485"/>
        <bgColor indexed="64"/>
      </patternFill>
    </fill>
    <fill>
      <patternFill patternType="solid">
        <fgColor theme="8"/>
        <bgColor indexed="64"/>
      </patternFill>
    </fill>
    <fill>
      <patternFill patternType="solid">
        <fgColor theme="1"/>
        <bgColor indexed="64"/>
      </patternFill>
    </fill>
    <fill>
      <patternFill patternType="solid">
        <fgColor rgb="FFFFC000"/>
        <bgColor indexed="64"/>
      </patternFill>
    </fill>
    <fill>
      <patternFill patternType="solid">
        <fgColor rgb="FF00B050"/>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9"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cellStyleXfs>
  <cellXfs count="257">
    <xf numFmtId="0" fontId="0" fillId="0" borderId="0" xfId="0"/>
    <xf numFmtId="0" fontId="0" fillId="2" borderId="1" xfId="0" applyFill="1" applyBorder="1" applyAlignment="1">
      <alignment vertical="top"/>
    </xf>
    <xf numFmtId="0" fontId="0" fillId="2" borderId="1" xfId="0" applyFill="1" applyBorder="1" applyAlignment="1">
      <alignment vertical="top" wrapText="1"/>
    </xf>
    <xf numFmtId="0" fontId="0" fillId="0" borderId="0" xfId="0" applyAlignment="1">
      <alignment vertical="top"/>
    </xf>
    <xf numFmtId="0" fontId="1" fillId="0" borderId="0" xfId="0" applyFont="1"/>
    <xf numFmtId="0" fontId="1" fillId="0" borderId="1" xfId="0" applyFont="1" applyBorder="1" applyAlignment="1">
      <alignment horizontal="center"/>
    </xf>
    <xf numFmtId="0" fontId="2" fillId="5" borderId="1" xfId="0" applyFont="1" applyFill="1" applyBorder="1" applyAlignment="1">
      <alignment horizontal="center"/>
    </xf>
    <xf numFmtId="0" fontId="2" fillId="3" borderId="0" xfId="0" applyFont="1" applyFill="1"/>
    <xf numFmtId="0" fontId="5" fillId="3" borderId="0" xfId="0" applyFont="1" applyFill="1"/>
    <xf numFmtId="0" fontId="2" fillId="6" borderId="1" xfId="0" applyFont="1" applyFill="1" applyBorder="1" applyAlignment="1">
      <alignment horizontal="center"/>
    </xf>
    <xf numFmtId="0" fontId="2" fillId="0" borderId="1" xfId="0" applyFont="1" applyBorder="1" applyAlignment="1">
      <alignment horizontal="center"/>
    </xf>
    <xf numFmtId="1" fontId="2" fillId="0" borderId="1" xfId="0" applyNumberFormat="1" applyFont="1" applyBorder="1" applyAlignment="1">
      <alignment horizontal="center"/>
    </xf>
    <xf numFmtId="9" fontId="1" fillId="0" borderId="1" xfId="1" applyFont="1" applyBorder="1" applyAlignment="1">
      <alignment horizontal="center"/>
    </xf>
    <xf numFmtId="9" fontId="2" fillId="0" borderId="1" xfId="1" applyFont="1" applyBorder="1" applyAlignment="1">
      <alignment horizontal="center"/>
    </xf>
    <xf numFmtId="0" fontId="1" fillId="7" borderId="0" xfId="0" applyFont="1" applyFill="1"/>
    <xf numFmtId="0" fontId="4" fillId="6" borderId="1" xfId="0" applyFont="1" applyFill="1" applyBorder="1" applyAlignment="1">
      <alignment horizontal="center"/>
    </xf>
    <xf numFmtId="0" fontId="4" fillId="7" borderId="1" xfId="0" applyFont="1" applyFill="1" applyBorder="1" applyAlignment="1">
      <alignment horizontal="center"/>
    </xf>
    <xf numFmtId="164" fontId="2" fillId="0" borderId="1" xfId="0" applyNumberFormat="1" applyFont="1" applyBorder="1" applyAlignment="1">
      <alignment horizontal="center"/>
    </xf>
    <xf numFmtId="0" fontId="4" fillId="6" borderId="1" xfId="0" applyFont="1" applyFill="1" applyBorder="1" applyAlignment="1">
      <alignment horizontal="center" wrapText="1"/>
    </xf>
    <xf numFmtId="0" fontId="2" fillId="0" borderId="1" xfId="0" applyFont="1" applyBorder="1" applyAlignment="1">
      <alignment horizontal="center" wrapText="1"/>
    </xf>
    <xf numFmtId="0" fontId="1" fillId="0" borderId="0" xfId="0" applyFont="1" applyAlignment="1">
      <alignment wrapText="1"/>
    </xf>
    <xf numFmtId="0" fontId="4" fillId="7" borderId="1" xfId="0" applyFont="1" applyFill="1" applyBorder="1" applyAlignment="1">
      <alignment horizontal="center" wrapText="1"/>
    </xf>
    <xf numFmtId="164" fontId="1" fillId="0" borderId="1" xfId="0" applyNumberFormat="1" applyFont="1" applyBorder="1" applyAlignment="1">
      <alignment horizontal="center"/>
    </xf>
    <xf numFmtId="1" fontId="1" fillId="0" borderId="1" xfId="0" applyNumberFormat="1" applyFont="1" applyBorder="1" applyAlignment="1">
      <alignment horizontal="center"/>
    </xf>
    <xf numFmtId="0" fontId="2" fillId="8" borderId="1" xfId="0" applyFont="1" applyFill="1" applyBorder="1" applyAlignment="1">
      <alignment horizontal="center"/>
    </xf>
    <xf numFmtId="0" fontId="6" fillId="9" borderId="1" xfId="0" applyFont="1" applyFill="1" applyBorder="1" applyAlignment="1">
      <alignment horizontal="center" wrapText="1"/>
    </xf>
    <xf numFmtId="164" fontId="6" fillId="9" borderId="1" xfId="0" applyNumberFormat="1" applyFont="1" applyFill="1" applyBorder="1" applyAlignment="1">
      <alignment horizontal="center"/>
    </xf>
    <xf numFmtId="0" fontId="1" fillId="8" borderId="1" xfId="0" applyFont="1" applyFill="1" applyBorder="1" applyAlignment="1">
      <alignment horizontal="center"/>
    </xf>
    <xf numFmtId="0" fontId="8" fillId="7" borderId="1" xfId="0" applyFont="1" applyFill="1" applyBorder="1" applyAlignment="1">
      <alignment horizontal="center" vertical="center"/>
    </xf>
    <xf numFmtId="0" fontId="1" fillId="0" borderId="1" xfId="0" applyFont="1" applyBorder="1" applyAlignment="1">
      <alignment horizontal="center" vertical="center"/>
    </xf>
    <xf numFmtId="164" fontId="1" fillId="0" borderId="1" xfId="0" applyNumberFormat="1" applyFont="1" applyBorder="1" applyAlignment="1">
      <alignment horizontal="center" vertical="center"/>
    </xf>
    <xf numFmtId="164" fontId="2" fillId="0" borderId="1" xfId="0" applyNumberFormat="1" applyFont="1" applyBorder="1" applyAlignment="1">
      <alignment horizontal="center" vertical="center"/>
    </xf>
    <xf numFmtId="0" fontId="6" fillId="9" borderId="1" xfId="0" applyFont="1" applyFill="1" applyBorder="1" applyAlignment="1">
      <alignment horizontal="center"/>
    </xf>
    <xf numFmtId="164" fontId="6" fillId="9" borderId="1" xfId="0" applyNumberFormat="1" applyFont="1" applyFill="1" applyBorder="1" applyAlignment="1">
      <alignment horizontal="center" vertical="center"/>
    </xf>
    <xf numFmtId="1" fontId="6" fillId="9" borderId="1" xfId="0" applyNumberFormat="1" applyFont="1" applyFill="1" applyBorder="1" applyAlignment="1">
      <alignment horizontal="center" vertical="center"/>
    </xf>
    <xf numFmtId="0" fontId="6" fillId="9" borderId="1" xfId="0" applyFont="1" applyFill="1" applyBorder="1" applyAlignment="1">
      <alignment horizontal="center" vertical="center"/>
    </xf>
    <xf numFmtId="0" fontId="0" fillId="2" borderId="1" xfId="0" applyFill="1" applyBorder="1" applyAlignment="1">
      <alignment horizontal="left" vertical="top"/>
    </xf>
    <xf numFmtId="0" fontId="0" fillId="0" borderId="0" xfId="0" applyAlignment="1">
      <alignment horizontal="left" vertical="top"/>
    </xf>
    <xf numFmtId="0" fontId="2" fillId="5" borderId="2" xfId="0" applyFont="1" applyFill="1" applyBorder="1" applyAlignment="1">
      <alignment horizontal="center" vertical="top" wrapText="1"/>
    </xf>
    <xf numFmtId="164" fontId="1" fillId="0" borderId="3" xfId="0" applyNumberFormat="1" applyFont="1" applyBorder="1" applyAlignment="1">
      <alignment horizontal="center"/>
    </xf>
    <xf numFmtId="164" fontId="2" fillId="0" borderId="3" xfId="0" applyNumberFormat="1" applyFont="1" applyBorder="1" applyAlignment="1">
      <alignment horizontal="center"/>
    </xf>
    <xf numFmtId="164" fontId="6" fillId="10" borderId="1" xfId="0" applyNumberFormat="1" applyFont="1" applyFill="1" applyBorder="1" applyAlignment="1">
      <alignment horizontal="center" vertical="center" wrapText="1"/>
    </xf>
    <xf numFmtId="0" fontId="5" fillId="6" borderId="5" xfId="0" applyFont="1" applyFill="1" applyBorder="1"/>
    <xf numFmtId="0" fontId="2" fillId="6" borderId="6" xfId="0" applyFont="1" applyFill="1" applyBorder="1"/>
    <xf numFmtId="0" fontId="2" fillId="6" borderId="4" xfId="0" applyFont="1" applyFill="1" applyBorder="1"/>
    <xf numFmtId="0" fontId="5" fillId="7" borderId="5" xfId="0" applyFont="1" applyFill="1" applyBorder="1"/>
    <xf numFmtId="0" fontId="5" fillId="7" borderId="6" xfId="0" applyFont="1" applyFill="1" applyBorder="1"/>
    <xf numFmtId="0" fontId="1" fillId="7" borderId="4" xfId="0" applyFont="1" applyFill="1" applyBorder="1"/>
    <xf numFmtId="0" fontId="1" fillId="8" borderId="2" xfId="0" applyFont="1" applyFill="1" applyBorder="1" applyAlignment="1">
      <alignment horizontal="center" vertical="top" wrapText="1"/>
    </xf>
    <xf numFmtId="0" fontId="6" fillId="9" borderId="2" xfId="0" applyFont="1" applyFill="1" applyBorder="1" applyAlignment="1">
      <alignment horizontal="center" vertical="top" wrapText="1"/>
    </xf>
    <xf numFmtId="0" fontId="8" fillId="7" borderId="2" xfId="0" applyFont="1" applyFill="1" applyBorder="1" applyAlignment="1">
      <alignment horizontal="center" vertical="center" wrapText="1"/>
    </xf>
    <xf numFmtId="0" fontId="6" fillId="9" borderId="2" xfId="0" applyFont="1" applyFill="1" applyBorder="1" applyAlignment="1">
      <alignment horizontal="center" vertical="center" wrapText="1"/>
    </xf>
    <xf numFmtId="0" fontId="7" fillId="0" borderId="0" xfId="0" applyFont="1"/>
    <xf numFmtId="4" fontId="0" fillId="0" borderId="0" xfId="0" applyNumberFormat="1" applyAlignment="1">
      <alignment horizontal="right" vertical="top"/>
    </xf>
    <xf numFmtId="14" fontId="0" fillId="0" borderId="0" xfId="0" applyNumberFormat="1" applyAlignment="1">
      <alignment horizontal="right" vertical="top"/>
    </xf>
    <xf numFmtId="0" fontId="2" fillId="0" borderId="1" xfId="0" applyFont="1" applyBorder="1" applyAlignment="1">
      <alignment horizontal="center" vertical="center" wrapText="1"/>
    </xf>
    <xf numFmtId="0" fontId="8" fillId="7" borderId="1" xfId="0" applyFont="1" applyFill="1" applyBorder="1" applyAlignment="1">
      <alignment horizontal="center" vertical="center" wrapText="1"/>
    </xf>
    <xf numFmtId="0" fontId="1" fillId="0" borderId="1" xfId="0" applyFont="1" applyBorder="1" applyAlignment="1">
      <alignment horizontal="center" vertical="center" wrapText="1"/>
    </xf>
    <xf numFmtId="0" fontId="6" fillId="9" borderId="1" xfId="0" applyFont="1" applyFill="1" applyBorder="1" applyAlignment="1">
      <alignment horizontal="center" vertical="center" wrapText="1"/>
    </xf>
    <xf numFmtId="0" fontId="7" fillId="0" borderId="8" xfId="0" applyFont="1" applyBorder="1"/>
    <xf numFmtId="0" fontId="2" fillId="0" borderId="1" xfId="0" applyFont="1" applyBorder="1" applyAlignment="1">
      <alignment horizontal="center" vertical="top" wrapText="1"/>
    </xf>
    <xf numFmtId="0" fontId="1" fillId="0" borderId="1" xfId="0" applyFont="1" applyBorder="1" applyAlignment="1">
      <alignment horizontal="center" wrapText="1"/>
    </xf>
    <xf numFmtId="0" fontId="0" fillId="0" borderId="0" xfId="0" applyAlignment="1">
      <alignment horizontal="left"/>
    </xf>
    <xf numFmtId="0" fontId="0" fillId="0" borderId="0" xfId="0" pivotButton="1"/>
    <xf numFmtId="0" fontId="0" fillId="0" borderId="0" xfId="0" applyAlignment="1">
      <alignment horizontal="center"/>
    </xf>
    <xf numFmtId="0" fontId="0" fillId="0" borderId="1" xfId="0" applyBorder="1" applyAlignment="1">
      <alignment horizontal="center"/>
    </xf>
    <xf numFmtId="0" fontId="0" fillId="0" borderId="1" xfId="0" applyBorder="1" applyAlignment="1">
      <alignment vertical="top"/>
    </xf>
    <xf numFmtId="4" fontId="0" fillId="0" borderId="1" xfId="0" applyNumberFormat="1" applyBorder="1" applyAlignment="1">
      <alignment horizontal="right" vertical="top"/>
    </xf>
    <xf numFmtId="1" fontId="0" fillId="0" borderId="0" xfId="0" applyNumberFormat="1" applyAlignment="1">
      <alignment horizontal="center"/>
    </xf>
    <xf numFmtId="0" fontId="12" fillId="0" borderId="4" xfId="0" applyFont="1" applyBorder="1" applyAlignment="1">
      <alignment vertical="center" wrapText="1"/>
    </xf>
    <xf numFmtId="0" fontId="12" fillId="3" borderId="15" xfId="0" applyFont="1" applyFill="1" applyBorder="1" applyAlignment="1">
      <alignment vertical="center" wrapText="1"/>
    </xf>
    <xf numFmtId="0" fontId="11" fillId="0" borderId="0" xfId="0" applyFont="1"/>
    <xf numFmtId="1" fontId="1" fillId="0" borderId="1" xfId="0" applyNumberFormat="1" applyFont="1" applyBorder="1" applyAlignment="1">
      <alignment horizontal="center" vertical="center"/>
    </xf>
    <xf numFmtId="1" fontId="2" fillId="0" borderId="1" xfId="0" applyNumberFormat="1" applyFont="1" applyBorder="1" applyAlignment="1">
      <alignment horizontal="center" vertical="center"/>
    </xf>
    <xf numFmtId="0" fontId="1" fillId="0" borderId="2" xfId="0" applyFont="1" applyBorder="1" applyAlignment="1">
      <alignment horizontal="center" vertical="top" wrapText="1"/>
    </xf>
    <xf numFmtId="1" fontId="0" fillId="0" borderId="0" xfId="0" applyNumberFormat="1"/>
    <xf numFmtId="0" fontId="0" fillId="3" borderId="0" xfId="0" applyFill="1"/>
    <xf numFmtId="0" fontId="0" fillId="0" borderId="1" xfId="0" applyBorder="1"/>
    <xf numFmtId="164" fontId="1" fillId="0" borderId="0" xfId="0" applyNumberFormat="1" applyFont="1"/>
    <xf numFmtId="2" fontId="0" fillId="0" borderId="0" xfId="0" applyNumberFormat="1" applyAlignment="1">
      <alignment vertical="top"/>
    </xf>
    <xf numFmtId="1" fontId="13" fillId="0" borderId="0" xfId="0" applyNumberFormat="1" applyFont="1" applyAlignment="1">
      <alignment horizontal="center" vertical="center"/>
    </xf>
    <xf numFmtId="0" fontId="10" fillId="0" borderId="0" xfId="0" applyFont="1"/>
    <xf numFmtId="0" fontId="0" fillId="0" borderId="0" xfId="0" applyAlignment="1">
      <alignment wrapText="1"/>
    </xf>
    <xf numFmtId="0" fontId="17" fillId="0" borderId="30" xfId="0" applyFont="1" applyBorder="1" applyAlignment="1">
      <alignment horizontal="center" vertical="center" wrapText="1"/>
    </xf>
    <xf numFmtId="0" fontId="17" fillId="0" borderId="31"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36" xfId="0" applyFont="1" applyBorder="1" applyAlignment="1">
      <alignment horizontal="center" vertical="center" wrapText="1"/>
    </xf>
    <xf numFmtId="0" fontId="17" fillId="4" borderId="30" xfId="0" applyFont="1" applyFill="1" applyBorder="1" applyAlignment="1">
      <alignment horizontal="center" vertical="center" wrapText="1"/>
    </xf>
    <xf numFmtId="0" fontId="17" fillId="3" borderId="30" xfId="0" applyFont="1" applyFill="1" applyBorder="1" applyAlignment="1">
      <alignment horizontal="center" vertical="center" wrapText="1"/>
    </xf>
    <xf numFmtId="0" fontId="17" fillId="14" borderId="36" xfId="0" applyFont="1" applyFill="1" applyBorder="1" applyAlignment="1">
      <alignment horizontal="center" vertical="center" wrapText="1"/>
    </xf>
    <xf numFmtId="0" fontId="17" fillId="3" borderId="32" xfId="0" applyFont="1" applyFill="1" applyBorder="1" applyAlignment="1">
      <alignment horizontal="center" vertical="center" wrapText="1"/>
    </xf>
    <xf numFmtId="0" fontId="17" fillId="0" borderId="11" xfId="0" applyFont="1" applyBorder="1" applyAlignment="1">
      <alignment horizontal="center" vertical="center" wrapText="1"/>
    </xf>
    <xf numFmtId="0" fontId="17" fillId="4" borderId="1" xfId="0" applyFont="1" applyFill="1" applyBorder="1" applyAlignment="1">
      <alignment horizontal="center" vertical="center" wrapText="1"/>
    </xf>
    <xf numFmtId="0" fontId="17" fillId="0" borderId="1" xfId="0" applyFont="1" applyBorder="1" applyAlignment="1">
      <alignment horizontal="center" vertical="center" wrapText="1"/>
    </xf>
    <xf numFmtId="0" fontId="15" fillId="6" borderId="37"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26" xfId="0" applyFont="1" applyFill="1" applyBorder="1" applyAlignment="1">
      <alignment horizontal="center" vertical="center"/>
    </xf>
    <xf numFmtId="0" fontId="18" fillId="11" borderId="10" xfId="0" applyFont="1" applyFill="1" applyBorder="1" applyAlignment="1">
      <alignment horizontal="left" vertical="center" wrapText="1" readingOrder="1"/>
    </xf>
    <xf numFmtId="0" fontId="19" fillId="0" borderId="10" xfId="0" applyFont="1" applyBorder="1" applyAlignment="1">
      <alignment horizontal="left" vertical="center" wrapText="1" readingOrder="1"/>
    </xf>
    <xf numFmtId="0" fontId="18" fillId="11" borderId="18" xfId="0" applyFont="1" applyFill="1" applyBorder="1" applyAlignment="1">
      <alignment horizontal="center" vertical="center" wrapText="1" readingOrder="1"/>
    </xf>
    <xf numFmtId="0" fontId="18" fillId="3" borderId="18" xfId="0" applyFont="1" applyFill="1" applyBorder="1" applyAlignment="1">
      <alignment horizontal="center" vertical="center" wrapText="1" readingOrder="1"/>
    </xf>
    <xf numFmtId="1" fontId="14" fillId="0" borderId="16" xfId="0" applyNumberFormat="1" applyFont="1" applyBorder="1" applyAlignment="1">
      <alignment horizontal="center" vertical="center"/>
    </xf>
    <xf numFmtId="1" fontId="16" fillId="3" borderId="16" xfId="0" applyNumberFormat="1" applyFont="1" applyFill="1" applyBorder="1" applyAlignment="1">
      <alignment horizontal="center" vertical="center"/>
    </xf>
    <xf numFmtId="1" fontId="16" fillId="0" borderId="16" xfId="0" applyNumberFormat="1" applyFont="1" applyBorder="1" applyAlignment="1">
      <alignment horizontal="center" vertical="center"/>
    </xf>
    <xf numFmtId="0" fontId="14" fillId="0" borderId="0" xfId="0" applyFont="1" applyAlignment="1">
      <alignment vertical="center"/>
    </xf>
    <xf numFmtId="1" fontId="16" fillId="12" borderId="16" xfId="0" applyNumberFormat="1" applyFont="1" applyFill="1" applyBorder="1" applyAlignment="1">
      <alignment horizontal="center" vertical="center"/>
    </xf>
    <xf numFmtId="0" fontId="16" fillId="0" borderId="19" xfId="0" applyFont="1" applyBorder="1" applyAlignment="1">
      <alignment horizontal="center" vertical="center"/>
    </xf>
    <xf numFmtId="1" fontId="14" fillId="0" borderId="19" xfId="0" applyNumberFormat="1" applyFont="1" applyBorder="1" applyAlignment="1">
      <alignment horizontal="center" vertical="center"/>
    </xf>
    <xf numFmtId="0" fontId="21" fillId="17" borderId="36" xfId="0" applyFont="1" applyFill="1" applyBorder="1" applyAlignment="1">
      <alignment horizontal="center" vertical="center" wrapText="1"/>
    </xf>
    <xf numFmtId="0" fontId="10" fillId="0" borderId="0" xfId="0" applyFont="1" applyAlignment="1">
      <alignment horizontal="center"/>
    </xf>
    <xf numFmtId="1" fontId="22" fillId="0" borderId="2" xfId="0" applyNumberFormat="1" applyFont="1" applyBorder="1" applyAlignment="1">
      <alignment horizontal="center" vertical="center"/>
    </xf>
    <xf numFmtId="164" fontId="22" fillId="0" borderId="2" xfId="0" applyNumberFormat="1" applyFont="1" applyBorder="1" applyAlignment="1">
      <alignment horizontal="center" vertical="center"/>
    </xf>
    <xf numFmtId="9" fontId="22" fillId="0" borderId="38" xfId="1" applyFont="1" applyBorder="1" applyAlignment="1">
      <alignment horizontal="center" vertical="center"/>
    </xf>
    <xf numFmtId="1" fontId="22" fillId="0" borderId="37" xfId="0" applyNumberFormat="1" applyFont="1" applyBorder="1" applyAlignment="1">
      <alignment horizontal="center" vertical="center"/>
    </xf>
    <xf numFmtId="1" fontId="23" fillId="17" borderId="39" xfId="0" applyNumberFormat="1" applyFont="1" applyFill="1" applyBorder="1" applyAlignment="1">
      <alignment horizontal="center" vertical="center"/>
    </xf>
    <xf numFmtId="1" fontId="22" fillId="0" borderId="39" xfId="0" applyNumberFormat="1" applyFont="1" applyBorder="1" applyAlignment="1">
      <alignment horizontal="center" vertical="center"/>
    </xf>
    <xf numFmtId="164" fontId="22" fillId="0" borderId="39" xfId="0" applyNumberFormat="1" applyFont="1" applyBorder="1" applyAlignment="1">
      <alignment horizontal="center" vertical="center"/>
    </xf>
    <xf numFmtId="164" fontId="24" fillId="19" borderId="39" xfId="0" applyNumberFormat="1" applyFont="1" applyFill="1" applyBorder="1" applyAlignment="1">
      <alignment horizontal="center" vertical="center"/>
    </xf>
    <xf numFmtId="164" fontId="22" fillId="0" borderId="1" xfId="0" applyNumberFormat="1" applyFont="1" applyBorder="1" applyAlignment="1">
      <alignment horizontal="center" vertical="center"/>
    </xf>
    <xf numFmtId="164" fontId="24" fillId="3" borderId="2" xfId="0" applyNumberFormat="1" applyFont="1" applyFill="1" applyBorder="1" applyAlignment="1">
      <alignment horizontal="center" vertical="center"/>
    </xf>
    <xf numFmtId="9" fontId="22" fillId="0" borderId="2" xfId="1" applyFont="1" applyBorder="1" applyAlignment="1">
      <alignment horizontal="center" vertical="center"/>
    </xf>
    <xf numFmtId="164" fontId="25" fillId="0" borderId="38" xfId="1" applyNumberFormat="1" applyFont="1" applyBorder="1" applyAlignment="1">
      <alignment horizontal="center" vertical="center"/>
    </xf>
    <xf numFmtId="1" fontId="22" fillId="14" borderId="39" xfId="0" applyNumberFormat="1" applyFont="1" applyFill="1" applyBorder="1" applyAlignment="1">
      <alignment horizontal="center" vertical="center"/>
    </xf>
    <xf numFmtId="164" fontId="22" fillId="0" borderId="38" xfId="0" applyNumberFormat="1" applyFont="1" applyBorder="1" applyAlignment="1">
      <alignment horizontal="center" vertical="center"/>
    </xf>
    <xf numFmtId="0" fontId="22" fillId="0" borderId="11" xfId="0" applyFont="1" applyBorder="1" applyAlignment="1">
      <alignment horizontal="center" vertical="center"/>
    </xf>
    <xf numFmtId="0" fontId="26" fillId="0" borderId="1" xfId="0" applyFont="1" applyBorder="1" applyAlignment="1">
      <alignment horizontal="center" vertical="center"/>
    </xf>
    <xf numFmtId="0" fontId="22" fillId="0" borderId="1" xfId="0" applyFont="1" applyBorder="1" applyAlignment="1">
      <alignment horizontal="center" vertical="center"/>
    </xf>
    <xf numFmtId="1" fontId="22" fillId="0" borderId="1" xfId="0" applyNumberFormat="1" applyFont="1" applyBorder="1" applyAlignment="1">
      <alignment horizontal="center" vertical="center"/>
    </xf>
    <xf numFmtId="9" fontId="22" fillId="0" borderId="12" xfId="1" applyFont="1" applyBorder="1" applyAlignment="1">
      <alignment horizontal="center" vertical="center"/>
    </xf>
    <xf numFmtId="1" fontId="22" fillId="0" borderId="11" xfId="0" applyNumberFormat="1" applyFont="1" applyBorder="1" applyAlignment="1">
      <alignment horizontal="center" vertical="center"/>
    </xf>
    <xf numFmtId="164" fontId="22" fillId="0" borderId="3" xfId="0" applyNumberFormat="1" applyFont="1" applyBorder="1" applyAlignment="1">
      <alignment horizontal="center" vertical="center"/>
    </xf>
    <xf numFmtId="164" fontId="24" fillId="3" borderId="1" xfId="0" applyNumberFormat="1" applyFont="1" applyFill="1" applyBorder="1" applyAlignment="1">
      <alignment horizontal="center" vertical="center"/>
    </xf>
    <xf numFmtId="9" fontId="22" fillId="0" borderId="1" xfId="1" applyFont="1" applyBorder="1" applyAlignment="1">
      <alignment horizontal="center" vertical="center"/>
    </xf>
    <xf numFmtId="164" fontId="25" fillId="0" borderId="12" xfId="1" applyNumberFormat="1" applyFont="1" applyBorder="1" applyAlignment="1">
      <alignment horizontal="center" vertical="center"/>
    </xf>
    <xf numFmtId="1" fontId="22" fillId="14" borderId="3" xfId="0" applyNumberFormat="1" applyFont="1" applyFill="1" applyBorder="1" applyAlignment="1">
      <alignment horizontal="center" vertical="center"/>
    </xf>
    <xf numFmtId="164" fontId="22" fillId="0" borderId="12" xfId="0" applyNumberFormat="1" applyFont="1" applyBorder="1" applyAlignment="1">
      <alignment horizontal="center" vertical="center"/>
    </xf>
    <xf numFmtId="1" fontId="22" fillId="0" borderId="27" xfId="0" applyNumberFormat="1" applyFont="1" applyBorder="1" applyAlignment="1">
      <alignment horizontal="center" vertical="center"/>
    </xf>
    <xf numFmtId="164" fontId="22" fillId="0" borderId="27" xfId="0" applyNumberFormat="1" applyFont="1" applyBorder="1" applyAlignment="1">
      <alignment horizontal="center" vertical="center"/>
    </xf>
    <xf numFmtId="9" fontId="22" fillId="0" borderId="28" xfId="1" applyFont="1" applyBorder="1" applyAlignment="1">
      <alignment horizontal="center" vertical="center"/>
    </xf>
    <xf numFmtId="1" fontId="22" fillId="0" borderId="26" xfId="0" applyNumberFormat="1" applyFont="1" applyBorder="1" applyAlignment="1">
      <alignment horizontal="center" vertical="center"/>
    </xf>
    <xf numFmtId="1" fontId="23" fillId="17" borderId="44" xfId="0" applyNumberFormat="1" applyFont="1" applyFill="1" applyBorder="1" applyAlignment="1">
      <alignment horizontal="center" vertical="center"/>
    </xf>
    <xf numFmtId="1" fontId="22" fillId="0" borderId="44" xfId="0" applyNumberFormat="1" applyFont="1" applyBorder="1" applyAlignment="1">
      <alignment horizontal="center" vertical="center"/>
    </xf>
    <xf numFmtId="164" fontId="22" fillId="0" borderId="43" xfId="0" applyNumberFormat="1" applyFont="1" applyBorder="1" applyAlignment="1">
      <alignment horizontal="center" vertical="center"/>
    </xf>
    <xf numFmtId="2" fontId="24" fillId="19" borderId="44" xfId="0" applyNumberFormat="1" applyFont="1" applyFill="1" applyBorder="1" applyAlignment="1">
      <alignment horizontal="center" vertical="center"/>
    </xf>
    <xf numFmtId="164" fontId="24" fillId="3" borderId="27" xfId="0" applyNumberFormat="1" applyFont="1" applyFill="1" applyBorder="1" applyAlignment="1">
      <alignment horizontal="center" vertical="center"/>
    </xf>
    <xf numFmtId="9" fontId="22" fillId="0" borderId="27" xfId="1" applyFont="1" applyBorder="1" applyAlignment="1">
      <alignment horizontal="center" vertical="center"/>
    </xf>
    <xf numFmtId="164" fontId="25" fillId="0" borderId="28" xfId="1" applyNumberFormat="1" applyFont="1" applyBorder="1" applyAlignment="1">
      <alignment horizontal="center" vertical="center"/>
    </xf>
    <xf numFmtId="1" fontId="22" fillId="14" borderId="43" xfId="0" applyNumberFormat="1" applyFont="1" applyFill="1" applyBorder="1" applyAlignment="1">
      <alignment horizontal="center" vertical="center"/>
    </xf>
    <xf numFmtId="164" fontId="22" fillId="0" borderId="9" xfId="0" applyNumberFormat="1" applyFont="1" applyBorder="1" applyAlignment="1">
      <alignment horizontal="center" vertical="center"/>
    </xf>
    <xf numFmtId="164" fontId="22" fillId="0" borderId="28" xfId="0" applyNumberFormat="1" applyFont="1" applyBorder="1" applyAlignment="1">
      <alignment horizontal="center" vertical="center"/>
    </xf>
    <xf numFmtId="0" fontId="22" fillId="0" borderId="26" xfId="0" applyFont="1" applyBorder="1" applyAlignment="1">
      <alignment horizontal="center" vertical="center"/>
    </xf>
    <xf numFmtId="0" fontId="22" fillId="0" borderId="27" xfId="0" applyFont="1" applyBorder="1" applyAlignment="1">
      <alignment horizontal="center" vertical="center"/>
    </xf>
    <xf numFmtId="0" fontId="15" fillId="6" borderId="13" xfId="0" applyFont="1" applyFill="1" applyBorder="1" applyAlignment="1">
      <alignment horizontal="center" vertical="center"/>
    </xf>
    <xf numFmtId="1" fontId="24" fillId="0" borderId="13" xfId="0" applyNumberFormat="1" applyFont="1" applyBorder="1" applyAlignment="1">
      <alignment horizontal="center" vertical="center"/>
    </xf>
    <xf numFmtId="1" fontId="23" fillId="17" borderId="13" xfId="0" applyNumberFormat="1" applyFont="1" applyFill="1" applyBorder="1" applyAlignment="1">
      <alignment horizontal="center" vertical="center"/>
    </xf>
    <xf numFmtId="2" fontId="24" fillId="19" borderId="13" xfId="0" applyNumberFormat="1" applyFont="1" applyFill="1" applyBorder="1" applyAlignment="1">
      <alignment horizontal="center" vertical="center"/>
    </xf>
    <xf numFmtId="1" fontId="24" fillId="4" borderId="13" xfId="0" applyNumberFormat="1" applyFont="1" applyFill="1" applyBorder="1" applyAlignment="1">
      <alignment horizontal="center" vertical="center"/>
    </xf>
    <xf numFmtId="1" fontId="24" fillId="3" borderId="13" xfId="0" applyNumberFormat="1" applyFont="1" applyFill="1" applyBorder="1" applyAlignment="1">
      <alignment horizontal="center" vertical="center"/>
    </xf>
    <xf numFmtId="164" fontId="24" fillId="0" borderId="13" xfId="0" applyNumberFormat="1" applyFont="1" applyBorder="1" applyAlignment="1">
      <alignment horizontal="center" vertical="center"/>
    </xf>
    <xf numFmtId="1" fontId="24" fillId="14" borderId="13" xfId="0" applyNumberFormat="1" applyFont="1" applyFill="1" applyBorder="1" applyAlignment="1">
      <alignment horizontal="center" vertical="center"/>
    </xf>
    <xf numFmtId="165" fontId="24" fillId="0" borderId="13" xfId="0" applyNumberFormat="1" applyFont="1" applyBorder="1" applyAlignment="1">
      <alignment horizontal="center" vertical="center"/>
    </xf>
    <xf numFmtId="0" fontId="22" fillId="18" borderId="13" xfId="0" applyFont="1" applyFill="1" applyBorder="1" applyAlignment="1">
      <alignment vertical="center"/>
    </xf>
    <xf numFmtId="1" fontId="24" fillId="18" borderId="13" xfId="0" applyNumberFormat="1" applyFont="1" applyFill="1" applyBorder="1" applyAlignment="1">
      <alignment horizontal="center" vertical="center"/>
    </xf>
    <xf numFmtId="0" fontId="22" fillId="18" borderId="13" xfId="0" applyFont="1" applyFill="1" applyBorder="1" applyAlignment="1">
      <alignment horizontal="center" vertical="center"/>
    </xf>
    <xf numFmtId="0" fontId="12" fillId="0" borderId="13" xfId="0" applyFont="1" applyBorder="1" applyAlignment="1">
      <alignment horizontal="center" vertical="center" wrapText="1"/>
    </xf>
    <xf numFmtId="0" fontId="12" fillId="0" borderId="14" xfId="0" applyFont="1" applyBorder="1" applyAlignment="1">
      <alignment horizontal="center" vertical="center" wrapText="1"/>
    </xf>
    <xf numFmtId="0" fontId="11" fillId="0" borderId="0" xfId="0" applyFont="1" applyAlignment="1">
      <alignment horizontal="center"/>
    </xf>
    <xf numFmtId="0" fontId="22" fillId="0" borderId="10" xfId="0" applyFont="1" applyBorder="1" applyAlignment="1">
      <alignment horizontal="center" vertical="center"/>
    </xf>
    <xf numFmtId="0" fontId="22" fillId="0" borderId="45" xfId="0" applyFont="1" applyBorder="1" applyAlignment="1">
      <alignment horizontal="center" vertical="center"/>
    </xf>
    <xf numFmtId="0" fontId="17" fillId="0" borderId="10" xfId="0" applyFont="1" applyBorder="1" applyAlignment="1">
      <alignment horizontal="center" vertical="center" wrapText="1"/>
    </xf>
    <xf numFmtId="0" fontId="0" fillId="0" borderId="0" xfId="0" applyAlignment="1">
      <alignment horizontal="center" vertical="center"/>
    </xf>
    <xf numFmtId="0" fontId="27" fillId="0" borderId="13" xfId="0" applyFont="1" applyBorder="1" applyAlignment="1">
      <alignment horizontal="center" vertical="center" wrapText="1"/>
    </xf>
    <xf numFmtId="0" fontId="27" fillId="0" borderId="14" xfId="0" applyFont="1" applyBorder="1" applyAlignment="1">
      <alignment horizontal="center" vertical="center" wrapText="1"/>
    </xf>
    <xf numFmtId="164" fontId="24" fillId="3" borderId="40" xfId="0" applyNumberFormat="1" applyFont="1" applyFill="1" applyBorder="1" applyAlignment="1">
      <alignment horizontal="center" vertical="center"/>
    </xf>
    <xf numFmtId="164" fontId="24" fillId="3" borderId="10" xfId="0" applyNumberFormat="1" applyFont="1" applyFill="1" applyBorder="1" applyAlignment="1">
      <alignment horizontal="center" vertical="center"/>
    </xf>
    <xf numFmtId="164" fontId="24" fillId="3" borderId="45" xfId="0" applyNumberFormat="1" applyFont="1" applyFill="1" applyBorder="1" applyAlignment="1">
      <alignment horizontal="center" vertical="center"/>
    </xf>
    <xf numFmtId="0" fontId="15" fillId="6" borderId="41" xfId="0" applyFont="1" applyFill="1" applyBorder="1" applyAlignment="1">
      <alignment horizontal="center" vertical="center" wrapText="1"/>
    </xf>
    <xf numFmtId="1" fontId="24" fillId="4" borderId="2" xfId="0" applyNumberFormat="1" applyFont="1" applyFill="1" applyBorder="1" applyAlignment="1">
      <alignment horizontal="center" vertical="center"/>
    </xf>
    <xf numFmtId="1" fontId="24" fillId="4" borderId="1" xfId="0" applyNumberFormat="1" applyFont="1" applyFill="1" applyBorder="1" applyAlignment="1">
      <alignment horizontal="center" vertical="center"/>
    </xf>
    <xf numFmtId="1" fontId="24" fillId="4" borderId="27" xfId="0" applyNumberFormat="1" applyFont="1" applyFill="1" applyBorder="1" applyAlignment="1">
      <alignment horizontal="center" vertical="center"/>
    </xf>
    <xf numFmtId="0" fontId="0" fillId="0" borderId="1" xfId="0" applyBorder="1" applyAlignment="1">
      <alignment horizontal="center" wrapText="1"/>
    </xf>
    <xf numFmtId="164" fontId="0" fillId="0" borderId="1" xfId="0" applyNumberFormat="1" applyBorder="1" applyAlignment="1">
      <alignment horizontal="center"/>
    </xf>
    <xf numFmtId="164" fontId="0" fillId="0" borderId="0" xfId="0" applyNumberFormat="1" applyAlignment="1">
      <alignment horizontal="center"/>
    </xf>
    <xf numFmtId="0" fontId="17" fillId="13" borderId="36" xfId="0" applyFont="1" applyFill="1" applyBorder="1" applyAlignment="1">
      <alignment horizontal="center" vertical="center" wrapText="1"/>
    </xf>
    <xf numFmtId="1" fontId="24" fillId="13" borderId="13" xfId="0" applyNumberFormat="1" applyFont="1" applyFill="1" applyBorder="1" applyAlignment="1">
      <alignment horizontal="center" vertical="center"/>
    </xf>
    <xf numFmtId="164" fontId="24" fillId="13" borderId="39" xfId="0" applyNumberFormat="1" applyFont="1" applyFill="1" applyBorder="1" applyAlignment="1">
      <alignment horizontal="center" vertical="center"/>
    </xf>
    <xf numFmtId="2" fontId="0" fillId="0" borderId="0" xfId="0" applyNumberFormat="1"/>
    <xf numFmtId="0" fontId="10" fillId="3" borderId="1" xfId="0" applyFont="1" applyFill="1" applyBorder="1" applyAlignment="1">
      <alignment horizontal="center"/>
    </xf>
    <xf numFmtId="0" fontId="15" fillId="6" borderId="41" xfId="0" applyFont="1" applyFill="1" applyBorder="1" applyAlignment="1">
      <alignment vertical="center" wrapText="1"/>
    </xf>
    <xf numFmtId="0" fontId="28" fillId="6" borderId="1" xfId="0" applyFont="1" applyFill="1" applyBorder="1" applyAlignment="1">
      <alignment horizontal="center" vertical="center" wrapText="1"/>
    </xf>
    <xf numFmtId="0" fontId="29" fillId="0" borderId="1" xfId="0" applyFont="1" applyBorder="1" applyAlignment="1">
      <alignment horizontal="center"/>
    </xf>
    <xf numFmtId="0" fontId="28" fillId="6" borderId="1" xfId="0" applyFont="1" applyFill="1" applyBorder="1" applyAlignment="1">
      <alignment horizontal="center" vertical="center"/>
    </xf>
    <xf numFmtId="0" fontId="30" fillId="0" borderId="1" xfId="0" applyFont="1" applyBorder="1" applyAlignment="1">
      <alignment horizontal="center" vertical="center"/>
    </xf>
    <xf numFmtId="43" fontId="0" fillId="0" borderId="0" xfId="4" applyFont="1"/>
    <xf numFmtId="0" fontId="10" fillId="0" borderId="1" xfId="0" applyFont="1" applyBorder="1"/>
    <xf numFmtId="0" fontId="10" fillId="0" borderId="1" xfId="0" applyFont="1" applyBorder="1" applyAlignment="1">
      <alignment horizontal="center"/>
    </xf>
    <xf numFmtId="0" fontId="0" fillId="3" borderId="1" xfId="0" applyFill="1" applyBorder="1" applyAlignment="1">
      <alignment horizontal="center"/>
    </xf>
    <xf numFmtId="0" fontId="10" fillId="3" borderId="0" xfId="0" applyFont="1" applyFill="1" applyAlignment="1">
      <alignment horizontal="center"/>
    </xf>
    <xf numFmtId="14" fontId="0" fillId="0" borderId="0" xfId="0" applyNumberFormat="1"/>
    <xf numFmtId="14" fontId="0" fillId="0" borderId="0" xfId="0" applyNumberFormat="1" applyAlignment="1">
      <alignment wrapText="1"/>
    </xf>
    <xf numFmtId="14" fontId="0" fillId="0" borderId="0" xfId="0" applyNumberFormat="1" applyAlignment="1">
      <alignment vertical="top"/>
    </xf>
    <xf numFmtId="164" fontId="0" fillId="0" borderId="10" xfId="0" applyNumberFormat="1" applyBorder="1" applyAlignment="1">
      <alignment horizontal="center"/>
    </xf>
    <xf numFmtId="0" fontId="10" fillId="0" borderId="27" xfId="0" applyFont="1" applyBorder="1" applyAlignment="1">
      <alignment horizontal="center"/>
    </xf>
    <xf numFmtId="164" fontId="10" fillId="0" borderId="45" xfId="0" applyNumberFormat="1" applyFont="1" applyBorder="1" applyAlignment="1">
      <alignment horizontal="center"/>
    </xf>
    <xf numFmtId="0" fontId="10" fillId="0" borderId="2" xfId="0" applyFont="1" applyBorder="1" applyAlignment="1">
      <alignment horizontal="center" vertical="center" wrapText="1"/>
    </xf>
    <xf numFmtId="0" fontId="0" fillId="0" borderId="3" xfId="0" applyBorder="1"/>
    <xf numFmtId="0" fontId="10" fillId="0" borderId="43" xfId="0" applyFont="1" applyBorder="1"/>
    <xf numFmtId="0" fontId="10" fillId="0" borderId="40" xfId="0" applyFont="1" applyBorder="1" applyAlignment="1">
      <alignment horizontal="center" vertical="center" wrapText="1"/>
    </xf>
    <xf numFmtId="0" fontId="10" fillId="0" borderId="39" xfId="0" applyFont="1" applyBorder="1" applyAlignment="1">
      <alignment vertical="center"/>
    </xf>
    <xf numFmtId="164" fontId="0" fillId="0" borderId="40" xfId="0" applyNumberFormat="1" applyBorder="1" applyAlignment="1">
      <alignment horizontal="center"/>
    </xf>
    <xf numFmtId="0" fontId="10" fillId="0" borderId="48" xfId="0" applyFont="1" applyBorder="1" applyAlignment="1">
      <alignment horizontal="center" vertical="center"/>
    </xf>
    <xf numFmtId="0" fontId="10" fillId="0" borderId="48" xfId="0" applyFont="1" applyBorder="1" applyAlignment="1">
      <alignment horizontal="center" vertical="center" wrapText="1"/>
    </xf>
    <xf numFmtId="164" fontId="0" fillId="0" borderId="46" xfId="0" quotePrefix="1" applyNumberFormat="1" applyBorder="1" applyAlignment="1">
      <alignment horizontal="center" vertical="center"/>
    </xf>
    <xf numFmtId="164" fontId="10" fillId="0" borderId="47" xfId="0" applyNumberFormat="1" applyFont="1" applyBorder="1" applyAlignment="1">
      <alignment horizontal="center"/>
    </xf>
    <xf numFmtId="0" fontId="14" fillId="13" borderId="17" xfId="0" applyFont="1" applyFill="1" applyBorder="1" applyAlignment="1">
      <alignment vertical="center"/>
    </xf>
    <xf numFmtId="14" fontId="0" fillId="0" borderId="1" xfId="0" applyNumberFormat="1" applyBorder="1" applyAlignment="1">
      <alignment horizontal="right" vertical="top"/>
    </xf>
    <xf numFmtId="0" fontId="10" fillId="2" borderId="1" xfId="0" applyFont="1" applyFill="1" applyBorder="1" applyAlignment="1">
      <alignment vertical="top"/>
    </xf>
    <xf numFmtId="0" fontId="10" fillId="2" borderId="1" xfId="0" applyFont="1" applyFill="1" applyBorder="1" applyAlignment="1">
      <alignment vertical="top" wrapText="1"/>
    </xf>
    <xf numFmtId="0" fontId="32" fillId="20" borderId="1" xfId="0" applyFont="1" applyFill="1" applyBorder="1" applyAlignment="1">
      <alignment vertical="top"/>
    </xf>
    <xf numFmtId="4" fontId="32" fillId="20" borderId="1" xfId="0" applyNumberFormat="1" applyFont="1" applyFill="1" applyBorder="1" applyAlignment="1">
      <alignment horizontal="right" vertical="top"/>
    </xf>
    <xf numFmtId="14" fontId="32" fillId="20" borderId="1" xfId="0" applyNumberFormat="1" applyFont="1" applyFill="1" applyBorder="1" applyAlignment="1">
      <alignment horizontal="right" vertical="top"/>
    </xf>
    <xf numFmtId="0" fontId="32" fillId="20" borderId="0" xfId="0" applyFont="1" applyFill="1" applyAlignment="1">
      <alignment vertical="top"/>
    </xf>
    <xf numFmtId="0" fontId="10" fillId="2" borderId="1" xfId="0" applyFont="1" applyFill="1" applyBorder="1" applyAlignment="1">
      <alignment horizontal="left" vertical="top"/>
    </xf>
    <xf numFmtId="0" fontId="0" fillId="0" borderId="1" xfId="0" applyBorder="1" applyAlignment="1">
      <alignment horizontal="left" vertical="top"/>
    </xf>
    <xf numFmtId="0" fontId="32" fillId="20" borderId="1" xfId="0" applyFont="1" applyFill="1" applyBorder="1" applyAlignment="1">
      <alignment horizontal="left" vertical="top"/>
    </xf>
    <xf numFmtId="0" fontId="10" fillId="3" borderId="1" xfId="0" applyFont="1" applyFill="1" applyBorder="1" applyAlignment="1">
      <alignment horizontal="left" vertical="top" wrapText="1"/>
    </xf>
    <xf numFmtId="0" fontId="0" fillId="0" borderId="1" xfId="0" applyBorder="1" applyAlignment="1">
      <alignment horizontal="left" vertical="top" wrapText="1"/>
    </xf>
    <xf numFmtId="0" fontId="13" fillId="0" borderId="1" xfId="0" applyFont="1" applyBorder="1" applyAlignment="1">
      <alignment horizontal="left" vertical="top" wrapText="1"/>
    </xf>
    <xf numFmtId="0" fontId="13" fillId="0" borderId="1" xfId="0" applyFont="1" applyBorder="1" applyAlignment="1">
      <alignment horizontal="left" wrapText="1"/>
    </xf>
    <xf numFmtId="0" fontId="33" fillId="0" borderId="1" xfId="0" applyFont="1" applyBorder="1" applyAlignment="1">
      <alignment vertical="center" wrapText="1"/>
    </xf>
    <xf numFmtId="0" fontId="0" fillId="20" borderId="1" xfId="0" applyFill="1" applyBorder="1" applyAlignment="1">
      <alignment vertical="top"/>
    </xf>
    <xf numFmtId="4" fontId="0" fillId="20" borderId="1" xfId="0" applyNumberFormat="1" applyFill="1" applyBorder="1" applyAlignment="1">
      <alignment horizontal="right" vertical="top"/>
    </xf>
    <xf numFmtId="14" fontId="0" fillId="20" borderId="1" xfId="0" applyNumberFormat="1" applyFill="1" applyBorder="1" applyAlignment="1">
      <alignment horizontal="right" vertical="top"/>
    </xf>
    <xf numFmtId="0" fontId="0" fillId="20" borderId="1" xfId="0" applyFill="1" applyBorder="1" applyAlignment="1">
      <alignment horizontal="left" vertical="top" wrapText="1"/>
    </xf>
    <xf numFmtId="0" fontId="22" fillId="18" borderId="13" xfId="0" applyFont="1" applyFill="1" applyBorder="1" applyAlignment="1">
      <alignment horizontal="center" vertical="center"/>
    </xf>
    <xf numFmtId="0" fontId="15" fillId="6" borderId="41" xfId="0" applyFont="1" applyFill="1" applyBorder="1" applyAlignment="1">
      <alignment horizontal="center" vertical="center" wrapText="1"/>
    </xf>
    <xf numFmtId="0" fontId="15" fillId="6" borderId="42" xfId="0" applyFont="1" applyFill="1" applyBorder="1" applyAlignment="1">
      <alignment horizontal="center" vertical="center" wrapText="1"/>
    </xf>
    <xf numFmtId="0" fontId="20" fillId="14" borderId="24" xfId="0" applyFont="1" applyFill="1" applyBorder="1" applyAlignment="1">
      <alignment horizontal="center"/>
    </xf>
    <xf numFmtId="0" fontId="20" fillId="14" borderId="25" xfId="0" applyFont="1" applyFill="1" applyBorder="1" applyAlignment="1">
      <alignment horizontal="center"/>
    </xf>
    <xf numFmtId="0" fontId="20" fillId="15" borderId="20" xfId="0" applyFont="1" applyFill="1" applyBorder="1" applyAlignment="1">
      <alignment horizontal="center"/>
    </xf>
    <xf numFmtId="0" fontId="20" fillId="15" borderId="21" xfId="0" applyFont="1" applyFill="1" applyBorder="1" applyAlignment="1">
      <alignment horizontal="center"/>
    </xf>
    <xf numFmtId="0" fontId="20" fillId="15" borderId="22" xfId="0" applyFont="1" applyFill="1" applyBorder="1" applyAlignment="1">
      <alignment horizontal="center"/>
    </xf>
    <xf numFmtId="0" fontId="20" fillId="16" borderId="33" xfId="0" applyFont="1" applyFill="1" applyBorder="1" applyAlignment="1">
      <alignment horizontal="center"/>
    </xf>
    <xf numFmtId="0" fontId="20" fillId="16" borderId="34" xfId="0" applyFont="1" applyFill="1" applyBorder="1" applyAlignment="1">
      <alignment horizontal="center"/>
    </xf>
    <xf numFmtId="0" fontId="20" fillId="16" borderId="35" xfId="0" applyFont="1" applyFill="1" applyBorder="1" applyAlignment="1">
      <alignment horizontal="center"/>
    </xf>
    <xf numFmtId="0" fontId="20" fillId="17" borderId="23" xfId="0" applyFont="1" applyFill="1" applyBorder="1" applyAlignment="1">
      <alignment horizontal="center"/>
    </xf>
    <xf numFmtId="0" fontId="20" fillId="17" borderId="24" xfId="0" applyFont="1" applyFill="1" applyBorder="1" applyAlignment="1">
      <alignment horizontal="center"/>
    </xf>
    <xf numFmtId="0" fontId="20" fillId="17" borderId="25" xfId="0" applyFont="1" applyFill="1" applyBorder="1" applyAlignment="1">
      <alignment horizontal="center"/>
    </xf>
    <xf numFmtId="0" fontId="31" fillId="19" borderId="0" xfId="0" applyFont="1" applyFill="1" applyAlignment="1">
      <alignment horizontal="center" vertical="center"/>
    </xf>
    <xf numFmtId="0" fontId="9" fillId="4" borderId="5"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9" fillId="4" borderId="6" xfId="0" quotePrefix="1" applyFont="1" applyFill="1" applyBorder="1" applyAlignment="1">
      <alignment horizontal="center" vertical="center"/>
    </xf>
    <xf numFmtId="0" fontId="9" fillId="4" borderId="4" xfId="0" quotePrefix="1" applyFont="1" applyFill="1" applyBorder="1" applyAlignment="1">
      <alignment horizontal="center" vertical="center"/>
    </xf>
    <xf numFmtId="0" fontId="7" fillId="7" borderId="3" xfId="0" applyFont="1" applyFill="1" applyBorder="1" applyAlignment="1">
      <alignment horizontal="center" vertical="center"/>
    </xf>
    <xf numFmtId="0" fontId="7" fillId="7" borderId="1" xfId="0" applyFont="1" applyFill="1" applyBorder="1" applyAlignment="1">
      <alignment horizontal="center" vertical="center"/>
    </xf>
    <xf numFmtId="0" fontId="5" fillId="5" borderId="7" xfId="0" applyFont="1" applyFill="1" applyBorder="1" applyAlignment="1">
      <alignment horizontal="center" vertical="center"/>
    </xf>
    <xf numFmtId="0" fontId="5" fillId="5" borderId="0" xfId="0" applyFont="1" applyFill="1" applyAlignment="1">
      <alignment horizontal="center" vertical="center"/>
    </xf>
  </cellXfs>
  <cellStyles count="5">
    <cellStyle name="Comma" xfId="4" builtinId="3"/>
    <cellStyle name="Comma 2" xfId="3" xr:uid="{BB868683-9E1F-49CE-B1A8-0992F6952782}"/>
    <cellStyle name="Normal" xfId="0" builtinId="0"/>
    <cellStyle name="Normal 2" xfId="2" xr:uid="{C1170C61-ED17-445D-98EF-2DC6178E6EF6}"/>
    <cellStyle name="Percent" xfId="1" builtinId="5"/>
  </cellStyles>
  <dxfs count="17">
    <dxf>
      <font>
        <color rgb="FF9C0006"/>
      </font>
      <fill>
        <patternFill>
          <bgColor rgb="FFFFC7CE"/>
        </patternFill>
      </fill>
    </dxf>
    <dxf>
      <numFmt numFmtId="164" formatCode="0.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4" formatCode="0.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4" formatCode="0.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4" formatCode="0.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4" formatCode="0.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4" formatCode="0.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4" formatCode="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0.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4" formatCode="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0.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thin">
          <color indexed="64"/>
        </right>
        <top style="thin">
          <color indexed="64"/>
        </top>
        <bottom style="thin">
          <color indexed="64"/>
        </bottom>
      </border>
    </dxf>
    <dxf>
      <border outline="0">
        <bottom style="thin">
          <color indexed="64"/>
        </bottom>
      </border>
    </dxf>
    <dxf>
      <alignment vertical="center" textRotation="0" indent="0" justifyLastLine="0" shrinkToFit="0" readingOrder="0"/>
    </dxf>
  </dxfs>
  <tableStyles count="1" defaultTableStyle="TableStyleMedium2" defaultPivotStyle="PivotStyleLight16">
    <tableStyle name="Slicer Style 1" pivot="0" table="0" count="0" xr9:uid="{B6C9B040-2084-4D1E-BC7D-F8FABFED4099}"/>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IN"/>
              <a:t>Appropriation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'Final Dashboard'!$B$4</c:f>
              <c:strCache>
                <c:ptCount val="1"/>
              </c:strCache>
            </c:strRef>
          </c:tx>
          <c:spPr>
            <a:solidFill>
              <a:schemeClr val="accent4">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Dashboard'!$B$5:$B$13</c15:sqref>
                  </c15:fullRef>
                </c:ext>
              </c:extLst>
              <c:f>'Final Dashboard'!$B$6:$B$13</c:f>
              <c:numCache>
                <c:formatCode>General</c:formatCode>
                <c:ptCount val="8"/>
                <c:pt idx="0">
                  <c:v>59.9</c:v>
                </c:pt>
                <c:pt idx="1">
                  <c:v>11.1</c:v>
                </c:pt>
                <c:pt idx="2">
                  <c:v>42.8</c:v>
                </c:pt>
                <c:pt idx="3">
                  <c:v>42.5</c:v>
                </c:pt>
                <c:pt idx="4">
                  <c:v>67.8</c:v>
                </c:pt>
                <c:pt idx="5">
                  <c:v>44.1</c:v>
                </c:pt>
                <c:pt idx="6">
                  <c:v>30.6</c:v>
                </c:pt>
                <c:pt idx="7">
                  <c:v>42.1</c:v>
                </c:pt>
              </c:numCache>
            </c:numRef>
          </c:val>
          <c:extLst>
            <c:ext xmlns:c16="http://schemas.microsoft.com/office/drawing/2014/chart" uri="{C3380CC4-5D6E-409C-BE32-E72D297353CC}">
              <c16:uniqueId val="{00000000-872F-48CA-B53D-DE15A5BD2A19}"/>
            </c:ext>
          </c:extLst>
        </c:ser>
        <c:ser>
          <c:idx val="1"/>
          <c:order val="1"/>
          <c:tx>
            <c:strRef>
              <c:f>'Final Dashboard'!$C$4</c:f>
              <c:strCache>
                <c:ptCount val="1"/>
              </c:strCache>
            </c:strRef>
          </c:tx>
          <c:spPr>
            <a:solidFill>
              <a:schemeClr val="accent4">
                <a:tint val="77000"/>
              </a:schemeClr>
            </a:solidFill>
            <a:ln>
              <a:noFill/>
            </a:ln>
            <a:effectLst/>
          </c:spPr>
          <c:invertIfNegative val="0"/>
          <c:dLbls>
            <c:dLbl>
              <c:idx val="1"/>
              <c:layout>
                <c:manualLayout>
                  <c:x val="2.3026314464111384E-2"/>
                  <c:y val="-3.373139925812169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72F-48CA-B53D-DE15A5BD2A19}"/>
                </c:ext>
              </c:extLst>
            </c:dLbl>
            <c:dLbl>
              <c:idx val="5"/>
              <c:layout>
                <c:manualLayout>
                  <c:x val="2.5584793849012744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72F-48CA-B53D-DE15A5BD2A19}"/>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Dashboard'!$C$5:$C$13</c15:sqref>
                  </c15:fullRef>
                </c:ext>
              </c:extLst>
              <c:f>'Final Dashboard'!$C$6:$C$13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872F-48CA-B53D-DE15A5BD2A19}"/>
            </c:ext>
          </c:extLst>
        </c:ser>
        <c:dLbls>
          <c:showLegendKey val="0"/>
          <c:showVal val="0"/>
          <c:showCatName val="0"/>
          <c:showSerName val="0"/>
          <c:showPercent val="0"/>
          <c:showBubbleSize val="0"/>
        </c:dLbls>
        <c:gapWidth val="150"/>
        <c:axId val="1529765744"/>
        <c:axId val="1529774384"/>
      </c:barChart>
      <c:catAx>
        <c:axId val="1529765744"/>
        <c:scaling>
          <c:orientation val="minMax"/>
        </c:scaling>
        <c:delete val="0"/>
        <c:axPos val="b"/>
        <c:numFmt formatCode="General"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529774384"/>
        <c:crosses val="autoZero"/>
        <c:auto val="1"/>
        <c:lblAlgn val="ctr"/>
        <c:lblOffset val="100"/>
        <c:noMultiLvlLbl val="0"/>
      </c:catAx>
      <c:valAx>
        <c:axId val="1529774384"/>
        <c:scaling>
          <c:orientation val="minMax"/>
        </c:scaling>
        <c:delete val="1"/>
        <c:axPos val="l"/>
        <c:majorGridlines>
          <c:spPr>
            <a:ln w="6350" cap="flat" cmpd="sng" algn="ctr">
              <a:solidFill>
                <a:schemeClr val="tx1">
                  <a:tint val="75000"/>
                </a:schemeClr>
              </a:solidFill>
              <a:prstDash val="solid"/>
              <a:round/>
            </a:ln>
            <a:effectLst/>
          </c:spPr>
        </c:majorGridlines>
        <c:numFmt formatCode="General" sourceLinked="1"/>
        <c:majorTickMark val="out"/>
        <c:minorTickMark val="none"/>
        <c:tickLblPos val="nextTo"/>
        <c:crossAx val="1529765744"/>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IN"/>
              <a:t>Capex</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'Final Dashboard'!$D$4</c:f>
              <c:strCache>
                <c:ptCount val="1"/>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Dashboard'!$D$5:$D$13</c15:sqref>
                  </c15:fullRef>
                </c:ext>
              </c:extLst>
              <c:f>'Final Dashboard'!$D$6:$D$13</c:f>
              <c:numCache>
                <c:formatCode>0.0</c:formatCode>
                <c:ptCount val="8"/>
                <c:pt idx="0">
                  <c:v>56</c:v>
                </c:pt>
                <c:pt idx="1">
                  <c:v>11</c:v>
                </c:pt>
                <c:pt idx="2">
                  <c:v>38</c:v>
                </c:pt>
                <c:pt idx="3">
                  <c:v>34</c:v>
                </c:pt>
                <c:pt idx="4">
                  <c:v>62.6</c:v>
                </c:pt>
                <c:pt idx="5">
                  <c:v>37.6</c:v>
                </c:pt>
                <c:pt idx="6">
                  <c:v>30</c:v>
                </c:pt>
                <c:pt idx="7">
                  <c:v>37.799999999999997</c:v>
                </c:pt>
              </c:numCache>
            </c:numRef>
          </c:val>
          <c:extLst>
            <c:ext xmlns:c16="http://schemas.microsoft.com/office/drawing/2014/chart" uri="{C3380CC4-5D6E-409C-BE32-E72D297353CC}">
              <c16:uniqueId val="{00000000-47D7-4FA8-B785-EA25BF4D6B57}"/>
            </c:ext>
          </c:extLst>
        </c:ser>
        <c:ser>
          <c:idx val="1"/>
          <c:order val="1"/>
          <c:tx>
            <c:strRef>
              <c:f>'Final Dashboard'!$E$4</c:f>
              <c:strCache>
                <c:ptCount val="1"/>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Dashboard'!$E$5:$E$13</c15:sqref>
                  </c15:fullRef>
                </c:ext>
              </c:extLst>
              <c:f>'Final Dashboard'!$E$6:$E$13</c:f>
              <c:numCache>
                <c:formatCode>0.0</c:formatCode>
                <c:ptCount val="8"/>
                <c:pt idx="0">
                  <c:v>0.23397905699999999</c:v>
                </c:pt>
                <c:pt idx="1">
                  <c:v>0.111422772</c:v>
                </c:pt>
                <c:pt idx="2">
                  <c:v>1.7887385999999998E-2</c:v>
                </c:pt>
                <c:pt idx="3">
                  <c:v>-1.6032210000000002E-2</c:v>
                </c:pt>
                <c:pt idx="4">
                  <c:v>0.16655125899999998</c:v>
                </c:pt>
                <c:pt idx="5">
                  <c:v>0.33851257600000006</c:v>
                </c:pt>
                <c:pt idx="6">
                  <c:v>-3.8360759999999995E-3</c:v>
                </c:pt>
                <c:pt idx="7">
                  <c:v>-0.22178492899999991</c:v>
                </c:pt>
              </c:numCache>
            </c:numRef>
          </c:val>
          <c:extLst>
            <c:ext xmlns:c16="http://schemas.microsoft.com/office/drawing/2014/chart" uri="{C3380CC4-5D6E-409C-BE32-E72D297353CC}">
              <c16:uniqueId val="{00000001-47D7-4FA8-B785-EA25BF4D6B57}"/>
            </c:ext>
          </c:extLst>
        </c:ser>
        <c:dLbls>
          <c:showLegendKey val="0"/>
          <c:showVal val="0"/>
          <c:showCatName val="0"/>
          <c:showSerName val="0"/>
          <c:showPercent val="0"/>
          <c:showBubbleSize val="0"/>
        </c:dLbls>
        <c:gapWidth val="150"/>
        <c:axId val="1529777264"/>
        <c:axId val="1529763344"/>
      </c:barChart>
      <c:catAx>
        <c:axId val="1529777264"/>
        <c:scaling>
          <c:orientation val="minMax"/>
        </c:scaling>
        <c:delete val="0"/>
        <c:axPos val="b"/>
        <c:numFmt formatCode="General"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529763344"/>
        <c:crosses val="autoZero"/>
        <c:auto val="1"/>
        <c:lblAlgn val="ctr"/>
        <c:lblOffset val="100"/>
        <c:noMultiLvlLbl val="0"/>
      </c:catAx>
      <c:valAx>
        <c:axId val="1529763344"/>
        <c:scaling>
          <c:orientation val="minMax"/>
        </c:scaling>
        <c:delete val="1"/>
        <c:axPos val="l"/>
        <c:majorGridlines>
          <c:spPr>
            <a:ln w="6350" cap="flat" cmpd="sng" algn="ctr">
              <a:solidFill>
                <a:schemeClr val="tx1">
                  <a:tint val="75000"/>
                </a:schemeClr>
              </a:solidFill>
              <a:prstDash val="solid"/>
              <a:round/>
            </a:ln>
            <a:effectLst/>
          </c:spPr>
        </c:majorGridlines>
        <c:numFmt formatCode="General" sourceLinked="1"/>
        <c:majorTickMark val="out"/>
        <c:minorTickMark val="none"/>
        <c:tickLblPos val="nextTo"/>
        <c:crossAx val="1529777264"/>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a:lstStyle/>
          <a:p>
            <a:pPr>
              <a:defRPr/>
            </a:pPr>
            <a:r>
              <a:rPr lang="en-IN"/>
              <a:t>Close Outs</a:t>
            </a:r>
          </a:p>
        </c:rich>
      </c:tx>
      <c:overlay val="0"/>
    </c:title>
    <c:autoTitleDeleted val="0"/>
    <c:plotArea>
      <c:layout/>
      <c:barChart>
        <c:barDir val="col"/>
        <c:grouping val="clustered"/>
        <c:varyColors val="0"/>
        <c:ser>
          <c:idx val="0"/>
          <c:order val="0"/>
          <c:tx>
            <c:strRef>
              <c:f>'Final Dashboard'!$F$4</c:f>
              <c:strCache>
                <c:ptCount val="1"/>
              </c:strCache>
            </c:strRef>
          </c:tx>
          <c:invertIfNegative val="0"/>
          <c:dLbls>
            <c:spPr>
              <a:noFill/>
              <a:ln>
                <a:noFill/>
              </a:ln>
              <a:effectLst/>
            </c:spPr>
            <c:txPr>
              <a:bodyPr wrap="square" lIns="38100" tIns="19050" rIns="38100" bIns="19050" anchor="ctr">
                <a:spAutoFit/>
              </a:bodyPr>
              <a:lstStyle/>
              <a:p>
                <a:pPr>
                  <a:defRPr sz="1200" b="1">
                    <a:solidFill>
                      <a:srgbClr val="FF00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Dashboard'!$F$5:$F$13</c15:sqref>
                  </c15:fullRef>
                </c:ext>
              </c:extLst>
              <c:f>'Final Dashboard'!$F$6:$F$13</c:f>
              <c:numCache>
                <c:formatCode>0.0</c:formatCode>
                <c:ptCount val="8"/>
                <c:pt idx="0">
                  <c:v>40</c:v>
                </c:pt>
                <c:pt idx="1">
                  <c:v>9.1999999999999993</c:v>
                </c:pt>
                <c:pt idx="2">
                  <c:v>27</c:v>
                </c:pt>
                <c:pt idx="3">
                  <c:v>24</c:v>
                </c:pt>
                <c:pt idx="4">
                  <c:v>44.3</c:v>
                </c:pt>
                <c:pt idx="5">
                  <c:v>28.1</c:v>
                </c:pt>
                <c:pt idx="6">
                  <c:v>25</c:v>
                </c:pt>
                <c:pt idx="7">
                  <c:v>30.9</c:v>
                </c:pt>
              </c:numCache>
            </c:numRef>
          </c:val>
          <c:extLst>
            <c:ext xmlns:c16="http://schemas.microsoft.com/office/drawing/2014/chart" uri="{C3380CC4-5D6E-409C-BE32-E72D297353CC}">
              <c16:uniqueId val="{00000000-C155-4617-9850-6AC1BB4EF38B}"/>
            </c:ext>
          </c:extLst>
        </c:ser>
        <c:ser>
          <c:idx val="1"/>
          <c:order val="1"/>
          <c:tx>
            <c:strRef>
              <c:f>'Final Dashboard'!$G$4</c:f>
              <c:strCache>
                <c:ptCount val="1"/>
              </c:strCache>
            </c:strRef>
          </c:tx>
          <c:invertIfNegative val="0"/>
          <c:dLbls>
            <c:spPr>
              <a:noFill/>
              <a:ln>
                <a:noFill/>
              </a:ln>
              <a:effectLst/>
            </c:spPr>
            <c:txPr>
              <a:bodyPr wrap="square" lIns="38100" tIns="19050" rIns="38100" bIns="19050" anchor="ctr">
                <a:spAutoFit/>
              </a:bodyPr>
              <a:lstStyle/>
              <a:p>
                <a:pPr>
                  <a:defRPr sz="1200" b="1">
                    <a:solidFill>
                      <a:srgbClr val="7030A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Dashboard'!$G$5:$G$13</c15:sqref>
                  </c15:fullRef>
                </c:ext>
              </c:extLst>
              <c:f>'Final Dashboard'!$G$6:$G$13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C155-4617-9850-6AC1BB4EF38B}"/>
            </c:ext>
          </c:extLst>
        </c:ser>
        <c:dLbls>
          <c:showLegendKey val="0"/>
          <c:showVal val="0"/>
          <c:showCatName val="0"/>
          <c:showSerName val="0"/>
          <c:showPercent val="0"/>
          <c:showBubbleSize val="0"/>
        </c:dLbls>
        <c:gapWidth val="150"/>
        <c:axId val="1529771984"/>
        <c:axId val="1529767184"/>
      </c:barChart>
      <c:catAx>
        <c:axId val="1529771984"/>
        <c:scaling>
          <c:orientation val="minMax"/>
        </c:scaling>
        <c:delete val="0"/>
        <c:axPos val="b"/>
        <c:numFmt formatCode="General" sourceLinked="1"/>
        <c:majorTickMark val="out"/>
        <c:minorTickMark val="none"/>
        <c:tickLblPos val="nextTo"/>
        <c:crossAx val="1529767184"/>
        <c:crosses val="autoZero"/>
        <c:auto val="1"/>
        <c:lblAlgn val="ctr"/>
        <c:lblOffset val="100"/>
        <c:noMultiLvlLbl val="0"/>
      </c:catAx>
      <c:valAx>
        <c:axId val="1529767184"/>
        <c:scaling>
          <c:orientation val="minMax"/>
        </c:scaling>
        <c:delete val="1"/>
        <c:axPos val="l"/>
        <c:majorGridlines/>
        <c:numFmt formatCode="General" sourceLinked="1"/>
        <c:majorTickMark val="out"/>
        <c:minorTickMark val="none"/>
        <c:tickLblPos val="nextTo"/>
        <c:crossAx val="15297719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IN"/>
              <a:t>CWIP</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'Final Dashboard'!$H$4</c:f>
              <c:strCache>
                <c:ptCount val="1"/>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Dashboard'!$H$5:$H$13</c15:sqref>
                  </c15:fullRef>
                </c:ext>
              </c:extLst>
              <c:f>'Final Dashboard'!$H$6:$H$13</c:f>
              <c:numCache>
                <c:formatCode>0.0</c:formatCode>
                <c:ptCount val="8"/>
                <c:pt idx="0">
                  <c:v>6.3345095970000003</c:v>
                </c:pt>
                <c:pt idx="1">
                  <c:v>2.29645331</c:v>
                </c:pt>
                <c:pt idx="2">
                  <c:v>3.1116332110000009</c:v>
                </c:pt>
                <c:pt idx="3">
                  <c:v>5.5363375930000007</c:v>
                </c:pt>
                <c:pt idx="4">
                  <c:v>6.6623413300000012</c:v>
                </c:pt>
                <c:pt idx="5">
                  <c:v>5.8602726239999976</c:v>
                </c:pt>
                <c:pt idx="6">
                  <c:v>5.3581142910000006</c:v>
                </c:pt>
                <c:pt idx="7">
                  <c:v>4.173985386</c:v>
                </c:pt>
              </c:numCache>
            </c:numRef>
          </c:val>
          <c:extLst>
            <c:ext xmlns:c16="http://schemas.microsoft.com/office/drawing/2014/chart" uri="{C3380CC4-5D6E-409C-BE32-E72D297353CC}">
              <c16:uniqueId val="{00000000-838F-4A59-A0FC-0485EA0499EC}"/>
            </c:ext>
          </c:extLst>
        </c:ser>
        <c:dLbls>
          <c:showLegendKey val="0"/>
          <c:showVal val="0"/>
          <c:showCatName val="0"/>
          <c:showSerName val="0"/>
          <c:showPercent val="0"/>
          <c:showBubbleSize val="0"/>
        </c:dLbls>
        <c:gapWidth val="150"/>
        <c:axId val="1529772944"/>
        <c:axId val="1529767664"/>
      </c:barChart>
      <c:catAx>
        <c:axId val="1529772944"/>
        <c:scaling>
          <c:orientation val="minMax"/>
        </c:scaling>
        <c:delete val="0"/>
        <c:axPos val="b"/>
        <c:numFmt formatCode="General"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529767664"/>
        <c:crosses val="autoZero"/>
        <c:auto val="1"/>
        <c:lblAlgn val="ctr"/>
        <c:lblOffset val="100"/>
        <c:noMultiLvlLbl val="0"/>
      </c:catAx>
      <c:valAx>
        <c:axId val="1529767664"/>
        <c:scaling>
          <c:orientation val="minMax"/>
        </c:scaling>
        <c:delete val="1"/>
        <c:axPos val="l"/>
        <c:majorGridlines>
          <c:spPr>
            <a:ln w="6350" cap="flat" cmpd="sng" algn="ctr">
              <a:solidFill>
                <a:schemeClr val="tx1">
                  <a:tint val="75000"/>
                </a:schemeClr>
              </a:solidFill>
              <a:prstDash val="solid"/>
              <a:round/>
            </a:ln>
            <a:effectLst/>
          </c:spPr>
        </c:majorGridlines>
        <c:numFmt formatCode="General" sourceLinked="1"/>
        <c:majorTickMark val="out"/>
        <c:minorTickMark val="none"/>
        <c:tickLblPos val="nextTo"/>
        <c:crossAx val="1529772944"/>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IN"/>
              <a:t>No. of Projects Technically Completed</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'Final Dashboard'!$J$4</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Dashboard'!$J$5:$J$13</c15:sqref>
                  </c15:fullRef>
                </c:ext>
              </c:extLst>
              <c:f>'Final Dashboard'!$J$6:$J$13</c:f>
              <c:numCache>
                <c:formatCode>0.0</c:formatCode>
                <c:ptCount val="8"/>
                <c:pt idx="0">
                  <c:v>2</c:v>
                </c:pt>
                <c:pt idx="1">
                  <c:v>2</c:v>
                </c:pt>
                <c:pt idx="2">
                  <c:v>11</c:v>
                </c:pt>
                <c:pt idx="3">
                  <c:v>7</c:v>
                </c:pt>
                <c:pt idx="4">
                  <c:v>4</c:v>
                </c:pt>
                <c:pt idx="5">
                  <c:v>22</c:v>
                </c:pt>
                <c:pt idx="6">
                  <c:v>2</c:v>
                </c:pt>
                <c:pt idx="7">
                  <c:v>1</c:v>
                </c:pt>
              </c:numCache>
            </c:numRef>
          </c:val>
          <c:extLst>
            <c:ext xmlns:c16="http://schemas.microsoft.com/office/drawing/2014/chart" uri="{C3380CC4-5D6E-409C-BE32-E72D297353CC}">
              <c16:uniqueId val="{00000000-E6F9-4457-9677-A9F4AB795717}"/>
            </c:ext>
          </c:extLst>
        </c:ser>
        <c:dLbls>
          <c:showLegendKey val="0"/>
          <c:showVal val="0"/>
          <c:showCatName val="0"/>
          <c:showSerName val="0"/>
          <c:showPercent val="0"/>
          <c:showBubbleSize val="0"/>
        </c:dLbls>
        <c:gapWidth val="150"/>
        <c:axId val="1529768144"/>
        <c:axId val="1529776784"/>
      </c:barChart>
      <c:catAx>
        <c:axId val="1529768144"/>
        <c:scaling>
          <c:orientation val="minMax"/>
        </c:scaling>
        <c:delete val="0"/>
        <c:axPos val="b"/>
        <c:numFmt formatCode="General"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529776784"/>
        <c:crosses val="autoZero"/>
        <c:auto val="1"/>
        <c:lblAlgn val="ctr"/>
        <c:lblOffset val="100"/>
        <c:noMultiLvlLbl val="0"/>
      </c:catAx>
      <c:valAx>
        <c:axId val="1529776784"/>
        <c:scaling>
          <c:orientation val="minMax"/>
        </c:scaling>
        <c:delete val="1"/>
        <c:axPos val="l"/>
        <c:majorGridlines>
          <c:spPr>
            <a:ln w="6350" cap="flat" cmpd="sng" algn="ctr">
              <a:solidFill>
                <a:schemeClr val="tx1">
                  <a:tint val="75000"/>
                </a:schemeClr>
              </a:solidFill>
              <a:prstDash val="solid"/>
              <a:round/>
            </a:ln>
            <a:effectLst/>
          </c:spPr>
        </c:majorGridlines>
        <c:numFmt formatCode="General" sourceLinked="1"/>
        <c:majorTickMark val="out"/>
        <c:minorTickMark val="none"/>
        <c:tickLblPos val="nextTo"/>
        <c:crossAx val="1529768144"/>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IN"/>
              <a:t>No. of Delayed Projects (Time Overrun)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'Final Dashboard'!$K$4</c:f>
              <c:strCache>
                <c:ptCount val="1"/>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Dashboard'!$K$5:$K$13</c15:sqref>
                  </c15:fullRef>
                </c:ext>
              </c:extLst>
              <c:f>'Final Dashboard'!$K$6:$K$13</c:f>
              <c:numCache>
                <c:formatCode>0.0</c:formatCode>
                <c:ptCount val="8"/>
                <c:pt idx="0">
                  <c:v>19</c:v>
                </c:pt>
                <c:pt idx="1">
                  <c:v>4</c:v>
                </c:pt>
                <c:pt idx="2">
                  <c:v>0</c:v>
                </c:pt>
                <c:pt idx="3">
                  <c:v>10</c:v>
                </c:pt>
                <c:pt idx="4">
                  <c:v>1</c:v>
                </c:pt>
                <c:pt idx="5">
                  <c:v>1</c:v>
                </c:pt>
                <c:pt idx="6">
                  <c:v>2</c:v>
                </c:pt>
                <c:pt idx="7">
                  <c:v>2</c:v>
                </c:pt>
              </c:numCache>
            </c:numRef>
          </c:val>
          <c:extLst>
            <c:ext xmlns:c16="http://schemas.microsoft.com/office/drawing/2014/chart" uri="{C3380CC4-5D6E-409C-BE32-E72D297353CC}">
              <c16:uniqueId val="{00000000-A501-4DD2-B2D4-BF456229BCF3}"/>
            </c:ext>
          </c:extLst>
        </c:ser>
        <c:dLbls>
          <c:showLegendKey val="0"/>
          <c:showVal val="0"/>
          <c:showCatName val="0"/>
          <c:showSerName val="0"/>
          <c:showPercent val="0"/>
          <c:showBubbleSize val="0"/>
        </c:dLbls>
        <c:gapWidth val="150"/>
        <c:axId val="1529773904"/>
        <c:axId val="1529770544"/>
      </c:barChart>
      <c:catAx>
        <c:axId val="1529773904"/>
        <c:scaling>
          <c:orientation val="minMax"/>
        </c:scaling>
        <c:delete val="0"/>
        <c:axPos val="b"/>
        <c:numFmt formatCode="General"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529770544"/>
        <c:crosses val="autoZero"/>
        <c:auto val="1"/>
        <c:lblAlgn val="ctr"/>
        <c:lblOffset val="100"/>
        <c:noMultiLvlLbl val="0"/>
      </c:catAx>
      <c:valAx>
        <c:axId val="1529770544"/>
        <c:scaling>
          <c:orientation val="minMax"/>
        </c:scaling>
        <c:delete val="1"/>
        <c:axPos val="l"/>
        <c:majorGridlines>
          <c:spPr>
            <a:ln w="6350" cap="flat" cmpd="sng" algn="ctr">
              <a:solidFill>
                <a:schemeClr val="tx1">
                  <a:tint val="75000"/>
                </a:schemeClr>
              </a:solidFill>
              <a:prstDash val="solid"/>
              <a:round/>
            </a:ln>
            <a:effectLst/>
          </c:spPr>
        </c:majorGridlines>
        <c:numFmt formatCode="General" sourceLinked="1"/>
        <c:majorTickMark val="out"/>
        <c:minorTickMark val="none"/>
        <c:tickLblPos val="nextTo"/>
        <c:crossAx val="1529773904"/>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IN"/>
              <a:t>-VE CWIP</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'Final Dashboard'!$L$4</c:f>
              <c:strCache>
                <c:ptCount val="1"/>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extLst>
                <c:ext xmlns:c15="http://schemas.microsoft.com/office/drawing/2012/chart" uri="{02D57815-91ED-43cb-92C2-25804820EDAC}">
                  <c15:fullRef>
                    <c15:sqref>'Final Dashboard'!$A$5:$A$13</c15:sqref>
                  </c15:fullRef>
                </c:ext>
              </c:extLst>
              <c:f>'Final Dashboard'!$A$6:$A$13</c:f>
              <c:strCache>
                <c:ptCount val="8"/>
                <c:pt idx="0">
                  <c:v>AURANGABAD</c:v>
                </c:pt>
                <c:pt idx="1">
                  <c:v>MUMBAI</c:v>
                </c:pt>
                <c:pt idx="2">
                  <c:v>NAGPUR</c:v>
                </c:pt>
                <c:pt idx="3">
                  <c:v>NASIK</c:v>
                </c:pt>
                <c:pt idx="4">
                  <c:v>PUNE</c:v>
                </c:pt>
                <c:pt idx="5">
                  <c:v>SHOLAPUR</c:v>
                </c:pt>
                <c:pt idx="6">
                  <c:v>VASCO</c:v>
                </c:pt>
                <c:pt idx="7">
                  <c:v>VASHI</c:v>
                </c:pt>
              </c:strCache>
            </c:strRef>
          </c:cat>
          <c:val>
            <c:numRef>
              <c:extLst>
                <c:ext xmlns:c15="http://schemas.microsoft.com/office/drawing/2012/chart" uri="{02D57815-91ED-43cb-92C2-25804820EDAC}">
                  <c15:fullRef>
                    <c15:sqref>'Final Dashboard'!$L$5:$L$13</c15:sqref>
                  </c15:fullRef>
                </c:ext>
              </c:extLst>
              <c:f>'Final Dashboard'!$L$6:$L$13</c:f>
              <c:numCache>
                <c:formatCode>0.0</c:formatCode>
                <c:ptCount val="8"/>
                <c:pt idx="0">
                  <c:v>1</c:v>
                </c:pt>
                <c:pt idx="1">
                  <c:v>0</c:v>
                </c:pt>
                <c:pt idx="2">
                  <c:v>1</c:v>
                </c:pt>
                <c:pt idx="3">
                  <c:v>0</c:v>
                </c:pt>
                <c:pt idx="4">
                  <c:v>1</c:v>
                </c:pt>
                <c:pt idx="5">
                  <c:v>1</c:v>
                </c:pt>
                <c:pt idx="6">
                  <c:v>0</c:v>
                </c:pt>
                <c:pt idx="7">
                  <c:v>1</c:v>
                </c:pt>
              </c:numCache>
            </c:numRef>
          </c:val>
          <c:extLst>
            <c:ext xmlns:c16="http://schemas.microsoft.com/office/drawing/2014/chart" uri="{C3380CC4-5D6E-409C-BE32-E72D297353CC}">
              <c16:uniqueId val="{00000000-CFF4-478F-B27C-B4FA150DB099}"/>
            </c:ext>
          </c:extLst>
        </c:ser>
        <c:dLbls>
          <c:showLegendKey val="0"/>
          <c:showVal val="0"/>
          <c:showCatName val="0"/>
          <c:showSerName val="0"/>
          <c:showPercent val="0"/>
          <c:showBubbleSize val="0"/>
        </c:dLbls>
        <c:gapWidth val="150"/>
        <c:axId val="138004704"/>
        <c:axId val="138009024"/>
      </c:barChart>
      <c:catAx>
        <c:axId val="138004704"/>
        <c:scaling>
          <c:orientation val="minMax"/>
        </c:scaling>
        <c:delete val="0"/>
        <c:axPos val="b"/>
        <c:numFmt formatCode="General"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38009024"/>
        <c:crosses val="autoZero"/>
        <c:auto val="1"/>
        <c:lblAlgn val="ctr"/>
        <c:lblOffset val="100"/>
        <c:noMultiLvlLbl val="0"/>
      </c:catAx>
      <c:valAx>
        <c:axId val="138009024"/>
        <c:scaling>
          <c:orientation val="minMax"/>
        </c:scaling>
        <c:delete val="1"/>
        <c:axPos val="l"/>
        <c:majorGridlines>
          <c:spPr>
            <a:ln w="6350" cap="flat" cmpd="sng" algn="ctr">
              <a:solidFill>
                <a:schemeClr val="tx1">
                  <a:tint val="75000"/>
                </a:schemeClr>
              </a:solidFill>
              <a:prstDash val="solid"/>
              <a:round/>
            </a:ln>
            <a:effectLst/>
          </c:spPr>
        </c:majorGridlines>
        <c:numFmt formatCode="0.0" sourceLinked="1"/>
        <c:majorTickMark val="out"/>
        <c:minorTickMark val="none"/>
        <c:tickLblPos val="nextTo"/>
        <c:crossAx val="138004704"/>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withinLinearReversed" id="25">
  <a:schemeClr val="accent5"/>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4">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4">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4">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4">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4">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4">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6</xdr:col>
      <xdr:colOff>228600</xdr:colOff>
      <xdr:row>1</xdr:row>
      <xdr:rowOff>106680</xdr:rowOff>
    </xdr:from>
    <xdr:to>
      <xdr:col>9</xdr:col>
      <xdr:colOff>228600</xdr:colOff>
      <xdr:row>15</xdr:row>
      <xdr:rowOff>13335</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89A9E80E-14C6-86CB-9A7C-3B1041502F6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821680" y="2895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21770</xdr:rowOff>
    </xdr:from>
    <xdr:to>
      <xdr:col>8</xdr:col>
      <xdr:colOff>87086</xdr:colOff>
      <xdr:row>20</xdr:row>
      <xdr:rowOff>76199</xdr:rowOff>
    </xdr:to>
    <xdr:graphicFrame macro="">
      <xdr:nvGraphicFramePr>
        <xdr:cNvPr id="2" name="Chart 1">
          <a:extLst>
            <a:ext uri="{FF2B5EF4-FFF2-40B4-BE49-F238E27FC236}">
              <a16:creationId xmlns:a16="http://schemas.microsoft.com/office/drawing/2014/main" id="{79BC855A-2205-42F8-8A85-05E9E44B4A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130628</xdr:colOff>
      <xdr:row>0</xdr:row>
      <xdr:rowOff>0</xdr:rowOff>
    </xdr:from>
    <xdr:to>
      <xdr:col>15</xdr:col>
      <xdr:colOff>307339</xdr:colOff>
      <xdr:row>20</xdr:row>
      <xdr:rowOff>97971</xdr:rowOff>
    </xdr:to>
    <xdr:graphicFrame macro="">
      <xdr:nvGraphicFramePr>
        <xdr:cNvPr id="3" name="Chart 2">
          <a:extLst>
            <a:ext uri="{FF2B5EF4-FFF2-40B4-BE49-F238E27FC236}">
              <a16:creationId xmlns:a16="http://schemas.microsoft.com/office/drawing/2014/main" id="{450A4ED0-0284-4049-9487-10F313835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337457</xdr:colOff>
      <xdr:row>0</xdr:row>
      <xdr:rowOff>10886</xdr:rowOff>
    </xdr:from>
    <xdr:to>
      <xdr:col>22</xdr:col>
      <xdr:colOff>515257</xdr:colOff>
      <xdr:row>20</xdr:row>
      <xdr:rowOff>141514</xdr:rowOff>
    </xdr:to>
    <xdr:graphicFrame macro="">
      <xdr:nvGraphicFramePr>
        <xdr:cNvPr id="4" name="Chart 3">
          <a:extLst>
            <a:ext uri="{FF2B5EF4-FFF2-40B4-BE49-F238E27FC236}">
              <a16:creationId xmlns:a16="http://schemas.microsoft.com/office/drawing/2014/main" id="{31C13D28-DCC5-4515-BFA7-D55BEB5C5D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555172</xdr:colOff>
      <xdr:row>0</xdr:row>
      <xdr:rowOff>21771</xdr:rowOff>
    </xdr:from>
    <xdr:to>
      <xdr:col>30</xdr:col>
      <xdr:colOff>123372</xdr:colOff>
      <xdr:row>20</xdr:row>
      <xdr:rowOff>174171</xdr:rowOff>
    </xdr:to>
    <xdr:graphicFrame macro="">
      <xdr:nvGraphicFramePr>
        <xdr:cNvPr id="5" name="Chart 4">
          <a:extLst>
            <a:ext uri="{FF2B5EF4-FFF2-40B4-BE49-F238E27FC236}">
              <a16:creationId xmlns:a16="http://schemas.microsoft.com/office/drawing/2014/main" id="{B4758D5D-C1C4-45D2-A5AF-A166A5039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165150</xdr:colOff>
      <xdr:row>23</xdr:row>
      <xdr:rowOff>119510</xdr:rowOff>
    </xdr:from>
    <xdr:to>
      <xdr:col>15</xdr:col>
      <xdr:colOff>342950</xdr:colOff>
      <xdr:row>45</xdr:row>
      <xdr:rowOff>55418</xdr:rowOff>
    </xdr:to>
    <xdr:graphicFrame macro="">
      <xdr:nvGraphicFramePr>
        <xdr:cNvPr id="6" name="Chart 5">
          <a:extLst>
            <a:ext uri="{FF2B5EF4-FFF2-40B4-BE49-F238E27FC236}">
              <a16:creationId xmlns:a16="http://schemas.microsoft.com/office/drawing/2014/main" id="{116B7871-74FE-42C1-BCCA-7D0061A21C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488869</xdr:colOff>
      <xdr:row>23</xdr:row>
      <xdr:rowOff>132608</xdr:rowOff>
    </xdr:from>
    <xdr:to>
      <xdr:col>23</xdr:col>
      <xdr:colOff>57069</xdr:colOff>
      <xdr:row>44</xdr:row>
      <xdr:rowOff>135874</xdr:rowOff>
    </xdr:to>
    <xdr:graphicFrame macro="">
      <xdr:nvGraphicFramePr>
        <xdr:cNvPr id="7" name="Chart 6">
          <a:extLst>
            <a:ext uri="{FF2B5EF4-FFF2-40B4-BE49-F238E27FC236}">
              <a16:creationId xmlns:a16="http://schemas.microsoft.com/office/drawing/2014/main" id="{8917BCDC-AF6F-41F4-8D5A-83B1CE80ED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54428</xdr:colOff>
      <xdr:row>23</xdr:row>
      <xdr:rowOff>117765</xdr:rowOff>
    </xdr:from>
    <xdr:to>
      <xdr:col>8</xdr:col>
      <xdr:colOff>65314</xdr:colOff>
      <xdr:row>45</xdr:row>
      <xdr:rowOff>27709</xdr:rowOff>
    </xdr:to>
    <xdr:graphicFrame macro="">
      <xdr:nvGraphicFramePr>
        <xdr:cNvPr id="8" name="Chart 7">
          <a:extLst>
            <a:ext uri="{FF2B5EF4-FFF2-40B4-BE49-F238E27FC236}">
              <a16:creationId xmlns:a16="http://schemas.microsoft.com/office/drawing/2014/main" id="{93DF6BE2-4058-49A6-991E-72A0D6C055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WEST%20ZONE\NPCB%2024-25\AOP%2024-25\Pre%20AOP%20RE\Pre-RE%20AOP%2024-25%2015.04.xlsx" TargetMode="External"/><Relationship Id="rId1" Type="http://schemas.openxmlformats.org/officeDocument/2006/relationships/externalLinkPath" Target="/WEST%20ZONE/NPCB%2024-25/AOP%2024-25/Pre%20AOP%20RE/Pre-RE%20AOP%2024-25%2015.0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RO"/>
      <sheetName val="List of Outlets (Mod)"/>
      <sheetName val="Tank Addition"/>
      <sheetName val="SS Tank"/>
      <sheetName val="ID Sign"/>
      <sheetName val="CNG, DDD"/>
      <sheetName val="RVI, False Ceiling"/>
      <sheetName val="Automation"/>
      <sheetName val="Appropriation"/>
      <sheetName val="NPCB Plan Smmry 24-25 "/>
      <sheetName val="Pending Nozzles Sales(NRO)"/>
      <sheetName val="Pending CNG Nozzle Sales"/>
      <sheetName val="RFD"/>
      <sheetName val="PESO"/>
      <sheetName val="SAFETY"/>
      <sheetName val="DU&amp;STP"/>
      <sheetName val="Sheet1"/>
      <sheetName val="VRS"/>
      <sheetName val="WSA"/>
      <sheetName val="Integration"/>
      <sheetName val="AR Closure Plan"/>
      <sheetName val="List Carry Over AR"/>
      <sheetName val="Sheet2"/>
      <sheetName val="AR 31.03.24"/>
      <sheetName val="Carry Over Amount"/>
    </sheetNames>
    <sheetDataSet>
      <sheetData sheetId="0"/>
      <sheetData sheetId="1"/>
      <sheetData sheetId="2"/>
      <sheetData sheetId="3"/>
      <sheetData sheetId="4"/>
      <sheetData sheetId="5"/>
      <sheetData sheetId="6"/>
      <sheetData sheetId="7"/>
      <sheetData sheetId="8"/>
      <sheetData sheetId="9">
        <row r="4">
          <cell r="F4">
            <v>4055.2170085200005</v>
          </cell>
        </row>
        <row r="5">
          <cell r="F5">
            <v>953.26919604000022</v>
          </cell>
        </row>
        <row r="6">
          <cell r="F6">
            <v>2315.8580511600003</v>
          </cell>
        </row>
        <row r="7">
          <cell r="F7">
            <v>2450.67550768</v>
          </cell>
        </row>
        <row r="8">
          <cell r="F8">
            <v>3804.6228658499999</v>
          </cell>
        </row>
        <row r="9">
          <cell r="F9">
            <v>2815.6497942400001</v>
          </cell>
        </row>
        <row r="10">
          <cell r="F10">
            <v>2075.6684905699999</v>
          </cell>
        </row>
        <row r="11">
          <cell r="F11">
            <v>2468.86147041</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yabrata Kakoti ( सत्यब्रत काकोटी )" refreshedDate="45729.390931134258" createdVersion="8" refreshedVersion="8" minRefreshableVersion="3" recordCount="610" xr:uid="{CBEAF581-5A47-4E4A-96F7-44C6282A5FD0}">
  <cacheSource type="worksheet">
    <worksheetSource ref="A1:G1048576" sheet="Budget1"/>
  </cacheSource>
  <cacheFields count="7">
    <cacheField name="SAP Project no" numFmtId="0">
      <sharedItems containsBlank="1"/>
    </cacheField>
    <cacheField name="Project Title( project description )" numFmtId="0">
      <sharedItems containsBlank="1"/>
    </cacheField>
    <cacheField name="Region" numFmtId="0">
      <sharedItems containsBlank="1" count="10">
        <s v="SHOLAPUR"/>
        <s v="NAGPUR"/>
        <s v="AURANGABAD"/>
        <s v="VASHI"/>
        <s v="NASIK"/>
        <s v="VASCO"/>
        <s v="PUNE"/>
        <s v="MUMBAI"/>
        <s v="GMO WZ"/>
        <m/>
      </sharedItems>
    </cacheField>
    <cacheField name="Ant .Cost ( Released Budget )" numFmtId="0">
      <sharedItems containsString="0" containsBlank="1" containsNumber="1" containsInteger="1" minValue="0" maxValue="46900000"/>
    </cacheField>
    <cacheField name="Appd Cost( Current Budget )" numFmtId="0">
      <sharedItems containsString="0" containsBlank="1" containsNumber="1" containsInteger="1" minValue="0" maxValue="46900000"/>
    </cacheField>
    <cacheField name="Cat" numFmtId="0">
      <sharedItems containsBlank="1" count="18">
        <s v="NRO"/>
        <s v="Mod"/>
        <s v="ID Sign"/>
        <s v="SAFETY"/>
        <s v="SS TANK"/>
        <s v="SS TANK Replacement"/>
        <s v="ID SIGN Replacement"/>
        <s v="AUTOMATION"/>
        <s v="DDD"/>
        <s v="Solar"/>
        <s v="False Ceiling Replacement"/>
        <s v="CNG"/>
        <s v="Land"/>
        <s v="EVCS"/>
        <s v="RVI Replacment"/>
        <s v="VRS"/>
        <s v="ARB"/>
        <m/>
      </sharedItems>
    </cacheField>
    <cacheField name="Capex" numFmtId="0">
      <sharedItems containsString="0" containsBlank="1" containsNumber="1" minValue="0" maxValue="22632709.530000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yabrata Kakoti ( सत्यब्रत काकोटी )" refreshedDate="45757.5960375" createdVersion="7" refreshedVersion="8" minRefreshableVersion="3" recordCount="675" xr:uid="{D695122D-AB2B-48EF-A12F-58EADDEAA3E6}">
  <cacheSource type="worksheet">
    <worksheetSource ref="A1:F1048576" sheet="Budget1"/>
  </cacheSource>
  <cacheFields count="6">
    <cacheField name="SAP Project no" numFmtId="0">
      <sharedItems containsNonDate="0" containsString="0" containsBlank="1"/>
    </cacheField>
    <cacheField name="Project Title( project description )" numFmtId="0">
      <sharedItems containsNonDate="0" containsString="0" containsBlank="1"/>
    </cacheField>
    <cacheField name="Region" numFmtId="0">
      <sharedItems containsNonDate="0" containsBlank="1" count="10">
        <m/>
        <s v="SHOLAPUR" u="1"/>
        <s v="NAGPUR" u="1"/>
        <s v="AURANGABAD" u="1"/>
        <s v="VASHI" u="1"/>
        <s v="NASIK" u="1"/>
        <s v="VASCO" u="1"/>
        <s v="PUNE" u="1"/>
        <s v="MUMBAI" u="1"/>
        <s v="GMO WZ" u="1"/>
      </sharedItems>
    </cacheField>
    <cacheField name="Ant .Cost ( Released Budget )" numFmtId="0">
      <sharedItems containsNonDate="0" containsString="0" containsBlank="1"/>
    </cacheField>
    <cacheField name="Appd Cost( Current Budget )" numFmtId="0">
      <sharedItems containsNonDate="0" containsString="0" containsBlank="1"/>
    </cacheField>
    <cacheField name="Cat" numFmtId="0">
      <sharedItems containsNonDate="0" containsBlank="1" count="18">
        <m/>
        <s v="NRO" u="1"/>
        <s v="Mod" u="1"/>
        <s v="ID Sign" u="1"/>
        <s v="SAFETY" u="1"/>
        <s v="SS TANK" u="1"/>
        <s v="SS TANK Replacement" u="1"/>
        <s v="ID SIGN Replacement" u="1"/>
        <s v="AUTOMATION" u="1"/>
        <s v="DDD" u="1"/>
        <s v="Solar" u="1"/>
        <s v="False Ceiling Replacement" u="1"/>
        <s v="CNG" u="1"/>
        <s v="Land" u="1"/>
        <s v="EVCS" u="1"/>
        <s v="RVI Replacment" u="1"/>
        <s v="VRS" u="1"/>
        <s v="ARB"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yabrata Kakoti ( सत्यब्रत काकोटी )" refreshedDate="45764.408314120374" createdVersion="7" refreshedVersion="8" minRefreshableVersion="3" recordCount="1676" xr:uid="{971F6AF5-41B4-4A1C-82E8-9DC55267B05A}">
  <cacheSource type="worksheet">
    <worksheetSource ref="A1:AG1048576" sheet="DATA Sheet"/>
  </cacheSource>
  <cacheFields count="33">
    <cacheField name="SAP Project no" numFmtId="0">
      <sharedItems containsBlank="1" count="1676">
        <s v="RET-205932"/>
        <s v="RET-210787"/>
        <s v="RET-210832"/>
        <s v="RET-210885"/>
        <s v="RET-211632"/>
        <s v="RET-211652"/>
        <s v="RET-214491"/>
        <s v="RET-214691"/>
        <s v="RET-215548"/>
        <s v="RET-215878"/>
        <s v="RET-215972"/>
        <s v="RET-216252"/>
        <s v="RET-216424"/>
        <s v="RET-216754"/>
        <s v="RET-216772"/>
        <s v="RET-216773"/>
        <s v="RET-216830"/>
        <s v="RET-216932"/>
        <s v="RET-216937"/>
        <s v="RET-217093"/>
        <s v="RET-217237"/>
        <s v="RET-217538"/>
        <s v="RET-217551"/>
        <s v="RET-217604"/>
        <s v="RET-220438"/>
        <s v="RET-220439"/>
        <s v="RET-220440"/>
        <s v="RET-220469"/>
        <s v="RET-220538"/>
        <s v="RET-220539"/>
        <s v="RET-220540"/>
        <s v="RET-220556"/>
        <s v="RET-220560"/>
        <s v="RET-220567"/>
        <s v="RET-220568"/>
        <s v="RET-220571"/>
        <s v="RET-220674"/>
        <s v="RET-220683"/>
        <s v="RET-220690"/>
        <s v="RET-220728"/>
        <s v="RET-220778"/>
        <s v="RET-220780"/>
        <s v="RET-220785"/>
        <s v="RET-220796"/>
        <s v="RET-220798"/>
        <s v="RET-220803"/>
        <s v="RET-220804"/>
        <s v="RET-220805"/>
        <s v="RET-220814"/>
        <s v="RET-220867"/>
        <s v="RET-220894"/>
        <s v="RET-220955"/>
        <s v="RET-220957"/>
        <s v="RET-220958"/>
        <s v="RET-221023"/>
        <s v="RET-221147"/>
        <s v="RET-221221"/>
        <s v="RET-221270"/>
        <s v="RET-221271"/>
        <s v="RET-221272"/>
        <s v="RET-221273"/>
        <s v="RET-221315"/>
        <s v="RET-221318"/>
        <s v="RET-221328"/>
        <s v="RET-221383"/>
        <s v="RET-221384"/>
        <s v="RET-221394"/>
        <s v="RET-221395"/>
        <s v="RET-221450"/>
        <s v="RET-221451"/>
        <s v="RET-221521"/>
        <s v="RET-221541"/>
        <s v="RET-221562"/>
        <s v="RET-221565"/>
        <s v="RET-221670"/>
        <s v="RET-221682"/>
        <s v="RET-221716"/>
        <s v="RET-221719"/>
        <s v="RET-221720"/>
        <s v="RET-221758"/>
        <s v="RET-221760"/>
        <s v="RET-221881"/>
        <s v="RET-221890"/>
        <s v="RET-221895"/>
        <s v="RET-221984"/>
        <s v="RET-221985"/>
        <s v="RET-221989"/>
        <s v="RET-222104"/>
        <s v="RET-222146"/>
        <s v="RET-222148"/>
        <s v="RET-222149"/>
        <s v="RET-222174"/>
        <s v="RET-222179"/>
        <s v="RET-222215"/>
        <s v="RET-222216"/>
        <s v="RET-222217"/>
        <s v="RET-222218"/>
        <s v="RET-222219"/>
        <s v="RET-222220"/>
        <s v="RET-222221"/>
        <s v="RET-222285"/>
        <s v="RET-222288"/>
        <s v="RET-222289"/>
        <s v="RET-222300"/>
        <s v="RET-222307"/>
        <s v="RET-222312"/>
        <s v="RET-222363"/>
        <s v="RET-222442"/>
        <s v="RET-222498"/>
        <s v="RET-222499"/>
        <s v="RET-222500"/>
        <s v="RET-222530"/>
        <s v="RET-222531"/>
        <s v="RET-222558"/>
        <s v="RET-222559"/>
        <s v="RET-222581"/>
        <s v="RET-222584"/>
        <s v="RET-222587"/>
        <s v="RET-222588"/>
        <s v="RET-222590"/>
        <s v="RET-222622"/>
        <s v="RET-222623"/>
        <s v="RET-222626"/>
        <s v="RET-222652"/>
        <s v="RET-222653"/>
        <s v="RET-222654"/>
        <s v="RET-222655"/>
        <s v="RET-222784"/>
        <s v="RET-222871"/>
        <s v="RET-222874"/>
        <s v="RET-222875"/>
        <s v="RET-222878"/>
        <s v="RET-222941"/>
        <s v="RET-223029"/>
        <s v="RET-223036"/>
        <s v="RET-223071"/>
        <s v="RET-223072"/>
        <s v="RET-223169"/>
        <s v="RET-223170"/>
        <s v="RET-223177"/>
        <s v="RET-223203"/>
        <s v="RET-223226"/>
        <s v="RET-223231"/>
        <s v="RET-223278"/>
        <s v="RET-223356"/>
        <s v="RET-223360"/>
        <s v="RET-223384"/>
        <s v="RET-223385"/>
        <s v="RET-223386"/>
        <s v="RET-223390"/>
        <s v="RET-223391"/>
        <s v="RET-223396"/>
        <s v="RET-223415"/>
        <s v="RET-223416"/>
        <s v="RET-223418"/>
        <s v="RET-223419"/>
        <s v="RET-223452"/>
        <s v="RET-223499"/>
        <s v="RET-223502"/>
        <s v="RET-223621"/>
        <s v="RET-223622"/>
        <s v="RET-223623"/>
        <s v="RET-223624"/>
        <s v="RET-223625"/>
        <s v="RET-223626"/>
        <s v="RET-223627"/>
        <s v="RET-223629"/>
        <s v="RET-223683"/>
        <s v="RET-223684"/>
        <s v="RET-223685"/>
        <s v="RET-223687"/>
        <s v="RET-223713"/>
        <s v="RET-223766"/>
        <s v="RET-223775"/>
        <s v="RET-223783"/>
        <s v="RET-223800"/>
        <s v="RET-223808"/>
        <s v="RET-223844"/>
        <s v="RET-223845"/>
        <s v="RET-223883"/>
        <s v="RET-224022"/>
        <s v="RET-224059"/>
        <s v="RET-224063"/>
        <s v="RET-224065"/>
        <s v="RET-224066"/>
        <s v="RET-224068"/>
        <s v="RET-224158"/>
        <s v="RET-224161"/>
        <s v="RET-224162"/>
        <s v="RET-224220"/>
        <s v="RET-224315"/>
        <s v="RET-224387"/>
        <s v="RET-224433"/>
        <s v="RET-224436"/>
        <s v="RET-224438"/>
        <s v="RET-224439"/>
        <s v="RET-224440"/>
        <s v="RET-224457"/>
        <s v="RET-224472"/>
        <s v="RET-224473"/>
        <s v="RET-224482"/>
        <s v="RET-224497"/>
        <s v="RET-224642"/>
        <s v="RET-224650"/>
        <s v="RET-224652"/>
        <s v="RET-224681"/>
        <s v="RET-224684"/>
        <s v="RET-224763"/>
        <s v="RET-224812"/>
        <s v="RET-225015"/>
        <s v="RET-225017"/>
        <s v="RET-225018"/>
        <s v="RET-225019"/>
        <s v="RET-225021"/>
        <s v="RET-225185"/>
        <s v="RET-225196"/>
        <s v="RET-225221"/>
        <s v="RET-225222"/>
        <s v="RET-225244"/>
        <s v="RET-225279"/>
        <s v="RET-225282"/>
        <s v="RET-225283"/>
        <s v="RET-225284"/>
        <s v="RET-225285"/>
        <s v="RET-225286"/>
        <s v="RET-225287"/>
        <s v="RET-225330"/>
        <s v="RET-225357"/>
        <s v="RET-225368"/>
        <s v="RET-225369"/>
        <s v="RET-225370"/>
        <s v="RET-225371"/>
        <s v="RET-225379"/>
        <s v="RET-225515"/>
        <s v="RET-225529"/>
        <s v="RET-225587"/>
        <s v="RET-225588"/>
        <s v="RET-225590"/>
        <s v="RET-225614"/>
        <s v="RET-225619"/>
        <s v="RET-225647"/>
        <s v="RET-225658"/>
        <s v="RET-225705"/>
        <s v="RET-225706"/>
        <s v="RET-225715"/>
        <s v="RET-225726"/>
        <s v="RET-225731"/>
        <s v="RET-225762"/>
        <s v="RET-225798"/>
        <s v="RET-225834"/>
        <s v="RET-225835"/>
        <s v="RET-225939"/>
        <s v="RET-225940"/>
        <s v="RET-225941"/>
        <s v="RET-225944"/>
        <s v="RET-225983"/>
        <s v="RET-225984"/>
        <s v="RET-225985"/>
        <s v="RET-225990"/>
        <s v="RET-225991"/>
        <s v="RET-225994"/>
        <s v="RET-225995"/>
        <s v="RET-226043"/>
        <s v="RET-226067"/>
        <s v="RET-226068"/>
        <s v="RET-226071"/>
        <s v="RET-226081"/>
        <s v="RET-226082"/>
        <s v="RET-226100"/>
        <s v="RET-226101"/>
        <s v="RET-226130"/>
        <s v="RET-226131"/>
        <s v="RET-226147"/>
        <s v="RET-226181"/>
        <s v="RET-226220"/>
        <s v="RET-226221"/>
        <s v="RET-226238"/>
        <s v="RET-226244"/>
        <s v="RET-226245"/>
        <s v="RET-226246"/>
        <s v="RET-226269"/>
        <s v="RET-226271"/>
        <s v="RET-226273"/>
        <s v="RET-226274"/>
        <s v="RET-226277"/>
        <s v="RET-226313"/>
        <s v="RET-226376"/>
        <s v="RET-226379"/>
        <s v="RET-226388"/>
        <s v="RET-226389"/>
        <s v="RET-226391"/>
        <s v="RET-226392"/>
        <s v="RET-226394"/>
        <s v="RET-226397"/>
        <s v="RET-226398"/>
        <s v="RET-226399"/>
        <s v="RET-226419"/>
        <s v="RET-226420"/>
        <s v="RET-226464"/>
        <s v="RET-226466"/>
        <s v="RET-226467"/>
        <s v="RET-226508"/>
        <s v="RET-226536"/>
        <s v="RET-226565"/>
        <s v="RET-226592"/>
        <s v="RET-226596"/>
        <s v="RET-226612"/>
        <s v="RET-226619"/>
        <s v="RET-226627"/>
        <s v="RET-226628"/>
        <s v="RET-226629"/>
        <s v="RET-226632"/>
        <s v="RET-226656"/>
        <s v="RET-226657"/>
        <s v="RET-226658"/>
        <s v="RET-226677"/>
        <s v="RET-226682"/>
        <s v="RET-226721"/>
        <s v="RET-226722"/>
        <s v="RET-226723"/>
        <s v="RET-226731"/>
        <s v="RET-226732"/>
        <s v="RET-226845"/>
        <s v="RET-226897"/>
        <s v="RET-226900"/>
        <s v="RET-226901"/>
        <s v="RET-226954"/>
        <s v="RET-226975"/>
        <s v="RET-227051"/>
        <s v="RET-227073"/>
        <s v="RET-227077"/>
        <s v="RET-227078"/>
        <s v="RET-227079"/>
        <s v="RET-227082"/>
        <s v="RET-227083"/>
        <s v="RET-227084"/>
        <s v="RET-227092"/>
        <s v="RET-227093"/>
        <s v="RET-227097"/>
        <s v="RET-227099"/>
        <s v="RET-227126"/>
        <s v="RET-227127"/>
        <s v="RET-227129"/>
        <s v="RET-227131"/>
        <s v="RET-227133"/>
        <s v="RET-227142"/>
        <s v="RET-227170"/>
        <s v="RET-227181"/>
        <s v="RET-227191"/>
        <s v="RET-227192"/>
        <s v="RET-227193"/>
        <s v="RET-227195"/>
        <s v="RET-227197"/>
        <s v="RET-227198"/>
        <s v="RET-227199"/>
        <s v="RET-227200"/>
        <s v="RET-227209"/>
        <s v="RET-227210"/>
        <s v="RET-227211"/>
        <s v="RET-227212"/>
        <s v="RET-227213"/>
        <s v="RET-227226"/>
        <s v="RET-227253"/>
        <s v="RET-227256"/>
        <s v="RET-227258"/>
        <s v="RET-227283"/>
        <s v="RET-227291"/>
        <s v="RET-227292"/>
        <s v="RET-227293"/>
        <s v="RET-227294"/>
        <s v="RET-227295"/>
        <s v="RET-227296"/>
        <s v="RET-227297"/>
        <s v="RET-227298"/>
        <s v="RET-227322"/>
        <s v="RET-227323"/>
        <s v="RET-227335"/>
        <s v="RET-227336"/>
        <s v="RET-227379"/>
        <s v="RET-227383"/>
        <s v="RET-227384"/>
        <s v="RET-227385"/>
        <s v="RET-227386"/>
        <s v="RET-227395"/>
        <s v="RET-227404"/>
        <s v="RET-227405"/>
        <s v="RET-227406"/>
        <s v="RET-227407"/>
        <s v="RET-227408"/>
        <s v="RET-227440"/>
        <s v="RET-227445"/>
        <s v="RET-227446"/>
        <s v="RET-227447"/>
        <s v="RET-227452"/>
        <s v="RET-227453"/>
        <s v="RET-227454"/>
        <s v="RET-227455"/>
        <s v="RET-227456"/>
        <s v="RET-227457"/>
        <s v="RET-227458"/>
        <s v="RET-227481"/>
        <s v="RET-227489"/>
        <s v="RET-227496"/>
        <s v="RET-227529"/>
        <s v="RET-227530"/>
        <s v="RET-227531"/>
        <s v="RET-227532"/>
        <s v="RET-227533"/>
        <s v="RET-227534"/>
        <s v="RET-227535"/>
        <s v="RET-227553"/>
        <s v="RET-227554"/>
        <s v="RET-227587"/>
        <s v="RET-227610"/>
        <s v="RET-227695"/>
        <s v="RET-227697"/>
        <s v="RET-227698"/>
        <s v="RET-227713"/>
        <s v="RET-227717"/>
        <s v="RET-227718"/>
        <s v="RET-227719"/>
        <s v="RET-227720"/>
        <s v="RET-227721"/>
        <s v="RET-227792"/>
        <s v="RET-227793"/>
        <s v="RET-227812"/>
        <s v="RET-228026"/>
        <s v="RET-228027"/>
        <s v="RET-228028"/>
        <s v="RET-228029"/>
        <s v="RET-228030"/>
        <s v="RET-228032"/>
        <s v="RET-228035"/>
        <s v="RET-228036"/>
        <s v="RET-228038"/>
        <s v="RET-228039"/>
        <s v="RET-228040"/>
        <s v="RET-228041"/>
        <s v="RET-228043"/>
        <s v="RET-228044"/>
        <s v="RET-228045"/>
        <s v="RET-228046"/>
        <s v="RET-228049"/>
        <s v="RET-228050"/>
        <s v="RET-228073"/>
        <s v="RET-228075"/>
        <s v="RET-228077"/>
        <s v="RET-228078"/>
        <s v="RET-228081"/>
        <s v="RET-228092"/>
        <s v="RET-228093"/>
        <s v="RET-228121"/>
        <s v="RET-228128"/>
        <s v="RET-228130"/>
        <s v="RET-228140"/>
        <s v="RET-228141"/>
        <s v="RET-228142"/>
        <s v="RET-228149"/>
        <s v="RET-228158"/>
        <s v="RET-228160"/>
        <s v="RET-230059"/>
        <s v="RET-230060"/>
        <s v="RET-230061"/>
        <s v="RET-230062"/>
        <s v="RET-230063"/>
        <s v="RET-230064"/>
        <s v="RET-230065"/>
        <s v="RET-230066"/>
        <s v="RET-230067"/>
        <s v="RET-230068"/>
        <s v="RET-230069"/>
        <s v="RET-230105"/>
        <s v="RET-230106"/>
        <s v="RET-230107"/>
        <s v="RET-230108"/>
        <s v="RET-230110"/>
        <s v="RET-230115"/>
        <s v="RET-230118"/>
        <s v="RET-230119"/>
        <s v="RET-230120"/>
        <s v="RET-230147"/>
        <s v="RET-230148"/>
        <s v="RET-230149"/>
        <s v="RET-230150"/>
        <s v="RET-230151"/>
        <s v="RET-230152"/>
        <s v="RET-230230"/>
        <s v="RET-230231"/>
        <s v="RET-230232"/>
        <s v="RET-230233"/>
        <s v="RET-230234"/>
        <s v="RET-230238"/>
        <s v="RET-230242"/>
        <s v="RET-230243"/>
        <s v="RET-230246"/>
        <s v="RET-230247"/>
        <s v="RET-230249"/>
        <s v="RET-230250"/>
        <s v="RET-230356"/>
        <s v="RET-230357"/>
        <s v="RET-230427"/>
        <s v="RET-230428"/>
        <s v="RET-230429"/>
        <s v="RET-230430"/>
        <s v="RET-230538"/>
        <s v="RET-230580"/>
        <s v="RET-230581"/>
        <s v="RET-230582"/>
        <s v="RET-230583"/>
        <s v="RET-230778"/>
        <s v="RET-230780"/>
        <s v="RET-230781"/>
        <s v="RET-231010"/>
        <s v="RET-231053"/>
        <s v="RET-231054"/>
        <s v="RET-231055"/>
        <s v="RET-231056"/>
        <s v="RET-231061"/>
        <s v="RET-231070"/>
        <s v="RET-231126"/>
        <s v="RET-231127"/>
        <s v="RET-231128"/>
        <s v="RET-231193"/>
        <s v="RET-231195"/>
        <s v="RET-231307"/>
        <s v="RET-231308"/>
        <s v="RET-231309"/>
        <s v="RET-231310"/>
        <s v="RET-231311"/>
        <s v="RET-231313"/>
        <s v="RET-231355"/>
        <s v="RET-231365"/>
        <s v="RET-231366"/>
        <s v="RET-231367"/>
        <s v="RET-231368"/>
        <s v="RET-231369"/>
        <s v="RET-231370"/>
        <s v="RET-231384"/>
        <s v="RET-231401"/>
        <s v="RET-231402"/>
        <s v="RET-231413"/>
        <s v="RET-231414"/>
        <s v="RET-231415"/>
        <s v="RET-231431"/>
        <s v="RET-231433"/>
        <s v="RET-231437"/>
        <s v="RET-231508"/>
        <s v="RET-231509"/>
        <s v="RET-231510"/>
        <s v="RET-231511"/>
        <s v="RET-231528"/>
        <s v="RET-231529"/>
        <s v="RET-231530"/>
        <s v="RET-231531"/>
        <s v="RET-231532"/>
        <s v="RET-231534"/>
        <s v="RET-231535"/>
        <s v="RET-231536"/>
        <s v="RET-231537"/>
        <s v="RET-231538"/>
        <s v="RET-231539"/>
        <s v="RET-231540"/>
        <s v="RET-231541"/>
        <s v="RET-231598"/>
        <s v="RET-231605"/>
        <s v="RET-231606"/>
        <s v="RET-231608"/>
        <s v="RET-231611"/>
        <s v="RET-231629"/>
        <s v="RET-231631"/>
        <s v="RET-231632"/>
        <s v="RET-231633"/>
        <s v="RET-232073"/>
        <s v="RET-232131"/>
        <s v="RET-232134"/>
        <s v="RET-232142"/>
        <s v="RET-232148"/>
        <s v="RET-232159"/>
        <s v="RET-232258"/>
        <s v="RET-232267"/>
        <s v="RET-232596"/>
        <s v="RET-232655"/>
        <s v="RET-232673"/>
        <s v="RET-232680"/>
        <s v="RET-232689"/>
        <s v="RET-232723"/>
        <s v="RET-232842"/>
        <s v="RET-232895"/>
        <s v="RET-232896"/>
        <s v="RET-232897"/>
        <s v="RET-232899"/>
        <s v="RET-232901"/>
        <s v="RET-232902"/>
        <s v="RET-232914"/>
        <s v="RET-232926"/>
        <s v="RET-232948"/>
        <s v="RET-232957"/>
        <s v="RET-232961"/>
        <s v="RET-232966"/>
        <s v="RET-233012"/>
        <s v="RET-233014"/>
        <s v="RET-233015"/>
        <s v="RET-233017"/>
        <s v="RET-233020"/>
        <s v="RET-233024"/>
        <s v="RET-233047"/>
        <s v="RET-233048"/>
        <s v="RET-233049"/>
        <s v="RET-233051"/>
        <s v="RET-233053"/>
        <s v="RET-233054"/>
        <s v="RET-233059"/>
        <s v="RET-233061"/>
        <s v="RET-233062"/>
        <s v="RET-233094"/>
        <s v="RET-233095"/>
        <s v="RET-233108"/>
        <s v="RET-233110"/>
        <s v="RET-233125"/>
        <s v="RET-233128"/>
        <s v="RET-233129"/>
        <s v="RET-233147"/>
        <s v="RET-233163"/>
        <s v="RET-233175"/>
        <s v="RET-233182"/>
        <s v="RET-233187"/>
        <s v="RET-233191"/>
        <s v="RET-233198"/>
        <s v="RET-233202"/>
        <s v="RET-233203"/>
        <s v="RET-233205"/>
        <s v="RET-233225"/>
        <s v="RET-233234"/>
        <s v="RET-233237"/>
        <s v="RET-233255"/>
        <s v="RET-233272"/>
        <s v="RET-233273"/>
        <s v="RET-233274"/>
        <s v="RET-233276"/>
        <s v="RET-233277"/>
        <s v="RET-233279"/>
        <s v="RET-233280"/>
        <s v="RET-233281"/>
        <s v="RET-233282"/>
        <s v="RET-233409"/>
        <s v="RET-233414"/>
        <s v="RET-233415"/>
        <s v="RET-233423"/>
        <s v="RET-233424"/>
        <s v="RET-233425"/>
        <s v="RET-233540"/>
        <s v="RET-233632"/>
        <s v="RET-233640"/>
        <s v="RET-233662"/>
        <s v="RET-233663"/>
        <s v="RET-233667"/>
        <s v="RET-233668"/>
        <s v="RET-233680"/>
        <s v="RET-233693"/>
        <s v="RET-233718"/>
        <s v="RET-233732"/>
        <s v="RET-233747"/>
        <s v="RET-233748"/>
        <s v="RET-233754"/>
        <s v="RET-233762"/>
        <s v="RET-234011"/>
        <s v="RET-234015"/>
        <s v="RET-234022"/>
        <s v="RET-234034"/>
        <s v="RET-234053"/>
        <s v="RET-234172"/>
        <s v="RET-234173"/>
        <s v="RET-234175"/>
        <s v="RET-234190"/>
        <s v="RET-234191"/>
        <s v="RET-234195"/>
        <s v="RET-234250"/>
        <s v="RET-234251"/>
        <s v="RET-234252"/>
        <s v="RET-234253"/>
        <s v="RET-234254"/>
        <s v="RET-234287"/>
        <s v="RET-234310"/>
        <s v="RET-234318"/>
        <s v="RET-234321"/>
        <s v="RET-234322"/>
        <s v="RET-234400"/>
        <s v="RET-234401"/>
        <s v="RET-234404"/>
        <s v="RET-234405"/>
        <s v="RET-234412"/>
        <s v="RET-234414"/>
        <s v="RET-234415"/>
        <s v="RET-234420"/>
        <s v="RET-234426"/>
        <s v="RET-234432"/>
        <s v="RET-234482"/>
        <s v="RET-234491"/>
        <s v="RET-234492"/>
        <s v="RET-234515"/>
        <s v="RET-234531"/>
        <s v="RET-234532"/>
        <s v="RET-234534"/>
        <s v="RET-234571"/>
        <s v="RET-234583"/>
        <s v="RET-234726"/>
        <s v="RET-234734"/>
        <s v="RET-234820"/>
        <s v="RET-234897"/>
        <s v="RET-234898"/>
        <s v="RET-234908"/>
        <s v="RET-234972"/>
        <s v="RET-234974"/>
        <s v="RET-234975"/>
        <s v="RET-234976"/>
        <s v="RET-234984"/>
        <s v="RET-235024"/>
        <s v="RET-235026"/>
        <s v="RET-235037"/>
        <s v="RET-235043"/>
        <s v="RET-235046"/>
        <s v="RET-235048"/>
        <s v="RET-235051"/>
        <s v="RET-235052"/>
        <s v="RET-235055"/>
        <s v="RET-235058"/>
        <s v="RET-235060"/>
        <s v="RET-235062"/>
        <s v="RET-235064"/>
        <s v="RET-235066"/>
        <s v="RET-235071"/>
        <s v="RET-235076"/>
        <s v="RET-235077"/>
        <s v="RET-235079"/>
        <s v="RET-235080"/>
        <s v="RET-235083"/>
        <s v="RET-235085"/>
        <s v="RET-235087"/>
        <s v="RET-235095"/>
        <s v="RET-235100"/>
        <s v="RET-235114"/>
        <s v="RET-235193"/>
        <s v="RET-235205"/>
        <s v="RET-235209"/>
        <s v="RET-235212"/>
        <s v="RET-235226"/>
        <s v="RET-235234"/>
        <s v="RET-235240"/>
        <s v="RET-235245"/>
        <s v="RET-235247"/>
        <s v="RET-235249"/>
        <s v="RET-235250"/>
        <s v="RET-235251"/>
        <s v="RET-235305"/>
        <s v="RET-235321"/>
        <s v="RET-235326"/>
        <s v="RET-235338"/>
        <s v="RET-235351"/>
        <s v="RET-235365"/>
        <s v="RET-235370"/>
        <s v="RET-235382"/>
        <s v="RET-235390"/>
        <s v="RET-235395"/>
        <s v="RET-235400"/>
        <s v="RET-235401"/>
        <s v="RET-235403"/>
        <s v="RET-235404"/>
        <s v="RET-235405"/>
        <s v="RET-235407"/>
        <s v="RET-235409"/>
        <s v="RET-235416"/>
        <s v="RET-235418"/>
        <s v="RET-235420"/>
        <s v="RET-235427"/>
        <s v="RET-235433"/>
        <s v="RET-235438"/>
        <s v="RET-235440"/>
        <s v="RET-235447"/>
        <s v="RET-235449"/>
        <s v="RET-235451"/>
        <s v="RET-235458"/>
        <s v="RET-235473"/>
        <s v="RET-235607"/>
        <s v="RET-235637"/>
        <s v="RET-235657"/>
        <s v="RET-235658"/>
        <s v="RET-235662"/>
        <s v="RET-235685"/>
        <s v="RET-235703"/>
        <s v="RET-235706"/>
        <s v="RET-235707"/>
        <s v="RET-235737"/>
        <s v="RET-235743"/>
        <s v="RET-235759"/>
        <s v="RET-235760"/>
        <s v="RET-235761"/>
        <s v="RET-235764"/>
        <s v="RET-235880"/>
        <s v="RET-235884"/>
        <s v="RET-235889"/>
        <s v="RET-235918"/>
        <s v="RET-235926"/>
        <s v="RET-236056"/>
        <s v="RET-236215"/>
        <s v="RET-236231"/>
        <s v="RET-236236"/>
        <s v="RET-236242"/>
        <s v="RET-236246"/>
        <s v="RET-236262"/>
        <s v="RET-236264"/>
        <s v="RET-236275"/>
        <s v="RET-236277"/>
        <s v="RET-236279"/>
        <s v="RET-236283"/>
        <s v="RET-236284"/>
        <s v="RET-236286"/>
        <s v="RET-236466"/>
        <s v="RET-236467"/>
        <s v="RET-236480"/>
        <s v="RET-236484"/>
        <s v="RET-236553"/>
        <s v="RET-236613"/>
        <s v="RET-236661"/>
        <s v="RET-236699"/>
        <s v="RET-236700"/>
        <s v="RET-236703"/>
        <s v="RET-236704"/>
        <s v="RET-236716"/>
        <s v="RET-236718"/>
        <s v="RET-236721"/>
        <s v="RET-236732"/>
        <s v="RET-236733"/>
        <s v="RET-236734"/>
        <s v="RET-236735"/>
        <s v="RET-236745"/>
        <s v="RET-236746"/>
        <s v="RET-236749"/>
        <s v="RET-236788"/>
        <s v="RET-236811"/>
        <s v="RET-236821"/>
        <s v="RET-236823"/>
        <s v="RET-236826"/>
        <s v="RET-236828"/>
        <s v="RET-236872"/>
        <s v="RET-236879"/>
        <s v="RET-236884"/>
        <s v="RET-236930"/>
        <s v="RET-236938"/>
        <s v="RET-236955"/>
        <s v="RET-236959"/>
        <s v="RET-236994"/>
        <s v="RET-236996"/>
        <s v="RET-237011"/>
        <s v="RET-237014"/>
        <s v="RET-237035"/>
        <s v="RET-237058"/>
        <s v="RET-237059"/>
        <s v="RET-237060"/>
        <s v="RET-237167"/>
        <s v="RET-237168"/>
        <s v="RET-237170"/>
        <s v="RET-237245"/>
        <s v="RET-237277"/>
        <s v="RET-237284"/>
        <s v="RET-237335"/>
        <s v="RET-237338"/>
        <s v="RET-237341"/>
        <s v="RET-237342"/>
        <s v="RET-237353"/>
        <s v="RET-237354"/>
        <s v="RET-237392"/>
        <s v="RET-237417"/>
        <s v="RET-237426"/>
        <s v="RET-237469"/>
        <s v="RET-237472"/>
        <s v="RET-237473"/>
        <s v="RET-237485"/>
        <s v="RET-237486"/>
        <s v="RET-237487"/>
        <s v="RET-237505"/>
        <s v="RET-237514"/>
        <s v="RET-237515"/>
        <s v="RET-237516"/>
        <s v="RET-237549"/>
        <s v="RET-237552"/>
        <s v="RET-237563"/>
        <s v="RET-237568"/>
        <s v="RET-237573"/>
        <s v="RET-237607"/>
        <s v="RET-237615"/>
        <s v="RET-237623"/>
        <s v="RET-237624"/>
        <s v="RET-237659"/>
        <s v="RET-237670"/>
        <s v="RET-237673"/>
        <s v="RET-237691"/>
        <s v="RET-237703"/>
        <s v="RET-237710"/>
        <s v="RET-237760"/>
        <s v="RET-237772"/>
        <s v="RET-237778"/>
        <s v="RET-237779"/>
        <s v="RET-237780"/>
        <s v="RET-237781"/>
        <s v="RET-237805"/>
        <s v="RET-237809"/>
        <s v="RET-237810"/>
        <s v="RET-237811"/>
        <s v="RET-237858"/>
        <s v="RET-237868"/>
        <s v="RET-237869"/>
        <s v="RET-237876"/>
        <s v="RET-237878"/>
        <s v="RET-237892"/>
        <s v="RET-237898"/>
        <s v="RET-237913"/>
        <s v="RET-237921"/>
        <s v="RET-237947"/>
        <s v="RET-237957"/>
        <s v="RET-238005"/>
        <s v="RET-238017"/>
        <s v="RET-238051"/>
        <s v="RET-238055"/>
        <s v="RET-238070"/>
        <s v="RET-238071"/>
        <s v="RET-238082"/>
        <s v="RET-238090"/>
        <s v="RET-238109"/>
        <s v="RET-238112"/>
        <s v="RET-238156"/>
        <s v="RET-238177"/>
        <s v="RET-238179"/>
        <s v="RET-238193"/>
        <s v="RET-238226"/>
        <s v="RET-238231"/>
        <s v="RET-238234"/>
        <s v="RET-238300"/>
        <s v="RET-238302"/>
        <s v="RET-238305"/>
        <s v="RET-238312"/>
        <s v="RET-238320"/>
        <s v="RET-238321"/>
        <s v="RET-238333"/>
        <s v="RET-238334"/>
        <s v="RET-238363"/>
        <s v="RET-238365"/>
        <s v="RET-238393"/>
        <s v="RET-238394"/>
        <s v="RET-238397"/>
        <s v="RET-238430"/>
        <s v="RET-238508"/>
        <s v="RET-238543"/>
        <s v="RET-238546"/>
        <s v="RET-238552"/>
        <s v="RET-238611"/>
        <s v="RET-238620"/>
        <s v="RET-238644"/>
        <s v="RET-238646"/>
        <s v="RET-238647"/>
        <s v="RET-238683"/>
        <s v="RET-238685"/>
        <s v="RET-238687"/>
        <s v="RET-238698"/>
        <s v="RET-238729"/>
        <s v="RET-238768"/>
        <s v="RET-238789"/>
        <s v="RET-238805"/>
        <s v="RET-238855"/>
        <s v="RET-238856"/>
        <s v="RET-238857"/>
        <s v="RET-238863"/>
        <s v="RET-238938"/>
        <s v="RET-238943"/>
        <s v="RET-238979"/>
        <s v="RET-239024"/>
        <s v="RET-239037"/>
        <s v="RET-239044"/>
        <s v="RET-239048"/>
        <s v="RET-239084"/>
        <s v="RET-239085"/>
        <s v="RET-239089"/>
        <s v="RET-239115"/>
        <s v="RET-239140"/>
        <s v="RET-239142"/>
        <s v="RET-239145"/>
        <s v="RET-239179"/>
        <s v="RET-239194"/>
        <s v="RET-239195"/>
        <s v="RET-239196"/>
        <s v="RET-239199"/>
        <s v="RET-239203"/>
        <s v="RET-239208"/>
        <s v="RET-239210"/>
        <s v="RET-239214"/>
        <s v="RET-239223"/>
        <s v="RET-239226"/>
        <s v="RET-239229"/>
        <s v="RET-239240"/>
        <s v="RET-240019"/>
        <s v="RET-240022"/>
        <s v="RET-240028"/>
        <s v="RET-240042"/>
        <s v="RET-240049"/>
        <s v="RET-240054"/>
        <s v="RET-240055"/>
        <s v="RET-240080"/>
        <s v="RET-240084"/>
        <s v="RET-240129"/>
        <s v="RET-240167"/>
        <s v="RET-240176"/>
        <s v="RET-240177"/>
        <s v="RET-240179"/>
        <s v="RET-240225"/>
        <s v="RET-240246"/>
        <s v="RET-240279"/>
        <s v="RET-240323"/>
        <s v="RET-240328"/>
        <s v="RET-240334"/>
        <s v="RET-240356"/>
        <s v="RET-240357"/>
        <s v="RET-240359"/>
        <s v="RET-240360"/>
        <s v="RET-240361"/>
        <s v="RET-240364"/>
        <s v="RET-240366"/>
        <s v="RET-240367"/>
        <s v="RET-240368"/>
        <s v="RET-240370"/>
        <s v="RET-240373"/>
        <s v="RET-240375"/>
        <s v="RET-240380"/>
        <s v="RET-240382"/>
        <s v="RET-240383"/>
        <s v="RET-240384"/>
        <s v="RET-240385"/>
        <s v="RET-240387"/>
        <s v="RET-240388"/>
        <s v="RET-240389"/>
        <s v="RET-240412"/>
        <s v="RET-240419"/>
        <s v="RET-240422"/>
        <s v="RET-240425"/>
        <s v="RET-240428"/>
        <s v="RET-240431"/>
        <s v="RET-240434"/>
        <s v="RET-240437"/>
        <s v="RET-240442"/>
        <s v="RET-240471"/>
        <s v="RET-240484"/>
        <s v="RET-240485"/>
        <s v="RET-240486"/>
        <s v="RET-240488"/>
        <s v="RET-240493"/>
        <s v="RET-240520"/>
        <s v="RET-240528"/>
        <s v="RET-240602"/>
        <s v="RET-240637"/>
        <s v="RET-240650"/>
        <s v="RET-240651"/>
        <s v="RET-240654"/>
        <s v="RET-240656"/>
        <s v="RET-240657"/>
        <s v="RET-240659"/>
        <s v="RET-240741"/>
        <s v="RET-240770"/>
        <s v="RET-240780"/>
        <s v="RET-240797"/>
        <s v="RET-240800"/>
        <s v="RET-240818"/>
        <s v="RET-240819"/>
        <s v="RET-240827"/>
        <s v="RET-240839"/>
        <s v="RET-240851"/>
        <s v="RET-240864"/>
        <s v="RET-241004"/>
        <s v="RET-241057"/>
        <s v="RET-241062"/>
        <s v="RET-241066"/>
        <s v="RET-241166"/>
        <s v="RET-241197"/>
        <s v="RET-241226"/>
        <s v="RET-241235"/>
        <s v="RET-241253"/>
        <s v="RET-241254"/>
        <s v="RET-241259"/>
        <s v="RET-241270"/>
        <s v="RET-241272"/>
        <s v="RET-241284"/>
        <s v="RET-241285"/>
        <s v="RET-241286"/>
        <s v="RET-241322"/>
        <s v="RET-241326"/>
        <s v="RET-241327"/>
        <s v="RET-241328"/>
        <s v="RET-241330"/>
        <s v="RET-241331"/>
        <s v="RET-241337"/>
        <s v="RET-241339"/>
        <s v="RET-241348"/>
        <s v="RET-241441"/>
        <s v="RET-241443"/>
        <s v="RET-241445"/>
        <s v="RET-241446"/>
        <s v="RET-241447"/>
        <s v="RET-241462"/>
        <s v="RET-241463"/>
        <s v="RET-241483"/>
        <s v="RET-241486"/>
        <s v="RET-241491"/>
        <s v="RET-241506"/>
        <s v="RET-241590"/>
        <s v="RET-241681"/>
        <s v="RET-241683"/>
        <s v="RET-241692"/>
        <s v="RET-241750"/>
        <s v="RET-241768"/>
        <s v="RET-241783"/>
        <s v="RET-241784"/>
        <s v="RET-241799"/>
        <s v="RET-241800"/>
        <s v="RET-241849"/>
        <s v="RET-241884"/>
        <s v="RET-241906"/>
        <s v="RET-241946"/>
        <s v="RET-241963"/>
        <s v="RET-241976"/>
        <s v="RET-242012"/>
        <s v="RET-242044"/>
        <s v="RET-242047"/>
        <s v="RET-242052"/>
        <s v="RET-242053"/>
        <s v="RET-242061"/>
        <s v="RET-242063"/>
        <s v="RET-242079"/>
        <s v="RET-242106"/>
        <s v="RET-242109"/>
        <s v="RET-242111"/>
        <s v="RET-242112"/>
        <s v="RET-242115"/>
        <s v="RET-242118"/>
        <s v="RET-242119"/>
        <s v="RET-242144"/>
        <s v="RET-242148"/>
        <s v="RET-242227"/>
        <s v="RET-242235"/>
        <s v="RET-242236"/>
        <s v="RET-242259"/>
        <s v="RET-242317"/>
        <s v="RET-242355"/>
        <s v="RET-242386"/>
        <s v="RET-242390"/>
        <s v="RET-242409"/>
        <s v="RET-242410"/>
        <s v="RET-242443"/>
        <s v="RET-242446"/>
        <s v="RET-242450"/>
        <s v="RET-242452"/>
        <s v="RET-242454"/>
        <s v="RET-242461"/>
        <s v="RET-242462"/>
        <s v="RET-242465"/>
        <s v="RET-242486"/>
        <s v="RET-242489"/>
        <s v="RET-242490"/>
        <s v="RET-242493"/>
        <s v="RET-242499"/>
        <s v="RET-242502"/>
        <s v="RET-242512"/>
        <s v="RET-242513"/>
        <s v="RET-242515"/>
        <s v="RET-242563"/>
        <s v="RET-242594"/>
        <s v="RET-242598"/>
        <s v="RET-242616"/>
        <s v="RET-242621"/>
        <s v="RET-242627"/>
        <s v="RET-242629"/>
        <s v="RET-242631"/>
        <s v="RET-242633"/>
        <s v="RET-242639"/>
        <s v="RET-242694"/>
        <s v="RET-242695"/>
        <s v="RET-242697"/>
        <s v="RET-242702"/>
        <s v="RET-242703"/>
        <s v="RET-242710"/>
        <s v="RET-242715"/>
        <s v="RET-242717"/>
        <s v="RET-242758"/>
        <s v="RET-242759"/>
        <s v="RET-242761"/>
        <s v="RET-242782"/>
        <s v="RET-242794"/>
        <s v="RET-242929"/>
        <s v="RET-242969"/>
        <s v="RET-242971"/>
        <s v="RET-243061"/>
        <s v="RET-243108"/>
        <s v="RET-243111"/>
        <s v="RET-243114"/>
        <s v="RET-243155"/>
        <s v="RET-243178"/>
        <s v="RET-243181"/>
        <s v="RET-243182"/>
        <s v="RET-243189"/>
        <s v="RET-243192"/>
        <s v="RET-243203"/>
        <s v="RET-243207"/>
        <s v="RET-243280"/>
        <s v="RET-243283"/>
        <s v="RET-243287"/>
        <s v="RET-243288"/>
        <s v="RET-243289"/>
        <s v="RET-243290"/>
        <s v="RET-243291"/>
        <s v="RET-243294"/>
        <s v="RET-243305"/>
        <s v="RET-243306"/>
        <s v="RET-243307"/>
        <s v="RET-243310"/>
        <s v="RET-243321"/>
        <s v="RET-243323"/>
        <s v="RET-243350"/>
        <s v="RET-243378"/>
        <s v="RET-243386"/>
        <s v="RET-243387"/>
        <s v="RET-243429"/>
        <s v="RET-243451"/>
        <s v="RET-243454"/>
        <s v="RET-243456"/>
        <s v="RET-243464"/>
        <s v="RET-243470"/>
        <s v="RET-243471"/>
        <s v="RET-243474"/>
        <s v="RET-243475"/>
        <s v="RET-243479"/>
        <s v="RET-243480"/>
        <s v="RET-243481"/>
        <s v="RET-243485"/>
        <s v="RET-243486"/>
        <s v="RET-243488"/>
        <s v="RET-243489"/>
        <s v="RET-243494"/>
        <s v="RET-243500"/>
        <s v="RET-243523"/>
        <s v="RET-243527"/>
        <s v="RET-243528"/>
        <s v="RET-243529"/>
        <s v="RET-243555"/>
        <s v="RET-243561"/>
        <s v="RET-243562"/>
        <s v="RET-243564"/>
        <s v="RET-243565"/>
        <s v="RET-243583"/>
        <s v="RET-243599"/>
        <s v="RET-243600"/>
        <s v="RET-243601"/>
        <s v="RET-243604"/>
        <s v="RET-243607"/>
        <s v="RET-243623"/>
        <s v="RET-243753"/>
        <s v="RET-243768"/>
        <s v="RET-243786"/>
        <s v="RET-243848"/>
        <s v="RET-243891"/>
        <s v="RET-243893"/>
        <s v="RET-243896"/>
        <s v="RET-243941"/>
        <s v="RET-244025"/>
        <s v="RET-244056"/>
        <s v="RET-244057"/>
        <s v="RET-244079"/>
        <s v="RET-244080"/>
        <s v="RET-244082"/>
        <s v="RET-244143"/>
        <s v="RET-244144"/>
        <s v="RET-244151"/>
        <s v="RET-244154"/>
        <s v="RET-244158"/>
        <s v="RET-244160"/>
        <s v="RET-244167"/>
        <s v="RET-244168"/>
        <s v="RET-244183"/>
        <s v="RET-244188"/>
        <s v="RET-244196"/>
        <s v="RET-244199"/>
        <s v="RET-244219"/>
        <s v="RET-244221"/>
        <s v="RET-244225"/>
        <s v="RET-244227"/>
        <s v="RET-244228"/>
        <s v="RET-244260"/>
        <s v="RET-244261"/>
        <s v="RET-244266"/>
        <s v="RET-244270"/>
        <s v="RET-244288"/>
        <s v="RET-244312"/>
        <s v="RET-244337"/>
        <s v="RET-244353"/>
        <s v="RET-244414"/>
        <s v="RET-244422"/>
        <s v="RET-244428"/>
        <s v="RET-244448"/>
        <s v="RET-244450"/>
        <s v="RET-244487"/>
        <s v="RET-244519"/>
        <s v="RET-244562"/>
        <s v="RET-244600"/>
        <s v="RET-244645"/>
        <s v="RET-244652"/>
        <s v="RET-244654"/>
        <s v="RET-244656"/>
        <s v="RET-244741"/>
        <s v="RET-244744"/>
        <s v="RET-244750"/>
        <s v="RET-244756"/>
        <s v="RET-244758"/>
        <s v="RET-244770"/>
        <s v="RET-244783"/>
        <s v="RET-244784"/>
        <s v="RET-244785"/>
        <s v="RET-244787"/>
        <s v="RET-244788"/>
        <s v="RET-244792"/>
        <s v="RET-244794"/>
        <s v="RET-244795"/>
        <s v="RET-244802"/>
        <s v="RET-244803"/>
        <s v="RET-244804"/>
        <s v="RET-244805"/>
        <s v="RET-244808"/>
        <s v="RET-244810"/>
        <s v="RET-244836"/>
        <s v="RET-244864"/>
        <s v="RET-244889"/>
        <s v="RET-244891"/>
        <s v="RET-244948"/>
        <s v="RET-244949"/>
        <s v="RET-244950"/>
        <s v="RET-244952"/>
        <s v="RET-244960"/>
        <s v="RET-244963"/>
        <s v="RET-244977"/>
        <s v="RET-244980"/>
        <s v="RET-244992"/>
        <s v="RET-244994"/>
        <s v="RET-245000"/>
        <s v="RET-245068"/>
        <s v="RET-245124"/>
        <s v="RET-245148"/>
        <s v="RET-245181"/>
        <s v="RET-245269"/>
        <s v="RET-245270"/>
        <s v="RET-245279"/>
        <s v="RET-245287"/>
        <s v="RET-245288"/>
        <s v="RET-245290"/>
        <s v="RET-245296"/>
        <s v="RET-245344"/>
        <s v="RET-245378"/>
        <s v="RET-245380"/>
        <s v="RET-245387"/>
        <s v="RET-245412"/>
        <s v="RET-245420"/>
        <s v="RET-245422"/>
        <s v="RET-245459"/>
        <s v="RET-245464"/>
        <s v="RET-245465"/>
        <s v="RET-245466"/>
        <s v="RET-245477"/>
        <s v="RET-245598"/>
        <s v="RET-245637"/>
        <s v="RET-245672"/>
        <s v="RET-245674"/>
        <s v="RET-245696"/>
        <s v="RET-245697"/>
        <s v="RET-245706"/>
        <s v="RET-245709"/>
        <s v="RET-245743"/>
        <s v="RET-245815"/>
        <s v="RET-245816"/>
        <s v="RET-245829"/>
        <s v="RET-245859"/>
        <s v="RET-245860"/>
        <s v="RET-245861"/>
        <s v="RET-245883"/>
        <s v="RET-245884"/>
        <s v="RET-245889"/>
        <s v="RET-245891"/>
        <s v="RET-245904"/>
        <s v="RET-245919"/>
        <s v="RET-246010"/>
        <s v="RET-246012"/>
        <s v="RET-246060"/>
        <s v="RET-246070"/>
        <s v="RET-246071"/>
        <s v="RET-246072"/>
        <s v="RET-246080"/>
        <s v="RET-246124"/>
        <s v="RET-246182"/>
        <s v="RET-246183"/>
        <s v="RET-246189"/>
        <s v="RET-246190"/>
        <s v="RET-246191"/>
        <s v="RET-246192"/>
        <s v="RET-246193"/>
        <s v="RET-246194"/>
        <s v="RET-246195"/>
        <s v="RET-246196"/>
        <s v="RET-246197"/>
        <s v="RET-246198"/>
        <s v="RET-246211"/>
        <s v="RET-246297"/>
        <s v="RET-246366"/>
        <s v="RET-246395"/>
        <s v="RET-246423"/>
        <s v="RET-246482"/>
        <s v="RET-246497"/>
        <s v="RET-246534"/>
        <s v="RET-246535"/>
        <s v="RET-246598"/>
        <s v="RET-246599"/>
        <s v="RET-246657"/>
        <s v="RET-246668"/>
        <s v="RET-246677"/>
        <s v="RET-246679"/>
        <s v="RET-246682"/>
        <s v="RET-246686"/>
        <s v="RET-246696"/>
        <s v="RET-246698"/>
        <s v="RET-246702"/>
        <s v="RET-246703"/>
        <s v="RET-246706"/>
        <s v="RET-246719"/>
        <s v="RET-246746"/>
        <s v="RET-246752"/>
        <s v="RET-246756"/>
        <s v="RET-246758"/>
        <s v="RET-246760"/>
        <s v="RET-246766"/>
        <s v="RET-246891"/>
        <s v="RET-246894"/>
        <s v="RET-246898"/>
        <s v="RET-246915"/>
        <s v="RET-246947"/>
        <s v="RET-246974"/>
        <s v="RET-246980"/>
        <s v="RET-247027"/>
        <s v="RET-247063"/>
        <s v="RET-247095"/>
        <s v="RET-247104"/>
        <s v="RET-247117"/>
        <s v="RET-247121"/>
        <s v="RET-247125"/>
        <s v="RET-247130"/>
        <s v="RET-247133"/>
        <s v="RET-247135"/>
        <s v="RET-247139"/>
        <s v="RET-247142"/>
        <s v="RET-247146"/>
        <s v="RET-247147"/>
        <s v="RET-247181"/>
        <s v="RET-247198"/>
        <s v="RET-247218"/>
        <s v="RET-247285"/>
        <s v="RET-247287"/>
        <s v="RET-247301"/>
        <s v="RET-247305"/>
        <s v="RET-247336"/>
        <s v="RET-247351"/>
        <s v="RET-247354"/>
        <s v="RET-247408"/>
        <s v="RET-247466"/>
        <s v="RET-247485"/>
        <s v="RET-247535"/>
        <s v="RET-247536"/>
        <s v="RET-247537"/>
        <s v="RET-247539"/>
        <s v="RET-247541"/>
        <s v="RET-247544"/>
        <s v="RET-247548"/>
        <s v="RET-247550"/>
        <s v="RET-247562"/>
        <s v="RET-247571"/>
        <s v="RET-247583"/>
        <s v="RET-247584"/>
        <s v="RET-247585"/>
        <s v="RET-247606"/>
        <s v="RET-247616"/>
        <s v="RET-247648"/>
        <s v="RET-247649"/>
        <s v="RET-247681"/>
        <s v="RET-247684"/>
        <s v="RET-247692"/>
        <s v="RET-247738"/>
        <s v="RET-247818"/>
        <s v="RET-247842"/>
        <s v="RET-247858"/>
        <s v="RET-247868"/>
        <s v="RET-247872"/>
        <s v="RET-247874"/>
        <s v="RET-247876"/>
        <s v="RET-247878"/>
        <s v="RET-247896"/>
        <s v="RET-247901"/>
        <s v="RET-247903"/>
        <s v="RET-247904"/>
        <s v="RET-247905"/>
        <s v="RET-247932"/>
        <s v="RET-247958"/>
        <s v="RET-247965"/>
        <s v="RET-248002"/>
        <s v="RET-248012"/>
        <s v="RET-248013"/>
        <s v="RET-248024"/>
        <s v="RET-248026"/>
        <s v="RET-248034"/>
        <s v="RET-248037"/>
        <s v="RET-248043"/>
        <s v="RET-248053"/>
        <s v="RET-248061"/>
        <s v="RET-248066"/>
        <s v="RET-248067"/>
        <s v="RET-248068"/>
        <s v="RET-248074"/>
        <s v="RET-248086"/>
        <s v="RET-248133"/>
        <s v="RET-248138"/>
        <s v="RET-248168"/>
        <s v="RET-248173"/>
        <s v="RET-248178"/>
        <s v="RET-248184"/>
        <s v="RET-248213"/>
        <s v="RET-248217"/>
        <s v="RET-248218"/>
        <s v="RET-248340"/>
        <s v="RET-248346"/>
        <s v="RET-248349"/>
        <s v="RET-248353"/>
        <s v="RET-248358"/>
        <s v="RET-248363"/>
        <s v="RET-248368"/>
        <s v="RET-248375"/>
        <s v="RET-248378"/>
        <s v="RET-248400"/>
        <s v="RET-248424"/>
        <s v="RET-248497"/>
        <s v="RET-248498"/>
        <s v="RET-248499"/>
        <s v="RET-248501"/>
        <s v="RET-248508"/>
        <s v="RET-248513"/>
        <s v="RET-248514"/>
        <s v="RET-248515"/>
        <s v="RET-248516"/>
        <s v="RET-248517"/>
        <s v="RET-248519"/>
        <s v="RET-248520"/>
        <s v="RET-248521"/>
        <s v="RET-248524"/>
        <s v="RET-248525"/>
        <s v="RET-248528"/>
        <s v="RET-248532"/>
        <s v="RET-248547"/>
        <s v="RET-248548"/>
        <s v="RET-248550"/>
        <s v="RET-248553"/>
        <s v="RET-248556"/>
        <s v="RET-248557"/>
        <s v="RET-248558"/>
        <s v="RET-248559"/>
        <s v="RET-248560"/>
        <s v="RET-248563"/>
        <s v="RET-248592"/>
        <s v="RET-248594"/>
        <s v="RET-248619"/>
        <s v="RET-248635"/>
        <s v="RET-248638"/>
        <s v="RET-248641"/>
        <s v="RET-248648"/>
        <s v="RET-248651"/>
        <s v="RET-248744"/>
        <s v="RET-248754"/>
        <s v="RET-248792"/>
        <s v="RET-248793"/>
        <s v="RET-248794"/>
        <s v="RET-248795"/>
        <s v="RET-248810"/>
        <s v="RET-248814"/>
        <s v="RET-248815"/>
        <s v="RET-248834"/>
        <s v="RET-248837"/>
        <s v="RET-248845"/>
        <s v="RET-248862"/>
        <s v="RET-248871"/>
        <s v="RET-248873"/>
        <s v="RET-248879"/>
        <s v="RET-248902"/>
        <s v="RET-248911"/>
        <s v="RET-248950"/>
        <s v="RET-248965"/>
        <s v="RET-248987"/>
        <s v="RET-249088"/>
        <s v="RET-249093"/>
        <s v="RET-249113"/>
        <s v="RET-249133"/>
        <s v="RET-249209"/>
        <s v="RET-249210"/>
        <s v="RET-249213"/>
        <s v="RET-249218"/>
        <s v="RET-249219"/>
        <s v="RET-249220"/>
        <s v="RET-249234"/>
        <s v="RET-249236"/>
        <s v="RET-249242"/>
        <s v="RET-249252"/>
        <s v="RET-249253"/>
        <s v="RET-249257"/>
        <s v="RET-249260"/>
        <s v="RET-249264"/>
        <s v="RET-249267"/>
        <s v="RET-249290"/>
        <s v="RET-249335"/>
        <s v="RET-249338"/>
        <s v="RET-249340"/>
        <s v="RET-249345"/>
        <s v="RET-249354"/>
        <s v="RET-249373"/>
        <s v="RET-249374"/>
        <s v="RET-249390"/>
        <s v="RET-249391"/>
        <s v="RET-249393"/>
        <s v="RET-249394"/>
        <s v="RET-249395"/>
        <s v="RET-249396"/>
        <s v="RET-249398"/>
        <s v="RET-249426"/>
        <s v="RET-249433"/>
        <s v="RET-249452"/>
        <s v="RET-249480"/>
        <s v="RET-249483"/>
        <s v="RET-249510"/>
        <s v="RET-249546"/>
        <s v="RET-249577"/>
        <s v="RET-249603"/>
        <s v="RET-249640"/>
        <s v="RET-249658"/>
        <s v="RET-249660"/>
        <s v="RET-249688"/>
        <s v="RET-249689"/>
        <s v="RET-249703"/>
        <s v="RET-249704"/>
        <s v="RET-249705"/>
        <s v="RET-249718"/>
        <s v="RET-249719"/>
        <s v="RET-249721"/>
        <s v="RET-249733"/>
        <s v="RET-249735"/>
        <s v="RET-249742"/>
        <s v="RET-249748"/>
        <s v="RET-249751"/>
        <s v="RET-249771"/>
        <s v="RET-249775"/>
        <s v="RET-249793"/>
        <s v="RET-249815"/>
        <s v="RET-249816"/>
        <s v="RET-249827"/>
        <s v="RET-249844"/>
        <s v="RET-249882"/>
        <s v="RET-249890"/>
        <s v="RET-249894"/>
        <s v="RET-249930"/>
        <s v="RET-249931"/>
        <s v="RET-249947"/>
        <s v="RET-249992"/>
        <m/>
      </sharedItems>
    </cacheField>
    <cacheField name="Project Title( project description )" numFmtId="0">
      <sharedItems containsBlank="1"/>
    </cacheField>
    <cacheField name="Region" numFmtId="0">
      <sharedItems containsBlank="1" count="11">
        <s v="GMO WZ"/>
        <s v="PUNE"/>
        <s v="SHOLAPUR"/>
        <s v="AURANGABAD"/>
        <s v="NASIK"/>
        <s v="VASHI"/>
        <s v="NAGPUR"/>
        <s v="MUMBAI"/>
        <s v="VASCO"/>
        <m/>
        <e v="#N/A" u="1"/>
      </sharedItems>
    </cacheField>
    <cacheField name="Ant .Cost ( Released Budget )" numFmtId="0">
      <sharedItems containsString="0" containsBlank="1" containsNumber="1" minValue="0" maxValue="372980000"/>
    </cacheField>
    <cacheField name="Appd Cost( Current Budget )" numFmtId="0">
      <sharedItems containsString="0" containsBlank="1" containsNumber="1" minValue="0" maxValue="372980000"/>
    </cacheField>
    <cacheField name="Open PO Commitment" numFmtId="0">
      <sharedItems containsString="0" containsBlank="1" containsNumber="1" minValue="0" maxValue="12672493.68"/>
    </cacheField>
    <cacheField name="Exp. This Month" numFmtId="0">
      <sharedItems containsString="0" containsBlank="1" containsNumber="1" minValue="-3772051.17" maxValue="1793934.57"/>
    </cacheField>
    <cacheField name="Exp During Year" numFmtId="0">
      <sharedItems containsString="0" containsBlank="1" containsNumber="1" minValue="-3772051.17" maxValue="1793934.57"/>
    </cacheField>
    <cacheField name="Exp. Upto This month" numFmtId="0">
      <sharedItems containsString="0" containsBlank="1" containsNumber="1" minValue="0" maxValue="372973229.82999998"/>
    </cacheField>
    <cacheField name="%ExP" numFmtId="0">
      <sharedItems containsBlank="1" containsMixedTypes="1" containsNumber="1" minValue="0" maxValue="110.72937920634921"/>
    </cacheField>
    <cacheField name="Cap. This Month" numFmtId="0">
      <sharedItems containsString="0" containsBlank="1" containsNumber="1" containsInteger="1" minValue="0" maxValue="0"/>
    </cacheField>
    <cacheField name="Cap. During Year" numFmtId="0">
      <sharedItems containsString="0" containsBlank="1" containsNumber="1" containsInteger="1" minValue="0" maxValue="0"/>
    </cacheField>
    <cacheField name="Cap. Cummulative" numFmtId="0">
      <sharedItems containsString="0" containsBlank="1" containsNumber="1" minValue="0" maxValue="372973229.82999998"/>
    </cacheField>
    <cacheField name="Open CWIP/AUC Balances" numFmtId="0">
      <sharedItems containsString="0" containsBlank="1" containsNumber="1" minValue="-0.02" maxValue="22926354.399999999"/>
    </cacheField>
    <cacheField name="Assigned Cost" numFmtId="0">
      <sharedItems containsString="0" containsBlank="1" containsNumber="1" minValue="0" maxValue="372973229.82999998"/>
    </cacheField>
    <cacheField name="Capital advances( opening balance)" numFmtId="0">
      <sharedItems containsString="0" containsBlank="1" containsNumber="1" containsInteger="1" minValue="0" maxValue="0"/>
    </cacheField>
    <cacheField name="Adj. in capital advances( in period)" numFmtId="0">
      <sharedItems containsString="0" containsBlank="1" containsNumber="1" minValue="-96803.15" maxValue="0"/>
    </cacheField>
    <cacheField name="Actual Phys. Progress %" numFmtId="0">
      <sharedItems containsString="0" containsBlank="1" containsNumber="1" containsInteger="1" minValue="0" maxValue="0"/>
    </cacheField>
    <cacheField name="Project Incharge" numFmtId="0">
      <sharedItems containsBlank="1"/>
    </cacheField>
    <cacheField name="Controlling Location" numFmtId="0">
      <sharedItems containsBlank="1"/>
    </cacheField>
    <cacheField name="Controlling Location Descp" numFmtId="0">
      <sharedItems containsBlank="1"/>
    </cacheField>
    <cacheField name="Job Location" numFmtId="0">
      <sharedItems containsBlank="1"/>
    </cacheField>
    <cacheField name="Zone" numFmtId="0">
      <sharedItems containsBlank="1"/>
    </cacheField>
    <cacheField name="Responsible cost centre" numFmtId="0">
      <sharedItems containsBlank="1"/>
    </cacheField>
    <cacheField name="Line type" numFmtId="0">
      <sharedItems containsBlank="1"/>
    </cacheField>
    <cacheField name="Start date" numFmtId="14">
      <sharedItems containsNonDate="0" containsDate="1" containsString="0" containsBlank="1" minDate="2021-03-30T00:00:00" maxDate="2025-04-01T00:00:00"/>
    </cacheField>
    <cacheField name="End date" numFmtId="14">
      <sharedItems containsNonDate="0" containsDate="1" containsString="0" containsBlank="1" minDate="2021-09-30T00:00:00" maxDate="2027-07-13T00:00:00"/>
    </cacheField>
    <cacheField name="SBU" numFmtId="0">
      <sharedItems containsBlank="1"/>
    </cacheField>
    <cacheField name="Original Budget" numFmtId="0">
      <sharedItems containsString="0" containsBlank="1" containsNumber="1" containsInteger="1" minValue="1" maxValue="372890000"/>
    </cacheField>
    <cacheField name="Job Location Descp" numFmtId="0">
      <sharedItems containsBlank="1"/>
    </cacheField>
    <cacheField name="Project Status" numFmtId="0">
      <sharedItems containsBlank="1" count="5">
        <s v="Closed"/>
        <s v="Released"/>
        <s v="Technically completed"/>
        <s v="Created"/>
        <m/>
      </sharedItems>
    </cacheField>
    <cacheField name="CO AR" numFmtId="0">
      <sharedItems containsString="0" containsBlank="1" containsNumber="1" containsInteger="1" minValue="0" maxValue="1" count="3">
        <n v="1"/>
        <n v="0"/>
        <m/>
      </sharedItems>
    </cacheField>
    <cacheField name="Negative CWIP" numFmtId="0">
      <sharedItems containsBlank="1"/>
    </cacheField>
  </cacheFields>
  <extLst>
    <ext xmlns:x14="http://schemas.microsoft.com/office/spreadsheetml/2009/9/main" uri="{725AE2AE-9491-48be-B2B4-4EB974FC3084}">
      <x14:pivotCacheDefinition pivotCacheId="7802061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0">
  <r>
    <s v="RET-240356"/>
    <s v="WZ_SUR_NRODhorwadiCFS2"/>
    <x v="0"/>
    <n v="3300000"/>
    <n v="3300000"/>
    <x v="0"/>
    <n v="2947818.09"/>
  </r>
  <r>
    <s v="RET-240357"/>
    <s v="WZ_SUR_NRONateputeCFS2"/>
    <x v="0"/>
    <n v="6800000"/>
    <n v="6800000"/>
    <x v="0"/>
    <n v="6799474.8200000003"/>
  </r>
  <r>
    <s v="RET-240359"/>
    <s v="WZ_SUR_NROKawalgaonCFS2"/>
    <x v="0"/>
    <n v="8500000"/>
    <n v="8500000"/>
    <x v="0"/>
    <n v="7881918.8799999999"/>
  </r>
  <r>
    <s v="RET-240360"/>
    <s v="WZ_SUR_NROTembhurniCFS2"/>
    <x v="0"/>
    <n v="8200000"/>
    <n v="8200000"/>
    <x v="0"/>
    <n v="7564371.7699999996"/>
  </r>
  <r>
    <s v="RET-240361"/>
    <s v="WZ_NAG_NROGORAKSHAN2"/>
    <x v="1"/>
    <n v="800000"/>
    <n v="800000"/>
    <x v="0"/>
    <n v="791678.5"/>
  </r>
  <r>
    <s v="RET-240364"/>
    <s v="WZ_NAG_NRODARODA2"/>
    <x v="1"/>
    <n v="9300000"/>
    <n v="9300000"/>
    <x v="0"/>
    <n v="8498551.25"/>
  </r>
  <r>
    <s v="RET-240366"/>
    <s v="WZ_NAG_NROJAITAPUR2"/>
    <x v="1"/>
    <n v="6100000"/>
    <n v="6100000"/>
    <x v="0"/>
    <n v="5594960.9100000001"/>
  </r>
  <r>
    <s v="RET-240367"/>
    <s v="WZ_AURR_NRO_RAJGAON2"/>
    <x v="2"/>
    <n v="11100000"/>
    <n v="11100000"/>
    <x v="0"/>
    <n v="9838802.4000000004"/>
  </r>
  <r>
    <s v="RET-240368"/>
    <s v="WZ_AURR_ NRO Malibabhulgaon2"/>
    <x v="2"/>
    <n v="8500000"/>
    <n v="8500000"/>
    <x v="0"/>
    <n v="6707264.1100000003"/>
  </r>
  <r>
    <s v="RET-240370"/>
    <s v="WZ_VASHI_NROCO_NROAMBELEKHURD2"/>
    <x v="3"/>
    <n v="12800000"/>
    <n v="12800000"/>
    <x v="0"/>
    <n v="12389237.189999999"/>
  </r>
  <r>
    <s v="RET-240373"/>
    <s v="WZ_VASHI_NRO_DHAWALE"/>
    <x v="3"/>
    <n v="8300000"/>
    <n v="8300000"/>
    <x v="0"/>
    <n v="8066280.21"/>
  </r>
  <r>
    <s v="RET-240375"/>
    <s v="WZ_AURR_NRO_Gundewadi3"/>
    <x v="2"/>
    <n v="3100000"/>
    <n v="3100000"/>
    <x v="0"/>
    <n v="2993956.94"/>
  </r>
  <r>
    <s v="RET-240380"/>
    <s v="WZ_NSK_NST_NandurShing_99L 2ND"/>
    <x v="4"/>
    <n v="4900000"/>
    <n v="4900000"/>
    <x v="0"/>
    <n v="2503008.17"/>
  </r>
  <r>
    <s v="RET-240382"/>
    <s v="WZ_NSK_NRO_Junawane_78L 2nd"/>
    <x v="4"/>
    <n v="7800000"/>
    <n v="7800000"/>
    <x v="0"/>
    <n v="6118201.9199999999"/>
  </r>
  <r>
    <s v="RET-240383"/>
    <s v="WZ_NSK_NST_Khopdi_79L 2nd"/>
    <x v="4"/>
    <n v="7900000"/>
    <n v="7900000"/>
    <x v="0"/>
    <n v="5523376.4900000002"/>
  </r>
  <r>
    <s v="RET-240384"/>
    <s v="WZ_NSK_NRO_Jamner_69L 2nd"/>
    <x v="4"/>
    <n v="6900000"/>
    <n v="6900000"/>
    <x v="0"/>
    <n v="6001414.46"/>
  </r>
  <r>
    <s v="RET-240385"/>
    <s v="WZ_NSK_NRO_Ahergaon_83L 2nd"/>
    <x v="4"/>
    <n v="8300000"/>
    <n v="8300000"/>
    <x v="0"/>
    <n v="7491712.1900000004"/>
  </r>
  <r>
    <s v="RET-240387"/>
    <s v="WZ_VASCO_NRO KAREEVADE2"/>
    <x v="5"/>
    <n v="8958000"/>
    <n v="8958000"/>
    <x v="0"/>
    <n v="6973013.9199999999"/>
  </r>
  <r>
    <s v="RET-240388"/>
    <s v="WZ_VASCO_NRO NIVLI HATKHAMBA2"/>
    <x v="5"/>
    <n v="8363000"/>
    <n v="8363000"/>
    <x v="0"/>
    <n v="7404621.5199999996"/>
  </r>
  <r>
    <s v="RET-240389"/>
    <s v="WZ_Vasco_NRO_MissionChowk2"/>
    <x v="5"/>
    <n v="5828000"/>
    <n v="5828000"/>
    <x v="0"/>
    <n v="5125856.3"/>
  </r>
  <r>
    <s v="RET-240412"/>
    <s v="WZ_Vasco_Modn_MapusaSS2"/>
    <x v="5"/>
    <n v="13900000"/>
    <n v="13900000"/>
    <x v="1"/>
    <n v="5542875.79"/>
  </r>
  <r>
    <s v="RET-240419"/>
    <s v="WZ_AURR_NROBADNAPUR2"/>
    <x v="2"/>
    <n v="6700000"/>
    <n v="6700000"/>
    <x v="0"/>
    <n v="6536855.7800000003"/>
  </r>
  <r>
    <s v="RET-240425"/>
    <s v="WZ_AURR_NRO SULTANPURCFS2"/>
    <x v="2"/>
    <n v="5200000"/>
    <n v="5200000"/>
    <x v="0"/>
    <n v="5123735.3499999996"/>
  </r>
  <r>
    <s v="RET-240428"/>
    <s v="WZ_AURR_NRO Rajanda CFS2"/>
    <x v="2"/>
    <n v="9300000"/>
    <n v="9300000"/>
    <x v="0"/>
    <n v="8174333"/>
  </r>
  <r>
    <s v="RET-240431"/>
    <s v="WZ_AURR_NRO NAYGAON DC2"/>
    <x v="2"/>
    <n v="4205000"/>
    <n v="4205000"/>
    <x v="0"/>
    <n v="3755825.38"/>
  </r>
  <r>
    <s v="RET-240434"/>
    <s v="WZ_AURR_NRO_VAIJAPUR DC2"/>
    <x v="2"/>
    <n v="2200000"/>
    <n v="2200000"/>
    <x v="0"/>
    <n v="2187904.5"/>
  </r>
  <r>
    <s v="RET-240437"/>
    <s v="WZ_AURR_NRO Bhendala DC2"/>
    <x v="2"/>
    <n v="2400000"/>
    <n v="2400000"/>
    <x v="0"/>
    <n v="1851221.5"/>
  </r>
  <r>
    <s v="RET-240471"/>
    <s v="WZ_VASCO_CANOPY FACIA &amp; PELMET LIGHTING"/>
    <x v="5"/>
    <n v="3345000"/>
    <n v="3345000"/>
    <x v="1"/>
    <n v="2401574.08"/>
  </r>
  <r>
    <s v="RET-240485"/>
    <s v="WZ_Pune_NRO_Barad_CO"/>
    <x v="6"/>
    <n v="7000000"/>
    <n v="7000000"/>
    <x v="0"/>
    <n v="912473.8"/>
  </r>
  <r>
    <s v="RET-240486"/>
    <s v="WZ_Pune_NRO_Narayangaon_CO_2"/>
    <x v="6"/>
    <n v="9300000"/>
    <n v="9300000"/>
    <x v="0"/>
    <n v="8015396.54"/>
  </r>
  <r>
    <s v="RET-240488"/>
    <s v="WZ_Pune_NRO_Borgaon_CO_2"/>
    <x v="6"/>
    <n v="7800000"/>
    <n v="7800000"/>
    <x v="0"/>
    <n v="6514044.9900000002"/>
  </r>
  <r>
    <s v="RET-240637"/>
    <s v="WZ_NSK_NDC_Paldhi2021_10.31L"/>
    <x v="4"/>
    <n v="1031000"/>
    <n v="1031000"/>
    <x v="0"/>
    <n v="802785.7"/>
  </r>
  <r>
    <s v="RET-240650"/>
    <s v="WZ_VASHI_MODN_ACCSAJAGAON"/>
    <x v="3"/>
    <n v="10200000"/>
    <n v="10200000"/>
    <x v="1"/>
    <n v="10165160.949999999"/>
  </r>
  <r>
    <s v="RET-240651"/>
    <s v="WZ_NSK_Modn_Yoshita_42L"/>
    <x v="4"/>
    <n v="4200000"/>
    <n v="4200000"/>
    <x v="1"/>
    <n v="1646420.1"/>
  </r>
  <r>
    <s v="RET-240654"/>
    <s v="WZ_VASHI_MODN_ADARSH PETROLEUM2"/>
    <x v="3"/>
    <n v="7000000"/>
    <n v="7000000"/>
    <x v="1"/>
    <n v="6324176.8099999996"/>
  </r>
  <r>
    <s v="RET-240656"/>
    <s v="WZ_VASHI_TANK INSTALLATION3"/>
    <x v="3"/>
    <n v="3300000"/>
    <n v="3300000"/>
    <x v="1"/>
    <n v="2278972.6800000002"/>
  </r>
  <r>
    <s v="RET-240657"/>
    <s v="WZ_NSK_Modn_DVShah_60L"/>
    <x v="4"/>
    <n v="6000000"/>
    <n v="6000000"/>
    <x v="1"/>
    <n v="3613704.93"/>
  </r>
  <r>
    <s v="RET-240659"/>
    <s v="WZ_NSK_Modn_SubhashT_17.25L"/>
    <x v="4"/>
    <n v="1725000"/>
    <n v="1725000"/>
    <x v="1"/>
    <n v="1572181.34"/>
  </r>
  <r>
    <s v="RET-240741"/>
    <s v="WZ_MRO_Bright_Auto"/>
    <x v="7"/>
    <n v="3050000"/>
    <n v="3050000"/>
    <x v="1"/>
    <n v="1140094.83"/>
  </r>
  <r>
    <s v="RET-240770"/>
    <s v="WZ_Pune_NRO_Sansar_DO-3"/>
    <x v="6"/>
    <n v="1700000"/>
    <n v="1700000"/>
    <x v="0"/>
    <n v="1618677.83"/>
  </r>
  <r>
    <s v="RET-240780"/>
    <s v="WZ_VASHI_IDSIGNS"/>
    <x v="3"/>
    <n v="10000000"/>
    <n v="10000000"/>
    <x v="2"/>
    <n v="6337054.0199999996"/>
  </r>
  <r>
    <s v="RET-240797"/>
    <s v="WZ_Vasco_Modn_KMMS2"/>
    <x v="5"/>
    <n v="9564000"/>
    <n v="9564000"/>
    <x v="1"/>
    <n v="6664079.6900000004"/>
  </r>
  <r>
    <s v="RET-240800"/>
    <s v="WZ_Pune_Tank installation_2"/>
    <x v="6"/>
    <n v="29460000"/>
    <n v="29460000"/>
    <x v="1"/>
    <n v="20353381.710000001"/>
  </r>
  <r>
    <s v="RET-240818"/>
    <s v="WZ_NSK_Modn_GangaPet_30L"/>
    <x v="4"/>
    <n v="3000000"/>
    <n v="3000000"/>
    <x v="1"/>
    <n v="1380383.88"/>
  </r>
  <r>
    <s v="RET-240819"/>
    <s v="WZ_NSK_Modn_ShSaiLaxmi_26L"/>
    <x v="4"/>
    <n v="2600000"/>
    <n v="2600000"/>
    <x v="1"/>
    <n v="2445167.11"/>
  </r>
  <r>
    <s v="RET-240827"/>
    <s v="WZ_NSK_Modn_DakshtaPoli_12L"/>
    <x v="4"/>
    <n v="1200000"/>
    <n v="1200000"/>
    <x v="1"/>
    <n v="921894.58"/>
  </r>
  <r>
    <s v="RET-240839"/>
    <s v="WZ_NSK_Safety_70L"/>
    <x v="4"/>
    <n v="7000000"/>
    <n v="7000000"/>
    <x v="3"/>
    <n v="3980810.49"/>
  </r>
  <r>
    <s v="RET-240851"/>
    <s v="WZ_Pune_Pre-fabricated Tank 2"/>
    <x v="6"/>
    <n v="7800000"/>
    <n v="7800000"/>
    <x v="4"/>
    <n v="7152938.5499999998"/>
  </r>
  <r>
    <s v="RET-240864"/>
    <s v="WZ_NSK_Modn_ParvatiFS_14.5L"/>
    <x v="4"/>
    <n v="1450000"/>
    <n v="1450000"/>
    <x v="1"/>
    <n v="1406070.9"/>
  </r>
  <r>
    <s v="RET-241004"/>
    <s v="WZ_VASHI_SAFETY"/>
    <x v="3"/>
    <n v="7500000"/>
    <n v="7500000"/>
    <x v="3"/>
    <n v="7474117.1600000001"/>
  </r>
  <r>
    <s v="RET-241057"/>
    <s v="WZ_NSK_Modn_SantoshPet_8L"/>
    <x v="4"/>
    <n v="800000"/>
    <n v="800000"/>
    <x v="1"/>
    <n v="730197.74"/>
  </r>
  <r>
    <s v="RET-241062"/>
    <s v="WZ_NAG_MODDVKPETRO"/>
    <x v="1"/>
    <n v="3000000"/>
    <n v="3000000"/>
    <x v="1"/>
    <n v="2003639.04"/>
  </r>
  <r>
    <s v="RET-241066"/>
    <s v="WZ_NAG_NROWARDH"/>
    <x v="1"/>
    <n v="3300000"/>
    <n v="3300000"/>
    <x v="0"/>
    <n v="1770465.63"/>
  </r>
  <r>
    <s v="RET-241166"/>
    <s v="WZ_Pune_NRO_Bhosari_DO"/>
    <x v="6"/>
    <n v="2900000"/>
    <n v="2900000"/>
    <x v="0"/>
    <n v="2803597.98"/>
  </r>
  <r>
    <s v="RET-241197"/>
    <s v="WZ_VASHI_MODN_TANK INSTALLATION"/>
    <x v="3"/>
    <n v="7000000"/>
    <n v="7000000"/>
    <x v="1"/>
    <n v="1725270.76"/>
  </r>
  <r>
    <s v="RET-241226"/>
    <s v="WZ_NAG_MODSWAMIPETRO"/>
    <x v="1"/>
    <n v="1000000"/>
    <n v="1000000"/>
    <x v="1"/>
    <n v="933464.22"/>
  </r>
  <r>
    <s v="RET-241235"/>
    <s v="WZ_VASHI_SSTANKPROCREPL"/>
    <x v="3"/>
    <n v="6050000"/>
    <n v="6050000"/>
    <x v="5"/>
    <n v="2169793.9700000002"/>
  </r>
  <r>
    <s v="RET-241253"/>
    <s v="WZ_NSK_IDSign_150L"/>
    <x v="4"/>
    <n v="15000000"/>
    <n v="15000000"/>
    <x v="2"/>
    <n v="5678029.0199999996"/>
  </r>
  <r>
    <s v="RET-241254"/>
    <s v="WZ_NSK_Modn_KabraHgw_10L"/>
    <x v="4"/>
    <n v="1000000"/>
    <n v="1000000"/>
    <x v="1"/>
    <n v="995993.12"/>
  </r>
  <r>
    <s v="RET-241259"/>
    <s v="WZ_SUR_NRONepatgaonDC"/>
    <x v="0"/>
    <n v="2300000"/>
    <n v="2300000"/>
    <x v="0"/>
    <n v="825198.45"/>
  </r>
  <r>
    <s v="RET-241270"/>
    <s v="WZ_NAG_SAFETY"/>
    <x v="1"/>
    <n v="7000000"/>
    <n v="7000000"/>
    <x v="3"/>
    <n v="4669335.3499999996"/>
  </r>
  <r>
    <s v="RET-241272"/>
    <s v="WZ_NSK_IDSignReplc_40L"/>
    <x v="4"/>
    <n v="4000000"/>
    <n v="4000000"/>
    <x v="6"/>
    <n v="2895836.92"/>
  </r>
  <r>
    <s v="RET-241284"/>
    <s v="WZ_VASHI_IDSIGNREPL"/>
    <x v="3"/>
    <n v="3000000"/>
    <n v="3000000"/>
    <x v="6"/>
    <n v="0"/>
  </r>
  <r>
    <s v="RET-241285"/>
    <s v="WZ_SUR_Safety"/>
    <x v="0"/>
    <n v="7000000"/>
    <n v="7000000"/>
    <x v="3"/>
    <n v="3580113.09"/>
  </r>
  <r>
    <s v="RET-241286"/>
    <s v="WZ_SUR_IDSignRepl"/>
    <x v="0"/>
    <n v="4000000"/>
    <n v="4000000"/>
    <x v="6"/>
    <n v="339498.48"/>
  </r>
  <r>
    <s v="RET-241322"/>
    <s v="WZ_Pune_NRO_APMC Taradgaon-2"/>
    <x v="6"/>
    <n v="4600000"/>
    <n v="4600000"/>
    <x v="0"/>
    <n v="4590005"/>
  </r>
  <r>
    <s v="RET-241326"/>
    <s v="WZ_Pune_NRO_Zadakbaichiwadi_CFS-2"/>
    <x v="6"/>
    <n v="4000000"/>
    <n v="4000000"/>
    <x v="0"/>
    <n v="3848450.39"/>
  </r>
  <r>
    <s v="RET-241327"/>
    <s v="WZ_ID Sign Replacement_Pune"/>
    <x v="6"/>
    <n v="4000000"/>
    <n v="4000000"/>
    <x v="6"/>
    <n v="3771688.25"/>
  </r>
  <r>
    <s v="RET-241328"/>
    <s v="WZ_Mod_Pune_ Saraswati Petroleum"/>
    <x v="6"/>
    <n v="2600000"/>
    <n v="2600000"/>
    <x v="1"/>
    <n v="2296621.2999999998"/>
  </r>
  <r>
    <s v="RET-241330"/>
    <s v="WZ_NSK_Modn_KushiPet_6L"/>
    <x v="4"/>
    <n v="600000"/>
    <n v="600000"/>
    <x v="1"/>
    <n v="429494.63"/>
  </r>
  <r>
    <s v="RET-241331"/>
    <s v="WZ_Mod_Pune_ Balaji Petroleum"/>
    <x v="6"/>
    <n v="2600000"/>
    <n v="2600000"/>
    <x v="1"/>
    <n v="2586826.15"/>
  </r>
  <r>
    <s v="RET-241337"/>
    <s v="WZ_NSK_Modn_AadiPetro_8L"/>
    <x v="4"/>
    <n v="800000"/>
    <n v="800000"/>
    <x v="1"/>
    <n v="550580.64"/>
  </r>
  <r>
    <s v="RET-241339"/>
    <s v="WZ_Pune_Resitement Kirad Auto_CO"/>
    <x v="6"/>
    <n v="2900000"/>
    <n v="2900000"/>
    <x v="0"/>
    <n v="2876385.48"/>
  </r>
  <r>
    <s v="RET-241348"/>
    <s v="WZ_VASHI_SSTANK"/>
    <x v="3"/>
    <n v="12100000"/>
    <n v="12100000"/>
    <x v="4"/>
    <n v="6937141.2000000002"/>
  </r>
  <r>
    <s v="RET-241441"/>
    <s v="WZ_Vasco_Modn_Siddhu Petroleum"/>
    <x v="5"/>
    <n v="2112000"/>
    <n v="2112000"/>
    <x v="1"/>
    <n v="1303792.73"/>
  </r>
  <r>
    <s v="RET-241443"/>
    <s v="WZ_Vasco_Modn_Harekrishna Petroleum"/>
    <x v="5"/>
    <n v="1269000"/>
    <n v="1269000"/>
    <x v="1"/>
    <n v="1203583.56"/>
  </r>
  <r>
    <s v="RET-241445"/>
    <s v="WZ_Vasco_Modn_Srinivas Petroleum"/>
    <x v="5"/>
    <n v="2500999"/>
    <n v="2500999"/>
    <x v="1"/>
    <n v="2498219.89"/>
  </r>
  <r>
    <s v="RET-241446"/>
    <s v="WZ_Vasco_Modn_J B Petrolinks"/>
    <x v="5"/>
    <n v="891000"/>
    <n v="891000"/>
    <x v="1"/>
    <n v="576616.69999999995"/>
  </r>
  <r>
    <s v="RET-241447"/>
    <s v="WZ_Vasco_Modn_PS Kavlekar"/>
    <x v="5"/>
    <n v="287000"/>
    <n v="287000"/>
    <x v="1"/>
    <n v="269364.84000000003"/>
  </r>
  <r>
    <s v="RET-241462"/>
    <s v="WZ_AURR_AUTO._25L"/>
    <x v="2"/>
    <n v="2500000"/>
    <n v="2500000"/>
    <x v="7"/>
    <n v="1627984.05"/>
  </r>
  <r>
    <s v="RET-241463"/>
    <s v="WZ_AURR_SAFETY_50LAKHS"/>
    <x v="2"/>
    <n v="5000000"/>
    <n v="5000000"/>
    <x v="3"/>
    <n v="880124.7"/>
  </r>
  <r>
    <s v="RET-241483"/>
    <s v="WZ_NAG_SSTANK"/>
    <x v="1"/>
    <n v="14800000"/>
    <n v="14800000"/>
    <x v="4"/>
    <n v="4625514.37"/>
  </r>
  <r>
    <s v="RET-241486"/>
    <s v="WZ_MRO_SAEFTY ITEMS"/>
    <x v="7"/>
    <n v="4000000"/>
    <n v="4000000"/>
    <x v="3"/>
    <n v="3121245.49"/>
  </r>
  <r>
    <s v="RET-241491"/>
    <s v="WZ_AURR_MOD._PWR_TNKS ADD._DO"/>
    <x v="2"/>
    <n v="7100000"/>
    <n v="7100000"/>
    <x v="1"/>
    <n v="0"/>
  </r>
  <r>
    <s v="RET-241506"/>
    <s v="WZ_MRO_ID SIGN REPLACEMENT"/>
    <x v="7"/>
    <n v="3000000"/>
    <n v="3000000"/>
    <x v="6"/>
    <n v="657055"/>
  </r>
  <r>
    <s v="RET-241590"/>
    <s v="WZ_NAG_IDSIGN24-25"/>
    <x v="1"/>
    <n v="14900000"/>
    <n v="14900000"/>
    <x v="2"/>
    <n v="9314459.9399999995"/>
  </r>
  <r>
    <s v="RET-241681"/>
    <s v="WZ_Vasco_Safety_24-25"/>
    <x v="5"/>
    <n v="5000000"/>
    <n v="5000000"/>
    <x v="3"/>
    <n v="2783210.73"/>
  </r>
  <r>
    <s v="RET-241683"/>
    <s v="WZ_Vasco_Modn_Laxmi Auto MS"/>
    <x v="5"/>
    <n v="1413000"/>
    <n v="1413000"/>
    <x v="1"/>
    <n v="1347145.57"/>
  </r>
  <r>
    <s v="RET-241692"/>
    <s v="WZ_Vasco_Modn_M B Agency"/>
    <x v="5"/>
    <n v="685000"/>
    <n v="685000"/>
    <x v="1"/>
    <n v="638821.72"/>
  </r>
  <r>
    <s v="RET-241750"/>
    <s v="WZ_NAG_IDSIGNREPLACEMENT"/>
    <x v="1"/>
    <n v="4000000"/>
    <n v="4000000"/>
    <x v="6"/>
    <n v="0"/>
  </r>
  <r>
    <s v="RET-241768"/>
    <s v="WZ_SUR_ModTwaritapuriDw"/>
    <x v="0"/>
    <n v="1800000"/>
    <n v="1800000"/>
    <x v="1"/>
    <n v="1792861.66"/>
  </r>
  <r>
    <s v="RET-241783"/>
    <s v="WZ_Vasco_Modn_Rameshwar Petroleum"/>
    <x v="5"/>
    <n v="2850000"/>
    <n v="2850000"/>
    <x v="1"/>
    <n v="2065481.56"/>
  </r>
  <r>
    <s v="RET-241784"/>
    <s v="WZ_Vasco_SStankRep Mapusa SS"/>
    <x v="5"/>
    <n v="711000"/>
    <n v="711000"/>
    <x v="5"/>
    <n v="707030.11"/>
  </r>
  <r>
    <s v="RET-241799"/>
    <s v="WZ_AURR_MOD._SHRIYAAN PET"/>
    <x v="2"/>
    <n v="1000000"/>
    <n v="1000000"/>
    <x v="1"/>
    <n v="728899.18"/>
  </r>
  <r>
    <s v="RET-241800"/>
    <s v="WZ_AURR_RVI_JAI SAI AUTOMOBILES"/>
    <x v="2"/>
    <n v="700000"/>
    <n v="700000"/>
    <x v="1"/>
    <n v="0"/>
  </r>
  <r>
    <s v="RET-241849"/>
    <s v="WZ_Pune_Safety"/>
    <x v="6"/>
    <n v="7000000"/>
    <n v="7000000"/>
    <x v="3"/>
    <n v="7068764.1100000003"/>
  </r>
  <r>
    <s v="RET-241884"/>
    <s v="WZ_Mod_Pune_ Sahayadri SSK"/>
    <x v="6"/>
    <n v="4500000"/>
    <n v="4500000"/>
    <x v="1"/>
    <n v="3913377.1"/>
  </r>
  <r>
    <s v="RET-241906"/>
    <s v="WZ_Mod_Pune_ Ram vijay petroleum"/>
    <x v="6"/>
    <n v="2100000"/>
    <n v="2100000"/>
    <x v="1"/>
    <n v="1622758.74"/>
  </r>
  <r>
    <s v="RET-241946"/>
    <s v="WZ_Mod_Pune_ Krupasinddhu Petroleum"/>
    <x v="6"/>
    <n v="1300000"/>
    <n v="1300000"/>
    <x v="1"/>
    <n v="1238303.46"/>
  </r>
  <r>
    <s v="RET-241963"/>
    <s v="WZ_AURR_ID_SIGN._REPL"/>
    <x v="2"/>
    <n v="4000000"/>
    <n v="4000000"/>
    <x v="6"/>
    <n v="0"/>
  </r>
  <r>
    <s v="RET-241976"/>
    <s v="WZ_AURR_AUTOMATION_133lakhs"/>
    <x v="2"/>
    <n v="13300000"/>
    <n v="13300000"/>
    <x v="7"/>
    <n v="2364962.12"/>
  </r>
  <r>
    <s v="RET-242012"/>
    <s v="WZ_Mod_Pune_ Banganga Petroleum"/>
    <x v="6"/>
    <n v="1600000"/>
    <n v="1600000"/>
    <x v="1"/>
    <n v="1459218.43"/>
  </r>
  <r>
    <s v="RET-242044"/>
    <s v="WZ_Automation 24-25_Pune"/>
    <x v="6"/>
    <n v="12400000"/>
    <n v="12400000"/>
    <x v="7"/>
    <n v="4220167.74"/>
  </r>
  <r>
    <s v="RET-242047"/>
    <s v="WZ_ID Signage 24-25_Pune"/>
    <x v="6"/>
    <n v="14900000"/>
    <n v="14900000"/>
    <x v="2"/>
    <n v="14570834.07"/>
  </r>
  <r>
    <s v="RET-242052"/>
    <s v="WZ_SUR_Automation24"/>
    <x v="0"/>
    <n v="12500000"/>
    <n v="12500000"/>
    <x v="7"/>
    <n v="734708.16"/>
  </r>
  <r>
    <s v="RET-242053"/>
    <s v="WZ_Vasco_ID Sign Replace_24 25"/>
    <x v="5"/>
    <n v="4000000"/>
    <n v="4000000"/>
    <x v="6"/>
    <n v="3115565.05"/>
  </r>
  <r>
    <s v="RET-242061"/>
    <s v="WZ_VASHI_IDSIGNS2"/>
    <x v="3"/>
    <n v="5000000"/>
    <n v="5000000"/>
    <x v="2"/>
    <n v="0"/>
  </r>
  <r>
    <s v="RET-242063"/>
    <s v="WZ_AUTOMATION_VASHI"/>
    <x v="3"/>
    <n v="10000000"/>
    <n v="10000000"/>
    <x v="7"/>
    <n v="442098.78"/>
  </r>
  <r>
    <s v="RET-242079"/>
    <s v="WZ_NAG_Automation24-25"/>
    <x v="1"/>
    <n v="8000000"/>
    <n v="8000000"/>
    <x v="7"/>
    <n v="994616.52"/>
  </r>
  <r>
    <s v="RET-242106"/>
    <s v="WZ_SUR_ModAdhocAmbejogai"/>
    <x v="0"/>
    <n v="3200000"/>
    <n v="3200000"/>
    <x v="1"/>
    <n v="3178742.33"/>
  </r>
  <r>
    <s v="RET-242109"/>
    <s v="WZ_SUR_ModBhageshwarRVI"/>
    <x v="0"/>
    <n v="800000"/>
    <n v="800000"/>
    <x v="1"/>
    <n v="717342.89"/>
  </r>
  <r>
    <s v="RET-242111"/>
    <s v="WZ_SUR_ModKusumaiDw"/>
    <x v="0"/>
    <n v="3000000"/>
    <n v="3000000"/>
    <x v="1"/>
    <n v="2972304.9"/>
  </r>
  <r>
    <s v="RET-242112"/>
    <s v="WZ_SUR_ModMatoshriExtDwCanRVI"/>
    <x v="0"/>
    <n v="2800000"/>
    <n v="2800000"/>
    <x v="1"/>
    <n v="1310604.6100000001"/>
  </r>
  <r>
    <s v="RET-242115"/>
    <s v="WZ_SUR_ModVenkateshDw"/>
    <x v="0"/>
    <n v="1900000"/>
    <n v="1900000"/>
    <x v="1"/>
    <n v="1889264.37"/>
  </r>
  <r>
    <s v="RET-242118"/>
    <s v="WZ_NSK_Automation_50L"/>
    <x v="4"/>
    <n v="5000000"/>
    <n v="5000000"/>
    <x v="7"/>
    <n v="1067801.08"/>
  </r>
  <r>
    <s v="RET-242119"/>
    <s v="WZ_NSK_OmGurudeo_14L"/>
    <x v="4"/>
    <n v="1400000"/>
    <n v="1400000"/>
    <x v="1"/>
    <n v="1197828.1299999999"/>
  </r>
  <r>
    <s v="RET-242144"/>
    <s v="WZ_Mod_Pune_ Suman Petroleum"/>
    <x v="6"/>
    <n v="3500000"/>
    <n v="3500000"/>
    <x v="1"/>
    <n v="3281515.62"/>
  </r>
  <r>
    <s v="RET-242148"/>
    <s v="WZ_Mod_Pune_ Shri Morya Petroleum"/>
    <x v="6"/>
    <n v="1400000"/>
    <n v="1400000"/>
    <x v="1"/>
    <n v="1316758.44"/>
  </r>
  <r>
    <s v="RET-242227"/>
    <s v="WZ_NAG_MODAMOLSALES"/>
    <x v="1"/>
    <n v="1200000"/>
    <n v="1200000"/>
    <x v="1"/>
    <n v="367411.23"/>
  </r>
  <r>
    <s v="RET-242235"/>
    <s v="WZ_NAG_MODTHEBESTPETROLEUM"/>
    <x v="1"/>
    <n v="2100000"/>
    <n v="2100000"/>
    <x v="1"/>
    <n v="1260740.26"/>
  </r>
  <r>
    <s v="RET-242236"/>
    <s v="WZ_NAG_MODMSBADRI"/>
    <x v="1"/>
    <n v="1100000"/>
    <n v="1100000"/>
    <x v="1"/>
    <n v="682264.79"/>
  </r>
  <r>
    <s v="RET-242259"/>
    <s v="WZ_SUR_ModSalunkeDwCanRVI"/>
    <x v="0"/>
    <n v="3700000"/>
    <n v="3700000"/>
    <x v="1"/>
    <n v="1904265.45"/>
  </r>
  <r>
    <s v="RET-242317"/>
    <s v="WZ_SUR_NRODhanoraCFS"/>
    <x v="0"/>
    <n v="9600000"/>
    <n v="9600000"/>
    <x v="0"/>
    <n v="7714650.0700000003"/>
  </r>
  <r>
    <s v="RET-242355"/>
    <s v="WZ_NAG_MODSPFUELS"/>
    <x v="1"/>
    <n v="2600000"/>
    <n v="2600000"/>
    <x v="1"/>
    <n v="2015828.65"/>
  </r>
  <r>
    <s v="RET-242386"/>
    <s v="WZ_NSK_NDC_Gurewadi_21L"/>
    <x v="4"/>
    <n v="2100000"/>
    <n v="2100000"/>
    <x v="0"/>
    <n v="1820533.32"/>
  </r>
  <r>
    <s v="RET-242390"/>
    <s v="WZ_NAG_TANKAUG24-25"/>
    <x v="1"/>
    <n v="6000000"/>
    <n v="6000000"/>
    <x v="1"/>
    <n v="5245333.75"/>
  </r>
  <r>
    <s v="RET-242409"/>
    <s v="WZ_AURR_Mod._Aaditya Agency"/>
    <x v="2"/>
    <n v="1200000"/>
    <n v="1200000"/>
    <x v="1"/>
    <n v="1189061.44"/>
  </r>
  <r>
    <s v="RET-242410"/>
    <s v="WZ_AURR_Mod._Sanjay Petroleum"/>
    <x v="2"/>
    <n v="952000"/>
    <n v="952000"/>
    <x v="1"/>
    <n v="889249.22"/>
  </r>
  <r>
    <s v="RET-242443"/>
    <s v="WZ_Vasco_Modn_Sai Auto Services"/>
    <x v="5"/>
    <n v="2237000"/>
    <n v="2237000"/>
    <x v="1"/>
    <n v="1386601.48"/>
  </r>
  <r>
    <s v="RET-242446"/>
    <s v="WZ_AURR_MOD._DCSHETH_DC"/>
    <x v="2"/>
    <n v="2500000"/>
    <n v="2500000"/>
    <x v="1"/>
    <n v="0"/>
  </r>
  <r>
    <s v="RET-242450"/>
    <s v="WZ_AURR_MOD._SHRIKANTH PETR."/>
    <x v="2"/>
    <n v="900000"/>
    <n v="900000"/>
    <x v="1"/>
    <n v="693490.64"/>
  </r>
  <r>
    <s v="RET-242452"/>
    <s v="WZ_AURR_MOD._VARAD PETROLEUM"/>
    <x v="2"/>
    <n v="800000"/>
    <n v="800000"/>
    <x v="1"/>
    <n v="796282.39"/>
  </r>
  <r>
    <s v="RET-242454"/>
    <s v="WZ_NSK_PowerTkAdd_127.65L"/>
    <x v="4"/>
    <n v="7965001"/>
    <n v="7965001"/>
    <x v="1"/>
    <n v="7087131.8899999997"/>
  </r>
  <r>
    <s v="RET-242461"/>
    <s v="WZ_Vasco_Automation 24-25"/>
    <x v="5"/>
    <n v="10000000"/>
    <n v="10000000"/>
    <x v="7"/>
    <n v="766164.23"/>
  </r>
  <r>
    <s v="RET-242462"/>
    <s v="WZ_Vasco_ID Sign_ 24 25"/>
    <x v="5"/>
    <n v="15000000"/>
    <n v="15000000"/>
    <x v="2"/>
    <n v="10510541.92"/>
  </r>
  <r>
    <s v="RET-242465"/>
    <s v="WZ_Vasco_Modn_BalajiPet2"/>
    <x v="5"/>
    <n v="400000"/>
    <n v="400000"/>
    <x v="1"/>
    <n v="238634.08"/>
  </r>
  <r>
    <s v="RET-242486"/>
    <s v="WZ_SUR_NRONitrudCC"/>
    <x v="0"/>
    <n v="12000000"/>
    <n v="12000000"/>
    <x v="0"/>
    <n v="8385656.2000000002"/>
  </r>
  <r>
    <s v="RET-242489"/>
    <s v="WZ_NAG_MODSUNDEEP"/>
    <x v="1"/>
    <n v="2700000"/>
    <n v="2700000"/>
    <x v="1"/>
    <n v="1606193.34"/>
  </r>
  <r>
    <s v="RET-242490"/>
    <s v="WZ_NAG_MODMAAPETROLEUM"/>
    <x v="1"/>
    <n v="1400000"/>
    <n v="1400000"/>
    <x v="1"/>
    <n v="192003.4"/>
  </r>
  <r>
    <s v="RET-242493"/>
    <s v="WZ_NAG_MODRAJENDRAJI"/>
    <x v="1"/>
    <n v="1100000"/>
    <n v="1100000"/>
    <x v="1"/>
    <n v="879818.97"/>
  </r>
  <r>
    <s v="RET-242499"/>
    <s v="WZ_AURR_DDD_BRAHMA AUTOMOBILES"/>
    <x v="2"/>
    <n v="1200000"/>
    <n v="1200000"/>
    <x v="8"/>
    <n v="1175857.17"/>
  </r>
  <r>
    <s v="RET-242502"/>
    <s v="WZ_AURR_DDD_HP SUNDERWADI HIWAY"/>
    <x v="2"/>
    <n v="1200000"/>
    <n v="1200000"/>
    <x v="8"/>
    <n v="1167537.97"/>
  </r>
  <r>
    <s v="RET-242512"/>
    <s v="WZ_NAG_MODINDIRAPETRO"/>
    <x v="1"/>
    <n v="2100000"/>
    <n v="2100000"/>
    <x v="1"/>
    <n v="1675195.36"/>
  </r>
  <r>
    <s v="RET-242513"/>
    <s v="WZ_NAG_MODKAPSE"/>
    <x v="1"/>
    <n v="2700000"/>
    <n v="2700000"/>
    <x v="1"/>
    <n v="2687681.28"/>
  </r>
  <r>
    <s v="RET-242515"/>
    <s v="WZ_NAG_MODMANSHA"/>
    <x v="1"/>
    <n v="2300000"/>
    <n v="2300000"/>
    <x v="1"/>
    <n v="1066136"/>
  </r>
  <r>
    <s v="RET-242563"/>
    <s v="WZ_SUR_ModGajalakshmiSBCNGDwCpy"/>
    <x v="0"/>
    <n v="4700000"/>
    <n v="4700000"/>
    <x v="1"/>
    <n v="4648277.7699999996"/>
  </r>
  <r>
    <s v="RET-242594"/>
    <s v="WZ_NAG_MODMAHALAXMIKELWAD"/>
    <x v="1"/>
    <n v="1800000"/>
    <n v="1800000"/>
    <x v="1"/>
    <n v="1119931.82"/>
  </r>
  <r>
    <s v="RET-242598"/>
    <s v="WZ_NAG_MODRAJSAN"/>
    <x v="1"/>
    <n v="2100000"/>
    <n v="2100000"/>
    <x v="1"/>
    <n v="1679850"/>
  </r>
  <r>
    <s v="RET-242616"/>
    <s v="WZ_MRO_ID SIGN 2024-25"/>
    <x v="7"/>
    <n v="5000000"/>
    <n v="5000000"/>
    <x v="2"/>
    <n v="2111241.09"/>
  </r>
  <r>
    <s v="RET-242621"/>
    <s v="WZ_MRO_Pelmet Lighting"/>
    <x v="7"/>
    <n v="4700000"/>
    <n v="4700000"/>
    <x v="1"/>
    <n v="4633212.37"/>
  </r>
  <r>
    <s v="RET-242627"/>
    <s v="WZ_NAG_MODADHOCHIGHWAY"/>
    <x v="1"/>
    <n v="1200000"/>
    <n v="1200000"/>
    <x v="1"/>
    <n v="1194790.45"/>
  </r>
  <r>
    <s v="RET-242629"/>
    <s v="WZ_NAG_MODGANGA"/>
    <x v="1"/>
    <n v="1600000"/>
    <n v="1600000"/>
    <x v="1"/>
    <n v="580251.80000000005"/>
  </r>
  <r>
    <s v="RET-242631"/>
    <s v="WZ_NAG_MODJAIBHOLE"/>
    <x v="1"/>
    <n v="1100000"/>
    <n v="1100001"/>
    <x v="1"/>
    <n v="962999.46"/>
  </r>
  <r>
    <s v="RET-242633"/>
    <s v="WZ_NAG_MODMAAMANDODEVI"/>
    <x v="1"/>
    <n v="3100000"/>
    <n v="3100000"/>
    <x v="1"/>
    <n v="2084861.41"/>
  </r>
  <r>
    <s v="RET-242639"/>
    <s v="WZ_NAG_SOLARRAJS"/>
    <x v="1"/>
    <n v="350000"/>
    <n v="350000"/>
    <x v="9"/>
    <n v="0"/>
  </r>
  <r>
    <s v="RET-242694"/>
    <s v="WZ_Vasco_SS Tank_24 25"/>
    <x v="5"/>
    <n v="15000000"/>
    <n v="15000000"/>
    <x v="4"/>
    <n v="181128.86"/>
  </r>
  <r>
    <s v="RET-242695"/>
    <s v="WZ_SUR_IDSign24"/>
    <x v="0"/>
    <n v="15000000"/>
    <n v="15000000"/>
    <x v="2"/>
    <n v="5625536.9100000001"/>
  </r>
  <r>
    <s v="RET-242697"/>
    <s v="WZ_Vasco_Modn_Ashoka Petroleum"/>
    <x v="5"/>
    <n v="1924000"/>
    <n v="1924000"/>
    <x v="1"/>
    <n v="1483605.03"/>
  </r>
  <r>
    <s v="RET-242702"/>
    <s v="WZ_Vasco_Modn_Naik Petroleum"/>
    <x v="5"/>
    <n v="3184000"/>
    <n v="3184000"/>
    <x v="1"/>
    <n v="3127559.28"/>
  </r>
  <r>
    <s v="RET-242703"/>
    <s v="WZ_Vasco_Modn_Sahakari Petroleum"/>
    <x v="5"/>
    <n v="448000"/>
    <n v="448000"/>
    <x v="1"/>
    <n v="274660.39"/>
  </r>
  <r>
    <s v="RET-242710"/>
    <s v="WZ_AURR_SS TANKS_SUPPLY"/>
    <x v="2"/>
    <n v="39200000"/>
    <n v="39200000"/>
    <x v="4"/>
    <n v="9491034.4100000001"/>
  </r>
  <r>
    <s v="RET-242715"/>
    <s v="WZ_NSK_Modn_PawarHgy_30L"/>
    <x v="4"/>
    <n v="3000000"/>
    <n v="3000000"/>
    <x v="1"/>
    <n v="1594731.23"/>
  </r>
  <r>
    <s v="RET-242717"/>
    <s v="WZ_NSK_SSTank_100L"/>
    <x v="4"/>
    <n v="10000000"/>
    <n v="10000000"/>
    <x v="4"/>
    <n v="4258202.32"/>
  </r>
  <r>
    <s v="RET-242758"/>
    <s v="WZ_Mod_Pune_ Shree Ganesh Petroleum"/>
    <x v="6"/>
    <n v="3500000"/>
    <n v="3500000"/>
    <x v="1"/>
    <n v="3340781.93"/>
  </r>
  <r>
    <s v="RET-242759"/>
    <s v="WZ_Mod_Pune_ Sanjay Serviec Station"/>
    <x v="6"/>
    <n v="1500000"/>
    <n v="1500000"/>
    <x v="1"/>
    <n v="1493656.02"/>
  </r>
  <r>
    <s v="RET-242761"/>
    <s v="WZ_Mod_Pune_ Manthan Petroleum"/>
    <x v="6"/>
    <n v="1600000"/>
    <n v="1600000"/>
    <x v="1"/>
    <n v="1008105.97"/>
  </r>
  <r>
    <s v="RET-242782"/>
    <s v="WZ_AURR_Mod._Power tank addition_CO"/>
    <x v="2"/>
    <n v="5580003"/>
    <n v="5580003"/>
    <x v="1"/>
    <n v="4853893.22"/>
  </r>
  <r>
    <s v="RET-242794"/>
    <s v="WZ_SUR_NROPandharpurDC"/>
    <x v="0"/>
    <n v="2700000"/>
    <n v="2700000"/>
    <x v="0"/>
    <n v="2568184.09"/>
  </r>
  <r>
    <s v="RET-242929"/>
    <s v="WZ_Vasco_Roof FC repl_PS Kavlekar"/>
    <x v="5"/>
    <n v="360000"/>
    <n v="360000"/>
    <x v="10"/>
    <n v="346984.8"/>
  </r>
  <r>
    <s v="RET-242969"/>
    <s v="WZ_NAG_MODOMQUALITY"/>
    <x v="1"/>
    <n v="2500000"/>
    <n v="2500000"/>
    <x v="1"/>
    <n v="1985201.58"/>
  </r>
  <r>
    <s v="RET-242971"/>
    <s v="WZ_NAG_MODGANGOTRI"/>
    <x v="1"/>
    <n v="3100000"/>
    <n v="3100000"/>
    <x v="1"/>
    <n v="2487927.16"/>
  </r>
  <r>
    <s v="RET-243061"/>
    <s v="WZ_NSK_Modn_GGPetro_13L"/>
    <x v="4"/>
    <n v="1300000"/>
    <n v="1300000"/>
    <x v="1"/>
    <n v="959239.97"/>
  </r>
  <r>
    <s v="RET-243108"/>
    <s v="WZ_Pune_Pre-fabricated Tank 3"/>
    <x v="6"/>
    <n v="46900000"/>
    <n v="46900000"/>
    <x v="4"/>
    <n v="21877738.940000001"/>
  </r>
  <r>
    <s v="RET-243111"/>
    <s v="WZ_Mod_Pune_Bhumika Petroleum"/>
    <x v="6"/>
    <n v="1700000"/>
    <n v="1700000"/>
    <x v="1"/>
    <n v="1529039.08"/>
  </r>
  <r>
    <s v="RET-243114"/>
    <s v="WZ_Pune_NRO Nighoje_DO"/>
    <x v="6"/>
    <n v="3100000"/>
    <n v="3100000"/>
    <x v="0"/>
    <n v="2080535.94"/>
  </r>
  <r>
    <s v="RET-243155"/>
    <s v="WZ_AURR_MOD. _VAIBHAV PET._29L"/>
    <x v="2"/>
    <n v="2900000"/>
    <n v="2900000"/>
    <x v="1"/>
    <n v="2349971.31"/>
  </r>
  <r>
    <s v="RET-243178"/>
    <s v="WZ_Mod_Pune_APMC Supe"/>
    <x v="6"/>
    <n v="1400000"/>
    <n v="1400000"/>
    <x v="1"/>
    <n v="1376224.35"/>
  </r>
  <r>
    <s v="RET-243181"/>
    <s v="WZ_Mod_Pune_SK Autocare"/>
    <x v="6"/>
    <n v="3100000"/>
    <n v="3100000"/>
    <x v="1"/>
    <n v="3048707.11"/>
  </r>
  <r>
    <s v="RET-243182"/>
    <s v="WZ_NSK_Modn_ShriRamRaver_30L"/>
    <x v="4"/>
    <n v="3000000"/>
    <n v="3000000"/>
    <x v="1"/>
    <n v="2024526.03"/>
  </r>
  <r>
    <s v="RET-243189"/>
    <s v="WZ_SUR_NROKesapuriDC"/>
    <x v="0"/>
    <n v="2200000"/>
    <n v="2200000"/>
    <x v="0"/>
    <n v="1955864.81"/>
  </r>
  <r>
    <s v="RET-243192"/>
    <s v="WZ_SUR_NROPatodaDC"/>
    <x v="0"/>
    <n v="2200000"/>
    <n v="2200000"/>
    <x v="0"/>
    <n v="1946337.5"/>
  </r>
  <r>
    <s v="RET-243203"/>
    <s v="WZ_Pune_Integrated Airboy Canopy"/>
    <x v="6"/>
    <n v="7200000"/>
    <n v="7200000"/>
    <x v="1"/>
    <n v="7066314.96"/>
  </r>
  <r>
    <s v="RET-243207"/>
    <s v="WZ_Pune_LED &amp; Pelmet Lighting"/>
    <x v="6"/>
    <n v="15000000"/>
    <n v="15000000"/>
    <x v="1"/>
    <n v="13712258.73"/>
  </r>
  <r>
    <s v="RET-243280"/>
    <s v="WZ_NSK_Modn_Malpure_28L"/>
    <x v="4"/>
    <n v="2800000"/>
    <n v="2800000"/>
    <x v="1"/>
    <n v="2777488.45"/>
  </r>
  <r>
    <s v="RET-243283"/>
    <s v="WZ_NSK_Modn_ShriBramSwami_29L"/>
    <x v="4"/>
    <n v="2900000"/>
    <n v="2900000"/>
    <x v="1"/>
    <n v="2027997.06"/>
  </r>
  <r>
    <s v="RET-243287"/>
    <s v="WZ_NSK_Modn_SiddhGanesh_14L"/>
    <x v="4"/>
    <n v="1400000"/>
    <n v="1400000"/>
    <x v="1"/>
    <n v="1381669.46"/>
  </r>
  <r>
    <s v="RET-243288"/>
    <s v="WZ_NSK_Modn_JaiDurga_14L"/>
    <x v="4"/>
    <n v="1400000"/>
    <n v="1400000"/>
    <x v="1"/>
    <n v="1392048.55"/>
  </r>
  <r>
    <s v="RET-243289"/>
    <s v="WZ_NAG_MODBHARATI"/>
    <x v="1"/>
    <n v="1000000"/>
    <n v="1000000"/>
    <x v="1"/>
    <n v="0"/>
  </r>
  <r>
    <s v="RET-243290"/>
    <s v="WZ_NSK_Modn_Bhautyata_21L"/>
    <x v="4"/>
    <n v="2100000"/>
    <n v="2100000"/>
    <x v="1"/>
    <n v="0"/>
  </r>
  <r>
    <s v="RET-243291"/>
    <s v="WZ_NAG_MODDREAMLAND"/>
    <x v="1"/>
    <n v="2100000"/>
    <n v="2100000"/>
    <x v="1"/>
    <n v="952503.74"/>
  </r>
  <r>
    <s v="RET-243294"/>
    <s v="WZ_NAG_MODMALPANI"/>
    <x v="1"/>
    <n v="2500000"/>
    <n v="2500000"/>
    <x v="1"/>
    <n v="1196647.99"/>
  </r>
  <r>
    <s v="RET-243305"/>
    <s v="WZ_NAG_MODPURVI"/>
    <x v="1"/>
    <n v="1000000"/>
    <n v="1000000"/>
    <x v="1"/>
    <n v="0"/>
  </r>
  <r>
    <s v="RET-243306"/>
    <s v="WZ_NAG_MODSAIBABA"/>
    <x v="1"/>
    <n v="3200000"/>
    <n v="3200000"/>
    <x v="1"/>
    <n v="443065.13"/>
  </r>
  <r>
    <s v="RET-243307"/>
    <s v="WZ_NAG_MODTARABAI"/>
    <x v="1"/>
    <n v="2800000"/>
    <n v="2800000"/>
    <x v="1"/>
    <n v="1777199.07"/>
  </r>
  <r>
    <s v="RET-243310"/>
    <s v="WZ_NAG_NROBHOSA"/>
    <x v="1"/>
    <n v="0"/>
    <n v="0"/>
    <x v="0"/>
    <n v="0"/>
  </r>
  <r>
    <s v="RET-243321"/>
    <s v="WZ_AURR_MOD. VAIBHAV PET._29L"/>
    <x v="2"/>
    <n v="0"/>
    <n v="0"/>
    <x v="1"/>
    <n v="0"/>
  </r>
  <r>
    <s v="RET-243323"/>
    <s v="WZ_AURR_MOD._SURYA PET."/>
    <x v="2"/>
    <n v="1300000"/>
    <n v="1300000"/>
    <x v="1"/>
    <n v="1251898.8400000001"/>
  </r>
  <r>
    <s v="RET-243350"/>
    <s v="WZ_AURR_Sugat Petroleum"/>
    <x v="2"/>
    <n v="3100000"/>
    <n v="3100000"/>
    <x v="1"/>
    <n v="3030158.93"/>
  </r>
  <r>
    <s v="RET-243378"/>
    <s v="WZ_AURR_MOD._Renuka Petroleum"/>
    <x v="2"/>
    <n v="3300000"/>
    <n v="3300000"/>
    <x v="1"/>
    <n v="1911260.67"/>
  </r>
  <r>
    <s v="RET-243386"/>
    <s v="WZ_AURR_MOD._SIDDHIVINAYAK PET."/>
    <x v="2"/>
    <n v="2000000"/>
    <n v="2000000"/>
    <x v="1"/>
    <n v="1997191.77"/>
  </r>
  <r>
    <s v="RET-243387"/>
    <s v="WZ_AURR_SS_TANKS"/>
    <x v="2"/>
    <n v="0"/>
    <n v="0"/>
    <x v="4"/>
    <n v="0"/>
  </r>
  <r>
    <s v="RET-243429"/>
    <s v="WZ_Mod_Pune_Shinde Automobile"/>
    <x v="6"/>
    <n v="4000000"/>
    <n v="4000000"/>
    <x v="1"/>
    <n v="3885938.54"/>
  </r>
  <r>
    <s v="RET-243451"/>
    <s v="WZ_Mod_Pune_Adhoc Sarai Petroleum"/>
    <x v="6"/>
    <n v="800000"/>
    <n v="800000"/>
    <x v="1"/>
    <n v="655172.75"/>
  </r>
  <r>
    <s v="RET-243454"/>
    <s v="WZ_Mod_Pune_Shriram Petroleum"/>
    <x v="6"/>
    <n v="1000000"/>
    <n v="1000000"/>
    <x v="1"/>
    <n v="999067.3"/>
  </r>
  <r>
    <s v="RET-243456"/>
    <s v="WZ_Mod_Pune_Venkatesh Petroleum"/>
    <x v="6"/>
    <n v="800000"/>
    <n v="800000"/>
    <x v="1"/>
    <n v="646977.06999999995"/>
  </r>
  <r>
    <s v="RET-243464"/>
    <s v="WZ_SUR_PrefabTanks300"/>
    <x v="0"/>
    <n v="30000000"/>
    <n v="30000000"/>
    <x v="4"/>
    <n v="18839596.960000001"/>
  </r>
  <r>
    <s v="RET-243470"/>
    <s v="WZ_AURR_NRO_BORGAON MANJU"/>
    <x v="2"/>
    <n v="2300000"/>
    <n v="2300000"/>
    <x v="0"/>
    <n v="2071238.04"/>
  </r>
  <r>
    <s v="RET-243471"/>
    <s v="WZ_AURR_NRO_PIMPRI GAWALI"/>
    <x v="2"/>
    <n v="2400000"/>
    <n v="2400000"/>
    <x v="0"/>
    <n v="2123446.87"/>
  </r>
  <r>
    <s v="RET-243474"/>
    <s v="WZ_VASHI_MODN_SHAHIDMUKESH"/>
    <x v="3"/>
    <n v="2700000"/>
    <n v="2700000"/>
    <x v="1"/>
    <n v="2646577.9300000002"/>
  </r>
  <r>
    <s v="RET-243475"/>
    <s v="WZ_VASHI_MODN_VIJAYAUTOMOBILE"/>
    <x v="3"/>
    <n v="1600000"/>
    <n v="1600000"/>
    <x v="1"/>
    <n v="1592263.04"/>
  </r>
  <r>
    <s v="RET-243479"/>
    <s v="WZ_VASHI_MODN_ADHOCRKSHELAR"/>
    <x v="3"/>
    <n v="1700000"/>
    <n v="1700000"/>
    <x v="1"/>
    <n v="1691716.12"/>
  </r>
  <r>
    <s v="RET-243480"/>
    <s v="WZ_VASHI_MODN_ADHOCSHRIYAM"/>
    <x v="3"/>
    <n v="3400000"/>
    <n v="3400000"/>
    <x v="1"/>
    <n v="3399812.99"/>
  </r>
  <r>
    <s v="RET-243481"/>
    <s v="WZ_VASHI_MODN_GURUNANAK"/>
    <x v="3"/>
    <n v="2300000"/>
    <n v="2300000"/>
    <x v="1"/>
    <n v="2295064.5499999998"/>
  </r>
  <r>
    <s v="RET-243485"/>
    <s v="WZ_VASHI_MODN_KRISHNAPETROLEUM"/>
    <x v="3"/>
    <n v="1800000"/>
    <n v="1800000"/>
    <x v="1"/>
    <n v="1760805.3"/>
  </r>
  <r>
    <s v="RET-243486"/>
    <s v="WZ_VASHI_MODN_SIDDHIVINYAKLOHARE"/>
    <x v="3"/>
    <n v="1400000"/>
    <n v="1400000"/>
    <x v="1"/>
    <n v="1383104.49"/>
  </r>
  <r>
    <s v="RET-243488"/>
    <s v="WZ_NAG_MODARCHANA"/>
    <x v="1"/>
    <n v="3100000"/>
    <n v="3100000"/>
    <x v="1"/>
    <n v="2881042.5"/>
  </r>
  <r>
    <s v="RET-243489"/>
    <s v="WZ_NAG_MODCPAUTO"/>
    <x v="1"/>
    <n v="1100000"/>
    <n v="1100000"/>
    <x v="1"/>
    <n v="1009393.94"/>
  </r>
  <r>
    <s v="RET-243494"/>
    <s v="WZ_NAG_NROPAUNI"/>
    <x v="1"/>
    <n v="2100000"/>
    <n v="2100000"/>
    <x v="0"/>
    <n v="631025.38"/>
  </r>
  <r>
    <s v="RET-243500"/>
    <s v="WZ_SUR_ModMoreshwarCNGCanDw"/>
    <x v="0"/>
    <n v="2400000"/>
    <n v="2400000"/>
    <x v="1"/>
    <n v="2186829.75"/>
  </r>
  <r>
    <s v="RET-243523"/>
    <s v="WZ_Vasco_Modn_Adhoc Rajashree Pet"/>
    <x v="5"/>
    <n v="4891000"/>
    <n v="4891000"/>
    <x v="1"/>
    <n v="3606416.9"/>
  </r>
  <r>
    <s v="RET-243527"/>
    <s v="WZ_NSK_NDC_Chandgiri_21L"/>
    <x v="4"/>
    <n v="2100000"/>
    <n v="2100000"/>
    <x v="0"/>
    <n v="1416199.02"/>
  </r>
  <r>
    <s v="RET-243528"/>
    <s v="WZ_SUR_ModSriGirirajCNGCanTk"/>
    <x v="0"/>
    <n v="2700000"/>
    <n v="2700000"/>
    <x v="1"/>
    <n v="2560950.4700000002"/>
  </r>
  <r>
    <s v="RET-243529"/>
    <s v="WZ_SUR_CNGSriGiriraj"/>
    <x v="0"/>
    <n v="2000000"/>
    <n v="2000000"/>
    <x v="11"/>
    <n v="1913355.01"/>
  </r>
  <r>
    <s v="RET-243555"/>
    <s v="WZ_Vasco_Modn_Gurumauli Auto"/>
    <x v="5"/>
    <n v="2214000"/>
    <n v="2214000"/>
    <x v="1"/>
    <n v="1316122.97"/>
  </r>
  <r>
    <s v="RET-243561"/>
    <s v="WZ_MRO_Linear_Light"/>
    <x v="7"/>
    <n v="1000000"/>
    <n v="1000000"/>
    <x v="1"/>
    <n v="963067.2"/>
  </r>
  <r>
    <s v="RET-243562"/>
    <s v="WZ_SUR_NROKumbefalCFS"/>
    <x v="0"/>
    <n v="7900000"/>
    <n v="7900000"/>
    <x v="0"/>
    <n v="7147062.79"/>
  </r>
  <r>
    <s v="RET-243564"/>
    <s v="WZ_SUR_NROSonegaonCFS"/>
    <x v="0"/>
    <n v="9300000"/>
    <n v="9300000"/>
    <x v="0"/>
    <n v="7961925.0199999996"/>
  </r>
  <r>
    <s v="RET-243565"/>
    <s v="WZ_MRO_MTA_Hains_Road_AR2"/>
    <x v="7"/>
    <n v="5500000"/>
    <n v="5500000"/>
    <x v="1"/>
    <n v="2271758.75"/>
  </r>
  <r>
    <s v="RET-243583"/>
    <s v="WZ_Vasco_CNG_Silca Fuels"/>
    <x v="5"/>
    <n v="1300000"/>
    <n v="1300000"/>
    <x v="11"/>
    <n v="1282402.8899999999"/>
  </r>
  <r>
    <s v="RET-243599"/>
    <s v="WZ_NAG_MODJEETPETROLEUM"/>
    <x v="1"/>
    <n v="3700000"/>
    <n v="3700000"/>
    <x v="1"/>
    <n v="3678050.77"/>
  </r>
  <r>
    <s v="RET-243600"/>
    <s v="WZ_NAG_MODDSPETRO"/>
    <x v="1"/>
    <n v="1700000"/>
    <n v="1700000"/>
    <x v="1"/>
    <n v="834827.28"/>
  </r>
  <r>
    <s v="RET-243601"/>
    <s v="WZ_NAG_MODGOKUL"/>
    <x v="1"/>
    <n v="3700000"/>
    <n v="3700000"/>
    <x v="1"/>
    <n v="2766589.15"/>
  </r>
  <r>
    <s v="RET-243604"/>
    <s v="WZ_NAG_MODMAALAXMI"/>
    <x v="1"/>
    <n v="2600000"/>
    <n v="2600000"/>
    <x v="1"/>
    <n v="2342167.4900000002"/>
  </r>
  <r>
    <s v="RET-243607"/>
    <s v="WZ_NAG_MODSHIVSHAKTI"/>
    <x v="1"/>
    <n v="1300000"/>
    <n v="1300000"/>
    <x v="1"/>
    <n v="1285654.1100000001"/>
  </r>
  <r>
    <s v="RET-243623"/>
    <s v="WZ_NAG_YARDLIGHTS"/>
    <x v="1"/>
    <n v="9999999"/>
    <n v="9999999"/>
    <x v="1"/>
    <n v="5918824.96"/>
  </r>
  <r>
    <s v="RET-243753"/>
    <s v="WZ_NSK_PelmetLgt_132.90L"/>
    <x v="4"/>
    <n v="13272994"/>
    <n v="13272994"/>
    <x v="1"/>
    <n v="11791966.029999999"/>
  </r>
  <r>
    <s v="RET-243768"/>
    <s v="WZ_AURR_NRO_VASANTNAGAR"/>
    <x v="2"/>
    <n v="9100000"/>
    <n v="9100000"/>
    <x v="0"/>
    <n v="8558190.6300000008"/>
  </r>
  <r>
    <s v="RET-243786"/>
    <s v="WZ_VASHI_CNG UPGRADATION2"/>
    <x v="3"/>
    <n v="12700000"/>
    <n v="12700000"/>
    <x v="11"/>
    <n v="12265198.66"/>
  </r>
  <r>
    <s v="RET-243848"/>
    <s v="WZ_Vasco_CNG_V S Ticlo 2"/>
    <x v="5"/>
    <n v="1320000"/>
    <n v="1320000"/>
    <x v="11"/>
    <n v="1221960"/>
  </r>
  <r>
    <s v="RET-243891"/>
    <s v="WZ_AURR_NRO_DANAPUR"/>
    <x v="2"/>
    <n v="11000000"/>
    <n v="11000000"/>
    <x v="0"/>
    <n v="9759679.5999999996"/>
  </r>
  <r>
    <s v="RET-243893"/>
    <s v="WZ_VASHI_MODN_PRIYAPETROLEUM"/>
    <x v="3"/>
    <n v="3600000"/>
    <n v="3600000"/>
    <x v="1"/>
    <n v="3584321.25"/>
  </r>
  <r>
    <s v="RET-243896"/>
    <s v="WZ_VASHI_MODN_SONIPETROLEUM"/>
    <x v="3"/>
    <n v="4500000"/>
    <n v="4500000"/>
    <x v="1"/>
    <n v="4304210.37"/>
  </r>
  <r>
    <s v="RET-243941"/>
    <s v="WZ_SUR_NROChorakhaliCFS"/>
    <x v="0"/>
    <n v="9800000"/>
    <n v="9800000"/>
    <x v="0"/>
    <n v="9466412.3499999996"/>
  </r>
  <r>
    <s v="RET-244025"/>
    <s v="WZ_NAG_DDD_JeetPetroleum"/>
    <x v="1"/>
    <n v="1200000"/>
    <n v="1200000"/>
    <x v="8"/>
    <n v="1199743.22"/>
  </r>
  <r>
    <s v="RET-244056"/>
    <s v="Additional Fund_CHAKALA LAND"/>
    <x v="7"/>
    <n v="480500"/>
    <n v="480500"/>
    <x v="12"/>
    <n v="479670"/>
  </r>
  <r>
    <s v="RET-244057"/>
    <s v="Additional Fund_SUBURBAN LAND"/>
    <x v="7"/>
    <n v="142500"/>
    <n v="142500"/>
    <x v="12"/>
    <n v="142485"/>
  </r>
  <r>
    <s v="RET-244079"/>
    <s v="WZ_NSK_Modn_SuyashPet_9.5L"/>
    <x v="4"/>
    <n v="950000"/>
    <n v="950000"/>
    <x v="1"/>
    <n v="0"/>
  </r>
  <r>
    <s v="RET-244080"/>
    <s v="WZ_MRO_Yard Lighting"/>
    <x v="7"/>
    <n v="3500000"/>
    <n v="3500000"/>
    <x v="1"/>
    <n v="1132120.04"/>
  </r>
  <r>
    <s v="RET-244082"/>
    <s v="WZ_NSK_Modn_LEDFixt_10L"/>
    <x v="4"/>
    <n v="1000000"/>
    <n v="1000000"/>
    <x v="1"/>
    <n v="920065.31"/>
  </r>
  <r>
    <s v="RET-244143"/>
    <s v="WZ_SUR_DUReplace24"/>
    <x v="0"/>
    <n v="3600000"/>
    <n v="3600001"/>
    <x v="1"/>
    <n v="252691.17"/>
  </r>
  <r>
    <s v="RET-244144"/>
    <s v="WZ_NAG_DUREPLACEMENT24-25"/>
    <x v="1"/>
    <n v="6100000"/>
    <n v="6100003"/>
    <x v="1"/>
    <n v="6042669.0700000003"/>
  </r>
  <r>
    <s v="RET-244151"/>
    <s v="WZ_NSK_DUReplc_120L"/>
    <x v="4"/>
    <n v="7200001"/>
    <n v="7200001"/>
    <x v="1"/>
    <n v="2633957.02"/>
  </r>
  <r>
    <s v="RET-244154"/>
    <s v="WZ_AURR_MOD._DU_REPLACEMNET"/>
    <x v="2"/>
    <n v="5300000"/>
    <n v="5300003"/>
    <x v="1"/>
    <n v="1808870.95"/>
  </r>
  <r>
    <s v="RET-244158"/>
    <s v="WZ_Mod_Pune_Suction DU Replacement"/>
    <x v="6"/>
    <n v="2400000"/>
    <n v="2400001"/>
    <x v="1"/>
    <n v="2154370.83"/>
  </r>
  <r>
    <s v="RET-244160"/>
    <s v="WZ_VASHI_MODN_SUCTIONDUREPL"/>
    <x v="3"/>
    <n v="3300000"/>
    <n v="3300001"/>
    <x v="1"/>
    <n v="2605723.8199999998"/>
  </r>
  <r>
    <s v="RET-244167"/>
    <s v="WZ_MRO_DU replacement"/>
    <x v="7"/>
    <n v="2600000"/>
    <n v="2600000"/>
    <x v="1"/>
    <n v="305662.07"/>
  </r>
  <r>
    <s v="RET-244168"/>
    <s v="WZ_Vasco_Modn_DU Replacement"/>
    <x v="5"/>
    <n v="2700001"/>
    <n v="2700001"/>
    <x v="1"/>
    <n v="1079650.82"/>
  </r>
  <r>
    <s v="RET-244183"/>
    <s v="WZ_AURR_IDSIGNAGE_24-25"/>
    <x v="2"/>
    <n v="8000001"/>
    <n v="8000001"/>
    <x v="2"/>
    <n v="953857.22"/>
  </r>
  <r>
    <s v="RET-244188"/>
    <s v="WZ_NAG_NROTUMSAR"/>
    <x v="1"/>
    <n v="2400000"/>
    <n v="2400000"/>
    <x v="0"/>
    <n v="2331262.4300000002"/>
  </r>
  <r>
    <s v="RET-244196"/>
    <s v="WZ_VASHI_MODN_PELMETLIGHTING"/>
    <x v="3"/>
    <n v="5500000"/>
    <n v="5500000"/>
    <x v="1"/>
    <n v="4306712.49"/>
  </r>
  <r>
    <s v="RET-244199"/>
    <s v="WZ_VASHI_MODN_LINEARLIGHTING1"/>
    <x v="3"/>
    <n v="1000000"/>
    <n v="1000000"/>
    <x v="1"/>
    <n v="986955.53"/>
  </r>
  <r>
    <s v="RET-244219"/>
    <s v="WZ_AURR_MOD._DC_SARDARSINGH&amp;SONS"/>
    <x v="2"/>
    <n v="2500000"/>
    <n v="2500000"/>
    <x v="1"/>
    <n v="1597871.6"/>
  </r>
  <r>
    <s v="RET-244221"/>
    <s v="WZ_AURR_MOD. COCO WALUJ3"/>
    <x v="2"/>
    <n v="4400000"/>
    <n v="4400000"/>
    <x v="1"/>
    <n v="4207548.41"/>
  </r>
  <r>
    <s v="RET-244225"/>
    <s v="WZ_Mod_Pune_Kankariya Service Station"/>
    <x v="6"/>
    <n v="5500000"/>
    <n v="5500000"/>
    <x v="1"/>
    <n v="3508838.88"/>
  </r>
  <r>
    <s v="RET-244227"/>
    <s v="WZ_Mod_Pune_Anand Petroleum"/>
    <x v="6"/>
    <n v="4300000"/>
    <n v="4300000"/>
    <x v="1"/>
    <n v="2393694.09"/>
  </r>
  <r>
    <s v="RET-244228"/>
    <s v="WZ_Mod_Pune_Vikas Petroleum"/>
    <x v="6"/>
    <n v="5300000"/>
    <n v="5300000"/>
    <x v="1"/>
    <n v="3571001.78"/>
  </r>
  <r>
    <s v="RET-244260"/>
    <s v="WZ_AURR_NRO_KAKDE_PET2"/>
    <x v="2"/>
    <n v="4600000"/>
    <n v="4600000"/>
    <x v="0"/>
    <n v="3219763.06"/>
  </r>
  <r>
    <s v="RET-244261"/>
    <s v="WZ_VASHI_MODN_JIGEESHA"/>
    <x v="3"/>
    <n v="2900000"/>
    <n v="2900000"/>
    <x v="1"/>
    <n v="2888637.7"/>
  </r>
  <r>
    <s v="RET-244266"/>
    <s v="WZ_VASHI_MODN_SAIDHAM"/>
    <x v="3"/>
    <n v="5500000"/>
    <n v="5500000"/>
    <x v="1"/>
    <n v="5494069.9900000002"/>
  </r>
  <r>
    <s v="RET-244270"/>
    <s v="WZ_VASHI_MODN_NATRAJSERVICES"/>
    <x v="3"/>
    <n v="1500000"/>
    <n v="1500000"/>
    <x v="1"/>
    <n v="1488420.37"/>
  </r>
  <r>
    <s v="RET-244288"/>
    <s v="WZ_AURR_NRO_APMC_JADHAVWADI"/>
    <x v="2"/>
    <n v="7800000"/>
    <n v="7800000"/>
    <x v="0"/>
    <n v="3519442.28"/>
  </r>
  <r>
    <s v="RET-244312"/>
    <s v="WZ_NSK_Modn_IshaniAuto_43L"/>
    <x v="4"/>
    <n v="4300000"/>
    <n v="4300000"/>
    <x v="1"/>
    <n v="0"/>
  </r>
  <r>
    <s v="RET-244337"/>
    <s v="WZ_NSK_Modn_BabaPetr_14L"/>
    <x v="4"/>
    <n v="1400000"/>
    <n v="1400000"/>
    <x v="1"/>
    <n v="985442.83"/>
  </r>
  <r>
    <s v="RET-244353"/>
    <s v="WZ_SUR_EVCS1"/>
    <x v="0"/>
    <n v="11200000"/>
    <n v="11200000"/>
    <x v="13"/>
    <n v="6189727.5899999999"/>
  </r>
  <r>
    <s v="RET-244414"/>
    <s v="WZ_Mod_Pune_Jai Tuljabhawani"/>
    <x v="6"/>
    <n v="3100000"/>
    <n v="3100000"/>
    <x v="1"/>
    <n v="3099553.38"/>
  </r>
  <r>
    <s v="RET-244422"/>
    <s v="WZ_MRO_EVCS"/>
    <x v="7"/>
    <n v="10000000"/>
    <n v="10000000"/>
    <x v="13"/>
    <n v="4726559.2"/>
  </r>
  <r>
    <s v="RET-244428"/>
    <s v="WZ_NRO Addnl._Pune_Ahoc Saiee Petroleum"/>
    <x v="6"/>
    <n v="3900000"/>
    <n v="3900000"/>
    <x v="0"/>
    <n v="3858820.56"/>
  </r>
  <r>
    <s v="RET-244448"/>
    <s v="WZ_Vasco_DDD_Esmeralda Barretto"/>
    <x v="5"/>
    <n v="1200000"/>
    <n v="1200000"/>
    <x v="8"/>
    <n v="1169383.1100000001"/>
  </r>
  <r>
    <s v="RET-244450"/>
    <s v="WZ_Vasco_Modn_Srinivas Pet2"/>
    <x v="5"/>
    <n v="1"/>
    <n v="1"/>
    <x v="1"/>
    <n v="0"/>
  </r>
  <r>
    <s v="RET-244487"/>
    <s v="WZ_NSK_Modn_SBWaje_24L"/>
    <x v="4"/>
    <n v="2400000"/>
    <n v="2400000"/>
    <x v="1"/>
    <n v="0"/>
  </r>
  <r>
    <s v="RET-244519"/>
    <s v="WZ_Pune_Resitement Unique Service _CC"/>
    <x v="6"/>
    <n v="11400000"/>
    <n v="11400000"/>
    <x v="0"/>
    <n v="11289683.83"/>
  </r>
  <r>
    <s v="RET-244562"/>
    <s v="WZ_Pune_Mod_Someshwar SSK"/>
    <x v="6"/>
    <n v="5600000"/>
    <n v="5600000"/>
    <x v="1"/>
    <n v="5305434.7"/>
  </r>
  <r>
    <s v="RET-244600"/>
    <s v="WZ_Vasco_NRO_Adhoc Tare"/>
    <x v="5"/>
    <n v="6339000"/>
    <n v="6339000"/>
    <x v="0"/>
    <n v="5977265.7300000004"/>
  </r>
  <r>
    <s v="RET-244645"/>
    <s v="WZ_Pune_NRO Ambegaon Peth_DO"/>
    <x v="6"/>
    <n v="3000000"/>
    <n v="3000000"/>
    <x v="0"/>
    <n v="1745243.91"/>
  </r>
  <r>
    <s v="RET-244652"/>
    <s v="WZ_NAG_SOLAR_SHIVNISAMRUDDHI"/>
    <x v="1"/>
    <n v="1000000"/>
    <n v="1000000"/>
    <x v="9"/>
    <n v="0"/>
  </r>
  <r>
    <s v="RET-244654"/>
    <s v="WZ_NAG_NRODATTARAMPUR"/>
    <x v="1"/>
    <n v="2500000"/>
    <n v="2500001"/>
    <x v="0"/>
    <n v="1409260.33"/>
  </r>
  <r>
    <s v="RET-244656"/>
    <s v="WZ_AURR_NRO_BABURDI_BEND_DC"/>
    <x v="2"/>
    <n v="2200000"/>
    <n v="2200000"/>
    <x v="0"/>
    <n v="1512896.95"/>
  </r>
  <r>
    <s v="RET-244741"/>
    <s v="WZ_SUR_CNGPurohit"/>
    <x v="0"/>
    <n v="1500000"/>
    <n v="1500000"/>
    <x v="11"/>
    <n v="1492940.85"/>
  </r>
  <r>
    <s v="RET-244744"/>
    <s v="WZ_SUR_NROOmergaDC"/>
    <x v="0"/>
    <n v="2700000"/>
    <n v="2700000"/>
    <x v="11"/>
    <n v="2163341.7000000002"/>
  </r>
  <r>
    <s v="RET-244750"/>
    <s v="WZ_AURR_NRO_FATIYABAD"/>
    <x v="2"/>
    <n v="11400000"/>
    <n v="11400000"/>
    <x v="0"/>
    <n v="10359784.640000001"/>
  </r>
  <r>
    <s v="RET-244756"/>
    <s v="WZ_SUR_CNGBaliraja"/>
    <x v="0"/>
    <n v="1500000"/>
    <n v="1500000"/>
    <x v="11"/>
    <n v="1478224.4"/>
  </r>
  <r>
    <s v="RET-244758"/>
    <s v="WZ_SUR_CNGVenkatesh"/>
    <x v="0"/>
    <n v="1500000"/>
    <n v="1500000"/>
    <x v="11"/>
    <n v="1472342.66"/>
  </r>
  <r>
    <s v="RET-244770"/>
    <s v="WZ_Pune_Mod_Swami Petrol Pump"/>
    <x v="6"/>
    <n v="2200000"/>
    <n v="2200000"/>
    <x v="0"/>
    <n v="0"/>
  </r>
  <r>
    <s v="RET-244783"/>
    <s v="WZ_NAG_PELMETLIGHTING1"/>
    <x v="1"/>
    <n v="7500000"/>
    <n v="7500000"/>
    <x v="1"/>
    <n v="2311614.2599999998"/>
  </r>
  <r>
    <s v="RET-244784"/>
    <s v="WZ_VASHI_MODN_PELHARAUTO"/>
    <x v="3"/>
    <n v="9300000"/>
    <n v="9300000"/>
    <x v="1"/>
    <n v="5114901.1100000003"/>
  </r>
  <r>
    <s v="RET-244785"/>
    <s v="WZ_VASHI_RVIREPL_PELHAR"/>
    <x v="3"/>
    <n v="3900000"/>
    <n v="3900000"/>
    <x v="14"/>
    <n v="0"/>
  </r>
  <r>
    <s v="RET-244787"/>
    <s v="WZ_NSK_Modn_AjantaTrd_49L"/>
    <x v="4"/>
    <n v="4860000"/>
    <n v="4860000"/>
    <x v="1"/>
    <n v="3070493.9"/>
  </r>
  <r>
    <s v="RET-244788"/>
    <s v="WZ_Jivan_Driveway"/>
    <x v="7"/>
    <n v="2000000"/>
    <n v="2000000"/>
    <x v="1"/>
    <n v="1451034.06"/>
  </r>
  <r>
    <s v="RET-244792"/>
    <s v="WZ_NAG_CNGRAUNAK"/>
    <x v="1"/>
    <n v="2000000"/>
    <n v="2000000"/>
    <x v="11"/>
    <n v="1071191.8799999999"/>
  </r>
  <r>
    <s v="RET-244794"/>
    <s v="WZ_NAG_CNGDRKOTPALLIWAR"/>
    <x v="1"/>
    <n v="2100000"/>
    <n v="2100000"/>
    <x v="11"/>
    <n v="585744.72"/>
  </r>
  <r>
    <s v="RET-244795"/>
    <s v="WZ_NAG_NROGONDIAWML"/>
    <x v="1"/>
    <n v="3200000"/>
    <n v="3200000"/>
    <x v="0"/>
    <n v="2068866.98"/>
  </r>
  <r>
    <s v="RET-244802"/>
    <s v="WZ_NAG_EVCS24-25"/>
    <x v="1"/>
    <n v="21600000"/>
    <n v="21600000"/>
    <x v="13"/>
    <n v="20531444.539999999"/>
  </r>
  <r>
    <s v="RET-244803"/>
    <s v="WZ_Vasco_NRO_Basargi"/>
    <x v="5"/>
    <n v="1900000"/>
    <n v="1900000"/>
    <x v="0"/>
    <n v="919400.11"/>
  </r>
  <r>
    <s v="RET-244804"/>
    <s v="WZ_VASHI_EVCSPHII"/>
    <x v="3"/>
    <n v="24000000"/>
    <n v="24000000"/>
    <x v="13"/>
    <n v="22632709.530000001"/>
  </r>
  <r>
    <s v="RET-244805"/>
    <s v="WZ_Vasco_EVCS_Fast Charger 2024-25"/>
    <x v="5"/>
    <n v="15900000"/>
    <n v="15900000"/>
    <x v="13"/>
    <n v="6360904.2400000002"/>
  </r>
  <r>
    <s v="RET-244808"/>
    <s v="WZ_AURR_EVCS_WORK"/>
    <x v="2"/>
    <n v="22000000"/>
    <n v="22000000"/>
    <x v="13"/>
    <n v="21474627.41"/>
  </r>
  <r>
    <s v="RET-244810"/>
    <s v="WZ_NSK_EVCS_260L"/>
    <x v="4"/>
    <n v="26000000"/>
    <n v="26000000"/>
    <x v="13"/>
    <n v="10244264.460000001"/>
  </r>
  <r>
    <s v="RET-244836"/>
    <s v="WZ_Pune_Mod_Someshwar SSK 2"/>
    <x v="6"/>
    <n v="1"/>
    <n v="1"/>
    <x v="1"/>
    <n v="0"/>
  </r>
  <r>
    <s v="RET-244864"/>
    <s v="WZ_Pune_Mod_Lonavala Petrol Depot"/>
    <x v="6"/>
    <n v="5900000"/>
    <n v="5900000"/>
    <x v="1"/>
    <n v="1122210.58"/>
  </r>
  <r>
    <s v="RET-244889"/>
    <s v="WZ_VASHI_MODN_SHREEGAJANAN"/>
    <x v="3"/>
    <n v="14600000"/>
    <n v="14600000"/>
    <x v="1"/>
    <n v="3716428.73"/>
  </r>
  <r>
    <s v="RET-244891"/>
    <s v="WZ_AURR_Mod._Ravindra Pet."/>
    <x v="2"/>
    <n v="0"/>
    <n v="0"/>
    <x v="1"/>
    <n v="0"/>
  </r>
  <r>
    <s v="RET-244948"/>
    <s v="WZ_Vasco_Modn_SSTankRep Adhoc Tare"/>
    <x v="5"/>
    <n v="665000"/>
    <n v="665000"/>
    <x v="1"/>
    <n v="353236.94"/>
  </r>
  <r>
    <s v="RET-244949"/>
    <s v="WZ_NSK_NDC_Makhmalabad_25L"/>
    <x v="4"/>
    <n v="2500000"/>
    <n v="2500000"/>
    <x v="0"/>
    <n v="2447691.29"/>
  </r>
  <r>
    <s v="RET-244950"/>
    <s v="WZ_SUR_NROYedshiCFS"/>
    <x v="0"/>
    <n v="9400000"/>
    <n v="9400000"/>
    <x v="0"/>
    <n v="6860609.6799999997"/>
  </r>
  <r>
    <s v="RET-244952"/>
    <s v="WZ_Pune_EVCS_2024-25"/>
    <x v="6"/>
    <n v="12200000"/>
    <n v="12200000"/>
    <x v="13"/>
    <n v="12015943.060000001"/>
  </r>
  <r>
    <s v="RET-244960"/>
    <s v="WZ_NAG_NRODARODA3"/>
    <x v="1"/>
    <n v="11400000"/>
    <n v="11400000"/>
    <x v="0"/>
    <n v="8875857.7799999993"/>
  </r>
  <r>
    <s v="RET-244963"/>
    <s v="WZ_NAG_MODCOCOHINGNA"/>
    <x v="1"/>
    <n v="1700000"/>
    <n v="1700000"/>
    <x v="1"/>
    <n v="1040354.16"/>
  </r>
  <r>
    <s v="RET-244977"/>
    <s v="WZ_AURR_LFO_BHAVANI AUTO FUELS"/>
    <x v="2"/>
    <n v="15000000"/>
    <n v="15000000"/>
    <x v="0"/>
    <n v="12035162.84"/>
  </r>
  <r>
    <s v="RET-244980"/>
    <s v="WZ_AURR_MOD._RAVINDRA PETROLEUM"/>
    <x v="2"/>
    <n v="4300000"/>
    <n v="4300000"/>
    <x v="1"/>
    <n v="3327887.31"/>
  </r>
  <r>
    <s v="RET-244992"/>
    <s v="WZ_AURR_MOD._SHUBHAM PETROLEUM"/>
    <x v="2"/>
    <n v="2400000"/>
    <n v="2400000"/>
    <x v="1"/>
    <n v="1805009.65"/>
  </r>
  <r>
    <s v="RET-244994"/>
    <s v="WZ_SUR_NRODharurDC"/>
    <x v="0"/>
    <n v="1800000"/>
    <n v="1800000"/>
    <x v="0"/>
    <n v="1537859.96"/>
  </r>
  <r>
    <s v="RET-245000"/>
    <s v="WZ_Pune_NRO Khed Budruk_DO"/>
    <x v="6"/>
    <n v="2300000"/>
    <n v="2300000"/>
    <x v="0"/>
    <n v="2189824.08"/>
  </r>
  <r>
    <s v="RET-245068"/>
    <s v="WZ_Pune_Mod_Sujata Petroleum"/>
    <x v="6"/>
    <n v="1600000"/>
    <n v="1600000"/>
    <x v="1"/>
    <n v="485288.7"/>
  </r>
  <r>
    <s v="RET-245124"/>
    <s v="WZ_Pune_Mod_Shriram Petroleum 2"/>
    <x v="6"/>
    <n v="1600000"/>
    <n v="1600000"/>
    <x v="1"/>
    <n v="1599506.27"/>
  </r>
  <r>
    <s v="RET-245148"/>
    <s v="WZ_AURR_PELMETLIGHT_1"/>
    <x v="2"/>
    <n v="12700000"/>
    <n v="15000000"/>
    <x v="1"/>
    <n v="2151883"/>
  </r>
  <r>
    <s v="RET-245181"/>
    <s v="WZ_SUR_NROKurduCC"/>
    <x v="0"/>
    <n v="12300000"/>
    <n v="12300000"/>
    <x v="0"/>
    <n v="10304567.640000001"/>
  </r>
  <r>
    <s v="RET-245269"/>
    <s v="WZ_AURR_NRO_KHERDA"/>
    <x v="2"/>
    <n v="2500000"/>
    <n v="2500000"/>
    <x v="0"/>
    <n v="1911486.59"/>
  </r>
  <r>
    <s v="RET-245270"/>
    <s v="WZ_MRO_SS TANK 24-25"/>
    <x v="7"/>
    <n v="5000000"/>
    <n v="5000000"/>
    <x v="4"/>
    <n v="403606.56"/>
  </r>
  <r>
    <s v="RET-245279"/>
    <s v="WZ_SUR_NROMassaDC"/>
    <x v="0"/>
    <n v="2100000"/>
    <n v="2100000"/>
    <x v="0"/>
    <n v="783153.59"/>
  </r>
  <r>
    <s v="RET-245287"/>
    <s v="WZ_VASHI_MODN_ADARSHPETROLEUM"/>
    <x v="3"/>
    <n v="7000000"/>
    <n v="7000000"/>
    <x v="1"/>
    <n v="4078900.56"/>
  </r>
  <r>
    <s v="RET-245288"/>
    <s v="WZ_Pune_NRO Shikarapur_DO"/>
    <x v="6"/>
    <n v="2800000"/>
    <n v="2800000"/>
    <x v="0"/>
    <n v="2794323.43"/>
  </r>
  <r>
    <s v="RET-245290"/>
    <s v="WZ_NAG_MODLARGEADHOCARPLAZA"/>
    <x v="1"/>
    <n v="7500000"/>
    <n v="7500000"/>
    <x v="1"/>
    <n v="3174933.63"/>
  </r>
  <r>
    <s v="RET-245296"/>
    <s v="WZ_SUR_PelmetLights"/>
    <x v="0"/>
    <n v="2300000"/>
    <n v="2300000"/>
    <x v="1"/>
    <n v="2298350.7599999998"/>
  </r>
  <r>
    <s v="RET-245344"/>
    <s v="WZ_SUR_NROMassaCFS"/>
    <x v="0"/>
    <n v="10100000"/>
    <n v="10100000"/>
    <x v="0"/>
    <n v="3954605.74"/>
  </r>
  <r>
    <s v="RET-245378"/>
    <s v="WZ_Pune_CNG_Jaiguru Petroleum"/>
    <x v="6"/>
    <n v="1050000"/>
    <n v="1050000"/>
    <x v="11"/>
    <n v="1016665.47"/>
  </r>
  <r>
    <s v="RET-245380"/>
    <s v="WZ_Pune_Mod_BV Mande"/>
    <x v="6"/>
    <n v="1600000"/>
    <n v="1600000"/>
    <x v="1"/>
    <n v="1575187.24"/>
  </r>
  <r>
    <s v="RET-245387"/>
    <s v="WZ_Vashi_Resitement_Chirad"/>
    <x v="3"/>
    <n v="15000000"/>
    <n v="15000000"/>
    <x v="0"/>
    <n v="7658200.6600000001"/>
  </r>
  <r>
    <s v="RET-245412"/>
    <s v="WZ_MRO_CNG UPGRADATION JANSEVA"/>
    <x v="7"/>
    <n v="1800000"/>
    <n v="1800000"/>
    <x v="11"/>
    <n v="1770813.38"/>
  </r>
  <r>
    <s v="RET-245420"/>
    <s v="WZ_MRO_CNG UPGRADATION Tardeo"/>
    <x v="7"/>
    <n v="1800000"/>
    <n v="1800000"/>
    <x v="11"/>
    <n v="1784708.84"/>
  </r>
  <r>
    <s v="RET-245422"/>
    <s v="WZ_Pune_DDD Gantry_BV Mande"/>
    <x v="6"/>
    <n v="1200000"/>
    <n v="1200000"/>
    <x v="8"/>
    <n v="1199546.3700000001"/>
  </r>
  <r>
    <s v="RET-245459"/>
    <s v="WZ_NSK_NRO_Daregaon_109L"/>
    <x v="4"/>
    <n v="10900000"/>
    <n v="10900000"/>
    <x v="0"/>
    <n v="6054796.5599999996"/>
  </r>
  <r>
    <s v="RET-245464"/>
    <s v="WZ_SUR_NROChinchwanCFS"/>
    <x v="0"/>
    <n v="8200000"/>
    <n v="8200000"/>
    <x v="0"/>
    <n v="6248567.54"/>
  </r>
  <r>
    <s v="RET-245465"/>
    <s v="WZ_SUR_NRODhondewadiCFS"/>
    <x v="0"/>
    <n v="9300000"/>
    <n v="9300000"/>
    <x v="0"/>
    <n v="8151625.5899999999"/>
  </r>
  <r>
    <s v="RET-245466"/>
    <s v="WZ_SUR_NROMangalwedhaCFS"/>
    <x v="0"/>
    <n v="9500000"/>
    <n v="9500000"/>
    <x v="0"/>
    <n v="3493611.88"/>
  </r>
  <r>
    <s v="RET-245477"/>
    <s v="WZ_VASHI_NRO_BAMBAVI_KORESHWARPETROLEUM"/>
    <x v="3"/>
    <n v="1000000"/>
    <n v="1000000"/>
    <x v="0"/>
    <n v="977733.3"/>
  </r>
  <r>
    <s v="RET-245598"/>
    <s v="WZ_NSK_NDC_Makhmalabad1063_25L"/>
    <x v="4"/>
    <n v="2500000"/>
    <n v="2500000"/>
    <x v="0"/>
    <n v="2245125.0099999998"/>
  </r>
  <r>
    <s v="RET-245637"/>
    <s v="WZ_AURR_NRO_BODLPURI"/>
    <x v="2"/>
    <n v="2100000"/>
    <n v="2100000"/>
    <x v="0"/>
    <n v="1789000.79"/>
  </r>
  <r>
    <s v="RET-245672"/>
    <s v="WZ_NSK_NDC_Nagapur_21L"/>
    <x v="4"/>
    <n v="2100000"/>
    <n v="2100000"/>
    <x v="0"/>
    <n v="1449100.4"/>
  </r>
  <r>
    <s v="RET-245674"/>
    <s v="WZ_NSK_NDC_Lasgaon_20L"/>
    <x v="4"/>
    <n v="2000000"/>
    <n v="2000000"/>
    <x v="0"/>
    <n v="1696585.11"/>
  </r>
  <r>
    <s v="RET-245696"/>
    <s v="WZ_SUR_CNGDigambarBagal"/>
    <x v="0"/>
    <n v="1500000"/>
    <n v="1500000"/>
    <x v="11"/>
    <n v="1420227.65"/>
  </r>
  <r>
    <s v="RET-245697"/>
    <s v="WZ_SUR_CNGSaileela"/>
    <x v="0"/>
    <n v="1500000"/>
    <n v="1500000"/>
    <x v="11"/>
    <n v="1480938.95"/>
  </r>
  <r>
    <s v="RET-245706"/>
    <s v="WZ_Pune_DDD_More Petroleum"/>
    <x v="6"/>
    <n v="1200000"/>
    <n v="1200000"/>
    <x v="8"/>
    <n v="1090174.8999999999"/>
  </r>
  <r>
    <s v="RET-245709"/>
    <s v="WZ_Pune_NRO Nimone_DO"/>
    <x v="6"/>
    <n v="2300000"/>
    <n v="2300000"/>
    <x v="0"/>
    <n v="1899213.17"/>
  </r>
  <r>
    <s v="RET-245743"/>
    <s v="WZ_VASHI_NRO_BAMBAVI_KORESHWARPETROL_2"/>
    <x v="3"/>
    <n v="18100000"/>
    <n v="18100000"/>
    <x v="0"/>
    <n v="12543387.93"/>
  </r>
  <r>
    <s v="RET-245815"/>
    <s v="WZ_Pune_NRO Nimgaon_DO"/>
    <x v="6"/>
    <n v="3100000"/>
    <n v="3100000"/>
    <x v="0"/>
    <n v="2454189.64"/>
  </r>
  <r>
    <s v="RET-245816"/>
    <s v="WZ_Pune_NRO Sugar Factory_DO"/>
    <x v="6"/>
    <n v="4000000"/>
    <n v="4000000"/>
    <x v="0"/>
    <n v="2882676.96"/>
  </r>
  <r>
    <s v="RET-245829"/>
    <s v="WZ_Pune_Mod_BV Mande_2"/>
    <x v="6"/>
    <n v="1"/>
    <n v="1"/>
    <x v="0"/>
    <n v="0"/>
  </r>
  <r>
    <s v="RET-245859"/>
    <s v="WZ_Vasco_CNG_Shree Mahapurush Pet"/>
    <x v="5"/>
    <n v="2000000"/>
    <n v="2000000"/>
    <x v="11"/>
    <n v="1995347.74"/>
  </r>
  <r>
    <s v="RET-245860"/>
    <s v="WZ_Vasco_CNG_Sai Samarth fuels"/>
    <x v="5"/>
    <n v="2000000"/>
    <n v="2000000"/>
    <x v="11"/>
    <n v="1853158.56"/>
  </r>
  <r>
    <s v="RET-245861"/>
    <s v="WZ_Vasco_CNG_Kammakshi Petroleum"/>
    <x v="5"/>
    <n v="2000000"/>
    <n v="2000000"/>
    <x v="11"/>
    <n v="1879259.54"/>
  </r>
  <r>
    <s v="RET-245883"/>
    <s v="WZ_NAG_MODLARGEADHOCARPLAZA2"/>
    <x v="1"/>
    <n v="3900000"/>
    <n v="3900000"/>
    <x v="1"/>
    <n v="3710787.42"/>
  </r>
  <r>
    <s v="RET-245884"/>
    <s v="WZ_NAG_MODLARGECOCOJAMB"/>
    <x v="1"/>
    <n v="13500000"/>
    <n v="13500000"/>
    <x v="1"/>
    <n v="13468242.220000001"/>
  </r>
  <r>
    <s v="RET-245889"/>
    <s v="WZ_Aurr._Mod._LFO_Jhunjhunwala Traders"/>
    <x v="2"/>
    <n v="9800000"/>
    <n v="9800000"/>
    <x v="1"/>
    <n v="7761317.0099999998"/>
  </r>
  <r>
    <s v="RET-245891"/>
    <s v="WZ_AURR_MOD._LFO_HAMARA PUMP KASABKHEDA"/>
    <x v="2"/>
    <n v="9700000"/>
    <n v="9700000"/>
    <x v="1"/>
    <n v="8726910.5399999991"/>
  </r>
  <r>
    <s v="RET-245904"/>
    <s v="WZ_VASHI_NRODO_DAPODE"/>
    <x v="3"/>
    <n v="3000000"/>
    <n v="3000000"/>
    <x v="0"/>
    <n v="2993541.76"/>
  </r>
  <r>
    <s v="RET-245919"/>
    <s v="WZ_AURR_NRO_Khedgaon"/>
    <x v="2"/>
    <n v="3100000"/>
    <n v="3100000"/>
    <x v="0"/>
    <n v="2883988.81"/>
  </r>
  <r>
    <s v="RET-246010"/>
    <s v="WZ_AURR_NRO_Kolwadi"/>
    <x v="2"/>
    <n v="3300000"/>
    <n v="3300000"/>
    <x v="0"/>
    <n v="3160287.45"/>
  </r>
  <r>
    <s v="RET-246012"/>
    <s v="WZ_VASHI_NROCO_BADLAPUR"/>
    <x v="3"/>
    <n v="12300000"/>
    <n v="12300000"/>
    <x v="0"/>
    <n v="10705963.26"/>
  </r>
  <r>
    <s v="RET-246060"/>
    <s v="WZ_AURR_NRO_KUMBHARI_DC"/>
    <x v="2"/>
    <n v="2800000"/>
    <n v="2800000"/>
    <x v="0"/>
    <n v="2756247.73"/>
  </r>
  <r>
    <s v="RET-246070"/>
    <s v="WZ_Pune_NRO Baramati Airport_DO"/>
    <x v="6"/>
    <n v="14800000"/>
    <n v="14800000"/>
    <x v="0"/>
    <n v="12226355.91"/>
  </r>
  <r>
    <s v="RET-246071"/>
    <s v="WZ_VASHI_NROCO_HARIHARESHWAR"/>
    <x v="3"/>
    <n v="7900000"/>
    <n v="7900000"/>
    <x v="0"/>
    <n v="3108379.08"/>
  </r>
  <r>
    <s v="RET-246072"/>
    <s v="WZ_NRO_AURR_RESITEMENT_TOTALA AUTO"/>
    <x v="2"/>
    <n v="10500000"/>
    <n v="10500000"/>
    <x v="0"/>
    <n v="9032073.9000000004"/>
  </r>
  <r>
    <s v="RET-246080"/>
    <s v="WZ_VRS_RETAIL_OUTLETS"/>
    <x v="8"/>
    <n v="27000000"/>
    <n v="27000000"/>
    <x v="15"/>
    <n v="0"/>
  </r>
  <r>
    <s v="RET-246124"/>
    <s v="WZ_NSK_NRO_Laling_165L"/>
    <x v="4"/>
    <n v="16500000"/>
    <n v="16500000"/>
    <x v="0"/>
    <n v="8439579.4600000009"/>
  </r>
  <r>
    <s v="RET-246182"/>
    <s v="WZ_NAG_NROGANESHPUR"/>
    <x v="1"/>
    <n v="2600000"/>
    <n v="2600000"/>
    <x v="0"/>
    <n v="1668867.46"/>
  </r>
  <r>
    <s v="RET-246183"/>
    <s v="WZ_NAG_NRORALEGAON"/>
    <x v="1"/>
    <n v="1800000"/>
    <n v="1800000"/>
    <x v="0"/>
    <n v="1461179.13"/>
  </r>
  <r>
    <s v="RET-246189"/>
    <s v="WZ_NAG_NROCNGGORAKSHAN3"/>
    <x v="1"/>
    <n v="2000000"/>
    <n v="2000000"/>
    <x v="0"/>
    <n v="1999784.83"/>
  </r>
  <r>
    <s v="RET-246190"/>
    <s v="WZ_Vasco_Modn_Rajashree Petroleum"/>
    <x v="5"/>
    <n v="6100000"/>
    <n v="6100000"/>
    <x v="1"/>
    <n v="3127811.34"/>
  </r>
  <r>
    <s v="RET-246191"/>
    <s v="WZ_AURR_MOD._BRAMHA AUTO."/>
    <x v="2"/>
    <n v="2900000"/>
    <n v="2900000"/>
    <x v="1"/>
    <n v="1659001.12"/>
  </r>
  <r>
    <s v="RET-246192"/>
    <s v="WZ_AURR_MOD._JHUNJHUNWALA_MS"/>
    <x v="2"/>
    <n v="2000000"/>
    <n v="2000000"/>
    <x v="1"/>
    <n v="1999835.25"/>
  </r>
  <r>
    <s v="RET-246193"/>
    <s v="WZ_AURR_MOD._SHRISAIPET"/>
    <x v="2"/>
    <n v="400000"/>
    <n v="400000"/>
    <x v="1"/>
    <n v="330568.88"/>
  </r>
  <r>
    <s v="RET-246194"/>
    <s v="WZ_NAG_MODNANDURKAR"/>
    <x v="1"/>
    <n v="1800000"/>
    <n v="1800000"/>
    <x v="1"/>
    <n v="1757870.52"/>
  </r>
  <r>
    <s v="RET-246195"/>
    <s v="WZ_NAG_MODAPMCPANDHARKAWDA"/>
    <x v="1"/>
    <n v="1200000"/>
    <n v="1200000"/>
    <x v="1"/>
    <n v="846314.95"/>
  </r>
  <r>
    <s v="RET-246196"/>
    <s v="WZ_SUR_ModBalajiDwCulv"/>
    <x v="0"/>
    <n v="3900000"/>
    <n v="3900000"/>
    <x v="1"/>
    <n v="3899060.07"/>
  </r>
  <r>
    <s v="RET-246197"/>
    <s v="WZ_VASHI_MOD_GAGANGIRI"/>
    <x v="3"/>
    <n v="3200000"/>
    <n v="3200000"/>
    <x v="1"/>
    <n v="3197247.27"/>
  </r>
  <r>
    <s v="RET-246198"/>
    <s v="WZ_Pune_Mod_Shivaji Service Station"/>
    <x v="6"/>
    <n v="4600000"/>
    <n v="4600000"/>
    <x v="1"/>
    <n v="2111597.96"/>
  </r>
  <r>
    <s v="RET-246211"/>
    <s v="WZ_NSK_Modn_ImdadAli_48L"/>
    <x v="4"/>
    <n v="4800000"/>
    <n v="4800000"/>
    <x v="1"/>
    <n v="1075260.74"/>
  </r>
  <r>
    <s v="RET-246297"/>
    <s v="WZ_SUR_NROAPMCMajalgaonDD"/>
    <x v="0"/>
    <n v="6900000"/>
    <n v="6900000"/>
    <x v="0"/>
    <n v="6662998.0999999996"/>
  </r>
  <r>
    <s v="RET-246366"/>
    <s v="WZ_Pune_NRO Wadgaon Shinde_DO"/>
    <x v="6"/>
    <n v="3500000"/>
    <n v="3500000"/>
    <x v="0"/>
    <n v="2136563.17"/>
  </r>
  <r>
    <s v="RET-246395"/>
    <s v="WZ_Pune_NRO Ravangaon_DO"/>
    <x v="6"/>
    <n v="11700000"/>
    <n v="11700000"/>
    <x v="0"/>
    <n v="10962808.199999999"/>
  </r>
  <r>
    <s v="RET-246423"/>
    <s v="WZ_Vasco_NRO_Chandoli"/>
    <x v="5"/>
    <n v="8900000"/>
    <n v="8900000"/>
    <x v="0"/>
    <n v="2090788.82"/>
  </r>
  <r>
    <s v="RET-246482"/>
    <s v="WZ_SUR_NROHatturDC"/>
    <x v="0"/>
    <n v="2100000"/>
    <n v="2100000"/>
    <x v="0"/>
    <n v="1591265.31"/>
  </r>
  <r>
    <s v="RET-246497"/>
    <s v="WZ_NAG_NROBIDGAON"/>
    <x v="1"/>
    <n v="2000000"/>
    <n v="2000000"/>
    <x v="0"/>
    <n v="1777079.45"/>
  </r>
  <r>
    <s v="RET-246534"/>
    <s v="WZ_NAG_MODLARGEARPLAZA"/>
    <x v="1"/>
    <n v="15000000"/>
    <n v="15000000"/>
    <x v="1"/>
    <n v="14607179.630000001"/>
  </r>
  <r>
    <s v="RET-246535"/>
    <s v="WZ_NAG_MODARPLAZA"/>
    <x v="1"/>
    <n v="2800000"/>
    <n v="2800000"/>
    <x v="1"/>
    <n v="2354405.75"/>
  </r>
  <r>
    <s v="RET-246598"/>
    <s v="WZ_SUR_NROLaxmidahiwadiDC"/>
    <x v="0"/>
    <n v="2500000"/>
    <n v="2500000"/>
    <x v="0"/>
    <n v="1194156.8"/>
  </r>
  <r>
    <s v="RET-246599"/>
    <s v="WZ_NSK_NDC_PimpalgaonB_23L"/>
    <x v="4"/>
    <n v="2300000"/>
    <n v="2300000"/>
    <x v="0"/>
    <n v="1642642.22"/>
  </r>
  <r>
    <s v="RET-246657"/>
    <s v="WZ_SUR_NROAundhaNagnathDC"/>
    <x v="0"/>
    <n v="2800000"/>
    <n v="2800000"/>
    <x v="0"/>
    <n v="2493036.23"/>
  </r>
  <r>
    <s v="RET-246668"/>
    <s v="WZ_AURR_NRO_WARZADI_DC"/>
    <x v="2"/>
    <n v="5600000"/>
    <n v="5600000"/>
    <x v="0"/>
    <n v="4948819"/>
  </r>
  <r>
    <s v="RET-246677"/>
    <s v="WZ_SUR_ModLaxmiDwClvrtRVI"/>
    <x v="0"/>
    <n v="2400000"/>
    <n v="2400000"/>
    <x v="1"/>
    <n v="2396390.3999999999"/>
  </r>
  <r>
    <s v="RET-246679"/>
    <s v="WZ_SUR_ModVikrantDwCulvert"/>
    <x v="0"/>
    <n v="2600000"/>
    <n v="2600000"/>
    <x v="1"/>
    <n v="2599877.0099999998"/>
  </r>
  <r>
    <s v="RET-246682"/>
    <s v="WZ_SUR_ModShreeDwCan-Re"/>
    <x v="0"/>
    <n v="4000000"/>
    <n v="4000000"/>
    <x v="1"/>
    <n v="2101330.09"/>
  </r>
  <r>
    <s v="RET-246686"/>
    <s v="WZ_SUR_PelmetLights2"/>
    <x v="0"/>
    <n v="3700000"/>
    <n v="3700000"/>
    <x v="1"/>
    <n v="3352301.04"/>
  </r>
  <r>
    <s v="RET-246696"/>
    <s v="WZ_MRO_TANK REPLACEMENT"/>
    <x v="7"/>
    <n v="3000000"/>
    <n v="3000000"/>
    <x v="1"/>
    <n v="2468939.62"/>
  </r>
  <r>
    <s v="RET-246698"/>
    <s v="WZ_AURR_MOD._SAIRAJ PETROLEUM"/>
    <x v="2"/>
    <n v="3500000"/>
    <n v="3500000"/>
    <x v="1"/>
    <n v="3473328.43"/>
  </r>
  <r>
    <s v="RET-246702"/>
    <s v="WZ_MRO_BRIGHT AUTO ADD FUND"/>
    <x v="7"/>
    <n v="2474000"/>
    <n v="2474000"/>
    <x v="1"/>
    <n v="1209093.99"/>
  </r>
  <r>
    <s v="RET-246703"/>
    <s v="WZ_AURR_MOD._VRUSHALI JANJIRE FUEL CENTR"/>
    <x v="2"/>
    <n v="6500000"/>
    <n v="6500000"/>
    <x v="1"/>
    <n v="4181455.45"/>
  </r>
  <r>
    <s v="RET-246706"/>
    <s v="WZ_Vasco_Modn_Adhoc Marleshwar Pet"/>
    <x v="5"/>
    <n v="6984000"/>
    <n v="6984000"/>
    <x v="1"/>
    <n v="4321146.96"/>
  </r>
  <r>
    <s v="RET-246719"/>
    <s v="WZ_AURR_NRO_DC_JAMKHED"/>
    <x v="2"/>
    <n v="2800000"/>
    <n v="2800000"/>
    <x v="0"/>
    <n v="2520685.15"/>
  </r>
  <r>
    <s v="RET-246746"/>
    <s v="WZ_VASHI_MOD_Viganharta"/>
    <x v="3"/>
    <n v="3500000"/>
    <n v="3500000"/>
    <x v="1"/>
    <n v="3420364.98"/>
  </r>
  <r>
    <s v="RET-246752"/>
    <s v="WZ_VASHI_MOD_NATRAJ2"/>
    <x v="3"/>
    <n v="4300000"/>
    <n v="4300000"/>
    <x v="1"/>
    <n v="4109773.12"/>
  </r>
  <r>
    <s v="RET-246756"/>
    <s v="WZ_VASHI_MOD_SHANAISHWAR"/>
    <x v="3"/>
    <n v="2000000"/>
    <n v="2000000"/>
    <x v="1"/>
    <n v="1996983.99"/>
  </r>
  <r>
    <s v="RET-246758"/>
    <s v="WZ_VASHI_MOD_PANKAJ"/>
    <x v="3"/>
    <n v="2300000"/>
    <n v="2300000"/>
    <x v="1"/>
    <n v="964918.07"/>
  </r>
  <r>
    <s v="RET-246760"/>
    <s v="WZ_Mod_Pune_Shahid Vijay Kahndekar"/>
    <x v="6"/>
    <n v="1300000"/>
    <n v="1300000"/>
    <x v="1"/>
    <n v="1194324.03"/>
  </r>
  <r>
    <s v="RET-246766"/>
    <s v="WZ_Pune_Mod_More Petroleum"/>
    <x v="6"/>
    <n v="900000"/>
    <n v="900000"/>
    <x v="1"/>
    <n v="539421.35"/>
  </r>
  <r>
    <s v="RET-246891"/>
    <s v="WZ_Vasco_NRO_Agran Dhulgaon"/>
    <x v="5"/>
    <n v="2700000"/>
    <n v="2700000"/>
    <x v="0"/>
    <n v="1927476.37"/>
  </r>
  <r>
    <s v="RET-246894"/>
    <s v="WZ_MRO_Linear Light 2"/>
    <x v="7"/>
    <n v="6500000"/>
    <n v="6500000"/>
    <x v="1"/>
    <n v="3301426.94"/>
  </r>
  <r>
    <s v="RET-246898"/>
    <s v="WZ_Vasco_NRO_Bicholim"/>
    <x v="5"/>
    <n v="2800000"/>
    <n v="2800000"/>
    <x v="0"/>
    <n v="1104740.96"/>
  </r>
  <r>
    <s v="RET-246915"/>
    <s v="WZ_AURR_MOD._SREE VAIBHAV PET"/>
    <x v="2"/>
    <n v="3000000"/>
    <n v="3000000"/>
    <x v="1"/>
    <n v="2002825.38"/>
  </r>
  <r>
    <s v="RET-246947"/>
    <s v="WZ_Pune_NRO Walhekarwadi_CO"/>
    <x v="6"/>
    <n v="12100000"/>
    <n v="12100000"/>
    <x v="0"/>
    <n v="6769518.4800000004"/>
  </r>
  <r>
    <s v="RET-246974"/>
    <s v="WZ_SUR_ModSomeshwarDwCulvert"/>
    <x v="0"/>
    <n v="3400000"/>
    <n v="3400000"/>
    <x v="1"/>
    <n v="2199181.33"/>
  </r>
  <r>
    <s v="RET-246980"/>
    <s v="WZ_MOD_NMBOLEANDSONS CA ROAD"/>
    <x v="1"/>
    <n v="3100000"/>
    <n v="3100000"/>
    <x v="1"/>
    <n v="0"/>
  </r>
  <r>
    <s v="RET-247027"/>
    <s v="WZ_VASHI_MODN_PELMETLIGHTING2"/>
    <x v="3"/>
    <n v="2000000"/>
    <n v="2000000"/>
    <x v="1"/>
    <n v="1045716.11"/>
  </r>
  <r>
    <s v="RET-247063"/>
    <s v="WZ_VASHI_MODN_LINEARLIGHTING2"/>
    <x v="3"/>
    <n v="2000000"/>
    <n v="2000000"/>
    <x v="1"/>
    <n v="1997540.93"/>
  </r>
  <r>
    <s v="RET-247095"/>
    <s v="WZ_MRO_INDIRA DOCS"/>
    <x v="7"/>
    <n v="4500000"/>
    <n v="4500000"/>
    <x v="0"/>
    <n v="602384.87"/>
  </r>
  <r>
    <s v="RET-247104"/>
    <s v="WZ_AURR_NRO_DEVGAON RANGARI"/>
    <x v="2"/>
    <n v="9000000"/>
    <n v="9000000"/>
    <x v="0"/>
    <n v="6704878.5199999996"/>
  </r>
  <r>
    <s v="RET-247117"/>
    <s v="WZ_AURR_MOD._RENUKA PETROL PUMP"/>
    <x v="2"/>
    <n v="770000"/>
    <n v="770000"/>
    <x v="1"/>
    <n v="748782.78"/>
  </r>
  <r>
    <s v="RET-247121"/>
    <s v="WZ_Vasco_Safety_Ingawale Petroleum"/>
    <x v="5"/>
    <n v="490000"/>
    <n v="490000"/>
    <x v="3"/>
    <n v="0"/>
  </r>
  <r>
    <s v="RET-247125"/>
    <s v="WZ_NSK_NRO_Amalgaon_65L"/>
    <x v="4"/>
    <n v="6500000"/>
    <n v="6500000"/>
    <x v="0"/>
    <n v="3654781.96"/>
  </r>
  <r>
    <s v="RET-247130"/>
    <s v="WZ_SUR_ResiteVasantHaglurCC"/>
    <x v="0"/>
    <n v="14700000"/>
    <n v="14700000"/>
    <x v="0"/>
    <n v="9193828.8900000006"/>
  </r>
  <r>
    <s v="RET-247133"/>
    <s v="WZ_Pune_NRO Mahalunge_CFS"/>
    <x v="6"/>
    <n v="12100000"/>
    <n v="12100000"/>
    <x v="0"/>
    <n v="8413837.7899999991"/>
  </r>
  <r>
    <s v="RET-247135"/>
    <s v="WZ_MRO_CNG MTA HAINS ROAD"/>
    <x v="7"/>
    <n v="2000000"/>
    <n v="2000000"/>
    <x v="11"/>
    <n v="1449425.2"/>
  </r>
  <r>
    <s v="RET-247139"/>
    <s v="WZ_Vasco_NRO_Gimavi"/>
    <x v="5"/>
    <n v="12000000"/>
    <n v="12000000"/>
    <x v="0"/>
    <n v="5974771.5599999996"/>
  </r>
  <r>
    <s v="RET-247142"/>
    <s v="WZ_NSK_CNGOn_Krishna_5L"/>
    <x v="4"/>
    <n v="500000"/>
    <n v="500000"/>
    <x v="11"/>
    <n v="0"/>
  </r>
  <r>
    <s v="RET-247146"/>
    <s v="WZ_NAG_NRODHABAKMCPETROLEUM"/>
    <x v="1"/>
    <n v="2000000"/>
    <n v="2000000"/>
    <x v="0"/>
    <n v="1461731.05"/>
  </r>
  <r>
    <s v="RET-247147"/>
    <s v="WZ_VASHI_NRODO_BoriwaliTarfe"/>
    <x v="3"/>
    <n v="3000000"/>
    <n v="3000000"/>
    <x v="0"/>
    <n v="2990415.82"/>
  </r>
  <r>
    <s v="RET-247181"/>
    <s v="WZ_Vasco_Modn_Vishramgrah Dattaprasad"/>
    <x v="5"/>
    <n v="3200000"/>
    <n v="3200000"/>
    <x v="1"/>
    <n v="600111.37"/>
  </r>
  <r>
    <s v="RET-247198"/>
    <s v="WZ_NAG_NROPARSHIVNI"/>
    <x v="1"/>
    <n v="2600000"/>
    <n v="2600000"/>
    <x v="0"/>
    <n v="1389645.78"/>
  </r>
  <r>
    <s v="RET-247218"/>
    <s v="WZ_VASHI_CNG_KEZOJWALA"/>
    <x v="3"/>
    <n v="2900000"/>
    <n v="2900000"/>
    <x v="11"/>
    <n v="2889417.67"/>
  </r>
  <r>
    <s v="RET-247285"/>
    <s v="WZ_AURR_HAPPYSHOP_COCO"/>
    <x v="2"/>
    <n v="2635000"/>
    <n v="2635000"/>
    <x v="16"/>
    <n v="2496910.4900000002"/>
  </r>
  <r>
    <s v="RET-247287"/>
    <s v="WZ_NSK_Modn_KrishnaSakri_20L"/>
    <x v="4"/>
    <n v="2000000"/>
    <n v="2000000"/>
    <x v="1"/>
    <n v="1621175.49"/>
  </r>
  <r>
    <s v="RET-247301"/>
    <s v="WZ_MRO_RVI Replacement Saish Auto"/>
    <x v="7"/>
    <n v="3250000"/>
    <n v="3250000"/>
    <x v="14"/>
    <n v="2081563.29"/>
  </r>
  <r>
    <s v="RET-247305"/>
    <s v="WZ_AURR_NRO_DC_Khairav"/>
    <x v="2"/>
    <n v="2200000"/>
    <n v="2200000"/>
    <x v="0"/>
    <n v="2134156.79"/>
  </r>
  <r>
    <s v="RET-247336"/>
    <s v="WZ_NSK_NRO_Ananadwalli_102L"/>
    <x v="4"/>
    <n v="10200000"/>
    <n v="10200000"/>
    <x v="0"/>
    <n v="6092591.75"/>
  </r>
  <r>
    <s v="RET-247351"/>
    <s v="WZ_NSK_DDD_Ekvira_10L"/>
    <x v="4"/>
    <n v="1000000"/>
    <n v="1000000"/>
    <x v="8"/>
    <n v="412000"/>
  </r>
  <r>
    <s v="RET-247354"/>
    <s v="WZ_VASHI_NRO EKDANT PETROLEUM2"/>
    <x v="3"/>
    <n v="1300000"/>
    <n v="1300000"/>
    <x v="0"/>
    <n v="1297050.77"/>
  </r>
  <r>
    <s v="RET-247408"/>
    <s v="WZ_SUR_NROMangwadgaonDC"/>
    <x v="0"/>
    <n v="2300000"/>
    <n v="2300000"/>
    <x v="0"/>
    <n v="1513720.47"/>
  </r>
  <r>
    <s v="RET-247466"/>
    <s v="WZ_NSK_NDC_Devpur_25L"/>
    <x v="4"/>
    <n v="2500000"/>
    <n v="2500000"/>
    <x v="0"/>
    <n v="1287131.55"/>
  </r>
  <r>
    <s v="RET-247485"/>
    <s v="WZ_SUR_ModShreeDwCan-Re2"/>
    <x v="0"/>
    <n v="1200000"/>
    <n v="1200000"/>
    <x v="1"/>
    <n v="113024.51"/>
  </r>
  <r>
    <s v="RET-247535"/>
    <s v="WZ_SUR_DDDAnvayraje"/>
    <x v="0"/>
    <n v="1200000"/>
    <n v="1200000"/>
    <x v="8"/>
    <n v="974490.75"/>
  </r>
  <r>
    <s v="RET-247536"/>
    <s v="WZ_SUR_DDDSalunke"/>
    <x v="0"/>
    <n v="1200000"/>
    <n v="1200000"/>
    <x v="8"/>
    <n v="1087159.08"/>
  </r>
  <r>
    <s v="RET-247541"/>
    <s v="WZ_SUR_DDDVitthalSai"/>
    <x v="0"/>
    <n v="1200000"/>
    <n v="1200000"/>
    <x v="8"/>
    <n v="516000"/>
  </r>
  <r>
    <s v="RET-247544"/>
    <s v="WZ_SUR_DDDSantNamdev"/>
    <x v="0"/>
    <n v="1200000"/>
    <n v="1200000"/>
    <x v="8"/>
    <n v="0"/>
  </r>
  <r>
    <s v="RET-247548"/>
    <s v="WZ_ARB_Pune_ KFC at Sanjay Serviec Stati"/>
    <x v="6"/>
    <n v="2200000"/>
    <n v="2200000"/>
    <x v="16"/>
    <n v="2193884.17"/>
  </r>
  <r>
    <s v="RET-247550"/>
    <s v="WZ_NSK_NRO_APMCBetawad_57L"/>
    <x v="4"/>
    <n v="5700000"/>
    <n v="5700000"/>
    <x v="0"/>
    <n v="1260082.99"/>
  </r>
  <r>
    <s v="RET-247562"/>
    <s v="WZ_NSK_Modn_BalajiEngy_32L"/>
    <x v="4"/>
    <n v="3200000"/>
    <n v="3200000"/>
    <x v="1"/>
    <n v="0"/>
  </r>
  <r>
    <s v="RET-247571"/>
    <s v="WZ_Pune_NRO Awahalwadi_DO"/>
    <x v="6"/>
    <n v="3200000"/>
    <n v="3200000"/>
    <x v="0"/>
    <n v="3200498.83"/>
  </r>
  <r>
    <s v="RET-247583"/>
    <s v="WZ_Vasco_NRO_Cuncolim WML"/>
    <x v="5"/>
    <n v="3300000"/>
    <n v="3300000"/>
    <x v="0"/>
    <n v="1721552.64"/>
  </r>
  <r>
    <s v="RET-247584"/>
    <s v="WZ_SUR_NRODabhadiCFS"/>
    <x v="0"/>
    <n v="13600000"/>
    <n v="13600000"/>
    <x v="0"/>
    <n v="9316055.8900000006"/>
  </r>
  <r>
    <s v="RET-247585"/>
    <s v="WZ_SUR_NROBasmatCFS"/>
    <x v="0"/>
    <n v="13300000"/>
    <n v="13300000"/>
    <x v="0"/>
    <n v="7955387.0099999998"/>
  </r>
  <r>
    <s v="RET-247606"/>
    <s v="WZ_Vasco_NRO_Kudal WML"/>
    <x v="5"/>
    <n v="3100000"/>
    <n v="3100000"/>
    <x v="0"/>
    <n v="2477428.31"/>
  </r>
  <r>
    <s v="RET-247616"/>
    <s v="WZ_AURR_NRO_MAKTA"/>
    <x v="2"/>
    <n v="14800000"/>
    <n v="14800000"/>
    <x v="0"/>
    <n v="1178851.56"/>
  </r>
  <r>
    <s v="RET-247648"/>
    <s v="WZ_NAG_NRODHANODI"/>
    <x v="1"/>
    <n v="2500000"/>
    <n v="2500000"/>
    <x v="0"/>
    <n v="820262.85"/>
  </r>
  <r>
    <s v="RET-247649"/>
    <s v="WZ_Pune_NRO Punawale_CFO"/>
    <x v="6"/>
    <n v="15900000"/>
    <n v="15900000"/>
    <x v="0"/>
    <n v="8026289.4100000001"/>
  </r>
  <r>
    <s v="RET-247681"/>
    <s v="WZ_NAG_MODYOGITA"/>
    <x v="1"/>
    <n v="9949000"/>
    <n v="9949000"/>
    <x v="1"/>
    <n v="918901.23"/>
  </r>
  <r>
    <s v="RET-247684"/>
    <s v="WZ_AURR_NRO_NIPANI"/>
    <x v="2"/>
    <n v="11300000"/>
    <n v="11300000"/>
    <x v="0"/>
    <n v="3406912.54"/>
  </r>
  <r>
    <s v="RET-247692"/>
    <s v="WZ_NSK_NDC_Sangvi_25L"/>
    <x v="4"/>
    <n v="2500000"/>
    <n v="2500000"/>
    <x v="0"/>
    <n v="1009125.15"/>
  </r>
  <r>
    <s v="RET-247738"/>
    <s v="WZ_Pune_NRO Punawale 2_CFO"/>
    <x v="6"/>
    <n v="0"/>
    <n v="1"/>
    <x v="0"/>
    <n v="0"/>
  </r>
  <r>
    <s v="RET-247818"/>
    <s v="WZ_Pune_NRO Mangrul_DO"/>
    <x v="6"/>
    <n v="2600000"/>
    <n v="2600000"/>
    <x v="0"/>
    <n v="1318895.8400000001"/>
  </r>
  <r>
    <s v="RET-247842"/>
    <s v="WZ_NAG_CNGGANPATI"/>
    <x v="1"/>
    <n v="2000000"/>
    <n v="2000000"/>
    <x v="11"/>
    <n v="873272.82"/>
  </r>
  <r>
    <s v="RET-247858"/>
    <s v="WZ_SUR_NROGangakhedDC"/>
    <x v="0"/>
    <n v="2500000"/>
    <n v="2500000"/>
    <x v="0"/>
    <n v="1920924.38"/>
  </r>
  <r>
    <s v="RET-247868"/>
    <s v="WZ_NAG_MODGURUDEO"/>
    <x v="1"/>
    <n v="1800000"/>
    <n v="1800000"/>
    <x v="1"/>
    <n v="532281.92000000004"/>
  </r>
  <r>
    <s v="RET-247872"/>
    <s v="WZ_AURR_MOD._SHAH AND CO."/>
    <x v="2"/>
    <n v="3500000"/>
    <n v="3500000"/>
    <x v="1"/>
    <n v="245462.91"/>
  </r>
  <r>
    <s v="RET-247874"/>
    <s v="WZ_Vasco_SStankRep Nanware Auto fuel"/>
    <x v="5"/>
    <n v="0"/>
    <n v="1000000"/>
    <x v="1"/>
    <n v="0"/>
  </r>
  <r>
    <s v="RET-247876"/>
    <s v="WZ_NSK_Modn_VijayP_55L"/>
    <x v="4"/>
    <n v="4800000"/>
    <n v="4800000"/>
    <x v="1"/>
    <n v="1696221.09"/>
  </r>
  <r>
    <s v="RET-247878"/>
    <s v="WZ_Vasco_SStankRep Gurumauli Auto Care"/>
    <x v="5"/>
    <n v="0"/>
    <n v="620000"/>
    <x v="1"/>
    <n v="0"/>
  </r>
  <r>
    <s v="RET-247896"/>
    <s v="WZ_Pune_NRO Devmama_DO"/>
    <x v="6"/>
    <n v="3100000"/>
    <n v="3100000"/>
    <x v="0"/>
    <n v="1405728.83"/>
  </r>
  <r>
    <s v="RET-247901"/>
    <s v="WZ_NSK_Modn_SuyogPet_38.5L"/>
    <x v="4"/>
    <n v="3850000"/>
    <n v="3850000"/>
    <x v="0"/>
    <n v="831002.39"/>
  </r>
  <r>
    <s v="RET-247903"/>
    <s v="WZ_NAG_CNGNISHIT"/>
    <x v="1"/>
    <n v="2600000"/>
    <n v="2600000"/>
    <x v="11"/>
    <n v="0"/>
  </r>
  <r>
    <s v="RET-247904"/>
    <s v="WZ_NSK_Modn_SunandaAai_22L"/>
    <x v="4"/>
    <n v="2200000"/>
    <n v="2200000"/>
    <x v="1"/>
    <n v="247096.64"/>
  </r>
  <r>
    <s v="RET-247905"/>
    <s v="WZ_DDD_SHREE_SIDDHESHWAR PETR."/>
    <x v="2"/>
    <n v="0"/>
    <n v="850000"/>
    <x v="8"/>
    <n v="0"/>
  </r>
  <r>
    <s v="RET-247932"/>
    <s v="WZ_Vasco_SStankRep Gurumauli Auto Care"/>
    <x v="5"/>
    <n v="0"/>
    <n v="1"/>
    <x v="1"/>
    <n v="0"/>
  </r>
  <r>
    <s v="RET-247958"/>
    <s v="WZ_Vasco_EVCS_Fame II"/>
    <x v="5"/>
    <n v="0"/>
    <n v="4700000"/>
    <x v="13"/>
    <n v="0"/>
  </r>
  <r>
    <s v="RET-247965"/>
    <s v="WZ_NSK_CNG_SunandaAai_22.75L"/>
    <x v="4"/>
    <n v="2275000"/>
    <n v="2275000"/>
    <x v="11"/>
    <n v="746131.43"/>
  </r>
  <r>
    <s v="RET-247537"/>
    <s v="WZ_SUR_DDDTirupati"/>
    <x v="0"/>
    <n v="900000"/>
    <n v="900000"/>
    <x v="8"/>
    <n v="412000"/>
  </r>
  <r>
    <s v="RET-247539"/>
    <s v="WZ_SUR_DDDShreeVenkatesh"/>
    <x v="0"/>
    <n v="900000"/>
    <n v="900000"/>
    <x v="8"/>
    <n v="412000"/>
  </r>
  <r>
    <s v="RET-248002"/>
    <s v="WZ_AURR_NRO_DC_Karkin"/>
    <x v="2"/>
    <n v="2500000"/>
    <n v="2500000"/>
    <x v="0"/>
    <n v="1974945.51"/>
  </r>
  <r>
    <s v="RET-248012"/>
    <s v="WZ_Pune_NRO Kolki_DO"/>
    <x v="6"/>
    <n v="3300000"/>
    <n v="3300000"/>
    <x v="0"/>
    <n v="2028109.76"/>
  </r>
  <r>
    <s v="RET-248013"/>
    <s v="WZ_SUR_EVCS2"/>
    <x v="0"/>
    <n v="5000000"/>
    <n v="5000000"/>
    <x v="13"/>
    <n v="0"/>
  </r>
  <r>
    <s v="RET-248024"/>
    <s v="WZ_PUNE_EVCS FAME2"/>
    <x v="6"/>
    <n v="5300003"/>
    <n v="5300003"/>
    <x v="13"/>
    <n v="0"/>
  </r>
  <r>
    <s v="RET-248026"/>
    <s v="WZ_NAG_NROWAIGAON"/>
    <x v="1"/>
    <n v="12000000"/>
    <n v="12000000"/>
    <x v="0"/>
    <n v="4671086.0199999996"/>
  </r>
  <r>
    <s v="RET-248034"/>
    <s v="WZ_MRO_CNG UPGRADATION SONAL SUPER"/>
    <x v="7"/>
    <n v="2000000"/>
    <n v="2000000"/>
    <x v="11"/>
    <n v="0"/>
  </r>
  <r>
    <s v="RET-248037"/>
    <s v="WZ_MRO_CNG UPGRADATION AD ADAJANIA"/>
    <x v="7"/>
    <n v="2000000"/>
    <n v="2000000"/>
    <x v="11"/>
    <n v="1099303.1100000001"/>
  </r>
  <r>
    <s v="RET-248043"/>
    <s v="WZ_NAG_NROUDAPUR"/>
    <x v="1"/>
    <n v="2600000"/>
    <n v="2600000"/>
    <x v="0"/>
    <n v="730460.92"/>
  </r>
  <r>
    <s v="RET-248053"/>
    <s v="WZ_PUNE_Mod_Shri Ganesh Auto"/>
    <x v="6"/>
    <n v="2400000"/>
    <n v="2400000"/>
    <x v="0"/>
    <n v="1317547.77"/>
  </r>
  <r>
    <s v="RET-248061"/>
    <s v="WZ_Pune_DDD_SAIEE PETROLEUM"/>
    <x v="6"/>
    <n v="1200000"/>
    <n v="2280000"/>
    <x v="8"/>
    <n v="637384.29"/>
  </r>
  <r>
    <s v="RET-248068"/>
    <s v="WZ_AURR_DDD_HAMARA PUMP KASABKHEDA"/>
    <x v="2"/>
    <n v="1200000"/>
    <n v="1200000"/>
    <x v="8"/>
    <n v="0"/>
  </r>
  <r>
    <s v="RET-248074"/>
    <s v="WZ_Pune_NRO Koparde_DO"/>
    <x v="6"/>
    <n v="3200000"/>
    <n v="3200000"/>
    <x v="0"/>
    <n v="2410289.2000000002"/>
  </r>
  <r>
    <s v="RET-248086"/>
    <s v="WZ_Pune_CNG_Shri Chaitnya Peroleum"/>
    <x v="6"/>
    <n v="1200000"/>
    <n v="1200000"/>
    <x v="11"/>
    <n v="371192.32000000001"/>
  </r>
  <r>
    <s v="RET-248133"/>
    <s v="WZ_Pune_NRO Ravet_DO"/>
    <x v="6"/>
    <n v="3100000"/>
    <n v="3100000"/>
    <x v="0"/>
    <n v="947491.65"/>
  </r>
  <r>
    <s v="RET-248066"/>
    <s v="WZ_Pune_NRO Biradwadi_CC"/>
    <x v="6"/>
    <n v="12200000"/>
    <n v="12200000"/>
    <x v="0"/>
    <n v="8386124.2000000002"/>
  </r>
  <r>
    <s v="RET-248067"/>
    <s v="WZ_Pune_NRO Sant Tukaram_CC"/>
    <x v="6"/>
    <n v="11900000"/>
    <n v="11900000"/>
    <x v="0"/>
    <n v="6271198.2199999997"/>
  </r>
  <r>
    <s v="RET-248173"/>
    <s v="WZ_Pune_NRO Tasgaon_DO"/>
    <x v="6"/>
    <n v="3000000"/>
    <n v="3000000"/>
    <x v="0"/>
    <n v="2441093.39"/>
  </r>
  <r>
    <s v="RET-248178"/>
    <s v="WZ_NAG_NROKORPANA"/>
    <x v="1"/>
    <n v="2000000"/>
    <n v="2000000"/>
    <x v="0"/>
    <n v="0"/>
  </r>
  <r>
    <s v="RET-248184"/>
    <s v="WZ_Pune_ID SIGNAGE ADDIONAL"/>
    <x v="6"/>
    <n v="7000000"/>
    <n v="7000000"/>
    <x v="2"/>
    <n v="1760244.15"/>
  </r>
  <r>
    <s v="RET-248168"/>
    <s v="WZ_Pune_NRO Khadki_DO"/>
    <x v="6"/>
    <n v="3500000"/>
    <n v="3500000"/>
    <x v="0"/>
    <n v="1564386.98"/>
  </r>
  <r>
    <s v="RET-248213"/>
    <s v="WZ_Pune_DDD_SAIEE PETROLEUM-2"/>
    <x v="6"/>
    <n v="0"/>
    <n v="1"/>
    <x v="8"/>
    <n v="0"/>
  </r>
  <r>
    <s v="RET-248217"/>
    <s v="WZ_Pune_NRO Perle_CO"/>
    <x v="6"/>
    <n v="12800000"/>
    <n v="12800000"/>
    <x v="0"/>
    <n v="6983520.8399999999"/>
  </r>
  <r>
    <s v="RET-248218"/>
    <s v="WZ_NAG_NROPALANDUR"/>
    <x v="1"/>
    <n v="10500000"/>
    <n v="10500000"/>
    <x v="0"/>
    <n v="1169720.81"/>
  </r>
  <r>
    <s v="RET-248400"/>
    <s v="WZ_VASHI_MOD_Reliable Petroleum"/>
    <x v="3"/>
    <n v="4000000"/>
    <n v="4000000"/>
    <x v="1"/>
    <n v="1405111.15"/>
  </r>
  <r>
    <s v="RET-248424"/>
    <s v="WZ_VASHI_MOD_ASTAVINAYAK PETROLEUM"/>
    <x v="3"/>
    <n v="900000"/>
    <n v="900000"/>
    <x v="1"/>
    <n v="0"/>
  </r>
  <r>
    <s v="RET-248497"/>
    <s v="WZ_NSK_Modn_UdayrajSoygaon_12L"/>
    <x v="4"/>
    <n v="1200000"/>
    <n v="1200000"/>
    <x v="1"/>
    <n v="0"/>
  </r>
  <r>
    <s v="RET-248498"/>
    <s v="WZ_NSK_Modn_MaheshPetro_25L"/>
    <x v="4"/>
    <n v="2500000"/>
    <n v="2500000"/>
    <x v="1"/>
    <n v="0"/>
  </r>
  <r>
    <s v="RET-248499"/>
    <s v="WZ_NSK_Modn_EkviraPetro_10L"/>
    <x v="4"/>
    <n v="1000000"/>
    <n v="1000000"/>
    <x v="1"/>
    <n v="0"/>
  </r>
  <r>
    <s v="RET-248501"/>
    <s v="WZ_NSK_MangalPrakash_7.5L"/>
    <x v="4"/>
    <n v="750000"/>
    <n v="750000"/>
    <x v="1"/>
    <n v="0"/>
  </r>
  <r>
    <s v="RET-248508"/>
    <s v="WZ_NAG_LARGEFORMATCOCOJAMB2"/>
    <x v="1"/>
    <n v="1300000"/>
    <n v="1300000"/>
    <x v="1"/>
    <n v="1212092.46"/>
  </r>
  <r>
    <s v="RET-248513"/>
    <s v="WZ_NAG_MODLARGEADHOCARPLAZA3"/>
    <x v="1"/>
    <n v="1400000"/>
    <n v="1400000"/>
    <x v="1"/>
    <n v="0"/>
  </r>
  <r>
    <s v="RET-248514"/>
    <s v="WZ_PUNE_RADHESHYAM PET_MOD"/>
    <x v="6"/>
    <n v="7400000"/>
    <n v="7400000"/>
    <x v="1"/>
    <n v="776612.87"/>
  </r>
  <r>
    <s v="RET-248515"/>
    <s v="WZ_NAG_MODLUCKY"/>
    <x v="1"/>
    <n v="3300000"/>
    <n v="3300000"/>
    <x v="1"/>
    <n v="0"/>
  </r>
  <r>
    <s v="RET-248516"/>
    <s v="WZ_SUR_TankInstall24-25"/>
    <x v="0"/>
    <n v="7500000"/>
    <n v="7500000"/>
    <x v="1"/>
    <n v="2141258.25"/>
  </r>
  <r>
    <s v="RET-248517"/>
    <s v="WZ_SUR_PelmetLights3"/>
    <x v="0"/>
    <n v="5000000"/>
    <n v="5000000"/>
    <x v="1"/>
    <n v="0"/>
  </r>
  <r>
    <s v="RET-248519"/>
    <s v="WZ_SUR_ShahidBalajiDw"/>
    <x v="0"/>
    <n v="3200000"/>
    <n v="3200000"/>
    <x v="1"/>
    <n v="2118284.17"/>
  </r>
  <r>
    <s v="RET-248520"/>
    <s v="WZ_NAG_MODAPMCPANDHARKAWDA2"/>
    <x v="1"/>
    <n v="2000000"/>
    <n v="2000000"/>
    <x v="1"/>
    <n v="0"/>
  </r>
  <r>
    <s v="RET-248521"/>
    <s v="WZ_PUNE_APMC WAKHARI_MOD"/>
    <x v="6"/>
    <n v="1500000"/>
    <n v="1500000"/>
    <x v="1"/>
    <n v="1267363.17"/>
  </r>
  <r>
    <s v="RET-248524"/>
    <s v="WZ_NAG_MODRAUNAK"/>
    <x v="1"/>
    <n v="1500000"/>
    <n v="1500000"/>
    <x v="1"/>
    <n v="0"/>
  </r>
  <r>
    <s v="RET-248525"/>
    <s v="WZ_NAG_PELMETLIGHTING2"/>
    <x v="1"/>
    <n v="2500000"/>
    <n v="2500000"/>
    <x v="1"/>
    <n v="0"/>
  </r>
  <r>
    <s v="RET-248528"/>
    <s v="WZ_NAG_YARDLIGHTS2"/>
    <x v="1"/>
    <n v="2000000"/>
    <n v="2000000"/>
    <x v="1"/>
    <n v="533785.18999999994"/>
  </r>
  <r>
    <s v="RET-248532"/>
    <s v="WZ_PUNE_Pelmet Fascia-2"/>
    <x v="6"/>
    <n v="10000000"/>
    <n v="10000000"/>
    <x v="1"/>
    <n v="4352698.3499999996"/>
  </r>
  <r>
    <s v="RET-248547"/>
    <s v="WZ_AURR_MOD._COCO SUPA"/>
    <x v="2"/>
    <n v="2200000"/>
    <n v="2200000"/>
    <x v="1"/>
    <n v="0"/>
  </r>
  <r>
    <s v="RET-248548"/>
    <s v="WZ_Mod_Pune_Dewashish Petroleum"/>
    <x v="6"/>
    <n v="2200000"/>
    <n v="2200000"/>
    <x v="1"/>
    <n v="298419.73"/>
  </r>
  <r>
    <s v="RET-248550"/>
    <s v="WZ_AURR_MOD._SHREE GANPATY AGENCY"/>
    <x v="2"/>
    <n v="1745000"/>
    <n v="1745000"/>
    <x v="1"/>
    <n v="659193.55000000005"/>
  </r>
  <r>
    <s v="RET-248553"/>
    <s v="WZ_AURR_MOD._RUKMINI PETROLEUM"/>
    <x v="2"/>
    <n v="1600000"/>
    <n v="1600000"/>
    <x v="1"/>
    <n v="285727.56"/>
  </r>
  <r>
    <s v="RET-248556"/>
    <s v="WZ_Pune_Mod_Raj Petroleum"/>
    <x v="6"/>
    <n v="1300000"/>
    <n v="1300000"/>
    <x v="1"/>
    <n v="1073100.83"/>
  </r>
  <r>
    <s v="RET-248557"/>
    <s v="WZ_Pune_Mod_Shree Jagdamba Petr."/>
    <x v="6"/>
    <n v="1300000"/>
    <n v="1300000"/>
    <x v="1"/>
    <n v="298419.74"/>
  </r>
  <r>
    <s v="RET-248558"/>
    <s v="WZ_Mod_Pune_Vishnu Parvati"/>
    <x v="6"/>
    <n v="1100000"/>
    <n v="1100000"/>
    <x v="1"/>
    <n v="168284.91"/>
  </r>
  <r>
    <s v="RET-248559"/>
    <s v="WZ_AURR_Swaraj Petroleum"/>
    <x v="2"/>
    <n v="3400000"/>
    <n v="3400000"/>
    <x v="1"/>
    <n v="2415630.06"/>
  </r>
  <r>
    <s v="RET-248560"/>
    <s v="WZ_AURR_MOD._DOSTI PETROLEUM"/>
    <x v="2"/>
    <n v="1500000"/>
    <n v="1500000"/>
    <x v="1"/>
    <n v="531946.02"/>
  </r>
  <r>
    <s v="RET-248563"/>
    <s v="WZ_AURR_MOD._PADMABUDDHI PETROLEUM"/>
    <x v="2"/>
    <n v="1800000"/>
    <n v="1800000"/>
    <x v="1"/>
    <n v="617529.79"/>
  </r>
  <r>
    <s v="RET-248592"/>
    <s v="WZ_Pune_Modn_Ladkat Brothers"/>
    <x v="6"/>
    <n v="1700000"/>
    <n v="1700000"/>
    <x v="14"/>
    <n v="0"/>
  </r>
  <r>
    <s v="RET-248353"/>
    <s v="WZ_MRO_Pelmet Light 2"/>
    <x v="7"/>
    <n v="4000000"/>
    <n v="4000000"/>
    <x v="1"/>
    <n v="423529.1"/>
  </r>
  <r>
    <s v="RET-248358"/>
    <s v="WZ_MRO_COMCO Bandra T&amp;E False ceiling"/>
    <x v="7"/>
    <n v="900000"/>
    <n v="900000"/>
    <x v="1"/>
    <n v="753540.76"/>
  </r>
  <r>
    <s v="RET-248368"/>
    <s v="WZ_MRO_Lachmandas Modernisation"/>
    <x v="7"/>
    <n v="1100000"/>
    <n v="1100000"/>
    <x v="1"/>
    <n v="0"/>
  </r>
  <r>
    <s v="RET-248375"/>
    <s v="WZ_MRO_Portable Tyre Inflator for COMCO"/>
    <x v="7"/>
    <n v="220000"/>
    <n v="220000"/>
    <x v="1"/>
    <n v="0"/>
  </r>
  <r>
    <s v="RET-248378"/>
    <s v="WZ_MRO_Tank Replacment addition"/>
    <x v="7"/>
    <n v="700000"/>
    <n v="700000"/>
    <x v="1"/>
    <n v="0"/>
  </r>
  <r>
    <s v="RET-248619"/>
    <s v="WZ_Pune_Modn_Satara Petrol Depot"/>
    <x v="6"/>
    <n v="2200000"/>
    <n v="2200000"/>
    <x v="14"/>
    <n v="682183.89"/>
  </r>
  <r>
    <s v="RET-248635"/>
    <s v="WZ_AURR_UDHAN KRISHI SERVICES"/>
    <x v="2"/>
    <n v="2600000"/>
    <n v="2600000"/>
    <x v="1"/>
    <n v="1669152.71"/>
  </r>
  <r>
    <s v="RET-248363"/>
    <s v="WZ_MRO_Hind Auto Kings Circle"/>
    <x v="7"/>
    <n v="3100000"/>
    <n v="3100000"/>
    <x v="1"/>
    <n v="0"/>
  </r>
  <r>
    <s v="RET-248648"/>
    <s v="WZ_AURR_OLD RVI REPL._SKGS SAI SIDDHI"/>
    <x v="2"/>
    <n v="2000000"/>
    <n v="2000000"/>
    <x v="14"/>
    <n v="0"/>
  </r>
  <r>
    <s v="RET-248651"/>
    <s v="WZ_AURR_OLD RVI REP_AMRITSAR PETROLEUM"/>
    <x v="2"/>
    <n v="1600000"/>
    <n v="1600000"/>
    <x v="14"/>
    <n v="0"/>
  </r>
  <r>
    <s v="RET-248594"/>
    <s v="WZ_PUNE_MOD_Manik Sona"/>
    <x v="6"/>
    <n v="5600000"/>
    <n v="5600000"/>
    <x v="1"/>
    <n v="2671030.84"/>
  </r>
  <r>
    <s v="RET-248744"/>
    <s v="WZ_AURR_NRO_DC_DHAWALPURI"/>
    <x v="2"/>
    <n v="2500000"/>
    <n v="2500000"/>
    <x v="0"/>
    <n v="1017569.79"/>
  </r>
  <r>
    <s v="RET-248754"/>
    <s v="WZ_AURR_NRO_DC_KASHTI"/>
    <x v="2"/>
    <n v="2500000"/>
    <n v="2500000"/>
    <x v="0"/>
    <n v="658185.6"/>
  </r>
  <r>
    <s v="RET-248792"/>
    <s v="WZ_NSK_RVIReplacement"/>
    <x v="4"/>
    <n v="3750000"/>
    <n v="3750000"/>
    <x v="14"/>
    <n v="0"/>
  </r>
  <r>
    <s v="RET-248793"/>
    <s v="WZ_NSK_NDC_NandurDasak_25L"/>
    <x v="4"/>
    <n v="2500000"/>
    <n v="2500000"/>
    <x v="0"/>
    <n v="0"/>
  </r>
  <r>
    <s v="RET-248794"/>
    <s v="WZ_NSK_NDC_Mohdari_25L"/>
    <x v="4"/>
    <n v="2500000"/>
    <n v="2500000"/>
    <x v="0"/>
    <n v="956245.41"/>
  </r>
  <r>
    <s v="RET-248795"/>
    <s v="WZ_SUR_NROWadadCC"/>
    <x v="0"/>
    <n v="19400000"/>
    <n v="19400000"/>
    <x v="0"/>
    <n v="6552328.3899999997"/>
  </r>
  <r>
    <s v="RET-248810"/>
    <s v="CNG_WZ_NAG_XPRESSWAYAUTO"/>
    <x v="1"/>
    <n v="2000000"/>
    <n v="2000000"/>
    <x v="11"/>
    <n v="0"/>
  </r>
  <r>
    <s v="RET-248814"/>
    <s v="CNG_WZ_NAG_PATELKORADI"/>
    <x v="1"/>
    <n v="2000000"/>
    <n v="2000000"/>
    <x v="11"/>
    <n v="0"/>
  </r>
  <r>
    <s v="RET-248815"/>
    <s v="WZ_NAG_DDDSHRISAIBALAJITIRODA"/>
    <x v="1"/>
    <n v="1200000"/>
    <n v="1200000"/>
    <x v="8"/>
    <n v="0"/>
  </r>
  <r>
    <s v="RET-248834"/>
    <s v="WZ_VASHI_MOD_BABAPETRO"/>
    <x v="3"/>
    <n v="1600000"/>
    <n v="1600000"/>
    <x v="1"/>
    <n v="599684.91"/>
  </r>
  <r>
    <s v="RET-248837"/>
    <s v="WZ_VASHI_MOD_SOMNATH"/>
    <x v="3"/>
    <n v="2100000"/>
    <n v="2100000"/>
    <x v="1"/>
    <n v="855171.96"/>
  </r>
  <r>
    <s v="RET-248845"/>
    <s v="WZ_VASHI_MOD_LINEARLIGHTING"/>
    <x v="3"/>
    <n v="2800000"/>
    <n v="2800000"/>
    <x v="1"/>
    <n v="870682.99"/>
  </r>
  <r>
    <s v="RET-248862"/>
    <s v="WZ_AURR_DCNRO_KAREGAON"/>
    <x v="2"/>
    <n v="2600000"/>
    <n v="2600000"/>
    <x v="0"/>
    <n v="0"/>
  </r>
  <r>
    <s v="RET-248340"/>
    <s v="WZ_MRO_Borivali Modernisation"/>
    <x v="7"/>
    <n v="5000000"/>
    <n v="5000000"/>
    <x v="1"/>
    <n v="0"/>
  </r>
  <r>
    <s v="RET-248349"/>
    <s v="WZ_MRO_Baxi SIngh/Saish Auto mod"/>
    <x v="7"/>
    <n v="13500000"/>
    <n v="13500000"/>
    <x v="1"/>
    <n v="6870152.9500000002"/>
  </r>
  <r>
    <s v="RET-248871"/>
    <s v="WZ_VASHI_MOD_YOGESHWARIPETRO"/>
    <x v="3"/>
    <n v="3600000"/>
    <n v="3600000"/>
    <x v="1"/>
    <n v="1628901.6"/>
  </r>
  <r>
    <s v="RET-248873"/>
    <s v="WZ_VASHI_MOD_PRATHMESH PETRO"/>
    <x v="3"/>
    <n v="3700000"/>
    <n v="3700000"/>
    <x v="1"/>
    <n v="2301333.89"/>
  </r>
  <r>
    <s v="RET-248879"/>
    <s v="WZ_VASHI_MOD_BHARAT AGENCY"/>
    <x v="3"/>
    <n v="3100000"/>
    <n v="3100000"/>
    <x v="1"/>
    <n v="0"/>
  </r>
  <r>
    <s v="RET-248911"/>
    <s v="WZ_VASHI_NRO_KHARADE"/>
    <x v="3"/>
    <n v="2600000"/>
    <n v="2600000"/>
    <x v="0"/>
    <n v="1149173.02"/>
  </r>
  <r>
    <s v="RET-248965"/>
    <s v="WZ_Pune_NRO Somatane_CO"/>
    <x v="6"/>
    <n v="7500000"/>
    <n v="7500000"/>
    <x v="0"/>
    <n v="780570.37"/>
  </r>
  <r>
    <s v="RET-248987"/>
    <s v="WZ_Pune_NRO Tambademala_CO"/>
    <x v="6"/>
    <n v="7500000"/>
    <n v="7500000"/>
    <x v="0"/>
    <n v="5988287.2199999997"/>
  </r>
  <r>
    <s v="RET-248902"/>
    <s v="WZ_VASHI_MOD_LAMBODAR PETRO"/>
    <x v="3"/>
    <n v="1000000"/>
    <n v="1000000"/>
    <x v="1"/>
    <n v="0"/>
  </r>
  <r>
    <s v="RET-248950"/>
    <s v="WZ_MRO_Tank Replacment Karfule"/>
    <x v="7"/>
    <n v="800000"/>
    <n v="800000"/>
    <x v="1"/>
    <n v="590885.23"/>
  </r>
  <r>
    <s v="RET-249093"/>
    <s v="WZ_AURR_NRODC_MURMI"/>
    <x v="2"/>
    <n v="2200000"/>
    <n v="2200000"/>
    <x v="0"/>
    <n v="1575245.62"/>
  </r>
  <r>
    <s v="RET-249113"/>
    <s v="WZ_Pune_NRO Chalakwadi_DO"/>
    <x v="6"/>
    <n v="2700000"/>
    <n v="2700000"/>
    <x v="0"/>
    <n v="1273343.3700000001"/>
  </r>
  <r>
    <s v="RET-249133"/>
    <s v="WZ_AURR_NRODC_DABHADI"/>
    <x v="2"/>
    <n v="2600000"/>
    <n v="2600000"/>
    <x v="0"/>
    <n v="1375404.37"/>
  </r>
  <r>
    <s v="RET-249088"/>
    <s v="WZ_VASHI_NRO_CNG_KALASH"/>
    <x v="3"/>
    <n v="4700000"/>
    <n v="4700000"/>
    <x v="0"/>
    <n v="577968.26"/>
  </r>
  <r>
    <s v="RET-249209"/>
    <s v="WZ_Vasco_RVI Rep_Gregory Gomes"/>
    <x v="5"/>
    <n v="1372500"/>
    <n v="1372500"/>
    <x v="14"/>
    <n v="0"/>
  </r>
  <r>
    <s v="RET-249210"/>
    <s v="WZ_Vasco_RVI Rep_Adhoc Tare"/>
    <x v="5"/>
    <n v="1350000"/>
    <n v="1350000"/>
    <x v="14"/>
    <n v="0"/>
  </r>
  <r>
    <s v="RET-249213"/>
    <s v="WZ_AURR_NRO_APMC_JADHAVWADI2"/>
    <x v="2"/>
    <n v="1200000"/>
    <n v="1200000"/>
    <x v="0"/>
    <n v="0"/>
  </r>
  <r>
    <s v="RET-249218"/>
    <s v="WZ_Pune_NRO Kangaon_DO"/>
    <x v="6"/>
    <n v="2300000"/>
    <n v="2300000"/>
    <x v="0"/>
    <n v="288934.31"/>
  </r>
  <r>
    <s v="RET-249219"/>
    <s v="WZ_Pune_Modn_RVI at Gawade Patil"/>
    <x v="6"/>
    <n v="2100000"/>
    <n v="2100000"/>
    <x v="14"/>
    <n v="0"/>
  </r>
  <r>
    <s v="RET-249220"/>
    <s v="WZ_Pune_Modn_RVI at Tejas Petroleum"/>
    <x v="6"/>
    <n v="1200000"/>
    <n v="1200000"/>
    <x v="14"/>
    <n v="0"/>
  </r>
  <r>
    <s v="RET-249234"/>
    <s v="WZ_VASHI_CNG_J K PETRO"/>
    <x v="3"/>
    <n v="3000000"/>
    <n v="3000000"/>
    <x v="11"/>
    <n v="2447874.71"/>
  </r>
  <r>
    <s v="RET-249236"/>
    <s v="WZ_DDD_R.B.Traders"/>
    <x v="3"/>
    <n v="600000"/>
    <n v="600000"/>
    <x v="8"/>
    <n v="567037.69999999995"/>
  </r>
  <r>
    <s v="RET-249242"/>
    <s v="WZ_MRO_RVI Replacement"/>
    <x v="7"/>
    <n v="3130000"/>
    <n v="3130000"/>
    <x v="14"/>
    <n v="0"/>
  </r>
  <r>
    <s v="RET-249252"/>
    <s v="WZ_VASHI_OLD_RVI_REP_KRISHNA PETRO"/>
    <x v="3"/>
    <n v="2600000"/>
    <n v="2600000"/>
    <x v="14"/>
    <n v="0"/>
  </r>
  <r>
    <s v="RET-249253"/>
    <s v="WZ_SUR_NROJamgaonCFS"/>
    <x v="0"/>
    <n v="11500000"/>
    <n v="11500000"/>
    <x v="0"/>
    <n v="2860800.58"/>
  </r>
  <r>
    <s v="RET-249257"/>
    <s v="WZ_VASHI_RVI_REP_SAI PETRO"/>
    <x v="3"/>
    <n v="2200000"/>
    <n v="2200000"/>
    <x v="14"/>
    <n v="0"/>
  </r>
  <r>
    <s v="RET-249260"/>
    <s v="WZ_AURR_NRO_CC_DABHRUL"/>
    <x v="2"/>
    <n v="10000000"/>
    <n v="10000000"/>
    <x v="0"/>
    <n v="4721768.92"/>
  </r>
  <r>
    <s v="RET-249264"/>
    <s v="WZ_VASHI_RVI_REP_GAGAN GIRI"/>
    <x v="3"/>
    <n v="1700000"/>
    <n v="1700000"/>
    <x v="14"/>
    <n v="0"/>
  </r>
  <r>
    <s v="RET-249267"/>
    <s v="WZ_VASHI_CNG_MANGALMURTI PETRO"/>
    <x v="3"/>
    <n v="3000000"/>
    <n v="3000000"/>
    <x v="11"/>
    <n v="1562501.45"/>
  </r>
  <r>
    <s v="RET-249290"/>
    <s v="WZ_VASHI_NRO_JNPT"/>
    <x v="3"/>
    <n v="2500000"/>
    <n v="2500000"/>
    <x v="0"/>
    <n v="514237.1"/>
  </r>
  <r>
    <s v="RET-249335"/>
    <s v="WZ_NAG_NROJAMTHA"/>
    <x v="1"/>
    <n v="7500000"/>
    <n v="7500000"/>
    <x v="0"/>
    <n v="3620337.11"/>
  </r>
  <r>
    <s v="RET-249338"/>
    <s v="WZ_NAG_NRODONGARGAONGONDIA"/>
    <x v="1"/>
    <n v="7500000"/>
    <n v="7500000"/>
    <x v="0"/>
    <n v="747106.62"/>
  </r>
  <r>
    <s v="RET-249373"/>
    <s v="WZ_VASHI_NRO_MAHAD"/>
    <x v="3"/>
    <n v="13800000"/>
    <n v="13800000"/>
    <x v="0"/>
    <n v="2258442.4300000002"/>
  </r>
  <r>
    <s v="RET-249374"/>
    <s v="WZ_VASHI_NRO_Alibaug"/>
    <x v="3"/>
    <n v="2500000"/>
    <n v="2500000"/>
    <x v="0"/>
    <n v="514237.1"/>
  </r>
  <r>
    <s v="RET-249390"/>
    <s v="WZ_VASHI_MOD_SHREE AUTOMOBILE"/>
    <x v="3"/>
    <n v="4500000"/>
    <n v="4500000"/>
    <x v="1"/>
    <n v="0"/>
  </r>
  <r>
    <s v="RET-249391"/>
    <s v="WZ_AURR_MOD._V R Petroleum"/>
    <x v="2"/>
    <n v="4100000"/>
    <n v="4100000"/>
    <x v="1"/>
    <n v="0"/>
  </r>
  <r>
    <s v="RET-249394"/>
    <s v="WZ_SUR_ModRasikaDwClvrt"/>
    <x v="0"/>
    <n v="5100000"/>
    <n v="5100000"/>
    <x v="1"/>
    <n v="0"/>
  </r>
  <r>
    <s v="RET-249395"/>
    <s v="WZ_VASHI_MOD_ADHOC_PANJWANI PETRO"/>
    <x v="3"/>
    <n v="4200000"/>
    <n v="4200000"/>
    <x v="1"/>
    <n v="0"/>
  </r>
  <r>
    <s v="RET-249398"/>
    <s v="WZ_VASHI_MOD_OM PETROLEUM"/>
    <x v="3"/>
    <n v="4200000"/>
    <n v="4200000"/>
    <x v="1"/>
    <n v="497987.73"/>
  </r>
  <r>
    <s v="RET-249452"/>
    <s v="WZ_Pune_NRO Tambademala-2_CO"/>
    <x v="6"/>
    <n v="0"/>
    <n v="7800001"/>
    <x v="0"/>
    <n v="0"/>
  </r>
  <r>
    <s v="RET-249510"/>
    <s v="WZ_Pune_DDD_Sinhagad Petroleum"/>
    <x v="6"/>
    <n v="1200000"/>
    <n v="1200000"/>
    <x v="8"/>
    <n v="0"/>
  </r>
  <r>
    <s v="RET-248638"/>
    <s v="WZ_Pune_Modn_RVI at Lonavala Petrol"/>
    <x v="6"/>
    <n v="0"/>
    <n v="1300000"/>
    <x v="14"/>
    <n v="0"/>
  </r>
  <r>
    <s v="RET-248641"/>
    <s v="WZ_Pune_Modn_RVI at Shivaji Service"/>
    <x v="6"/>
    <n v="0"/>
    <n v="2400000"/>
    <x v="14"/>
    <n v="0"/>
  </r>
  <r>
    <s v="RET-249354"/>
    <s v="WZ_NAG_NROGONDIALANDAD"/>
    <x v="1"/>
    <n v="0"/>
    <n v="10600000"/>
    <x v="0"/>
    <n v="0"/>
  </r>
  <r>
    <s v="RET-249480"/>
    <s v="WZ_NAG_NRODONGARGAONGONDIA2"/>
    <x v="1"/>
    <n v="0"/>
    <n v="15000000"/>
    <x v="0"/>
    <n v="0"/>
  </r>
  <r>
    <s v="RET-249483"/>
    <s v="WZ_NAG_ModMahalaxmiKhadki"/>
    <x v="1"/>
    <n v="0"/>
    <n v="1200000"/>
    <x v="1"/>
    <n v="0"/>
  </r>
  <r>
    <m/>
    <m/>
    <x v="9"/>
    <m/>
    <m/>
    <x v="17"/>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5">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r>
    <m/>
    <m/>
    <x v="0"/>
    <m/>
    <m/>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76">
  <r>
    <x v="0"/>
    <s v="WZ_EVCS 100Cat and CFS"/>
    <x v="0"/>
    <n v="6619999"/>
    <n v="6619999"/>
    <n v="0"/>
    <n v="0"/>
    <n v="0"/>
    <n v="5219425.88"/>
    <n v="78.843303148535213"/>
    <n v="0"/>
    <n v="0"/>
    <n v="5219425.88"/>
    <n v="0"/>
    <n v="5219425.88"/>
    <n v="0"/>
    <n v="0"/>
    <n v="0"/>
    <s v="31963080"/>
    <s v="7350"/>
    <s v="GMO WEST ZONE"/>
    <s v="7350"/>
    <s v="WZR"/>
    <s v="7350CC01"/>
    <s v="INFR"/>
    <d v="2021-03-30T00:00:00"/>
    <d v="2023-03-31T00:00:00"/>
    <s v="RET"/>
    <n v="6619999"/>
    <s v="GMO WEST ZONE"/>
    <x v="0"/>
    <x v="0"/>
    <s v="0"/>
  </r>
  <r>
    <x v="1"/>
    <s v="WZ_PRRO_DDD_Chakan Petrol Depo"/>
    <x v="1"/>
    <n v="1000000"/>
    <n v="1000000"/>
    <n v="0"/>
    <n v="0"/>
    <n v="0"/>
    <n v="711049.73"/>
    <n v="71.104973000000001"/>
    <n v="0"/>
    <n v="0"/>
    <n v="711049.73"/>
    <n v="0"/>
    <n v="711049.73"/>
    <n v="0"/>
    <n v="0"/>
    <n v="0"/>
    <s v="31940770"/>
    <s v="7029"/>
    <s v="PUNE RETAIL RO"/>
    <s v="7029"/>
    <s v="WZR"/>
    <s v=""/>
    <s v="PNM"/>
    <d v="2021-05-03T00:00:00"/>
    <d v="2021-09-30T00:00:00"/>
    <s v="RET"/>
    <n v="1000000"/>
    <s v="PUNE RETAIL RO"/>
    <x v="0"/>
    <x v="0"/>
    <s v="0"/>
  </r>
  <r>
    <x v="2"/>
    <s v="WZ SUR-Mod-SaivitthalRopDwy"/>
    <x v="2"/>
    <n v="2200000"/>
    <n v="2200000"/>
    <n v="0"/>
    <n v="0"/>
    <n v="0"/>
    <n v="2265727.9500000002"/>
    <n v="102.9876340909091"/>
    <n v="0"/>
    <n v="0"/>
    <n v="2265727.9500000002"/>
    <n v="0"/>
    <n v="2265727.9500000002"/>
    <n v="0"/>
    <n v="0"/>
    <n v="0"/>
    <s v="31951460"/>
    <s v="7035"/>
    <s v="SHOLAPUR RETAIL REGION"/>
    <s v="7035"/>
    <s v="WZR"/>
    <s v="7035CC01"/>
    <s v="INFR"/>
    <d v="2021-05-05T00:00:00"/>
    <d v="2023-12-31T00:00:00"/>
    <s v="RET"/>
    <n v="2200000"/>
    <s v="SHOLAPUR RETAIL REGION"/>
    <x v="0"/>
    <x v="0"/>
    <s v="0"/>
  </r>
  <r>
    <x v="3"/>
    <s v="WZ-SUR-LAND AND BLDG-RRO"/>
    <x v="2"/>
    <n v="100000000"/>
    <n v="100000000"/>
    <n v="894484.64"/>
    <n v="0"/>
    <n v="0"/>
    <n v="94707570.670000002"/>
    <n v="94.707570669999996"/>
    <n v="0"/>
    <n v="0"/>
    <n v="92133433.799999997"/>
    <n v="2574136.87"/>
    <n v="95602055.310000002"/>
    <n v="0"/>
    <n v="0"/>
    <n v="0"/>
    <s v="31951460"/>
    <s v="7035"/>
    <s v="SHOLAPUR RETAIL REGION"/>
    <s v="7035"/>
    <s v="WZR"/>
    <s v="7035CC01"/>
    <s v="FURN"/>
    <d v="2022-03-31T00:00:00"/>
    <d v="2024-09-30T00:00:00"/>
    <s v="RET"/>
    <n v="100000000"/>
    <s v="SHOLAPUR RETAIL REGION"/>
    <x v="1"/>
    <x v="0"/>
    <s v="0"/>
  </r>
  <r>
    <x v="4"/>
    <s v="WZ AURR ID SIGNAGE PYLONS"/>
    <x v="3"/>
    <n v="9600000"/>
    <n v="9600000"/>
    <n v="0"/>
    <n v="0"/>
    <n v="0"/>
    <n v="9322743.4100000001"/>
    <n v="97.111910520833334"/>
    <n v="0"/>
    <n v="0"/>
    <n v="9322743.4100000001"/>
    <n v="0"/>
    <n v="9322743.4100000001"/>
    <n v="0"/>
    <n v="0"/>
    <n v="0"/>
    <s v="31923980"/>
    <s v="7023"/>
    <s v="AURANGABAD RETAIL RO"/>
    <s v="7023"/>
    <s v="WZR"/>
    <s v="7023CC01"/>
    <s v="SIGN"/>
    <d v="2021-06-07T00:00:00"/>
    <d v="2023-12-31T00:00:00"/>
    <s v="RET"/>
    <n v="9600000"/>
    <s v="AURANGABAD RETAIL RO"/>
    <x v="0"/>
    <x v="0"/>
    <s v="0"/>
  </r>
  <r>
    <x v="5"/>
    <s v="WZ_NSK_IDSIGN_SMARTPYLON_119"/>
    <x v="4"/>
    <n v="11900000"/>
    <n v="11900000"/>
    <n v="0"/>
    <n v="0"/>
    <n v="0"/>
    <n v="10947216.880000001"/>
    <n v="91.993419159663873"/>
    <n v="0"/>
    <n v="0"/>
    <n v="10947216.880000001"/>
    <n v="0"/>
    <n v="10947216.880000001"/>
    <n v="0"/>
    <n v="0"/>
    <n v="0"/>
    <s v="31945080"/>
    <s v="7036"/>
    <s v="NASIK RETAIL REGIONAL OFFICE"/>
    <s v="7036"/>
    <s v="WZR"/>
    <s v="7036CC01"/>
    <s v="SIGN"/>
    <d v="2021-06-10T00:00:00"/>
    <d v="2023-09-30T00:00:00"/>
    <s v="RET"/>
    <n v="11900000"/>
    <s v="NASIK RETAIL REGIONAL OFFICE"/>
    <x v="0"/>
    <x v="0"/>
    <s v="0"/>
  </r>
  <r>
    <x v="6"/>
    <s v="WZ SUR-CNG-Moreshwar"/>
    <x v="2"/>
    <n v="2000000"/>
    <n v="2000000"/>
    <n v="0"/>
    <n v="0"/>
    <n v="0"/>
    <n v="1991228.74"/>
    <n v="99.561436999999998"/>
    <n v="0"/>
    <n v="0"/>
    <n v="1991228.74"/>
    <n v="0"/>
    <n v="1991228.74"/>
    <n v="0"/>
    <n v="0"/>
    <n v="0"/>
    <s v="31951460"/>
    <s v="7035"/>
    <s v="SHOLAPUR RETAIL REGION"/>
    <s v="7035"/>
    <s v="WZR"/>
    <s v="7035CC01"/>
    <s v="CNG"/>
    <d v="2021-11-02T00:00:00"/>
    <d v="2024-09-30T00:00:00"/>
    <s v="RET"/>
    <n v="2000000"/>
    <s v="SHOLAPUR RETAIL REGION"/>
    <x v="0"/>
    <x v="0"/>
    <s v="0"/>
  </r>
  <r>
    <x v="7"/>
    <s v="WZ_NSK_NRO_TALEGAON_20.00"/>
    <x v="4"/>
    <n v="2000000"/>
    <n v="2000000"/>
    <n v="0"/>
    <n v="0"/>
    <n v="0"/>
    <n v="1654426.15"/>
    <n v="82.721307499999995"/>
    <n v="0"/>
    <n v="0"/>
    <n v="1654426.15"/>
    <n v="0"/>
    <n v="1654426.15"/>
    <n v="0"/>
    <n v="0"/>
    <n v="0"/>
    <s v="31945080"/>
    <s v="7036"/>
    <s v="NASIK RETAIL REGIONAL OFFICE"/>
    <s v="7036"/>
    <s v="WZR"/>
    <s v="7036CC01"/>
    <s v="INFR"/>
    <d v="2021-10-31T00:00:00"/>
    <d v="2023-12-31T00:00:00"/>
    <s v="RET"/>
    <n v="2000000"/>
    <s v="NASIK RETAIL REGIONAL OFFICE"/>
    <x v="0"/>
    <x v="0"/>
    <s v="0"/>
  </r>
  <r>
    <x v="8"/>
    <s v="WZ SUR-Newhighway-Parite CC"/>
    <x v="2"/>
    <n v="9500000"/>
    <n v="9500000"/>
    <n v="0"/>
    <n v="0"/>
    <n v="0"/>
    <n v="10340860.32"/>
    <n v="108.85116126315789"/>
    <n v="0"/>
    <n v="0"/>
    <n v="10340860.32"/>
    <n v="0"/>
    <n v="10340860.32"/>
    <n v="0"/>
    <n v="0"/>
    <n v="0"/>
    <s v="31951460"/>
    <s v="7035"/>
    <s v="SHOLAPUR RETAIL REGION"/>
    <s v="7035"/>
    <s v="WZR"/>
    <s v="7035CC01"/>
    <s v="INFR"/>
    <d v="2021-12-22T00:00:00"/>
    <d v="2023-12-31T00:00:00"/>
    <s v="RET"/>
    <n v="9500000"/>
    <s v="SHOLAPUR RETAIL REGION"/>
    <x v="0"/>
    <x v="0"/>
    <s v="0"/>
  </r>
  <r>
    <x v="9"/>
    <s v="WZ AURR NRO Suregaon"/>
    <x v="3"/>
    <n v="8100000"/>
    <n v="8100000"/>
    <n v="0"/>
    <n v="0"/>
    <n v="0"/>
    <n v="8664983.2100000009"/>
    <n v="106.9751013580247"/>
    <n v="0"/>
    <n v="0"/>
    <n v="8664983.2100000009"/>
    <n v="0"/>
    <n v="8664983.2100000009"/>
    <n v="0"/>
    <n v="0"/>
    <n v="0"/>
    <s v="31949090"/>
    <s v="7023"/>
    <s v="AURANGABAD RETAIL RO"/>
    <s v="7023"/>
    <s v="WZR"/>
    <s v="7023CC01"/>
    <s v="INFR"/>
    <d v="2021-12-30T00:00:00"/>
    <d v="2022-09-30T00:00:00"/>
    <s v="RET"/>
    <n v="8100000"/>
    <s v="AURANGABAD RETAIL RO"/>
    <x v="0"/>
    <x v="0"/>
    <s v="0"/>
  </r>
  <r>
    <x v="10"/>
    <s v="WZ AURR NRO Wardari Site Purch"/>
    <x v="3"/>
    <n v="3918000"/>
    <n v="3918000"/>
    <n v="0"/>
    <n v="0"/>
    <n v="0"/>
    <n v="0"/>
    <n v="0"/>
    <n v="0"/>
    <n v="0"/>
    <n v="0"/>
    <n v="0"/>
    <n v="0"/>
    <n v="0"/>
    <n v="0"/>
    <n v="0"/>
    <s v="31990690"/>
    <s v="7023"/>
    <s v="AURANGABAD RETAIL RO"/>
    <s v="7023"/>
    <s v="WZR"/>
    <s v="7023CC01"/>
    <s v="LAND"/>
    <d v="2021-12-31T00:00:00"/>
    <d v="2025-06-30T00:00:00"/>
    <s v="RET"/>
    <n v="3918000"/>
    <s v="AURANGABAD RETAIL RO"/>
    <x v="1"/>
    <x v="0"/>
    <s v="0"/>
  </r>
  <r>
    <x v="11"/>
    <s v="WZ SUR-DDD-GajlaxmiSapatne"/>
    <x v="2"/>
    <n v="1200000"/>
    <n v="1200000"/>
    <n v="0"/>
    <n v="0"/>
    <n v="0"/>
    <n v="823044.81"/>
    <n v="68.587067500000003"/>
    <n v="0"/>
    <n v="0"/>
    <n v="823044.81"/>
    <n v="0"/>
    <n v="823044.81"/>
    <n v="0"/>
    <n v="0"/>
    <n v="0"/>
    <s v="31923820"/>
    <s v="7035"/>
    <s v="SHOLAPUR RETAIL REGION"/>
    <s v="7035"/>
    <s v="WZR"/>
    <s v="7035CC01"/>
    <s v="PNM"/>
    <d v="2022-01-19T00:00:00"/>
    <d v="2023-09-30T00:00:00"/>
    <s v="RET"/>
    <n v="1200000"/>
    <s v="SHOLAPUR RETAIL REGION"/>
    <x v="0"/>
    <x v="0"/>
    <s v="0"/>
  </r>
  <r>
    <x v="12"/>
    <s v="WZ SUR-NewHighway-MahurCC"/>
    <x v="2"/>
    <n v="9500000"/>
    <n v="9500000"/>
    <n v="0"/>
    <n v="0"/>
    <n v="0"/>
    <n v="9222278.6400000006"/>
    <n v="97.0766172631579"/>
    <n v="0"/>
    <n v="0"/>
    <n v="9222278.6400000006"/>
    <n v="0"/>
    <n v="9222278.6400000006"/>
    <n v="0"/>
    <n v="0"/>
    <n v="0"/>
    <s v="31951460"/>
    <s v="7035"/>
    <s v="SHOLAPUR RETAIL REGION"/>
    <s v="7035"/>
    <s v="WZR"/>
    <s v="7035CC01"/>
    <s v="INFR"/>
    <d v="2022-01-27T00:00:00"/>
    <d v="2024-06-30T00:00:00"/>
    <s v="RET"/>
    <n v="9500000"/>
    <s v="SHOLAPUR RETAIL REGION"/>
    <x v="0"/>
    <x v="0"/>
    <s v="0"/>
  </r>
  <r>
    <x v="13"/>
    <s v="VRO_FastCharging_EV_Vashi"/>
    <x v="5"/>
    <n v="25800000"/>
    <n v="25800000"/>
    <n v="0"/>
    <n v="0"/>
    <n v="0"/>
    <n v="25730121.199999999"/>
    <n v="99.729151937984497"/>
    <n v="0"/>
    <n v="0"/>
    <n v="25730121.199999999"/>
    <n v="0"/>
    <n v="25730121.199999999"/>
    <n v="0"/>
    <n v="0"/>
    <n v="0"/>
    <s v="31918090"/>
    <s v="7033"/>
    <s v="VASHI RETAIL RO"/>
    <s v="7033"/>
    <s v="WZR"/>
    <s v="7033CC01"/>
    <s v="PNM"/>
    <d v="2022-02-08T00:00:00"/>
    <d v="2024-03-31T00:00:00"/>
    <s v="RET"/>
    <n v="25800000"/>
    <s v="VASHI RETAIL RO"/>
    <x v="0"/>
    <x v="0"/>
    <s v="0"/>
  </r>
  <r>
    <x v="14"/>
    <s v="WZ_PRRO_EVCS_16 RO"/>
    <x v="1"/>
    <n v="22050000"/>
    <n v="22050000"/>
    <n v="6521.42"/>
    <n v="0"/>
    <n v="0"/>
    <n v="22023782.32"/>
    <n v="99.881098956916105"/>
    <n v="0"/>
    <n v="0"/>
    <n v="18610722.039999999"/>
    <n v="3413060.28"/>
    <n v="22030303.739999998"/>
    <n v="0"/>
    <n v="0"/>
    <n v="0"/>
    <s v="31949520"/>
    <s v="7029"/>
    <s v="PUNE RETAIL RO"/>
    <s v="7029"/>
    <s v="WZR"/>
    <s v="7029CC01"/>
    <s v="PNM"/>
    <d v="2022-02-14T00:00:00"/>
    <d v="2025-03-31T00:00:00"/>
    <s v="RET"/>
    <n v="22050000"/>
    <s v="PUNE RETAIL RO"/>
    <x v="2"/>
    <x v="0"/>
    <s v="0"/>
  </r>
  <r>
    <x v="15"/>
    <s v="WZ_NAG _FAST EV _CHARGING"/>
    <x v="6"/>
    <n v="13050000"/>
    <n v="13050000"/>
    <n v="0"/>
    <n v="0"/>
    <n v="0"/>
    <n v="13037908.310000001"/>
    <n v="99.907343371647514"/>
    <n v="0"/>
    <n v="0"/>
    <n v="13037908.310000001"/>
    <n v="0"/>
    <n v="13037908.310000001"/>
    <n v="0"/>
    <n v="0"/>
    <n v="0"/>
    <s v="31957050"/>
    <s v="7028"/>
    <s v="NAGPUR RETAIL RO (STP 5027)"/>
    <s v="7028"/>
    <s v="WZR"/>
    <s v="7028CC01"/>
    <s v="PNM"/>
    <d v="2022-02-11T00:00:00"/>
    <d v="2024-03-31T00:00:00"/>
    <s v="RET"/>
    <n v="13050000"/>
    <s v="NAGPUR RETAIL RO (STP 5027)"/>
    <x v="0"/>
    <x v="0"/>
    <s v="0"/>
  </r>
  <r>
    <x v="16"/>
    <s v="WZ SUR-EVCS_FastCharger2Outlet"/>
    <x v="2"/>
    <n v="2100000"/>
    <n v="2100000"/>
    <n v="0"/>
    <n v="0"/>
    <n v="0"/>
    <n v="2097659.66"/>
    <n v="99.88855523809525"/>
    <n v="0"/>
    <n v="0"/>
    <n v="2097659.66"/>
    <n v="0"/>
    <n v="2097659.66"/>
    <n v="0"/>
    <n v="0"/>
    <n v="0"/>
    <s v="31951460"/>
    <s v="7035"/>
    <s v="SHOLAPUR RETAIL REGION"/>
    <s v="7035"/>
    <s v="WZR"/>
    <s v="7035CC01"/>
    <s v="PNM"/>
    <d v="2022-02-21T00:00:00"/>
    <d v="2024-03-31T00:00:00"/>
    <s v="RET"/>
    <n v="2100000"/>
    <s v="SHOLAPUR RETAIL REGION"/>
    <x v="0"/>
    <x v="0"/>
    <s v="0"/>
  </r>
  <r>
    <x v="17"/>
    <s v="WZ_AURR_FastCharging_EV"/>
    <x v="3"/>
    <n v="21600000"/>
    <n v="21600000"/>
    <n v="0"/>
    <n v="0"/>
    <n v="0"/>
    <n v="21561883.18"/>
    <n v="99.823533240740744"/>
    <n v="0"/>
    <n v="0"/>
    <n v="21561883.18"/>
    <n v="0"/>
    <n v="21561883.18"/>
    <n v="0"/>
    <n v="0"/>
    <n v="0"/>
    <s v="31949090"/>
    <s v="7023"/>
    <s v="AURANGABAD RETAIL RO"/>
    <s v="7023"/>
    <s v="WZR"/>
    <s v="7023CC01"/>
    <s v="PNM"/>
    <d v="2022-02-26T00:00:00"/>
    <d v="2024-03-31T00:00:00"/>
    <s v="RET"/>
    <n v="21600000"/>
    <s v="AURANGABAD RETAIL RO"/>
    <x v="0"/>
    <x v="0"/>
    <s v="0"/>
  </r>
  <r>
    <x v="18"/>
    <s v="WZ_NSK_ELectr VehicleCS_229.50"/>
    <x v="4"/>
    <n v="22950000"/>
    <n v="22950000"/>
    <n v="0"/>
    <n v="0"/>
    <n v="0"/>
    <n v="16101185.57"/>
    <n v="70.157671328976036"/>
    <n v="0"/>
    <n v="0"/>
    <n v="16101185.57"/>
    <n v="0"/>
    <n v="16101185.57"/>
    <n v="0"/>
    <n v="0"/>
    <n v="0"/>
    <s v="31945080"/>
    <s v="7036"/>
    <s v="NASIK RETAIL REGIONAL OFFICE"/>
    <s v="7036"/>
    <s v="WZR"/>
    <s v="7036CC01"/>
    <s v="PNM"/>
    <d v="2022-02-27T00:00:00"/>
    <d v="2023-12-31T00:00:00"/>
    <s v="RET"/>
    <n v="22950000"/>
    <s v="NASIK RETAIL REGIONAL OFFICE"/>
    <x v="0"/>
    <x v="0"/>
    <s v="0"/>
  </r>
  <r>
    <x v="19"/>
    <s v="WZ SUR-NewHighwy-ChinchgavanCC"/>
    <x v="2"/>
    <n v="9800000"/>
    <n v="9800000"/>
    <n v="0"/>
    <n v="0"/>
    <n v="0"/>
    <n v="10670891.08"/>
    <n v="108.88664367346939"/>
    <n v="0"/>
    <n v="0"/>
    <n v="10670891.08"/>
    <n v="0"/>
    <n v="10670891.08"/>
    <n v="0"/>
    <n v="0"/>
    <n v="0"/>
    <s v="31923820"/>
    <s v="7035"/>
    <s v="SHOLAPUR RETAIL REGION"/>
    <s v="7035"/>
    <s v="WZR"/>
    <s v="7035CC01"/>
    <s v="INFR"/>
    <d v="2022-02-28T00:00:00"/>
    <d v="2023-12-31T00:00:00"/>
    <s v="RET"/>
    <n v="9800000"/>
    <s v="SHOLAPUR RETAIL REGION"/>
    <x v="0"/>
    <x v="0"/>
    <s v="0"/>
  </r>
  <r>
    <x v="20"/>
    <s v="MRO_LAND PURCHASE_COCO CHAKALA"/>
    <x v="7"/>
    <n v="56800000"/>
    <n v="56800000"/>
    <n v="0"/>
    <n v="0"/>
    <n v="0"/>
    <n v="56799060"/>
    <n v="99.998345070422531"/>
    <n v="0"/>
    <n v="0"/>
    <n v="56799060"/>
    <n v="0"/>
    <n v="56799060"/>
    <n v="0"/>
    <n v="0"/>
    <n v="0"/>
    <s v="30078620"/>
    <s v="7027"/>
    <s v="MUMBAI RETAIL RO"/>
    <s v="7027"/>
    <s v="WZR"/>
    <s v="7027CC01"/>
    <s v="LAND"/>
    <d v="2022-03-22T00:00:00"/>
    <d v="2024-06-30T00:00:00"/>
    <s v="RET"/>
    <n v="48500000"/>
    <s v="MUMBAI RETAIL RO"/>
    <x v="0"/>
    <x v="0"/>
    <s v="0"/>
  </r>
  <r>
    <x v="21"/>
    <s v="WZ AURR_NRO Amani"/>
    <x v="3"/>
    <n v="13200000"/>
    <n v="13200000"/>
    <n v="0"/>
    <n v="0"/>
    <n v="0"/>
    <n v="13289437.82"/>
    <n v="100.67755924242424"/>
    <n v="0"/>
    <n v="0"/>
    <n v="13289437.82"/>
    <n v="0"/>
    <n v="13289437.82"/>
    <n v="0"/>
    <n v="0"/>
    <n v="0"/>
    <s v="31949090"/>
    <s v="7023"/>
    <s v="AURANGABAD RETAIL RO"/>
    <s v="7023"/>
    <s v="WZR"/>
    <s v="7023CC01"/>
    <s v="INFR"/>
    <d v="2022-03-30T00:00:00"/>
    <d v="2023-08-31T00:00:00"/>
    <s v="RET"/>
    <n v="13200000"/>
    <s v="AURANGABAD RETAIL RO"/>
    <x v="0"/>
    <x v="0"/>
    <s v="0"/>
  </r>
  <r>
    <x v="22"/>
    <s v="PRRO_EVCS FAST CHARGER ADDL 14"/>
    <x v="1"/>
    <n v="10500000"/>
    <n v="10500000"/>
    <n v="0"/>
    <n v="0"/>
    <n v="0"/>
    <n v="10047945.970000001"/>
    <n v="95.694723523809529"/>
    <n v="0"/>
    <n v="0"/>
    <n v="10047945.970000001"/>
    <n v="0"/>
    <n v="10047945.970000001"/>
    <n v="0"/>
    <n v="0"/>
    <n v="0"/>
    <s v="31940770"/>
    <s v="7029"/>
    <s v="PUNE RETAIL RO"/>
    <s v="7029"/>
    <s v="WZR"/>
    <s v="7029CC01"/>
    <s v="PNM"/>
    <d v="2022-03-30T00:00:00"/>
    <d v="2024-03-31T00:00:00"/>
    <s v="RET"/>
    <n v="10500000"/>
    <s v="PUNE RETAIL RO"/>
    <x v="0"/>
    <x v="0"/>
    <s v="0"/>
  </r>
  <r>
    <x v="23"/>
    <s v="WZ AURR_NRO Kannad"/>
    <x v="3"/>
    <n v="7400000"/>
    <n v="7400000"/>
    <n v="0"/>
    <n v="0"/>
    <n v="0"/>
    <n v="7447612.8799999999"/>
    <n v="100.64341729729729"/>
    <n v="0"/>
    <n v="0"/>
    <n v="7447612.8799999999"/>
    <n v="0"/>
    <n v="7447612.8799999999"/>
    <n v="0"/>
    <n v="0"/>
    <n v="0"/>
    <s v="31949090"/>
    <s v="7023"/>
    <s v="AURANGABAD RETAIL RO"/>
    <s v="7023"/>
    <s v="WZR"/>
    <s v="7023CC01"/>
    <s v="INFR"/>
    <d v="2022-03-31T00:00:00"/>
    <d v="2023-09-30T00:00:00"/>
    <s v="RET"/>
    <n v="7400000"/>
    <s v="AURANGABAD RETAIL RO"/>
    <x v="0"/>
    <x v="0"/>
    <s v="0"/>
  </r>
  <r>
    <x v="24"/>
    <s v="WZ_NAG _NRO_DC_NARAYANPUR"/>
    <x v="6"/>
    <n v="2000000"/>
    <n v="2000000"/>
    <n v="0"/>
    <n v="0"/>
    <n v="0"/>
    <n v="1727952.09"/>
    <n v="86.3976045"/>
    <n v="0"/>
    <n v="0"/>
    <n v="1727952.09"/>
    <n v="0"/>
    <n v="1727952.09"/>
    <n v="0"/>
    <n v="0"/>
    <n v="0"/>
    <s v="31927600"/>
    <s v="7028"/>
    <s v="NAGPUR RETAIL RO (STP 5027)"/>
    <s v="7028"/>
    <s v="WZR"/>
    <s v="7028CC01"/>
    <s v="INFR"/>
    <d v="2022-04-30T00:00:00"/>
    <d v="2024-03-31T00:00:00"/>
    <s v="RET"/>
    <n v="2000000"/>
    <s v="NAGPUR RETAIL RO (STP 5027)"/>
    <x v="0"/>
    <x v="0"/>
    <s v="0"/>
  </r>
  <r>
    <x v="25"/>
    <s v="WZ_VASCO_NRO_PETHEWADI"/>
    <x v="8"/>
    <n v="7800000"/>
    <n v="7800000"/>
    <n v="0"/>
    <n v="0"/>
    <n v="0"/>
    <n v="6316322.3600000003"/>
    <n v="80.9784917948718"/>
    <n v="0"/>
    <n v="0"/>
    <n v="6316322.3600000003"/>
    <n v="0"/>
    <n v="6316322.3600000003"/>
    <n v="0"/>
    <n v="0"/>
    <n v="0"/>
    <s v="31961420"/>
    <s v="7032"/>
    <s v="VASCO RETAIL RO"/>
    <s v="7032"/>
    <s v="WZR"/>
    <s v="7032CC01"/>
    <s v="INFR"/>
    <d v="2022-05-02T00:00:00"/>
    <d v="2024-03-31T00:00:00"/>
    <s v="RET"/>
    <n v="7800000"/>
    <s v="VASCO RETAIL RO"/>
    <x v="0"/>
    <x v="0"/>
    <s v="0"/>
  </r>
  <r>
    <x v="26"/>
    <s v="WZ_VASCO_NRO_VASUMBE"/>
    <x v="8"/>
    <n v="9700000"/>
    <n v="9700000"/>
    <n v="0"/>
    <n v="0"/>
    <n v="0"/>
    <n v="7580273.7599999998"/>
    <n v="78.147152164948452"/>
    <n v="0"/>
    <n v="0"/>
    <n v="7580273.7599999998"/>
    <n v="0"/>
    <n v="7580273.7599999998"/>
    <n v="0"/>
    <n v="0"/>
    <n v="0"/>
    <s v="31961420"/>
    <s v="7032"/>
    <s v="VASCO RETAIL RO"/>
    <s v="7032"/>
    <s v="WZR"/>
    <s v="7032CC01"/>
    <s v="INFR"/>
    <d v="2022-05-02T00:00:00"/>
    <d v="2024-03-31T00:00:00"/>
    <s v="RET"/>
    <n v="9700000"/>
    <s v="VASCO RETAIL RO"/>
    <x v="0"/>
    <x v="0"/>
    <s v="0"/>
  </r>
  <r>
    <x v="27"/>
    <s v="WZ_VASCO_MODN_VAISHNAVI AUTOMO"/>
    <x v="8"/>
    <n v="2400000"/>
    <n v="2400000"/>
    <n v="0"/>
    <n v="0"/>
    <n v="0"/>
    <n v="2368403.8199999998"/>
    <n v="98.6834925"/>
    <n v="0"/>
    <n v="0"/>
    <n v="2368403.8199999998"/>
    <n v="0"/>
    <n v="2368403.8199999998"/>
    <n v="0"/>
    <n v="0"/>
    <n v="0"/>
    <s v="31961420"/>
    <s v="7032"/>
    <s v="VASCO RETAIL RO"/>
    <s v="7032"/>
    <s v="WZR"/>
    <s v="7032CC01"/>
    <s v="INFR"/>
    <d v="2022-05-07T00:00:00"/>
    <d v="2024-03-31T00:00:00"/>
    <s v="RET"/>
    <n v="2400000"/>
    <s v="VASCO RETAIL RO"/>
    <x v="0"/>
    <x v="0"/>
    <s v="0"/>
  </r>
  <r>
    <x v="28"/>
    <s v="WZ_NAG _MOD_S N KALANTRI"/>
    <x v="6"/>
    <n v="2600000"/>
    <n v="2600000"/>
    <n v="0"/>
    <n v="0"/>
    <n v="0"/>
    <n v="2757722.42"/>
    <n v="106.06624692307692"/>
    <n v="0"/>
    <n v="0"/>
    <n v="2757722.42"/>
    <n v="0"/>
    <n v="2757722.42"/>
    <n v="0"/>
    <n v="0"/>
    <n v="0"/>
    <s v="31927600"/>
    <s v="7028"/>
    <s v="NAGPUR RETAIL RO (STP 5027)"/>
    <s v="7028"/>
    <s v="WZR"/>
    <s v="7028CC01"/>
    <s v="INFR"/>
    <d v="2022-05-11T00:00:00"/>
    <d v="2024-09-30T00:00:00"/>
    <s v="RET"/>
    <n v="2600000"/>
    <s v="NAGPUR RETAIL RO (STP 5027)"/>
    <x v="0"/>
    <x v="0"/>
    <s v="0"/>
  </r>
  <r>
    <x v="29"/>
    <s v="WZ_NAG_MOD_ADHOC_PURVESH"/>
    <x v="6"/>
    <n v="2600000"/>
    <n v="2600000"/>
    <n v="0"/>
    <n v="0"/>
    <n v="0"/>
    <n v="2690057.12"/>
    <n v="103.46373538461539"/>
    <n v="0"/>
    <n v="0"/>
    <n v="2690057.12"/>
    <n v="0"/>
    <n v="2690057.12"/>
    <n v="0"/>
    <n v="0"/>
    <n v="0"/>
    <s v="31927600"/>
    <s v="7028"/>
    <s v="NAGPUR RETAIL RO (STP 5027)"/>
    <s v="7028"/>
    <s v="WZR"/>
    <s v="7028CC01"/>
    <s v="INFR"/>
    <d v="2022-05-11T00:00:00"/>
    <d v="2024-09-30T00:00:00"/>
    <s v="RET"/>
    <n v="2600000"/>
    <s v="NAGPUR RETAIL RO (STP 5027)"/>
    <x v="0"/>
    <x v="0"/>
    <s v="0"/>
  </r>
  <r>
    <x v="30"/>
    <s v="WZ_NAG_Prefab_SS_TANKS"/>
    <x v="6"/>
    <n v="4800000"/>
    <n v="4800000"/>
    <n v="0"/>
    <n v="0"/>
    <n v="0"/>
    <n v="3832024.1"/>
    <n v="79.833835416666673"/>
    <n v="0"/>
    <n v="0"/>
    <n v="3832024.1"/>
    <n v="0"/>
    <n v="3832024.1"/>
    <n v="0"/>
    <n v="0"/>
    <n v="0"/>
    <s v="31927600"/>
    <s v="7028"/>
    <s v="NAGPUR RETAIL RO (STP 5027)"/>
    <s v="7028"/>
    <s v="WZR"/>
    <s v="7028CC01"/>
    <s v="PNM"/>
    <d v="2022-05-11T00:00:00"/>
    <d v="2024-05-31T00:00:00"/>
    <s v="RET"/>
    <n v="4800000"/>
    <s v="NAGPUR RETAIL RO (STP 5027)"/>
    <x v="0"/>
    <x v="0"/>
    <s v="0"/>
  </r>
  <r>
    <x v="31"/>
    <s v="PRRO_MODN_MS HSD DEEP PETROLEU"/>
    <x v="1"/>
    <n v="3900000"/>
    <n v="3900000"/>
    <n v="0"/>
    <n v="0"/>
    <n v="0"/>
    <n v="4165559.78"/>
    <n v="106.80922512820513"/>
    <n v="0"/>
    <n v="0"/>
    <n v="4165559.78"/>
    <n v="0"/>
    <n v="4165559.78"/>
    <n v="0"/>
    <n v="0"/>
    <n v="0"/>
    <s v="31949520"/>
    <s v="7029"/>
    <s v="PUNE RETAIL RO"/>
    <s v="7029"/>
    <s v="WZR"/>
    <s v="7029CC01"/>
    <s v="INFR"/>
    <d v="2022-05-18T00:00:00"/>
    <d v="2024-05-31T00:00:00"/>
    <s v="RET"/>
    <n v="3900000"/>
    <s v="PUNE RETAIL RO"/>
    <x v="0"/>
    <x v="0"/>
    <s v="0"/>
  </r>
  <r>
    <x v="32"/>
    <s v="WZ_VRO_NRO BHAYANDER2"/>
    <x v="5"/>
    <n v="6770000"/>
    <n v="6770000"/>
    <n v="0"/>
    <n v="0"/>
    <n v="0"/>
    <n v="6696473.9800000004"/>
    <n v="98.913943574593802"/>
    <n v="0"/>
    <n v="0"/>
    <n v="6696473.9800000004"/>
    <n v="0"/>
    <n v="6696473.9800000004"/>
    <n v="0"/>
    <n v="0"/>
    <n v="0"/>
    <s v="31923310"/>
    <s v="7033"/>
    <s v="VASHI RETAIL RO"/>
    <s v="7033"/>
    <s v="WZR"/>
    <s v="7033CC01"/>
    <s v="INFR"/>
    <d v="2022-05-25T00:00:00"/>
    <d v="2024-03-31T00:00:00"/>
    <s v="RET"/>
    <n v="6770000"/>
    <s v="VASHI RETAIL RO"/>
    <x v="0"/>
    <x v="0"/>
    <s v="0"/>
  </r>
  <r>
    <x v="33"/>
    <s v="WZ_NAG _SAFETY _22-23"/>
    <x v="6"/>
    <n v="10000000"/>
    <n v="10000000"/>
    <n v="0"/>
    <n v="0"/>
    <n v="0"/>
    <n v="9826460.1799999997"/>
    <n v="98.264601799999994"/>
    <n v="0"/>
    <n v="0"/>
    <n v="9826460.1799999997"/>
    <n v="0"/>
    <n v="9826460.1799999997"/>
    <n v="0"/>
    <n v="0"/>
    <n v="0"/>
    <s v="31927600"/>
    <s v="7028"/>
    <s v="NAGPUR RETAIL RO (STP 5027)"/>
    <s v="7028"/>
    <s v="WZR"/>
    <s v="7028CC01"/>
    <s v="PNM"/>
    <d v="2022-05-13T00:00:00"/>
    <d v="2024-09-30T00:00:00"/>
    <s v="RET"/>
    <n v="10000000"/>
    <s v="NAGPUR RETAIL RO (STP 5027)"/>
    <x v="0"/>
    <x v="0"/>
    <s v="0"/>
  </r>
  <r>
    <x v="34"/>
    <s v="WZ_NAG_ID SIGN_22-23"/>
    <x v="6"/>
    <n v="9400000"/>
    <n v="9400000"/>
    <n v="0"/>
    <n v="0"/>
    <n v="0"/>
    <n v="8519073.4700000007"/>
    <n v="90.628441170212767"/>
    <n v="0"/>
    <n v="0"/>
    <n v="8519073.4700000007"/>
    <n v="0"/>
    <n v="8519073.4700000007"/>
    <n v="0"/>
    <n v="0"/>
    <n v="0"/>
    <s v="31927600"/>
    <s v="7028"/>
    <s v="NAGPUR RETAIL RO (STP 5027)"/>
    <s v="7028"/>
    <s v="WZR"/>
    <s v="7028CC01"/>
    <s v="SIGN"/>
    <d v="2022-05-13T00:00:00"/>
    <d v="2024-09-30T00:00:00"/>
    <s v="RET"/>
    <n v="9400000"/>
    <s v="NAGPUR RETAIL RO (STP 5027)"/>
    <x v="0"/>
    <x v="0"/>
    <s v="0"/>
  </r>
  <r>
    <x v="35"/>
    <s v="PUNE_CNG_N P PETROLEUM_TALEGAO"/>
    <x v="1"/>
    <n v="1800000"/>
    <n v="1800000"/>
    <n v="0"/>
    <n v="0"/>
    <n v="0"/>
    <n v="1642705.31"/>
    <n v="91.261406111111114"/>
    <n v="0"/>
    <n v="0"/>
    <n v="1642705.31"/>
    <n v="0"/>
    <n v="1642705.31"/>
    <n v="0"/>
    <n v="0"/>
    <n v="0"/>
    <s v="31949520"/>
    <s v="7029"/>
    <s v="PUNE RETAIL RO"/>
    <s v="7029"/>
    <s v="WZR"/>
    <s v="7029CC01"/>
    <s v="CNG"/>
    <d v="2022-05-18T00:00:00"/>
    <d v="2024-05-31T00:00:00"/>
    <s v="RET"/>
    <n v="1800000"/>
    <s v="PUNE RETAIL RO"/>
    <x v="0"/>
    <x v="0"/>
    <s v="0"/>
  </r>
  <r>
    <x v="36"/>
    <s v="WZ_PRRO_ID signs at Retail out"/>
    <x v="1"/>
    <n v="9900000"/>
    <n v="9900000"/>
    <n v="0"/>
    <n v="0"/>
    <n v="0"/>
    <n v="10492537.289999999"/>
    <n v="105.98522515151514"/>
    <n v="0"/>
    <n v="0"/>
    <n v="10492537.289999999"/>
    <n v="0"/>
    <n v="10492537.289999999"/>
    <n v="0"/>
    <n v="0"/>
    <n v="0"/>
    <s v="31949520"/>
    <s v="7029"/>
    <s v="PUNE RETAIL RO"/>
    <s v="7029"/>
    <s v="WZR"/>
    <s v="7029CC01"/>
    <s v="SIGN"/>
    <d v="2022-05-31T00:00:00"/>
    <d v="2024-12-31T00:00:00"/>
    <s v="RET"/>
    <n v="9900000"/>
    <s v="PUNE RETAIL RO"/>
    <x v="0"/>
    <x v="0"/>
    <s v="0"/>
  </r>
  <r>
    <x v="37"/>
    <s v="WZ_NAG _LED_LIGHT_FIXTURES"/>
    <x v="6"/>
    <n v="1500000"/>
    <n v="1500000"/>
    <n v="0"/>
    <n v="0"/>
    <n v="0"/>
    <n v="1532613.54"/>
    <n v="102.17423600000001"/>
    <n v="0"/>
    <n v="0"/>
    <n v="1532613.54"/>
    <n v="0"/>
    <n v="1532613.54"/>
    <n v="0"/>
    <n v="0"/>
    <n v="0"/>
    <s v="31927600"/>
    <s v="7028"/>
    <s v="NAGPUR RETAIL RO (STP 5027)"/>
    <s v="7028"/>
    <s v="WZR"/>
    <s v="7028CC01"/>
    <s v="INFR"/>
    <d v="2022-05-21T00:00:00"/>
    <d v="2024-09-30T00:00:00"/>
    <s v="RET"/>
    <n v="1500000"/>
    <s v="NAGPUR RETAIL RO (STP 5027)"/>
    <x v="0"/>
    <x v="0"/>
    <s v="0"/>
  </r>
  <r>
    <x v="38"/>
    <s v="PRRO_MODN_ASHTAVINAYAK PETROLI"/>
    <x v="1"/>
    <n v="2500000"/>
    <n v="2500000"/>
    <n v="0"/>
    <n v="0"/>
    <n v="0"/>
    <n v="2477075.91"/>
    <n v="99.083036400000012"/>
    <n v="0"/>
    <n v="0"/>
    <n v="2477075.91"/>
    <n v="0"/>
    <n v="2477075.91"/>
    <n v="0"/>
    <n v="0"/>
    <n v="0"/>
    <s v="31949520"/>
    <s v="7029"/>
    <s v="PUNE RETAIL RO"/>
    <s v="7029"/>
    <s v="WZR"/>
    <s v="7029CC01"/>
    <s v="INFR"/>
    <d v="2022-05-31T00:00:00"/>
    <d v="2024-05-31T00:00:00"/>
    <s v="RET"/>
    <n v="2500000"/>
    <s v="PUNE RETAIL RO"/>
    <x v="0"/>
    <x v="0"/>
    <s v="0"/>
  </r>
  <r>
    <x v="39"/>
    <s v="WZ_VASCO_NRO KHANDERAJURI"/>
    <x v="8"/>
    <n v="1390000"/>
    <n v="1390000"/>
    <n v="0"/>
    <n v="0"/>
    <n v="0"/>
    <n v="703673.21"/>
    <n v="50.62397194244604"/>
    <n v="0"/>
    <n v="0"/>
    <n v="703673.21"/>
    <n v="0"/>
    <n v="703673.21"/>
    <n v="0"/>
    <n v="0"/>
    <n v="0"/>
    <s v="31961420"/>
    <s v="7032"/>
    <s v="VASCO RETAIL RO"/>
    <s v="7032"/>
    <s v="WZR"/>
    <s v="7032CC01"/>
    <s v="INFR"/>
    <d v="2022-05-21T00:00:00"/>
    <d v="2024-04-30T00:00:00"/>
    <s v="RET"/>
    <n v="1390000"/>
    <s v="VASCO RETAIL RO"/>
    <x v="0"/>
    <x v="0"/>
    <s v="0"/>
  </r>
  <r>
    <x v="40"/>
    <s v="VRO_Safety_EarthingPCU"/>
    <x v="5"/>
    <n v="5800000"/>
    <n v="5800000"/>
    <n v="0"/>
    <n v="0"/>
    <n v="0"/>
    <n v="6345457.4800000004"/>
    <n v="109.40443931034484"/>
    <n v="0"/>
    <n v="0"/>
    <n v="6345457.4800000004"/>
    <n v="0"/>
    <n v="6345457.4800000004"/>
    <n v="0"/>
    <n v="0"/>
    <n v="0"/>
    <s v="31923310"/>
    <s v="7033"/>
    <s v="VASHI RETAIL RO"/>
    <s v="7033"/>
    <s v="WZR"/>
    <s v="7033CC01"/>
    <s v="PNM"/>
    <d v="2022-05-25T00:00:00"/>
    <d v="2024-05-31T00:00:00"/>
    <s v="RET"/>
    <n v="5800000"/>
    <s v="VASHI RETAIL RO"/>
    <x v="0"/>
    <x v="0"/>
    <s v="0"/>
  </r>
  <r>
    <x v="41"/>
    <s v="MRO_SAFETY"/>
    <x v="7"/>
    <n v="4600000"/>
    <n v="4600000"/>
    <n v="0"/>
    <n v="0"/>
    <n v="0"/>
    <n v="4928965.3600000003"/>
    <n v="107.15142086956523"/>
    <n v="0"/>
    <n v="0"/>
    <n v="4928965.3600000003"/>
    <n v="0"/>
    <n v="4928965.3600000003"/>
    <n v="0"/>
    <n v="0"/>
    <n v="0"/>
    <s v="31988590"/>
    <s v="7027"/>
    <s v="MUMBAI RETAIL RO"/>
    <s v="7027"/>
    <s v="WZR"/>
    <s v="7027CC01"/>
    <s v="PNM"/>
    <d v="2022-05-26T00:00:00"/>
    <d v="2023-08-31T00:00:00"/>
    <s v="RET"/>
    <n v="4600000"/>
    <s v="MUMBAI RETAIL RO"/>
    <x v="0"/>
    <x v="0"/>
    <s v="0"/>
  </r>
  <r>
    <x v="42"/>
    <s v="WZ_PRRO_SS TANK"/>
    <x v="1"/>
    <n v="9900000"/>
    <n v="9900000"/>
    <n v="0"/>
    <n v="0"/>
    <n v="0"/>
    <n v="10153558.73"/>
    <n v="102.5611992929293"/>
    <n v="0"/>
    <n v="0"/>
    <n v="10153558.73"/>
    <n v="0"/>
    <n v="10153558.73"/>
    <n v="0"/>
    <n v="0"/>
    <n v="0"/>
    <s v="31949520"/>
    <s v="7029"/>
    <s v="PUNE RETAIL RO"/>
    <s v="7029"/>
    <s v="WZR"/>
    <s v="7029CC01"/>
    <s v="PNM"/>
    <d v="2022-05-31T00:00:00"/>
    <d v="2024-06-30T00:00:00"/>
    <s v="RET"/>
    <n v="9900000"/>
    <s v="PUNE RETAIL RO"/>
    <x v="0"/>
    <x v="0"/>
    <s v="0"/>
  </r>
  <r>
    <x v="43"/>
    <s v="VRO_Tank Installations"/>
    <x v="5"/>
    <n v="6750000"/>
    <n v="6750000"/>
    <n v="0"/>
    <n v="0"/>
    <n v="0"/>
    <n v="7016868.3899999997"/>
    <n v="103.95360577777777"/>
    <n v="0"/>
    <n v="0"/>
    <n v="7016868.3899999997"/>
    <n v="0"/>
    <n v="7016868.3899999997"/>
    <n v="0"/>
    <n v="0"/>
    <n v="0"/>
    <s v="31923310"/>
    <s v="7033"/>
    <s v="VASHI RETAIL RO"/>
    <s v="7033"/>
    <s v="WZR"/>
    <s v="7033CC01"/>
    <s v="INFR"/>
    <d v="2022-06-21T00:00:00"/>
    <d v="2024-03-31T00:00:00"/>
    <s v="RET"/>
    <n v="6750000"/>
    <s v="VASHI RETAIL RO"/>
    <x v="0"/>
    <x v="0"/>
    <s v="0"/>
  </r>
  <r>
    <x v="44"/>
    <s v="MRO_ILLUMINATION"/>
    <x v="7"/>
    <n v="1200000"/>
    <n v="1200000"/>
    <n v="0"/>
    <n v="0"/>
    <n v="0"/>
    <n v="1045020.53"/>
    <n v="87.085044166666663"/>
    <n v="0"/>
    <n v="0"/>
    <n v="1045020.53"/>
    <n v="0"/>
    <n v="1045020.53"/>
    <n v="0"/>
    <n v="0"/>
    <n v="0"/>
    <s v="31988590"/>
    <s v="7027"/>
    <s v="MUMBAI RETAIL RO"/>
    <s v="7027"/>
    <s v="WZR"/>
    <s v="7027CC01"/>
    <s v="INFR"/>
    <d v="2022-05-26T00:00:00"/>
    <d v="2023-09-30T00:00:00"/>
    <s v="RET"/>
    <n v="1200000"/>
    <s v="MUMBAI RETAIL RO"/>
    <x v="0"/>
    <x v="0"/>
    <s v="0"/>
  </r>
  <r>
    <x v="45"/>
    <s v="WZ SUR-ModMadhuriRVI"/>
    <x v="2"/>
    <n v="850000"/>
    <n v="850000"/>
    <n v="0"/>
    <n v="0"/>
    <n v="0"/>
    <n v="770978.8"/>
    <n v="90.703388235294128"/>
    <n v="0"/>
    <n v="0"/>
    <n v="770978.8"/>
    <n v="0"/>
    <n v="770978.8"/>
    <n v="0"/>
    <n v="0"/>
    <n v="0"/>
    <s v="31951460"/>
    <s v="7035"/>
    <s v="SHOLAPUR RETAIL REGION"/>
    <s v="7035"/>
    <s v="WZR"/>
    <s v="7035CC01"/>
    <s v="INFR"/>
    <d v="2022-05-30T00:00:00"/>
    <d v="2024-03-31T00:00:00"/>
    <s v="RET"/>
    <n v="850000"/>
    <s v="SHOLAPUR RETAIL REGION"/>
    <x v="0"/>
    <x v="0"/>
    <s v="0"/>
  </r>
  <r>
    <x v="46"/>
    <s v="WZ SUR-ModSaiBabaKadaRVI"/>
    <x v="2"/>
    <n v="850000"/>
    <n v="850000"/>
    <n v="0"/>
    <n v="0"/>
    <n v="0"/>
    <n v="717756.56"/>
    <n v="84.44194823529412"/>
    <n v="0"/>
    <n v="0"/>
    <n v="717756.56"/>
    <n v="0"/>
    <n v="717756.56"/>
    <n v="0"/>
    <n v="0"/>
    <n v="0"/>
    <s v="31951460"/>
    <s v="7035"/>
    <s v="SHOLAPUR RETAIL REGION"/>
    <s v="7035"/>
    <s v="WZR"/>
    <s v="7035CC01"/>
    <s v="INFR"/>
    <d v="2022-05-30T00:00:00"/>
    <d v="2023-12-31T00:00:00"/>
    <s v="RET"/>
    <n v="850000"/>
    <s v="SHOLAPUR RETAIL REGION"/>
    <x v="0"/>
    <x v="0"/>
    <s v="0"/>
  </r>
  <r>
    <x v="47"/>
    <s v="WZ SUR-ModShivAlaniRVI"/>
    <x v="2"/>
    <n v="650000"/>
    <n v="650000"/>
    <n v="0"/>
    <n v="0"/>
    <n v="0"/>
    <n v="471393.74"/>
    <n v="72.522113846153843"/>
    <n v="0"/>
    <n v="0"/>
    <n v="471393.74"/>
    <n v="0"/>
    <n v="471393.74"/>
    <n v="0"/>
    <n v="0"/>
    <n v="0"/>
    <s v="31951460"/>
    <s v="7035"/>
    <s v="SHOLAPUR RETAIL REGION"/>
    <s v="7035"/>
    <s v="WZR"/>
    <s v="7035CC01"/>
    <s v="INFR"/>
    <d v="2022-05-30T00:00:00"/>
    <d v="2023-12-31T00:00:00"/>
    <s v="RET"/>
    <n v="650000"/>
    <s v="SHOLAPUR RETAIL REGION"/>
    <x v="0"/>
    <x v="0"/>
    <s v="0"/>
  </r>
  <r>
    <x v="48"/>
    <s v="WZ_VRO_ID Signages"/>
    <x v="5"/>
    <n v="8400000"/>
    <n v="8400000"/>
    <n v="0"/>
    <n v="0"/>
    <n v="0"/>
    <n v="8071496.7000000002"/>
    <n v="96.089246428571428"/>
    <n v="0"/>
    <n v="0"/>
    <n v="8071496.7000000002"/>
    <n v="0"/>
    <n v="8071496.7000000002"/>
    <n v="0"/>
    <n v="0"/>
    <n v="0"/>
    <s v="31923310"/>
    <s v="7033"/>
    <s v="VASHI RETAIL RO"/>
    <s v="7033"/>
    <s v="WZR"/>
    <s v="7033CC01"/>
    <s v="SIGN"/>
    <d v="2022-05-26T00:00:00"/>
    <d v="2024-03-31T00:00:00"/>
    <s v="RET"/>
    <n v="8400000"/>
    <s v="VASHI RETAIL RO"/>
    <x v="0"/>
    <x v="0"/>
    <s v="0"/>
  </r>
  <r>
    <x v="49"/>
    <s v="MRO_ID SIGNS"/>
    <x v="7"/>
    <n v="4700000"/>
    <n v="4700000"/>
    <n v="0"/>
    <n v="0"/>
    <n v="0"/>
    <n v="1370047.04"/>
    <n v="29.149937021276596"/>
    <n v="0"/>
    <n v="0"/>
    <n v="1370047.04"/>
    <n v="0"/>
    <n v="1370047.04"/>
    <n v="0"/>
    <n v="0"/>
    <n v="0"/>
    <s v="31988590"/>
    <s v="7027"/>
    <s v="MUMBAI RETAIL RO"/>
    <s v="7027"/>
    <s v="WZR"/>
    <s v="7027CC01"/>
    <s v="SIGN"/>
    <d v="2022-06-16T00:00:00"/>
    <d v="2023-11-30T00:00:00"/>
    <s v="RET"/>
    <n v="4700000"/>
    <s v="MUMBAI RETAIL RO"/>
    <x v="0"/>
    <x v="0"/>
    <s v="0"/>
  </r>
  <r>
    <x v="50"/>
    <s v="WZ_VASCO_TANK ADDITION"/>
    <x v="8"/>
    <n v="4800000"/>
    <n v="4800000"/>
    <n v="0"/>
    <n v="0"/>
    <n v="0"/>
    <n v="5138983.38"/>
    <n v="107.06215374999999"/>
    <n v="0"/>
    <n v="0"/>
    <n v="5138983.38"/>
    <n v="0"/>
    <n v="5138983.38"/>
    <n v="0"/>
    <n v="0"/>
    <n v="0"/>
    <s v="31961420"/>
    <s v="7032"/>
    <s v="VASCO RETAIL RO"/>
    <s v="7032"/>
    <s v="WZR"/>
    <s v="7032CC01"/>
    <s v="INFR"/>
    <d v="2022-05-31T00:00:00"/>
    <d v="2024-10-31T00:00:00"/>
    <s v="RET"/>
    <n v="4800000"/>
    <s v="VASCO RETAIL RO"/>
    <x v="0"/>
    <x v="0"/>
    <s v="0"/>
  </r>
  <r>
    <x v="51"/>
    <s v="WZ SUR-ModGentyalCanopyRVI"/>
    <x v="2"/>
    <n v="2100000"/>
    <n v="2100000"/>
    <n v="0"/>
    <n v="0"/>
    <n v="0"/>
    <n v="1487000.57"/>
    <n v="70.80955095238096"/>
    <n v="0"/>
    <n v="0"/>
    <n v="1487000.57"/>
    <n v="0"/>
    <n v="1487000.57"/>
    <n v="0"/>
    <n v="0"/>
    <n v="0"/>
    <s v="31951460"/>
    <s v="7035"/>
    <s v="SHOLAPUR RETAIL REGION"/>
    <s v="7035"/>
    <s v="WZR"/>
    <s v="7035CC01"/>
    <s v="INFR"/>
    <d v="2022-06-12T00:00:00"/>
    <d v="2024-03-31T00:00:00"/>
    <s v="RET"/>
    <n v="2100000"/>
    <s v="SHOLAPUR RETAIL REGION"/>
    <x v="0"/>
    <x v="0"/>
    <s v="0"/>
  </r>
  <r>
    <x v="52"/>
    <s v="WZ SUR-ModSachinCanopyRVI"/>
    <x v="2"/>
    <n v="2100000"/>
    <n v="2100000"/>
    <n v="0"/>
    <n v="0"/>
    <n v="0"/>
    <n v="1911417.78"/>
    <n v="91.019894285714287"/>
    <n v="0"/>
    <n v="0"/>
    <n v="1911417.78"/>
    <n v="0"/>
    <n v="1911417.78"/>
    <n v="0"/>
    <n v="0"/>
    <n v="0"/>
    <s v="31979600"/>
    <s v="7035"/>
    <s v="SHOLAPUR RETAIL REGION"/>
    <s v="7035"/>
    <s v="WZR"/>
    <s v="7035CC01"/>
    <s v="INFR"/>
    <d v="2022-06-12T00:00:00"/>
    <d v="2023-12-31T00:00:00"/>
    <s v="RET"/>
    <n v="2100000"/>
    <s v="SHOLAPUR RETAIL REGION"/>
    <x v="0"/>
    <x v="0"/>
    <s v="0"/>
  </r>
  <r>
    <x v="53"/>
    <s v="WZ SUR-ModPrithviPriyaRVI"/>
    <x v="2"/>
    <n v="850000"/>
    <n v="850000"/>
    <n v="0"/>
    <n v="0"/>
    <n v="0"/>
    <n v="733832.18"/>
    <n v="86.333197647058824"/>
    <n v="0"/>
    <n v="0"/>
    <n v="733832.18"/>
    <n v="0"/>
    <n v="733832.18"/>
    <n v="0"/>
    <n v="0"/>
    <n v="0"/>
    <s v="31979600"/>
    <s v="7035"/>
    <s v="SHOLAPUR RETAIL REGION"/>
    <s v="7035"/>
    <s v="WZR"/>
    <s v="7035CC01"/>
    <s v="INFR"/>
    <d v="2022-06-12T00:00:00"/>
    <d v="2023-12-31T00:00:00"/>
    <s v="RET"/>
    <n v="850000"/>
    <s v="SHOLAPUR RETAIL REGION"/>
    <x v="0"/>
    <x v="0"/>
    <s v="0"/>
  </r>
  <r>
    <x v="54"/>
    <s v="WZ_NAG_MOD_MANGAL _PETROLEUM"/>
    <x v="6"/>
    <n v="900000"/>
    <n v="900000"/>
    <n v="0"/>
    <n v="0"/>
    <n v="0"/>
    <n v="814046.82"/>
    <n v="90.449646666666666"/>
    <n v="0"/>
    <n v="0"/>
    <n v="814046.82"/>
    <n v="0"/>
    <n v="814046.82"/>
    <n v="0"/>
    <n v="0"/>
    <n v="0"/>
    <s v="31927600"/>
    <s v="7028"/>
    <s v="NAGPUR RETAIL RO (STP 5027)"/>
    <s v="7028"/>
    <s v="WZR"/>
    <s v="7028CC01"/>
    <s v="INFR"/>
    <d v="2022-06-08T00:00:00"/>
    <d v="2024-09-30T00:00:00"/>
    <s v="RET"/>
    <n v="900000"/>
    <s v="NAGPUR RETAIL RO (STP 5027)"/>
    <x v="0"/>
    <x v="0"/>
    <s v="0"/>
  </r>
  <r>
    <x v="55"/>
    <s v="WZ_NAG_MOD_HARINKHEDE AND SON"/>
    <x v="6"/>
    <n v="1800000"/>
    <n v="1800000"/>
    <n v="0"/>
    <n v="0"/>
    <n v="0"/>
    <n v="1431527.75"/>
    <n v="79.52931944444444"/>
    <n v="0"/>
    <n v="0"/>
    <n v="1431527.75"/>
    <n v="0"/>
    <n v="1431527.75"/>
    <n v="0"/>
    <n v="0"/>
    <n v="0"/>
    <s v="31927600"/>
    <s v="7028"/>
    <s v="NAGPUR RETAIL RO (STP 5027)"/>
    <s v="7028"/>
    <s v="WZR"/>
    <s v="7028CC01"/>
    <s v="INFR"/>
    <d v="2022-06-08T00:00:00"/>
    <d v="2024-09-30T00:00:00"/>
    <s v="RET"/>
    <n v="1800000"/>
    <s v="NAGPUR RETAIL RO (STP 5027)"/>
    <x v="0"/>
    <x v="0"/>
    <s v="0"/>
  </r>
  <r>
    <x v="56"/>
    <s v="WZ_VRO_FC Replacement"/>
    <x v="5"/>
    <n v="5400000"/>
    <n v="5400000"/>
    <n v="0"/>
    <n v="0"/>
    <n v="0"/>
    <n v="5913131.4800000004"/>
    <n v="109.50243481481482"/>
    <n v="0"/>
    <n v="0"/>
    <n v="5913131.4800000004"/>
    <n v="0"/>
    <n v="5913131.4800000004"/>
    <n v="0"/>
    <n v="0"/>
    <n v="0"/>
    <s v="31923310"/>
    <s v="7033"/>
    <s v="VASHI RETAIL RO"/>
    <s v="7033"/>
    <s v="WZR"/>
    <s v="7033CC01"/>
    <s v="SIGN"/>
    <d v="2022-06-27T00:00:00"/>
    <d v="2024-06-30T00:00:00"/>
    <s v="RET"/>
    <n v="5400000"/>
    <s v="VASHI RETAIL RO"/>
    <x v="0"/>
    <x v="0"/>
    <s v="0"/>
  </r>
  <r>
    <x v="57"/>
    <s v="WZ_NAG_MOD_OM TRADERS_HSD"/>
    <x v="6"/>
    <n v="3600000"/>
    <n v="3600000"/>
    <n v="0"/>
    <n v="0"/>
    <n v="0"/>
    <n v="3427576.47"/>
    <n v="95.210457500000004"/>
    <n v="0"/>
    <n v="0"/>
    <n v="3427576.47"/>
    <n v="0"/>
    <n v="3427576.47"/>
    <n v="0"/>
    <n v="0"/>
    <n v="0"/>
    <s v="31927600"/>
    <s v="7028"/>
    <s v="NAGPUR RETAIL RO (STP 5027)"/>
    <s v="7028"/>
    <s v="WZR"/>
    <s v="7028CC01"/>
    <s v="INFR"/>
    <d v="2022-06-14T00:00:00"/>
    <d v="2024-09-30T00:00:00"/>
    <s v="RET"/>
    <n v="3600000"/>
    <s v="NAGPUR RETAIL RO (STP 5027)"/>
    <x v="0"/>
    <x v="0"/>
    <s v="0"/>
  </r>
  <r>
    <x v="58"/>
    <s v="WZ_NAG_MOD_D R KOTPALLIWAR_HSD"/>
    <x v="6"/>
    <n v="4200000"/>
    <n v="4200000"/>
    <n v="0"/>
    <n v="0"/>
    <n v="0"/>
    <n v="4415674.2300000004"/>
    <n v="105.13510071428573"/>
    <n v="0"/>
    <n v="0"/>
    <n v="4415674.2300000004"/>
    <n v="0"/>
    <n v="4415674.2300000004"/>
    <n v="0"/>
    <n v="0"/>
    <n v="0"/>
    <s v="31927600"/>
    <s v="7028"/>
    <s v="NAGPUR RETAIL RO (STP 5027)"/>
    <s v="7028"/>
    <s v="WZR"/>
    <s v="7028CC01"/>
    <s v="INFR"/>
    <d v="2022-06-14T00:00:00"/>
    <d v="2024-09-30T00:00:00"/>
    <s v="RET"/>
    <n v="4200000"/>
    <s v="NAGPUR RETAIL RO (STP 5027)"/>
    <x v="0"/>
    <x v="0"/>
    <s v="0"/>
  </r>
  <r>
    <x v="59"/>
    <s v="PRRO_MODN_RVI_SHRI MANE PETROL"/>
    <x v="1"/>
    <n v="900000"/>
    <n v="900000"/>
    <n v="0"/>
    <n v="0"/>
    <n v="0"/>
    <n v="740314.8"/>
    <n v="82.257200000000012"/>
    <n v="0"/>
    <n v="0"/>
    <n v="740314.8"/>
    <n v="0"/>
    <n v="740314.8"/>
    <n v="0"/>
    <n v="0"/>
    <n v="0"/>
    <s v="31949520"/>
    <s v="7029"/>
    <s v="PUNE RETAIL RO"/>
    <s v="7029"/>
    <s v="WZR"/>
    <s v="7029CC01"/>
    <s v="INFR"/>
    <d v="2022-06-11T00:00:00"/>
    <d v="2023-12-31T00:00:00"/>
    <s v="RET"/>
    <n v="900000"/>
    <s v="PUNE RETAIL RO"/>
    <x v="0"/>
    <x v="0"/>
    <s v="0"/>
  </r>
  <r>
    <x v="60"/>
    <s v="PRRO_MODN_RVI_MS HSD SHREE BAL"/>
    <x v="1"/>
    <n v="900000"/>
    <n v="900000"/>
    <n v="0"/>
    <n v="0"/>
    <n v="0"/>
    <n v="848194.01"/>
    <n v="94.243778888888883"/>
    <n v="0"/>
    <n v="0"/>
    <n v="848194.01"/>
    <n v="0"/>
    <n v="848194.01"/>
    <n v="0"/>
    <n v="0"/>
    <n v="0"/>
    <s v="31949520"/>
    <s v="7029"/>
    <s v="PUNE RETAIL RO"/>
    <s v="7029"/>
    <s v="WZR"/>
    <s v="7029CC01"/>
    <s v="INFR"/>
    <d v="2022-06-11T00:00:00"/>
    <d v="2023-12-31T00:00:00"/>
    <s v="RET"/>
    <n v="900000"/>
    <s v="PUNE RETAIL RO"/>
    <x v="0"/>
    <x v="0"/>
    <s v="0"/>
  </r>
  <r>
    <x v="61"/>
    <s v="PRRO_MS HSD SHIVRATNA PETROLEU"/>
    <x v="1"/>
    <n v="1200000"/>
    <n v="1200000"/>
    <n v="0"/>
    <n v="0"/>
    <n v="0"/>
    <n v="1199523"/>
    <n v="99.960250000000002"/>
    <n v="0"/>
    <n v="0"/>
    <n v="1199523"/>
    <n v="0"/>
    <n v="1199523"/>
    <n v="0"/>
    <n v="0"/>
    <n v="0"/>
    <s v="31949520"/>
    <s v="7029"/>
    <s v="PUNE RETAIL RO"/>
    <s v="7029"/>
    <s v="WZR"/>
    <s v="7029CC01"/>
    <s v="INFR"/>
    <d v="2022-06-11T00:00:00"/>
    <d v="2023-12-31T00:00:00"/>
    <s v="RET"/>
    <n v="1200000"/>
    <s v="PUNE RETAIL RO"/>
    <x v="0"/>
    <x v="0"/>
    <s v="0"/>
  </r>
  <r>
    <x v="62"/>
    <s v="WZ SUR-NewhighwayGujnurDC"/>
    <x v="2"/>
    <n v="1600000"/>
    <n v="1600000"/>
    <n v="0"/>
    <n v="0"/>
    <n v="0"/>
    <n v="1504561.79"/>
    <n v="94.035111874999998"/>
    <n v="0"/>
    <n v="0"/>
    <n v="1504561.79"/>
    <n v="0"/>
    <n v="1504561.79"/>
    <n v="0"/>
    <n v="0"/>
    <n v="0"/>
    <s v="31951460"/>
    <s v="7035"/>
    <s v="SHOLAPUR RETAIL REGION"/>
    <s v="7035"/>
    <s v="WZR"/>
    <s v="7035CC01"/>
    <s v="INFR"/>
    <d v="2022-06-12T00:00:00"/>
    <d v="2024-03-31T00:00:00"/>
    <s v="RET"/>
    <n v="1600000"/>
    <s v="SHOLAPUR RETAIL REGION"/>
    <x v="0"/>
    <x v="0"/>
    <s v="0"/>
  </r>
  <r>
    <x v="63"/>
    <s v="WZ_VRO_MODN ADHOC VARSHMAN"/>
    <x v="5"/>
    <n v="2700000"/>
    <n v="2700000"/>
    <n v="0"/>
    <n v="0"/>
    <n v="0"/>
    <n v="1925520.03"/>
    <n v="71.315556666666666"/>
    <n v="0"/>
    <n v="0"/>
    <n v="1925520.03"/>
    <n v="0"/>
    <n v="1925520.03"/>
    <n v="0"/>
    <n v="0"/>
    <n v="0"/>
    <s v="31951060"/>
    <s v="7033"/>
    <s v="VASHI RETAIL RO"/>
    <s v="7033"/>
    <s v="WZR"/>
    <s v="7033CC01"/>
    <s v="INFR"/>
    <d v="2022-06-13T00:00:00"/>
    <d v="2023-12-31T00:00:00"/>
    <s v="RET"/>
    <n v="2700000"/>
    <s v="VASHI RETAIL RO"/>
    <x v="0"/>
    <x v="0"/>
    <s v="0"/>
  </r>
  <r>
    <x v="64"/>
    <s v="WZ SUR-SSTank16KL22KL35KL2"/>
    <x v="2"/>
    <n v="10000000"/>
    <n v="10000000"/>
    <n v="0"/>
    <n v="0"/>
    <n v="0"/>
    <n v="9873826.6999999993"/>
    <n v="98.738266999999993"/>
    <n v="0"/>
    <n v="0"/>
    <n v="9873826.6999999993"/>
    <n v="0"/>
    <n v="9873826.6999999993"/>
    <n v="0"/>
    <n v="0"/>
    <n v="0"/>
    <s v="31979600"/>
    <s v="7035"/>
    <s v="SHOLAPUR RETAIL REGION"/>
    <s v="7035"/>
    <s v="WZR"/>
    <s v="7035CC01"/>
    <s v="PNM"/>
    <d v="2022-06-14T00:00:00"/>
    <d v="2024-03-31T00:00:00"/>
    <s v="RET"/>
    <n v="10000000"/>
    <s v="SHOLAPUR RETAIL REGION"/>
    <x v="0"/>
    <x v="0"/>
    <s v="0"/>
  </r>
  <r>
    <x v="65"/>
    <s v="Service Station Tanks for NRO"/>
    <x v="5"/>
    <n v="10000000"/>
    <n v="10000000"/>
    <n v="0"/>
    <n v="0"/>
    <n v="0"/>
    <n v="8421480.6300000008"/>
    <n v="84.214806300000006"/>
    <n v="0"/>
    <n v="0"/>
    <n v="8421480.6300000008"/>
    <n v="0"/>
    <n v="8421480.6300000008"/>
    <n v="0"/>
    <n v="0"/>
    <n v="0"/>
    <s v="31951060"/>
    <s v="7033"/>
    <s v="VASHI RETAIL RO"/>
    <s v="7033"/>
    <s v="WZR"/>
    <s v="7033CC01"/>
    <s v="PNM"/>
    <d v="2022-06-29T00:00:00"/>
    <d v="2024-06-30T00:00:00"/>
    <s v="RET"/>
    <n v="10000000"/>
    <s v="VASHI RETAIL RO"/>
    <x v="0"/>
    <x v="0"/>
    <s v="0"/>
  </r>
  <r>
    <x v="66"/>
    <s v="WZ_Vasco_SS Tank"/>
    <x v="8"/>
    <n v="10000000"/>
    <n v="10000000"/>
    <n v="0"/>
    <n v="0"/>
    <n v="0"/>
    <n v="9502586.4700000007"/>
    <n v="95.0258647"/>
    <n v="0"/>
    <n v="0"/>
    <n v="9502586.4700000007"/>
    <n v="0"/>
    <n v="9502586.4700000007"/>
    <n v="0"/>
    <n v="0"/>
    <n v="0"/>
    <s v="31961420"/>
    <s v="7032"/>
    <s v="VASCO RETAIL RO"/>
    <s v="7032"/>
    <s v="WZR"/>
    <s v="7032CC01"/>
    <s v="PNM"/>
    <d v="2022-06-14T00:00:00"/>
    <d v="2024-06-30T00:00:00"/>
    <s v="RET"/>
    <n v="10000000"/>
    <s v="VASCO RETAIL RO"/>
    <x v="0"/>
    <x v="0"/>
    <s v="0"/>
  </r>
  <r>
    <x v="67"/>
    <s v="WZ_NSK_SAFETY_50"/>
    <x v="4"/>
    <n v="5000000"/>
    <n v="5000000"/>
    <n v="0"/>
    <n v="0"/>
    <n v="0"/>
    <n v="5086556.7300000004"/>
    <n v="101.7311346"/>
    <n v="0"/>
    <n v="0"/>
    <n v="5086556.7300000004"/>
    <n v="0"/>
    <n v="5086556.7300000004"/>
    <n v="0"/>
    <n v="0"/>
    <n v="0"/>
    <s v="31945080"/>
    <s v="7036"/>
    <s v="NASIK RETAIL REGIONAL OFFICE"/>
    <s v="7036"/>
    <s v="WZR"/>
    <s v="7036CC01"/>
    <s v="PNM"/>
    <d v="2022-06-15T00:00:00"/>
    <d v="2023-09-30T00:00:00"/>
    <s v="RET"/>
    <n v="5000000"/>
    <s v="NASIK RETAIL REGIONAL OFFICE"/>
    <x v="0"/>
    <x v="0"/>
    <s v="0"/>
  </r>
  <r>
    <x v="68"/>
    <s v="WZ_NAG_TANK_AUGUMENATION"/>
    <x v="6"/>
    <n v="5000000"/>
    <n v="5000000"/>
    <n v="0"/>
    <n v="0"/>
    <n v="0"/>
    <n v="4984957.08"/>
    <n v="99.699141600000004"/>
    <n v="0"/>
    <n v="0"/>
    <n v="4984957.08"/>
    <n v="0"/>
    <n v="4984957.08"/>
    <n v="0"/>
    <n v="0"/>
    <n v="0"/>
    <s v="31927600"/>
    <s v="7028"/>
    <s v="NAGPUR RETAIL RO (STP 5027)"/>
    <s v="7028"/>
    <s v="WZR"/>
    <s v="7028CC01"/>
    <s v="INFR"/>
    <d v="2022-06-14T00:00:00"/>
    <d v="2024-09-30T00:00:00"/>
    <s v="RET"/>
    <n v="5000000"/>
    <s v="NAGPUR RETAIL RO (STP 5027)"/>
    <x v="0"/>
    <x v="0"/>
    <s v="0"/>
  </r>
  <r>
    <x v="69"/>
    <s v="WZ_NSK_SSTANKS_150"/>
    <x v="4"/>
    <n v="15000000"/>
    <n v="15000000"/>
    <n v="0"/>
    <n v="0"/>
    <n v="0"/>
    <n v="11755454.41"/>
    <n v="78.369696066666663"/>
    <n v="0"/>
    <n v="0"/>
    <n v="11755454.41"/>
    <n v="0"/>
    <n v="11755454.41"/>
    <n v="0"/>
    <n v="0"/>
    <n v="0"/>
    <s v="31945080"/>
    <s v="7036"/>
    <s v="NASIK RETAIL REGIONAL OFFICE"/>
    <s v="7036"/>
    <s v="WZR"/>
    <s v="7036CC01"/>
    <s v="PNM"/>
    <d v="2022-06-15T00:00:00"/>
    <d v="2023-12-31T00:00:00"/>
    <s v="RET"/>
    <n v="15000000"/>
    <s v="NASIK RETAIL REGIONAL OFFICE"/>
    <x v="0"/>
    <x v="0"/>
    <s v="0"/>
  </r>
  <r>
    <x v="70"/>
    <s v="WZ AURR_NRO_MSRDC_Dongaon"/>
    <x v="3"/>
    <n v="24000000"/>
    <n v="24000000"/>
    <n v="0"/>
    <n v="0"/>
    <n v="0"/>
    <n v="24372735.989999998"/>
    <n v="101.553066625"/>
    <n v="0"/>
    <n v="0"/>
    <n v="24372735.989999998"/>
    <n v="0"/>
    <n v="24372735.989999998"/>
    <n v="0"/>
    <n v="0"/>
    <n v="0"/>
    <s v="31949090"/>
    <s v="7023"/>
    <s v="AURANGABAD RETAIL RO"/>
    <s v="7023"/>
    <s v="WZR"/>
    <s v="7023CC01"/>
    <s v="INFR"/>
    <d v="2022-06-20T00:00:00"/>
    <d v="2024-03-31T00:00:00"/>
    <s v="RET"/>
    <n v="24000000"/>
    <s v="AURANGABAD RETAIL RO"/>
    <x v="0"/>
    <x v="0"/>
    <s v="0"/>
  </r>
  <r>
    <x v="71"/>
    <s v="ID signs at Retail outlets"/>
    <x v="8"/>
    <n v="4400000"/>
    <n v="4400000"/>
    <n v="0"/>
    <n v="0"/>
    <n v="0"/>
    <n v="4106290.15"/>
    <n v="93.324776136363639"/>
    <n v="0"/>
    <n v="0"/>
    <n v="4106290.15"/>
    <n v="0"/>
    <n v="4106290.15"/>
    <n v="0"/>
    <n v="0"/>
    <n v="0"/>
    <s v="31961420"/>
    <s v="7032"/>
    <s v="VASCO RETAIL RO"/>
    <s v="7032"/>
    <s v="WZR"/>
    <s v="7032CC01"/>
    <s v="SIGN"/>
    <d v="2022-06-18T00:00:00"/>
    <d v="2024-06-30T00:00:00"/>
    <s v="RET"/>
    <n v="4400000"/>
    <s v="VASCO RETAIL RO"/>
    <x v="0"/>
    <x v="0"/>
    <s v="0"/>
  </r>
  <r>
    <x v="72"/>
    <s v="WZ_NSK_MOD_SHRIDUTT FS_25"/>
    <x v="4"/>
    <n v="2500000"/>
    <n v="2500000"/>
    <n v="0"/>
    <n v="0"/>
    <n v="0"/>
    <n v="2329368.31"/>
    <n v="93.174732399999996"/>
    <n v="0"/>
    <n v="0"/>
    <n v="2329368.31"/>
    <n v="0"/>
    <n v="2329368.31"/>
    <n v="0"/>
    <n v="0"/>
    <n v="0"/>
    <s v="31945080"/>
    <s v="7036"/>
    <s v="NASIK RETAIL REGIONAL OFFICE"/>
    <s v="7036"/>
    <s v="WZR"/>
    <s v="7036CC01"/>
    <s v="INFR"/>
    <d v="2022-06-22T00:00:00"/>
    <d v="2023-10-31T00:00:00"/>
    <s v="RET"/>
    <n v="2500000"/>
    <s v="NASIK RETAIL REGIONAL OFFICE"/>
    <x v="0"/>
    <x v="0"/>
    <s v="0"/>
  </r>
  <r>
    <x v="73"/>
    <s v="WZ_NSK_MOD_HP PAALSE"/>
    <x v="4"/>
    <n v="1100000"/>
    <n v="1100000"/>
    <n v="0"/>
    <n v="0"/>
    <n v="0"/>
    <n v="1093914.98"/>
    <n v="99.446816363636358"/>
    <n v="0"/>
    <n v="0"/>
    <n v="1093914.98"/>
    <n v="0"/>
    <n v="1093914.98"/>
    <n v="0"/>
    <n v="0"/>
    <n v="0"/>
    <s v="31945080"/>
    <s v="7036"/>
    <s v="NASIK RETAIL REGIONAL OFFICE"/>
    <s v="7036"/>
    <s v="WZR"/>
    <s v="7036CC01"/>
    <s v="INFR"/>
    <d v="2022-06-22T00:00:00"/>
    <d v="2023-09-30T00:00:00"/>
    <s v="RET"/>
    <n v="1100000"/>
    <s v="NASIK RETAIL REGIONAL OFFICE"/>
    <x v="0"/>
    <x v="0"/>
    <s v="0"/>
  </r>
  <r>
    <x v="74"/>
    <s v="VRO_Tank Replacements"/>
    <x v="5"/>
    <n v="2550000"/>
    <n v="2550000"/>
    <n v="0"/>
    <n v="0"/>
    <n v="0"/>
    <n v="2470561.36"/>
    <n v="96.884759215686273"/>
    <n v="0"/>
    <n v="0"/>
    <n v="2470561.36"/>
    <n v="0"/>
    <n v="2470561.36"/>
    <n v="0"/>
    <n v="0"/>
    <n v="0"/>
    <s v="31923310"/>
    <s v="7033"/>
    <s v="VASHI RETAIL RO"/>
    <s v="7033"/>
    <s v="WZR"/>
    <s v="7033CC01"/>
    <s v="INFR"/>
    <d v="2022-06-21T00:00:00"/>
    <d v="2023-12-31T00:00:00"/>
    <s v="RET"/>
    <n v="2550000"/>
    <s v="VASHI RETAIL RO"/>
    <x v="0"/>
    <x v="0"/>
    <s v="0"/>
  </r>
  <r>
    <x v="75"/>
    <s v="WZ SUR-NewHighway-Boramani"/>
    <x v="2"/>
    <n v="9000000"/>
    <n v="9000000"/>
    <n v="0"/>
    <n v="0"/>
    <n v="0"/>
    <n v="9874550.2100000009"/>
    <n v="109.71722455555556"/>
    <n v="0"/>
    <n v="0"/>
    <n v="9874550.2100000009"/>
    <n v="0"/>
    <n v="9874550.2100000009"/>
    <n v="0"/>
    <n v="0"/>
    <n v="0"/>
    <s v="31951460"/>
    <s v="7035"/>
    <s v="SHOLAPUR RETAIL REGION"/>
    <s v="7035"/>
    <s v="WZR"/>
    <s v="7035CC01"/>
    <s v="INFR"/>
    <d v="2022-06-28T00:00:00"/>
    <d v="2023-12-31T00:00:00"/>
    <s v="RET"/>
    <n v="9000000"/>
    <s v="SHOLAPUR RETAIL REGION"/>
    <x v="0"/>
    <x v="0"/>
    <s v="0"/>
  </r>
  <r>
    <x v="76"/>
    <s v="WZ SUR-ModSudarshanDwyExtRVI"/>
    <x v="2"/>
    <n v="1300000"/>
    <n v="1300000"/>
    <n v="0"/>
    <n v="0"/>
    <n v="0"/>
    <n v="1153397.8500000001"/>
    <n v="88.722911538461545"/>
    <n v="0"/>
    <n v="0"/>
    <n v="1153397.8500000001"/>
    <n v="0"/>
    <n v="1153397.8500000001"/>
    <n v="0"/>
    <n v="0"/>
    <n v="0"/>
    <s v="31979600"/>
    <s v="7035"/>
    <s v="SHOLAPUR RETAIL REGION"/>
    <s v="7035"/>
    <s v="WZR"/>
    <s v="7035CC01"/>
    <s v="INFR"/>
    <d v="2022-06-28T00:00:00"/>
    <d v="2023-12-30T00:00:00"/>
    <s v="RET"/>
    <n v="1300000"/>
    <s v="SHOLAPUR RETAIL REGION"/>
    <x v="0"/>
    <x v="0"/>
    <s v="0"/>
  </r>
  <r>
    <x v="77"/>
    <s v="WZ SUR-ModShantaiCanRVIDrivExt"/>
    <x v="2"/>
    <n v="2800000"/>
    <n v="2800000"/>
    <n v="0"/>
    <n v="0"/>
    <n v="0"/>
    <n v="2560501.83"/>
    <n v="91.446493928571428"/>
    <n v="0"/>
    <n v="0"/>
    <n v="2560501.83"/>
    <n v="0"/>
    <n v="2560501.83"/>
    <n v="0"/>
    <n v="0"/>
    <n v="0"/>
    <s v="31951460"/>
    <s v="7035"/>
    <s v="SHOLAPUR RETAIL REGION"/>
    <s v="7035"/>
    <s v="WZR"/>
    <s v="7035CC01"/>
    <s v="INFR"/>
    <d v="2022-06-28T00:00:00"/>
    <d v="2024-03-31T00:00:00"/>
    <s v="RET"/>
    <n v="2800000"/>
    <s v="SHOLAPUR RETAIL REGION"/>
    <x v="0"/>
    <x v="0"/>
    <s v="0"/>
  </r>
  <r>
    <x v="78"/>
    <s v="WZ SUR-ModDattryNazreDriRVI119"/>
    <x v="2"/>
    <n v="1500000"/>
    <n v="1500000"/>
    <n v="0"/>
    <n v="0"/>
    <n v="0"/>
    <n v="1433430.05"/>
    <n v="95.562003333333337"/>
    <n v="0"/>
    <n v="0"/>
    <n v="1433430.05"/>
    <n v="0"/>
    <n v="1433430.05"/>
    <n v="0"/>
    <n v="0"/>
    <n v="0"/>
    <s v="31951460"/>
    <s v="7035"/>
    <s v="SHOLAPUR RETAIL REGION"/>
    <s v="7035"/>
    <s v="WZR"/>
    <s v="7035CC01"/>
    <s v="INFR"/>
    <d v="2022-06-28T00:00:00"/>
    <d v="2024-03-31T00:00:00"/>
    <s v="RET"/>
    <n v="1500000"/>
    <s v="SHOLAPUR RETAIL REGION"/>
    <x v="0"/>
    <x v="0"/>
    <s v="0"/>
  </r>
  <r>
    <x v="79"/>
    <s v="WZ_PRRO_False Ceiling Refurb"/>
    <x v="1"/>
    <n v="5700000"/>
    <n v="5700000"/>
    <n v="0"/>
    <n v="0"/>
    <n v="0"/>
    <n v="5160933.25"/>
    <n v="90.542688596491232"/>
    <n v="0"/>
    <n v="0"/>
    <n v="5160933.25"/>
    <n v="0"/>
    <n v="5160933.25"/>
    <n v="0"/>
    <n v="0"/>
    <n v="0"/>
    <s v="31949520"/>
    <s v="7029"/>
    <s v="PUNE RETAIL RO"/>
    <s v="7029"/>
    <s v="WZR"/>
    <s v="7029CC01"/>
    <s v="SIGN"/>
    <d v="2022-06-29T00:00:00"/>
    <d v="2024-03-31T00:00:00"/>
    <s v="RET"/>
    <n v="5700000"/>
    <s v="PUNE RETAIL RO"/>
    <x v="0"/>
    <x v="0"/>
    <s v="0"/>
  </r>
  <r>
    <x v="80"/>
    <s v="Replacement of old RVI"/>
    <x v="6"/>
    <n v="6400000"/>
    <n v="6400000"/>
    <n v="0"/>
    <n v="0"/>
    <n v="0"/>
    <n v="3655776.03"/>
    <n v="57.12150046875"/>
    <n v="0"/>
    <n v="0"/>
    <n v="3655776.03"/>
    <n v="0"/>
    <n v="3655776.03"/>
    <n v="0"/>
    <n v="0"/>
    <n v="0"/>
    <s v="31927600"/>
    <s v="7028"/>
    <s v="NAGPUR RETAIL RO (STP 5027)"/>
    <s v="7028"/>
    <s v="WZR"/>
    <s v="7028CC01"/>
    <s v="SIGN"/>
    <d v="2022-06-25T00:00:00"/>
    <d v="2024-09-30T00:00:00"/>
    <s v="RET"/>
    <n v="6400000"/>
    <s v="NAGPUR RETAIL RO (STP 5027)"/>
    <x v="0"/>
    <x v="0"/>
    <s v="0"/>
  </r>
  <r>
    <x v="81"/>
    <s v="Service Station Tanks for NRO"/>
    <x v="6"/>
    <n v="10000000"/>
    <n v="10000000"/>
    <n v="0"/>
    <n v="0"/>
    <n v="0"/>
    <n v="9868402.7200000007"/>
    <n v="98.684027200000003"/>
    <n v="0"/>
    <n v="0"/>
    <n v="9868402.7200000007"/>
    <n v="0"/>
    <n v="9868402.7200000007"/>
    <n v="0"/>
    <n v="0"/>
    <n v="0"/>
    <s v="31927600"/>
    <s v="7028"/>
    <s v="NAGPUR RETAIL RO (STP 5027)"/>
    <s v="7028"/>
    <s v="WZR"/>
    <s v="7028CC01"/>
    <s v="PNM"/>
    <d v="2022-06-28T00:00:00"/>
    <d v="2024-12-31T00:00:00"/>
    <s v="RET"/>
    <n v="10000000"/>
    <s v="NAGPUR RETAIL RO (STP 5027)"/>
    <x v="0"/>
    <x v="0"/>
    <s v="0"/>
  </r>
  <r>
    <x v="82"/>
    <s v="Canpy Fals ceilng roof gutter"/>
    <x v="8"/>
    <n v="6000000"/>
    <n v="6000000"/>
    <n v="0"/>
    <n v="0"/>
    <n v="0"/>
    <n v="5962487.5499999998"/>
    <n v="99.374792499999998"/>
    <n v="0"/>
    <n v="0"/>
    <n v="5962487.5499999998"/>
    <n v="0"/>
    <n v="5962487.5499999998"/>
    <n v="0"/>
    <n v="0"/>
    <n v="0"/>
    <s v="31961420"/>
    <s v="7032"/>
    <s v="VASCO RETAIL RO"/>
    <s v="7032"/>
    <s v="WZR"/>
    <s v="7032CC01"/>
    <s v="SIGN"/>
    <d v="2022-07-04T00:00:00"/>
    <d v="2025-03-31T00:00:00"/>
    <s v="RET"/>
    <n v="6000000"/>
    <s v="VASCO RETAIL RO"/>
    <x v="0"/>
    <x v="0"/>
    <s v="0"/>
  </r>
  <r>
    <x v="83"/>
    <s v="Canopy F ceiling roof gutter"/>
    <x v="6"/>
    <n v="7000000"/>
    <n v="7000000"/>
    <n v="0"/>
    <n v="0"/>
    <n v="0"/>
    <n v="5168853.8499999996"/>
    <n v="73.840769285714273"/>
    <n v="0"/>
    <n v="0"/>
    <n v="5168853.8499999996"/>
    <n v="0"/>
    <n v="5168853.8499999996"/>
    <n v="0"/>
    <n v="0"/>
    <n v="0"/>
    <s v="31927600"/>
    <s v="7028"/>
    <s v="NAGPUR RETAIL RO (STP 5027)"/>
    <s v="7028"/>
    <s v="WZR"/>
    <s v="7028CC01"/>
    <s v="SIGN"/>
    <d v="2022-06-28T00:00:00"/>
    <d v="2024-12-31T00:00:00"/>
    <s v="RET"/>
    <n v="7000000"/>
    <s v="NAGPUR RETAIL RO (STP 5027)"/>
    <x v="0"/>
    <x v="0"/>
    <s v="0"/>
  </r>
  <r>
    <x v="84"/>
    <s v="Modernization of ROs"/>
    <x v="1"/>
    <n v="600000"/>
    <n v="600000"/>
    <n v="0"/>
    <n v="0"/>
    <n v="0"/>
    <n v="468171.32"/>
    <n v="78.028553333333335"/>
    <n v="0"/>
    <n v="0"/>
    <n v="468171.32"/>
    <n v="0"/>
    <n v="468171.32"/>
    <n v="0"/>
    <n v="0"/>
    <n v="0"/>
    <s v="31949520"/>
    <s v="7029"/>
    <s v="PUNE RETAIL RO"/>
    <s v="7029"/>
    <s v="WZR"/>
    <s v="7029CC01"/>
    <s v="INFR"/>
    <d v="2022-07-01T00:00:00"/>
    <d v="2023-12-31T00:00:00"/>
    <s v="RET"/>
    <n v="600000"/>
    <s v="PUNE RETAIL RO"/>
    <x v="0"/>
    <x v="0"/>
    <s v="0"/>
  </r>
  <r>
    <x v="85"/>
    <s v="WZ SUR-TankAugment22-23"/>
    <x v="2"/>
    <n v="8000000"/>
    <n v="8000000"/>
    <n v="0"/>
    <n v="0"/>
    <n v="0"/>
    <n v="8797008.4800000004"/>
    <n v="109.96260600000001"/>
    <n v="0"/>
    <n v="0"/>
    <n v="8797008.4800000004"/>
    <n v="0"/>
    <n v="8797008.4800000004"/>
    <n v="0"/>
    <n v="0"/>
    <n v="0"/>
    <s v="31979600"/>
    <s v="7035"/>
    <s v="SHOLAPUR RETAIL REGION"/>
    <s v="7035"/>
    <s v="WZR"/>
    <s v="7035CC01"/>
    <s v="INFR"/>
    <d v="2022-06-30T00:00:00"/>
    <d v="2024-03-29T00:00:00"/>
    <s v="RET"/>
    <n v="8000000"/>
    <s v="SHOLAPUR RETAIL REGION"/>
    <x v="0"/>
    <x v="0"/>
    <s v="0"/>
  </r>
  <r>
    <x v="86"/>
    <s v="WZ SUR-ModParvatiDwyExtSB"/>
    <x v="2"/>
    <n v="4700000"/>
    <n v="4700000"/>
    <n v="0"/>
    <n v="0"/>
    <n v="0"/>
    <n v="4930608.37"/>
    <n v="104.90656106382978"/>
    <n v="0"/>
    <n v="0"/>
    <n v="4930608.37"/>
    <n v="0"/>
    <n v="4930608.37"/>
    <n v="0"/>
    <n v="0"/>
    <n v="0"/>
    <s v="31979600"/>
    <s v="7035"/>
    <s v="SHOLAPUR RETAIL REGION"/>
    <s v="7035"/>
    <s v="WZR"/>
    <s v="7035CC01"/>
    <s v="INFR"/>
    <d v="2022-06-30T00:00:00"/>
    <d v="2024-03-26T00:00:00"/>
    <s v="RET"/>
    <n v="4700000"/>
    <s v="SHOLAPUR RETAIL REGION"/>
    <x v="0"/>
    <x v="0"/>
    <s v="0"/>
  </r>
  <r>
    <x v="87"/>
    <s v="Integrated Canopy under Nagpur"/>
    <x v="6"/>
    <n v="8300000"/>
    <n v="8300000"/>
    <n v="0"/>
    <n v="0"/>
    <n v="0"/>
    <n v="6923502"/>
    <n v="83.415686746987959"/>
    <n v="0"/>
    <n v="0"/>
    <n v="6923502"/>
    <n v="0"/>
    <n v="6923502"/>
    <n v="0"/>
    <n v="0"/>
    <n v="0"/>
    <s v="31927600"/>
    <s v="7028"/>
    <s v="NAGPUR RETAIL RO (STP 5027)"/>
    <s v="7028"/>
    <s v="WZR"/>
    <s v="7028CC01"/>
    <s v="INFR"/>
    <d v="2022-07-01T00:00:00"/>
    <d v="2024-12-31T00:00:00"/>
    <s v="RET"/>
    <n v="8300000"/>
    <s v="NAGPUR RETAIL RO (STP 5027)"/>
    <x v="0"/>
    <x v="0"/>
    <s v="0"/>
  </r>
  <r>
    <x v="88"/>
    <s v="WZ_NAG_MOD_GANDHEWAR_PETROELUM"/>
    <x v="6"/>
    <n v="800000"/>
    <n v="800000"/>
    <n v="0"/>
    <n v="0"/>
    <n v="0"/>
    <n v="799092.4"/>
    <n v="99.88655"/>
    <n v="0"/>
    <n v="0"/>
    <n v="799092.4"/>
    <n v="0"/>
    <n v="799092.4"/>
    <n v="0"/>
    <n v="0"/>
    <n v="0"/>
    <s v="31927600"/>
    <s v="7028"/>
    <s v="NAGPUR RETAIL RO (STP 5027)"/>
    <s v="7028"/>
    <s v="WZR"/>
    <s v="7028CC01"/>
    <s v="INFR"/>
    <d v="2022-07-01T00:00:00"/>
    <d v="2024-09-30T00:00:00"/>
    <s v="RET"/>
    <n v="800000"/>
    <s v="NAGPUR RETAIL RO (STP 5027)"/>
    <x v="0"/>
    <x v="0"/>
    <s v="0"/>
  </r>
  <r>
    <x v="89"/>
    <s v="MRO_TANK INSTALLATION"/>
    <x v="7"/>
    <n v="3900000"/>
    <n v="3900000"/>
    <n v="0"/>
    <n v="0"/>
    <n v="0"/>
    <n v="3893881.71"/>
    <n v="99.843120769230765"/>
    <n v="0"/>
    <n v="0"/>
    <n v="3893881.71"/>
    <n v="0"/>
    <n v="3893881.71"/>
    <n v="0"/>
    <n v="0"/>
    <n v="0"/>
    <s v="31939890"/>
    <s v="7027"/>
    <s v="MUMBAI RETAIL RO"/>
    <s v="7027"/>
    <s v="WZR"/>
    <s v="7027CC01"/>
    <s v="INFR"/>
    <d v="2022-07-01T00:00:00"/>
    <d v="2023-09-30T00:00:00"/>
    <s v="RET"/>
    <n v="3900000"/>
    <s v="MUMBAI RETAIL RO"/>
    <x v="0"/>
    <x v="0"/>
    <s v="0"/>
  </r>
  <r>
    <x v="90"/>
    <s v="WZ SUR-ID-Mst SmP1"/>
    <x v="2"/>
    <n v="10000000"/>
    <n v="10000000"/>
    <n v="0"/>
    <n v="0"/>
    <n v="0"/>
    <n v="9965915.0500000007"/>
    <n v="99.65915050000001"/>
    <n v="0"/>
    <n v="0"/>
    <n v="9965915.0500000007"/>
    <n v="0"/>
    <n v="9965915.0500000007"/>
    <n v="0"/>
    <n v="0"/>
    <n v="0"/>
    <s v="31979600"/>
    <s v="7035"/>
    <s v="SHOLAPUR RETAIL REGION"/>
    <s v="7035"/>
    <s v="WZR"/>
    <s v="7035CC01"/>
    <s v="SIGN"/>
    <d v="2022-07-05T00:00:00"/>
    <d v="2024-12-31T00:00:00"/>
    <s v="RET"/>
    <n v="10000000"/>
    <s v="SHOLAPUR RETAIL REGION"/>
    <x v="0"/>
    <x v="0"/>
    <s v="0"/>
  </r>
  <r>
    <x v="91"/>
    <s v="WZ SUR-CNGBharadiyaCC"/>
    <x v="2"/>
    <n v="2000000"/>
    <n v="2000000"/>
    <n v="0"/>
    <n v="0"/>
    <n v="0"/>
    <n v="2179098.4700000002"/>
    <n v="108.95492350000001"/>
    <n v="0"/>
    <n v="0"/>
    <n v="2179098.4700000002"/>
    <n v="0"/>
    <n v="2179098.4700000002"/>
    <n v="0"/>
    <n v="0"/>
    <n v="0"/>
    <s v="31979600"/>
    <s v="7035"/>
    <s v="SHOLAPUR RETAIL REGION"/>
    <s v="7035"/>
    <s v="WZR"/>
    <s v="7035CC01"/>
    <s v="CNG"/>
    <d v="2022-07-05T00:00:00"/>
    <d v="2024-03-31T00:00:00"/>
    <s v="RET"/>
    <n v="2000000"/>
    <s v="SHOLAPUR RETAIL REGION"/>
    <x v="0"/>
    <x v="0"/>
    <s v="0"/>
  </r>
  <r>
    <x v="92"/>
    <s v="WZ SUR-ModCNGAmolCanExtCC"/>
    <x v="2"/>
    <n v="1000000"/>
    <n v="1000000"/>
    <n v="0"/>
    <n v="0"/>
    <n v="0"/>
    <n v="1073369.51"/>
    <n v="107.336951"/>
    <n v="0"/>
    <n v="0"/>
    <n v="1073369.51"/>
    <n v="0"/>
    <n v="1073369.51"/>
    <n v="0"/>
    <n v="0"/>
    <n v="0"/>
    <s v="31979600"/>
    <s v="7035"/>
    <s v="SHOLAPUR RETAIL REGION"/>
    <s v="7035"/>
    <s v="WZR"/>
    <s v="7035CC01"/>
    <s v="INFR"/>
    <d v="2022-07-05T00:00:00"/>
    <d v="2024-03-31T00:00:00"/>
    <s v="RET"/>
    <n v="1000000"/>
    <s v="SHOLAPUR RETAIL REGION"/>
    <x v="0"/>
    <x v="0"/>
    <s v="0"/>
  </r>
  <r>
    <x v="93"/>
    <s v="WZ_AURR_MODN_ANANYA PETROLEUM"/>
    <x v="3"/>
    <n v="900000"/>
    <n v="900000"/>
    <n v="0"/>
    <n v="0"/>
    <n v="0"/>
    <n v="902844.43"/>
    <n v="100.31604777777778"/>
    <n v="0"/>
    <n v="0"/>
    <n v="902844.43"/>
    <n v="0"/>
    <n v="902844.43"/>
    <n v="0"/>
    <n v="0"/>
    <n v="0"/>
    <s v="31949090"/>
    <s v="7023"/>
    <s v="AURANGABAD RETAIL RO"/>
    <s v="7023"/>
    <s v="WZR"/>
    <s v="7023CC01"/>
    <s v="INFR"/>
    <d v="2022-07-05T00:00:00"/>
    <d v="2023-09-30T00:00:00"/>
    <s v="RET"/>
    <n v="900000"/>
    <s v="AURANGABAD RETAIL RO"/>
    <x v="0"/>
    <x v="0"/>
    <s v="0"/>
  </r>
  <r>
    <x v="94"/>
    <s v="WZ_AURR_MODN_DATE PETROLEUM"/>
    <x v="3"/>
    <n v="800000"/>
    <n v="800000"/>
    <n v="0"/>
    <n v="0"/>
    <n v="0"/>
    <n v="865987.67"/>
    <n v="108.24845875000001"/>
    <n v="0"/>
    <n v="0"/>
    <n v="865987.67"/>
    <n v="0"/>
    <n v="865987.67"/>
    <n v="0"/>
    <n v="0"/>
    <n v="0"/>
    <s v="31949090"/>
    <s v="7023"/>
    <s v="AURANGABAD RETAIL RO"/>
    <s v="7023"/>
    <s v="WZR"/>
    <s v="7023CC01"/>
    <s v="INFR"/>
    <d v="2022-07-05T00:00:00"/>
    <d v="2023-12-31T00:00:00"/>
    <s v="RET"/>
    <n v="800000"/>
    <s v="AURANGABAD RETAIL RO"/>
    <x v="0"/>
    <x v="0"/>
    <s v="0"/>
  </r>
  <r>
    <x v="95"/>
    <s v="WZ_AURR_MODN_R R Petroleum"/>
    <x v="3"/>
    <n v="900000"/>
    <n v="900000"/>
    <n v="0"/>
    <n v="0"/>
    <n v="0"/>
    <n v="987864.15"/>
    <n v="109.76268333333334"/>
    <n v="0"/>
    <n v="0"/>
    <n v="987864.15"/>
    <n v="0"/>
    <n v="987864.15"/>
    <n v="0"/>
    <n v="0"/>
    <n v="0"/>
    <s v="31949090"/>
    <s v="7023"/>
    <s v="AURANGABAD RETAIL RO"/>
    <s v="7023"/>
    <s v="WZR"/>
    <s v="7023CC01"/>
    <s v="INFR"/>
    <d v="2022-07-05T00:00:00"/>
    <d v="2023-09-30T00:00:00"/>
    <s v="RET"/>
    <n v="900000"/>
    <s v="AURANGABAD RETAIL RO"/>
    <x v="0"/>
    <x v="0"/>
    <s v="0"/>
  </r>
  <r>
    <x v="96"/>
    <s v="WZ_AURR_MODN_SANSKRITI FUEL"/>
    <x v="3"/>
    <n v="900000"/>
    <n v="900000"/>
    <n v="0"/>
    <n v="0"/>
    <n v="0"/>
    <n v="921885.85"/>
    <n v="102.43176111111111"/>
    <n v="0"/>
    <n v="0"/>
    <n v="921885.85"/>
    <n v="0"/>
    <n v="921885.85"/>
    <n v="0"/>
    <n v="0"/>
    <n v="0"/>
    <s v="31949090"/>
    <s v="7023"/>
    <s v="AURANGABAD RETAIL RO"/>
    <s v="7023"/>
    <s v="WZR"/>
    <s v="7023CC01"/>
    <s v="INFR"/>
    <d v="2022-07-05T00:00:00"/>
    <d v="2023-09-30T00:00:00"/>
    <s v="RET"/>
    <n v="900000"/>
    <s v="AURANGABAD RETAIL RO"/>
    <x v="0"/>
    <x v="0"/>
    <s v="0"/>
  </r>
  <r>
    <x v="97"/>
    <s v="WZ_AURR_MODN_OM SRI SAI PETR"/>
    <x v="3"/>
    <n v="900000"/>
    <n v="900000"/>
    <n v="0"/>
    <n v="0"/>
    <n v="0"/>
    <n v="894499.63"/>
    <n v="99.388847777777784"/>
    <n v="0"/>
    <n v="0"/>
    <n v="894499.63"/>
    <n v="0"/>
    <n v="894499.63"/>
    <n v="0"/>
    <n v="0"/>
    <n v="0"/>
    <s v="31949090"/>
    <s v="7023"/>
    <s v="AURANGABAD RETAIL RO"/>
    <s v="7023"/>
    <s v="WZR"/>
    <s v="7023CC01"/>
    <s v="INFR"/>
    <d v="2022-07-05T00:00:00"/>
    <d v="2023-12-31T00:00:00"/>
    <s v="RET"/>
    <n v="900000"/>
    <s v="AURANGABAD RETAIL RO"/>
    <x v="0"/>
    <x v="0"/>
    <s v="0"/>
  </r>
  <r>
    <x v="98"/>
    <s v="WZ_AURR_MODN_RVI_JS N SONS"/>
    <x v="3"/>
    <n v="550000"/>
    <n v="550000"/>
    <n v="0"/>
    <n v="0"/>
    <n v="0"/>
    <n v="550963.79"/>
    <n v="100.17523454545456"/>
    <n v="0"/>
    <n v="0"/>
    <n v="550963.79"/>
    <n v="0"/>
    <n v="550963.79"/>
    <n v="0"/>
    <n v="0"/>
    <n v="0"/>
    <s v="31949090"/>
    <s v="7023"/>
    <s v="AURANGABAD RETAIL RO"/>
    <s v="7023"/>
    <s v="WZR"/>
    <s v="7023CC01"/>
    <s v="INFR"/>
    <d v="2022-07-05T00:00:00"/>
    <d v="2023-09-30T00:00:00"/>
    <s v="RET"/>
    <n v="550000"/>
    <s v="AURANGABAD RETAIL RO"/>
    <x v="0"/>
    <x v="0"/>
    <s v="0"/>
  </r>
  <r>
    <x v="99"/>
    <s v="WZ_AURR_MODN_RVI_DANEKAR PET"/>
    <x v="3"/>
    <n v="900000"/>
    <n v="900000"/>
    <n v="0"/>
    <n v="0"/>
    <n v="0"/>
    <n v="898785.64"/>
    <n v="99.865071111111106"/>
    <n v="0"/>
    <n v="0"/>
    <n v="898785.64"/>
    <n v="0"/>
    <n v="898785.64"/>
    <n v="0"/>
    <n v="0"/>
    <n v="0"/>
    <s v="31949090"/>
    <s v="7023"/>
    <s v="AURANGABAD RETAIL RO"/>
    <s v="7023"/>
    <s v="WZR"/>
    <s v="7023CC01"/>
    <s v="INFR"/>
    <d v="2022-07-05T00:00:00"/>
    <d v="2023-12-31T00:00:00"/>
    <s v="RET"/>
    <n v="900000"/>
    <s v="AURANGABAD RETAIL RO"/>
    <x v="0"/>
    <x v="0"/>
    <s v="0"/>
  </r>
  <r>
    <x v="100"/>
    <s v="WZ_NSK_MOD_BELA AUTO_20"/>
    <x v="4"/>
    <n v="2000000"/>
    <n v="2000000"/>
    <n v="0"/>
    <n v="0"/>
    <n v="0"/>
    <n v="1983339.81"/>
    <n v="99.166990499999997"/>
    <n v="0"/>
    <n v="0"/>
    <n v="1983339.81"/>
    <n v="0"/>
    <n v="1983339.81"/>
    <n v="0"/>
    <n v="0"/>
    <n v="0"/>
    <s v="31992610"/>
    <s v="7036"/>
    <s v="NASIK RETAIL REGIONAL OFFICE"/>
    <s v="7036"/>
    <s v="WZR"/>
    <s v="7036CC01"/>
    <s v="INFR"/>
    <d v="2022-07-07T00:00:00"/>
    <d v="2024-02-29T00:00:00"/>
    <s v="RET"/>
    <n v="2000000"/>
    <s v="NASIK RETAIL REGIONAL OFFICE"/>
    <x v="0"/>
    <x v="0"/>
    <s v="0"/>
  </r>
  <r>
    <x v="101"/>
    <s v="wz_NSK_KANSARA PETROLEUM_27"/>
    <x v="4"/>
    <n v="2700000"/>
    <n v="2700000"/>
    <n v="0"/>
    <n v="0"/>
    <n v="0"/>
    <n v="2351754.91"/>
    <n v="87.102033703703711"/>
    <n v="0"/>
    <n v="0"/>
    <n v="2351754.91"/>
    <n v="0"/>
    <n v="2351754.91"/>
    <n v="0"/>
    <n v="0"/>
    <n v="0"/>
    <s v="31945080"/>
    <s v="7036"/>
    <s v="NASIK RETAIL REGIONAL OFFICE"/>
    <s v="7036"/>
    <s v="WZR"/>
    <s v="7036CC01"/>
    <s v="INFR"/>
    <d v="2022-07-07T00:00:00"/>
    <d v="2023-11-30T00:00:00"/>
    <s v="RET"/>
    <n v="2700000"/>
    <s v="NASIK RETAIL REGIONAL OFFICE"/>
    <x v="0"/>
    <x v="0"/>
    <s v="0"/>
  </r>
  <r>
    <x v="102"/>
    <s v="WZ_NSK_MOD_LED LIGHT REPLACEME"/>
    <x v="4"/>
    <n v="1800000"/>
    <n v="1800000"/>
    <n v="0"/>
    <n v="0"/>
    <n v="0"/>
    <n v="1662129.05"/>
    <n v="92.340502777777786"/>
    <n v="0"/>
    <n v="0"/>
    <n v="1662129.05"/>
    <n v="0"/>
    <n v="1662129.05"/>
    <n v="0"/>
    <n v="0"/>
    <n v="0"/>
    <s v="31945080"/>
    <s v="7036"/>
    <s v="NASIK RETAIL REGIONAL OFFICE"/>
    <s v="7036"/>
    <s v="WZR"/>
    <s v="7036CC01"/>
    <s v="INFR"/>
    <d v="2022-07-07T00:00:00"/>
    <d v="2023-12-31T00:00:00"/>
    <s v="RET"/>
    <n v="1800000"/>
    <s v="NASIK RETAIL REGIONAL OFFICE"/>
    <x v="0"/>
    <x v="0"/>
    <s v="0"/>
  </r>
  <r>
    <x v="103"/>
    <s v="WZ SUR-Safety_Elect"/>
    <x v="2"/>
    <n v="5000000"/>
    <n v="5000000"/>
    <n v="0"/>
    <n v="0"/>
    <n v="0"/>
    <n v="3164387.93"/>
    <n v="63.287758600000004"/>
    <n v="0"/>
    <n v="0"/>
    <n v="3164387.93"/>
    <n v="0"/>
    <n v="3164387.93"/>
    <n v="0"/>
    <n v="0"/>
    <n v="0"/>
    <s v="31951460"/>
    <s v="7035"/>
    <s v="SHOLAPUR RETAIL REGION"/>
    <s v="7035"/>
    <s v="WZR"/>
    <s v="7035CC01"/>
    <s v="PNM"/>
    <d v="2022-07-11T00:00:00"/>
    <d v="2024-06-30T00:00:00"/>
    <s v="RET"/>
    <n v="5000000"/>
    <s v="SHOLAPUR RETAIL REGION"/>
    <x v="0"/>
    <x v="0"/>
    <s v="0"/>
  </r>
  <r>
    <x v="104"/>
    <s v="WZ_AURR_ID Signage Highmast"/>
    <x v="3"/>
    <n v="4800000"/>
    <n v="4800000"/>
    <n v="0"/>
    <n v="0"/>
    <n v="0"/>
    <n v="4845308.1900000004"/>
    <n v="100.943920625"/>
    <n v="0"/>
    <n v="0"/>
    <n v="4845308.1900000004"/>
    <n v="0"/>
    <n v="4845308.1900000004"/>
    <n v="0"/>
    <n v="0"/>
    <n v="0"/>
    <s v="31949090"/>
    <s v="7023"/>
    <s v="AURANGABAD RETAIL RO"/>
    <s v="7023"/>
    <s v="WZR"/>
    <s v="7023CC01"/>
    <s v="SIGN"/>
    <d v="2022-07-08T00:00:00"/>
    <d v="2024-04-30T00:00:00"/>
    <s v="RET"/>
    <n v="4800000"/>
    <s v="AURANGABAD RETAIL RO"/>
    <x v="0"/>
    <x v="0"/>
    <s v="0"/>
  </r>
  <r>
    <x v="105"/>
    <s v="WZ_PRRO_ID Signages_DTP"/>
    <x v="1"/>
    <n v="2200000"/>
    <n v="2200000"/>
    <n v="0"/>
    <n v="0"/>
    <n v="0"/>
    <n v="1862220.25"/>
    <n v="84.646375000000006"/>
    <n v="0"/>
    <n v="0"/>
    <n v="1862220.25"/>
    <n v="0"/>
    <n v="1862220.25"/>
    <n v="0"/>
    <n v="0"/>
    <n v="0"/>
    <s v="31949520"/>
    <s v="7029"/>
    <s v="PUNE RETAIL RO"/>
    <s v="7029"/>
    <s v="WZR"/>
    <s v="7029CC01"/>
    <s v="SIGN"/>
    <d v="2022-07-13T00:00:00"/>
    <d v="2024-03-31T00:00:00"/>
    <s v="RET"/>
    <n v="2200000"/>
    <s v="PUNE RETAIL RO"/>
    <x v="0"/>
    <x v="0"/>
    <s v="0"/>
  </r>
  <r>
    <x v="106"/>
    <s v="Canopy F ceiling roof gutter"/>
    <x v="8"/>
    <n v="3800000"/>
    <n v="3800000"/>
    <n v="0"/>
    <n v="0"/>
    <n v="0"/>
    <n v="3773466.39"/>
    <n v="99.301747105263161"/>
    <n v="0"/>
    <n v="0"/>
    <n v="3773466.39"/>
    <n v="0"/>
    <n v="3773466.39"/>
    <n v="0"/>
    <n v="0"/>
    <n v="0"/>
    <s v="31961420"/>
    <s v="7032"/>
    <s v="VASCO RETAIL RO"/>
    <s v="7032"/>
    <s v="WZR"/>
    <s v="7032CC01"/>
    <s v="SIGN"/>
    <d v="2022-07-14T00:00:00"/>
    <d v="2025-03-31T00:00:00"/>
    <s v="RET"/>
    <n v="3800000"/>
    <s v="VASCO RETAIL RO"/>
    <x v="0"/>
    <x v="0"/>
    <s v="0"/>
  </r>
  <r>
    <x v="107"/>
    <s v="WZ_PRRO_DYANANDA DDD"/>
    <x v="1"/>
    <n v="1200000"/>
    <n v="1200000"/>
    <n v="0"/>
    <n v="0"/>
    <n v="0"/>
    <n v="1145461.72"/>
    <n v="95.455143333333325"/>
    <n v="0"/>
    <n v="0"/>
    <n v="1145461.72"/>
    <n v="0"/>
    <n v="1145461.72"/>
    <n v="0"/>
    <n v="0"/>
    <n v="0"/>
    <s v="31949520"/>
    <s v="7029"/>
    <s v="PUNE RETAIL RO"/>
    <s v="7029"/>
    <s v="WZR"/>
    <s v="7029CC01"/>
    <s v="PNM"/>
    <d v="2022-07-15T00:00:00"/>
    <d v="2024-03-31T00:00:00"/>
    <s v="RET"/>
    <n v="1200000"/>
    <s v="PUNE RETAIL RO"/>
    <x v="0"/>
    <x v="0"/>
    <s v="0"/>
  </r>
  <r>
    <x v="108"/>
    <s v="AURR_MODN_Vaishnavimata Petro"/>
    <x v="3"/>
    <n v="900000"/>
    <n v="900000"/>
    <n v="0"/>
    <n v="0"/>
    <n v="0"/>
    <n v="909368.4"/>
    <n v="101.04093333333334"/>
    <n v="0"/>
    <n v="0"/>
    <n v="909368.4"/>
    <n v="0"/>
    <n v="909368.4"/>
    <n v="0"/>
    <n v="0"/>
    <n v="0"/>
    <s v="31949090"/>
    <s v="7023"/>
    <s v="AURANGABAD RETAIL RO"/>
    <s v="7023"/>
    <s v="WZR"/>
    <s v="7023CC01"/>
    <s v="INFR"/>
    <d v="2022-07-16T00:00:00"/>
    <d v="2023-12-31T00:00:00"/>
    <s v="RET"/>
    <n v="900000"/>
    <s v="AURANGABAD RETAIL RO"/>
    <x v="0"/>
    <x v="0"/>
    <s v="0"/>
  </r>
  <r>
    <x v="109"/>
    <s v="AURR_MODN_Sunder Petroleum"/>
    <x v="3"/>
    <n v="1700000"/>
    <n v="1700000"/>
    <n v="0"/>
    <n v="0"/>
    <n v="0"/>
    <n v="1699046.78"/>
    <n v="99.943928235294123"/>
    <n v="0"/>
    <n v="0"/>
    <n v="1699046.78"/>
    <n v="0"/>
    <n v="1699046.78"/>
    <n v="0"/>
    <n v="0"/>
    <n v="0"/>
    <s v="31949090"/>
    <s v="7023"/>
    <s v="AURANGABAD RETAIL RO"/>
    <s v="7023"/>
    <s v="WZR"/>
    <s v="7023CC01"/>
    <s v="INFR"/>
    <d v="2022-07-16T00:00:00"/>
    <d v="2023-12-31T00:00:00"/>
    <s v="RET"/>
    <n v="1700000"/>
    <s v="AURANGABAD RETAIL RO"/>
    <x v="0"/>
    <x v="0"/>
    <s v="0"/>
  </r>
  <r>
    <x v="110"/>
    <s v="WZ_PRRO_NRO SHENDRE CC"/>
    <x v="1"/>
    <n v="9600000"/>
    <n v="9600000"/>
    <n v="0"/>
    <n v="0"/>
    <n v="0"/>
    <n v="9898563.7699999996"/>
    <n v="103.11003927083333"/>
    <n v="0"/>
    <n v="0"/>
    <n v="9898563.7699999996"/>
    <n v="0"/>
    <n v="9898563.7699999996"/>
    <n v="0"/>
    <n v="0"/>
    <n v="0"/>
    <s v="31949520"/>
    <s v="7029"/>
    <s v="PUNE RETAIL RO"/>
    <s v="7029"/>
    <s v="WZR"/>
    <s v="7029CC01"/>
    <s v="INFR"/>
    <d v="2022-07-18T00:00:00"/>
    <d v="2024-03-31T00:00:00"/>
    <s v="RET"/>
    <n v="9600000"/>
    <s v="PUNE RETAIL RO"/>
    <x v="0"/>
    <x v="0"/>
    <s v="0"/>
  </r>
  <r>
    <x v="111"/>
    <s v="WZ_PRRO_SHIVAM CANOPY RVI"/>
    <x v="1"/>
    <n v="2900000"/>
    <n v="2900000"/>
    <n v="0"/>
    <n v="0"/>
    <n v="0"/>
    <n v="2712406.97"/>
    <n v="93.531274827586216"/>
    <n v="0"/>
    <n v="0"/>
    <n v="2712406.97"/>
    <n v="0"/>
    <n v="2712406.97"/>
    <n v="0"/>
    <n v="0"/>
    <n v="0"/>
    <s v="31949520"/>
    <s v="7029"/>
    <s v="PUNE RETAIL RO"/>
    <s v="7029"/>
    <s v="WZR"/>
    <s v="7029CC01"/>
    <s v="INFR"/>
    <d v="2022-07-18T00:00:00"/>
    <d v="2024-03-31T00:00:00"/>
    <s v="RET"/>
    <n v="2900000"/>
    <s v="PUNE RETAIL RO"/>
    <x v="0"/>
    <x v="0"/>
    <s v="0"/>
  </r>
  <r>
    <x v="112"/>
    <s v="WZ_PRRO_AEC COMPOUND WALL"/>
    <x v="1"/>
    <n v="600000"/>
    <n v="600000"/>
    <n v="0"/>
    <n v="0"/>
    <n v="0"/>
    <n v="375442.1"/>
    <n v="62.573683333333328"/>
    <n v="0"/>
    <n v="0"/>
    <n v="375442.1"/>
    <n v="0"/>
    <n v="375442.1"/>
    <n v="0"/>
    <n v="0"/>
    <n v="0"/>
    <s v="31949520"/>
    <s v="7029"/>
    <s v="PUNE RETAIL RO"/>
    <s v="7029"/>
    <s v="WZR"/>
    <s v="7029CC01"/>
    <s v="INFR"/>
    <d v="2022-07-18T00:00:00"/>
    <d v="2023-12-31T00:00:00"/>
    <s v="RET"/>
    <n v="600000"/>
    <s v="PUNE RETAIL RO"/>
    <x v="0"/>
    <x v="0"/>
    <s v="0"/>
  </r>
  <r>
    <x v="113"/>
    <s v="WZ_NAG_Ashoka _Fuels"/>
    <x v="6"/>
    <n v="1600000"/>
    <n v="1600000"/>
    <n v="0"/>
    <n v="0"/>
    <n v="0"/>
    <n v="1373293.34"/>
    <n v="85.830833750000011"/>
    <n v="0"/>
    <n v="0"/>
    <n v="1373293.34"/>
    <n v="0"/>
    <n v="1373293.34"/>
    <n v="0"/>
    <n v="0"/>
    <n v="0"/>
    <s v="31927600"/>
    <s v="7028"/>
    <s v="NAGPUR RETAIL RO (STP 5027)"/>
    <s v="7028"/>
    <s v="WZR"/>
    <s v="7028CC01"/>
    <s v="INFR"/>
    <d v="2022-07-20T00:00:00"/>
    <d v="2024-09-30T00:00:00"/>
    <s v="RET"/>
    <n v="1600000"/>
    <s v="NAGPUR RETAIL RO (STP 5027)"/>
    <x v="0"/>
    <x v="0"/>
    <s v="0"/>
  </r>
  <r>
    <x v="114"/>
    <s v="WZ_NAG_SHRI_SAI_BALAJI_TIRODA"/>
    <x v="6"/>
    <n v="2600000"/>
    <n v="2600000"/>
    <n v="0"/>
    <n v="0"/>
    <n v="0"/>
    <n v="2475003.4"/>
    <n v="95.192438461538458"/>
    <n v="0"/>
    <n v="0"/>
    <n v="2475003.4"/>
    <n v="0"/>
    <n v="2475003.4"/>
    <n v="0"/>
    <n v="0"/>
    <n v="0"/>
    <s v="31927600"/>
    <s v="7028"/>
    <s v="NAGPUR RETAIL RO (STP 5027)"/>
    <s v="7028"/>
    <s v="WZR"/>
    <s v="7028CC01"/>
    <s v="INFR"/>
    <d v="2022-07-20T00:00:00"/>
    <d v="2024-12-31T00:00:00"/>
    <s v="RET"/>
    <n v="2600000"/>
    <s v="NAGPUR RETAIL RO (STP 5027)"/>
    <x v="0"/>
    <x v="0"/>
    <s v="0"/>
  </r>
  <r>
    <x v="115"/>
    <s v="AURR_SS TANKS _1"/>
    <x v="3"/>
    <n v="15000000"/>
    <n v="15000000"/>
    <n v="0"/>
    <n v="0"/>
    <n v="0"/>
    <n v="16368538.689999999"/>
    <n v="109.12359126666666"/>
    <n v="0"/>
    <n v="0"/>
    <n v="16368538.689999999"/>
    <n v="0"/>
    <n v="16368538.689999999"/>
    <n v="0"/>
    <n v="0"/>
    <n v="0"/>
    <s v="31949090"/>
    <s v="7023"/>
    <s v="AURANGABAD RETAIL RO"/>
    <s v="7023"/>
    <s v="WZR"/>
    <s v="7023CC01"/>
    <s v="PNM"/>
    <d v="2022-07-19T00:00:00"/>
    <d v="2024-03-31T00:00:00"/>
    <s v="RET"/>
    <n v="15000000"/>
    <s v="AURANGABAD RETAIL RO"/>
    <x v="0"/>
    <x v="0"/>
    <s v="0"/>
  </r>
  <r>
    <x v="116"/>
    <s v="WZ_VASCO_FC_RVI_SAI SAMART FUE"/>
    <x v="8"/>
    <n v="900000"/>
    <n v="900000"/>
    <n v="0"/>
    <n v="0"/>
    <n v="0"/>
    <n v="880668.55"/>
    <n v="97.852061111111112"/>
    <n v="0"/>
    <n v="0"/>
    <n v="880668.55"/>
    <n v="0"/>
    <n v="880668.55"/>
    <n v="0"/>
    <n v="0"/>
    <n v="0"/>
    <s v="31961420"/>
    <s v="7032"/>
    <s v="VASCO RETAIL RO"/>
    <s v="7032"/>
    <s v="WZR"/>
    <s v="7032CC01"/>
    <s v="INFR"/>
    <d v="2022-07-20T00:00:00"/>
    <d v="2024-04-30T00:00:00"/>
    <s v="RET"/>
    <n v="900000"/>
    <s v="VASCO RETAIL RO"/>
    <x v="0"/>
    <x v="0"/>
    <s v="0"/>
  </r>
  <r>
    <x v="117"/>
    <s v="WZ SUR_Hoarding2"/>
    <x v="2"/>
    <n v="2700000"/>
    <n v="2700000"/>
    <n v="0"/>
    <n v="0"/>
    <n v="0"/>
    <n v="1711005.37"/>
    <n v="63.370569259259263"/>
    <n v="0"/>
    <n v="0"/>
    <n v="1711005.37"/>
    <n v="0"/>
    <n v="1711005.37"/>
    <n v="0"/>
    <n v="0"/>
    <n v="0"/>
    <s v="31951460"/>
    <s v="7035"/>
    <s v="SHOLAPUR RETAIL REGION"/>
    <s v="7035"/>
    <s v="WZR"/>
    <s v="7035CC01"/>
    <s v="ARB"/>
    <d v="2022-07-31T00:00:00"/>
    <d v="2024-06-30T00:00:00"/>
    <s v="RET"/>
    <n v="2700000"/>
    <s v="SHOLAPUR RETAIL REGION"/>
    <x v="0"/>
    <x v="0"/>
    <s v="0"/>
  </r>
  <r>
    <x v="118"/>
    <s v="WZ_AURR_Hoardings"/>
    <x v="3"/>
    <n v="1200000"/>
    <n v="1200000"/>
    <n v="0"/>
    <n v="0"/>
    <n v="0"/>
    <n v="1052666.74"/>
    <n v="87.722228333333334"/>
    <n v="0"/>
    <n v="0"/>
    <n v="1052666.74"/>
    <n v="0"/>
    <n v="1052666.74"/>
    <n v="0"/>
    <n v="0"/>
    <n v="0"/>
    <s v="31949090"/>
    <s v="7023"/>
    <s v="AURANGABAD RETAIL RO"/>
    <s v="7023"/>
    <s v="WZR"/>
    <s v="7023CC01"/>
    <s v="ARB"/>
    <d v="2022-07-19T00:00:00"/>
    <d v="2023-12-31T00:00:00"/>
    <s v="RET"/>
    <n v="1200000"/>
    <s v="AURANGABAD RETAIL RO"/>
    <x v="0"/>
    <x v="0"/>
    <s v="0"/>
  </r>
  <r>
    <x v="119"/>
    <s v="WZ_AURR_Modn Renuka Petroleum"/>
    <x v="3"/>
    <n v="1100000"/>
    <n v="1100000"/>
    <n v="0"/>
    <n v="0"/>
    <n v="0"/>
    <n v="1099954.74"/>
    <n v="99.995885454545459"/>
    <n v="0"/>
    <n v="0"/>
    <n v="1099954.74"/>
    <n v="0"/>
    <n v="1099954.74"/>
    <n v="0"/>
    <n v="0"/>
    <n v="0"/>
    <s v="31949090"/>
    <s v="7023"/>
    <s v="AURANGABAD RETAIL RO"/>
    <s v="7023"/>
    <s v="WZR"/>
    <s v="7023CC01"/>
    <s v="INFR"/>
    <d v="2022-07-19T00:00:00"/>
    <d v="2023-12-31T00:00:00"/>
    <s v="RET"/>
    <n v="1100000"/>
    <s v="AURANGABAD RETAIL RO"/>
    <x v="0"/>
    <x v="0"/>
    <s v="0"/>
  </r>
  <r>
    <x v="120"/>
    <s v="WZ_NSK_MOD_FALSE CEILING REPLA"/>
    <x v="4"/>
    <n v="4300000"/>
    <n v="4300000"/>
    <n v="0"/>
    <n v="0"/>
    <n v="0"/>
    <n v="4099175.31"/>
    <n v="95.329658372093022"/>
    <n v="0"/>
    <n v="0"/>
    <n v="4099175.31"/>
    <n v="0"/>
    <n v="4099175.31"/>
    <n v="0"/>
    <n v="0"/>
    <n v="0"/>
    <s v="31945080"/>
    <s v="7036"/>
    <s v="NASIK RETAIL REGIONAL OFFICE"/>
    <s v="7036"/>
    <s v="WZR"/>
    <s v="7036CC01"/>
    <s v="SIGN"/>
    <d v="2022-07-23T00:00:00"/>
    <d v="2024-03-31T00:00:00"/>
    <s v="RET"/>
    <n v="4300000"/>
    <s v="NASIK RETAIL REGIONAL OFFICE"/>
    <x v="0"/>
    <x v="0"/>
    <s v="0"/>
  </r>
  <r>
    <x v="121"/>
    <s v="WZ_PRRO_AIRBOY CANOPY"/>
    <x v="1"/>
    <n v="10000000"/>
    <n v="10000000"/>
    <n v="0"/>
    <n v="0"/>
    <n v="0"/>
    <n v="9632521.9299999997"/>
    <n v="96.325219300000001"/>
    <n v="0"/>
    <n v="0"/>
    <n v="9632521.9299999997"/>
    <n v="0"/>
    <n v="9632521.9299999997"/>
    <n v="0"/>
    <n v="0"/>
    <n v="0"/>
    <s v="31949520"/>
    <s v="7029"/>
    <s v="PUNE RETAIL RO"/>
    <s v="7029"/>
    <s v="WZR"/>
    <s v="7029CC01"/>
    <s v="INFR"/>
    <d v="2022-07-23T00:00:00"/>
    <d v="2024-07-31T00:00:00"/>
    <s v="RET"/>
    <n v="10000000"/>
    <s v="PUNE RETAIL RO"/>
    <x v="0"/>
    <x v="0"/>
    <s v="0"/>
  </r>
  <r>
    <x v="122"/>
    <s v="WZ_NSK_MOD_MAHADEV PETR_40"/>
    <x v="4"/>
    <n v="4000000"/>
    <n v="4000000"/>
    <n v="0"/>
    <n v="0"/>
    <n v="0"/>
    <n v="4050768.18"/>
    <n v="101.2692045"/>
    <n v="0"/>
    <n v="0"/>
    <n v="4050768.18"/>
    <n v="0"/>
    <n v="4050768.18"/>
    <n v="0"/>
    <n v="0"/>
    <n v="0"/>
    <s v="31945080"/>
    <s v="7036"/>
    <s v="NASIK RETAIL REGIONAL OFFICE"/>
    <s v="7036"/>
    <s v="WZR"/>
    <s v="7036CC01"/>
    <s v="INFR"/>
    <d v="2022-07-23T00:00:00"/>
    <d v="2023-09-30T00:00:00"/>
    <s v="RET"/>
    <n v="4000000"/>
    <s v="NASIK RETAIL REGIONAL OFFICE"/>
    <x v="0"/>
    <x v="0"/>
    <s v="0"/>
  </r>
  <r>
    <x v="123"/>
    <s v="Modernization of ROs"/>
    <x v="5"/>
    <n v="1400000"/>
    <n v="1400000"/>
    <n v="0"/>
    <n v="0"/>
    <n v="0"/>
    <n v="0"/>
    <n v="0"/>
    <n v="0"/>
    <n v="0"/>
    <n v="0"/>
    <n v="0"/>
    <n v="0"/>
    <n v="0"/>
    <n v="0"/>
    <n v="0"/>
    <s v="31951060"/>
    <s v="7033"/>
    <s v="VASHI RETAIL RO"/>
    <s v="7033"/>
    <s v="WZR"/>
    <s v="7033CC01"/>
    <s v="INFR"/>
    <d v="2022-07-23T00:00:00"/>
    <d v="2023-09-30T00:00:00"/>
    <s v="RET"/>
    <n v="1400000"/>
    <s v="VASHI RETAIL RO"/>
    <x v="0"/>
    <x v="0"/>
    <s v="0"/>
  </r>
  <r>
    <x v="124"/>
    <s v="Modernization of ROs"/>
    <x v="5"/>
    <n v="2300000"/>
    <n v="2300000"/>
    <n v="0"/>
    <n v="0"/>
    <n v="0"/>
    <n v="2159618.66"/>
    <n v="93.89646347826087"/>
    <n v="0"/>
    <n v="0"/>
    <n v="2159618.66"/>
    <n v="0"/>
    <n v="2159618.66"/>
    <n v="0"/>
    <n v="0"/>
    <n v="0"/>
    <s v="31951060"/>
    <s v="7033"/>
    <s v="VASHI RETAIL RO"/>
    <s v="7033"/>
    <s v="WZR"/>
    <s v="7033CC01"/>
    <s v="INFR"/>
    <d v="2022-07-23T00:00:00"/>
    <d v="2023-12-31T00:00:00"/>
    <s v="RET"/>
    <n v="2300000"/>
    <s v="VASHI RETAIL RO"/>
    <x v="0"/>
    <x v="0"/>
    <s v="0"/>
  </r>
  <r>
    <x v="125"/>
    <s v="WZ_NSK_MOD_RVI REPLACEMENT_94"/>
    <x v="4"/>
    <n v="9400000"/>
    <n v="9400000"/>
    <n v="0"/>
    <n v="0"/>
    <n v="0"/>
    <n v="7356923.6200000001"/>
    <n v="78.26514489361702"/>
    <n v="0"/>
    <n v="0"/>
    <n v="7356923.6200000001"/>
    <n v="0"/>
    <n v="7356923.6200000001"/>
    <n v="0"/>
    <n v="0"/>
    <n v="0"/>
    <s v="31945080"/>
    <s v="7036"/>
    <s v="NASIK RETAIL REGIONAL OFFICE"/>
    <s v="7036"/>
    <s v="WZR"/>
    <s v="7036CC01"/>
    <s v="SIGN"/>
    <d v="2022-07-23T00:00:00"/>
    <d v="2024-03-31T00:00:00"/>
    <s v="RET"/>
    <n v="9400000"/>
    <s v="NASIK RETAIL REGIONAL OFFICE"/>
    <x v="0"/>
    <x v="0"/>
    <s v="0"/>
  </r>
  <r>
    <x v="126"/>
    <s v="WZ_NSK_MOD_FALSE CEILING REPL2"/>
    <x v="4"/>
    <n v="1800000"/>
    <n v="1800000"/>
    <n v="0"/>
    <n v="0"/>
    <n v="0"/>
    <n v="1683673.88"/>
    <n v="93.537437777777768"/>
    <n v="0"/>
    <n v="0"/>
    <n v="1683673.88"/>
    <n v="0"/>
    <n v="1683673.88"/>
    <n v="0"/>
    <n v="0"/>
    <n v="0"/>
    <s v="31945080"/>
    <s v="7036"/>
    <s v="NASIK RETAIL REGIONAL OFFICE"/>
    <s v="7036"/>
    <s v="WZR"/>
    <s v="7036CC01"/>
    <s v="SIGN"/>
    <d v="2022-07-23T00:00:00"/>
    <d v="2024-03-31T00:00:00"/>
    <s v="RET"/>
    <n v="1800000"/>
    <s v="NASIK RETAIL REGIONAL OFFICE"/>
    <x v="0"/>
    <x v="0"/>
    <s v="0"/>
  </r>
  <r>
    <x v="127"/>
    <s v="Hoardings at Retail outlets"/>
    <x v="6"/>
    <n v="3000000"/>
    <n v="3000000"/>
    <n v="0"/>
    <n v="0"/>
    <n v="0"/>
    <n v="2474300.91"/>
    <n v="82.476697000000001"/>
    <n v="0"/>
    <n v="0"/>
    <n v="2474300.91"/>
    <n v="0"/>
    <n v="2474300.91"/>
    <n v="0"/>
    <n v="0"/>
    <n v="0"/>
    <s v="31927600"/>
    <s v="7028"/>
    <s v="NAGPUR RETAIL RO (STP 5027)"/>
    <s v="7028"/>
    <s v="WZR"/>
    <s v="7028CC01"/>
    <s v="ARB"/>
    <d v="2022-07-23T00:00:00"/>
    <d v="2024-12-31T00:00:00"/>
    <s v="RET"/>
    <n v="3000000"/>
    <s v="NAGPUR RETAIL RO (STP 5027)"/>
    <x v="0"/>
    <x v="0"/>
    <s v="0"/>
  </r>
  <r>
    <x v="128"/>
    <s v="WZ_Vasco_CExRVI_NobleAuto"/>
    <x v="8"/>
    <n v="1795000"/>
    <n v="1795000"/>
    <n v="0"/>
    <n v="0"/>
    <n v="0"/>
    <n v="1773518.64"/>
    <n v="98.803266852367685"/>
    <n v="0"/>
    <n v="0"/>
    <n v="1773518.64"/>
    <n v="0"/>
    <n v="1773518.64"/>
    <n v="0"/>
    <n v="0"/>
    <n v="0"/>
    <s v="31990680"/>
    <s v="7032"/>
    <s v="VASCO RETAIL RO"/>
    <s v="7032"/>
    <s v="WZR"/>
    <s v="7032CC01"/>
    <s v="INFR"/>
    <d v="2022-07-27T00:00:00"/>
    <d v="2024-04-30T00:00:00"/>
    <s v="RET"/>
    <n v="1670000"/>
    <s v="VASCO RETAIL RO"/>
    <x v="0"/>
    <x v="0"/>
    <s v="0"/>
  </r>
  <r>
    <x v="129"/>
    <s v="WZ_PRRO_HOARDING 22-23"/>
    <x v="1"/>
    <n v="5000000"/>
    <n v="5000000"/>
    <n v="0"/>
    <n v="0"/>
    <n v="0"/>
    <n v="4918834.79"/>
    <n v="98.376695800000007"/>
    <n v="0"/>
    <n v="0"/>
    <n v="4918834.79"/>
    <n v="0"/>
    <n v="4918834.79"/>
    <n v="0"/>
    <n v="0"/>
    <n v="0"/>
    <s v="31949520"/>
    <s v="7029"/>
    <s v="PUNE RETAIL RO"/>
    <s v="7029"/>
    <s v="WZR"/>
    <s v="7029CC01"/>
    <s v="ARB"/>
    <d v="2022-07-27T00:00:00"/>
    <d v="2024-03-31T00:00:00"/>
    <s v="RET"/>
    <n v="5000000"/>
    <s v="PUNE RETAIL RO"/>
    <x v="0"/>
    <x v="0"/>
    <s v="0"/>
  </r>
  <r>
    <x v="130"/>
    <s v="AURR_MODN_LED LIGHTS"/>
    <x v="3"/>
    <n v="2800000"/>
    <n v="2800000"/>
    <n v="0"/>
    <n v="0"/>
    <n v="0"/>
    <n v="2965803.77"/>
    <n v="105.92156321428571"/>
    <n v="0"/>
    <n v="0"/>
    <n v="2965803.77"/>
    <n v="0"/>
    <n v="2965803.77"/>
    <n v="0"/>
    <n v="0"/>
    <n v="0"/>
    <s v="31949090"/>
    <s v="7023"/>
    <s v="AURANGABAD RETAIL RO"/>
    <s v="7023"/>
    <s v="WZR"/>
    <s v="7023CC01"/>
    <s v="INFR"/>
    <d v="2022-07-26T00:00:00"/>
    <d v="2024-03-31T00:00:00"/>
    <s v="RET"/>
    <n v="2800000"/>
    <s v="AURANGABAD RETAIL RO"/>
    <x v="0"/>
    <x v="0"/>
    <s v="0"/>
  </r>
  <r>
    <x v="131"/>
    <s v="AURR_MODN_Vaishnavi Petroleum"/>
    <x v="3"/>
    <n v="1700000"/>
    <n v="1700000"/>
    <n v="0"/>
    <n v="0"/>
    <n v="0"/>
    <n v="1627892"/>
    <n v="95.758352941176469"/>
    <n v="0"/>
    <n v="0"/>
    <n v="1627892"/>
    <n v="0"/>
    <n v="1627892"/>
    <n v="0"/>
    <n v="0"/>
    <n v="0"/>
    <s v="31949090"/>
    <s v="7023"/>
    <s v="AURANGABAD RETAIL RO"/>
    <s v="7023"/>
    <s v="WZR"/>
    <s v="7023CC01"/>
    <s v="INFR"/>
    <d v="2022-07-26T00:00:00"/>
    <d v="2024-02-28T00:00:00"/>
    <s v="RET"/>
    <n v="1700000"/>
    <s v="AURANGABAD RETAIL RO"/>
    <x v="0"/>
    <x v="0"/>
    <s v="0"/>
  </r>
  <r>
    <x v="132"/>
    <s v="WZ_NSK_NRO_DAREGAON_20.00"/>
    <x v="4"/>
    <n v="2000000"/>
    <n v="2000000"/>
    <n v="0"/>
    <n v="0"/>
    <n v="0"/>
    <n v="2184480.15"/>
    <n v="109.2240075"/>
    <n v="0"/>
    <n v="0"/>
    <n v="2184480.15"/>
    <n v="0"/>
    <n v="2184480.15"/>
    <n v="0"/>
    <n v="0"/>
    <n v="0"/>
    <s v="31945080"/>
    <s v="7036"/>
    <s v="NASIK RETAIL REGIONAL OFFICE"/>
    <s v="7036"/>
    <s v="WZR"/>
    <s v="7036CC01"/>
    <s v="INFR"/>
    <d v="2022-07-29T00:00:00"/>
    <d v="2023-09-30T00:00:00"/>
    <s v="RET"/>
    <n v="2000000"/>
    <s v="NASIK RETAIL REGIONAL OFFICE"/>
    <x v="0"/>
    <x v="0"/>
    <s v="0"/>
  </r>
  <r>
    <x v="133"/>
    <s v="WZ_VASCO_NRO KARANDWADI"/>
    <x v="8"/>
    <n v="7200000"/>
    <n v="7200000"/>
    <n v="0"/>
    <n v="0"/>
    <n v="0"/>
    <n v="5676902.3700000001"/>
    <n v="78.84586625"/>
    <n v="0"/>
    <n v="0"/>
    <n v="5676902.3700000001"/>
    <n v="0"/>
    <n v="5676902.3700000001"/>
    <n v="0"/>
    <n v="0"/>
    <n v="0"/>
    <s v="31961420"/>
    <s v="7032"/>
    <s v="VASCO RETAIL RO"/>
    <s v="7032"/>
    <s v="WZR"/>
    <s v="7032CC01"/>
    <s v="INFR"/>
    <d v="2022-08-01T00:00:00"/>
    <d v="2025-03-31T00:00:00"/>
    <s v="RET"/>
    <n v="7200000"/>
    <s v="VASCO RETAIL RO"/>
    <x v="0"/>
    <x v="0"/>
    <s v="0"/>
  </r>
  <r>
    <x v="134"/>
    <s v="VRRO_MODN_SARVESWARI PETROLEUM"/>
    <x v="5"/>
    <n v="3400000"/>
    <n v="3400000"/>
    <n v="0"/>
    <n v="0"/>
    <n v="0"/>
    <n v="3561813.09"/>
    <n v="104.75920852941177"/>
    <n v="0"/>
    <n v="0"/>
    <n v="3561813.09"/>
    <n v="0"/>
    <n v="3561813.09"/>
    <n v="0"/>
    <n v="0"/>
    <n v="0"/>
    <s v="31951060"/>
    <s v="7033"/>
    <s v="VASHI RETAIL RO"/>
    <s v="7033"/>
    <s v="WZR"/>
    <s v="7033CC01"/>
    <s v="INFR"/>
    <d v="2022-07-31T00:00:00"/>
    <d v="2023-12-31T00:00:00"/>
    <s v="RET"/>
    <n v="3400000"/>
    <s v="VASHI RETAIL RO"/>
    <x v="0"/>
    <x v="0"/>
    <s v="0"/>
  </r>
  <r>
    <x v="135"/>
    <s v="WZ_VASCO_CNG_GB Mahajan"/>
    <x v="8"/>
    <n v="1200000"/>
    <n v="1200000"/>
    <n v="0"/>
    <n v="0"/>
    <n v="0"/>
    <n v="1193816.76"/>
    <n v="99.484729999999999"/>
    <n v="0"/>
    <n v="0"/>
    <n v="1193816.76"/>
    <n v="0"/>
    <n v="1193816.76"/>
    <n v="0"/>
    <n v="0"/>
    <n v="0"/>
    <s v="31990680"/>
    <s v="7032"/>
    <s v="VASCO RETAIL RO"/>
    <s v="7032"/>
    <s v="WZR"/>
    <s v="7032CC01"/>
    <s v="CNG"/>
    <d v="2022-08-01T00:00:00"/>
    <d v="2024-04-30T00:00:00"/>
    <s v="RET"/>
    <n v="1200000"/>
    <s v="VASCO RETAIL RO"/>
    <x v="0"/>
    <x v="0"/>
    <s v="0"/>
  </r>
  <r>
    <x v="136"/>
    <s v="WZ SUR-ModIntegratedcanopy1"/>
    <x v="2"/>
    <n v="2400000"/>
    <n v="2400000"/>
    <n v="0"/>
    <n v="0"/>
    <n v="0"/>
    <n v="2310104.56"/>
    <n v="96.254356666666666"/>
    <n v="0"/>
    <n v="0"/>
    <n v="2310104.56"/>
    <n v="0"/>
    <n v="2310104.56"/>
    <n v="0"/>
    <n v="0"/>
    <n v="0"/>
    <s v="31951460"/>
    <s v="7035"/>
    <s v="SHOLAPUR RETAIL REGION"/>
    <s v="7035"/>
    <s v="WZR"/>
    <s v="7035CC01"/>
    <s v="INFR"/>
    <d v="2022-07-31T00:00:00"/>
    <d v="2024-06-30T00:00:00"/>
    <s v="RET"/>
    <n v="2400000"/>
    <s v="SHOLAPUR RETAIL REGION"/>
    <x v="0"/>
    <x v="0"/>
    <s v="0"/>
  </r>
  <r>
    <x v="137"/>
    <s v="WZ SUR-Newhighway-GevraiCC"/>
    <x v="2"/>
    <n v="10060000"/>
    <n v="10060000"/>
    <n v="0"/>
    <n v="0"/>
    <n v="0"/>
    <n v="11056224.76"/>
    <n v="109.90283061630218"/>
    <n v="0"/>
    <n v="0"/>
    <n v="11056224.76"/>
    <n v="0"/>
    <n v="11056224.76"/>
    <n v="0"/>
    <n v="0"/>
    <n v="0"/>
    <s v="31979600"/>
    <s v="7035"/>
    <s v="SHOLAPUR RETAIL REGION"/>
    <s v="7035"/>
    <s v="WZR"/>
    <s v="7035CC01"/>
    <s v="INFR"/>
    <d v="2022-08-02T00:00:00"/>
    <d v="2024-03-31T00:00:00"/>
    <s v="RET"/>
    <n v="10060000"/>
    <s v="SHOLAPUR RETAIL REGION"/>
    <x v="0"/>
    <x v="0"/>
    <s v="0"/>
  </r>
  <r>
    <x v="138"/>
    <s v="WZ_NAG_NRO_HATLA_CFS"/>
    <x v="6"/>
    <n v="10400000"/>
    <n v="10400000"/>
    <n v="0"/>
    <n v="0"/>
    <n v="0"/>
    <n v="10792519.710000001"/>
    <n v="103.77422798076924"/>
    <n v="0"/>
    <n v="0"/>
    <n v="10792519.710000001"/>
    <n v="0"/>
    <n v="10792519.710000001"/>
    <n v="0"/>
    <n v="0"/>
    <n v="0"/>
    <s v="31927600"/>
    <s v="7028"/>
    <s v="NAGPUR RETAIL RO (STP 5027)"/>
    <s v="7028"/>
    <s v="WZR"/>
    <s v="7028CC01"/>
    <s v="INFR"/>
    <d v="2022-07-30T00:00:00"/>
    <d v="2024-12-31T00:00:00"/>
    <s v="RET"/>
    <n v="10400000"/>
    <s v="NAGPUR RETAIL RO (STP 5027)"/>
    <x v="0"/>
    <x v="0"/>
    <s v="0"/>
  </r>
  <r>
    <x v="139"/>
    <s v="WZ_NAG_MOD_SAINIK_FUELS"/>
    <x v="6"/>
    <n v="2400000"/>
    <n v="2400000"/>
    <n v="0"/>
    <n v="0"/>
    <n v="0"/>
    <n v="2439060.73"/>
    <n v="101.62753041666667"/>
    <n v="0"/>
    <n v="0"/>
    <n v="2439060.73"/>
    <n v="0"/>
    <n v="2439060.73"/>
    <n v="0"/>
    <n v="0"/>
    <n v="0"/>
    <s v="31927600"/>
    <s v="7028"/>
    <s v="NAGPUR RETAIL RO (STP 5027)"/>
    <s v="7028"/>
    <s v="WZR"/>
    <s v="7028CC01"/>
    <s v="INFR"/>
    <d v="2022-07-30T00:00:00"/>
    <d v="2024-12-31T00:00:00"/>
    <s v="RET"/>
    <n v="2400000"/>
    <s v="NAGPUR RETAIL RO (STP 5027)"/>
    <x v="0"/>
    <x v="0"/>
    <s v="0"/>
  </r>
  <r>
    <x v="140"/>
    <s v="VASHI_NRO KHOPTE"/>
    <x v="5"/>
    <n v="10900000"/>
    <n v="10900000"/>
    <n v="0"/>
    <n v="0"/>
    <n v="0"/>
    <n v="9819132.5600000005"/>
    <n v="90.083784954128447"/>
    <n v="0"/>
    <n v="0"/>
    <n v="9819132.5600000005"/>
    <n v="0"/>
    <n v="9819132.5600000005"/>
    <n v="0"/>
    <n v="0"/>
    <n v="0"/>
    <s v="31951060"/>
    <s v="7033"/>
    <s v="VASHI RETAIL RO"/>
    <s v="7033"/>
    <s v="WZR"/>
    <s v="7033CC01"/>
    <s v="INFR"/>
    <d v="2022-07-31T00:00:00"/>
    <d v="2023-06-30T00:00:00"/>
    <s v="RET"/>
    <n v="10900000"/>
    <s v="VASHI RETAIL RO"/>
    <x v="0"/>
    <x v="0"/>
    <s v="0"/>
  </r>
  <r>
    <x v="141"/>
    <s v="WZ_NSK_ARB_HOARDING_24.00"/>
    <x v="4"/>
    <n v="2400000"/>
    <n v="2400000"/>
    <n v="0"/>
    <n v="0"/>
    <n v="0"/>
    <n v="2376150.5699999998"/>
    <n v="99.006273749999991"/>
    <n v="0"/>
    <n v="0"/>
    <n v="2376150.5699999998"/>
    <n v="0"/>
    <n v="2376150.5699999998"/>
    <n v="0"/>
    <n v="0"/>
    <n v="0"/>
    <s v="31945080"/>
    <s v="7036"/>
    <s v="NASIK RETAIL REGIONAL OFFICE"/>
    <s v="7036"/>
    <s v="WZR"/>
    <s v="7036CC01"/>
    <s v="ARB"/>
    <d v="2022-08-08T00:00:00"/>
    <d v="2024-03-31T00:00:00"/>
    <s v="RET"/>
    <n v="2400000"/>
    <s v="NASIK RETAIL REGIONAL OFFICE"/>
    <x v="0"/>
    <x v="0"/>
    <s v="0"/>
  </r>
  <r>
    <x v="142"/>
    <s v="WZ SUR-SSTank16KL22KL35KL3"/>
    <x v="2"/>
    <n v="5000000"/>
    <n v="5000000"/>
    <n v="0"/>
    <n v="0"/>
    <n v="0"/>
    <n v="4926909.62"/>
    <n v="98.5381924"/>
    <n v="0"/>
    <n v="0"/>
    <n v="4926909.62"/>
    <n v="0"/>
    <n v="4926909.62"/>
    <n v="0"/>
    <n v="0"/>
    <n v="0"/>
    <s v="31979600"/>
    <s v="7035"/>
    <s v="SHOLAPUR RETAIL REGION"/>
    <s v="7035"/>
    <s v="WZR"/>
    <s v="7035CC01"/>
    <s v="PNM"/>
    <d v="2022-08-02T00:00:00"/>
    <d v="2024-03-31T00:00:00"/>
    <s v="RET"/>
    <n v="5000000"/>
    <s v="SHOLAPUR RETAIL REGION"/>
    <x v="0"/>
    <x v="0"/>
    <s v="0"/>
  </r>
  <r>
    <x v="143"/>
    <s v="WZ_NSK_TANK REPLACEMENT_10"/>
    <x v="4"/>
    <n v="1000000"/>
    <n v="1000000"/>
    <n v="0"/>
    <n v="0"/>
    <n v="0"/>
    <n v="862714.74"/>
    <n v="86.271473999999998"/>
    <n v="0"/>
    <n v="0"/>
    <n v="862714.74"/>
    <n v="0"/>
    <n v="862714.74"/>
    <n v="0"/>
    <n v="0"/>
    <n v="0"/>
    <s v="31945080"/>
    <s v="7036"/>
    <s v="NASIK RETAIL REGIONAL OFFICE"/>
    <s v="7036"/>
    <s v="WZR"/>
    <s v="7036CC01"/>
    <s v="TANK"/>
    <d v="2022-08-08T00:00:00"/>
    <d v="2023-12-31T00:00:00"/>
    <s v="RET"/>
    <n v="1000000"/>
    <s v="NASIK RETAIL REGIONAL OFFICE"/>
    <x v="0"/>
    <x v="0"/>
    <s v="0"/>
  </r>
  <r>
    <x v="144"/>
    <s v="WZ SUR-ModAkashdharmaROuplift"/>
    <x v="2"/>
    <n v="7200000"/>
    <n v="7200000"/>
    <n v="0"/>
    <n v="0"/>
    <n v="0"/>
    <n v="7605251.54"/>
    <n v="105.62849361111111"/>
    <n v="0"/>
    <n v="0"/>
    <n v="7605251.54"/>
    <n v="0"/>
    <n v="7605251.54"/>
    <n v="0"/>
    <n v="0"/>
    <n v="0"/>
    <s v="31979600"/>
    <s v="7035"/>
    <s v="SHOLAPUR RETAIL REGION"/>
    <s v="7035"/>
    <s v="WZR"/>
    <s v="7035CC01"/>
    <s v="INFR"/>
    <d v="2022-08-05T00:00:00"/>
    <d v="2024-03-31T00:00:00"/>
    <s v="RET"/>
    <n v="7200000"/>
    <s v="SHOLAPUR RETAIL REGION"/>
    <x v="0"/>
    <x v="0"/>
    <s v="0"/>
  </r>
  <r>
    <x v="145"/>
    <s v="WZ SUR-ModIntegratedCanopy2"/>
    <x v="2"/>
    <n v="2400000"/>
    <n v="2400000"/>
    <n v="0"/>
    <n v="0"/>
    <n v="0"/>
    <n v="2315453.98"/>
    <n v="96.477249166666667"/>
    <n v="0"/>
    <n v="0"/>
    <n v="2315453.98"/>
    <n v="0"/>
    <n v="2315453.98"/>
    <n v="0"/>
    <n v="0"/>
    <n v="0"/>
    <s v="31951460"/>
    <s v="7035"/>
    <s v="SHOLAPUR RETAIL REGION"/>
    <s v="7035"/>
    <s v="WZR"/>
    <s v="7035CC01"/>
    <s v="INFR"/>
    <d v="2022-08-05T00:00:00"/>
    <d v="2024-06-30T00:00:00"/>
    <s v="RET"/>
    <n v="2400000"/>
    <s v="SHOLAPUR RETAIL REGION"/>
    <x v="0"/>
    <x v="0"/>
    <s v="0"/>
  </r>
  <r>
    <x v="146"/>
    <s v="WZ_NSK_IDSIGN_50.00"/>
    <x v="4"/>
    <n v="5000000"/>
    <n v="5000000"/>
    <n v="0"/>
    <n v="0"/>
    <n v="0"/>
    <n v="4416191.7300000004"/>
    <n v="88.323834600000012"/>
    <n v="0"/>
    <n v="0"/>
    <n v="4416191.7300000004"/>
    <n v="0"/>
    <n v="4416191.7300000004"/>
    <n v="0"/>
    <n v="0"/>
    <n v="0"/>
    <s v="31945080"/>
    <s v="7036"/>
    <s v="NASIK RETAIL REGIONAL OFFICE"/>
    <s v="7036"/>
    <s v="WZR"/>
    <s v="7036CC01"/>
    <s v="SIGN"/>
    <d v="2022-08-08T00:00:00"/>
    <d v="2024-03-31T00:00:00"/>
    <s v="RET"/>
    <n v="5000000"/>
    <s v="NASIK RETAIL REGIONAL OFFICE"/>
    <x v="0"/>
    <x v="0"/>
    <s v="0"/>
  </r>
  <r>
    <x v="147"/>
    <s v="WZ_NSK_MOD_SHRISHYAM_25"/>
    <x v="4"/>
    <n v="2500000"/>
    <n v="2500000"/>
    <n v="0"/>
    <n v="0"/>
    <n v="0"/>
    <n v="2410620.81"/>
    <n v="96.4248324"/>
    <n v="0"/>
    <n v="0"/>
    <n v="2410620.81"/>
    <n v="0"/>
    <n v="2410620.81"/>
    <n v="0"/>
    <n v="0"/>
    <n v="0"/>
    <s v="31945080"/>
    <s v="7036"/>
    <s v="NASIK RETAIL REGIONAL OFFICE"/>
    <s v="7036"/>
    <s v="WZR"/>
    <s v="7036CC01"/>
    <s v="INFR"/>
    <d v="2022-08-08T00:00:00"/>
    <d v="2023-12-31T00:00:00"/>
    <s v="RET"/>
    <n v="2500000"/>
    <s v="NASIK RETAIL REGIONAL OFFICE"/>
    <x v="0"/>
    <x v="0"/>
    <s v="0"/>
  </r>
  <r>
    <x v="148"/>
    <s v="WZ_NSK_MOD_JNGAIKWAD_10"/>
    <x v="4"/>
    <n v="1000000"/>
    <n v="1000000"/>
    <n v="0"/>
    <n v="0"/>
    <n v="0"/>
    <n v="946734.55"/>
    <n v="94.673455000000004"/>
    <n v="0"/>
    <n v="0"/>
    <n v="946734.55"/>
    <n v="0"/>
    <n v="946734.55"/>
    <n v="0"/>
    <n v="0"/>
    <n v="0"/>
    <s v="31945080"/>
    <s v="7036"/>
    <s v="NASIK RETAIL REGIONAL OFFICE"/>
    <s v="7036"/>
    <s v="WZR"/>
    <s v="7036CC01"/>
    <s v="INFR"/>
    <d v="2022-08-08T00:00:00"/>
    <d v="2023-12-31T00:00:00"/>
    <s v="RET"/>
    <n v="1000000"/>
    <s v="NASIK RETAIL REGIONAL OFFICE"/>
    <x v="0"/>
    <x v="0"/>
    <s v="0"/>
  </r>
  <r>
    <x v="149"/>
    <s v="Service Station Tanks for NRO"/>
    <x v="7"/>
    <n v="4700000"/>
    <n v="4700000"/>
    <n v="0"/>
    <n v="0"/>
    <n v="0"/>
    <n v="963458.6"/>
    <n v="20.49911914893617"/>
    <n v="0"/>
    <n v="0"/>
    <n v="963458.6"/>
    <n v="0"/>
    <n v="963458.6"/>
    <n v="0"/>
    <n v="0"/>
    <n v="0"/>
    <s v="31939890"/>
    <s v="7027"/>
    <s v="MUMBAI RETAIL RO"/>
    <s v="7027"/>
    <s v="WZR"/>
    <s v="7027CC01"/>
    <s v="PNM"/>
    <d v="2022-08-10T00:00:00"/>
    <d v="2024-02-28T00:00:00"/>
    <s v="RET"/>
    <n v="4700000"/>
    <s v="MUMBAI RETAIL RO"/>
    <x v="0"/>
    <x v="0"/>
    <s v="0"/>
  </r>
  <r>
    <x v="150"/>
    <s v="MRO_COMCO Borivalli"/>
    <x v="7"/>
    <n v="2500000"/>
    <n v="2500000"/>
    <n v="0"/>
    <n v="0"/>
    <n v="0"/>
    <n v="2458105.35"/>
    <n v="98.324213999999998"/>
    <n v="0"/>
    <n v="0"/>
    <n v="2458105.35"/>
    <n v="0"/>
    <n v="2458105.35"/>
    <n v="0"/>
    <n v="0"/>
    <n v="0"/>
    <s v="31939890"/>
    <s v="7027"/>
    <s v="MUMBAI RETAIL RO"/>
    <s v="7027"/>
    <s v="WZR"/>
    <s v="7027CC01"/>
    <s v="INFR"/>
    <d v="2022-08-10T00:00:00"/>
    <d v="2023-09-30T00:00:00"/>
    <s v="RET"/>
    <n v="2500000"/>
    <s v="MUMBAI RETAIL RO"/>
    <x v="0"/>
    <x v="0"/>
    <s v="0"/>
  </r>
  <r>
    <x v="151"/>
    <s v="WZ_NSK_MOD_SHRIKRISHNA_24.00"/>
    <x v="4"/>
    <n v="2400000"/>
    <n v="2400000"/>
    <n v="0"/>
    <n v="0"/>
    <n v="0"/>
    <n v="1983238.16"/>
    <n v="82.634923333333333"/>
    <n v="0"/>
    <n v="0"/>
    <n v="1983238.16"/>
    <n v="0"/>
    <n v="1983238.16"/>
    <n v="0"/>
    <n v="0"/>
    <n v="0"/>
    <s v="31945080"/>
    <s v="7036"/>
    <s v="NASIK RETAIL REGIONAL OFFICE"/>
    <s v="7036"/>
    <s v="WZR"/>
    <s v="7036CC01"/>
    <s v="INFR"/>
    <d v="2022-08-08T00:00:00"/>
    <d v="2023-12-31T00:00:00"/>
    <s v="RET"/>
    <n v="2400000"/>
    <s v="NASIK RETAIL REGIONAL OFFICE"/>
    <x v="0"/>
    <x v="0"/>
    <s v="0"/>
  </r>
  <r>
    <x v="152"/>
    <s v="AURR_MODN_Shri Sai Petroleum21"/>
    <x v="3"/>
    <n v="2100000"/>
    <n v="2100000"/>
    <n v="0"/>
    <n v="0"/>
    <n v="0"/>
    <n v="2099018.67"/>
    <n v="99.953270000000003"/>
    <n v="0"/>
    <n v="0"/>
    <n v="2099018.67"/>
    <n v="0"/>
    <n v="2099018.67"/>
    <n v="0"/>
    <n v="0"/>
    <n v="0"/>
    <s v="31949090"/>
    <s v="7023"/>
    <s v="AURANGABAD RETAIL RO"/>
    <s v="7023"/>
    <s v="WZR"/>
    <s v="7023CC01"/>
    <s v="INFR"/>
    <d v="2022-08-16T00:00:00"/>
    <d v="2024-03-31T00:00:00"/>
    <s v="RET"/>
    <n v="2100000"/>
    <s v="AURANGABAD RETAIL RO"/>
    <x v="0"/>
    <x v="0"/>
    <s v="0"/>
  </r>
  <r>
    <x v="153"/>
    <s v="WZ_AURR_Modn A K Khandare 26L"/>
    <x v="3"/>
    <n v="2600000"/>
    <n v="2600000"/>
    <n v="0"/>
    <n v="0"/>
    <n v="0"/>
    <n v="2599921.8199999998"/>
    <n v="99.996993076923076"/>
    <n v="0"/>
    <n v="0"/>
    <n v="2599921.8199999998"/>
    <n v="0"/>
    <n v="2599921.8199999998"/>
    <n v="0"/>
    <n v="0"/>
    <n v="0"/>
    <s v="31949090"/>
    <s v="7023"/>
    <s v="AURANGABAD RETAIL RO"/>
    <s v="7023"/>
    <s v="WZR"/>
    <s v="7023CC01"/>
    <s v="INFR"/>
    <d v="2022-08-16T00:00:00"/>
    <d v="2024-03-31T00:00:00"/>
    <s v="RET"/>
    <n v="2600000"/>
    <s v="AURANGABAD RETAIL RO"/>
    <x v="0"/>
    <x v="0"/>
    <s v="0"/>
  </r>
  <r>
    <x v="154"/>
    <s v="WZ_AURR_Modn Om Auto 4L"/>
    <x v="3"/>
    <n v="400000"/>
    <n v="400000"/>
    <n v="0"/>
    <n v="0"/>
    <n v="0"/>
    <n v="355521.03"/>
    <n v="88.880257500000013"/>
    <n v="0"/>
    <n v="0"/>
    <n v="355521.03"/>
    <n v="0"/>
    <n v="355521.03"/>
    <n v="0"/>
    <n v="0"/>
    <n v="0"/>
    <s v="31949090"/>
    <s v="7023"/>
    <s v="AURANGABAD RETAIL RO"/>
    <s v="7023"/>
    <s v="WZR"/>
    <s v="7023CC01"/>
    <s v="INFR"/>
    <d v="2022-08-16T00:00:00"/>
    <d v="2024-01-31T00:00:00"/>
    <s v="RET"/>
    <n v="400000"/>
    <s v="AURANGABAD RETAIL RO"/>
    <x v="0"/>
    <x v="0"/>
    <s v="0"/>
  </r>
  <r>
    <x v="155"/>
    <s v="WZ_AURR_Modn Shree Sant 6.4L"/>
    <x v="3"/>
    <n v="640000"/>
    <n v="640000"/>
    <n v="0"/>
    <n v="0"/>
    <n v="0"/>
    <n v="660328.69999999995"/>
    <n v="103.17635937499999"/>
    <n v="0"/>
    <n v="0"/>
    <n v="660328.69999999995"/>
    <n v="0"/>
    <n v="660328.69999999995"/>
    <n v="0"/>
    <n v="0"/>
    <n v="0"/>
    <s v="31949090"/>
    <s v="7023"/>
    <s v="AURANGABAD RETAIL RO"/>
    <s v="7023"/>
    <s v="WZR"/>
    <s v="7023CC01"/>
    <s v="INFR"/>
    <d v="2022-08-16T00:00:00"/>
    <d v="2024-01-31T00:00:00"/>
    <s v="RET"/>
    <n v="640000"/>
    <s v="AURANGABAD RETAIL RO"/>
    <x v="0"/>
    <x v="0"/>
    <s v="0"/>
  </r>
  <r>
    <x v="156"/>
    <s v="PRRO_MODN_RVI_SADGURU FUEL"/>
    <x v="1"/>
    <n v="1000000"/>
    <n v="1000000"/>
    <n v="0"/>
    <n v="0"/>
    <n v="0"/>
    <n v="705482.84"/>
    <n v="70.548283999999995"/>
    <n v="0"/>
    <n v="0"/>
    <n v="705482.84"/>
    <n v="0"/>
    <n v="705482.84"/>
    <n v="0"/>
    <n v="0"/>
    <n v="0"/>
    <s v="31949520"/>
    <s v="7029"/>
    <s v="PUNE RETAIL RO"/>
    <s v="7029"/>
    <s v="WZR"/>
    <s v="7029CC01"/>
    <s v="INFR"/>
    <d v="2022-08-10T00:00:00"/>
    <d v="2024-03-31T00:00:00"/>
    <s v="RET"/>
    <n v="1000000"/>
    <s v="PUNE RETAIL RO"/>
    <x v="0"/>
    <x v="0"/>
    <s v="0"/>
  </r>
  <r>
    <x v="157"/>
    <s v="WZ_PRRO_NRO_SASWARD COURT"/>
    <x v="1"/>
    <n v="1900000"/>
    <n v="1900000"/>
    <n v="0"/>
    <n v="0"/>
    <n v="0"/>
    <n v="1483021.43"/>
    <n v="78.05375947368421"/>
    <n v="0"/>
    <n v="0"/>
    <n v="1483021.43"/>
    <n v="0"/>
    <n v="1483021.43"/>
    <n v="0"/>
    <n v="0"/>
    <n v="0"/>
    <s v="31949520"/>
    <s v="7029"/>
    <s v="PUNE RETAIL RO"/>
    <s v="7029"/>
    <s v="WZR"/>
    <s v="7029CC01"/>
    <s v="INFR"/>
    <d v="2022-08-12T00:00:00"/>
    <d v="2024-03-31T00:00:00"/>
    <s v="RET"/>
    <n v="1900000"/>
    <s v="PUNE RETAIL RO"/>
    <x v="0"/>
    <x v="0"/>
    <s v="0"/>
  </r>
  <r>
    <x v="158"/>
    <s v="VRO_MODN_SUPREME AUTO"/>
    <x v="5"/>
    <n v="3500000"/>
    <n v="3500000"/>
    <n v="0"/>
    <n v="0"/>
    <n v="0"/>
    <n v="3495158.03"/>
    <n v="99.861657999999991"/>
    <n v="0"/>
    <n v="0"/>
    <n v="3495158.03"/>
    <n v="0"/>
    <n v="3495158.03"/>
    <n v="0"/>
    <n v="0"/>
    <n v="0"/>
    <s v="31951060"/>
    <s v="7033"/>
    <s v="VASHI RETAIL RO"/>
    <s v="7033"/>
    <s v="WZR"/>
    <s v="7033CC01"/>
    <s v="INFR"/>
    <d v="2022-08-11T00:00:00"/>
    <d v="2023-12-31T00:00:00"/>
    <s v="RET"/>
    <n v="3500000"/>
    <s v="VASHI RETAIL RO"/>
    <x v="0"/>
    <x v="0"/>
    <s v="0"/>
  </r>
  <r>
    <x v="159"/>
    <s v="VRO_MODN_NGB AUTO"/>
    <x v="5"/>
    <n v="1600000"/>
    <n v="1600000"/>
    <n v="0"/>
    <n v="0"/>
    <n v="0"/>
    <n v="1066335.31"/>
    <n v="66.64595687500001"/>
    <n v="0"/>
    <n v="0"/>
    <n v="1066335.31"/>
    <n v="0"/>
    <n v="1066335.31"/>
    <n v="0"/>
    <n v="0"/>
    <n v="0"/>
    <s v="31951060"/>
    <s v="7033"/>
    <s v="VASHI RETAIL RO"/>
    <s v="7033"/>
    <s v="WZR"/>
    <s v="7033CC01"/>
    <s v="INFR"/>
    <d v="2022-08-21T00:00:00"/>
    <d v="2023-12-31T00:00:00"/>
    <s v="RET"/>
    <n v="1600000"/>
    <s v="VASHI RETAIL RO"/>
    <x v="0"/>
    <x v="0"/>
    <s v="0"/>
  </r>
  <r>
    <x v="160"/>
    <s v="VRO_MODN_EKTA FUEL"/>
    <x v="5"/>
    <n v="3200000"/>
    <n v="3200000"/>
    <n v="0"/>
    <n v="0"/>
    <n v="0"/>
    <n v="3392125.34"/>
    <n v="106.003916875"/>
    <n v="0"/>
    <n v="0"/>
    <n v="3392125.34"/>
    <n v="0"/>
    <n v="3392125.34"/>
    <n v="0"/>
    <n v="0"/>
    <n v="0"/>
    <s v="31951060"/>
    <s v="7033"/>
    <s v="VASHI RETAIL RO"/>
    <s v="7033"/>
    <s v="WZR"/>
    <s v="7033CC01"/>
    <s v="INFR"/>
    <d v="2022-08-21T00:00:00"/>
    <d v="2023-12-31T00:00:00"/>
    <s v="RET"/>
    <n v="3200000"/>
    <s v="VASHI RETAIL RO"/>
    <x v="0"/>
    <x v="0"/>
    <s v="0"/>
  </r>
  <r>
    <x v="161"/>
    <s v="VRO_MODN_SHREE SIDDHIVINAYAK S"/>
    <x v="5"/>
    <n v="2100000"/>
    <n v="2100000"/>
    <n v="0"/>
    <n v="0"/>
    <n v="0"/>
    <n v="2070445.09"/>
    <n v="98.592623333333336"/>
    <n v="0"/>
    <n v="0"/>
    <n v="2070445.09"/>
    <n v="0"/>
    <n v="2070445.09"/>
    <n v="0"/>
    <n v="0"/>
    <n v="0"/>
    <s v="31951060"/>
    <s v="7033"/>
    <s v="VASHI RETAIL RO"/>
    <s v="7033"/>
    <s v="WZR"/>
    <s v="7033CC01"/>
    <s v="INFR"/>
    <d v="2022-08-21T00:00:00"/>
    <d v="2023-12-31T00:00:00"/>
    <s v="RET"/>
    <n v="2100000"/>
    <s v="VASHI RETAIL RO"/>
    <x v="0"/>
    <x v="0"/>
    <s v="0"/>
  </r>
  <r>
    <x v="162"/>
    <s v="VRO_MODN_DESHMUKH PETROLEUM"/>
    <x v="5"/>
    <n v="1700000"/>
    <n v="1700000"/>
    <n v="0"/>
    <n v="0"/>
    <n v="0"/>
    <n v="1848587.01"/>
    <n v="108.74041235294118"/>
    <n v="0"/>
    <n v="0"/>
    <n v="1848587.01"/>
    <n v="0"/>
    <n v="1848587.01"/>
    <n v="0"/>
    <n v="0"/>
    <n v="0"/>
    <s v="31951060"/>
    <s v="7033"/>
    <s v="VASHI RETAIL RO"/>
    <s v="7033"/>
    <s v="WZR"/>
    <s v="7033CC01"/>
    <s v="INFR"/>
    <d v="2022-08-21T00:00:00"/>
    <d v="2023-12-31T00:00:00"/>
    <s v="RET"/>
    <n v="1700000"/>
    <s v="VASHI RETAIL RO"/>
    <x v="0"/>
    <x v="0"/>
    <s v="0"/>
  </r>
  <r>
    <x v="163"/>
    <s v="VRO_MODN_SHREE SHARADA AUTO"/>
    <x v="5"/>
    <n v="1800000"/>
    <n v="1800000"/>
    <n v="0"/>
    <n v="0"/>
    <n v="0"/>
    <n v="1772982.51"/>
    <n v="98.499028333333328"/>
    <n v="0"/>
    <n v="0"/>
    <n v="1772982.51"/>
    <n v="0"/>
    <n v="1772982.51"/>
    <n v="0"/>
    <n v="0"/>
    <n v="0"/>
    <s v="31951060"/>
    <s v="7033"/>
    <s v="VASHI RETAIL RO"/>
    <s v="7033"/>
    <s v="WZR"/>
    <s v="7033CC01"/>
    <s v="INFR"/>
    <d v="2022-08-21T00:00:00"/>
    <d v="2023-12-31T00:00:00"/>
    <s v="RET"/>
    <n v="1800000"/>
    <s v="VASHI RETAIL RO"/>
    <x v="0"/>
    <x v="0"/>
    <s v="0"/>
  </r>
  <r>
    <x v="164"/>
    <s v="VRO_MODN_NERAL SERVICE STN"/>
    <x v="5"/>
    <n v="2200000"/>
    <n v="2200000"/>
    <n v="0"/>
    <n v="0"/>
    <n v="0"/>
    <n v="2333211.64"/>
    <n v="106.05507454545454"/>
    <n v="0"/>
    <n v="0"/>
    <n v="2333211.64"/>
    <n v="0"/>
    <n v="2333211.64"/>
    <n v="0"/>
    <n v="0"/>
    <n v="0"/>
    <s v="31951060"/>
    <s v="7033"/>
    <s v="VASHI RETAIL RO"/>
    <s v="7033"/>
    <s v="WZR"/>
    <s v="7033CC01"/>
    <s v="INFR"/>
    <d v="2022-08-21T00:00:00"/>
    <d v="2023-12-31T00:00:00"/>
    <s v="RET"/>
    <n v="2200000"/>
    <s v="VASHI RETAIL RO"/>
    <x v="0"/>
    <x v="0"/>
    <s v="0"/>
  </r>
  <r>
    <x v="165"/>
    <s v="VRO_MODN_MAHALAXMI AUTO"/>
    <x v="5"/>
    <n v="2200000"/>
    <n v="2200000"/>
    <n v="0"/>
    <n v="0"/>
    <n v="0"/>
    <n v="2123776.7599999998"/>
    <n v="96.535307272727266"/>
    <n v="0"/>
    <n v="0"/>
    <n v="2123776.7599999998"/>
    <n v="0"/>
    <n v="2123776.7599999998"/>
    <n v="0"/>
    <n v="0"/>
    <n v="0"/>
    <s v="31951060"/>
    <s v="7033"/>
    <s v="VASHI RETAIL RO"/>
    <s v="7033"/>
    <s v="WZR"/>
    <s v="7033CC01"/>
    <s v="INFR"/>
    <d v="2022-08-21T00:00:00"/>
    <d v="2023-12-31T00:00:00"/>
    <s v="RET"/>
    <n v="2200000"/>
    <s v="VASHI RETAIL RO"/>
    <x v="0"/>
    <x v="0"/>
    <s v="0"/>
  </r>
  <r>
    <x v="166"/>
    <s v="VRO_MODN_SHREE VINAYAK MHAPE"/>
    <x v="5"/>
    <n v="2300000"/>
    <n v="2300000"/>
    <n v="0"/>
    <n v="0"/>
    <n v="0"/>
    <n v="2485241.5699999998"/>
    <n v="108.05398130434781"/>
    <n v="0"/>
    <n v="0"/>
    <n v="2485241.5699999998"/>
    <n v="0"/>
    <n v="2485241.5699999998"/>
    <n v="0"/>
    <n v="0"/>
    <n v="0"/>
    <s v="31951060"/>
    <s v="7033"/>
    <s v="VASHI RETAIL RO"/>
    <s v="7033"/>
    <s v="WZR"/>
    <s v="7033CC01"/>
    <s v="INFR"/>
    <d v="2022-08-21T00:00:00"/>
    <d v="2023-12-31T00:00:00"/>
    <s v="RET"/>
    <n v="2300000"/>
    <s v="VASHI RETAIL RO"/>
    <x v="0"/>
    <x v="0"/>
    <s v="0"/>
  </r>
  <r>
    <x v="167"/>
    <s v="WZ_VASCO_CNG_NRO CALANGUTE"/>
    <x v="8"/>
    <n v="2000000"/>
    <n v="2000000"/>
    <n v="0"/>
    <n v="0"/>
    <n v="0"/>
    <n v="0"/>
    <n v="0"/>
    <n v="0"/>
    <n v="0"/>
    <n v="0"/>
    <n v="0"/>
    <n v="0"/>
    <n v="0"/>
    <n v="0"/>
    <n v="0"/>
    <s v="31961420"/>
    <s v="7032"/>
    <s v="VASCO RETAIL RO"/>
    <s v="7032"/>
    <s v="WZR"/>
    <s v="7032CC01"/>
    <s v="CNG"/>
    <d v="2022-08-24T00:00:00"/>
    <d v="2025-05-31T00:00:00"/>
    <s v="RET"/>
    <n v="2000000"/>
    <s v="VASCO RETAIL RO"/>
    <x v="0"/>
    <x v="0"/>
    <s v="0"/>
  </r>
  <r>
    <x v="168"/>
    <s v="WZ SUR-CNGSRPFSOREGAONCC"/>
    <x v="2"/>
    <n v="2000000"/>
    <n v="2000000"/>
    <n v="0"/>
    <n v="0"/>
    <n v="0"/>
    <n v="1970828.18"/>
    <n v="98.541409000000002"/>
    <n v="0"/>
    <n v="0"/>
    <n v="1970828.18"/>
    <n v="0"/>
    <n v="1970828.18"/>
    <n v="0"/>
    <n v="0"/>
    <n v="0"/>
    <s v="31951460"/>
    <s v="7035"/>
    <s v="SHOLAPUR RETAIL REGION"/>
    <s v="7035"/>
    <s v="WZR"/>
    <s v="7035CC01"/>
    <s v="CNG"/>
    <d v="2022-08-25T00:00:00"/>
    <d v="2024-03-31T00:00:00"/>
    <s v="RET"/>
    <n v="2000000"/>
    <s v="SHOLAPUR RETAIL REGION"/>
    <x v="0"/>
    <x v="0"/>
    <s v="0"/>
  </r>
  <r>
    <x v="169"/>
    <s v="WZ SUR-ModSRPFSoregCanExtRVICC"/>
    <x v="2"/>
    <n v="2800000"/>
    <n v="2800000"/>
    <n v="0"/>
    <n v="0"/>
    <n v="0"/>
    <n v="2761747.14"/>
    <n v="98.633826428571439"/>
    <n v="0"/>
    <n v="0"/>
    <n v="2761747.14"/>
    <n v="0"/>
    <n v="2761747.14"/>
    <n v="0"/>
    <n v="0"/>
    <n v="0"/>
    <s v="31951460"/>
    <s v="7035"/>
    <s v="SHOLAPUR RETAIL REGION"/>
    <s v="7035"/>
    <s v="WZR"/>
    <s v="7035CC01"/>
    <s v="INFR"/>
    <d v="2022-08-25T00:00:00"/>
    <d v="2024-03-31T00:00:00"/>
    <s v="RET"/>
    <n v="2800000"/>
    <s v="SHOLAPUR RETAIL REGION"/>
    <x v="0"/>
    <x v="0"/>
    <s v="0"/>
  </r>
  <r>
    <x v="170"/>
    <s v="WZ SUR-ModSureshDoddicanCC3"/>
    <x v="2"/>
    <n v="1300000"/>
    <n v="1300000"/>
    <n v="0"/>
    <n v="0"/>
    <n v="0"/>
    <n v="1304567.23"/>
    <n v="100.35132538461538"/>
    <n v="0"/>
    <n v="0"/>
    <n v="1304567.23"/>
    <n v="0"/>
    <n v="1304567.23"/>
    <n v="0"/>
    <n v="0"/>
    <n v="0"/>
    <s v="31979600"/>
    <s v="7035"/>
    <s v="SHOLAPUR RETAIL REGION"/>
    <s v="7035"/>
    <s v="WZR"/>
    <s v="7035CC01"/>
    <s v="INFR"/>
    <d v="2022-08-25T00:00:00"/>
    <d v="2023-12-31T00:00:00"/>
    <s v="RET"/>
    <n v="1300000"/>
    <s v="SHOLAPUR RETAIL REGION"/>
    <x v="0"/>
    <x v="0"/>
    <s v="0"/>
  </r>
  <r>
    <x v="171"/>
    <s v="SAR_SS Tanks for NRO"/>
    <x v="5"/>
    <n v="4200000"/>
    <n v="4200000"/>
    <n v="0"/>
    <n v="0"/>
    <n v="0"/>
    <n v="3748737.81"/>
    <n v="89.255662142857148"/>
    <n v="0"/>
    <n v="0"/>
    <n v="3748737.81"/>
    <n v="0"/>
    <n v="3748737.81"/>
    <n v="0"/>
    <n v="0"/>
    <n v="0"/>
    <s v="31951060"/>
    <s v="7033"/>
    <s v="VASHI RETAIL RO"/>
    <s v="7033"/>
    <s v="WZR"/>
    <s v="7033CC01"/>
    <s v="PNM"/>
    <d v="2022-08-30T00:00:00"/>
    <d v="2024-03-31T00:00:00"/>
    <s v="RET"/>
    <n v="4200000"/>
    <s v="VASHI RETAIL RO"/>
    <x v="0"/>
    <x v="0"/>
    <s v="0"/>
  </r>
  <r>
    <x v="172"/>
    <s v="WZ_NAG_MOD_ G M PETROLEUM"/>
    <x v="6"/>
    <n v="1000000"/>
    <n v="1000000"/>
    <n v="0"/>
    <n v="0"/>
    <n v="0"/>
    <n v="939699.5"/>
    <n v="93.969949999999997"/>
    <n v="0"/>
    <n v="0"/>
    <n v="939699.5"/>
    <n v="0"/>
    <n v="939699.5"/>
    <n v="0"/>
    <n v="0"/>
    <n v="0"/>
    <s v="31927600"/>
    <s v="7028"/>
    <s v="NAGPUR RETAIL RO (STP 5027)"/>
    <s v="7028"/>
    <s v="WZR"/>
    <s v="7028CC01"/>
    <s v="INFR"/>
    <d v="2022-08-24T00:00:00"/>
    <d v="2024-12-31T00:00:00"/>
    <s v="RET"/>
    <n v="1000000"/>
    <s v="NAGPUR RETAIL RO (STP 5027)"/>
    <x v="0"/>
    <x v="0"/>
    <s v="0"/>
  </r>
  <r>
    <x v="173"/>
    <s v="WZ_NSK_NRO_CHHADVELLPAKHRUN_90"/>
    <x v="4"/>
    <n v="9000000"/>
    <n v="9000000"/>
    <n v="0"/>
    <n v="0"/>
    <n v="0"/>
    <n v="9758183.5399999991"/>
    <n v="108.42426155555555"/>
    <n v="0"/>
    <n v="0"/>
    <n v="9758183.5399999991"/>
    <n v="0"/>
    <n v="9758183.5399999991"/>
    <n v="0"/>
    <n v="0"/>
    <n v="0"/>
    <s v="31945080"/>
    <s v="7036"/>
    <s v="NASIK RETAIL REGIONAL OFFICE"/>
    <s v="7036"/>
    <s v="WZR"/>
    <s v="7036CC01"/>
    <s v="INFR"/>
    <d v="2022-08-26T00:00:00"/>
    <d v="2023-12-31T00:00:00"/>
    <s v="RET"/>
    <n v="9000000"/>
    <s v="NASIK RETAIL REGIONAL OFFICE"/>
    <x v="0"/>
    <x v="0"/>
    <s v="0"/>
  </r>
  <r>
    <x v="174"/>
    <s v="WZ_VASCO_LED LIGHTING"/>
    <x v="8"/>
    <n v="1500000"/>
    <n v="1500000"/>
    <n v="0"/>
    <n v="0"/>
    <n v="0"/>
    <n v="848076.65"/>
    <n v="56.538443333333333"/>
    <n v="0"/>
    <n v="0"/>
    <n v="848076.65"/>
    <n v="0"/>
    <n v="848076.65"/>
    <n v="0"/>
    <n v="0"/>
    <n v="0"/>
    <s v="31990680"/>
    <s v="7032"/>
    <s v="VASCO RETAIL RO"/>
    <s v="7032"/>
    <s v="WZR"/>
    <s v="7032CC01"/>
    <s v="INFR"/>
    <d v="2022-08-26T00:00:00"/>
    <d v="2024-07-30T00:00:00"/>
    <s v="RET"/>
    <n v="1500000"/>
    <s v="VASCO RETAIL RO"/>
    <x v="0"/>
    <x v="0"/>
    <s v="0"/>
  </r>
  <r>
    <x v="175"/>
    <s v="WZ_NAG_DDD_POONAM_PETREOLEUM"/>
    <x v="6"/>
    <n v="1200000"/>
    <n v="1200000"/>
    <n v="0"/>
    <n v="0"/>
    <n v="0"/>
    <n v="890030.25"/>
    <n v="74.169187500000007"/>
    <n v="0"/>
    <n v="0"/>
    <n v="890030.25"/>
    <n v="0"/>
    <n v="890030.25"/>
    <n v="0"/>
    <n v="0"/>
    <n v="0"/>
    <s v="31927600"/>
    <s v="7028"/>
    <s v="NAGPUR RETAIL RO (STP 5027)"/>
    <s v="7028"/>
    <s v="WZR"/>
    <s v="7028CC01"/>
    <s v="PNM"/>
    <d v="2022-08-28T00:00:00"/>
    <d v="2024-12-31T00:00:00"/>
    <s v="RET"/>
    <n v="1200000"/>
    <s v="NAGPUR RETAIL RO (STP 5027)"/>
    <x v="0"/>
    <x v="0"/>
    <s v="0"/>
  </r>
  <r>
    <x v="176"/>
    <s v="WZ_PRRO_OM MODN"/>
    <x v="1"/>
    <n v="8300000"/>
    <n v="8300000"/>
    <n v="0"/>
    <n v="0"/>
    <n v="0"/>
    <n v="9039939.0600000005"/>
    <n v="108.91492843373494"/>
    <n v="0"/>
    <n v="0"/>
    <n v="9039939.0600000005"/>
    <n v="0"/>
    <n v="9039939.0600000005"/>
    <n v="0"/>
    <n v="0"/>
    <n v="0"/>
    <s v="31949520"/>
    <s v="7029"/>
    <s v="PUNE RETAIL RO"/>
    <s v="7029"/>
    <s v="WZR"/>
    <s v="7029CC01"/>
    <s v="INFR"/>
    <d v="2022-08-25T00:00:00"/>
    <d v="2025-03-31T00:00:00"/>
    <s v="RET"/>
    <n v="8300000"/>
    <s v="PUNE RETAIL RO"/>
    <x v="0"/>
    <x v="0"/>
    <s v="0"/>
  </r>
  <r>
    <x v="177"/>
    <s v="WZ_SUR_MOD_Shreekar_DrwyExt"/>
    <x v="2"/>
    <n v="800000"/>
    <n v="800000"/>
    <n v="0"/>
    <n v="0"/>
    <n v="0"/>
    <n v="572246.32999999996"/>
    <n v="71.530791249999993"/>
    <n v="0"/>
    <n v="0"/>
    <n v="572246.32999999996"/>
    <n v="0"/>
    <n v="572246.32999999996"/>
    <n v="0"/>
    <n v="0"/>
    <n v="0"/>
    <s v="31951460"/>
    <s v="7035"/>
    <s v="SHOLAPUR RETAIL REGION"/>
    <s v="7035"/>
    <s v="WZR"/>
    <s v="7035CC01"/>
    <s v="INFR"/>
    <d v="2022-08-27T00:00:00"/>
    <d v="2024-03-31T00:00:00"/>
    <s v="RET"/>
    <n v="800000"/>
    <s v="SHOLAPUR RETAIL REGION"/>
    <x v="0"/>
    <x v="0"/>
    <s v="0"/>
  </r>
  <r>
    <x v="178"/>
    <s v="WZ_SUR_Mod_PrayagaRVI"/>
    <x v="2"/>
    <n v="850000"/>
    <n v="850000"/>
    <n v="0"/>
    <n v="0"/>
    <n v="0"/>
    <n v="780853.38"/>
    <n v="91.865103529411769"/>
    <n v="0"/>
    <n v="0"/>
    <n v="780853.38"/>
    <n v="0"/>
    <n v="780853.38"/>
    <n v="0"/>
    <n v="0"/>
    <n v="0"/>
    <s v="31979600"/>
    <s v="7035"/>
    <s v="SHOLAPUR RETAIL REGION"/>
    <s v="7035"/>
    <s v="WZR"/>
    <s v="7035CC01"/>
    <s v="INFR"/>
    <d v="2022-08-27T00:00:00"/>
    <d v="2023-12-30T00:00:00"/>
    <s v="RET"/>
    <n v="850000"/>
    <s v="SHOLAPUR RETAIL REGION"/>
    <x v="0"/>
    <x v="0"/>
    <s v="0"/>
  </r>
  <r>
    <x v="179"/>
    <s v="PRRO_MODN_MS HSD SHRI MORAYA"/>
    <x v="1"/>
    <n v="1100000"/>
    <n v="1100000"/>
    <n v="0"/>
    <n v="0"/>
    <n v="0"/>
    <n v="1127842.3999999999"/>
    <n v="102.53112727272726"/>
    <n v="0"/>
    <n v="0"/>
    <n v="1127842.3999999999"/>
    <n v="0"/>
    <n v="1127842.3999999999"/>
    <n v="0"/>
    <n v="0"/>
    <n v="0"/>
    <s v="31949520"/>
    <s v="7029"/>
    <s v="PUNE RETAIL RO"/>
    <s v="7029"/>
    <s v="WZR"/>
    <s v="7029CC01"/>
    <s v="INFR"/>
    <d v="2022-08-29T00:00:00"/>
    <d v="2024-03-31T00:00:00"/>
    <s v="RET"/>
    <n v="1100000"/>
    <s v="PUNE RETAIL RO"/>
    <x v="0"/>
    <x v="0"/>
    <s v="0"/>
  </r>
  <r>
    <x v="180"/>
    <s v="WZ SUR-Newhighway-SarulCC"/>
    <x v="2"/>
    <n v="11200000"/>
    <n v="11200000"/>
    <n v="0"/>
    <n v="0"/>
    <n v="0"/>
    <n v="12134084.970000001"/>
    <n v="108.34004437500001"/>
    <n v="0"/>
    <n v="0"/>
    <n v="12134084.970000001"/>
    <n v="0"/>
    <n v="12134084.970000001"/>
    <n v="0"/>
    <n v="0"/>
    <n v="0"/>
    <s v="31979600"/>
    <s v="7035"/>
    <s v="SHOLAPUR RETAIL REGION"/>
    <s v="7035"/>
    <s v="WZR"/>
    <s v="7035CC01"/>
    <s v="INFR"/>
    <d v="2022-08-30T00:00:00"/>
    <d v="2023-12-31T00:00:00"/>
    <s v="RET"/>
    <n v="11200000"/>
    <s v="SHOLAPUR RETAIL REGION"/>
    <x v="0"/>
    <x v="0"/>
    <s v="0"/>
  </r>
  <r>
    <x v="181"/>
    <s v="WZ_AURR_Modn_Navkar Fuel"/>
    <x v="3"/>
    <n v="2400000"/>
    <n v="2400000"/>
    <n v="0"/>
    <n v="0"/>
    <n v="0"/>
    <n v="2394008.84"/>
    <n v="99.750368333333327"/>
    <n v="0"/>
    <n v="0"/>
    <n v="2394008.84"/>
    <n v="0"/>
    <n v="2394008.84"/>
    <n v="0"/>
    <n v="0"/>
    <n v="0"/>
    <s v="31949090"/>
    <s v="7023"/>
    <s v="AURANGABAD RETAIL RO"/>
    <s v="7023"/>
    <s v="WZR"/>
    <s v="7023CC01"/>
    <s v="INFR"/>
    <d v="2022-08-31T00:00:00"/>
    <d v="2024-01-31T00:00:00"/>
    <s v="RET"/>
    <n v="2400000"/>
    <s v="AURANGABAD RETAIL RO"/>
    <x v="0"/>
    <x v="0"/>
    <s v="0"/>
  </r>
  <r>
    <x v="182"/>
    <s v="WZ_AURR_Modn_Shri Krishna"/>
    <x v="3"/>
    <n v="3400000"/>
    <n v="3400000"/>
    <n v="0"/>
    <n v="0"/>
    <n v="0"/>
    <n v="3398372.46"/>
    <n v="99.952131176470587"/>
    <n v="0"/>
    <n v="0"/>
    <n v="3398372.46"/>
    <n v="0"/>
    <n v="3398372.46"/>
    <n v="0"/>
    <n v="0"/>
    <n v="0"/>
    <s v="31949090"/>
    <s v="7023"/>
    <s v="AURANGABAD RETAIL RO"/>
    <s v="7023"/>
    <s v="WZR"/>
    <s v="7023CC01"/>
    <s v="INFR"/>
    <d v="2022-08-31T00:00:00"/>
    <d v="2024-03-31T00:00:00"/>
    <s v="RET"/>
    <n v="3400000"/>
    <s v="AURANGABAD RETAIL RO"/>
    <x v="0"/>
    <x v="0"/>
    <s v="0"/>
  </r>
  <r>
    <x v="183"/>
    <s v="WZ_SUR_ModPrajaktatemRVI"/>
    <x v="2"/>
    <n v="850000"/>
    <n v="850000"/>
    <n v="0"/>
    <n v="0"/>
    <n v="0"/>
    <n v="865176.16"/>
    <n v="101.7854305882353"/>
    <n v="0"/>
    <n v="0"/>
    <n v="865176.16"/>
    <n v="0"/>
    <n v="865176.16"/>
    <n v="0"/>
    <n v="0"/>
    <n v="0"/>
    <s v="31979600"/>
    <s v="7035"/>
    <s v="SHOLAPUR RETAIL REGION"/>
    <s v="7035"/>
    <s v="WZR"/>
    <s v="7035CC01"/>
    <s v="INFR"/>
    <d v="2022-08-30T00:00:00"/>
    <d v="2023-12-31T00:00:00"/>
    <s v="RET"/>
    <n v="850000"/>
    <s v="SHOLAPUR RETAIL REGION"/>
    <x v="0"/>
    <x v="0"/>
    <s v="0"/>
  </r>
  <r>
    <x v="184"/>
    <s v="WZ SUR-ModVJalkotCanRVIDrivExt"/>
    <x v="2"/>
    <n v="2500000"/>
    <n v="2500000"/>
    <n v="0"/>
    <n v="0"/>
    <n v="0"/>
    <n v="2423433.8199999998"/>
    <n v="96.937352799999999"/>
    <n v="0"/>
    <n v="0"/>
    <n v="2423433.8199999998"/>
    <n v="0"/>
    <n v="2423433.8199999998"/>
    <n v="0"/>
    <n v="0"/>
    <n v="0"/>
    <s v="31979600"/>
    <s v="7035"/>
    <s v="SHOLAPUR RETAIL REGION"/>
    <s v="7035"/>
    <s v="WZR"/>
    <s v="7035CC01"/>
    <s v="INFR"/>
    <d v="2022-08-30T00:00:00"/>
    <d v="2024-03-31T00:00:00"/>
    <s v="RET"/>
    <n v="2500000"/>
    <s v="SHOLAPUR RETAIL REGION"/>
    <x v="0"/>
    <x v="0"/>
    <s v="0"/>
  </r>
  <r>
    <x v="185"/>
    <s v="WZ SUR-ModVPManeDriveExt"/>
    <x v="2"/>
    <n v="1500000"/>
    <n v="1500000"/>
    <n v="0"/>
    <n v="0"/>
    <n v="0"/>
    <n v="1486208.86"/>
    <n v="99.08059066666668"/>
    <n v="0"/>
    <n v="0"/>
    <n v="1486208.86"/>
    <n v="0"/>
    <n v="1486208.86"/>
    <n v="0"/>
    <n v="0"/>
    <n v="0"/>
    <s v="31979600"/>
    <s v="7035"/>
    <s v="SHOLAPUR RETAIL REGION"/>
    <s v="7035"/>
    <s v="WZR"/>
    <s v="7035CC01"/>
    <s v="INFR"/>
    <d v="2022-08-30T00:00:00"/>
    <d v="2024-03-31T00:00:00"/>
    <s v="RET"/>
    <n v="1500000"/>
    <s v="SHOLAPUR RETAIL REGION"/>
    <x v="0"/>
    <x v="0"/>
    <s v="0"/>
  </r>
  <r>
    <x v="186"/>
    <s v="WZ_PRRO_DDD_ISHWARI"/>
    <x v="1"/>
    <n v="800000"/>
    <n v="800000"/>
    <n v="0"/>
    <n v="0"/>
    <n v="0"/>
    <n v="775341.48"/>
    <n v="96.917684999999992"/>
    <n v="0"/>
    <n v="0"/>
    <n v="775341.48"/>
    <n v="0"/>
    <n v="775341.48"/>
    <n v="0"/>
    <n v="0"/>
    <n v="0"/>
    <s v="31949520"/>
    <s v="7029"/>
    <s v="PUNE RETAIL RO"/>
    <s v="7029"/>
    <s v="WZR"/>
    <s v="7029CC01"/>
    <s v="INFR"/>
    <d v="2022-09-01T00:00:00"/>
    <d v="2024-03-31T00:00:00"/>
    <s v="RET"/>
    <n v="800000"/>
    <s v="PUNE RETAIL RO"/>
    <x v="0"/>
    <x v="0"/>
    <s v="0"/>
  </r>
  <r>
    <x v="187"/>
    <s v="WZ_NAG_KATARIA_FUEL_STATION_MO"/>
    <x v="6"/>
    <n v="1700000"/>
    <n v="1700000"/>
    <n v="0"/>
    <n v="0"/>
    <n v="0"/>
    <n v="1682073.47"/>
    <n v="98.94549823529411"/>
    <n v="0"/>
    <n v="0"/>
    <n v="1682073.47"/>
    <n v="0"/>
    <n v="1682073.47"/>
    <n v="0"/>
    <n v="0"/>
    <n v="0"/>
    <s v="31927600"/>
    <s v="7028"/>
    <s v="NAGPUR RETAIL RO (STP 5027)"/>
    <s v="7028"/>
    <s v="WZR"/>
    <s v="7028CC01"/>
    <s v="INFR"/>
    <d v="2022-09-01T00:00:00"/>
    <d v="2024-12-31T00:00:00"/>
    <s v="RET"/>
    <n v="1700000"/>
    <s v="NAGPUR RETAIL RO (STP 5027)"/>
    <x v="0"/>
    <x v="0"/>
    <s v="0"/>
  </r>
  <r>
    <x v="188"/>
    <s v="WZ_NAG_O S _SHARMA _MOD"/>
    <x v="6"/>
    <n v="2000000"/>
    <n v="2000000"/>
    <n v="0"/>
    <n v="0"/>
    <n v="0"/>
    <n v="1366117.92"/>
    <n v="68.30589599999999"/>
    <n v="0"/>
    <n v="0"/>
    <n v="1366117.92"/>
    <n v="0"/>
    <n v="1366117.92"/>
    <n v="0"/>
    <n v="0"/>
    <n v="0"/>
    <s v="31927600"/>
    <s v="7028"/>
    <s v="NAGPUR RETAIL RO (STP 5027)"/>
    <s v="7028"/>
    <s v="WZR"/>
    <s v="7028CC01"/>
    <s v="INFR"/>
    <d v="2022-09-01T00:00:00"/>
    <d v="2024-12-31T00:00:00"/>
    <s v="RET"/>
    <n v="2000000"/>
    <s v="NAGPUR RETAIL RO (STP 5027)"/>
    <x v="0"/>
    <x v="0"/>
    <s v="0"/>
  </r>
  <r>
    <x v="189"/>
    <s v="WZ SUR-Mod-Anusaya_Toilet"/>
    <x v="2"/>
    <n v="700000"/>
    <n v="700000"/>
    <n v="0"/>
    <n v="0"/>
    <n v="0"/>
    <n v="698378.83"/>
    <n v="99.768404285714283"/>
    <n v="0"/>
    <n v="0"/>
    <n v="698378.83"/>
    <n v="0"/>
    <n v="698378.83"/>
    <n v="0"/>
    <n v="0"/>
    <n v="0"/>
    <s v="31979600"/>
    <s v="7035"/>
    <s v="SHOLAPUR RETAIL REGION"/>
    <s v="7035"/>
    <s v="WZR"/>
    <s v="7035CC01"/>
    <s v="INFR"/>
    <d v="2022-09-21T00:00:00"/>
    <d v="2024-03-30T00:00:00"/>
    <s v="RET"/>
    <n v="700000"/>
    <s v="SHOLAPUR RETAIL REGION"/>
    <x v="0"/>
    <x v="0"/>
    <s v="0"/>
  </r>
  <r>
    <x v="190"/>
    <s v="WZ_PRRO_DDD Gantry Ishwari Pet"/>
    <x v="1"/>
    <n v="900000"/>
    <n v="900000"/>
    <n v="0"/>
    <n v="0"/>
    <n v="0"/>
    <n v="369571.55"/>
    <n v="41.063505555555551"/>
    <n v="0"/>
    <n v="0"/>
    <n v="369571.55"/>
    <n v="0"/>
    <n v="369571.55"/>
    <n v="0"/>
    <n v="0"/>
    <n v="0"/>
    <s v="31949520"/>
    <s v="7029"/>
    <s v="PUNE RETAIL RO"/>
    <s v="7029"/>
    <s v="WZR"/>
    <s v="7029CC01"/>
    <s v="PNM"/>
    <d v="2022-09-10T00:00:00"/>
    <d v="2024-06-30T00:00:00"/>
    <s v="RET"/>
    <n v="900000"/>
    <s v="PUNE RETAIL RO"/>
    <x v="0"/>
    <x v="0"/>
    <s v="0"/>
  </r>
  <r>
    <x v="191"/>
    <s v="WZ_Vasco_DDD_Ravindra Petroleu"/>
    <x v="8"/>
    <n v="1200000"/>
    <n v="1200000"/>
    <n v="0"/>
    <n v="0"/>
    <n v="0"/>
    <n v="1217685.97"/>
    <n v="101.47383083333334"/>
    <n v="0"/>
    <n v="0"/>
    <n v="1217685.97"/>
    <n v="0"/>
    <n v="1217685.97"/>
    <n v="0"/>
    <n v="0"/>
    <n v="0"/>
    <s v="31990680"/>
    <s v="7032"/>
    <s v="VASCO RETAIL RO"/>
    <s v="7032"/>
    <s v="WZR"/>
    <s v="7032CC01"/>
    <s v="PNM"/>
    <d v="2022-09-13T00:00:00"/>
    <d v="2024-08-31T00:00:00"/>
    <s v="RET"/>
    <n v="1200000"/>
    <s v="VASCO RETAIL RO"/>
    <x v="0"/>
    <x v="0"/>
    <s v="0"/>
  </r>
  <r>
    <x v="192"/>
    <s v="WZ_NSK_MOD_VIBHA TRADER_11"/>
    <x v="4"/>
    <n v="1100000"/>
    <n v="1100000"/>
    <n v="0"/>
    <n v="0"/>
    <n v="0"/>
    <n v="1038896.04"/>
    <n v="94.445094545454552"/>
    <n v="0"/>
    <n v="0"/>
    <n v="1038896.04"/>
    <n v="0"/>
    <n v="1038896.04"/>
    <n v="0"/>
    <n v="0"/>
    <n v="0"/>
    <s v="31945080"/>
    <s v="7036"/>
    <s v="NASIK RETAIL REGIONAL OFFICE"/>
    <s v="7036"/>
    <s v="WZR"/>
    <s v="7036CC01"/>
    <s v="INFR"/>
    <d v="2022-09-15T00:00:00"/>
    <d v="2023-12-31T00:00:00"/>
    <s v="RET"/>
    <n v="1100000"/>
    <s v="NASIK RETAIL REGIONAL OFFICE"/>
    <x v="0"/>
    <x v="0"/>
    <s v="0"/>
  </r>
  <r>
    <x v="193"/>
    <s v="WZ SUR-CNG_GanpatiShiradCC"/>
    <x v="2"/>
    <n v="2000000"/>
    <n v="2000000"/>
    <n v="0"/>
    <n v="0"/>
    <n v="0"/>
    <n v="1654896.71"/>
    <n v="82.744835499999994"/>
    <n v="0"/>
    <n v="0"/>
    <n v="1654896.71"/>
    <n v="0"/>
    <n v="1654896.71"/>
    <n v="0"/>
    <n v="0"/>
    <n v="0"/>
    <s v="31979600"/>
    <s v="7035"/>
    <s v="SHOLAPUR RETAIL REGION"/>
    <s v="7035"/>
    <s v="WZR"/>
    <s v="7035CC01"/>
    <s v="CNG"/>
    <d v="2022-10-03T00:00:00"/>
    <d v="2024-03-30T00:00:00"/>
    <s v="RET"/>
    <n v="2000000"/>
    <s v="SHOLAPUR RETAIL REGION"/>
    <x v="0"/>
    <x v="0"/>
    <s v="0"/>
  </r>
  <r>
    <x v="194"/>
    <s v="WZ SUR-CNG_MadhuriCC"/>
    <x v="2"/>
    <n v="2000000"/>
    <n v="2000000"/>
    <n v="0"/>
    <n v="0"/>
    <n v="0"/>
    <n v="2045316.35"/>
    <n v="102.26581750000001"/>
    <n v="0"/>
    <n v="0"/>
    <n v="2045316.35"/>
    <n v="0"/>
    <n v="2045316.35"/>
    <n v="0"/>
    <n v="0"/>
    <n v="0"/>
    <s v="31979600"/>
    <s v="7035"/>
    <s v="SHOLAPUR RETAIL REGION"/>
    <s v="7035"/>
    <s v="WZR"/>
    <s v="7035CC01"/>
    <s v="CNG"/>
    <d v="2022-10-03T00:00:00"/>
    <d v="2024-03-30T00:00:00"/>
    <s v="RET"/>
    <n v="2000000"/>
    <s v="SHOLAPUR RETAIL REGION"/>
    <x v="0"/>
    <x v="0"/>
    <s v="0"/>
  </r>
  <r>
    <x v="195"/>
    <s v="WZ SUR-CNG_OM_GolegaonCC"/>
    <x v="2"/>
    <n v="2000000"/>
    <n v="2000000"/>
    <n v="0"/>
    <n v="0"/>
    <n v="0"/>
    <n v="2023030.93"/>
    <n v="101.15154649999999"/>
    <n v="0"/>
    <n v="0"/>
    <n v="2023030.93"/>
    <n v="0"/>
    <n v="2023030.93"/>
    <n v="0"/>
    <n v="0"/>
    <n v="0"/>
    <s v="31979600"/>
    <s v="7035"/>
    <s v="SHOLAPUR RETAIL REGION"/>
    <s v="7035"/>
    <s v="WZR"/>
    <s v="7035CC01"/>
    <s v="CNG"/>
    <d v="2022-10-03T00:00:00"/>
    <d v="2024-03-30T00:00:00"/>
    <s v="RET"/>
    <n v="2000000"/>
    <s v="SHOLAPUR RETAIL REGION"/>
    <x v="0"/>
    <x v="0"/>
    <s v="0"/>
  </r>
  <r>
    <x v="196"/>
    <s v="WZ SUR-CNGVarmaFillingCC"/>
    <x v="2"/>
    <n v="2000000"/>
    <n v="2000000"/>
    <n v="0"/>
    <n v="0"/>
    <n v="0"/>
    <n v="1931162.82"/>
    <n v="96.558141000000006"/>
    <n v="0"/>
    <n v="0"/>
    <n v="1931162.82"/>
    <n v="0"/>
    <n v="1931162.82"/>
    <n v="0"/>
    <n v="0"/>
    <n v="0"/>
    <s v="31979600"/>
    <s v="7035"/>
    <s v="SHOLAPUR RETAIL REGION"/>
    <s v="7035"/>
    <s v="WZR"/>
    <s v="7035CC01"/>
    <s v="CNG"/>
    <d v="2022-10-03T00:00:00"/>
    <d v="2024-03-30T00:00:00"/>
    <s v="RET"/>
    <n v="2000000"/>
    <s v="SHOLAPUR RETAIL REGION"/>
    <x v="0"/>
    <x v="0"/>
    <s v="0"/>
  </r>
  <r>
    <x v="197"/>
    <s v="WZ_Vasco_poWer Tank Addition"/>
    <x v="8"/>
    <n v="7000000"/>
    <n v="7000000"/>
    <n v="0"/>
    <n v="0"/>
    <n v="0"/>
    <n v="6322261.7599999998"/>
    <n v="90.318025142857138"/>
    <n v="0"/>
    <n v="0"/>
    <n v="6322261.7599999998"/>
    <n v="0"/>
    <n v="6322261.7599999998"/>
    <n v="0"/>
    <n v="0"/>
    <n v="0"/>
    <s v="31990680"/>
    <s v="7032"/>
    <s v="VASCO RETAIL RO"/>
    <s v="7032"/>
    <s v="WZR"/>
    <s v="7032CC01"/>
    <s v="INFR"/>
    <d v="2022-09-15T00:00:00"/>
    <d v="2024-08-31T00:00:00"/>
    <s v="RET"/>
    <n v="7000000"/>
    <s v="VASCO RETAIL RO"/>
    <x v="0"/>
    <x v="0"/>
    <s v="0"/>
  </r>
  <r>
    <x v="198"/>
    <s v="WZ_NAG_NRO_RAMPUR_TUKUM_DC_SIT"/>
    <x v="6"/>
    <n v="2000000"/>
    <n v="2000000"/>
    <n v="0"/>
    <n v="0"/>
    <n v="0"/>
    <n v="1859028.41"/>
    <n v="92.951420499999998"/>
    <n v="0"/>
    <n v="0"/>
    <n v="1859028.41"/>
    <n v="0"/>
    <n v="1859028.41"/>
    <n v="0"/>
    <n v="0"/>
    <n v="0"/>
    <s v="31927600"/>
    <s v="7028"/>
    <s v="NAGPUR RETAIL RO (STP 5027)"/>
    <s v="7028"/>
    <s v="WZR"/>
    <s v="7028CC01"/>
    <s v="INFR"/>
    <d v="2022-09-16T00:00:00"/>
    <d v="2024-12-31T00:00:00"/>
    <s v="RET"/>
    <n v="2000000"/>
    <s v="NAGPUR RETAIL RO (STP 5027)"/>
    <x v="0"/>
    <x v="0"/>
    <s v="0"/>
  </r>
  <r>
    <x v="199"/>
    <s v="WZ_NAG_MOD_JAI AMBEY_PETROLEUM"/>
    <x v="6"/>
    <n v="2600000"/>
    <n v="2600000"/>
    <n v="0"/>
    <n v="0"/>
    <n v="0"/>
    <n v="2336789.98"/>
    <n v="89.876537692307693"/>
    <n v="0"/>
    <n v="0"/>
    <n v="2336789.98"/>
    <n v="0"/>
    <n v="2336789.98"/>
    <n v="0"/>
    <n v="0"/>
    <n v="0"/>
    <s v="31927600"/>
    <s v="7028"/>
    <s v="NAGPUR RETAIL RO (STP 5027)"/>
    <s v="7028"/>
    <s v="WZR"/>
    <s v="7028CC01"/>
    <s v="INFR"/>
    <d v="2022-09-16T00:00:00"/>
    <d v="2024-12-31T00:00:00"/>
    <s v="RET"/>
    <n v="2600000"/>
    <s v="NAGPUR RETAIL RO (STP 5027)"/>
    <x v="0"/>
    <x v="0"/>
    <s v="0"/>
  </r>
  <r>
    <x v="200"/>
    <s v="WZ SUR-ModIntegratedCanopy3"/>
    <x v="2"/>
    <n v="7600000"/>
    <n v="7600000"/>
    <n v="0"/>
    <n v="0"/>
    <n v="0"/>
    <n v="5430062.2000000002"/>
    <n v="71.448186842105272"/>
    <n v="0"/>
    <n v="0"/>
    <n v="5430062.2000000002"/>
    <n v="0"/>
    <n v="5430062.2000000002"/>
    <n v="0"/>
    <n v="0"/>
    <n v="0"/>
    <s v="31951460"/>
    <s v="7035"/>
    <s v="SHOLAPUR RETAIL REGION"/>
    <s v="7035"/>
    <s v="WZR"/>
    <s v="7035CC01"/>
    <s v="INFR"/>
    <d v="2022-09-21T00:00:00"/>
    <d v="2024-06-30T00:00:00"/>
    <s v="RET"/>
    <n v="7600000"/>
    <s v="SHOLAPUR RETAIL REGION"/>
    <x v="0"/>
    <x v="0"/>
    <s v="0"/>
  </r>
  <r>
    <x v="201"/>
    <s v="WZ_PRRO_SATARA PETROL DEPO MOD"/>
    <x v="1"/>
    <n v="5200000"/>
    <n v="5200000"/>
    <n v="0"/>
    <n v="0"/>
    <n v="0"/>
    <n v="5286188.6500000004"/>
    <n v="101.65747403846154"/>
    <n v="0"/>
    <n v="0"/>
    <n v="5286188.6500000004"/>
    <n v="0"/>
    <n v="5286188.6500000004"/>
    <n v="0"/>
    <n v="0"/>
    <n v="0"/>
    <s v="31949520"/>
    <s v="7029"/>
    <s v="PUNE RETAIL RO"/>
    <s v="7029"/>
    <s v="WZR"/>
    <s v="7029CC01"/>
    <s v="INFR"/>
    <d v="2022-09-19T00:00:00"/>
    <d v="2024-09-30T00:00:00"/>
    <s v="RET"/>
    <n v="5200000"/>
    <s v="PUNE RETAIL RO"/>
    <x v="0"/>
    <x v="0"/>
    <s v="0"/>
  </r>
  <r>
    <x v="202"/>
    <s v="WZ_AURR_Modn Shivdas Ramratan"/>
    <x v="3"/>
    <n v="3950000"/>
    <n v="3950000"/>
    <n v="0"/>
    <n v="0"/>
    <n v="0"/>
    <n v="4004590.07"/>
    <n v="101.38202708860759"/>
    <n v="0"/>
    <n v="0"/>
    <n v="4004590.09"/>
    <n v="-0.02"/>
    <n v="4004590.07"/>
    <n v="0"/>
    <n v="0"/>
    <n v="0"/>
    <s v="31949090"/>
    <s v="7023"/>
    <s v="AURANGABAD RETAIL RO"/>
    <s v="7023"/>
    <s v="WZR"/>
    <s v="7023CC01"/>
    <s v="INFR"/>
    <d v="2022-09-22T00:00:00"/>
    <d v="2024-03-31T00:00:00"/>
    <s v="RET"/>
    <n v="3950000"/>
    <s v="AURANGABAD RETAIL RO"/>
    <x v="0"/>
    <x v="0"/>
    <s v="1"/>
  </r>
  <r>
    <x v="203"/>
    <s v="WZ_AURR_Modn Mehar Fuel"/>
    <x v="3"/>
    <n v="3900000"/>
    <n v="3900000"/>
    <n v="0"/>
    <n v="0"/>
    <n v="0"/>
    <n v="4137167.9"/>
    <n v="106.0812282051282"/>
    <n v="0"/>
    <n v="0"/>
    <n v="4137167.9"/>
    <n v="0"/>
    <n v="4137167.9"/>
    <n v="0"/>
    <n v="0"/>
    <n v="0"/>
    <s v="31990690"/>
    <s v="7023"/>
    <s v="AURANGABAD RETAIL RO"/>
    <s v="7023"/>
    <s v="WZR"/>
    <s v="7023CC01"/>
    <s v="INFR"/>
    <d v="2022-09-22T00:00:00"/>
    <d v="2023-12-31T00:00:00"/>
    <s v="RET"/>
    <n v="3900000"/>
    <s v="AURANGABAD RETAIL RO"/>
    <x v="0"/>
    <x v="0"/>
    <s v="0"/>
  </r>
  <r>
    <x v="204"/>
    <s v="WZ_AURR_Modn Anjali Petroleum"/>
    <x v="3"/>
    <n v="3300000"/>
    <n v="3300000"/>
    <n v="0"/>
    <n v="0"/>
    <n v="0"/>
    <n v="3478793.56"/>
    <n v="105.41798666666666"/>
    <n v="0"/>
    <n v="0"/>
    <n v="3478793.56"/>
    <n v="0"/>
    <n v="3478793.56"/>
    <n v="0"/>
    <n v="0"/>
    <n v="0"/>
    <s v="31949090"/>
    <s v="7023"/>
    <s v="AURANGABAD RETAIL RO"/>
    <s v="7023"/>
    <s v="WZR"/>
    <s v="7023CC01"/>
    <s v="INFR"/>
    <d v="2022-09-22T00:00:00"/>
    <d v="2024-03-31T00:00:00"/>
    <s v="RET"/>
    <n v="3300000"/>
    <s v="AURANGABAD RETAIL RO"/>
    <x v="0"/>
    <x v="0"/>
    <s v="0"/>
  </r>
  <r>
    <x v="205"/>
    <s v="WZ_Vasco_Integrated Canopy"/>
    <x v="8"/>
    <n v="5000000"/>
    <n v="5000000"/>
    <n v="0"/>
    <n v="0"/>
    <n v="0"/>
    <n v="4838354"/>
    <n v="96.767080000000007"/>
    <n v="0"/>
    <n v="0"/>
    <n v="4838354"/>
    <n v="0"/>
    <n v="4838354"/>
    <n v="0"/>
    <n v="0"/>
    <n v="0"/>
    <s v="31961420"/>
    <s v="7032"/>
    <s v="VASCO RETAIL RO"/>
    <s v="7032"/>
    <s v="WZR"/>
    <s v="7032CC01"/>
    <s v="INFR"/>
    <d v="2022-09-27T00:00:00"/>
    <d v="2025-05-31T00:00:00"/>
    <s v="RET"/>
    <n v="5000000"/>
    <s v="VASCO RETAIL RO"/>
    <x v="0"/>
    <x v="0"/>
    <s v="0"/>
  </r>
  <r>
    <x v="206"/>
    <s v="WZ_NSK_MOD_INTEGRATED CANOPY"/>
    <x v="4"/>
    <n v="5600000"/>
    <n v="5600000"/>
    <n v="0"/>
    <n v="0"/>
    <n v="0"/>
    <n v="5527201.1299999999"/>
    <n v="98.700020178571421"/>
    <n v="0"/>
    <n v="0"/>
    <n v="5527201.1299999999"/>
    <n v="0"/>
    <n v="5527201.1299999999"/>
    <n v="0"/>
    <n v="0"/>
    <n v="0"/>
    <s v="31945080"/>
    <s v="7036"/>
    <s v="NASIK RETAIL REGIONAL OFFICE"/>
    <s v="7036"/>
    <s v="WZR"/>
    <s v="7036CC01"/>
    <s v="INFR"/>
    <d v="2022-09-28T00:00:00"/>
    <d v="2024-03-31T00:00:00"/>
    <s v="RET"/>
    <n v="5600000"/>
    <s v="NASIK RETAIL REGIONAL OFFICE"/>
    <x v="0"/>
    <x v="0"/>
    <s v="0"/>
  </r>
  <r>
    <x v="207"/>
    <s v="WZ_AURR_NRO_Walunj_DC"/>
    <x v="3"/>
    <n v="2300000"/>
    <n v="2300000"/>
    <n v="0"/>
    <n v="0"/>
    <n v="0"/>
    <n v="2368485.7999999998"/>
    <n v="102.97764347826086"/>
    <n v="0"/>
    <n v="0"/>
    <n v="2368485.7999999998"/>
    <n v="0"/>
    <n v="2368485.7999999998"/>
    <n v="0"/>
    <n v="0"/>
    <n v="0"/>
    <s v="31923980"/>
    <s v="7023"/>
    <s v="AURANGABAD RETAIL RO"/>
    <s v="7023"/>
    <s v="WZR"/>
    <s v="7023CC01"/>
    <s v="INFR"/>
    <d v="2022-09-26T00:00:00"/>
    <d v="2024-03-31T00:00:00"/>
    <s v="RET"/>
    <n v="2300000"/>
    <s v="AURANGABAD RETAIL RO"/>
    <x v="0"/>
    <x v="0"/>
    <s v="0"/>
  </r>
  <r>
    <x v="208"/>
    <s v="WZ_Vasco_Dhaba_Kavlekars Fuel"/>
    <x v="8"/>
    <n v="3300000"/>
    <n v="3300000"/>
    <n v="0"/>
    <n v="0"/>
    <n v="0"/>
    <n v="2943374.75"/>
    <n v="89.193174242424249"/>
    <n v="0"/>
    <n v="0"/>
    <n v="2943374.75"/>
    <n v="0"/>
    <n v="2943374.75"/>
    <n v="0"/>
    <n v="0"/>
    <n v="0"/>
    <s v="31990680"/>
    <s v="7032"/>
    <s v="VASCO RETAIL RO"/>
    <s v="7032"/>
    <s v="WZR"/>
    <s v="7032CC01"/>
    <s v="ARB"/>
    <d v="2022-09-27T00:00:00"/>
    <d v="2025-04-30T00:00:00"/>
    <s v="RET"/>
    <n v="3300000"/>
    <s v="VASCO RETAIL RO"/>
    <x v="0"/>
    <x v="0"/>
    <s v="0"/>
  </r>
  <r>
    <x v="209"/>
    <s v="WZ_NAG_NRO_WADAD_DC"/>
    <x v="6"/>
    <n v="2000000"/>
    <n v="2000000"/>
    <n v="0"/>
    <n v="0"/>
    <n v="0"/>
    <n v="1597363.07"/>
    <n v="79.868153500000005"/>
    <n v="0"/>
    <n v="0"/>
    <n v="1597363.07"/>
    <n v="0"/>
    <n v="1597363.07"/>
    <n v="0"/>
    <n v="0"/>
    <n v="0"/>
    <s v="31927600"/>
    <s v="7028"/>
    <s v="NAGPUR RETAIL RO (STP 5027)"/>
    <s v="7028"/>
    <s v="WZR"/>
    <s v="7028CC01"/>
    <s v="INFR"/>
    <d v="2022-09-29T00:00:00"/>
    <d v="2024-12-31T00:00:00"/>
    <s v="RET"/>
    <n v="2000000"/>
    <s v="NAGPUR RETAIL RO (STP 5027)"/>
    <x v="0"/>
    <x v="0"/>
    <s v="0"/>
  </r>
  <r>
    <x v="210"/>
    <s v="WZ_NAG_CNG_SAMRUDDHI_PETROLEUM"/>
    <x v="6"/>
    <n v="2000000"/>
    <n v="2000000"/>
    <n v="0"/>
    <n v="0"/>
    <n v="0"/>
    <n v="1918175.94"/>
    <n v="95.908796999999993"/>
    <n v="0"/>
    <n v="0"/>
    <n v="1918175.94"/>
    <n v="0"/>
    <n v="1918175.94"/>
    <n v="0"/>
    <n v="0"/>
    <n v="0"/>
    <s v="31927600"/>
    <s v="7028"/>
    <s v="NAGPUR RETAIL RO (STP 5027)"/>
    <s v="7028"/>
    <s v="WZR"/>
    <s v="7028CC01"/>
    <s v="CNG"/>
    <d v="2022-09-29T00:00:00"/>
    <d v="2024-12-31T00:00:00"/>
    <s v="RET"/>
    <n v="2000000"/>
    <s v="NAGPUR RETAIL RO (STP 5027)"/>
    <x v="0"/>
    <x v="0"/>
    <s v="0"/>
  </r>
  <r>
    <x v="211"/>
    <s v="WZ_NAG_CNG_LUCKY_PETROLEUM"/>
    <x v="6"/>
    <n v="2000000"/>
    <n v="2000000"/>
    <n v="0"/>
    <n v="0"/>
    <n v="0"/>
    <n v="1923657.67"/>
    <n v="96.182883500000003"/>
    <n v="0"/>
    <n v="0"/>
    <n v="1923657.67"/>
    <n v="0"/>
    <n v="1923657.67"/>
    <n v="0"/>
    <n v="0"/>
    <n v="0"/>
    <s v="31927600"/>
    <s v="7028"/>
    <s v="NAGPUR RETAIL RO (STP 5027)"/>
    <s v="7028"/>
    <s v="WZR"/>
    <s v="7028CC01"/>
    <s v="CNG"/>
    <d v="2022-09-29T00:00:00"/>
    <d v="2024-12-31T00:00:00"/>
    <s v="RET"/>
    <n v="2000000"/>
    <s v="NAGPUR RETAIL RO (STP 5027)"/>
    <x v="0"/>
    <x v="0"/>
    <s v="0"/>
  </r>
  <r>
    <x v="212"/>
    <s v="WZ_NAG_CNG_JAI_AMBEY_WARDHA"/>
    <x v="6"/>
    <n v="2000000"/>
    <n v="2000000"/>
    <n v="0"/>
    <n v="0"/>
    <n v="0"/>
    <n v="1903143.9"/>
    <n v="95.157195000000002"/>
    <n v="0"/>
    <n v="0"/>
    <n v="1903143.9"/>
    <n v="0"/>
    <n v="1903143.9"/>
    <n v="0"/>
    <n v="0"/>
    <n v="0"/>
    <s v="31927600"/>
    <s v="7028"/>
    <s v="NAGPUR RETAIL RO (STP 5027)"/>
    <s v="7028"/>
    <s v="WZR"/>
    <s v="7028CC01"/>
    <s v="CNG"/>
    <d v="2022-09-29T00:00:00"/>
    <d v="2024-12-31T00:00:00"/>
    <s v="RET"/>
    <n v="2000000"/>
    <s v="NAGPUR RETAIL RO (STP 5027)"/>
    <x v="0"/>
    <x v="0"/>
    <s v="0"/>
  </r>
  <r>
    <x v="213"/>
    <s v="WZ SUR-NewUrban_TarodaDC"/>
    <x v="2"/>
    <n v="2200000"/>
    <n v="2200000"/>
    <n v="0"/>
    <n v="0"/>
    <n v="0"/>
    <n v="1310211.27"/>
    <n v="59.555057727272725"/>
    <n v="0"/>
    <n v="0"/>
    <n v="1310211.27"/>
    <n v="0"/>
    <n v="1310211.27"/>
    <n v="0"/>
    <n v="0"/>
    <n v="0"/>
    <s v="31951460"/>
    <s v="7035"/>
    <s v="SHOLAPUR RETAIL REGION"/>
    <s v="7035"/>
    <s v="WZR"/>
    <s v="7035CC01"/>
    <s v="INFR"/>
    <d v="2022-10-03T00:00:00"/>
    <d v="2024-09-30T00:00:00"/>
    <s v="RET"/>
    <n v="2200000"/>
    <s v="SHOLAPUR RETAIL REGION"/>
    <x v="0"/>
    <x v="0"/>
    <s v="0"/>
  </r>
  <r>
    <x v="214"/>
    <s v="WZ_NSK_NRO_TARVADE_80.00"/>
    <x v="4"/>
    <n v="8000000"/>
    <n v="8000000"/>
    <n v="0"/>
    <n v="0"/>
    <n v="0"/>
    <n v="7999698.6299999999"/>
    <n v="99.996232875000004"/>
    <n v="0"/>
    <n v="0"/>
    <n v="7999698.6299999999"/>
    <n v="0"/>
    <n v="7999698.6299999999"/>
    <n v="0"/>
    <n v="0"/>
    <n v="0"/>
    <s v="31945080"/>
    <s v="7036"/>
    <s v="NASIK RETAIL REGIONAL OFFICE"/>
    <s v="7036"/>
    <s v="WZR"/>
    <s v="7036CC01"/>
    <s v="INFR"/>
    <d v="2022-09-30T00:00:00"/>
    <d v="2024-03-31T00:00:00"/>
    <s v="RET"/>
    <n v="8000000"/>
    <s v="NASIK RETAIL REGIONAL OFFICE"/>
    <x v="0"/>
    <x v="0"/>
    <s v="0"/>
  </r>
  <r>
    <x v="215"/>
    <s v="WZ_PRRO_SS TANKS 2"/>
    <x v="1"/>
    <n v="5000000"/>
    <n v="5000000"/>
    <n v="0"/>
    <n v="0"/>
    <n v="0"/>
    <n v="4923512.04"/>
    <n v="98.470240799999999"/>
    <n v="0"/>
    <n v="0"/>
    <n v="4923512.04"/>
    <n v="0"/>
    <n v="4923512.04"/>
    <n v="0"/>
    <n v="0"/>
    <n v="0"/>
    <s v="31949520"/>
    <s v="7029"/>
    <s v="PUNE RETAIL RO"/>
    <s v="7029"/>
    <s v="WZR"/>
    <s v="7029CC01"/>
    <s v="PNM"/>
    <d v="2022-10-03T00:00:00"/>
    <d v="2023-12-31T00:00:00"/>
    <s v="RET"/>
    <n v="5000000"/>
    <s v="PUNE RETAIL RO"/>
    <x v="0"/>
    <x v="0"/>
    <s v="0"/>
  </r>
  <r>
    <x v="216"/>
    <s v="WZ_Vasco_DDD_Sahakari"/>
    <x v="8"/>
    <n v="732000"/>
    <n v="732000"/>
    <n v="0"/>
    <n v="0"/>
    <n v="0"/>
    <n v="688983.88"/>
    <n v="94.12348087431694"/>
    <n v="0"/>
    <n v="0"/>
    <n v="688983.88"/>
    <n v="0"/>
    <n v="688983.88"/>
    <n v="0"/>
    <n v="0"/>
    <n v="0"/>
    <s v="31990680"/>
    <s v="7032"/>
    <s v="VASCO RETAIL RO"/>
    <s v="7032"/>
    <s v="WZR"/>
    <s v="7032CC01"/>
    <s v="PNM"/>
    <d v="2022-10-03T00:00:00"/>
    <d v="2024-04-30T00:00:00"/>
    <s v="RET"/>
    <n v="732000"/>
    <s v="VASCO RETAIL RO"/>
    <x v="0"/>
    <x v="0"/>
    <s v="0"/>
  </r>
  <r>
    <x v="217"/>
    <s v="WZ_Vasco_DDD_WarnaPet"/>
    <x v="8"/>
    <n v="728000"/>
    <n v="728000"/>
    <n v="0"/>
    <n v="0"/>
    <n v="0"/>
    <n v="489623.33"/>
    <n v="67.255951923076921"/>
    <n v="0"/>
    <n v="0"/>
    <n v="489623.33"/>
    <n v="0"/>
    <n v="489623.33"/>
    <n v="0"/>
    <n v="0"/>
    <n v="0"/>
    <s v="31990680"/>
    <s v="7032"/>
    <s v="VASCO RETAIL RO"/>
    <s v="7032"/>
    <s v="WZR"/>
    <s v="7032CC01"/>
    <s v="PNM"/>
    <d v="2022-10-03T00:00:00"/>
    <d v="2024-04-30T00:00:00"/>
    <s v="RET"/>
    <n v="728000"/>
    <s v="VASCO RETAIL RO"/>
    <x v="0"/>
    <x v="0"/>
    <s v="0"/>
  </r>
  <r>
    <x v="218"/>
    <s v="WZ SUR- NewHighway-DegaonCFS"/>
    <x v="2"/>
    <n v="9000000"/>
    <n v="9000000"/>
    <n v="0"/>
    <n v="0"/>
    <n v="0"/>
    <n v="8711145.8399999999"/>
    <n v="96.790509333333333"/>
    <n v="0"/>
    <n v="0"/>
    <n v="8711145.8399999999"/>
    <n v="0"/>
    <n v="8711145.8399999999"/>
    <n v="0"/>
    <n v="0"/>
    <n v="0"/>
    <s v="31951460"/>
    <s v="7035"/>
    <s v="SHOLAPUR RETAIL REGION"/>
    <s v="7035"/>
    <s v="WZR"/>
    <s v="7035CC01"/>
    <s v="INFR"/>
    <d v="2022-10-11T00:00:00"/>
    <d v="2024-06-30T00:00:00"/>
    <s v="RET"/>
    <n v="9000000"/>
    <s v="SHOLAPUR RETAIL REGION"/>
    <x v="0"/>
    <x v="0"/>
    <s v="0"/>
  </r>
  <r>
    <x v="219"/>
    <s v="WZ_AURR_AUTOMATION_NRO_UPGN-SP"/>
    <x v="3"/>
    <n v="4300000"/>
    <n v="4300000"/>
    <n v="0"/>
    <n v="0"/>
    <n v="0"/>
    <n v="4245905.96"/>
    <n v="98.741999069767445"/>
    <n v="0"/>
    <n v="0"/>
    <n v="4245905.96"/>
    <n v="0"/>
    <n v="4245905.96"/>
    <n v="0"/>
    <n v="0"/>
    <n v="0"/>
    <s v="31990690"/>
    <s v="7023"/>
    <s v="AURANGABAD RETAIL RO"/>
    <s v="7023"/>
    <s v="WZR"/>
    <s v="7023CC01"/>
    <s v="ATMN"/>
    <d v="2022-10-21T00:00:00"/>
    <d v="2024-06-30T00:00:00"/>
    <s v="RET"/>
    <n v="4300000"/>
    <s v="AURANGABAD RETAIL RO"/>
    <x v="0"/>
    <x v="0"/>
    <s v="0"/>
  </r>
  <r>
    <x v="220"/>
    <s v="WZ_NAG_AUTOMATION BUDGET"/>
    <x v="6"/>
    <n v="3300000"/>
    <n v="3300000"/>
    <n v="0"/>
    <n v="0"/>
    <n v="0"/>
    <n v="2939355.75"/>
    <n v="89.071386363636364"/>
    <n v="0"/>
    <n v="0"/>
    <n v="2939355.75"/>
    <n v="0"/>
    <n v="2939355.75"/>
    <n v="0"/>
    <n v="0"/>
    <n v="0"/>
    <s v="31927600"/>
    <s v="7028"/>
    <s v="NAGPUR RETAIL RO (STP 5027)"/>
    <s v="7028"/>
    <s v="WZR"/>
    <s v="7028CC01"/>
    <s v="ATMN"/>
    <d v="2022-11-11T00:00:00"/>
    <d v="2024-12-31T00:00:00"/>
    <s v="RET"/>
    <n v="3300000"/>
    <s v="NAGPUR RETAIL RO (STP 5027)"/>
    <x v="0"/>
    <x v="0"/>
    <s v="0"/>
  </r>
  <r>
    <x v="221"/>
    <s v="WZ_NSK_AUTOMATION_28RO"/>
    <x v="4"/>
    <n v="6400000"/>
    <n v="6400000"/>
    <n v="0"/>
    <n v="0"/>
    <n v="0"/>
    <n v="6109799.8499999996"/>
    <n v="95.465622656249991"/>
    <n v="0"/>
    <n v="0"/>
    <n v="6109799.8499999996"/>
    <n v="0"/>
    <n v="6109799.8499999996"/>
    <n v="0"/>
    <n v="0"/>
    <n v="0"/>
    <s v="31945080"/>
    <s v="7036"/>
    <s v="NASIK RETAIL REGIONAL OFFICE"/>
    <s v="7036"/>
    <s v="WZR"/>
    <s v="7036CC01"/>
    <s v="ATMN"/>
    <d v="2022-11-24T00:00:00"/>
    <d v="2024-03-31T00:00:00"/>
    <s v="RET"/>
    <n v="6400000"/>
    <s v="NASIK RETAIL REGIONAL OFFICE"/>
    <x v="0"/>
    <x v="0"/>
    <s v="0"/>
  </r>
  <r>
    <x v="222"/>
    <s v="WZ_PRRO_Automation"/>
    <x v="1"/>
    <n v="4800000"/>
    <n v="4800000"/>
    <n v="0"/>
    <n v="0"/>
    <n v="0"/>
    <n v="3575782.57"/>
    <n v="74.49547020833333"/>
    <n v="0"/>
    <n v="0"/>
    <n v="3575782.57"/>
    <n v="0"/>
    <n v="3575782.57"/>
    <n v="0"/>
    <n v="0"/>
    <n v="0"/>
    <s v="31949520"/>
    <s v="7029"/>
    <s v="PUNE RETAIL RO"/>
    <s v="7029"/>
    <s v="WZR"/>
    <s v="7029CC01"/>
    <s v="ATMN"/>
    <d v="2022-11-02T00:00:00"/>
    <d v="2024-03-31T00:00:00"/>
    <s v="RET"/>
    <n v="4800000"/>
    <s v="PUNE RETAIL RO"/>
    <x v="0"/>
    <x v="0"/>
    <s v="0"/>
  </r>
  <r>
    <x v="223"/>
    <s v="WZ SUR-RetailAutomation-22_23"/>
    <x v="2"/>
    <n v="5000000"/>
    <n v="5000000"/>
    <n v="0"/>
    <n v="0"/>
    <n v="0"/>
    <n v="4660267.28"/>
    <n v="93.205345600000001"/>
    <n v="0"/>
    <n v="0"/>
    <n v="4660267.28"/>
    <n v="0"/>
    <n v="4660267.28"/>
    <n v="0"/>
    <n v="0"/>
    <n v="0"/>
    <s v="31951460"/>
    <s v="7035"/>
    <s v="SHOLAPUR RETAIL REGION"/>
    <s v="7035"/>
    <s v="WZR"/>
    <s v="7035CC01"/>
    <s v="ATMN"/>
    <d v="2022-11-03T00:00:00"/>
    <d v="2024-06-30T00:00:00"/>
    <s v="RET"/>
    <n v="5000000"/>
    <s v="SHOLAPUR RETAIL REGION"/>
    <x v="0"/>
    <x v="0"/>
    <s v="0"/>
  </r>
  <r>
    <x v="224"/>
    <s v="WZ_VASCO_AUTOMATION"/>
    <x v="8"/>
    <n v="5000000"/>
    <n v="5000000"/>
    <n v="0"/>
    <n v="0"/>
    <n v="0"/>
    <n v="3985414"/>
    <n v="79.708280000000002"/>
    <n v="0"/>
    <n v="0"/>
    <n v="3985414"/>
    <n v="0"/>
    <n v="3985414"/>
    <n v="0"/>
    <n v="0"/>
    <n v="0"/>
    <s v="31990680"/>
    <s v="7032"/>
    <s v="VASCO RETAIL RO"/>
    <s v="7032"/>
    <s v="WZR"/>
    <s v="7032CC01"/>
    <s v="ATMN"/>
    <d v="2022-10-17T00:00:00"/>
    <d v="2025-10-31T00:00:00"/>
    <s v="RET"/>
    <n v="5000000"/>
    <s v="VASCO RETAIL RO"/>
    <x v="0"/>
    <x v="0"/>
    <s v="0"/>
  </r>
  <r>
    <x v="225"/>
    <s v="NRO_AUTOMATION OF OUTLETS"/>
    <x v="5"/>
    <n v="2700000"/>
    <n v="2700000"/>
    <n v="0"/>
    <n v="0"/>
    <n v="0"/>
    <n v="1876678.32"/>
    <n v="69.506604444444449"/>
    <n v="0"/>
    <n v="0"/>
    <n v="1876678.32"/>
    <n v="0"/>
    <n v="1876678.32"/>
    <n v="0"/>
    <n v="0"/>
    <n v="0"/>
    <s v="31951060"/>
    <s v="7033"/>
    <s v="VASHI RETAIL RO"/>
    <s v="7033"/>
    <s v="WZR"/>
    <s v="7033CC01"/>
    <s v="ATMN"/>
    <d v="2022-12-02T00:00:00"/>
    <d v="2024-03-31T00:00:00"/>
    <s v="RET"/>
    <n v="2700000"/>
    <s v="VASHI RETAIL RO"/>
    <x v="0"/>
    <x v="0"/>
    <s v="0"/>
  </r>
  <r>
    <x v="226"/>
    <s v="Happy Shop_Supreme Auto"/>
    <x v="5"/>
    <n v="3410000"/>
    <n v="3410000"/>
    <n v="0"/>
    <n v="0"/>
    <n v="0"/>
    <n v="3601317.71"/>
    <n v="105.61049002932552"/>
    <n v="0"/>
    <n v="0"/>
    <n v="3601317.71"/>
    <n v="0"/>
    <n v="3601317.71"/>
    <n v="0"/>
    <n v="0"/>
    <n v="0"/>
    <s v="31951060"/>
    <s v="7033"/>
    <s v="VASHI RETAIL RO"/>
    <s v="7033"/>
    <s v="WZR"/>
    <s v="7033CC01"/>
    <s v="ARB"/>
    <d v="2022-11-18T00:00:00"/>
    <d v="2023-12-31T00:00:00"/>
    <s v="RET"/>
    <n v="3410000"/>
    <s v="VASHI RETAIL RO"/>
    <x v="0"/>
    <x v="0"/>
    <s v="0"/>
  </r>
  <r>
    <x v="227"/>
    <s v="WZ_PRRO_NRO WATHAR 1"/>
    <x v="1"/>
    <n v="9900000"/>
    <n v="9900000"/>
    <n v="0"/>
    <n v="0"/>
    <n v="0"/>
    <n v="9854539.8300000001"/>
    <n v="99.540806363636364"/>
    <n v="0"/>
    <n v="0"/>
    <n v="9854539.8300000001"/>
    <n v="0"/>
    <n v="9854539.8300000001"/>
    <n v="0"/>
    <n v="0"/>
    <n v="0"/>
    <s v="31949520"/>
    <s v="7029"/>
    <s v="PUNE RETAIL RO"/>
    <s v="7029"/>
    <s v="WZR"/>
    <s v="7029CC01"/>
    <s v="INFR"/>
    <d v="2022-10-20T00:00:00"/>
    <d v="2024-03-31T00:00:00"/>
    <s v="RET"/>
    <n v="9900000"/>
    <s v="PUNE RETAIL RO"/>
    <x v="0"/>
    <x v="0"/>
    <s v="0"/>
  </r>
  <r>
    <x v="228"/>
    <s v="WZ_NAG_CNG_GANPATI PETROLEUM_"/>
    <x v="6"/>
    <n v="2000000"/>
    <n v="2000000"/>
    <n v="0"/>
    <n v="0"/>
    <n v="0"/>
    <n v="0"/>
    <n v="0"/>
    <n v="0"/>
    <n v="0"/>
    <n v="0"/>
    <n v="0"/>
    <n v="0"/>
    <n v="0"/>
    <n v="0"/>
    <n v="0"/>
    <s v="31927600"/>
    <s v="7028"/>
    <s v="NAGPUR RETAIL RO (STP 5027)"/>
    <s v="7028"/>
    <s v="WZR"/>
    <s v="7028CC01"/>
    <s v="CNG"/>
    <d v="2022-10-27T00:00:00"/>
    <d v="2024-12-31T00:00:00"/>
    <s v="RET"/>
    <n v="2000000"/>
    <s v="NAGPUR RETAIL RO (STP 5027)"/>
    <x v="2"/>
    <x v="0"/>
    <s v="0"/>
  </r>
  <r>
    <x v="229"/>
    <s v="WZ_NAG_CNG_R K FUEL_GONDIA"/>
    <x v="6"/>
    <n v="2000000"/>
    <n v="2000000"/>
    <n v="0"/>
    <n v="0"/>
    <n v="0"/>
    <n v="1215585.3899999999"/>
    <n v="60.779269499999998"/>
    <n v="0"/>
    <n v="0"/>
    <n v="1215585.3899999999"/>
    <n v="0"/>
    <n v="1215585.3899999999"/>
    <n v="0"/>
    <n v="0"/>
    <n v="0"/>
    <s v="31927600"/>
    <s v="7028"/>
    <s v="NAGPUR RETAIL RO (STP 5027)"/>
    <s v="7028"/>
    <s v="WZR"/>
    <s v="7028CC01"/>
    <s v="CNG"/>
    <d v="2022-10-27T00:00:00"/>
    <d v="2024-12-31T00:00:00"/>
    <s v="RET"/>
    <n v="2000000"/>
    <s v="NAGPUR RETAIL RO (STP 5027)"/>
    <x v="0"/>
    <x v="0"/>
    <s v="0"/>
  </r>
  <r>
    <x v="230"/>
    <s v="WZ_NAG_CNG_A R PETROLEUM_ BHAN"/>
    <x v="6"/>
    <n v="2000000"/>
    <n v="2000000"/>
    <n v="0"/>
    <n v="0"/>
    <n v="0"/>
    <n v="2158970.29"/>
    <n v="107.9485145"/>
    <n v="0"/>
    <n v="0"/>
    <n v="2158970.29"/>
    <n v="0"/>
    <n v="2158970.29"/>
    <n v="0"/>
    <n v="0"/>
    <n v="0"/>
    <s v="31927600"/>
    <s v="7028"/>
    <s v="NAGPUR RETAIL RO (STP 5027)"/>
    <s v="7028"/>
    <s v="WZR"/>
    <s v="7028CC01"/>
    <s v="CNG"/>
    <d v="2022-10-27T00:00:00"/>
    <d v="2024-12-31T00:00:00"/>
    <s v="RET"/>
    <n v="2000000"/>
    <s v="NAGPUR RETAIL RO (STP 5027)"/>
    <x v="0"/>
    <x v="0"/>
    <s v="0"/>
  </r>
  <r>
    <x v="231"/>
    <s v="WZ_NAG_CNG_A R PLAZA_BHANDARA"/>
    <x v="6"/>
    <n v="2000000"/>
    <n v="2000000"/>
    <n v="0"/>
    <n v="0"/>
    <n v="0"/>
    <n v="2148462.0499999998"/>
    <n v="107.42310249999998"/>
    <n v="0"/>
    <n v="0"/>
    <n v="2148462.0499999998"/>
    <n v="0"/>
    <n v="2148462.0499999998"/>
    <n v="0"/>
    <n v="0"/>
    <n v="0"/>
    <s v="31927600"/>
    <s v="7028"/>
    <s v="NAGPUR RETAIL RO (STP 5027)"/>
    <s v="7028"/>
    <s v="WZR"/>
    <s v="7028CC01"/>
    <s v="CNG"/>
    <d v="2022-10-27T00:00:00"/>
    <d v="2024-12-31T00:00:00"/>
    <s v="RET"/>
    <n v="2000000"/>
    <s v="NAGPUR RETAIL RO (STP 5027)"/>
    <x v="0"/>
    <x v="0"/>
    <s v="0"/>
  </r>
  <r>
    <x v="232"/>
    <s v="PRRO_DDD_Suman Petroleum"/>
    <x v="1"/>
    <n v="1200000"/>
    <n v="1200000"/>
    <n v="0"/>
    <n v="0"/>
    <n v="0"/>
    <n v="892577.74"/>
    <n v="74.381478333333334"/>
    <n v="0"/>
    <n v="0"/>
    <n v="892577.74"/>
    <n v="0"/>
    <n v="892577.74"/>
    <n v="0"/>
    <n v="0"/>
    <n v="0"/>
    <s v="31949520"/>
    <s v="7029"/>
    <s v="PUNE RETAIL RO"/>
    <s v="7029"/>
    <s v="WZR"/>
    <s v="7029CC01"/>
    <s v="PNM"/>
    <d v="2022-10-21T00:00:00"/>
    <d v="2024-03-31T00:00:00"/>
    <s v="RET"/>
    <n v="1200000"/>
    <s v="PUNE RETAIL RO"/>
    <x v="0"/>
    <x v="0"/>
    <s v="0"/>
  </r>
  <r>
    <x v="233"/>
    <s v="WZ_AURR_Integrated Canopy"/>
    <x v="3"/>
    <n v="8480000"/>
    <n v="8480000"/>
    <n v="0"/>
    <n v="0"/>
    <n v="0"/>
    <n v="8479402.1899999995"/>
    <n v="99.99295035377358"/>
    <n v="0"/>
    <n v="0"/>
    <n v="8479402.1899999995"/>
    <n v="0"/>
    <n v="8479402.1899999995"/>
    <n v="0"/>
    <n v="0"/>
    <n v="0"/>
    <s v="31949090"/>
    <s v="7023"/>
    <s v="AURANGABAD RETAIL RO"/>
    <s v="7023"/>
    <s v="WZR"/>
    <s v="7023CC01"/>
    <s v="INFR"/>
    <d v="2022-10-31T00:00:00"/>
    <d v="2024-03-31T00:00:00"/>
    <s v="RET"/>
    <n v="8480000"/>
    <s v="AURANGABAD RETAIL RO"/>
    <x v="0"/>
    <x v="0"/>
    <s v="0"/>
  </r>
  <r>
    <x v="234"/>
    <s v="NRO_DONGARI"/>
    <x v="5"/>
    <n v="2000000"/>
    <n v="2000000"/>
    <n v="0"/>
    <n v="0"/>
    <n v="0"/>
    <n v="2105642.89"/>
    <n v="105.2821445"/>
    <n v="0"/>
    <n v="0"/>
    <n v="2105642.89"/>
    <n v="0"/>
    <n v="2105642.89"/>
    <n v="0"/>
    <n v="0"/>
    <n v="0"/>
    <s v="31951060"/>
    <s v="7033"/>
    <s v="VASHI RETAIL RO"/>
    <s v="7033"/>
    <s v="WZR"/>
    <s v="7033CC01"/>
    <s v="INFR"/>
    <d v="2022-11-09T00:00:00"/>
    <d v="2023-12-31T00:00:00"/>
    <s v="RET"/>
    <n v="2000000"/>
    <s v="VASHI RETAIL RO"/>
    <x v="0"/>
    <x v="0"/>
    <s v="0"/>
  </r>
  <r>
    <x v="235"/>
    <s v="WZ_AURR_NRO_MALVIHIR_2"/>
    <x v="3"/>
    <n v="6900000"/>
    <n v="6900000"/>
    <n v="0"/>
    <n v="0"/>
    <n v="0"/>
    <n v="7484497.0300000003"/>
    <n v="108.47097144927537"/>
    <n v="0"/>
    <n v="0"/>
    <n v="7484497.0300000003"/>
    <n v="0"/>
    <n v="7484497.0300000003"/>
    <n v="0"/>
    <n v="0"/>
    <n v="0"/>
    <s v="31990690"/>
    <s v="7023"/>
    <s v="AURANGABAD RETAIL RO"/>
    <s v="7023"/>
    <s v="WZR"/>
    <s v="7023CC01"/>
    <s v="INFR"/>
    <d v="2022-11-01T00:00:00"/>
    <d v="2023-12-31T00:00:00"/>
    <s v="RET"/>
    <n v="6900000"/>
    <s v="AURANGABAD RETAIL RO"/>
    <x v="0"/>
    <x v="0"/>
    <s v="0"/>
  </r>
  <r>
    <x v="236"/>
    <s v="WZ_AURR_NRO_DEVGADHPHATA_2"/>
    <x v="3"/>
    <n v="6000000"/>
    <n v="6000000"/>
    <n v="0"/>
    <n v="0"/>
    <n v="0"/>
    <n v="5998747.5700000003"/>
    <n v="99.979126166666674"/>
    <n v="0"/>
    <n v="0"/>
    <n v="5998747.5700000003"/>
    <n v="0"/>
    <n v="5998747.5700000003"/>
    <n v="0"/>
    <n v="0"/>
    <n v="0"/>
    <s v="31949090"/>
    <s v="7023"/>
    <s v="AURANGABAD RETAIL RO"/>
    <s v="7023"/>
    <s v="WZR"/>
    <s v="7023CC01"/>
    <s v="INFR"/>
    <d v="2022-11-01T00:00:00"/>
    <d v="2023-12-31T00:00:00"/>
    <s v="RET"/>
    <n v="6000000"/>
    <s v="AURANGABAD RETAIL RO"/>
    <x v="0"/>
    <x v="0"/>
    <s v="0"/>
  </r>
  <r>
    <x v="237"/>
    <s v="WZ_AURR_Mon_Baba_Pet_Chikhli"/>
    <x v="3"/>
    <n v="1600000"/>
    <n v="1600000"/>
    <n v="0"/>
    <n v="0"/>
    <n v="0"/>
    <n v="1726696.54"/>
    <n v="107.91853375000001"/>
    <n v="0"/>
    <n v="0"/>
    <n v="1726696.54"/>
    <n v="0"/>
    <n v="1726696.54"/>
    <n v="0"/>
    <n v="0"/>
    <n v="0"/>
    <s v="31949090"/>
    <s v="7023"/>
    <s v="AURANGABAD RETAIL RO"/>
    <s v="7023"/>
    <s v="WZR"/>
    <s v="7023CC01"/>
    <s v="INFR"/>
    <d v="2022-11-01T00:00:00"/>
    <d v="2024-01-31T00:00:00"/>
    <s v="RET"/>
    <n v="1600000"/>
    <s v="AURANGABAD RETAIL RO"/>
    <x v="0"/>
    <x v="0"/>
    <s v="0"/>
  </r>
  <r>
    <x v="238"/>
    <s v="WZ_NAG_TANK AUGUMENTATION_2"/>
    <x v="6"/>
    <n v="4900000"/>
    <n v="4900000"/>
    <n v="0"/>
    <n v="0"/>
    <n v="0"/>
    <n v="5140250.1100000003"/>
    <n v="104.90306346938776"/>
    <n v="0"/>
    <n v="0"/>
    <n v="5140250.1100000003"/>
    <n v="0"/>
    <n v="5140250.1100000003"/>
    <n v="0"/>
    <n v="0"/>
    <n v="0"/>
    <s v="31927600"/>
    <s v="7028"/>
    <s v="NAGPUR RETAIL RO (STP 5027)"/>
    <s v="7028"/>
    <s v="WZR"/>
    <s v="7028CC01"/>
    <s v="INFR"/>
    <d v="2022-11-04T00:00:00"/>
    <d v="2024-12-31T00:00:00"/>
    <s v="RET"/>
    <n v="4900000"/>
    <s v="NAGPUR RETAIL RO (STP 5027)"/>
    <x v="0"/>
    <x v="0"/>
    <s v="0"/>
  </r>
  <r>
    <x v="239"/>
    <s v="WZ_NAG_INTEGRATED CANOPY_2"/>
    <x v="6"/>
    <n v="4700000"/>
    <n v="4700000"/>
    <n v="0"/>
    <n v="0"/>
    <n v="0"/>
    <n v="1734551.38"/>
    <n v="36.905348510638298"/>
    <n v="0"/>
    <n v="0"/>
    <n v="1734551.38"/>
    <n v="0"/>
    <n v="1734551.38"/>
    <n v="0"/>
    <n v="0"/>
    <n v="0"/>
    <s v="31927600"/>
    <s v="7028"/>
    <s v="NAGPUR RETAIL RO (STP 5027)"/>
    <s v="7028"/>
    <s v="WZR"/>
    <s v="7028CC01"/>
    <s v="INFR"/>
    <d v="2022-11-04T00:00:00"/>
    <d v="2024-12-31T00:00:00"/>
    <s v="RET"/>
    <n v="4700000"/>
    <s v="NAGPUR RETAIL RO (STP 5027)"/>
    <x v="0"/>
    <x v="0"/>
    <s v="0"/>
  </r>
  <r>
    <x v="240"/>
    <s v="WZ SUR- NewHighway-MahudDC"/>
    <x v="2"/>
    <n v="1800000"/>
    <n v="1800000"/>
    <n v="0"/>
    <n v="0"/>
    <n v="0"/>
    <n v="1808774.35"/>
    <n v="100.4874638888889"/>
    <n v="0"/>
    <n v="0"/>
    <n v="1808774.35"/>
    <n v="0"/>
    <n v="1808774.35"/>
    <n v="0"/>
    <n v="0"/>
    <n v="0"/>
    <s v="31979600"/>
    <s v="7035"/>
    <s v="SHOLAPUR RETAIL REGION"/>
    <s v="7035"/>
    <s v="WZR"/>
    <s v="7035CC01"/>
    <s v="INFR"/>
    <d v="2022-11-26T00:00:00"/>
    <d v="2024-12-30T00:00:00"/>
    <s v="RET"/>
    <n v="1800000"/>
    <s v="SHOLAPUR RETAIL REGION"/>
    <x v="0"/>
    <x v="0"/>
    <s v="0"/>
  </r>
  <r>
    <x v="241"/>
    <s v="WZ_NSK_SSTANKS_127"/>
    <x v="4"/>
    <n v="12700000"/>
    <n v="12700000"/>
    <n v="0"/>
    <n v="0"/>
    <n v="0"/>
    <n v="8103609.75"/>
    <n v="63.807950787401573"/>
    <n v="0"/>
    <n v="0"/>
    <n v="8103609.75"/>
    <n v="0"/>
    <n v="8103609.75"/>
    <n v="0"/>
    <n v="-35135.599999999999"/>
    <n v="0"/>
    <s v="31945080"/>
    <s v="7036"/>
    <s v="NASIK RETAIL REGIONAL OFFICE"/>
    <s v="7036"/>
    <s v="WZR"/>
    <s v="7036CC01"/>
    <s v="PNM"/>
    <d v="2022-11-09T00:00:00"/>
    <d v="2024-03-31T00:00:00"/>
    <s v="RET"/>
    <n v="12700000"/>
    <s v="NASIK RETAIL REGIONAL OFFICE"/>
    <x v="0"/>
    <x v="0"/>
    <s v="0"/>
  </r>
  <r>
    <x v="242"/>
    <s v="PRRO_DDD_SAIRAJ"/>
    <x v="1"/>
    <n v="1200000"/>
    <n v="1200000"/>
    <n v="0"/>
    <n v="0"/>
    <n v="0"/>
    <n v="964035.19"/>
    <n v="80.336265833333329"/>
    <n v="0"/>
    <n v="0"/>
    <n v="964035.19"/>
    <n v="0"/>
    <n v="964035.19"/>
    <n v="0"/>
    <n v="0"/>
    <n v="0"/>
    <s v="31949520"/>
    <s v="7029"/>
    <s v="PUNE RETAIL RO"/>
    <s v="7029"/>
    <s v="WZR"/>
    <s v="7029CC01"/>
    <s v="PNM"/>
    <d v="2022-11-15T00:00:00"/>
    <d v="2024-03-31T00:00:00"/>
    <s v="RET"/>
    <n v="1200000"/>
    <s v="PUNE RETAIL RO"/>
    <x v="0"/>
    <x v="0"/>
    <s v="0"/>
  </r>
  <r>
    <x v="243"/>
    <s v="PRRO_MODN_Vitthai_RCCDW"/>
    <x v="1"/>
    <n v="3500000"/>
    <n v="3500000"/>
    <n v="0"/>
    <n v="0"/>
    <n v="0"/>
    <n v="3497604.57"/>
    <n v="99.931559142857139"/>
    <n v="0"/>
    <n v="0"/>
    <n v="3497604.57"/>
    <n v="0"/>
    <n v="3497604.57"/>
    <n v="0"/>
    <n v="0"/>
    <n v="0"/>
    <s v="31949520"/>
    <s v="7029"/>
    <s v="PUNE RETAIL RO"/>
    <s v="7029"/>
    <s v="WZR"/>
    <s v="7029CC01"/>
    <s v="INFR"/>
    <d v="2022-11-15T00:00:00"/>
    <d v="2024-03-31T00:00:00"/>
    <s v="RET"/>
    <n v="3500000"/>
    <s v="PUNE RETAIL RO"/>
    <x v="0"/>
    <x v="0"/>
    <s v="0"/>
  </r>
  <r>
    <x v="244"/>
    <s v="WZ_Vasco_DDD_Ashoka Petroleum"/>
    <x v="8"/>
    <n v="750000"/>
    <n v="750000"/>
    <n v="0"/>
    <n v="0"/>
    <n v="0"/>
    <n v="492131.7"/>
    <n v="65.617559999999997"/>
    <n v="0"/>
    <n v="0"/>
    <n v="492131.7"/>
    <n v="0"/>
    <n v="492131.7"/>
    <n v="0"/>
    <n v="0"/>
    <n v="0"/>
    <s v="31990680"/>
    <s v="7032"/>
    <s v="VASCO RETAIL RO"/>
    <s v="7032"/>
    <s v="WZR"/>
    <s v="7032CC01"/>
    <s v="PNM"/>
    <d v="2022-11-15T00:00:00"/>
    <d v="2024-10-31T00:00:00"/>
    <s v="RET"/>
    <n v="750000"/>
    <s v="VASCO RETAIL RO"/>
    <x v="0"/>
    <x v="0"/>
    <s v="0"/>
  </r>
  <r>
    <x v="245"/>
    <s v="WZ_PRRO_SHREE GANESH RESITEMEN"/>
    <x v="1"/>
    <n v="8000000"/>
    <n v="8000000"/>
    <n v="0"/>
    <n v="0"/>
    <n v="0"/>
    <n v="8614329.8699999992"/>
    <n v="107.67912337499999"/>
    <n v="0"/>
    <n v="0"/>
    <n v="8614329.8699999992"/>
    <n v="0"/>
    <n v="8614329.8699999992"/>
    <n v="0"/>
    <n v="0"/>
    <n v="0"/>
    <s v="31949520"/>
    <s v="7029"/>
    <s v="PUNE RETAIL RO"/>
    <s v="7029"/>
    <s v="WZR"/>
    <s v="7029CC01"/>
    <s v="INFR"/>
    <d v="2022-11-22T00:00:00"/>
    <d v="2023-11-30T00:00:00"/>
    <s v="RET"/>
    <n v="8000000"/>
    <s v="PUNE RETAIL RO"/>
    <x v="0"/>
    <x v="0"/>
    <s v="0"/>
  </r>
  <r>
    <x v="246"/>
    <s v="WZ_Vasco_Tank Addition"/>
    <x v="8"/>
    <n v="2200000"/>
    <n v="2200000"/>
    <n v="0"/>
    <n v="0"/>
    <n v="0"/>
    <n v="1314767.6200000001"/>
    <n v="59.762164545454553"/>
    <n v="0"/>
    <n v="0"/>
    <n v="1314767.6200000001"/>
    <n v="0"/>
    <n v="1314767.6200000001"/>
    <n v="0"/>
    <n v="0"/>
    <n v="0"/>
    <s v="31961420"/>
    <s v="7032"/>
    <s v="VASCO RETAIL RO"/>
    <s v="7032"/>
    <s v="WZR"/>
    <s v="7032CC01"/>
    <s v="INFR"/>
    <d v="2022-11-17T00:00:00"/>
    <d v="2024-11-30T00:00:00"/>
    <s v="RET"/>
    <n v="2200000"/>
    <s v="VASCO RETAIL RO"/>
    <x v="0"/>
    <x v="0"/>
    <s v="0"/>
  </r>
  <r>
    <x v="247"/>
    <s v="WZ_PRRO_NRO APMC SASKAL"/>
    <x v="1"/>
    <n v="7100000"/>
    <n v="7100000"/>
    <n v="0"/>
    <n v="0"/>
    <n v="0"/>
    <n v="7771812.71"/>
    <n v="109.46215084507043"/>
    <n v="0"/>
    <n v="0"/>
    <n v="7771812.71"/>
    <n v="0"/>
    <n v="7771812.71"/>
    <n v="0"/>
    <n v="0"/>
    <n v="0"/>
    <s v="31949520"/>
    <s v="7029"/>
    <s v="PUNE RETAIL RO"/>
    <s v="7029"/>
    <s v="WZR"/>
    <s v="7029CC01"/>
    <s v="INFR"/>
    <d v="2022-11-22T00:00:00"/>
    <d v="2023-11-30T00:00:00"/>
    <s v="RET"/>
    <n v="7100000"/>
    <s v="PUNE RETAIL RO"/>
    <x v="0"/>
    <x v="0"/>
    <s v="0"/>
  </r>
  <r>
    <x v="248"/>
    <s v="NRO_Bilalpada"/>
    <x v="5"/>
    <n v="9800000"/>
    <n v="9800000"/>
    <n v="0"/>
    <n v="0"/>
    <n v="0"/>
    <n v="9775007.6300000008"/>
    <n v="99.744975816326544"/>
    <n v="0"/>
    <n v="0"/>
    <n v="9775007.6300000008"/>
    <n v="0"/>
    <n v="9775007.6300000008"/>
    <n v="0"/>
    <n v="0"/>
    <n v="0"/>
    <s v="31951060"/>
    <s v="7033"/>
    <s v="VASHI RETAIL RO"/>
    <s v="7033"/>
    <s v="WZR"/>
    <s v="7033CC01"/>
    <s v="INFR"/>
    <d v="2022-11-28T00:00:00"/>
    <d v="2024-03-31T00:00:00"/>
    <s v="RET"/>
    <n v="9800000"/>
    <s v="VASHI RETAIL RO"/>
    <x v="0"/>
    <x v="0"/>
    <s v="0"/>
  </r>
  <r>
    <x v="249"/>
    <s v="MODN_K E ZOJWALA KALYAN"/>
    <x v="5"/>
    <n v="8900000"/>
    <n v="8900000"/>
    <n v="0"/>
    <n v="0"/>
    <n v="0"/>
    <n v="8898375.8000000007"/>
    <n v="99.981750561797767"/>
    <n v="0"/>
    <n v="0"/>
    <n v="8898375.8000000007"/>
    <n v="0"/>
    <n v="8898375.8000000007"/>
    <n v="0"/>
    <n v="0"/>
    <n v="0"/>
    <s v="31951060"/>
    <s v="7033"/>
    <s v="VASHI RETAIL RO"/>
    <s v="7033"/>
    <s v="WZR"/>
    <s v="7033CC01"/>
    <s v="INFR"/>
    <d v="2022-11-28T00:00:00"/>
    <d v="2024-03-31T00:00:00"/>
    <s v="RET"/>
    <n v="8900000"/>
    <s v="VASHI RETAIL RO"/>
    <x v="0"/>
    <x v="0"/>
    <s v="0"/>
  </r>
  <r>
    <x v="250"/>
    <s v="WZ_Vasco_Modn_A G Korgaonkar"/>
    <x v="8"/>
    <n v="1200000"/>
    <n v="1200000"/>
    <n v="0"/>
    <n v="0"/>
    <n v="0"/>
    <n v="1088624.3"/>
    <n v="90.718691666666672"/>
    <n v="0"/>
    <n v="0"/>
    <n v="1088624.3"/>
    <n v="0"/>
    <n v="1088624.3"/>
    <n v="0"/>
    <n v="0"/>
    <n v="0"/>
    <s v="31961420"/>
    <s v="7032"/>
    <s v="VASCO RETAIL RO"/>
    <s v="7032"/>
    <s v="WZR"/>
    <s v="7032CC01"/>
    <s v="INFR"/>
    <d v="2022-11-24T00:00:00"/>
    <d v="2024-04-30T00:00:00"/>
    <s v="RET"/>
    <n v="1200000"/>
    <s v="VASCO RETAIL RO"/>
    <x v="0"/>
    <x v="0"/>
    <s v="0"/>
  </r>
  <r>
    <x v="251"/>
    <s v="MRO_ARB"/>
    <x v="7"/>
    <n v="1200000"/>
    <n v="1200000"/>
    <n v="0"/>
    <n v="0"/>
    <n v="0"/>
    <n v="1106663.1399999999"/>
    <n v="92.221928333333324"/>
    <n v="0"/>
    <n v="0"/>
    <n v="1106663.1399999999"/>
    <n v="0"/>
    <n v="1106663.1399999999"/>
    <n v="0"/>
    <n v="0"/>
    <n v="0"/>
    <s v="31939890"/>
    <s v="7027"/>
    <s v="MUMBAI RETAIL RO"/>
    <s v="7027"/>
    <s v="WZR"/>
    <s v="7027CC01"/>
    <s v="ARB"/>
    <d v="2022-11-30T00:00:00"/>
    <d v="2023-11-30T00:00:00"/>
    <s v="RET"/>
    <n v="1200000"/>
    <s v="MUMBAI RETAIL RO"/>
    <x v="0"/>
    <x v="0"/>
    <s v="0"/>
  </r>
  <r>
    <x v="252"/>
    <s v="WZ SUR- NewHighway-LawangCC"/>
    <x v="2"/>
    <n v="10800000"/>
    <n v="10800000"/>
    <n v="0"/>
    <n v="0"/>
    <n v="0"/>
    <n v="10595835.289999999"/>
    <n v="98.109586018518513"/>
    <n v="0"/>
    <n v="0"/>
    <n v="10595835.289999999"/>
    <n v="0"/>
    <n v="10595835.289999999"/>
    <n v="0"/>
    <n v="0"/>
    <n v="0"/>
    <s v="31979600"/>
    <s v="7035"/>
    <s v="SHOLAPUR RETAIL REGION"/>
    <s v="7035"/>
    <s v="WZR"/>
    <s v="7035CC01"/>
    <s v="INFR"/>
    <d v="2022-11-30T00:00:00"/>
    <d v="2024-03-31T00:00:00"/>
    <s v="RET"/>
    <n v="10800000"/>
    <s v="SHOLAPUR RETAIL REGION"/>
    <x v="0"/>
    <x v="0"/>
    <s v="0"/>
  </r>
  <r>
    <x v="253"/>
    <s v="WZ_AURR_NR_DEULGAON_DC_18L"/>
    <x v="3"/>
    <n v="1800000"/>
    <n v="1800000"/>
    <n v="0"/>
    <n v="0"/>
    <n v="0"/>
    <n v="1778790.6"/>
    <n v="98.821700000000007"/>
    <n v="0"/>
    <n v="0"/>
    <n v="1778790.6"/>
    <n v="0"/>
    <n v="1778790.6"/>
    <n v="0"/>
    <n v="0"/>
    <n v="0"/>
    <s v="31990690"/>
    <s v="7023"/>
    <s v="AURANGABAD RETAIL RO"/>
    <s v="7023"/>
    <s v="WZR"/>
    <s v="7023CC01"/>
    <s v="INFR"/>
    <d v="2022-11-30T00:00:00"/>
    <d v="2023-12-31T00:00:00"/>
    <s v="RET"/>
    <n v="1800000"/>
    <s v="AURANGABAD RETAIL RO"/>
    <x v="0"/>
    <x v="0"/>
    <s v="0"/>
  </r>
  <r>
    <x v="254"/>
    <s v="WZ SUR-NewHighway-MukramabadDC"/>
    <x v="2"/>
    <n v="1800000"/>
    <n v="1800000"/>
    <n v="0"/>
    <n v="0"/>
    <n v="0"/>
    <n v="1770535.74"/>
    <n v="98.363096666666664"/>
    <n v="0"/>
    <n v="0"/>
    <n v="1770535.74"/>
    <n v="0"/>
    <n v="1770535.74"/>
    <n v="0"/>
    <n v="0"/>
    <n v="0"/>
    <s v="31979600"/>
    <s v="7035"/>
    <s v="SHOLAPUR RETAIL REGION"/>
    <s v="7035"/>
    <s v="WZR"/>
    <s v="7035CC01"/>
    <s v="INFR"/>
    <d v="2022-11-30T00:00:00"/>
    <d v="2024-03-31T00:00:00"/>
    <s v="RET"/>
    <n v="1800000"/>
    <s v="SHOLAPUR RETAIL REGION"/>
    <x v="0"/>
    <x v="0"/>
    <s v="0"/>
  </r>
  <r>
    <x v="255"/>
    <s v="WZ_NAG_NRO_TAMBHARI"/>
    <x v="6"/>
    <n v="2000000"/>
    <n v="2000000"/>
    <n v="0"/>
    <n v="0"/>
    <n v="0"/>
    <n v="1981121.07"/>
    <n v="99.056053500000004"/>
    <n v="0"/>
    <n v="0"/>
    <n v="1981121.07"/>
    <n v="0"/>
    <n v="1981121.07"/>
    <n v="0"/>
    <n v="0"/>
    <n v="0"/>
    <s v="31927600"/>
    <s v="7028"/>
    <s v="NAGPUR RETAIL RO (STP 5027)"/>
    <s v="7028"/>
    <s v="WZR"/>
    <s v="7028CC01"/>
    <s v="INFR"/>
    <d v="2022-11-30T00:00:00"/>
    <d v="2024-12-31T00:00:00"/>
    <s v="RET"/>
    <n v="2000000"/>
    <s v="NAGPUR RETAIL RO (STP 5027)"/>
    <x v="0"/>
    <x v="0"/>
    <s v="0"/>
  </r>
  <r>
    <x v="256"/>
    <s v="WZ_NAG_NRO_GHATSAWALI"/>
    <x v="6"/>
    <n v="10600000"/>
    <n v="10600000"/>
    <n v="0"/>
    <n v="0"/>
    <n v="0"/>
    <n v="10593518.800000001"/>
    <n v="99.938856603773587"/>
    <n v="0"/>
    <n v="0"/>
    <n v="10593518.800000001"/>
    <n v="0"/>
    <n v="10593518.800000001"/>
    <n v="0"/>
    <n v="0"/>
    <n v="0"/>
    <s v="31927600"/>
    <s v="7028"/>
    <s v="NAGPUR RETAIL RO (STP 5027)"/>
    <s v="7028"/>
    <s v="WZR"/>
    <s v="7028CC01"/>
    <s v="INFR"/>
    <d v="2022-11-30T00:00:00"/>
    <d v="2024-12-31T00:00:00"/>
    <s v="RET"/>
    <n v="10600000"/>
    <s v="NAGPUR RETAIL RO (STP 5027)"/>
    <x v="0"/>
    <x v="0"/>
    <s v="0"/>
  </r>
  <r>
    <x v="257"/>
    <s v="PRRO_NRO_Lonavala_CC"/>
    <x v="1"/>
    <n v="8100000"/>
    <n v="8100000"/>
    <n v="0"/>
    <n v="0"/>
    <n v="0"/>
    <n v="8895658.5999999996"/>
    <n v="109.82294567901234"/>
    <n v="0"/>
    <n v="0"/>
    <n v="8895658.5999999996"/>
    <n v="0"/>
    <n v="8895658.5999999996"/>
    <n v="0"/>
    <n v="0"/>
    <n v="0"/>
    <s v="31949520"/>
    <s v="7029"/>
    <s v="PUNE RETAIL RO"/>
    <s v="7029"/>
    <s v="WZR"/>
    <s v="7029CC01"/>
    <s v="INFR"/>
    <d v="2022-11-30T00:00:00"/>
    <d v="2023-12-31T00:00:00"/>
    <s v="RET"/>
    <n v="8100000"/>
    <s v="PUNE RETAIL RO"/>
    <x v="0"/>
    <x v="0"/>
    <s v="0"/>
  </r>
  <r>
    <x v="258"/>
    <s v="WZ_Vasco_NRO_Ghunki"/>
    <x v="8"/>
    <n v="4900000"/>
    <n v="4900000"/>
    <n v="0"/>
    <n v="0"/>
    <n v="0"/>
    <n v="4592791.8600000003"/>
    <n v="93.730446122448981"/>
    <n v="0"/>
    <n v="0"/>
    <n v="4592791.8600000003"/>
    <n v="0"/>
    <n v="4592791.8600000003"/>
    <n v="0"/>
    <n v="0"/>
    <n v="0"/>
    <s v="31990680"/>
    <s v="7032"/>
    <s v="VASCO RETAIL RO"/>
    <s v="7032"/>
    <s v="WZR"/>
    <s v="7032CC01"/>
    <s v="INFR"/>
    <d v="2022-12-14T00:00:00"/>
    <d v="2024-12-31T00:00:00"/>
    <s v="RET"/>
    <n v="4900000"/>
    <s v="VASCO RETAIL RO"/>
    <x v="0"/>
    <x v="0"/>
    <s v="0"/>
  </r>
  <r>
    <x v="259"/>
    <s v="WZ_Vasco_NRO_Gondhalpur"/>
    <x v="8"/>
    <n v="7700000"/>
    <n v="7700000"/>
    <n v="0"/>
    <n v="0"/>
    <n v="0"/>
    <n v="7640505.3799999999"/>
    <n v="99.227342597402597"/>
    <n v="0"/>
    <n v="0"/>
    <n v="7640505.3799999999"/>
    <n v="0"/>
    <n v="7640505.3799999999"/>
    <n v="0"/>
    <n v="0"/>
    <n v="0"/>
    <s v="31990680"/>
    <s v="7032"/>
    <s v="VASCO RETAIL RO"/>
    <s v="7032"/>
    <s v="WZR"/>
    <s v="7032CC01"/>
    <s v="INFR"/>
    <d v="2022-11-30T00:00:00"/>
    <d v="2024-11-30T00:00:00"/>
    <s v="RET"/>
    <n v="7700000"/>
    <s v="VASCO RETAIL RO"/>
    <x v="0"/>
    <x v="0"/>
    <s v="0"/>
  </r>
  <r>
    <x v="260"/>
    <s v="WZ SUR- NewHighway-MalshirasDD"/>
    <x v="2"/>
    <n v="8100000"/>
    <n v="8100000"/>
    <n v="0"/>
    <n v="0"/>
    <n v="0"/>
    <n v="8908857.0600000005"/>
    <n v="109.98588962962964"/>
    <n v="0"/>
    <n v="0"/>
    <n v="8908857.0600000005"/>
    <n v="0"/>
    <n v="8908857.0600000005"/>
    <n v="0"/>
    <n v="0"/>
    <n v="0"/>
    <s v="31979600"/>
    <s v="7035"/>
    <s v="SHOLAPUR RETAIL REGION"/>
    <s v="7035"/>
    <s v="WZR"/>
    <s v="7035CC01"/>
    <s v="INFR"/>
    <d v="2022-12-08T00:00:00"/>
    <d v="2024-03-31T00:00:00"/>
    <s v="RET"/>
    <n v="8100000"/>
    <s v="SHOLAPUR RETAIL REGION"/>
    <x v="2"/>
    <x v="0"/>
    <s v="0"/>
  </r>
  <r>
    <x v="261"/>
    <s v="WZ SUR- NewHighway-WazargaCFS"/>
    <x v="2"/>
    <n v="8800000"/>
    <n v="8800000"/>
    <n v="0"/>
    <n v="0"/>
    <n v="0"/>
    <n v="9511919.8900000006"/>
    <n v="108.08999875000001"/>
    <n v="0"/>
    <n v="0"/>
    <n v="9511919.8900000006"/>
    <n v="0"/>
    <n v="9511919.8900000006"/>
    <n v="0"/>
    <n v="0"/>
    <n v="0"/>
    <s v="31979600"/>
    <s v="7035"/>
    <s v="SHOLAPUR RETAIL REGION"/>
    <s v="7035"/>
    <s v="WZR"/>
    <s v="7035CC01"/>
    <s v="INFR"/>
    <d v="2022-12-08T00:00:00"/>
    <d v="2024-03-31T00:00:00"/>
    <s v="RET"/>
    <n v="8800000"/>
    <s v="SHOLAPUR RETAIL REGION"/>
    <x v="0"/>
    <x v="0"/>
    <s v="0"/>
  </r>
  <r>
    <x v="262"/>
    <s v="WZ_Vasco_CNG_Jajal Automotive"/>
    <x v="8"/>
    <n v="1500000"/>
    <n v="1500000"/>
    <n v="0"/>
    <n v="0"/>
    <n v="0"/>
    <n v="1166654.3"/>
    <n v="77.776953333333338"/>
    <n v="0"/>
    <n v="0"/>
    <n v="1166654.3"/>
    <n v="0"/>
    <n v="1166654.3"/>
    <n v="0"/>
    <n v="0"/>
    <n v="0"/>
    <s v="31961420"/>
    <s v="7032"/>
    <s v="VASCO RETAIL RO"/>
    <s v="7032"/>
    <s v="WZR"/>
    <s v="7032CC01"/>
    <s v="CNG"/>
    <d v="2022-12-06T00:00:00"/>
    <d v="2024-04-30T00:00:00"/>
    <s v="RET"/>
    <n v="1500000"/>
    <s v="VASCO RETAIL RO"/>
    <x v="0"/>
    <x v="0"/>
    <s v="0"/>
  </r>
  <r>
    <x v="263"/>
    <s v="WZ_NAG_CNG_JAI BHOLE"/>
    <x v="6"/>
    <n v="2000000"/>
    <n v="2000000"/>
    <n v="0"/>
    <n v="0"/>
    <n v="0"/>
    <n v="1812225.83"/>
    <n v="90.611291500000007"/>
    <n v="0"/>
    <n v="0"/>
    <n v="1812225.83"/>
    <n v="0"/>
    <n v="1812225.83"/>
    <n v="0"/>
    <n v="0"/>
    <n v="0"/>
    <s v="31927600"/>
    <s v="7028"/>
    <s v="NAGPUR RETAIL RO (STP 5027)"/>
    <s v="7028"/>
    <s v="WZR"/>
    <s v="7028CC01"/>
    <s v="CNG"/>
    <d v="2022-12-12T00:00:00"/>
    <d v="2024-12-31T00:00:00"/>
    <s v="RET"/>
    <n v="2000000"/>
    <s v="NAGPUR RETAIL RO (STP 5027)"/>
    <x v="0"/>
    <x v="0"/>
    <s v="0"/>
  </r>
  <r>
    <x v="264"/>
    <s v="WZ_NAG_CNG_ TAJ PETROLEUM"/>
    <x v="6"/>
    <n v="2000000"/>
    <n v="2000000"/>
    <n v="0"/>
    <n v="0"/>
    <n v="0"/>
    <n v="1594096.93"/>
    <n v="79.704846500000002"/>
    <n v="0"/>
    <n v="0"/>
    <n v="1594096.93"/>
    <n v="0"/>
    <n v="1594096.93"/>
    <n v="0"/>
    <n v="0"/>
    <n v="0"/>
    <s v="31927600"/>
    <s v="7028"/>
    <s v="NAGPUR RETAIL RO (STP 5027)"/>
    <s v="7028"/>
    <s v="WZR"/>
    <s v="7028CC01"/>
    <s v="CNG"/>
    <d v="2022-12-12T00:00:00"/>
    <d v="2024-12-31T00:00:00"/>
    <s v="RET"/>
    <n v="2000000"/>
    <s v="NAGPUR RETAIL RO (STP 5027)"/>
    <x v="0"/>
    <x v="0"/>
    <s v="0"/>
  </r>
  <r>
    <x v="265"/>
    <s v="MRO_SANIV SS"/>
    <x v="7"/>
    <n v="2500000"/>
    <n v="2500000"/>
    <n v="0"/>
    <n v="0"/>
    <n v="0"/>
    <n v="2499328.71"/>
    <n v="99.973148399999999"/>
    <n v="0"/>
    <n v="0"/>
    <n v="2499328.71"/>
    <n v="0"/>
    <n v="2499328.71"/>
    <n v="0"/>
    <n v="0"/>
    <n v="0"/>
    <s v="31939890"/>
    <s v="7027"/>
    <s v="MUMBAI RETAIL RO"/>
    <s v="7027"/>
    <s v="WZR"/>
    <s v="7027CC01"/>
    <s v="INFR"/>
    <d v="2022-12-09T00:00:00"/>
    <d v="2023-12-31T00:00:00"/>
    <s v="RET"/>
    <n v="2500000"/>
    <s v="MUMBAI RETAIL RO"/>
    <x v="0"/>
    <x v="0"/>
    <s v="0"/>
  </r>
  <r>
    <x v="266"/>
    <s v="WZ_Vasco_Fast Charger"/>
    <x v="8"/>
    <n v="3000000"/>
    <n v="3000000"/>
    <n v="0"/>
    <n v="0"/>
    <n v="0"/>
    <n v="2803127.76"/>
    <n v="93.437591999999995"/>
    <n v="0"/>
    <n v="0"/>
    <n v="2803127.76"/>
    <n v="0"/>
    <n v="2803127.76"/>
    <n v="0"/>
    <n v="0"/>
    <n v="0"/>
    <s v="31961420"/>
    <s v="7032"/>
    <s v="VASCO RETAIL RO"/>
    <s v="7032"/>
    <s v="WZR"/>
    <s v="7032CC01"/>
    <s v="PNM"/>
    <d v="2022-12-12T00:00:00"/>
    <d v="2024-04-30T00:00:00"/>
    <s v="RET"/>
    <n v="3000000"/>
    <s v="VASCO RETAIL RO"/>
    <x v="0"/>
    <x v="0"/>
    <s v="0"/>
  </r>
  <r>
    <x v="267"/>
    <s v="WZ SUR-EVCS_FastCharging"/>
    <x v="2"/>
    <n v="2700000"/>
    <n v="2700000"/>
    <n v="0"/>
    <n v="0"/>
    <n v="0"/>
    <n v="2449729.21"/>
    <n v="90.730711481481478"/>
    <n v="0"/>
    <n v="0"/>
    <n v="2449729.21"/>
    <n v="0"/>
    <n v="2449729.21"/>
    <n v="0"/>
    <n v="0"/>
    <n v="0"/>
    <s v="31951460"/>
    <s v="7035"/>
    <s v="SHOLAPUR RETAIL REGION"/>
    <s v="7035"/>
    <s v="WZR"/>
    <s v="7035CC01"/>
    <s v="PNM"/>
    <d v="2022-12-21T00:00:00"/>
    <d v="2024-12-31T00:00:00"/>
    <s v="RET"/>
    <n v="2700000"/>
    <s v="SHOLAPUR RETAIL REGION"/>
    <x v="0"/>
    <x v="0"/>
    <s v="0"/>
  </r>
  <r>
    <x v="268"/>
    <s v="WZ_AURR_Mon_Canopy_Roof_FalseC"/>
    <x v="3"/>
    <n v="2900000"/>
    <n v="2900000"/>
    <n v="0"/>
    <n v="0"/>
    <n v="0"/>
    <n v="2899409.33"/>
    <n v="99.979632068965515"/>
    <n v="0"/>
    <n v="0"/>
    <n v="2899409.33"/>
    <n v="0"/>
    <n v="2899409.33"/>
    <n v="0"/>
    <n v="0"/>
    <n v="0"/>
    <s v="31949090"/>
    <s v="7023"/>
    <s v="AURANGABAD RETAIL RO"/>
    <s v="7023"/>
    <s v="WZR"/>
    <s v="7023CC01"/>
    <s v="SIGN"/>
    <d v="2022-12-13T00:00:00"/>
    <d v="2023-09-30T00:00:00"/>
    <s v="RET"/>
    <n v="2900000"/>
    <s v="AURANGABAD RETAIL RO"/>
    <x v="0"/>
    <x v="0"/>
    <s v="0"/>
  </r>
  <r>
    <x v="269"/>
    <s v="WZ_AURR_Mon_JaiSai_Taklibhan"/>
    <x v="3"/>
    <n v="4000000"/>
    <n v="4000000"/>
    <n v="0"/>
    <n v="0"/>
    <n v="0"/>
    <n v="3966599.83"/>
    <n v="99.164995750000003"/>
    <n v="0"/>
    <n v="0"/>
    <n v="3966599.83"/>
    <n v="0"/>
    <n v="3966599.83"/>
    <n v="0"/>
    <n v="0"/>
    <n v="0"/>
    <s v="31990690"/>
    <s v="7023"/>
    <s v="AURANGABAD RETAIL RO"/>
    <s v="7023"/>
    <s v="WZR"/>
    <s v="7023CC01"/>
    <s v="INFR"/>
    <d v="2022-12-12T00:00:00"/>
    <d v="2024-03-31T00:00:00"/>
    <s v="RET"/>
    <n v="4000000"/>
    <s v="AURANGABAD RETAIL RO"/>
    <x v="0"/>
    <x v="0"/>
    <s v="0"/>
  </r>
  <r>
    <x v="270"/>
    <s v="PRRO_MODN_KANKARIYA SER STN"/>
    <x v="1"/>
    <n v="1000000"/>
    <n v="1000000"/>
    <n v="0"/>
    <n v="0"/>
    <n v="0"/>
    <n v="1083632.08"/>
    <n v="108.36320800000001"/>
    <n v="0"/>
    <n v="0"/>
    <n v="1083632.08"/>
    <n v="0"/>
    <n v="1083632.08"/>
    <n v="0"/>
    <n v="0"/>
    <n v="0"/>
    <s v="31949520"/>
    <s v="7029"/>
    <s v="PUNE RETAIL RO"/>
    <s v="7029"/>
    <s v="WZR"/>
    <s v="7029CC01"/>
    <s v="INFR"/>
    <d v="2022-12-19T00:00:00"/>
    <d v="2023-12-31T00:00:00"/>
    <s v="RET"/>
    <n v="1000000"/>
    <s v="PUNE RETAIL RO"/>
    <x v="0"/>
    <x v="0"/>
    <s v="0"/>
  </r>
  <r>
    <x v="271"/>
    <s v="PRRO_MODN_SHINDE PETROLEUM_BAV"/>
    <x v="1"/>
    <n v="1300000"/>
    <n v="1300000"/>
    <n v="0"/>
    <n v="0"/>
    <n v="0"/>
    <n v="1169625.1000000001"/>
    <n v="89.971161538461544"/>
    <n v="0"/>
    <n v="0"/>
    <n v="1169625.1000000001"/>
    <n v="0"/>
    <n v="1169625.1000000001"/>
    <n v="0"/>
    <n v="0"/>
    <n v="0"/>
    <s v="31949520"/>
    <s v="7029"/>
    <s v="PUNE RETAIL RO"/>
    <s v="7029"/>
    <s v="WZR"/>
    <s v="7029CC01"/>
    <s v="INFR"/>
    <d v="2022-12-19T00:00:00"/>
    <d v="2023-12-31T00:00:00"/>
    <s v="RET"/>
    <n v="1300000"/>
    <s v="PUNE RETAIL RO"/>
    <x v="0"/>
    <x v="0"/>
    <s v="0"/>
  </r>
  <r>
    <x v="272"/>
    <s v="PRRO_NRO_Nimbut"/>
    <x v="1"/>
    <n v="2100000"/>
    <n v="2100000"/>
    <n v="0"/>
    <n v="0"/>
    <n v="0"/>
    <n v="1726738.99"/>
    <n v="82.22566619047619"/>
    <n v="0"/>
    <n v="0"/>
    <n v="1726738.99"/>
    <n v="0"/>
    <n v="1726738.99"/>
    <n v="0"/>
    <n v="0"/>
    <n v="0"/>
    <s v="31949520"/>
    <s v="7029"/>
    <s v="PUNE RETAIL RO"/>
    <s v="7029"/>
    <s v="WZR"/>
    <s v="7029CC01"/>
    <s v="INFR"/>
    <d v="2022-12-23T00:00:00"/>
    <d v="2023-11-30T00:00:00"/>
    <s v="RET"/>
    <n v="2100000"/>
    <s v="PUNE RETAIL RO"/>
    <x v="0"/>
    <x v="0"/>
    <s v="0"/>
  </r>
  <r>
    <x v="273"/>
    <s v="WZ SUR-Mod_RroofFalseCanopy"/>
    <x v="2"/>
    <n v="2000000"/>
    <n v="2000000"/>
    <n v="0"/>
    <n v="0"/>
    <n v="0"/>
    <n v="702182.41"/>
    <n v="35.109120500000003"/>
    <n v="0"/>
    <n v="0"/>
    <n v="702182.41"/>
    <n v="0"/>
    <n v="702182.41"/>
    <n v="0"/>
    <n v="0"/>
    <n v="0"/>
    <s v="31951460"/>
    <s v="7035"/>
    <s v="SHOLAPUR RETAIL REGION"/>
    <s v="7035"/>
    <s v="WZR"/>
    <s v="7035CC01"/>
    <s v="SIGN"/>
    <d v="2022-12-21T00:00:00"/>
    <d v="2024-06-30T00:00:00"/>
    <s v="RET"/>
    <n v="2000000"/>
    <s v="SHOLAPUR RETAIL REGION"/>
    <x v="0"/>
    <x v="0"/>
    <s v="0"/>
  </r>
  <r>
    <x v="274"/>
    <s v="DDD_Mahalaxmi Auto"/>
    <x v="5"/>
    <n v="1200000"/>
    <n v="1200000"/>
    <n v="0"/>
    <n v="0"/>
    <n v="0"/>
    <n v="1166809.92"/>
    <n v="97.234159999999989"/>
    <n v="0"/>
    <n v="0"/>
    <n v="1166809.92"/>
    <n v="0"/>
    <n v="1166809.92"/>
    <n v="0"/>
    <n v="0"/>
    <n v="0"/>
    <s v="31951060"/>
    <s v="7033"/>
    <s v="VASHI RETAIL RO"/>
    <s v="7033"/>
    <s v="WZR"/>
    <s v="7033CC01"/>
    <s v="PNM"/>
    <d v="2022-12-23T00:00:00"/>
    <d v="2023-12-31T00:00:00"/>
    <s v="RET"/>
    <n v="1200000"/>
    <s v="VASHI RETAIL RO"/>
    <x v="0"/>
    <x v="0"/>
    <s v="0"/>
  </r>
  <r>
    <x v="275"/>
    <s v="DDD_Raj Fleet"/>
    <x v="5"/>
    <n v="1200000"/>
    <n v="1200000"/>
    <n v="0"/>
    <n v="0"/>
    <n v="0"/>
    <n v="1044209.99"/>
    <n v="87.017499166666667"/>
    <n v="0"/>
    <n v="0"/>
    <n v="1044209.99"/>
    <n v="0"/>
    <n v="1044209.99"/>
    <n v="0"/>
    <n v="0"/>
    <n v="0"/>
    <s v="31951060"/>
    <s v="7033"/>
    <s v="VASHI RETAIL RO"/>
    <s v="7033"/>
    <s v="WZR"/>
    <s v="7033CC01"/>
    <s v="PNM"/>
    <d v="2022-12-23T00:00:00"/>
    <d v="2023-12-31T00:00:00"/>
    <s v="RET"/>
    <n v="1200000"/>
    <s v="VASHI RETAIL RO"/>
    <x v="0"/>
    <x v="0"/>
    <s v="0"/>
  </r>
  <r>
    <x v="276"/>
    <s v="WZ_Vasco_DDD_Kavlekars Fuel St"/>
    <x v="8"/>
    <n v="1350000"/>
    <n v="1350000"/>
    <n v="0"/>
    <n v="0"/>
    <n v="0"/>
    <n v="1276023.6200000001"/>
    <n v="94.520268148148162"/>
    <n v="0"/>
    <n v="0"/>
    <n v="1276023.6200000001"/>
    <n v="0"/>
    <n v="1276023.6200000001"/>
    <n v="0"/>
    <n v="0"/>
    <n v="0"/>
    <s v="31961420"/>
    <s v="7032"/>
    <s v="VASCO RETAIL RO"/>
    <s v="7032"/>
    <s v="WZR"/>
    <s v="7032CC01"/>
    <s v="PNM"/>
    <d v="2022-12-23T00:00:00"/>
    <d v="2024-04-30T00:00:00"/>
    <s v="RET"/>
    <n v="1350000"/>
    <s v="VASCO RETAIL RO"/>
    <x v="0"/>
    <x v="0"/>
    <s v="0"/>
  </r>
  <r>
    <x v="277"/>
    <s v="MODN_MAHALAKSHMI PETRO"/>
    <x v="5"/>
    <n v="2800000"/>
    <n v="2800000"/>
    <n v="0"/>
    <n v="0"/>
    <n v="0"/>
    <n v="2753589.28"/>
    <n v="98.342474285714275"/>
    <n v="0"/>
    <n v="0"/>
    <n v="2753589.28"/>
    <n v="0"/>
    <n v="2753589.28"/>
    <n v="0"/>
    <n v="0"/>
    <n v="0"/>
    <s v="31951060"/>
    <s v="7033"/>
    <s v="VASHI RETAIL RO"/>
    <s v="7033"/>
    <s v="WZR"/>
    <s v="7033CC01"/>
    <s v="INFR"/>
    <d v="2022-12-23T00:00:00"/>
    <d v="2023-12-31T00:00:00"/>
    <s v="RET"/>
    <n v="2800000"/>
    <s v="VASHI RETAIL RO"/>
    <x v="0"/>
    <x v="0"/>
    <s v="0"/>
  </r>
  <r>
    <x v="278"/>
    <s v="MODN_GURUNANAK PETROLEUM"/>
    <x v="5"/>
    <n v="1300000"/>
    <n v="1300000"/>
    <n v="0"/>
    <n v="0"/>
    <n v="0"/>
    <n v="1244456.47"/>
    <n v="95.727420769230761"/>
    <n v="0"/>
    <n v="0"/>
    <n v="1244456.47"/>
    <n v="0"/>
    <n v="1244456.47"/>
    <n v="0"/>
    <n v="0"/>
    <n v="0"/>
    <s v="31951060"/>
    <s v="7033"/>
    <s v="VASHI RETAIL RO"/>
    <s v="7033"/>
    <s v="WZR"/>
    <s v="7033CC01"/>
    <s v="INFR"/>
    <d v="2022-12-23T00:00:00"/>
    <d v="2023-12-31T00:00:00"/>
    <s v="RET"/>
    <n v="1300000"/>
    <s v="VASHI RETAIL RO"/>
    <x v="0"/>
    <x v="0"/>
    <s v="0"/>
  </r>
  <r>
    <x v="279"/>
    <s v="MODN_SHREE GANESH HWY"/>
    <x v="5"/>
    <n v="3500000"/>
    <n v="3500000"/>
    <n v="0"/>
    <n v="0"/>
    <n v="0"/>
    <n v="2783178.75"/>
    <n v="79.519392857142861"/>
    <n v="0"/>
    <n v="0"/>
    <n v="2783178.75"/>
    <n v="0"/>
    <n v="2783178.75"/>
    <n v="0"/>
    <n v="0"/>
    <n v="0"/>
    <s v="31951060"/>
    <s v="7033"/>
    <s v="VASHI RETAIL RO"/>
    <s v="7033"/>
    <s v="WZR"/>
    <s v="7033CC01"/>
    <s v="INFR"/>
    <d v="2022-12-23T00:00:00"/>
    <d v="2023-12-31T00:00:00"/>
    <s v="RET"/>
    <n v="3500000"/>
    <s v="VASHI RETAIL RO"/>
    <x v="0"/>
    <x v="0"/>
    <s v="0"/>
  </r>
  <r>
    <x v="280"/>
    <s v="WZ_Vasco_NO_Ghunki2"/>
    <x v="8"/>
    <n v="6400000"/>
    <n v="6400000"/>
    <n v="0"/>
    <n v="0"/>
    <n v="0"/>
    <n v="4838505.17"/>
    <n v="75.601643281250006"/>
    <n v="0"/>
    <n v="0"/>
    <n v="4838505.17"/>
    <n v="0"/>
    <n v="4838505.17"/>
    <n v="0"/>
    <n v="0"/>
    <n v="0"/>
    <s v="31990680"/>
    <s v="7032"/>
    <s v="VASCO RETAIL RO"/>
    <s v="7032"/>
    <s v="WZR"/>
    <s v="7032CC01"/>
    <s v="INFR"/>
    <d v="2023-01-13T00:00:00"/>
    <d v="2024-12-31T00:00:00"/>
    <s v="RET"/>
    <n v="6400000"/>
    <s v="VASCO RETAIL RO"/>
    <x v="0"/>
    <x v="0"/>
    <s v="0"/>
  </r>
  <r>
    <x v="281"/>
    <s v="WZ_AURR_NRO Eklahera DC"/>
    <x v="3"/>
    <n v="1900000"/>
    <n v="1900000"/>
    <n v="0"/>
    <n v="0"/>
    <n v="0"/>
    <n v="1896226.41"/>
    <n v="99.801389999999998"/>
    <n v="0"/>
    <n v="0"/>
    <n v="1896226.41"/>
    <n v="0"/>
    <n v="1896226.41"/>
    <n v="0"/>
    <n v="-819.97"/>
    <n v="0"/>
    <s v="31949090"/>
    <s v="7023"/>
    <s v="AURANGABAD RETAIL RO"/>
    <s v="7023"/>
    <s v="WZR"/>
    <s v="7023CC01"/>
    <s v="INFR"/>
    <d v="2022-12-26T00:00:00"/>
    <d v="2024-03-31T00:00:00"/>
    <s v="RET"/>
    <n v="1900000"/>
    <s v="AURANGABAD RETAIL RO"/>
    <x v="0"/>
    <x v="0"/>
    <s v="0"/>
  </r>
  <r>
    <x v="282"/>
    <s v="CNG SANJIV DEONAR"/>
    <x v="7"/>
    <n v="1700000"/>
    <n v="1700000"/>
    <n v="0"/>
    <n v="0"/>
    <n v="0"/>
    <n v="1697066.33"/>
    <n v="99.827431176470597"/>
    <n v="0"/>
    <n v="0"/>
    <n v="1697066.33"/>
    <n v="0"/>
    <n v="1697066.33"/>
    <n v="0"/>
    <n v="0"/>
    <n v="0"/>
    <s v="31939890"/>
    <s v="7027"/>
    <s v="MUMBAI RETAIL RO"/>
    <s v="7027"/>
    <s v="WZR"/>
    <s v="7027CC01"/>
    <s v="CNG"/>
    <d v="2022-12-27T00:00:00"/>
    <d v="2023-12-31T00:00:00"/>
    <s v="RET"/>
    <n v="1700000"/>
    <s v="MUMBAI RETAIL RO"/>
    <x v="0"/>
    <x v="0"/>
    <s v="0"/>
  </r>
  <r>
    <x v="283"/>
    <s v="CNG LAKSHMAN DASS IRLA"/>
    <x v="7"/>
    <n v="1700000"/>
    <n v="1700000"/>
    <n v="0"/>
    <n v="0"/>
    <n v="0"/>
    <n v="1701311.44"/>
    <n v="100.07714352941176"/>
    <n v="0"/>
    <n v="0"/>
    <n v="1701311.44"/>
    <n v="0"/>
    <n v="1701311.44"/>
    <n v="0"/>
    <n v="0"/>
    <n v="0"/>
    <s v="31939890"/>
    <s v="7027"/>
    <s v="MUMBAI RETAIL RO"/>
    <s v="7027"/>
    <s v="WZR"/>
    <s v="7027CC01"/>
    <s v="CNG"/>
    <d v="2022-12-27T00:00:00"/>
    <d v="2023-12-31T00:00:00"/>
    <s v="RET"/>
    <n v="1700000"/>
    <s v="MUMBAI RETAIL RO"/>
    <x v="0"/>
    <x v="0"/>
    <s v="0"/>
  </r>
  <r>
    <x v="284"/>
    <s v="WZ_Vasco_LED Lighting"/>
    <x v="8"/>
    <n v="3100000"/>
    <n v="3100000"/>
    <n v="15230.53"/>
    <n v="0"/>
    <n v="0"/>
    <n v="2831848.79"/>
    <n v="91.349960967741936"/>
    <n v="0"/>
    <n v="0"/>
    <n v="0"/>
    <n v="2831848.79"/>
    <n v="2847079.32"/>
    <n v="0"/>
    <n v="0"/>
    <n v="0"/>
    <s v="31992600"/>
    <s v="7032"/>
    <s v="VASCO RETAIL RO"/>
    <s v="7032"/>
    <s v="WZR"/>
    <s v="7032CC01"/>
    <s v="INFR"/>
    <d v="2022-12-27T00:00:00"/>
    <d v="2024-12-31T00:00:00"/>
    <s v="RET"/>
    <n v="3100000"/>
    <s v="VASCO RETAIL RO"/>
    <x v="2"/>
    <x v="0"/>
    <s v="0"/>
  </r>
  <r>
    <x v="285"/>
    <s v="WZ_Vasco_SS Tanks"/>
    <x v="8"/>
    <n v="5000000"/>
    <n v="5000000"/>
    <n v="0"/>
    <n v="0"/>
    <n v="0"/>
    <n v="4732437.68"/>
    <n v="94.648753599999992"/>
    <n v="0"/>
    <n v="0"/>
    <n v="4732437.68"/>
    <n v="0"/>
    <n v="4732437.68"/>
    <n v="0"/>
    <n v="0"/>
    <n v="0"/>
    <s v="31992600"/>
    <s v="7032"/>
    <s v="VASCO RETAIL RO"/>
    <s v="7032"/>
    <s v="WZR"/>
    <s v="7032CC01"/>
    <s v="PNM"/>
    <d v="2022-12-28T00:00:00"/>
    <d v="2024-12-31T00:00:00"/>
    <s v="RET"/>
    <n v="5000000"/>
    <s v="VASCO RETAIL RO"/>
    <x v="0"/>
    <x v="0"/>
    <s v="0"/>
  </r>
  <r>
    <x v="286"/>
    <s v="WZ_NSK_NRO_JANORI_46"/>
    <x v="4"/>
    <n v="4600000"/>
    <n v="4600000"/>
    <n v="0"/>
    <n v="0"/>
    <n v="0"/>
    <n v="4899471.43"/>
    <n v="106.51024847826086"/>
    <n v="0"/>
    <n v="0"/>
    <n v="4899471.43"/>
    <n v="0"/>
    <n v="4899471.43"/>
    <n v="0"/>
    <n v="0"/>
    <n v="0"/>
    <s v="31945080"/>
    <s v="7036"/>
    <s v="NASIK RETAIL REGIONAL OFFICE"/>
    <s v="7036"/>
    <s v="WZR"/>
    <s v="7036CC01"/>
    <s v="INFR"/>
    <d v="2022-12-30T00:00:00"/>
    <d v="2023-12-31T00:00:00"/>
    <s v="RET"/>
    <n v="4600000"/>
    <s v="NASIK RETAIL REGIONAL OFFICE"/>
    <x v="0"/>
    <x v="0"/>
    <s v="0"/>
  </r>
  <r>
    <x v="287"/>
    <s v="WZ_AURR_DDD Bhavani Petroleum"/>
    <x v="3"/>
    <n v="1200000"/>
    <n v="1200000"/>
    <n v="0"/>
    <n v="0"/>
    <n v="0"/>
    <n v="1288005.55"/>
    <n v="107.33379583333334"/>
    <n v="0"/>
    <n v="0"/>
    <n v="1288005.55"/>
    <n v="0"/>
    <n v="1288005.55"/>
    <n v="0"/>
    <n v="0"/>
    <n v="0"/>
    <s v="31990690"/>
    <s v="7023"/>
    <s v="AURANGABAD RETAIL RO"/>
    <s v="7023"/>
    <s v="WZR"/>
    <s v="7023CC01"/>
    <s v="PNM"/>
    <d v="2022-12-30T00:00:00"/>
    <d v="2024-01-31T00:00:00"/>
    <s v="RET"/>
    <n v="1200000"/>
    <s v="AURANGABAD RETAIL RO"/>
    <x v="0"/>
    <x v="0"/>
    <s v="0"/>
  </r>
  <r>
    <x v="288"/>
    <s v="WZ_NSK_NRO_SAYGAON_46"/>
    <x v="4"/>
    <n v="4600000"/>
    <n v="4600000"/>
    <n v="0"/>
    <n v="0"/>
    <n v="0"/>
    <n v="4586714.51"/>
    <n v="99.711185"/>
    <n v="0"/>
    <n v="0"/>
    <n v="4586714.51"/>
    <n v="0"/>
    <n v="4586714.51"/>
    <n v="0"/>
    <n v="0"/>
    <n v="0"/>
    <s v="31945080"/>
    <s v="7036"/>
    <s v="NASIK RETAIL REGIONAL OFFICE"/>
    <s v="7036"/>
    <s v="WZR"/>
    <s v="7036CC01"/>
    <s v="INFR"/>
    <d v="2022-12-30T00:00:00"/>
    <d v="2024-03-31T00:00:00"/>
    <s v="RET"/>
    <n v="4600000"/>
    <s v="NASIK RETAIL REGIONAL OFFICE"/>
    <x v="0"/>
    <x v="0"/>
    <s v="0"/>
  </r>
  <r>
    <x v="289"/>
    <s v="WZ_NSK_NRO_BhusawalWML_76"/>
    <x v="4"/>
    <n v="7600000"/>
    <n v="7600000"/>
    <n v="0"/>
    <n v="0"/>
    <n v="0"/>
    <n v="7439887.9100000001"/>
    <n v="97.893261973684218"/>
    <n v="0"/>
    <n v="0"/>
    <n v="7439887.9100000001"/>
    <n v="0"/>
    <n v="7439887.9100000001"/>
    <n v="0"/>
    <n v="0"/>
    <n v="0"/>
    <s v="31945080"/>
    <s v="7036"/>
    <s v="NASIK RETAIL REGIONAL OFFICE"/>
    <s v="7036"/>
    <s v="WZR"/>
    <s v="7036CC01"/>
    <s v="INFR"/>
    <d v="2022-12-30T00:00:00"/>
    <d v="2023-12-31T00:00:00"/>
    <s v="RET"/>
    <n v="7600000"/>
    <s v="NASIK RETAIL REGIONAL OFFICE"/>
    <x v="0"/>
    <x v="0"/>
    <s v="0"/>
  </r>
  <r>
    <x v="290"/>
    <s v="PRRO_NRO_Kuruli_CC"/>
    <x v="1"/>
    <n v="12100000"/>
    <n v="12100000"/>
    <n v="0"/>
    <n v="0"/>
    <n v="0"/>
    <n v="12048695.75"/>
    <n v="99.575997933884295"/>
    <n v="0"/>
    <n v="0"/>
    <n v="12048695.75"/>
    <n v="0"/>
    <n v="12048695.75"/>
    <n v="0"/>
    <n v="0"/>
    <n v="0"/>
    <s v="31949520"/>
    <s v="7029"/>
    <s v="PUNE RETAIL RO"/>
    <s v="7029"/>
    <s v="WZR"/>
    <s v="7029CC01"/>
    <s v="INFR"/>
    <d v="2023-01-02T00:00:00"/>
    <d v="2024-06-30T00:00:00"/>
    <s v="RET"/>
    <n v="12100000"/>
    <s v="PUNE RETAIL RO"/>
    <x v="0"/>
    <x v="0"/>
    <s v="0"/>
  </r>
  <r>
    <x v="291"/>
    <s v="PRRO_NRO_MPSPL Talegaon_CC"/>
    <x v="1"/>
    <n v="8700000"/>
    <n v="8700000"/>
    <n v="0"/>
    <n v="0"/>
    <n v="0"/>
    <n v="8740459.3599999994"/>
    <n v="100.46505011494253"/>
    <n v="0"/>
    <n v="0"/>
    <n v="8740459.3599999994"/>
    <n v="0"/>
    <n v="8740459.3599999994"/>
    <n v="0"/>
    <n v="0"/>
    <n v="0"/>
    <s v="31949520"/>
    <s v="7029"/>
    <s v="PUNE RETAIL RO"/>
    <s v="7029"/>
    <s v="WZR"/>
    <s v="7029CC01"/>
    <s v="INFR"/>
    <d v="2023-01-02T00:00:00"/>
    <d v="2024-02-29T00:00:00"/>
    <s v="RET"/>
    <n v="8700000"/>
    <s v="PUNE RETAIL RO"/>
    <x v="0"/>
    <x v="0"/>
    <s v="0"/>
  </r>
  <r>
    <x v="292"/>
    <s v="WZ_AURR_NRO_APMC SANGAMNER"/>
    <x v="3"/>
    <n v="5700000"/>
    <n v="5700000"/>
    <n v="0"/>
    <n v="0"/>
    <n v="0"/>
    <n v="5676467.4400000004"/>
    <n v="99.587148070175445"/>
    <n v="0"/>
    <n v="0"/>
    <n v="5676467.4400000004"/>
    <n v="0"/>
    <n v="5676467.4400000004"/>
    <n v="0"/>
    <n v="0"/>
    <n v="0"/>
    <s v="31990690"/>
    <s v="7023"/>
    <s v="AURANGABAD RETAIL RO"/>
    <s v="7023"/>
    <s v="WZR"/>
    <s v="7023CC01"/>
    <s v="INFR"/>
    <d v="2022-12-30T00:00:00"/>
    <d v="2024-03-31T00:00:00"/>
    <s v="RET"/>
    <n v="5700000"/>
    <s v="AURANGABAD RETAIL RO"/>
    <x v="0"/>
    <x v="0"/>
    <s v="0"/>
  </r>
  <r>
    <x v="293"/>
    <s v="WZ SUR- NewHighway-PanivDC"/>
    <x v="2"/>
    <n v="1800000"/>
    <n v="1800000"/>
    <n v="0"/>
    <n v="0"/>
    <n v="0"/>
    <n v="1441661.22"/>
    <n v="80.092290000000006"/>
    <n v="0"/>
    <n v="0"/>
    <n v="1441661.22"/>
    <n v="0"/>
    <n v="1441661.22"/>
    <n v="0"/>
    <n v="0"/>
    <n v="0"/>
    <s v="31979600"/>
    <s v="7035"/>
    <s v="SHOLAPUR RETAIL REGION"/>
    <s v="7035"/>
    <s v="WZR"/>
    <s v="7035CC01"/>
    <s v="INFR"/>
    <d v="2023-01-04T00:00:00"/>
    <d v="2024-03-31T00:00:00"/>
    <s v="RET"/>
    <n v="1800000"/>
    <s v="SHOLAPUR RETAIL REGION"/>
    <x v="0"/>
    <x v="0"/>
    <s v="0"/>
  </r>
  <r>
    <x v="294"/>
    <s v="WZ SUR- NewHighway-MangalweDC"/>
    <x v="2"/>
    <n v="1800000"/>
    <n v="1800000"/>
    <n v="0"/>
    <n v="0"/>
    <n v="0"/>
    <n v="1656730.94"/>
    <n v="92.04060777777778"/>
    <n v="0"/>
    <n v="0"/>
    <n v="1656730.94"/>
    <n v="0"/>
    <n v="1656730.94"/>
    <n v="0"/>
    <n v="0"/>
    <n v="0"/>
    <s v="31979600"/>
    <s v="7035"/>
    <s v="SHOLAPUR RETAIL REGION"/>
    <s v="7035"/>
    <s v="WZR"/>
    <s v="7035CC01"/>
    <s v="INFR"/>
    <d v="2023-01-04T00:00:00"/>
    <d v="2024-03-31T00:00:00"/>
    <s v="RET"/>
    <n v="1800000"/>
    <s v="SHOLAPUR RETAIL REGION"/>
    <x v="0"/>
    <x v="0"/>
    <s v="0"/>
  </r>
  <r>
    <x v="295"/>
    <s v="WZ SUR- NewHighway-DhekanmohDC"/>
    <x v="2"/>
    <n v="1800000"/>
    <n v="1800000"/>
    <n v="0"/>
    <n v="0"/>
    <n v="0"/>
    <n v="1798109.6"/>
    <n v="99.894977777777783"/>
    <n v="0"/>
    <n v="0"/>
    <n v="1798109.6"/>
    <n v="0"/>
    <n v="1798109.6"/>
    <n v="0"/>
    <n v="0"/>
    <n v="0"/>
    <s v="31979600"/>
    <s v="7035"/>
    <s v="SHOLAPUR RETAIL REGION"/>
    <s v="7035"/>
    <s v="WZR"/>
    <s v="7035CC01"/>
    <s v="INFR"/>
    <d v="2023-01-04T00:00:00"/>
    <d v="2024-03-31T00:00:00"/>
    <s v="RET"/>
    <n v="1800000"/>
    <s v="SHOLAPUR RETAIL REGION"/>
    <x v="0"/>
    <x v="0"/>
    <s v="0"/>
  </r>
  <r>
    <x v="296"/>
    <s v="WZ_NAG_DDD_R K PETROLEUM"/>
    <x v="6"/>
    <n v="1200000"/>
    <n v="1200000"/>
    <n v="0"/>
    <n v="0"/>
    <n v="0"/>
    <n v="1141643.52"/>
    <n v="95.136960000000002"/>
    <n v="0"/>
    <n v="0"/>
    <n v="1141643.52"/>
    <n v="0"/>
    <n v="1141643.52"/>
    <n v="0"/>
    <n v="0"/>
    <n v="0"/>
    <s v="31927600"/>
    <s v="7028"/>
    <s v="NAGPUR RETAIL RO (STP 5027)"/>
    <s v="7028"/>
    <s v="WZR"/>
    <s v="7028CC01"/>
    <s v="PNM"/>
    <d v="2023-01-01T00:00:00"/>
    <d v="2024-03-31T00:00:00"/>
    <s v="RET"/>
    <n v="1200000"/>
    <s v="NAGPUR RETAIL RO (STP 5027)"/>
    <x v="0"/>
    <x v="0"/>
    <s v="0"/>
  </r>
  <r>
    <x v="297"/>
    <s v="WZ_NAG-DDD_GUL _PETROLEUM_"/>
    <x v="6"/>
    <n v="1200000"/>
    <n v="1200000"/>
    <n v="0"/>
    <n v="0"/>
    <n v="0"/>
    <n v="1189051.51"/>
    <n v="99.087625833333334"/>
    <n v="0"/>
    <n v="0"/>
    <n v="1189051.51"/>
    <n v="0"/>
    <n v="1189051.51"/>
    <n v="0"/>
    <n v="0"/>
    <n v="0"/>
    <s v="31927600"/>
    <s v="7028"/>
    <s v="NAGPUR RETAIL RO (STP 5027)"/>
    <s v="7028"/>
    <s v="WZR"/>
    <s v="7028CC01"/>
    <s v="PNM"/>
    <d v="2023-01-01T00:00:00"/>
    <d v="2024-03-31T00:00:00"/>
    <s v="RET"/>
    <n v="1200000"/>
    <s v="NAGPUR RETAIL RO (STP 5027)"/>
    <x v="0"/>
    <x v="0"/>
    <s v="0"/>
  </r>
  <r>
    <x v="298"/>
    <s v="WZ_Vasco_CNG_J B Petrolink"/>
    <x v="8"/>
    <n v="1800000"/>
    <n v="1800000"/>
    <n v="0"/>
    <n v="0"/>
    <n v="0"/>
    <n v="1155840.53"/>
    <n v="64.213362777777775"/>
    <n v="0"/>
    <n v="0"/>
    <n v="1155840.53"/>
    <n v="0"/>
    <n v="1155840.53"/>
    <n v="0"/>
    <n v="0"/>
    <n v="0"/>
    <s v="31961420"/>
    <s v="7032"/>
    <s v="VASCO RETAIL RO"/>
    <s v="7032"/>
    <s v="WZR"/>
    <s v="7032CC01"/>
    <s v="CNG"/>
    <d v="2023-01-13T00:00:00"/>
    <d v="2024-11-30T00:00:00"/>
    <s v="RET"/>
    <n v="1800000"/>
    <s v="VASCO RETAIL RO"/>
    <x v="0"/>
    <x v="0"/>
    <s v="0"/>
  </r>
  <r>
    <x v="299"/>
    <s v="WZ_Vasco_Arya Durga SS"/>
    <x v="8"/>
    <n v="700000"/>
    <n v="700000"/>
    <n v="0"/>
    <n v="0"/>
    <n v="0"/>
    <n v="735645.56"/>
    <n v="105.09222285714287"/>
    <n v="0"/>
    <n v="0"/>
    <n v="735645.56"/>
    <n v="0"/>
    <n v="735645.56"/>
    <n v="0"/>
    <n v="0"/>
    <n v="0"/>
    <s v="31990680"/>
    <s v="7032"/>
    <s v="VASCO RETAIL RO"/>
    <s v="7032"/>
    <s v="WZR"/>
    <s v="7032CC01"/>
    <s v="INFR"/>
    <d v="2023-01-13T00:00:00"/>
    <d v="2024-04-30T00:00:00"/>
    <s v="RET"/>
    <n v="700000"/>
    <s v="VASCO RETAIL RO"/>
    <x v="0"/>
    <x v="0"/>
    <s v="0"/>
  </r>
  <r>
    <x v="300"/>
    <s v="WZ_Vasco_Damodar Shivram Hatkh"/>
    <x v="8"/>
    <n v="700000"/>
    <n v="700000"/>
    <n v="0"/>
    <n v="0"/>
    <n v="0"/>
    <n v="596694.18000000005"/>
    <n v="85.242025714285717"/>
    <n v="0"/>
    <n v="0"/>
    <n v="596694.18000000005"/>
    <n v="0"/>
    <n v="596694.18000000005"/>
    <n v="0"/>
    <n v="0"/>
    <n v="0"/>
    <s v="31990680"/>
    <s v="7032"/>
    <s v="VASCO RETAIL RO"/>
    <s v="7032"/>
    <s v="WZR"/>
    <s v="7032CC01"/>
    <s v="INFR"/>
    <d v="2023-01-13T00:00:00"/>
    <d v="2024-04-30T00:00:00"/>
    <s v="RET"/>
    <n v="700000"/>
    <s v="VASCO RETAIL RO"/>
    <x v="0"/>
    <x v="0"/>
    <s v="0"/>
  </r>
  <r>
    <x v="301"/>
    <s v="WZ_Vasco_NRO_Mandrem"/>
    <x v="8"/>
    <n v="2000000"/>
    <n v="2000000"/>
    <n v="0"/>
    <n v="0"/>
    <n v="0"/>
    <n v="1713468.61"/>
    <n v="85.673430500000009"/>
    <n v="0"/>
    <n v="0"/>
    <n v="1713468.61"/>
    <n v="0"/>
    <n v="1713468.61"/>
    <n v="0"/>
    <n v="0"/>
    <n v="0"/>
    <s v="31990680"/>
    <s v="7032"/>
    <s v="VASCO RETAIL RO"/>
    <s v="7032"/>
    <s v="WZR"/>
    <s v="7032CC01"/>
    <s v="INFR"/>
    <d v="2023-01-13T00:00:00"/>
    <d v="2024-12-31T00:00:00"/>
    <s v="RET"/>
    <n v="2000000"/>
    <s v="VASCO RETAIL RO"/>
    <x v="0"/>
    <x v="0"/>
    <s v="0"/>
  </r>
  <r>
    <x v="302"/>
    <s v="WZ_AURR_Additional Tanks"/>
    <x v="3"/>
    <n v="6020000"/>
    <n v="6020000"/>
    <n v="0"/>
    <n v="0"/>
    <n v="0"/>
    <n v="6538613.0300000003"/>
    <n v="108.61483438538207"/>
    <n v="0"/>
    <n v="0"/>
    <n v="6538613.0300000003"/>
    <n v="0"/>
    <n v="6538613.0300000003"/>
    <n v="0"/>
    <n v="0"/>
    <n v="0"/>
    <s v="31949090"/>
    <s v="7023"/>
    <s v="AURANGABAD RETAIL RO"/>
    <s v="7023"/>
    <s v="WZR"/>
    <s v="7023CC01"/>
    <s v="INFR"/>
    <d v="2023-01-17T00:00:00"/>
    <d v="2024-01-31T00:00:00"/>
    <s v="RET"/>
    <n v="6020000"/>
    <s v="AURANGABAD RETAIL RO"/>
    <x v="0"/>
    <x v="0"/>
    <s v="0"/>
  </r>
  <r>
    <x v="303"/>
    <s v="NRO_NERAL TOWN"/>
    <x v="5"/>
    <n v="2600000"/>
    <n v="2600000"/>
    <n v="0"/>
    <n v="0"/>
    <n v="0"/>
    <n v="2075901.12"/>
    <n v="79.842350769230777"/>
    <n v="0"/>
    <n v="0"/>
    <n v="2075901.12"/>
    <n v="0"/>
    <n v="2075901.12"/>
    <n v="0"/>
    <n v="0"/>
    <n v="0"/>
    <s v="31951060"/>
    <s v="7033"/>
    <s v="VASHI RETAIL RO"/>
    <s v="7033"/>
    <s v="WZR"/>
    <s v="7033CC01"/>
    <s v="INFR"/>
    <d v="2023-01-20T00:00:00"/>
    <d v="2023-12-31T00:00:00"/>
    <s v="RET"/>
    <n v="2600000"/>
    <s v="VASHI RETAIL RO"/>
    <x v="0"/>
    <x v="0"/>
    <s v="0"/>
  </r>
  <r>
    <x v="304"/>
    <s v="WZ SUR- NewHighway-DhanoraCFS"/>
    <x v="2"/>
    <n v="7600000"/>
    <n v="7600000"/>
    <n v="0"/>
    <n v="0"/>
    <n v="0"/>
    <n v="8074010.5499999998"/>
    <n v="106.23698092105263"/>
    <n v="0"/>
    <n v="0"/>
    <n v="8074010.5499999998"/>
    <n v="0"/>
    <n v="8074010.5499999998"/>
    <n v="0"/>
    <n v="0"/>
    <n v="0"/>
    <s v="31979600"/>
    <s v="7035"/>
    <s v="SHOLAPUR RETAIL REGION"/>
    <s v="7035"/>
    <s v="WZR"/>
    <s v="7035CC01"/>
    <s v="INFR"/>
    <d v="2023-01-31T00:00:00"/>
    <d v="2024-03-31T00:00:00"/>
    <s v="RET"/>
    <n v="7600000"/>
    <s v="SHOLAPUR RETAIL REGION"/>
    <x v="0"/>
    <x v="0"/>
    <s v="0"/>
  </r>
  <r>
    <x v="305"/>
    <s v="Modn of Adhoc AutoFleet"/>
    <x v="5"/>
    <n v="3500000"/>
    <n v="3500000"/>
    <n v="0"/>
    <n v="0"/>
    <n v="0"/>
    <n v="3845018.68"/>
    <n v="109.85767657142857"/>
    <n v="0"/>
    <n v="0"/>
    <n v="3845018.68"/>
    <n v="0"/>
    <n v="3845018.68"/>
    <n v="0"/>
    <n v="0"/>
    <n v="0"/>
    <s v="31951060"/>
    <s v="7033"/>
    <s v="VASHI RETAIL RO"/>
    <s v="7033"/>
    <s v="WZR"/>
    <s v="7033CC01"/>
    <s v="INFR"/>
    <d v="2023-01-20T00:00:00"/>
    <d v="2023-12-31T00:00:00"/>
    <s v="RET"/>
    <n v="3500000"/>
    <s v="VASHI RETAIL RO"/>
    <x v="0"/>
    <x v="0"/>
    <s v="0"/>
  </r>
  <r>
    <x v="306"/>
    <s v="WZ_NAG_NRO_KANDHLI_DC"/>
    <x v="6"/>
    <n v="2000000"/>
    <n v="2000000"/>
    <n v="0"/>
    <n v="0"/>
    <n v="0"/>
    <n v="1996771.45"/>
    <n v="99.838572499999998"/>
    <n v="0"/>
    <n v="0"/>
    <n v="1996771.45"/>
    <n v="0"/>
    <n v="1996771.45"/>
    <n v="0"/>
    <n v="-21588.52"/>
    <n v="0"/>
    <s v="31927600"/>
    <s v="7028"/>
    <s v="NAGPUR RETAIL RO (STP 5027)"/>
    <s v="7028"/>
    <s v="WZR"/>
    <s v="7028CC01"/>
    <s v="INFR"/>
    <d v="2023-01-24T00:00:00"/>
    <d v="2024-03-31T00:00:00"/>
    <s v="RET"/>
    <n v="2000000"/>
    <s v="NAGPUR RETAIL RO (STP 5027)"/>
    <x v="0"/>
    <x v="0"/>
    <s v="0"/>
  </r>
  <r>
    <x v="307"/>
    <s v="WZ_Slow Chargers CO Outlets"/>
    <x v="0"/>
    <n v="7000000"/>
    <n v="7000000"/>
    <n v="0"/>
    <n v="0"/>
    <n v="0"/>
    <n v="6156280.5599999996"/>
    <n v="87.946865142857135"/>
    <n v="0"/>
    <n v="0"/>
    <n v="6156280.5599999996"/>
    <n v="0"/>
    <n v="6156280.5599999996"/>
    <n v="0"/>
    <n v="0"/>
    <n v="0"/>
    <s v="31963080"/>
    <s v="7350"/>
    <s v="GMO WEST ZONE"/>
    <s v="7350"/>
    <s v="WZR"/>
    <s v="7350CC01"/>
    <s v="PNM"/>
    <d v="2023-01-24T00:00:00"/>
    <d v="2024-06-30T00:00:00"/>
    <s v="RET"/>
    <n v="7000000"/>
    <s v="GMO WEST ZONE"/>
    <x v="0"/>
    <x v="0"/>
    <s v="0"/>
  </r>
  <r>
    <x v="308"/>
    <s v="Service Station Tanks for NRO"/>
    <x v="1"/>
    <n v="9900000"/>
    <n v="9900000"/>
    <n v="0"/>
    <n v="0"/>
    <n v="0"/>
    <n v="9726661.7400000002"/>
    <n v="98.249108484848492"/>
    <n v="0"/>
    <n v="0"/>
    <n v="9726661.7400000002"/>
    <n v="0"/>
    <n v="9726661.7400000002"/>
    <n v="0"/>
    <n v="0"/>
    <n v="0"/>
    <s v="31949520"/>
    <s v="7029"/>
    <s v="PUNE RETAIL RO"/>
    <s v="7029"/>
    <s v="WZR"/>
    <s v="7029CC01"/>
    <s v="PNM"/>
    <d v="2023-01-27T00:00:00"/>
    <d v="2024-12-31T00:00:00"/>
    <s v="RET"/>
    <n v="9900000"/>
    <s v="PUNE RETAIL RO"/>
    <x v="0"/>
    <x v="0"/>
    <s v="0"/>
  </r>
  <r>
    <x v="309"/>
    <s v="WZ_AURR_Canopy F ceiling roof"/>
    <x v="3"/>
    <n v="700000"/>
    <n v="700000"/>
    <n v="0"/>
    <n v="0"/>
    <n v="0"/>
    <n v="691022.07"/>
    <n v="98.717438571428559"/>
    <n v="0"/>
    <n v="0"/>
    <n v="691022.07"/>
    <n v="0"/>
    <n v="691022.07"/>
    <n v="0"/>
    <n v="0"/>
    <n v="0"/>
    <s v="31949090"/>
    <s v="7023"/>
    <s v="AURANGABAD RETAIL RO"/>
    <s v="7023"/>
    <s v="WZR"/>
    <s v="7023CC01"/>
    <s v="SIGN"/>
    <d v="2023-01-25T00:00:00"/>
    <d v="2024-03-31T00:00:00"/>
    <s v="RET"/>
    <n v="700000"/>
    <s v="AURANGABAD RETAIL RO"/>
    <x v="0"/>
    <x v="0"/>
    <s v="0"/>
  </r>
  <r>
    <x v="310"/>
    <s v="PRRO_NRO_Hinjewadi_CC"/>
    <x v="1"/>
    <n v="9800000"/>
    <n v="9800000"/>
    <n v="0"/>
    <n v="0"/>
    <n v="0"/>
    <n v="9746717.2200000007"/>
    <n v="99.456298163265316"/>
    <n v="0"/>
    <n v="0"/>
    <n v="9746717.2200000007"/>
    <n v="0"/>
    <n v="9746717.2200000007"/>
    <n v="0"/>
    <n v="0"/>
    <n v="0"/>
    <s v="31949520"/>
    <s v="7029"/>
    <s v="PUNE RETAIL RO"/>
    <s v="7029"/>
    <s v="WZR"/>
    <s v="7029CC01"/>
    <s v="INFR"/>
    <d v="2023-01-27T00:00:00"/>
    <d v="2024-02-28T00:00:00"/>
    <s v="RET"/>
    <n v="9800000"/>
    <s v="PUNE RETAIL RO"/>
    <x v="0"/>
    <x v="0"/>
    <s v="0"/>
  </r>
  <r>
    <x v="311"/>
    <s v="CNG_SHREE VINAYAK"/>
    <x v="5"/>
    <n v="1500000"/>
    <n v="1500000"/>
    <n v="0"/>
    <n v="0"/>
    <n v="0"/>
    <n v="1103017.01"/>
    <n v="73.534467333333339"/>
    <n v="0"/>
    <n v="0"/>
    <n v="1103017.01"/>
    <n v="0"/>
    <n v="1103017.01"/>
    <n v="0"/>
    <n v="0"/>
    <n v="0"/>
    <s v="31951060"/>
    <s v="7033"/>
    <s v="VASHI RETAIL RO"/>
    <s v="7033"/>
    <s v="WZR"/>
    <s v="7033CC01"/>
    <s v="CNG"/>
    <d v="2023-01-27T00:00:00"/>
    <d v="2023-12-31T00:00:00"/>
    <s v="RET"/>
    <n v="1500000"/>
    <s v="VASHI RETAIL RO"/>
    <x v="0"/>
    <x v="0"/>
    <s v="0"/>
  </r>
  <r>
    <x v="312"/>
    <s v="NRO_APMC BHADALI"/>
    <x v="1"/>
    <n v="6300000"/>
    <n v="6300000"/>
    <n v="0"/>
    <n v="0"/>
    <n v="0"/>
    <n v="6975950.8899999997"/>
    <n v="110.72937920634921"/>
    <n v="0"/>
    <n v="0"/>
    <n v="6975950.8899999997"/>
    <n v="0"/>
    <n v="6975950.8899999997"/>
    <n v="0"/>
    <n v="0"/>
    <n v="0"/>
    <s v="31949520"/>
    <s v="7029"/>
    <s v="PUNE RETAIL RO"/>
    <s v="7029"/>
    <s v="WZR"/>
    <s v="7029CC01"/>
    <s v="INFR"/>
    <d v="2023-01-30T00:00:00"/>
    <d v="2024-02-29T00:00:00"/>
    <s v="RET"/>
    <n v="6300000"/>
    <s v="PUNE RETAIL RO"/>
    <x v="0"/>
    <x v="0"/>
    <s v="0"/>
  </r>
  <r>
    <x v="313"/>
    <s v="PRRO_MODN_SANT TUKARAM PETROLE"/>
    <x v="1"/>
    <n v="1300000"/>
    <n v="1300000"/>
    <n v="0"/>
    <n v="0"/>
    <n v="0"/>
    <n v="1141316.6299999999"/>
    <n v="87.793586923076916"/>
    <n v="0"/>
    <n v="0"/>
    <n v="1141316.6299999999"/>
    <n v="0"/>
    <n v="1141316.6299999999"/>
    <n v="0"/>
    <n v="0"/>
    <n v="0"/>
    <s v="31949520"/>
    <s v="7029"/>
    <s v="PUNE RETAIL RO"/>
    <s v="7029"/>
    <s v="WZR"/>
    <s v="7029CC01"/>
    <s v="INFR"/>
    <d v="2023-01-27T00:00:00"/>
    <d v="2023-11-30T00:00:00"/>
    <s v="RET"/>
    <n v="1300000"/>
    <s v="PUNE RETAIL RO"/>
    <x v="0"/>
    <x v="0"/>
    <s v="0"/>
  </r>
  <r>
    <x v="314"/>
    <s v="PRRO_MODN_JAIGURU PETROLEUM"/>
    <x v="1"/>
    <n v="3100000"/>
    <n v="3100000"/>
    <n v="0"/>
    <n v="0"/>
    <n v="0"/>
    <n v="3052715.38"/>
    <n v="98.474689677419349"/>
    <n v="0"/>
    <n v="0"/>
    <n v="3052715.38"/>
    <n v="0"/>
    <n v="3052715.38"/>
    <n v="0"/>
    <n v="0"/>
    <n v="0"/>
    <s v="31949520"/>
    <s v="7029"/>
    <s v="PUNE RETAIL RO"/>
    <s v="7029"/>
    <s v="WZR"/>
    <s v="7029CC01"/>
    <s v="INFR"/>
    <d v="2023-01-27T00:00:00"/>
    <d v="2023-12-31T00:00:00"/>
    <s v="RET"/>
    <n v="3100000"/>
    <s v="PUNE RETAIL RO"/>
    <x v="0"/>
    <x v="0"/>
    <s v="0"/>
  </r>
  <r>
    <x v="315"/>
    <s v="WZ_AURR_NRO_SHIVAR_CO"/>
    <x v="3"/>
    <n v="7600000"/>
    <n v="7600000"/>
    <n v="0"/>
    <n v="0"/>
    <n v="0"/>
    <n v="7598898.3799999999"/>
    <n v="99.985505000000003"/>
    <n v="0"/>
    <n v="0"/>
    <n v="7598898.3799999999"/>
    <n v="0"/>
    <n v="7598898.3799999999"/>
    <n v="0"/>
    <n v="0"/>
    <n v="0"/>
    <s v="31990690"/>
    <s v="7023"/>
    <s v="AURANGABAD RETAIL RO"/>
    <s v="7023"/>
    <s v="WZR"/>
    <s v="7023CC01"/>
    <s v="INFR"/>
    <d v="2023-01-30T00:00:00"/>
    <d v="2024-02-28T00:00:00"/>
    <s v="RET"/>
    <n v="7600000"/>
    <s v="AURANGABAD RETAIL RO"/>
    <x v="0"/>
    <x v="0"/>
    <s v="0"/>
  </r>
  <r>
    <x v="316"/>
    <s v="WZ_NAG_NRO_CHULHAD_DC"/>
    <x v="6"/>
    <n v="2000000"/>
    <n v="2000000"/>
    <n v="0"/>
    <n v="0"/>
    <n v="0"/>
    <n v="2138797.96"/>
    <n v="106.939898"/>
    <n v="0"/>
    <n v="0"/>
    <n v="2138797.96"/>
    <n v="0"/>
    <n v="2138797.96"/>
    <n v="0"/>
    <n v="0"/>
    <n v="0"/>
    <s v="31927600"/>
    <s v="7028"/>
    <s v="NAGPUR RETAIL RO (STP 5027)"/>
    <s v="7028"/>
    <s v="WZR"/>
    <s v="7028CC01"/>
    <s v="INFR"/>
    <d v="2023-01-28T00:00:00"/>
    <d v="2024-12-31T00:00:00"/>
    <s v="RET"/>
    <n v="2000000"/>
    <s v="NAGPUR RETAIL RO (STP 5027)"/>
    <x v="0"/>
    <x v="0"/>
    <s v="0"/>
  </r>
  <r>
    <x v="317"/>
    <s v="WZ_NSK_NRO_KORIT_20"/>
    <x v="4"/>
    <n v="2000000"/>
    <n v="2000000"/>
    <n v="0"/>
    <n v="0"/>
    <n v="0"/>
    <n v="2194655.69"/>
    <n v="109.73278449999999"/>
    <n v="0"/>
    <n v="0"/>
    <n v="2194655.69"/>
    <n v="0"/>
    <n v="2194655.69"/>
    <n v="0"/>
    <n v="0"/>
    <n v="0"/>
    <s v="31945080"/>
    <s v="7036"/>
    <s v="NASIK RETAIL REGIONAL OFFICE"/>
    <s v="7036"/>
    <s v="WZR"/>
    <s v="7036CC01"/>
    <s v="INFR"/>
    <d v="2023-01-31T00:00:00"/>
    <d v="2024-03-31T00:00:00"/>
    <s v="RET"/>
    <n v="2000000"/>
    <s v="NASIK RETAIL REGIONAL OFFICE"/>
    <x v="0"/>
    <x v="0"/>
    <s v="0"/>
  </r>
  <r>
    <x v="318"/>
    <s v="WZ_NSK_NRO_WAGHLI_20"/>
    <x v="4"/>
    <n v="2000000"/>
    <n v="2000000"/>
    <n v="0"/>
    <n v="0"/>
    <n v="0"/>
    <n v="2036406.3"/>
    <n v="101.82031500000001"/>
    <n v="0"/>
    <n v="0"/>
    <n v="2036406.3"/>
    <n v="0"/>
    <n v="2036406.3"/>
    <n v="0"/>
    <n v="0"/>
    <n v="0"/>
    <s v="31945080"/>
    <s v="7036"/>
    <s v="NASIK RETAIL REGIONAL OFFICE"/>
    <s v="7036"/>
    <s v="WZR"/>
    <s v="7036CC01"/>
    <s v="INFR"/>
    <d v="2023-01-31T00:00:00"/>
    <d v="2024-03-31T00:00:00"/>
    <s v="RET"/>
    <n v="2000000"/>
    <s v="NASIK RETAIL REGIONAL OFFICE"/>
    <x v="0"/>
    <x v="0"/>
    <s v="0"/>
  </r>
  <r>
    <x v="319"/>
    <s v="WZ_AURR_COCOs_MODN._CUSTSERV."/>
    <x v="3"/>
    <n v="530000"/>
    <n v="530000"/>
    <n v="0"/>
    <n v="0"/>
    <n v="0"/>
    <n v="551774.42000000004"/>
    <n v="104.10838113207548"/>
    <n v="0"/>
    <n v="0"/>
    <n v="551774.42000000004"/>
    <n v="0"/>
    <n v="551774.42000000004"/>
    <n v="0"/>
    <n v="0"/>
    <n v="0"/>
    <s v="31990690"/>
    <s v="7023"/>
    <s v="AURANGABAD RETAIL RO"/>
    <s v="7023"/>
    <s v="WZR"/>
    <s v="7023CC01"/>
    <s v="INFR"/>
    <d v="2023-01-31T00:00:00"/>
    <d v="2023-12-31T00:00:00"/>
    <s v="RET"/>
    <n v="530000"/>
    <s v="AURANGABAD RETAIL RO"/>
    <x v="0"/>
    <x v="0"/>
    <s v="0"/>
  </r>
  <r>
    <x v="320"/>
    <s v="WZ_AURR_NRO SHAHGADH_CFS"/>
    <x v="3"/>
    <n v="7566393.3200000003"/>
    <n v="7566393.3200000003"/>
    <n v="0"/>
    <n v="0"/>
    <n v="0"/>
    <n v="7631663.1699999999"/>
    <n v="100.86262829910619"/>
    <n v="0"/>
    <n v="0"/>
    <n v="7631663.1699999999"/>
    <n v="0"/>
    <n v="7631663.1699999999"/>
    <n v="0"/>
    <n v="0"/>
    <n v="0"/>
    <s v="31949090"/>
    <s v="7023"/>
    <s v="AURANGABAD RETAIL RO"/>
    <s v="7023"/>
    <s v="WZR"/>
    <s v="7023CC01"/>
    <s v="INFR"/>
    <d v="2023-01-31T00:00:00"/>
    <d v="2024-03-31T00:00:00"/>
    <s v="RET"/>
    <n v="7500000"/>
    <s v="AURANGABAD RETAIL RO"/>
    <x v="0"/>
    <x v="0"/>
    <s v="0"/>
  </r>
  <r>
    <x v="321"/>
    <s v="PRRO_NRO_APMC Undewadi_CC"/>
    <x v="1"/>
    <n v="9300000"/>
    <n v="9300000"/>
    <n v="0"/>
    <n v="0"/>
    <n v="0"/>
    <n v="9276347.4399999995"/>
    <n v="99.745671397849463"/>
    <n v="0"/>
    <n v="0"/>
    <n v="9276347.4399999995"/>
    <n v="0"/>
    <n v="9276347.4399999995"/>
    <n v="0"/>
    <n v="0"/>
    <n v="0"/>
    <s v="31949520"/>
    <s v="7029"/>
    <s v="PUNE RETAIL RO"/>
    <s v="7029"/>
    <s v="WZR"/>
    <s v="7029CC01"/>
    <s v="INFR"/>
    <d v="2023-01-31T00:00:00"/>
    <d v="2024-02-29T00:00:00"/>
    <s v="RET"/>
    <n v="9300000"/>
    <s v="PUNE RETAIL RO"/>
    <x v="0"/>
    <x v="0"/>
    <s v="0"/>
  </r>
  <r>
    <x v="322"/>
    <s v="WZ SUR- NewHighway-KhandaviDC"/>
    <x v="2"/>
    <n v="1800000"/>
    <n v="1800000"/>
    <n v="0"/>
    <n v="0"/>
    <n v="0"/>
    <n v="1522838.55"/>
    <n v="84.602141666666668"/>
    <n v="0"/>
    <n v="0"/>
    <n v="1522838.55"/>
    <n v="0"/>
    <n v="1522838.55"/>
    <n v="0"/>
    <n v="0"/>
    <n v="0"/>
    <s v="31979600"/>
    <s v="7035"/>
    <s v="SHOLAPUR RETAIL REGION"/>
    <s v="7035"/>
    <s v="WZR"/>
    <s v="7035CC01"/>
    <s v="INFR"/>
    <d v="2023-02-09T00:00:00"/>
    <d v="2024-03-31T00:00:00"/>
    <s v="RET"/>
    <n v="1800000"/>
    <s v="SHOLAPUR RETAIL REGION"/>
    <x v="0"/>
    <x v="0"/>
    <s v="0"/>
  </r>
  <r>
    <x v="323"/>
    <s v="WZ_Vasco_CNG_Warna Petroleum"/>
    <x v="8"/>
    <n v="1500000"/>
    <n v="1500000"/>
    <n v="0"/>
    <n v="0"/>
    <n v="0"/>
    <n v="796206.11"/>
    <n v="53.080407333333333"/>
    <n v="0"/>
    <n v="0"/>
    <n v="796206.11"/>
    <n v="0"/>
    <n v="796206.11"/>
    <n v="0"/>
    <n v="0"/>
    <n v="0"/>
    <s v="31961420"/>
    <s v="7032"/>
    <s v="VASCO RETAIL RO"/>
    <s v="7032"/>
    <s v="WZR"/>
    <s v="7032CC01"/>
    <s v="CNG"/>
    <d v="2023-02-20T00:00:00"/>
    <d v="2024-12-31T00:00:00"/>
    <s v="RET"/>
    <n v="1500000"/>
    <s v="VASCO RETAIL RO"/>
    <x v="0"/>
    <x v="0"/>
    <s v="0"/>
  </r>
  <r>
    <x v="324"/>
    <s v="WZ SUR- NewUrban-RahimpurCC"/>
    <x v="2"/>
    <n v="9900000"/>
    <n v="9900000"/>
    <n v="0"/>
    <n v="0"/>
    <n v="0"/>
    <n v="10222041.859999999"/>
    <n v="103.25294808080807"/>
    <n v="0"/>
    <n v="0"/>
    <n v="10222041.859999999"/>
    <n v="0"/>
    <n v="10222041.859999999"/>
    <n v="0"/>
    <n v="0"/>
    <n v="0"/>
    <s v="31979600"/>
    <s v="7035"/>
    <s v="SHOLAPUR RETAIL REGION"/>
    <s v="7035"/>
    <s v="WZR"/>
    <s v="7035CC01"/>
    <s v="INFR"/>
    <d v="2023-02-23T00:00:00"/>
    <d v="2024-03-31T00:00:00"/>
    <s v="RET"/>
    <n v="9900000"/>
    <s v="SHOLAPUR RETAIL REGION"/>
    <x v="0"/>
    <x v="0"/>
    <s v="0"/>
  </r>
  <r>
    <x v="325"/>
    <s v="WZ_NAG_NRO_JIVATI_RURAL"/>
    <x v="6"/>
    <n v="4600000"/>
    <n v="4600000"/>
    <n v="0"/>
    <n v="0"/>
    <n v="0"/>
    <n v="4929361.04"/>
    <n v="107.16002260869566"/>
    <n v="0"/>
    <n v="0"/>
    <n v="4929361.04"/>
    <n v="0"/>
    <n v="4929361.04"/>
    <n v="0"/>
    <n v="0"/>
    <n v="0"/>
    <s v="31927600"/>
    <s v="7028"/>
    <s v="NAGPUR RETAIL RO (STP 5027)"/>
    <s v="7028"/>
    <s v="WZR"/>
    <s v="7028CC01"/>
    <s v="INFR"/>
    <d v="2023-02-16T00:00:00"/>
    <d v="2024-12-31T00:00:00"/>
    <s v="RET"/>
    <n v="4600000"/>
    <s v="NAGPUR RETAIL RO (STP 5027)"/>
    <x v="0"/>
    <x v="0"/>
    <s v="0"/>
  </r>
  <r>
    <x v="326"/>
    <s v="WZ_Vasco_NRO_Takawde"/>
    <x v="8"/>
    <n v="1370000"/>
    <n v="1370000"/>
    <n v="0"/>
    <n v="0"/>
    <n v="0"/>
    <n v="1152223.8500000001"/>
    <n v="84.10393065693431"/>
    <n v="0"/>
    <n v="0"/>
    <n v="1152223.8500000001"/>
    <n v="0"/>
    <n v="1152223.8500000001"/>
    <n v="0"/>
    <n v="0"/>
    <n v="0"/>
    <s v="31990680"/>
    <s v="7032"/>
    <s v="VASCO RETAIL RO"/>
    <s v="7032"/>
    <s v="WZR"/>
    <s v="7032CC01"/>
    <s v="INFR"/>
    <d v="2023-02-28T00:00:00"/>
    <d v="2024-12-31T00:00:00"/>
    <s v="RET"/>
    <n v="1370000"/>
    <s v="VASCO RETAIL RO"/>
    <x v="0"/>
    <x v="0"/>
    <s v="0"/>
  </r>
  <r>
    <x v="327"/>
    <s v="WZ_AURR_NR_SANVATSAR_DC"/>
    <x v="3"/>
    <n v="2300000"/>
    <n v="2300000"/>
    <n v="0"/>
    <n v="0"/>
    <n v="0"/>
    <n v="2399034.0299999998"/>
    <n v="104.30582739130433"/>
    <n v="0"/>
    <n v="0"/>
    <n v="2399034.0299999998"/>
    <n v="0"/>
    <n v="2399034.0299999998"/>
    <n v="0"/>
    <n v="0"/>
    <n v="0"/>
    <s v="31990690"/>
    <s v="7023"/>
    <s v="AURANGABAD RETAIL RO"/>
    <s v="7023"/>
    <s v="WZR"/>
    <s v="7023CC01"/>
    <s v="INFR"/>
    <d v="2023-02-22T00:00:00"/>
    <d v="2024-01-31T00:00:00"/>
    <s v="RET"/>
    <n v="2300000"/>
    <s v="AURANGABAD RETAIL RO"/>
    <x v="0"/>
    <x v="0"/>
    <s v="0"/>
  </r>
  <r>
    <x v="328"/>
    <s v="WZ_NSK_NRO_LALING_15.00"/>
    <x v="4"/>
    <n v="1500000"/>
    <n v="1500000"/>
    <n v="0"/>
    <n v="0"/>
    <n v="0"/>
    <n v="1372685.16"/>
    <n v="91.512343999999999"/>
    <n v="0"/>
    <n v="0"/>
    <n v="1372685.16"/>
    <n v="0"/>
    <n v="1372685.16"/>
    <n v="0"/>
    <n v="0"/>
    <n v="0"/>
    <s v="31945080"/>
    <s v="7036"/>
    <s v="NASIK RETAIL REGIONAL OFFICE"/>
    <s v="7036"/>
    <s v="WZR"/>
    <s v="7036CC01"/>
    <s v="INFR"/>
    <d v="2023-02-28T00:00:00"/>
    <d v="2024-06-30T00:00:00"/>
    <s v="RET"/>
    <n v="1500000"/>
    <s v="NASIK RETAIL REGIONAL OFFICE"/>
    <x v="0"/>
    <x v="0"/>
    <s v="0"/>
  </r>
  <r>
    <x v="329"/>
    <s v="WZ_NSK_NRO HARTALE_99.00"/>
    <x v="4"/>
    <n v="9900000"/>
    <n v="9900000"/>
    <n v="0"/>
    <n v="0"/>
    <n v="0"/>
    <n v="9899997.9600000009"/>
    <n v="99.999979393939398"/>
    <n v="0"/>
    <n v="0"/>
    <n v="9899997.9600000009"/>
    <n v="0"/>
    <n v="9899997.9600000009"/>
    <n v="0"/>
    <n v="0"/>
    <n v="0"/>
    <s v="31945080"/>
    <s v="7036"/>
    <s v="NASIK RETAIL REGIONAL OFFICE"/>
    <s v="7036"/>
    <s v="WZR"/>
    <s v="7036CC01"/>
    <s v="INFR"/>
    <d v="2023-02-28T00:00:00"/>
    <d v="2024-06-30T00:00:00"/>
    <s v="RET"/>
    <n v="9900000"/>
    <s v="NASIK RETAIL REGIONAL OFFICE"/>
    <x v="0"/>
    <x v="0"/>
    <s v="0"/>
  </r>
  <r>
    <x v="330"/>
    <s v="AURR_MOD_Rajshree Sahu Pet_29"/>
    <x v="3"/>
    <n v="2900000"/>
    <n v="2900000"/>
    <n v="0"/>
    <n v="0"/>
    <n v="0"/>
    <n v="3031955.96"/>
    <n v="104.55020551724138"/>
    <n v="0"/>
    <n v="0"/>
    <n v="3031955.96"/>
    <n v="0"/>
    <n v="3031955.96"/>
    <n v="0"/>
    <n v="0"/>
    <n v="0"/>
    <s v="31990690"/>
    <s v="7023"/>
    <s v="AURANGABAD RETAIL RO"/>
    <s v="7023"/>
    <s v="WZR"/>
    <s v="7023CC01"/>
    <s v="INFR"/>
    <d v="2023-02-28T00:00:00"/>
    <d v="2023-12-31T00:00:00"/>
    <s v="RET"/>
    <n v="2900000"/>
    <s v="AURANGABAD RETAIL RO"/>
    <x v="0"/>
    <x v="0"/>
    <s v="0"/>
  </r>
  <r>
    <x v="331"/>
    <s v="AURR_MOD._ROHAN PETROLEUM"/>
    <x v="3"/>
    <n v="1600000"/>
    <n v="1600000"/>
    <n v="0"/>
    <n v="0"/>
    <n v="0"/>
    <n v="1737068.57"/>
    <n v="108.56678562500001"/>
    <n v="0"/>
    <n v="0"/>
    <n v="1737068.57"/>
    <n v="0"/>
    <n v="1737068.57"/>
    <n v="0"/>
    <n v="0"/>
    <n v="0"/>
    <s v="31990690"/>
    <s v="7023"/>
    <s v="AURANGABAD RETAIL RO"/>
    <s v="7023"/>
    <s v="WZR"/>
    <s v="7023CC01"/>
    <s v="INFR"/>
    <d v="2023-02-28T00:00:00"/>
    <d v="2023-12-31T00:00:00"/>
    <s v="RET"/>
    <n v="1600000"/>
    <s v="AURANGABAD RETAIL RO"/>
    <x v="0"/>
    <x v="0"/>
    <s v="0"/>
  </r>
  <r>
    <x v="332"/>
    <s v="AURR_Mod._Hira Petroleum"/>
    <x v="3"/>
    <n v="1800000"/>
    <n v="1800000"/>
    <n v="0"/>
    <n v="0"/>
    <n v="0"/>
    <n v="1799783.08"/>
    <n v="99.987948888888894"/>
    <n v="0"/>
    <n v="0"/>
    <n v="1799783.08"/>
    <n v="0"/>
    <n v="1799783.08"/>
    <n v="0"/>
    <n v="0"/>
    <n v="0"/>
    <s v="31990690"/>
    <s v="7023"/>
    <s v="AURANGABAD RETAIL RO"/>
    <s v="7023"/>
    <s v="WZR"/>
    <s v="7023CC01"/>
    <s v="INFR"/>
    <d v="2023-02-28T00:00:00"/>
    <d v="2024-02-28T00:00:00"/>
    <s v="RET"/>
    <n v="1800000"/>
    <s v="AURANGABAD RETAIL RO"/>
    <x v="0"/>
    <x v="0"/>
    <s v="0"/>
  </r>
  <r>
    <x v="333"/>
    <s v="AURR_MODN_JAY JANARDHAN PETRO"/>
    <x v="3"/>
    <n v="1400000"/>
    <n v="1400000"/>
    <n v="0"/>
    <n v="0"/>
    <n v="0"/>
    <n v="1478404.18"/>
    <n v="105.60029857142857"/>
    <n v="0"/>
    <n v="0"/>
    <n v="1478404.18"/>
    <n v="0"/>
    <n v="1478404.18"/>
    <n v="0"/>
    <n v="0"/>
    <n v="0"/>
    <s v="31990690"/>
    <s v="7023"/>
    <s v="AURANGABAD RETAIL RO"/>
    <s v="7023"/>
    <s v="WZR"/>
    <s v="7023CC01"/>
    <s v="INFR"/>
    <d v="2023-02-28T00:00:00"/>
    <d v="2024-01-31T00:00:00"/>
    <s v="RET"/>
    <n v="1400000"/>
    <s v="AURANGABAD RETAIL RO"/>
    <x v="0"/>
    <x v="0"/>
    <s v="0"/>
  </r>
  <r>
    <x v="334"/>
    <s v="AURR_MOD._ASHOK SSK LTD."/>
    <x v="3"/>
    <n v="1500000"/>
    <n v="1500000"/>
    <n v="0"/>
    <n v="0"/>
    <n v="0"/>
    <n v="1649429.85"/>
    <n v="109.96199"/>
    <n v="0"/>
    <n v="0"/>
    <n v="1649429.85"/>
    <n v="0"/>
    <n v="1649429.85"/>
    <n v="0"/>
    <n v="0"/>
    <n v="0"/>
    <s v="31990690"/>
    <s v="7023"/>
    <s v="AURANGABAD RETAIL RO"/>
    <s v="7023"/>
    <s v="WZR"/>
    <s v="7023CC01"/>
    <s v="INFR"/>
    <d v="2023-02-28T00:00:00"/>
    <d v="2024-01-31T00:00:00"/>
    <s v="RET"/>
    <n v="1500000"/>
    <s v="AURANGABAD RETAIL RO"/>
    <x v="0"/>
    <x v="0"/>
    <s v="0"/>
  </r>
  <r>
    <x v="335"/>
    <s v="AURR_MOD_Sindhu Petroleum"/>
    <x v="3"/>
    <n v="2400000"/>
    <n v="2400000"/>
    <n v="0"/>
    <n v="0"/>
    <n v="0"/>
    <n v="2399488.42"/>
    <n v="99.978684166666667"/>
    <n v="0"/>
    <n v="0"/>
    <n v="2399488.42"/>
    <n v="0"/>
    <n v="2399488.42"/>
    <n v="0"/>
    <n v="0"/>
    <n v="0"/>
    <s v="31990690"/>
    <s v="7023"/>
    <s v="AURANGABAD RETAIL RO"/>
    <s v="7023"/>
    <s v="WZR"/>
    <s v="7023CC01"/>
    <s v="INFR"/>
    <d v="2023-02-28T00:00:00"/>
    <d v="2024-01-31T00:00:00"/>
    <s v="RET"/>
    <n v="2400000"/>
    <s v="AURANGABAD RETAIL RO"/>
    <x v="0"/>
    <x v="0"/>
    <s v="0"/>
  </r>
  <r>
    <x v="336"/>
    <s v="WZ_NAG_HAPPY SHOP_LAKADGANJ_CO"/>
    <x v="6"/>
    <n v="1750000"/>
    <n v="1750000"/>
    <n v="0"/>
    <n v="0"/>
    <n v="0"/>
    <n v="1688638.67"/>
    <n v="96.493638285714283"/>
    <n v="0"/>
    <n v="0"/>
    <n v="1688638.67"/>
    <n v="0"/>
    <n v="1688638.67"/>
    <n v="0"/>
    <n v="0"/>
    <n v="0"/>
    <s v="31927600"/>
    <s v="7028"/>
    <s v="NAGPUR RETAIL RO (STP 5027)"/>
    <s v="7028"/>
    <s v="WZR"/>
    <s v="7028CC01"/>
    <s v="ARB"/>
    <d v="2023-03-01T00:00:00"/>
    <d v="2024-03-31T00:00:00"/>
    <s v="RET"/>
    <n v="1750000"/>
    <s v="NAGPUR RETAIL RO (STP 5027)"/>
    <x v="0"/>
    <x v="0"/>
    <s v="0"/>
  </r>
  <r>
    <x v="337"/>
    <s v="NRO_AMBESHIV"/>
    <x v="5"/>
    <n v="4600000"/>
    <n v="4600000"/>
    <n v="0"/>
    <n v="0"/>
    <n v="0"/>
    <n v="4938087.59"/>
    <n v="107.3497302173913"/>
    <n v="0"/>
    <n v="0"/>
    <n v="4938087.59"/>
    <n v="0"/>
    <n v="4938087.59"/>
    <n v="0"/>
    <n v="0"/>
    <n v="0"/>
    <s v="31951060"/>
    <s v="7033"/>
    <s v="VASHI RETAIL RO"/>
    <s v="7033"/>
    <s v="WZR"/>
    <s v="7033CC01"/>
    <s v="INFR"/>
    <d v="2023-03-01T00:00:00"/>
    <d v="2024-03-31T00:00:00"/>
    <s v="RET"/>
    <n v="4600000"/>
    <s v="VASHI RETAIL RO"/>
    <x v="0"/>
    <x v="0"/>
    <s v="0"/>
  </r>
  <r>
    <x v="338"/>
    <s v="WZ_Vasco_NRO_Taralwadi"/>
    <x v="8"/>
    <n v="2000000"/>
    <n v="2000000"/>
    <n v="0"/>
    <n v="0"/>
    <n v="0"/>
    <n v="1963654.13"/>
    <n v="98.182706499999995"/>
    <n v="0"/>
    <n v="0"/>
    <n v="1963654.13"/>
    <n v="0"/>
    <n v="1963654.13"/>
    <n v="0"/>
    <n v="0"/>
    <n v="0"/>
    <s v="31990680"/>
    <s v="7032"/>
    <s v="VASCO RETAIL RO"/>
    <s v="7032"/>
    <s v="WZR"/>
    <s v="7032CC01"/>
    <s v="INFR"/>
    <d v="2023-02-28T00:00:00"/>
    <d v="2025-03-31T00:00:00"/>
    <s v="RET"/>
    <n v="2000000"/>
    <s v="VASCO RETAIL RO"/>
    <x v="0"/>
    <x v="0"/>
    <s v="0"/>
  </r>
  <r>
    <x v="339"/>
    <s v="WZ SUR- NewHighway-KolpaCFS"/>
    <x v="2"/>
    <n v="4000000"/>
    <n v="4000000"/>
    <n v="0"/>
    <n v="0"/>
    <n v="0"/>
    <n v="3999274.39"/>
    <n v="99.981859749999998"/>
    <n v="0"/>
    <n v="0"/>
    <n v="3999274.39"/>
    <n v="0"/>
    <n v="3999274.39"/>
    <n v="0"/>
    <n v="0"/>
    <n v="0"/>
    <s v="31979600"/>
    <s v="7035"/>
    <s v="SHOLAPUR RETAIL REGION"/>
    <s v="7035"/>
    <s v="WZR"/>
    <s v="7035CC01"/>
    <s v="INFR"/>
    <d v="2023-03-04T00:00:00"/>
    <d v="2024-12-31T00:00:00"/>
    <s v="RET"/>
    <n v="4000000"/>
    <s v="SHOLAPUR RETAIL REGION"/>
    <x v="0"/>
    <x v="0"/>
    <s v="0"/>
  </r>
  <r>
    <x v="340"/>
    <s v="WZ_PRRO_MODN_BALAJI PETROLEUM"/>
    <x v="1"/>
    <n v="600000"/>
    <n v="600000"/>
    <n v="0"/>
    <n v="0"/>
    <n v="0"/>
    <n v="576663.59"/>
    <n v="96.110598333333328"/>
    <n v="0"/>
    <n v="0"/>
    <n v="576663.59"/>
    <n v="0"/>
    <n v="576663.59"/>
    <n v="0"/>
    <n v="0"/>
    <n v="0"/>
    <s v="31949520"/>
    <s v="7029"/>
    <s v="PUNE RETAIL RO"/>
    <s v="7029"/>
    <s v="WZR"/>
    <s v="7029CC01"/>
    <s v="INFR"/>
    <d v="2023-03-02T00:00:00"/>
    <d v="2024-03-31T00:00:00"/>
    <s v="RET"/>
    <n v="600000"/>
    <s v="PUNE RETAIL RO"/>
    <x v="0"/>
    <x v="0"/>
    <s v="0"/>
  </r>
  <r>
    <x v="341"/>
    <s v="WZ_PRRO_DW_SHAHID VIJAY KHANDE"/>
    <x v="1"/>
    <n v="4000000"/>
    <n v="4000000"/>
    <n v="0"/>
    <n v="0"/>
    <n v="0"/>
    <n v="3992105.34"/>
    <n v="99.802633499999999"/>
    <n v="0"/>
    <n v="0"/>
    <n v="3992105.34"/>
    <n v="0"/>
    <n v="3992105.34"/>
    <n v="0"/>
    <n v="0"/>
    <n v="0"/>
    <s v="31949520"/>
    <s v="7029"/>
    <s v="PUNE RETAIL RO"/>
    <s v="7029"/>
    <s v="WZR"/>
    <s v="7029CC01"/>
    <s v="INFR"/>
    <d v="2023-03-02T00:00:00"/>
    <d v="2024-03-31T00:00:00"/>
    <s v="RET"/>
    <n v="4000000"/>
    <s v="PUNE RETAIL RO"/>
    <x v="0"/>
    <x v="0"/>
    <s v="0"/>
  </r>
  <r>
    <x v="342"/>
    <s v="WZ_NSK_NRO_SAVARGAON_99"/>
    <x v="4"/>
    <n v="9900000"/>
    <n v="9900000"/>
    <n v="0"/>
    <n v="0"/>
    <n v="0"/>
    <n v="9878330.2699999996"/>
    <n v="99.781113838383831"/>
    <n v="0"/>
    <n v="0"/>
    <n v="9878330.2699999996"/>
    <n v="0"/>
    <n v="9878330.2699999996"/>
    <n v="0"/>
    <n v="0"/>
    <n v="0"/>
    <s v="31945080"/>
    <s v="7036"/>
    <s v="NASIK RETAIL REGIONAL OFFICE"/>
    <s v="7036"/>
    <s v="WZR"/>
    <s v="7036CC01"/>
    <s v="INFR"/>
    <d v="2023-03-01T00:00:00"/>
    <d v="2024-06-30T00:00:00"/>
    <s v="RET"/>
    <n v="9900000"/>
    <s v="NASIK RETAIL REGIONAL OFFICE"/>
    <x v="0"/>
    <x v="0"/>
    <s v="0"/>
  </r>
  <r>
    <x v="343"/>
    <s v="WZ-MRO_Excel service_Driveway"/>
    <x v="7"/>
    <n v="2200000"/>
    <n v="2200000"/>
    <n v="0"/>
    <n v="0"/>
    <n v="0"/>
    <n v="2416684.1800000002"/>
    <n v="109.84928090909092"/>
    <n v="0"/>
    <n v="0"/>
    <n v="2416684.1800000002"/>
    <n v="0"/>
    <n v="2416684.1800000002"/>
    <n v="0"/>
    <n v="0"/>
    <n v="0"/>
    <s v="31939890"/>
    <s v="7027"/>
    <s v="MUMBAI RETAIL RO"/>
    <s v="7027"/>
    <s v="WZR"/>
    <s v="7027CC01"/>
    <s v="INFR"/>
    <d v="2023-03-06T00:00:00"/>
    <d v="2024-03-31T00:00:00"/>
    <s v="RET"/>
    <n v="2200000"/>
    <s v="MUMBAI RETAIL RO"/>
    <x v="0"/>
    <x v="0"/>
    <s v="0"/>
  </r>
  <r>
    <x v="344"/>
    <s v="WZ-MRO_Cadell_Driveway"/>
    <x v="7"/>
    <n v="2000000"/>
    <n v="2000000"/>
    <n v="0"/>
    <n v="0"/>
    <n v="0"/>
    <n v="1818499.19"/>
    <n v="90.9249595"/>
    <n v="0"/>
    <n v="0"/>
    <n v="1818499.19"/>
    <n v="0"/>
    <n v="1818499.19"/>
    <n v="0"/>
    <n v="0"/>
    <n v="0"/>
    <s v="31939890"/>
    <s v="7027"/>
    <s v="MUMBAI RETAIL RO"/>
    <s v="7027"/>
    <s v="WZR"/>
    <s v="7027CC01"/>
    <s v="INFR"/>
    <d v="2023-03-06T00:00:00"/>
    <d v="2024-03-31T00:00:00"/>
    <s v="RET"/>
    <n v="2000000"/>
    <s v="MUMBAI RETAIL RO"/>
    <x v="0"/>
    <x v="0"/>
    <s v="0"/>
  </r>
  <r>
    <x v="345"/>
    <s v="WZ-MRO_CottonG_Driveway_Canopy"/>
    <x v="7"/>
    <n v="2500000"/>
    <n v="2500000"/>
    <n v="0"/>
    <n v="0"/>
    <n v="0"/>
    <n v="1340669.03"/>
    <n v="53.626761200000004"/>
    <n v="0"/>
    <n v="0"/>
    <n v="1340669.03"/>
    <n v="0"/>
    <n v="1340669.03"/>
    <n v="0"/>
    <n v="0"/>
    <n v="0"/>
    <s v="31939890"/>
    <s v="7027"/>
    <s v="MUMBAI RETAIL RO"/>
    <s v="7027"/>
    <s v="WZR"/>
    <s v="7027CC01"/>
    <s v="INFR"/>
    <d v="2023-03-06T00:00:00"/>
    <d v="2024-03-31T00:00:00"/>
    <s v="RET"/>
    <n v="2500000"/>
    <s v="MUMBAI RETAIL RO"/>
    <x v="0"/>
    <x v="0"/>
    <s v="0"/>
  </r>
  <r>
    <x v="346"/>
    <s v="WZ_AURR_Happy Shop ACC Harsul"/>
    <x v="3"/>
    <n v="1700000"/>
    <n v="1700000"/>
    <n v="0"/>
    <n v="0"/>
    <n v="0"/>
    <n v="1856794.5"/>
    <n v="109.22320588235294"/>
    <n v="0"/>
    <n v="0"/>
    <n v="1856794.5"/>
    <n v="0"/>
    <n v="1856794.5"/>
    <n v="0"/>
    <n v="0"/>
    <n v="0"/>
    <s v="31949090"/>
    <s v="7023"/>
    <s v="AURANGABAD RETAIL RO"/>
    <s v="7023"/>
    <s v="WZR"/>
    <s v="7023CC01"/>
    <s v="ARB"/>
    <d v="2023-03-01T00:00:00"/>
    <d v="2024-05-31T00:00:00"/>
    <s v="RET"/>
    <n v="1700000"/>
    <s v="AURANGABAD RETAIL RO"/>
    <x v="0"/>
    <x v="0"/>
    <s v="0"/>
  </r>
  <r>
    <x v="347"/>
    <s v="WZ_NAG_MOD_PRITISH_PETROLEUM"/>
    <x v="6"/>
    <n v="2200000"/>
    <n v="2200000"/>
    <n v="0"/>
    <n v="0"/>
    <n v="0"/>
    <n v="2163303.16"/>
    <n v="98.331961818181824"/>
    <n v="0"/>
    <n v="0"/>
    <n v="2163303.16"/>
    <n v="0"/>
    <n v="2163303.16"/>
    <n v="0"/>
    <n v="0"/>
    <n v="0"/>
    <s v="31927600"/>
    <s v="7028"/>
    <s v="NAGPUR RETAIL RO (STP 5027)"/>
    <s v="7028"/>
    <s v="WZR"/>
    <s v="7028CC01"/>
    <s v="INFR"/>
    <d v="2023-03-03T00:00:00"/>
    <d v="2025-09-30T00:00:00"/>
    <s v="RET"/>
    <n v="2200000"/>
    <s v="NAGPUR RETAIL RO (STP 5027)"/>
    <x v="0"/>
    <x v="0"/>
    <s v="0"/>
  </r>
  <r>
    <x v="348"/>
    <s v="Modn_JSP Ambernath"/>
    <x v="5"/>
    <n v="1800000"/>
    <n v="1800000"/>
    <n v="0"/>
    <n v="0"/>
    <n v="0"/>
    <n v="1790490.97"/>
    <n v="99.471720555555549"/>
    <n v="0"/>
    <n v="0"/>
    <n v="1790490.97"/>
    <n v="0"/>
    <n v="1790490.97"/>
    <n v="0"/>
    <n v="0"/>
    <n v="0"/>
    <s v="31951060"/>
    <s v="7033"/>
    <s v="VASHI RETAIL RO"/>
    <s v="7033"/>
    <s v="WZR"/>
    <s v="7033CC01"/>
    <s v="INFR"/>
    <d v="2023-03-02T00:00:00"/>
    <d v="2023-12-31T00:00:00"/>
    <s v="RET"/>
    <n v="1800000"/>
    <s v="VASHI RETAIL RO"/>
    <x v="0"/>
    <x v="0"/>
    <s v="0"/>
  </r>
  <r>
    <x v="349"/>
    <s v="Modn_Namaskar SS"/>
    <x v="5"/>
    <n v="1400000"/>
    <n v="1400000"/>
    <n v="0"/>
    <n v="0"/>
    <n v="0"/>
    <n v="1365954.33"/>
    <n v="97.568166428571431"/>
    <n v="0"/>
    <n v="0"/>
    <n v="1365954.33"/>
    <n v="0"/>
    <n v="1365954.33"/>
    <n v="0"/>
    <n v="0"/>
    <n v="0"/>
    <s v="31951060"/>
    <s v="7033"/>
    <s v="VASHI RETAIL RO"/>
    <s v="7033"/>
    <s v="WZR"/>
    <s v="7033CC01"/>
    <s v="INFR"/>
    <d v="2023-03-02T00:00:00"/>
    <d v="2023-12-31T00:00:00"/>
    <s v="RET"/>
    <n v="1400000"/>
    <s v="VASHI RETAIL RO"/>
    <x v="0"/>
    <x v="0"/>
    <s v="0"/>
  </r>
  <r>
    <x v="350"/>
    <s v="Modn_Prem Petroleum"/>
    <x v="5"/>
    <n v="1200000"/>
    <n v="1200000"/>
    <n v="0"/>
    <n v="0"/>
    <n v="0"/>
    <n v="1144074.43"/>
    <n v="95.339535833333329"/>
    <n v="0"/>
    <n v="0"/>
    <n v="1144074.43"/>
    <n v="0"/>
    <n v="1144074.43"/>
    <n v="0"/>
    <n v="0"/>
    <n v="0"/>
    <s v="31951060"/>
    <s v="7033"/>
    <s v="VASHI RETAIL RO"/>
    <s v="7033"/>
    <s v="WZR"/>
    <s v="7033CC01"/>
    <s v="INFR"/>
    <d v="2023-03-02T00:00:00"/>
    <d v="2023-12-31T00:00:00"/>
    <s v="RET"/>
    <n v="1200000"/>
    <s v="VASHI RETAIL RO"/>
    <x v="0"/>
    <x v="0"/>
    <s v="0"/>
  </r>
  <r>
    <x v="351"/>
    <s v="AURR_MOD._Ambarwadikar Enter."/>
    <x v="3"/>
    <n v="1000000"/>
    <n v="1000000"/>
    <n v="0"/>
    <n v="0"/>
    <n v="0"/>
    <n v="988925.88"/>
    <n v="98.892588000000003"/>
    <n v="0"/>
    <n v="0"/>
    <n v="988925.88"/>
    <n v="0"/>
    <n v="988925.88"/>
    <n v="0"/>
    <n v="0"/>
    <n v="0"/>
    <s v="31990690"/>
    <s v="7023"/>
    <s v="AURANGABAD RETAIL RO"/>
    <s v="7023"/>
    <s v="WZR"/>
    <s v="7023CC01"/>
    <s v="INFR"/>
    <d v="2023-03-01T00:00:00"/>
    <d v="2024-01-31T00:00:00"/>
    <s v="RET"/>
    <n v="1000000"/>
    <s v="AURANGABAD RETAIL RO"/>
    <x v="0"/>
    <x v="0"/>
    <s v="0"/>
  </r>
  <r>
    <x v="352"/>
    <s v="AURR_MOD_Hi tech Fuels"/>
    <x v="3"/>
    <n v="1100000"/>
    <n v="1100000"/>
    <n v="0"/>
    <n v="0"/>
    <n v="0"/>
    <n v="1099649.9099999999"/>
    <n v="99.96817363636363"/>
    <n v="0"/>
    <n v="0"/>
    <n v="1099649.9099999999"/>
    <n v="0"/>
    <n v="1099649.9099999999"/>
    <n v="0"/>
    <n v="0"/>
    <n v="0"/>
    <s v="31990690"/>
    <s v="7023"/>
    <s v="AURANGABAD RETAIL RO"/>
    <s v="7023"/>
    <s v="WZR"/>
    <s v="7023CC01"/>
    <s v="INFR"/>
    <d v="2023-03-01T00:00:00"/>
    <d v="2024-01-31T00:00:00"/>
    <s v="RET"/>
    <n v="1100000"/>
    <s v="AURANGABAD RETAIL RO"/>
    <x v="0"/>
    <x v="0"/>
    <s v="0"/>
  </r>
  <r>
    <x v="353"/>
    <s v="WZ_NSK_MOD_SAISHRADDHA_11"/>
    <x v="4"/>
    <n v="1100000"/>
    <n v="1100000"/>
    <n v="0"/>
    <n v="0"/>
    <n v="0"/>
    <n v="1105546.5"/>
    <n v="100.50422727272728"/>
    <n v="0"/>
    <n v="0"/>
    <n v="1105546.5"/>
    <n v="0"/>
    <n v="1105546.5"/>
    <n v="0"/>
    <n v="0"/>
    <n v="0"/>
    <s v="31992610"/>
    <s v="7036"/>
    <s v="NASIK RETAIL REGIONAL OFFICE"/>
    <s v="7036"/>
    <s v="WZR"/>
    <s v="7036CC01"/>
    <s v="INFR"/>
    <d v="2023-03-02T00:00:00"/>
    <d v="2024-06-30T00:00:00"/>
    <s v="RET"/>
    <n v="1100000"/>
    <s v="NASIK RETAIL REGIONAL OFFICE"/>
    <x v="0"/>
    <x v="0"/>
    <s v="0"/>
  </r>
  <r>
    <x v="354"/>
    <s v="WZ_NSK_MOD_DEORE_11"/>
    <x v="4"/>
    <n v="1100000"/>
    <n v="1100000"/>
    <n v="0"/>
    <n v="0"/>
    <n v="0"/>
    <n v="1139819.7"/>
    <n v="103.61997272727272"/>
    <n v="0"/>
    <n v="0"/>
    <n v="1139819.7"/>
    <n v="0"/>
    <n v="1139819.7"/>
    <n v="0"/>
    <n v="0"/>
    <n v="0"/>
    <s v="31992610"/>
    <s v="7036"/>
    <s v="NASIK RETAIL REGIONAL OFFICE"/>
    <s v="7036"/>
    <s v="WZR"/>
    <s v="7036CC01"/>
    <s v="INFR"/>
    <d v="2023-03-02T00:00:00"/>
    <d v="2024-06-30T00:00:00"/>
    <s v="RET"/>
    <n v="1100000"/>
    <s v="NASIK RETAIL REGIONAL OFFICE"/>
    <x v="0"/>
    <x v="0"/>
    <s v="0"/>
  </r>
  <r>
    <x v="355"/>
    <s v="WZ_NSK_MOD_SHAKUNTA_11"/>
    <x v="4"/>
    <n v="1100000"/>
    <n v="1100000"/>
    <n v="0"/>
    <n v="0"/>
    <n v="0"/>
    <n v="449812.83"/>
    <n v="40.892075454545456"/>
    <n v="0"/>
    <n v="0"/>
    <n v="449812.83"/>
    <n v="0"/>
    <n v="449812.83"/>
    <n v="0"/>
    <n v="0"/>
    <n v="0"/>
    <s v="31992610"/>
    <s v="7036"/>
    <s v="NASIK RETAIL REGIONAL OFFICE"/>
    <s v="7036"/>
    <s v="WZR"/>
    <s v="7036CC01"/>
    <s v="INFR"/>
    <d v="2023-03-02T00:00:00"/>
    <d v="2024-06-30T00:00:00"/>
    <s v="RET"/>
    <n v="1100000"/>
    <s v="NASIK RETAIL REGIONAL OFFICE"/>
    <x v="0"/>
    <x v="0"/>
    <s v="0"/>
  </r>
  <r>
    <x v="356"/>
    <s v="WZ SUR-Mod_Mahila_SlsBldg Ext"/>
    <x v="2"/>
    <n v="2200000"/>
    <n v="2200000"/>
    <n v="0"/>
    <n v="0"/>
    <n v="0"/>
    <n v="2180799.17"/>
    <n v="99.127234999999999"/>
    <n v="0"/>
    <n v="0"/>
    <n v="2180799.17"/>
    <n v="0"/>
    <n v="2180799.17"/>
    <n v="0"/>
    <n v="0"/>
    <n v="0"/>
    <s v="31979600"/>
    <s v="7035"/>
    <s v="SHOLAPUR RETAIL REGION"/>
    <s v="7035"/>
    <s v="WZR"/>
    <s v="7035CC01"/>
    <s v="INFR"/>
    <d v="2023-03-04T00:00:00"/>
    <d v="2024-12-31T00:00:00"/>
    <s v="RET"/>
    <n v="2200000"/>
    <s v="SHOLAPUR RETAIL REGION"/>
    <x v="0"/>
    <x v="0"/>
    <s v="0"/>
  </r>
  <r>
    <x v="357"/>
    <s v="WZ SUR- Mod-JayprakBileCanopy"/>
    <x v="2"/>
    <n v="1600000"/>
    <n v="1600000"/>
    <n v="0"/>
    <n v="0"/>
    <n v="0"/>
    <n v="1393871.17"/>
    <n v="87.116948124999993"/>
    <n v="0"/>
    <n v="0"/>
    <n v="1393871.17"/>
    <n v="0"/>
    <n v="1393871.17"/>
    <n v="0"/>
    <n v="0"/>
    <n v="0"/>
    <s v="31979600"/>
    <s v="7035"/>
    <s v="SHOLAPUR RETAIL REGION"/>
    <s v="7035"/>
    <s v="WZR"/>
    <s v="7035CC01"/>
    <s v="INFR"/>
    <d v="2023-03-04T00:00:00"/>
    <d v="2024-12-31T00:00:00"/>
    <s v="RET"/>
    <n v="1600000"/>
    <s v="SHOLAPUR RETAIL REGION"/>
    <x v="0"/>
    <x v="0"/>
    <s v="0"/>
  </r>
  <r>
    <x v="358"/>
    <s v="WZ SUR-Mod-Raghunath_DrwyExt"/>
    <x v="2"/>
    <n v="1600000"/>
    <n v="1600000"/>
    <n v="0"/>
    <n v="0"/>
    <n v="0"/>
    <n v="1718743.11"/>
    <n v="107.42144437500001"/>
    <n v="0"/>
    <n v="0"/>
    <n v="1718743.11"/>
    <n v="0"/>
    <n v="1718743.11"/>
    <n v="0"/>
    <n v="0"/>
    <n v="0"/>
    <s v="31979600"/>
    <s v="7035"/>
    <s v="SHOLAPUR RETAIL REGION"/>
    <s v="7035"/>
    <s v="WZR"/>
    <s v="7035CC01"/>
    <s v="INFR"/>
    <d v="2023-03-04T00:00:00"/>
    <d v="2024-12-31T00:00:00"/>
    <s v="RET"/>
    <n v="1600000"/>
    <s v="SHOLAPUR RETAIL REGION"/>
    <x v="0"/>
    <x v="0"/>
    <s v="0"/>
  </r>
  <r>
    <x v="359"/>
    <s v="WZ SUR- Mod-SwarajMass_DrwyExt"/>
    <x v="2"/>
    <n v="1200000"/>
    <n v="1200000"/>
    <n v="0"/>
    <n v="0"/>
    <n v="0"/>
    <n v="1266736.52"/>
    <n v="105.56137666666667"/>
    <n v="0"/>
    <n v="0"/>
    <n v="1266736.52"/>
    <n v="0"/>
    <n v="1266736.52"/>
    <n v="0"/>
    <n v="0"/>
    <n v="0"/>
    <s v="31979600"/>
    <s v="7035"/>
    <s v="SHOLAPUR RETAIL REGION"/>
    <s v="7035"/>
    <s v="WZR"/>
    <s v="7035CC01"/>
    <s v="INFR"/>
    <d v="2023-03-04T00:00:00"/>
    <d v="2024-12-31T00:00:00"/>
    <s v="RET"/>
    <n v="1200000"/>
    <s v="SHOLAPUR RETAIL REGION"/>
    <x v="0"/>
    <x v="0"/>
    <s v="0"/>
  </r>
  <r>
    <x v="360"/>
    <s v="WZ SUR- Mod-Namdev_DrwyExt"/>
    <x v="2"/>
    <n v="1250000"/>
    <n v="1250000"/>
    <n v="0"/>
    <n v="0"/>
    <n v="0"/>
    <n v="1239797.2"/>
    <n v="99.183775999999995"/>
    <n v="0"/>
    <n v="0"/>
    <n v="1239797.2"/>
    <n v="0"/>
    <n v="1239797.2"/>
    <n v="0"/>
    <n v="0"/>
    <n v="0"/>
    <s v="31979600"/>
    <s v="7035"/>
    <s v="SHOLAPUR RETAIL REGION"/>
    <s v="7035"/>
    <s v="WZR"/>
    <s v="7035CC01"/>
    <s v="INFR"/>
    <d v="2023-03-04T00:00:00"/>
    <d v="2024-12-31T00:00:00"/>
    <s v="RET"/>
    <n v="1250000"/>
    <s v="SHOLAPUR RETAIL REGION"/>
    <x v="0"/>
    <x v="0"/>
    <s v="0"/>
  </r>
  <r>
    <x v="361"/>
    <s v="WZ_Vasco_MODN_Adhoc Popular 1"/>
    <x v="8"/>
    <n v="5000000"/>
    <n v="5000000"/>
    <n v="0"/>
    <n v="0"/>
    <n v="0"/>
    <n v="4864226.13"/>
    <n v="97.284522600000003"/>
    <n v="0"/>
    <n v="0"/>
    <n v="4864226.13"/>
    <n v="0"/>
    <n v="4864226.13"/>
    <n v="0"/>
    <n v="0"/>
    <n v="0"/>
    <s v="31961420"/>
    <s v="7032"/>
    <s v="VASCO RETAIL RO"/>
    <s v="7032"/>
    <s v="WZR"/>
    <s v="7032CC01"/>
    <s v="INFR"/>
    <d v="2023-03-03T00:00:00"/>
    <d v="2025-04-30T00:00:00"/>
    <s v="RET"/>
    <n v="5000000"/>
    <s v="VASCO RETAIL RO"/>
    <x v="0"/>
    <x v="0"/>
    <s v="0"/>
  </r>
  <r>
    <x v="362"/>
    <s v="NRO_NARE"/>
    <x v="5"/>
    <n v="2700000"/>
    <n v="2700000"/>
    <n v="0"/>
    <n v="0"/>
    <n v="0"/>
    <n v="2489807.59"/>
    <n v="92.215095925925922"/>
    <n v="0"/>
    <n v="0"/>
    <n v="2489807.59"/>
    <n v="0"/>
    <n v="2489807.59"/>
    <n v="0"/>
    <n v="0"/>
    <n v="0"/>
    <s v="31951060"/>
    <s v="7033"/>
    <s v="VASHI RETAIL RO"/>
    <s v="7033"/>
    <s v="WZR"/>
    <s v="7033CC01"/>
    <s v="INFR"/>
    <d v="2023-03-02T00:00:00"/>
    <d v="2024-03-31T00:00:00"/>
    <s v="RET"/>
    <n v="2700000"/>
    <s v="VASHI RETAIL RO"/>
    <x v="0"/>
    <x v="0"/>
    <s v="0"/>
  </r>
  <r>
    <x v="363"/>
    <s v="NRO_ERANZADE"/>
    <x v="5"/>
    <n v="8600000"/>
    <n v="8600000"/>
    <n v="0"/>
    <n v="0"/>
    <n v="0"/>
    <n v="9149047.5800000001"/>
    <n v="106.38427418604651"/>
    <n v="0"/>
    <n v="0"/>
    <n v="9149047.5800000001"/>
    <n v="0"/>
    <n v="9149047.5800000001"/>
    <n v="0"/>
    <n v="0"/>
    <n v="0"/>
    <s v="31951060"/>
    <s v="7033"/>
    <s v="VASHI RETAIL RO"/>
    <s v="7033"/>
    <s v="WZR"/>
    <s v="7033CC01"/>
    <s v="INFR"/>
    <d v="2023-03-02T00:00:00"/>
    <d v="2024-03-31T00:00:00"/>
    <s v="RET"/>
    <n v="8600000"/>
    <s v="VASHI RETAIL RO"/>
    <x v="0"/>
    <x v="0"/>
    <s v="0"/>
  </r>
  <r>
    <x v="364"/>
    <s v="WZ_NSK_DDD_PANDAVPETRO_12"/>
    <x v="4"/>
    <n v="1200000"/>
    <n v="1200000"/>
    <n v="0"/>
    <n v="0"/>
    <n v="0"/>
    <n v="1100601.08"/>
    <n v="91.716756666666669"/>
    <n v="0"/>
    <n v="0"/>
    <n v="1100601.08"/>
    <n v="0"/>
    <n v="1100601.08"/>
    <n v="0"/>
    <n v="0"/>
    <n v="0"/>
    <s v="31992610"/>
    <s v="7036"/>
    <s v="NASIK RETAIL REGIONAL OFFICE"/>
    <s v="7036"/>
    <s v="WZR"/>
    <s v="7036CC01"/>
    <s v="PNM"/>
    <d v="2023-03-02T00:00:00"/>
    <d v="2024-06-30T00:00:00"/>
    <s v="RET"/>
    <n v="1200000"/>
    <s v="NASIK RETAIL REGIONAL OFFICE"/>
    <x v="0"/>
    <x v="0"/>
    <s v="0"/>
  </r>
  <r>
    <x v="365"/>
    <s v="AURR_MOD_BORAWAKE BRO_KOPARG"/>
    <x v="3"/>
    <n v="2500000"/>
    <n v="2500000"/>
    <n v="0"/>
    <n v="0"/>
    <n v="0"/>
    <n v="2495507.92"/>
    <n v="99.820316800000001"/>
    <n v="0"/>
    <n v="0"/>
    <n v="2495507.92"/>
    <n v="0"/>
    <n v="2495507.92"/>
    <n v="0"/>
    <n v="0"/>
    <n v="0"/>
    <s v="31990690"/>
    <s v="7023"/>
    <s v="AURANGABAD RETAIL RO"/>
    <s v="7023"/>
    <s v="WZR"/>
    <s v="7023CC01"/>
    <s v="INFR"/>
    <d v="2023-03-03T00:00:00"/>
    <d v="2024-03-31T00:00:00"/>
    <s v="RET"/>
    <n v="2500000"/>
    <s v="AURANGABAD RETAIL RO"/>
    <x v="0"/>
    <x v="0"/>
    <s v="0"/>
  </r>
  <r>
    <x v="366"/>
    <s v="Modn_APM Fuel"/>
    <x v="5"/>
    <n v="900000"/>
    <n v="900000"/>
    <n v="0"/>
    <n v="0"/>
    <n v="0"/>
    <n v="890538.9"/>
    <n v="98.948766666666671"/>
    <n v="0"/>
    <n v="0"/>
    <n v="890538.9"/>
    <n v="0"/>
    <n v="890538.9"/>
    <n v="0"/>
    <n v="0"/>
    <n v="0"/>
    <s v="31951060"/>
    <s v="7033"/>
    <s v="VASHI RETAIL RO"/>
    <s v="7033"/>
    <s v="WZR"/>
    <s v="7033CC01"/>
    <s v="INFR"/>
    <d v="2023-03-06T00:00:00"/>
    <d v="2024-03-31T00:00:00"/>
    <s v="RET"/>
    <n v="900000"/>
    <s v="VASHI RETAIL RO"/>
    <x v="0"/>
    <x v="0"/>
    <s v="0"/>
  </r>
  <r>
    <x v="367"/>
    <s v="Modn_Bageshree Petroleum"/>
    <x v="5"/>
    <n v="1700000"/>
    <n v="1700000"/>
    <n v="0"/>
    <n v="0"/>
    <n v="0"/>
    <n v="1695619.36"/>
    <n v="99.74231529411766"/>
    <n v="0"/>
    <n v="0"/>
    <n v="1695619.36"/>
    <n v="0"/>
    <n v="1695619.36"/>
    <n v="0"/>
    <n v="0"/>
    <n v="0"/>
    <s v="31951060"/>
    <s v="7033"/>
    <s v="VASHI RETAIL RO"/>
    <s v="7033"/>
    <s v="WZR"/>
    <s v="7033CC01"/>
    <s v="INFR"/>
    <d v="2023-03-06T00:00:00"/>
    <d v="2024-03-31T00:00:00"/>
    <s v="RET"/>
    <n v="1700000"/>
    <s v="VASHI RETAIL RO"/>
    <x v="0"/>
    <x v="0"/>
    <s v="0"/>
  </r>
  <r>
    <x v="368"/>
    <s v="Modn_Gian Auto"/>
    <x v="5"/>
    <n v="1200000"/>
    <n v="1200000"/>
    <n v="0"/>
    <n v="0"/>
    <n v="0"/>
    <n v="1260094.25"/>
    <n v="105.00785416666666"/>
    <n v="0"/>
    <n v="0"/>
    <n v="1260094.25"/>
    <n v="0"/>
    <n v="1260094.25"/>
    <n v="0"/>
    <n v="0"/>
    <n v="0"/>
    <s v="31951060"/>
    <s v="7033"/>
    <s v="VASHI RETAIL RO"/>
    <s v="7033"/>
    <s v="WZR"/>
    <s v="7033CC01"/>
    <s v="INFR"/>
    <d v="2023-03-06T00:00:00"/>
    <d v="2024-03-31T00:00:00"/>
    <s v="RET"/>
    <n v="1200000"/>
    <s v="VASHI RETAIL RO"/>
    <x v="0"/>
    <x v="0"/>
    <s v="0"/>
  </r>
  <r>
    <x v="369"/>
    <s v="Modn_Purusharth"/>
    <x v="5"/>
    <n v="1400000"/>
    <n v="1400000"/>
    <n v="0"/>
    <n v="0"/>
    <n v="0"/>
    <n v="1370458.22"/>
    <n v="97.889872857142862"/>
    <n v="0"/>
    <n v="0"/>
    <n v="1370458.22"/>
    <n v="0"/>
    <n v="1370458.22"/>
    <n v="0"/>
    <n v="0"/>
    <n v="0"/>
    <s v="31951060"/>
    <s v="7033"/>
    <s v="VASHI RETAIL RO"/>
    <s v="7033"/>
    <s v="WZR"/>
    <s v="7033CC01"/>
    <s v="INFR"/>
    <d v="2023-03-06T00:00:00"/>
    <d v="2024-03-31T00:00:00"/>
    <s v="RET"/>
    <n v="1400000"/>
    <s v="VASHI RETAIL RO"/>
    <x v="0"/>
    <x v="0"/>
    <s v="0"/>
  </r>
  <r>
    <x v="370"/>
    <s v="Modn_Vashi Fuel"/>
    <x v="5"/>
    <n v="1500000"/>
    <n v="1500000"/>
    <n v="0"/>
    <n v="0"/>
    <n v="0"/>
    <n v="1562169.68"/>
    <n v="104.14464533333333"/>
    <n v="0"/>
    <n v="0"/>
    <n v="1562169.68"/>
    <n v="0"/>
    <n v="1562169.68"/>
    <n v="0"/>
    <n v="0"/>
    <n v="0"/>
    <s v="31951060"/>
    <s v="7033"/>
    <s v="VASHI RETAIL RO"/>
    <s v="7033"/>
    <s v="WZR"/>
    <s v="7033CC01"/>
    <s v="INFR"/>
    <d v="2023-03-06T00:00:00"/>
    <d v="2024-03-31T00:00:00"/>
    <s v="RET"/>
    <n v="1500000"/>
    <s v="VASHI RETAIL RO"/>
    <x v="0"/>
    <x v="0"/>
    <s v="0"/>
  </r>
  <r>
    <x v="371"/>
    <s v="Modn_Omkar Petroleum"/>
    <x v="5"/>
    <n v="700000"/>
    <n v="700000"/>
    <n v="0"/>
    <n v="0"/>
    <n v="0"/>
    <n v="716844.06"/>
    <n v="102.4062942857143"/>
    <n v="0"/>
    <n v="0"/>
    <n v="716844.06"/>
    <n v="0"/>
    <n v="716844.06"/>
    <n v="0"/>
    <n v="0"/>
    <n v="0"/>
    <s v="31951060"/>
    <s v="7033"/>
    <s v="VASHI RETAIL RO"/>
    <s v="7033"/>
    <s v="WZR"/>
    <s v="7033CC01"/>
    <s v="INFR"/>
    <d v="2023-03-06T00:00:00"/>
    <d v="2024-03-31T00:00:00"/>
    <s v="RET"/>
    <n v="700000"/>
    <s v="VASHI RETAIL RO"/>
    <x v="0"/>
    <x v="0"/>
    <s v="0"/>
  </r>
  <r>
    <x v="372"/>
    <s v="AURR_MOD._JAY PETROLEUM"/>
    <x v="3"/>
    <n v="2700000"/>
    <n v="2700000"/>
    <n v="0"/>
    <n v="0"/>
    <n v="0"/>
    <n v="2697928.22"/>
    <n v="99.923267407407408"/>
    <n v="0"/>
    <n v="0"/>
    <n v="2697928.22"/>
    <n v="0"/>
    <n v="2697928.22"/>
    <n v="0"/>
    <n v="0"/>
    <n v="0"/>
    <s v="31990690"/>
    <s v="7023"/>
    <s v="AURANGABAD RETAIL RO"/>
    <s v="7023"/>
    <s v="WZR"/>
    <s v="7023CC01"/>
    <s v="INFR"/>
    <d v="2023-03-03T00:00:00"/>
    <d v="2024-01-31T00:00:00"/>
    <s v="RET"/>
    <n v="2700000"/>
    <s v="AURANGABAD RETAIL RO"/>
    <x v="0"/>
    <x v="0"/>
    <s v="0"/>
  </r>
  <r>
    <x v="373"/>
    <s v="AURR_MOD._HP SUNDERWADI HW"/>
    <x v="3"/>
    <n v="3300000"/>
    <n v="3300000"/>
    <n v="0"/>
    <n v="0"/>
    <n v="0"/>
    <n v="3610152.37"/>
    <n v="109.39855666666666"/>
    <n v="0"/>
    <n v="0"/>
    <n v="3610152.37"/>
    <n v="0"/>
    <n v="3610152.37"/>
    <n v="0"/>
    <n v="0"/>
    <n v="0"/>
    <s v="31990690"/>
    <s v="7023"/>
    <s v="AURANGABAD RETAIL RO"/>
    <s v="7023"/>
    <s v="WZR"/>
    <s v="7023CC01"/>
    <s v="INFR"/>
    <d v="2023-03-03T00:00:00"/>
    <d v="2024-01-31T00:00:00"/>
    <s v="RET"/>
    <n v="3300000"/>
    <s v="AURANGABAD RETAIL RO"/>
    <x v="0"/>
    <x v="0"/>
    <s v="0"/>
  </r>
  <r>
    <x v="374"/>
    <s v="WZ SUR-Mod-Velany_DrwyExt"/>
    <x v="2"/>
    <n v="900000"/>
    <n v="900000"/>
    <n v="0"/>
    <n v="0"/>
    <n v="0"/>
    <n v="0"/>
    <n v="0"/>
    <n v="0"/>
    <n v="0"/>
    <n v="0"/>
    <n v="0"/>
    <n v="0"/>
    <n v="0"/>
    <n v="0"/>
    <n v="0"/>
    <s v="31979600"/>
    <s v="7035"/>
    <s v="SHOLAPUR RETAIL REGION"/>
    <s v="7035"/>
    <s v="WZR"/>
    <s v="7035CC01"/>
    <s v="INFR"/>
    <d v="2023-03-22T00:00:00"/>
    <d v="2024-12-31T00:00:00"/>
    <s v="RET"/>
    <n v="900000"/>
    <s v="SHOLAPUR RETAIL REGION"/>
    <x v="0"/>
    <x v="0"/>
    <s v="0"/>
  </r>
  <r>
    <x v="375"/>
    <s v="WZ SUR-Mod-Pinate_DrwyExt"/>
    <x v="2"/>
    <n v="2700000"/>
    <n v="2700000"/>
    <n v="0"/>
    <n v="0"/>
    <n v="0"/>
    <n v="2692760.63"/>
    <n v="99.731875185185174"/>
    <n v="0"/>
    <n v="0"/>
    <n v="2692760.63"/>
    <n v="0"/>
    <n v="2692760.63"/>
    <n v="0"/>
    <n v="0"/>
    <n v="0"/>
    <s v="31979600"/>
    <s v="7035"/>
    <s v="SHOLAPUR RETAIL REGION"/>
    <s v="7035"/>
    <s v="WZR"/>
    <s v="7035CC01"/>
    <s v="INFR"/>
    <d v="2023-03-22T00:00:00"/>
    <d v="2024-12-31T00:00:00"/>
    <s v="RET"/>
    <n v="2700000"/>
    <s v="SHOLAPUR RETAIL REGION"/>
    <x v="0"/>
    <x v="0"/>
    <s v="0"/>
  </r>
  <r>
    <x v="376"/>
    <s v="WZ_NSK_MOD_ADHOC MANMAD_12"/>
    <x v="4"/>
    <n v="1200000"/>
    <n v="1200000"/>
    <n v="0"/>
    <n v="0"/>
    <n v="0"/>
    <n v="457875.7"/>
    <n v="38.156308333333335"/>
    <n v="0"/>
    <n v="0"/>
    <n v="457875.7"/>
    <n v="0"/>
    <n v="457875.7"/>
    <n v="0"/>
    <n v="0"/>
    <n v="0"/>
    <s v="31992610"/>
    <s v="7036"/>
    <s v="NASIK RETAIL REGIONAL OFFICE"/>
    <s v="7036"/>
    <s v="WZR"/>
    <s v="7036CC01"/>
    <s v="INFR"/>
    <d v="2023-03-06T00:00:00"/>
    <d v="2024-06-30T00:00:00"/>
    <s v="RET"/>
    <n v="1200000"/>
    <s v="NASIK RETAIL REGIONAL OFFICE"/>
    <x v="0"/>
    <x v="0"/>
    <s v="0"/>
  </r>
  <r>
    <x v="377"/>
    <s v="WZ_AURR_Mod_Parmavati Petro"/>
    <x v="3"/>
    <n v="1200000"/>
    <n v="1200000"/>
    <n v="0"/>
    <n v="0"/>
    <n v="0"/>
    <n v="1311971.8"/>
    <n v="109.33098333333334"/>
    <n v="0"/>
    <n v="0"/>
    <n v="1311971.8"/>
    <n v="0"/>
    <n v="1311971.8"/>
    <n v="0"/>
    <n v="0"/>
    <n v="0"/>
    <s v="31990690"/>
    <s v="7023"/>
    <s v="AURANGABAD RETAIL RO"/>
    <s v="7023"/>
    <s v="WZR"/>
    <s v="7023CC01"/>
    <s v="INFR"/>
    <d v="2023-03-08T00:00:00"/>
    <d v="2024-03-31T00:00:00"/>
    <s v="RET"/>
    <n v="1200000"/>
    <s v="AURANGABAD RETAIL RO"/>
    <x v="0"/>
    <x v="0"/>
    <s v="0"/>
  </r>
  <r>
    <x v="378"/>
    <s v="WZ_AURR_FastCharging_EV_223L"/>
    <x v="3"/>
    <n v="22300000"/>
    <n v="22300000"/>
    <n v="84778.46"/>
    <n v="0"/>
    <n v="0"/>
    <n v="22027577.870000001"/>
    <n v="98.778376098654718"/>
    <n v="0"/>
    <n v="0"/>
    <n v="12922478.48"/>
    <n v="9105099.3900000006"/>
    <n v="22112356.329999998"/>
    <n v="0"/>
    <n v="0"/>
    <n v="0"/>
    <s v="31990690"/>
    <s v="7023"/>
    <s v="AURANGABAD RETAIL RO"/>
    <s v="7023"/>
    <s v="WZR"/>
    <s v="7023CC01"/>
    <s v="PNM"/>
    <d v="2023-03-30T00:00:00"/>
    <d v="2025-03-31T00:00:00"/>
    <s v="RET"/>
    <n v="22300000"/>
    <s v="AURANGABAD RETAIL RO"/>
    <x v="1"/>
    <x v="0"/>
    <s v="0"/>
  </r>
  <r>
    <x v="379"/>
    <s v="WZ_NSK_ELectr VehicleCS_310"/>
    <x v="4"/>
    <n v="31000000"/>
    <n v="31000000"/>
    <n v="199615.99"/>
    <n v="0"/>
    <n v="0"/>
    <n v="30747533.530000001"/>
    <n v="99.185592032258072"/>
    <n v="0"/>
    <n v="0"/>
    <n v="7821179.1299999999"/>
    <n v="22926354.399999999"/>
    <n v="30947149.52"/>
    <n v="0"/>
    <n v="0"/>
    <n v="0"/>
    <s v="31992610"/>
    <s v="7036"/>
    <s v="NASIK RETAIL REGIONAL OFFICE"/>
    <s v="7036"/>
    <s v="WZR"/>
    <s v="7036CC01"/>
    <s v="PNM"/>
    <d v="2023-03-30T00:00:00"/>
    <d v="2025-03-31T00:00:00"/>
    <s v="RET"/>
    <n v="31000000"/>
    <s v="NASIK RETAIL REGIONAL OFFICE"/>
    <x v="2"/>
    <x v="0"/>
    <s v="0"/>
  </r>
  <r>
    <x v="380"/>
    <s v="PRRO_EVCS_2_FAST CHARGER"/>
    <x v="1"/>
    <n v="25000000"/>
    <n v="25000000"/>
    <n v="172128.79"/>
    <n v="0"/>
    <n v="0"/>
    <n v="24793121.710000001"/>
    <n v="99.172486840000005"/>
    <n v="0"/>
    <n v="0"/>
    <n v="10815545.880000001"/>
    <n v="13977575.83"/>
    <n v="24965250.5"/>
    <n v="0"/>
    <n v="0"/>
    <n v="0"/>
    <s v="31949520"/>
    <s v="7029"/>
    <s v="PUNE RETAIL RO"/>
    <s v="7029"/>
    <s v="WZR"/>
    <s v="7029CC01"/>
    <s v="PNM"/>
    <d v="2023-03-30T00:00:00"/>
    <d v="2025-03-31T00:00:00"/>
    <s v="RET"/>
    <n v="25000000"/>
    <s v="PUNE RETAIL RO"/>
    <x v="2"/>
    <x v="0"/>
    <s v="0"/>
  </r>
  <r>
    <x v="381"/>
    <s v="WZ SUR-EVC_Fastcharger PhaseII"/>
    <x v="2"/>
    <n v="9000000"/>
    <n v="9000000"/>
    <n v="217759.8"/>
    <n v="0"/>
    <n v="0"/>
    <n v="8727688.7200000007"/>
    <n v="96.974319111111114"/>
    <n v="0"/>
    <n v="0"/>
    <n v="0"/>
    <n v="8727688.7200000007"/>
    <n v="8945448.5199999996"/>
    <n v="0"/>
    <n v="0"/>
    <n v="0"/>
    <s v="31979600"/>
    <s v="7035"/>
    <s v="SHOLAPUR RETAIL REGION"/>
    <s v="7035"/>
    <s v="WZR"/>
    <s v="7035CC01"/>
    <s v="PNM"/>
    <d v="2023-03-27T00:00:00"/>
    <d v="2025-03-31T00:00:00"/>
    <s v="RET"/>
    <n v="9000000"/>
    <s v="SHOLAPUR RETAIL REGION"/>
    <x v="2"/>
    <x v="0"/>
    <s v="0"/>
  </r>
  <r>
    <x v="382"/>
    <s v="WZ_Vasco_EV FastCharging"/>
    <x v="8"/>
    <n v="6100000"/>
    <n v="6100000"/>
    <n v="267620.82"/>
    <n v="0"/>
    <n v="0"/>
    <n v="5754446.7699999996"/>
    <n v="94.33519295081966"/>
    <n v="0"/>
    <n v="0"/>
    <n v="0"/>
    <n v="5754446.7699999996"/>
    <n v="6022067.5899999999"/>
    <n v="0"/>
    <n v="0"/>
    <n v="0"/>
    <s v="31961420"/>
    <s v="7032"/>
    <s v="VASCO RETAIL RO"/>
    <s v="7032"/>
    <s v="WZR"/>
    <s v="7032CC01"/>
    <s v="PNM"/>
    <d v="2023-03-30T00:00:00"/>
    <d v="2025-05-31T00:00:00"/>
    <s v="RET"/>
    <n v="6100000"/>
    <s v="VASCO RETAIL RO"/>
    <x v="1"/>
    <x v="0"/>
    <s v="0"/>
  </r>
  <r>
    <x v="383"/>
    <s v="WZ SUR-Mod-Kazi_DrwyExt"/>
    <x v="2"/>
    <n v="2500000"/>
    <n v="2500000"/>
    <n v="0"/>
    <n v="0"/>
    <n v="0"/>
    <n v="2723564.55"/>
    <n v="108.94258199999999"/>
    <n v="0"/>
    <n v="0"/>
    <n v="2723564.55"/>
    <n v="0"/>
    <n v="2723564.55"/>
    <n v="0"/>
    <n v="0"/>
    <n v="0"/>
    <s v="31979600"/>
    <s v="7035"/>
    <s v="SHOLAPUR RETAIL REGION"/>
    <s v="7035"/>
    <s v="WZR"/>
    <s v="7035CC01"/>
    <s v="INFR"/>
    <d v="2023-03-09T00:00:00"/>
    <d v="2024-12-31T00:00:00"/>
    <s v="RET"/>
    <n v="2500000"/>
    <s v="SHOLAPUR RETAIL REGION"/>
    <x v="0"/>
    <x v="0"/>
    <s v="0"/>
  </r>
  <r>
    <x v="384"/>
    <s v="Modn_Adhoc Gian"/>
    <x v="5"/>
    <n v="1400000"/>
    <n v="1400000"/>
    <n v="0"/>
    <n v="0"/>
    <n v="0"/>
    <n v="1398309.25"/>
    <n v="99.879232142857148"/>
    <n v="0"/>
    <n v="0"/>
    <n v="1398309.25"/>
    <n v="0"/>
    <n v="1398309.25"/>
    <n v="0"/>
    <n v="0"/>
    <n v="0"/>
    <s v="31951060"/>
    <s v="7033"/>
    <s v="VASHI RETAIL RO"/>
    <s v="7033"/>
    <s v="WZR"/>
    <s v="7033CC01"/>
    <s v="INFR"/>
    <d v="2023-03-10T00:00:00"/>
    <d v="2024-03-31T00:00:00"/>
    <s v="RET"/>
    <n v="1400000"/>
    <s v="VASHI RETAIL RO"/>
    <x v="0"/>
    <x v="0"/>
    <s v="0"/>
  </r>
  <r>
    <x v="385"/>
    <s v="Modn_C L Petroleum"/>
    <x v="5"/>
    <n v="1400000"/>
    <n v="1400000"/>
    <n v="0"/>
    <n v="0"/>
    <n v="0"/>
    <n v="1368815.18"/>
    <n v="97.772512857142857"/>
    <n v="0"/>
    <n v="0"/>
    <n v="1368815.18"/>
    <n v="0"/>
    <n v="1368815.18"/>
    <n v="0"/>
    <n v="0"/>
    <n v="0"/>
    <s v="31951060"/>
    <s v="7033"/>
    <s v="VASHI RETAIL RO"/>
    <s v="7033"/>
    <s v="WZR"/>
    <s v="7033CC01"/>
    <s v="INFR"/>
    <d v="2023-03-10T00:00:00"/>
    <d v="2024-03-31T00:00:00"/>
    <s v="RET"/>
    <n v="1400000"/>
    <s v="VASHI RETAIL RO"/>
    <x v="0"/>
    <x v="0"/>
    <s v="0"/>
  </r>
  <r>
    <x v="386"/>
    <s v="Modn_Gurukripa Auto"/>
    <x v="5"/>
    <n v="1300000"/>
    <n v="1300000"/>
    <n v="0"/>
    <n v="0"/>
    <n v="0"/>
    <n v="1428261.76"/>
    <n v="109.86628923076923"/>
    <n v="0"/>
    <n v="0"/>
    <n v="1428261.76"/>
    <n v="0"/>
    <n v="1428261.76"/>
    <n v="0"/>
    <n v="0"/>
    <n v="0"/>
    <s v="31951060"/>
    <s v="7033"/>
    <s v="VASHI RETAIL RO"/>
    <s v="7033"/>
    <s v="WZR"/>
    <s v="7033CC01"/>
    <s v="INFR"/>
    <d v="2023-03-10T00:00:00"/>
    <d v="2024-03-31T00:00:00"/>
    <s v="RET"/>
    <n v="1300000"/>
    <s v="VASHI RETAIL RO"/>
    <x v="0"/>
    <x v="0"/>
    <s v="0"/>
  </r>
  <r>
    <x v="387"/>
    <s v="Modn_NGB Auto"/>
    <x v="5"/>
    <n v="1400000"/>
    <n v="1400000"/>
    <n v="0"/>
    <n v="0"/>
    <n v="0"/>
    <n v="1538882.27"/>
    <n v="109.92016214285714"/>
    <n v="0"/>
    <n v="0"/>
    <n v="1538882.27"/>
    <n v="0"/>
    <n v="1538882.27"/>
    <n v="0"/>
    <n v="0"/>
    <n v="0"/>
    <s v="31951060"/>
    <s v="7033"/>
    <s v="VASHI RETAIL RO"/>
    <s v="7033"/>
    <s v="WZR"/>
    <s v="7033CC01"/>
    <s v="INFR"/>
    <d v="2023-03-10T00:00:00"/>
    <d v="2024-03-31T00:00:00"/>
    <s v="RET"/>
    <n v="1400000"/>
    <s v="VASHI RETAIL RO"/>
    <x v="0"/>
    <x v="0"/>
    <s v="0"/>
  </r>
  <r>
    <x v="388"/>
    <s v="Modn_Swastik Agencies"/>
    <x v="5"/>
    <n v="2500000"/>
    <n v="2500000"/>
    <n v="0"/>
    <n v="0"/>
    <n v="0"/>
    <n v="2378712.29"/>
    <n v="95.1484916"/>
    <n v="0"/>
    <n v="0"/>
    <n v="2378712.29"/>
    <n v="0"/>
    <n v="2378712.29"/>
    <n v="0"/>
    <n v="0"/>
    <n v="0"/>
    <s v="31951060"/>
    <s v="7033"/>
    <s v="VASHI RETAIL RO"/>
    <s v="7033"/>
    <s v="WZR"/>
    <s v="7033CC01"/>
    <s v="INFR"/>
    <d v="2023-03-10T00:00:00"/>
    <d v="2024-03-31T00:00:00"/>
    <s v="RET"/>
    <n v="2500000"/>
    <s v="VASHI RETAIL RO"/>
    <x v="0"/>
    <x v="0"/>
    <s v="0"/>
  </r>
  <r>
    <x v="389"/>
    <s v="PUNE_DDD_SAMRUDDHI PETROLEUM"/>
    <x v="1"/>
    <n v="900000"/>
    <n v="900000"/>
    <n v="0"/>
    <n v="0"/>
    <n v="0"/>
    <n v="391164.46"/>
    <n v="43.462717777777783"/>
    <n v="0"/>
    <n v="0"/>
    <n v="391164.46"/>
    <n v="0"/>
    <n v="391164.46"/>
    <n v="0"/>
    <n v="0"/>
    <n v="0"/>
    <s v="31949520"/>
    <s v="7029"/>
    <s v="PUNE RETAIL RO"/>
    <s v="7029"/>
    <s v="WZR"/>
    <s v="7029CC01"/>
    <s v="PNM"/>
    <d v="2023-03-10T00:00:00"/>
    <d v="2024-06-30T00:00:00"/>
    <s v="RET"/>
    <n v="900000"/>
    <s v="PUNE RETAIL RO"/>
    <x v="0"/>
    <x v="0"/>
    <s v="0"/>
  </r>
  <r>
    <x v="390"/>
    <s v="Modn_Milan Auto"/>
    <x v="5"/>
    <n v="1000000"/>
    <n v="1000000"/>
    <n v="0"/>
    <n v="0"/>
    <n v="0"/>
    <n v="1074364.47"/>
    <n v="107.436447"/>
    <n v="0"/>
    <n v="0"/>
    <n v="1074364.47"/>
    <n v="0"/>
    <n v="1074364.47"/>
    <n v="0"/>
    <n v="0"/>
    <n v="0"/>
    <s v="31951060"/>
    <s v="7033"/>
    <s v="VASHI RETAIL RO"/>
    <s v="7033"/>
    <s v="WZR"/>
    <s v="7033CC01"/>
    <s v="INFR"/>
    <d v="2023-03-10T00:00:00"/>
    <d v="2024-03-31T00:00:00"/>
    <s v="RET"/>
    <n v="1000000"/>
    <s v="VASHI RETAIL RO"/>
    <x v="0"/>
    <x v="0"/>
    <s v="0"/>
  </r>
  <r>
    <x v="391"/>
    <s v="Modn_Northern MS"/>
    <x v="5"/>
    <n v="2200000"/>
    <n v="2200000"/>
    <n v="0"/>
    <n v="0"/>
    <n v="0"/>
    <n v="2404695.21"/>
    <n v="109.30432772727272"/>
    <n v="0"/>
    <n v="0"/>
    <n v="2404695.21"/>
    <n v="0"/>
    <n v="2404695.21"/>
    <n v="0"/>
    <n v="0"/>
    <n v="0"/>
    <s v="31951060"/>
    <s v="7033"/>
    <s v="VASHI RETAIL RO"/>
    <s v="7033"/>
    <s v="WZR"/>
    <s v="7033CC01"/>
    <s v="INFR"/>
    <d v="2023-03-10T00:00:00"/>
    <d v="2024-03-31T00:00:00"/>
    <s v="RET"/>
    <n v="2200000"/>
    <s v="VASHI RETAIL RO"/>
    <x v="0"/>
    <x v="0"/>
    <s v="0"/>
  </r>
  <r>
    <x v="392"/>
    <s v="Modn_Shubham Auto"/>
    <x v="5"/>
    <n v="1400000"/>
    <n v="1400000"/>
    <n v="0"/>
    <n v="0"/>
    <n v="0"/>
    <n v="1471355.88"/>
    <n v="105.09684857142857"/>
    <n v="0"/>
    <n v="0"/>
    <n v="1471355.88"/>
    <n v="0"/>
    <n v="1471355.88"/>
    <n v="0"/>
    <n v="0"/>
    <n v="0"/>
    <s v="31951060"/>
    <s v="7033"/>
    <s v="VASHI RETAIL RO"/>
    <s v="7033"/>
    <s v="WZR"/>
    <s v="7033CC01"/>
    <s v="INFR"/>
    <d v="2023-03-10T00:00:00"/>
    <d v="2024-03-31T00:00:00"/>
    <s v="RET"/>
    <n v="1400000"/>
    <s v="VASHI RETAIL RO"/>
    <x v="0"/>
    <x v="0"/>
    <s v="0"/>
  </r>
  <r>
    <x v="393"/>
    <s v="WZ_NAG_MOD_COCO_HINGNA"/>
    <x v="6"/>
    <n v="1275000"/>
    <n v="1275000"/>
    <n v="0"/>
    <n v="0"/>
    <n v="0"/>
    <n v="168237.52"/>
    <n v="13.195099607843137"/>
    <n v="0"/>
    <n v="0"/>
    <n v="168237.52"/>
    <n v="0"/>
    <n v="168237.52"/>
    <n v="0"/>
    <n v="0"/>
    <n v="0"/>
    <s v="31927600"/>
    <s v="7028"/>
    <s v="NAGPUR RETAIL RO (STP 5027)"/>
    <s v="7028"/>
    <s v="WZR"/>
    <s v="7028CC01"/>
    <s v="INFR"/>
    <d v="2023-03-11T00:00:00"/>
    <d v="2024-12-31T00:00:00"/>
    <s v="RET"/>
    <n v="1400000"/>
    <s v="NAGPUR RETAIL RO (STP 5027)"/>
    <x v="0"/>
    <x v="0"/>
    <s v="0"/>
  </r>
  <r>
    <x v="394"/>
    <s v="WZ_NAG_MOD_COCO_CHINCHBHAWAN"/>
    <x v="6"/>
    <n v="2300000"/>
    <n v="2300000"/>
    <n v="0"/>
    <n v="0"/>
    <n v="0"/>
    <n v="2290381.11"/>
    <n v="99.581787391304346"/>
    <n v="0"/>
    <n v="0"/>
    <n v="2290381.11"/>
    <n v="0"/>
    <n v="2290381.11"/>
    <n v="0"/>
    <n v="-10082.68"/>
    <n v="0"/>
    <s v="31927600"/>
    <s v="7028"/>
    <s v="NAGPUR RETAIL RO (STP 5027)"/>
    <s v="7028"/>
    <s v="WZR"/>
    <s v="7028CC01"/>
    <s v="INFR"/>
    <d v="2023-03-11T00:00:00"/>
    <d v="2024-12-31T00:00:00"/>
    <s v="RET"/>
    <n v="2300000"/>
    <s v="NAGPUR RETAIL RO (STP 5027)"/>
    <x v="0"/>
    <x v="0"/>
    <s v="0"/>
  </r>
  <r>
    <x v="395"/>
    <s v="WZ_NAG_MOD_LAMBA _TRADERS"/>
    <x v="6"/>
    <n v="1300000"/>
    <n v="1300000"/>
    <n v="0"/>
    <n v="0"/>
    <n v="0"/>
    <n v="1344198.07"/>
    <n v="103.39985153846155"/>
    <n v="0"/>
    <n v="0"/>
    <n v="1344198.07"/>
    <n v="0"/>
    <n v="1344198.07"/>
    <n v="0"/>
    <n v="0"/>
    <n v="0"/>
    <s v="31927600"/>
    <s v="7028"/>
    <s v="NAGPUR RETAIL RO (STP 5027)"/>
    <s v="7028"/>
    <s v="WZR"/>
    <s v="7028CC01"/>
    <s v="INFR"/>
    <d v="2023-03-11T00:00:00"/>
    <d v="2024-12-31T00:00:00"/>
    <s v="RET"/>
    <n v="1300000"/>
    <s v="NAGPUR RETAIL RO (STP 5027)"/>
    <x v="0"/>
    <x v="0"/>
    <s v="0"/>
  </r>
  <r>
    <x v="396"/>
    <s v="WZ_NAG_MOD_KAMAL_LUBES"/>
    <x v="6"/>
    <n v="1600000"/>
    <n v="1600000"/>
    <n v="0"/>
    <n v="0"/>
    <n v="0"/>
    <n v="1594217.45"/>
    <n v="99.638590624999992"/>
    <n v="0"/>
    <n v="0"/>
    <n v="1594217.45"/>
    <n v="0"/>
    <n v="1594217.45"/>
    <n v="0"/>
    <n v="0"/>
    <n v="0"/>
    <s v="31927600"/>
    <s v="7028"/>
    <s v="NAGPUR RETAIL RO (STP 5027)"/>
    <s v="7028"/>
    <s v="WZR"/>
    <s v="7028CC01"/>
    <s v="INFR"/>
    <d v="2023-03-11T00:00:00"/>
    <d v="2024-12-31T00:00:00"/>
    <s v="RET"/>
    <n v="1600000"/>
    <s v="NAGPUR RETAIL RO (STP 5027)"/>
    <x v="0"/>
    <x v="0"/>
    <s v="0"/>
  </r>
  <r>
    <x v="397"/>
    <s v="WZ_NSK_NRO_RACCA LAWNS"/>
    <x v="4"/>
    <n v="2250000"/>
    <n v="2250000"/>
    <n v="0"/>
    <n v="0"/>
    <n v="0"/>
    <n v="2249806.5699999998"/>
    <n v="99.991403111111097"/>
    <n v="0"/>
    <n v="0"/>
    <n v="2249806.5699999998"/>
    <n v="0"/>
    <n v="2249806.5699999998"/>
    <n v="0"/>
    <n v="0"/>
    <n v="0"/>
    <s v="31992610"/>
    <s v="7036"/>
    <s v="NASIK RETAIL REGIONAL OFFICE"/>
    <s v="7036"/>
    <s v="WZR"/>
    <s v="7036CC01"/>
    <s v="INFR"/>
    <d v="2023-03-10T00:00:00"/>
    <d v="2024-03-31T00:00:00"/>
    <s v="RET"/>
    <n v="2250000"/>
    <s v="NASIK RETAIL REGIONAL OFFICE"/>
    <x v="0"/>
    <x v="0"/>
    <s v="0"/>
  </r>
  <r>
    <x v="398"/>
    <s v="WZ_Vasco_NRO_Loutulim2"/>
    <x v="8"/>
    <n v="680000"/>
    <n v="680000"/>
    <n v="0"/>
    <n v="0"/>
    <n v="0"/>
    <n v="618398.5"/>
    <n v="90.940955882352938"/>
    <n v="0"/>
    <n v="0"/>
    <n v="618398.5"/>
    <n v="0"/>
    <n v="618398.5"/>
    <n v="0"/>
    <n v="0"/>
    <n v="0"/>
    <s v="31990680"/>
    <s v="7032"/>
    <s v="VASCO RETAIL RO"/>
    <s v="7032"/>
    <s v="WZR"/>
    <s v="7032CC01"/>
    <s v="INFR"/>
    <d v="2023-03-10T00:00:00"/>
    <d v="2024-12-31T00:00:00"/>
    <s v="RET"/>
    <n v="680000"/>
    <s v="VASCO RETAIL RO"/>
    <x v="0"/>
    <x v="0"/>
    <s v="0"/>
  </r>
  <r>
    <x v="399"/>
    <s v="WZ_PRRO_LED LIGHT"/>
    <x v="1"/>
    <n v="800000"/>
    <n v="800000"/>
    <n v="0"/>
    <n v="0"/>
    <n v="0"/>
    <n v="611305.79"/>
    <n v="76.41322375"/>
    <n v="0"/>
    <n v="0"/>
    <n v="611305.79"/>
    <n v="0"/>
    <n v="611305.79"/>
    <n v="0"/>
    <n v="0"/>
    <n v="0"/>
    <s v="31949520"/>
    <s v="7029"/>
    <s v="PUNE RETAIL RO"/>
    <s v="7029"/>
    <s v="WZR"/>
    <s v="7029CC01"/>
    <s v="INFR"/>
    <d v="2023-03-10T00:00:00"/>
    <d v="2024-06-30T00:00:00"/>
    <s v="RET"/>
    <n v="800000"/>
    <s v="PUNE RETAIL RO"/>
    <x v="0"/>
    <x v="0"/>
    <s v="0"/>
  </r>
  <r>
    <x v="400"/>
    <s v="EVCS_PH 2"/>
    <x v="5"/>
    <n v="21800000"/>
    <n v="21800000"/>
    <n v="32607.1"/>
    <n v="-3446724"/>
    <n v="-3446724"/>
    <n v="18344841.640000001"/>
    <n v="84.150649724770645"/>
    <n v="0"/>
    <n v="0"/>
    <n v="21791565.640000001"/>
    <n v="0"/>
    <n v="18377448.739999998"/>
    <n v="0"/>
    <n v="0"/>
    <n v="0"/>
    <s v="31990790"/>
    <s v="7033"/>
    <s v="VASHI RETAIL RO"/>
    <s v="7033"/>
    <s v="WZR"/>
    <s v="7033CC01"/>
    <s v="PNM"/>
    <d v="2023-03-28T00:00:00"/>
    <d v="2025-03-31T00:00:00"/>
    <s v="RET"/>
    <n v="21800000"/>
    <s v="VASHI RETAIL RO"/>
    <x v="1"/>
    <x v="0"/>
    <s v="0"/>
  </r>
  <r>
    <x v="401"/>
    <s v="WZ_Vasco_Modn_Samarth Traders"/>
    <x v="8"/>
    <n v="2457000"/>
    <n v="2457000"/>
    <n v="0"/>
    <n v="0"/>
    <n v="0"/>
    <n v="2429243.21"/>
    <n v="98.870297517297516"/>
    <n v="0"/>
    <n v="0"/>
    <n v="2429243.21"/>
    <n v="0"/>
    <n v="2429243.21"/>
    <n v="0"/>
    <n v="0"/>
    <n v="0"/>
    <s v="31990680"/>
    <s v="7032"/>
    <s v="VASCO RETAIL RO"/>
    <s v="7032"/>
    <s v="WZR"/>
    <s v="7032CC01"/>
    <s v="INFR"/>
    <d v="2023-03-16T00:00:00"/>
    <d v="2025-03-31T00:00:00"/>
    <s v="RET"/>
    <n v="2457000"/>
    <s v="VASCO RETAIL RO"/>
    <x v="0"/>
    <x v="0"/>
    <s v="0"/>
  </r>
  <r>
    <x v="402"/>
    <s v="Happy Shop_Bharat Agency"/>
    <x v="5"/>
    <n v="700000"/>
    <n v="700000"/>
    <n v="0"/>
    <n v="0"/>
    <n v="0"/>
    <n v="695107.66"/>
    <n v="99.301094285714285"/>
    <n v="0"/>
    <n v="0"/>
    <n v="695107.66"/>
    <n v="0"/>
    <n v="695107.66"/>
    <n v="0"/>
    <n v="0"/>
    <n v="0"/>
    <s v="31951060"/>
    <s v="7033"/>
    <s v="VASHI RETAIL RO"/>
    <s v="7033"/>
    <s v="WZR"/>
    <s v="7033CC01"/>
    <s v="ARB"/>
    <d v="2023-03-28T00:00:00"/>
    <d v="2024-03-31T00:00:00"/>
    <s v="RET"/>
    <n v="700000"/>
    <s v="VASHI RETAIL RO"/>
    <x v="0"/>
    <x v="0"/>
    <s v="0"/>
  </r>
  <r>
    <x v="403"/>
    <s v="WZ_NAG_2nd Phase _Fast_EVCS"/>
    <x v="6"/>
    <n v="18200000"/>
    <n v="18200000"/>
    <n v="0"/>
    <n v="0"/>
    <n v="0"/>
    <n v="18174915.699999999"/>
    <n v="99.862174175824165"/>
    <n v="0"/>
    <n v="0"/>
    <n v="17857432.670000002"/>
    <n v="317483.03000000003"/>
    <n v="18174915.699999999"/>
    <n v="0"/>
    <n v="0"/>
    <n v="0"/>
    <s v="31927600"/>
    <s v="7028"/>
    <s v="NAGPUR RETAIL RO (STP 5027)"/>
    <s v="7028"/>
    <s v="WZR"/>
    <s v="7028CC01"/>
    <s v="PNM"/>
    <d v="2023-03-30T00:00:00"/>
    <d v="2025-03-31T00:00:00"/>
    <s v="RET"/>
    <n v="18200000"/>
    <s v="NAGPUR RETAIL RO (STP 5027)"/>
    <x v="2"/>
    <x v="0"/>
    <s v="0"/>
  </r>
  <r>
    <x v="404"/>
    <s v="WZ_NSK_NRO_MARAL1_270"/>
    <x v="4"/>
    <n v="27000000"/>
    <n v="27000000"/>
    <n v="0"/>
    <n v="0"/>
    <n v="0"/>
    <n v="27929295.34"/>
    <n v="103.4418345925926"/>
    <n v="0"/>
    <n v="0"/>
    <n v="27929295.34"/>
    <n v="0"/>
    <n v="27929295.34"/>
    <n v="0"/>
    <n v="0"/>
    <n v="0"/>
    <s v="31945080"/>
    <s v="7036"/>
    <s v="NASIK RETAIL REGIONAL OFFICE"/>
    <s v="7036"/>
    <s v="WZR"/>
    <s v="7036CC01"/>
    <s v="INFR"/>
    <d v="2023-03-16T00:00:00"/>
    <d v="2024-03-31T00:00:00"/>
    <s v="RET"/>
    <n v="27000000"/>
    <s v="NASIK RETAIL REGIONAL OFFICE"/>
    <x v="0"/>
    <x v="0"/>
    <s v="0"/>
  </r>
  <r>
    <x v="405"/>
    <s v="WZ_Vasco_Madnaik Fuel 1"/>
    <x v="8"/>
    <n v="1000000"/>
    <n v="1000000"/>
    <n v="0"/>
    <n v="0"/>
    <n v="0"/>
    <n v="877415.23"/>
    <n v="87.741523000000001"/>
    <n v="0"/>
    <n v="0"/>
    <n v="877415.23"/>
    <n v="0"/>
    <n v="877415.23"/>
    <n v="0"/>
    <n v="0"/>
    <n v="0"/>
    <s v="31961420"/>
    <s v="7032"/>
    <s v="VASCO RETAIL RO"/>
    <s v="7032"/>
    <s v="WZR"/>
    <s v="7032CC01"/>
    <s v="INFR"/>
    <d v="2023-03-21T00:00:00"/>
    <d v="2024-05-31T00:00:00"/>
    <s v="RET"/>
    <n v="1000000"/>
    <s v="VASCO RETAIL RO"/>
    <x v="0"/>
    <x v="0"/>
    <s v="0"/>
  </r>
  <r>
    <x v="406"/>
    <s v="WZ_Vasco_Balaji Petrol Pump 1"/>
    <x v="8"/>
    <n v="1000000"/>
    <n v="1000000"/>
    <n v="0"/>
    <n v="0"/>
    <n v="0"/>
    <n v="900983.71"/>
    <n v="90.098371"/>
    <n v="0"/>
    <n v="0"/>
    <n v="900983.71"/>
    <n v="0"/>
    <n v="900983.71"/>
    <n v="0"/>
    <n v="0"/>
    <n v="0"/>
    <s v="31961420"/>
    <s v="7032"/>
    <s v="VASCO RETAIL RO"/>
    <s v="7032"/>
    <s v="WZR"/>
    <s v="7032CC01"/>
    <s v="INFR"/>
    <d v="2023-03-21T00:00:00"/>
    <d v="2024-05-31T00:00:00"/>
    <s v="RET"/>
    <n v="1000000"/>
    <s v="VASCO RETAIL RO"/>
    <x v="0"/>
    <x v="0"/>
    <s v="0"/>
  </r>
  <r>
    <x v="407"/>
    <s v="WZ_AURR_MODN_Krishi Kendra"/>
    <x v="3"/>
    <n v="1000000"/>
    <n v="1000000"/>
    <n v="0"/>
    <n v="0"/>
    <n v="0"/>
    <n v="1013082.14"/>
    <n v="101.30821400000001"/>
    <n v="0"/>
    <n v="0"/>
    <n v="1013082.14"/>
    <n v="0"/>
    <n v="1013082.14"/>
    <n v="0"/>
    <n v="0"/>
    <n v="0"/>
    <s v="31949090"/>
    <s v="7023"/>
    <s v="AURANGABAD RETAIL RO"/>
    <s v="7023"/>
    <s v="WZR"/>
    <s v="7023CC01"/>
    <s v="INFR"/>
    <d v="2023-03-15T00:00:00"/>
    <d v="2025-09-30T00:00:00"/>
    <s v="RET"/>
    <n v="1000000"/>
    <s v="AURANGABAD RETAIL RO"/>
    <x v="0"/>
    <x v="0"/>
    <s v="0"/>
  </r>
  <r>
    <x v="408"/>
    <s v="WZ_AURR_MODN_Suniti Petroleum"/>
    <x v="3"/>
    <n v="1000000"/>
    <n v="1000000"/>
    <n v="0"/>
    <n v="0"/>
    <n v="0"/>
    <n v="999870.91"/>
    <n v="99.987091000000007"/>
    <n v="0"/>
    <n v="0"/>
    <n v="999870.91"/>
    <n v="0"/>
    <n v="999870.91"/>
    <n v="0"/>
    <n v="0"/>
    <n v="0"/>
    <s v="31949090"/>
    <s v="7023"/>
    <s v="AURANGABAD RETAIL RO"/>
    <s v="7023"/>
    <s v="WZR"/>
    <s v="7023CC01"/>
    <s v="INFR"/>
    <d v="2023-03-15T00:00:00"/>
    <d v="2025-09-30T00:00:00"/>
    <s v="RET"/>
    <n v="1000000"/>
    <s v="AURANGABAD RETAIL RO"/>
    <x v="0"/>
    <x v="0"/>
    <s v="0"/>
  </r>
  <r>
    <x v="409"/>
    <s v="WZ_AURR_MODN_Fauji Petroleum"/>
    <x v="3"/>
    <n v="1000000"/>
    <n v="1000000"/>
    <n v="0"/>
    <n v="0"/>
    <n v="0"/>
    <n v="968917.03"/>
    <n v="96.891703000000007"/>
    <n v="0"/>
    <n v="0"/>
    <n v="968917.03"/>
    <n v="0"/>
    <n v="968917.03"/>
    <n v="0"/>
    <n v="0"/>
    <n v="0"/>
    <s v="31949090"/>
    <s v="7023"/>
    <s v="AURANGABAD RETAIL RO"/>
    <s v="7023"/>
    <s v="WZR"/>
    <s v="7023CC01"/>
    <s v="INFR"/>
    <d v="2023-03-15T00:00:00"/>
    <d v="2024-09-30T00:00:00"/>
    <s v="RET"/>
    <n v="1000000"/>
    <s v="AURANGABAD RETAIL RO"/>
    <x v="0"/>
    <x v="0"/>
    <s v="0"/>
  </r>
  <r>
    <x v="410"/>
    <s v="AURR_MODN_DO_Dnyaneshwar K S K"/>
    <x v="3"/>
    <n v="2500000"/>
    <n v="2500000"/>
    <n v="0"/>
    <n v="0"/>
    <n v="0"/>
    <n v="2499853.7599999998"/>
    <n v="99.994150399999995"/>
    <n v="0"/>
    <n v="0"/>
    <n v="2499853.7599999998"/>
    <n v="0"/>
    <n v="2499853.7599999998"/>
    <n v="0"/>
    <n v="0"/>
    <n v="0"/>
    <s v="31949090"/>
    <s v="7023"/>
    <s v="AURANGABAD RETAIL RO"/>
    <s v="7023"/>
    <s v="WZR"/>
    <s v="7023CC01"/>
    <s v="INFR"/>
    <d v="2023-03-16T00:00:00"/>
    <d v="2024-09-30T00:00:00"/>
    <s v="RET"/>
    <n v="2500000"/>
    <s v="AURANGABAD RETAIL RO"/>
    <x v="0"/>
    <x v="0"/>
    <s v="0"/>
  </r>
  <r>
    <x v="411"/>
    <s v="WZ_PRRO_JAYPRADANYA RVI"/>
    <x v="1"/>
    <n v="800000"/>
    <n v="800000"/>
    <n v="0"/>
    <n v="0"/>
    <n v="0"/>
    <n v="448614.43"/>
    <n v="56.076803749999996"/>
    <n v="0"/>
    <n v="0"/>
    <n v="448614.43"/>
    <n v="0"/>
    <n v="448614.43"/>
    <n v="0"/>
    <n v="0"/>
    <n v="0"/>
    <s v="31949520"/>
    <s v="7029"/>
    <s v="PUNE RETAIL RO"/>
    <s v="7029"/>
    <s v="WZR"/>
    <s v="7029CC01"/>
    <s v="INFR"/>
    <d v="2023-03-16T00:00:00"/>
    <d v="2024-06-30T00:00:00"/>
    <s v="RET"/>
    <n v="800000"/>
    <s v="PUNE RETAIL RO"/>
    <x v="0"/>
    <x v="0"/>
    <s v="0"/>
  </r>
  <r>
    <x v="412"/>
    <s v="WZ_NRO_DC_ NRO Lonand"/>
    <x v="1"/>
    <n v="2200000"/>
    <n v="2200000"/>
    <n v="0"/>
    <n v="0"/>
    <n v="0"/>
    <n v="2107091.63"/>
    <n v="95.776892272727267"/>
    <n v="0"/>
    <n v="0"/>
    <n v="2107091.63"/>
    <n v="0"/>
    <n v="2107091.63"/>
    <n v="0"/>
    <n v="0"/>
    <n v="0"/>
    <s v="31949520"/>
    <s v="7029"/>
    <s v="PUNE RETAIL RO"/>
    <s v="7029"/>
    <s v="WZR"/>
    <s v="7029CC01"/>
    <s v="INFR"/>
    <d v="2023-03-20T00:00:00"/>
    <d v="2024-02-29T00:00:00"/>
    <s v="RET"/>
    <n v="2200000"/>
    <s v="PUNE RETAIL RO"/>
    <x v="0"/>
    <x v="0"/>
    <s v="0"/>
  </r>
  <r>
    <x v="413"/>
    <s v="NRO_JAWAHAR"/>
    <x v="5"/>
    <n v="7400000"/>
    <n v="7400000"/>
    <n v="0"/>
    <n v="0"/>
    <n v="0"/>
    <n v="7988053.6900000004"/>
    <n v="107.94667148648649"/>
    <n v="0"/>
    <n v="0"/>
    <n v="7988053.6900000004"/>
    <n v="0"/>
    <n v="7988053.6900000004"/>
    <n v="0"/>
    <n v="0"/>
    <n v="0"/>
    <s v="31951060"/>
    <s v="7033"/>
    <s v="VASHI RETAIL RO"/>
    <s v="7033"/>
    <s v="WZR"/>
    <s v="7033CC01"/>
    <s v="INFR"/>
    <d v="2023-03-20T00:00:00"/>
    <d v="2024-03-31T00:00:00"/>
    <s v="RET"/>
    <n v="7400000"/>
    <s v="VASHI RETAIL RO"/>
    <x v="0"/>
    <x v="0"/>
    <s v="0"/>
  </r>
  <r>
    <x v="414"/>
    <s v="Happy Shop_Sai Expressway"/>
    <x v="1"/>
    <n v="2000000"/>
    <n v="2000000"/>
    <n v="0"/>
    <n v="0"/>
    <n v="0"/>
    <n v="2147794.46"/>
    <n v="107.389723"/>
    <n v="0"/>
    <n v="0"/>
    <n v="2147794.46"/>
    <n v="0"/>
    <n v="2147794.46"/>
    <n v="0"/>
    <n v="0"/>
    <n v="0"/>
    <s v="31949520"/>
    <s v="7029"/>
    <s v="PUNE RETAIL RO"/>
    <s v="7029"/>
    <s v="WZR"/>
    <s v="7029CC01"/>
    <s v="ARB"/>
    <d v="2023-03-22T00:00:00"/>
    <d v="2024-03-31T00:00:00"/>
    <s v="RET"/>
    <n v="2000000"/>
    <s v="PUNE RETAIL RO"/>
    <x v="0"/>
    <x v="0"/>
    <s v="0"/>
  </r>
  <r>
    <x v="415"/>
    <s v="WZ SUR-ARBInfra-HppyshpBaldawa"/>
    <x v="2"/>
    <n v="1050000"/>
    <n v="1050000"/>
    <n v="0"/>
    <n v="0"/>
    <n v="0"/>
    <n v="1142546.71"/>
    <n v="108.81397238095238"/>
    <n v="0"/>
    <n v="0"/>
    <n v="1142546.71"/>
    <n v="0"/>
    <n v="1142546.71"/>
    <n v="0"/>
    <n v="0"/>
    <n v="0"/>
    <s v="31979600"/>
    <s v="7035"/>
    <s v="SHOLAPUR RETAIL REGION"/>
    <s v="7035"/>
    <s v="WZR"/>
    <s v="7035CC01"/>
    <s v="ARB"/>
    <d v="2023-03-22T00:00:00"/>
    <d v="2024-03-31T00:00:00"/>
    <s v="RET"/>
    <n v="1050000"/>
    <s v="SHOLAPUR RETAIL REGION"/>
    <x v="0"/>
    <x v="0"/>
    <s v="0"/>
  </r>
  <r>
    <x v="416"/>
    <s v="WZ SUR- NewHighway-ShendriDC"/>
    <x v="2"/>
    <n v="1800000"/>
    <n v="1800000"/>
    <n v="0"/>
    <n v="0"/>
    <n v="0"/>
    <n v="1778866.35"/>
    <n v="98.825908333333345"/>
    <n v="0"/>
    <n v="0"/>
    <n v="1778866.35"/>
    <n v="0"/>
    <n v="1778866.35"/>
    <n v="0"/>
    <n v="0"/>
    <n v="0"/>
    <s v="31979600"/>
    <s v="7035"/>
    <s v="SHOLAPUR RETAIL REGION"/>
    <s v="7035"/>
    <s v="WZR"/>
    <s v="7035CC01"/>
    <s v="INFR"/>
    <d v="2023-03-25T00:00:00"/>
    <d v="2024-12-31T00:00:00"/>
    <s v="RET"/>
    <n v="1800000"/>
    <s v="SHOLAPUR RETAIL REGION"/>
    <x v="0"/>
    <x v="0"/>
    <s v="0"/>
  </r>
  <r>
    <x v="417"/>
    <s v="WZ_AURR_FastCharging_EV_25L"/>
    <x v="3"/>
    <n v="4900000"/>
    <n v="4900000"/>
    <n v="0"/>
    <n v="0"/>
    <n v="0"/>
    <n v="4057062.9"/>
    <n v="82.79720204081633"/>
    <n v="0"/>
    <n v="0"/>
    <n v="2561547.1"/>
    <n v="1495515.8"/>
    <n v="4057062.9"/>
    <n v="0"/>
    <n v="0"/>
    <n v="0"/>
    <s v="31990690"/>
    <s v="7023"/>
    <s v="AURANGABAD RETAIL RO"/>
    <s v="7023"/>
    <s v="WZR"/>
    <s v="7023CC01"/>
    <s v="PNM"/>
    <d v="2023-03-30T00:00:00"/>
    <d v="2024-09-30T00:00:00"/>
    <s v="RET"/>
    <n v="4900000"/>
    <s v="AURANGABAD RETAIL RO"/>
    <x v="1"/>
    <x v="0"/>
    <s v="0"/>
  </r>
  <r>
    <x v="418"/>
    <s v="WZ_NAG_EVCS_3rd _Phase"/>
    <x v="6"/>
    <n v="10000000"/>
    <n v="10000000"/>
    <n v="0"/>
    <n v="0"/>
    <n v="0"/>
    <n v="9994860.8499999996"/>
    <n v="99.948608499999992"/>
    <n v="0"/>
    <n v="0"/>
    <n v="9856237.6300000008"/>
    <n v="138623.22"/>
    <n v="9994860.8499999996"/>
    <n v="0"/>
    <n v="0"/>
    <n v="0"/>
    <s v="31927600"/>
    <s v="7028"/>
    <s v="NAGPUR RETAIL RO (STP 5027)"/>
    <s v="7028"/>
    <s v="WZR"/>
    <s v="7028CC01"/>
    <s v="PNM"/>
    <d v="2023-03-29T00:00:00"/>
    <d v="2024-12-31T00:00:00"/>
    <s v="RET"/>
    <n v="10000000"/>
    <s v="NAGPUR RETAIL RO (STP 5027)"/>
    <x v="2"/>
    <x v="0"/>
    <s v="0"/>
  </r>
  <r>
    <x v="419"/>
    <s v="WZ_NSK_ELectric Vehicle_100"/>
    <x v="4"/>
    <n v="10000000"/>
    <n v="10000000"/>
    <n v="434452.19"/>
    <n v="0"/>
    <n v="0"/>
    <n v="9559133.6799999997"/>
    <n v="95.591336799999993"/>
    <n v="0"/>
    <n v="0"/>
    <n v="6699413.3600000003"/>
    <n v="2859720.32"/>
    <n v="9993585.8699999992"/>
    <n v="0"/>
    <n v="0"/>
    <n v="0"/>
    <s v="31992610"/>
    <s v="7036"/>
    <s v="NASIK RETAIL REGIONAL OFFICE"/>
    <s v="7036"/>
    <s v="WZR"/>
    <s v="7036CC01"/>
    <s v="PNM"/>
    <d v="2023-03-30T00:00:00"/>
    <d v="2025-03-31T00:00:00"/>
    <s v="RET"/>
    <n v="10000000"/>
    <s v="NASIK RETAIL REGIONAL OFFICE"/>
    <x v="2"/>
    <x v="0"/>
    <s v="0"/>
  </r>
  <r>
    <x v="420"/>
    <s v="PRRO_EV FAST CHARGER"/>
    <x v="1"/>
    <n v="16600000"/>
    <n v="16600000"/>
    <n v="488328.15"/>
    <n v="-0.06"/>
    <n v="-0.06"/>
    <n v="15346013.779999999"/>
    <n v="92.445866144578304"/>
    <n v="0"/>
    <n v="0"/>
    <n v="6054016.0199999996"/>
    <n v="9291997.8200000003"/>
    <n v="15834341.93"/>
    <n v="0"/>
    <n v="0"/>
    <n v="0"/>
    <s v="31949520"/>
    <s v="7029"/>
    <s v="PUNE RETAIL RO"/>
    <s v="7029"/>
    <s v="WZR"/>
    <s v="7029CC01"/>
    <s v="PNM"/>
    <d v="2023-03-31T00:00:00"/>
    <d v="2025-03-31T00:00:00"/>
    <s v="RET"/>
    <n v="16600000"/>
    <s v="PUNE RETAIL RO"/>
    <x v="2"/>
    <x v="0"/>
    <s v="0"/>
  </r>
  <r>
    <x v="421"/>
    <s v="WZ SUR-EVC_FastchargerPhaseIII"/>
    <x v="2"/>
    <n v="10000000"/>
    <n v="10000000"/>
    <n v="52171.360000000001"/>
    <n v="0"/>
    <n v="0"/>
    <n v="9839590.5399999991"/>
    <n v="98.39590539999999"/>
    <n v="0"/>
    <n v="0"/>
    <n v="0"/>
    <n v="9839590.5399999991"/>
    <n v="9891761.9000000004"/>
    <n v="0"/>
    <n v="0"/>
    <n v="0"/>
    <s v="31979600"/>
    <s v="7035"/>
    <s v="SHOLAPUR RETAIL REGION"/>
    <s v="7035"/>
    <s v="WZR"/>
    <s v="7035CC01"/>
    <s v="PNM"/>
    <d v="2023-03-30T00:00:00"/>
    <d v="2025-03-31T00:00:00"/>
    <s v="RET"/>
    <n v="10000000"/>
    <s v="SHOLAPUR RETAIL REGION"/>
    <x v="2"/>
    <x v="0"/>
    <s v="0"/>
  </r>
  <r>
    <x v="422"/>
    <s v="WZ_Vasco_EV FastCharging"/>
    <x v="8"/>
    <n v="3000000"/>
    <n v="3000000"/>
    <n v="0"/>
    <n v="0"/>
    <n v="0"/>
    <n v="2975994.11"/>
    <n v="99.199803666666668"/>
    <n v="0"/>
    <n v="0"/>
    <n v="0"/>
    <n v="2975994.11"/>
    <n v="2975994.11"/>
    <n v="0"/>
    <n v="0"/>
    <n v="0"/>
    <s v="31961420"/>
    <s v="7032"/>
    <s v="VASCO RETAIL RO"/>
    <s v="7032"/>
    <s v="WZR"/>
    <s v="7032CC01"/>
    <s v="PNM"/>
    <d v="2023-03-30T00:00:00"/>
    <d v="2025-05-31T00:00:00"/>
    <s v="RET"/>
    <n v="3000000"/>
    <s v="VASCO RETAIL RO"/>
    <x v="1"/>
    <x v="0"/>
    <s v="0"/>
  </r>
  <r>
    <x v="423"/>
    <s v="PRRO_NRO_DO_Kelwade"/>
    <x v="1"/>
    <n v="2600000"/>
    <n v="2600000"/>
    <n v="0"/>
    <n v="0"/>
    <n v="0"/>
    <n v="2399742.09"/>
    <n v="92.297772692307689"/>
    <n v="0"/>
    <n v="0"/>
    <n v="2399742.09"/>
    <n v="0"/>
    <n v="2399742.09"/>
    <n v="0"/>
    <n v="0"/>
    <n v="0"/>
    <s v="31949520"/>
    <s v="7029"/>
    <s v="PUNE RETAIL RO"/>
    <s v="7029"/>
    <s v="WZR"/>
    <s v="7029CC01"/>
    <s v="INFR"/>
    <d v="2023-03-26T00:00:00"/>
    <d v="2024-03-31T00:00:00"/>
    <s v="RET"/>
    <n v="2600000"/>
    <s v="PUNE RETAIL RO"/>
    <x v="0"/>
    <x v="0"/>
    <s v="0"/>
  </r>
  <r>
    <x v="424"/>
    <s v="PRRO_NRO_DO_CHAREGAON"/>
    <x v="1"/>
    <n v="2200000"/>
    <n v="2200000"/>
    <n v="0"/>
    <n v="0"/>
    <n v="0"/>
    <n v="1914400.27"/>
    <n v="87.018194090909091"/>
    <n v="0"/>
    <n v="0"/>
    <n v="1914400.27"/>
    <n v="0"/>
    <n v="1914400.27"/>
    <n v="0"/>
    <n v="0"/>
    <n v="0"/>
    <s v="31949520"/>
    <s v="7029"/>
    <s v="PUNE RETAIL RO"/>
    <s v="7029"/>
    <s v="WZR"/>
    <s v="7029CC01"/>
    <s v="INFR"/>
    <d v="2023-03-26T00:00:00"/>
    <d v="2024-03-31T00:00:00"/>
    <s v="RET"/>
    <n v="2200000"/>
    <s v="PUNE RETAIL RO"/>
    <x v="0"/>
    <x v="0"/>
    <s v="0"/>
  </r>
  <r>
    <x v="425"/>
    <s v="WZ_Vasco_DDD_Damodar Shivram H"/>
    <x v="8"/>
    <n v="750000"/>
    <n v="750000"/>
    <n v="0"/>
    <n v="0"/>
    <n v="0"/>
    <n v="749266.97"/>
    <n v="99.902262666666658"/>
    <n v="0"/>
    <n v="0"/>
    <n v="749266.97"/>
    <n v="0"/>
    <n v="749266.97"/>
    <n v="0"/>
    <n v="0"/>
    <n v="0"/>
    <s v="31990680"/>
    <s v="7032"/>
    <s v="VASCO RETAIL RO"/>
    <s v="7032"/>
    <s v="WZR"/>
    <s v="7032CC01"/>
    <s v="PNM"/>
    <d v="2023-03-27T00:00:00"/>
    <d v="2024-12-31T00:00:00"/>
    <s v="RET"/>
    <n v="750000"/>
    <s v="VASCO RETAIL RO"/>
    <x v="0"/>
    <x v="0"/>
    <s v="0"/>
  </r>
  <r>
    <x v="426"/>
    <s v="WZ_AURR_NRO_KASAVI"/>
    <x v="3"/>
    <n v="2500000"/>
    <n v="2500000"/>
    <n v="0"/>
    <n v="0"/>
    <n v="0"/>
    <n v="2719792.64"/>
    <n v="108.7917056"/>
    <n v="0"/>
    <n v="0"/>
    <n v="2719792.64"/>
    <n v="0"/>
    <n v="2719792.64"/>
    <n v="0"/>
    <n v="0"/>
    <n v="0"/>
    <s v="31990690"/>
    <s v="7023"/>
    <s v="AURANGABAD RETAIL RO"/>
    <s v="7023"/>
    <s v="WZR"/>
    <s v="7023CC01"/>
    <s v="INFR"/>
    <d v="2023-03-30T00:00:00"/>
    <d v="2024-03-31T00:00:00"/>
    <s v="RET"/>
    <n v="2500000"/>
    <s v="AURANGABAD RETAIL RO"/>
    <x v="0"/>
    <x v="0"/>
    <s v="0"/>
  </r>
  <r>
    <x v="427"/>
    <s v="WZ_AURRO_NRO_BERALA"/>
    <x v="3"/>
    <n v="2500000"/>
    <n v="2500000"/>
    <n v="0"/>
    <n v="0"/>
    <n v="0"/>
    <n v="2483113.1"/>
    <n v="99.324523999999997"/>
    <n v="0"/>
    <n v="0"/>
    <n v="2483113.1"/>
    <n v="0"/>
    <n v="2483113.1"/>
    <n v="0"/>
    <n v="0"/>
    <n v="0"/>
    <s v="31990690"/>
    <s v="7023"/>
    <s v="AURANGABAD RETAIL RO"/>
    <s v="7023"/>
    <s v="WZR"/>
    <s v="7023CC01"/>
    <s v="INFR"/>
    <d v="2023-03-30T00:00:00"/>
    <d v="2024-03-31T00:00:00"/>
    <s v="RET"/>
    <n v="2500000"/>
    <s v="AURANGABAD RETAIL RO"/>
    <x v="0"/>
    <x v="0"/>
    <s v="0"/>
  </r>
  <r>
    <x v="428"/>
    <s v="WZ_AURR_NRO_SHINGONA"/>
    <x v="3"/>
    <n v="2500000"/>
    <n v="2500000"/>
    <n v="0"/>
    <n v="0"/>
    <n v="0"/>
    <n v="2482146.3199999998"/>
    <n v="99.285852799999986"/>
    <n v="0"/>
    <n v="0"/>
    <n v="2482146.3199999998"/>
    <n v="0"/>
    <n v="2482146.3199999998"/>
    <n v="0"/>
    <n v="0"/>
    <n v="0"/>
    <s v="31990690"/>
    <s v="7023"/>
    <s v="AURANGABAD RETAIL RO"/>
    <s v="7023"/>
    <s v="WZR"/>
    <s v="7023CC01"/>
    <s v="INFR"/>
    <d v="2023-03-30T00:00:00"/>
    <d v="2024-03-31T00:00:00"/>
    <s v="RET"/>
    <n v="2500000"/>
    <s v="AURANGABAD RETAIL RO"/>
    <x v="0"/>
    <x v="0"/>
    <s v="0"/>
  </r>
  <r>
    <x v="429"/>
    <s v="WZ_AURR_NRO_MSRDC_DAVHA"/>
    <x v="3"/>
    <n v="10000000"/>
    <n v="10000000"/>
    <n v="0"/>
    <n v="0"/>
    <n v="0"/>
    <n v="10403034.98"/>
    <n v="104.03034980000001"/>
    <n v="0"/>
    <n v="0"/>
    <n v="10403034.98"/>
    <n v="0"/>
    <n v="10403034.98"/>
    <n v="0"/>
    <n v="0"/>
    <n v="0"/>
    <s v="31990690"/>
    <s v="7023"/>
    <s v="AURANGABAD RETAIL RO"/>
    <s v="7023"/>
    <s v="WZR"/>
    <s v="7023CC01"/>
    <s v="INFR"/>
    <d v="2023-03-30T00:00:00"/>
    <d v="2024-03-31T00:00:00"/>
    <s v="RET"/>
    <n v="10000000"/>
    <s v="AURANGABAD RETAIL RO"/>
    <x v="0"/>
    <x v="0"/>
    <s v="0"/>
  </r>
  <r>
    <x v="430"/>
    <s v="WZ_AURR_NRO_VADZIRE"/>
    <x v="3"/>
    <n v="2500000"/>
    <n v="2500000"/>
    <n v="0"/>
    <n v="0"/>
    <n v="0"/>
    <n v="2495804.7799999998"/>
    <n v="99.832191199999997"/>
    <n v="0"/>
    <n v="0"/>
    <n v="2495804.7799999998"/>
    <n v="0"/>
    <n v="2495804.7799999998"/>
    <n v="0"/>
    <n v="0"/>
    <n v="0"/>
    <s v="31990690"/>
    <s v="7023"/>
    <s v="AURANGABAD RETAIL RO"/>
    <s v="7023"/>
    <s v="WZR"/>
    <s v="7023CC01"/>
    <s v="INFR"/>
    <d v="2023-03-30T00:00:00"/>
    <d v="2024-03-31T00:00:00"/>
    <s v="RET"/>
    <n v="2500000"/>
    <s v="AURANGABAD RETAIL RO"/>
    <x v="0"/>
    <x v="0"/>
    <s v="0"/>
  </r>
  <r>
    <x v="431"/>
    <s v="WZ_NSK_NRO_PATHARDI_15"/>
    <x v="4"/>
    <n v="1500000"/>
    <n v="1500000"/>
    <n v="0"/>
    <n v="0"/>
    <n v="0"/>
    <n v="1442636.06"/>
    <n v="96.175737333333331"/>
    <n v="0"/>
    <n v="0"/>
    <n v="1442636.06"/>
    <n v="0"/>
    <n v="1442636.06"/>
    <n v="0"/>
    <n v="0"/>
    <n v="0"/>
    <s v="31945080"/>
    <s v="7036"/>
    <s v="NASIK RETAIL REGIONAL OFFICE"/>
    <s v="7036"/>
    <s v="WZR"/>
    <s v="7036CC01"/>
    <s v="INFR"/>
    <d v="2023-03-30T00:00:00"/>
    <d v="2024-03-31T00:00:00"/>
    <s v="RET"/>
    <n v="1500000"/>
    <s v="NASIK RETAIL REGIONAL OFFICE"/>
    <x v="0"/>
    <x v="0"/>
    <s v="0"/>
  </r>
  <r>
    <x v="432"/>
    <s v="WZ_NAG_NRO_KODEGAON"/>
    <x v="6"/>
    <n v="2500000"/>
    <n v="2500000"/>
    <n v="0"/>
    <n v="0"/>
    <n v="0"/>
    <n v="2386353.75"/>
    <n v="95.454149999999998"/>
    <n v="0"/>
    <n v="0"/>
    <n v="2386353.75"/>
    <n v="0"/>
    <n v="2386353.75"/>
    <n v="0"/>
    <n v="0"/>
    <n v="0"/>
    <s v="31927600"/>
    <s v="7028"/>
    <s v="NAGPUR RETAIL RO (STP 5027)"/>
    <s v="7028"/>
    <s v="WZR"/>
    <s v="7028CC01"/>
    <s v="INFR"/>
    <d v="2023-03-30T00:00:00"/>
    <d v="2025-03-31T00:00:00"/>
    <s v="RET"/>
    <n v="2500000"/>
    <s v="NAGPUR RETAIL RO (STP 5027)"/>
    <x v="0"/>
    <x v="0"/>
    <s v="0"/>
  </r>
  <r>
    <x v="433"/>
    <s v="WZ_NAG_NRO_KAJALI"/>
    <x v="6"/>
    <n v="3000000"/>
    <n v="3000000"/>
    <n v="0"/>
    <n v="0"/>
    <n v="0"/>
    <n v="2720099.81"/>
    <n v="90.66999366666667"/>
    <n v="0"/>
    <n v="0"/>
    <n v="2720099.81"/>
    <n v="0"/>
    <n v="2720099.81"/>
    <n v="0"/>
    <n v="0"/>
    <n v="0"/>
    <s v="31927600"/>
    <s v="7028"/>
    <s v="NAGPUR RETAIL RO (STP 5027)"/>
    <s v="7028"/>
    <s v="WZR"/>
    <s v="7028CC01"/>
    <s v="INFR"/>
    <d v="2023-03-30T00:00:00"/>
    <d v="2025-03-31T00:00:00"/>
    <s v="RET"/>
    <n v="3000000"/>
    <s v="NAGPUR RETAIL RO (STP 5027)"/>
    <x v="0"/>
    <x v="0"/>
    <s v="0"/>
  </r>
  <r>
    <x v="434"/>
    <s v="WZ_NSK_MOD_PANDAV PETR_10"/>
    <x v="4"/>
    <n v="1000000"/>
    <n v="1000000"/>
    <n v="0"/>
    <n v="0"/>
    <n v="0"/>
    <n v="995852.76"/>
    <n v="99.585276000000007"/>
    <n v="0"/>
    <n v="0"/>
    <n v="995852.76"/>
    <n v="0"/>
    <n v="995852.76"/>
    <n v="0"/>
    <n v="0"/>
    <n v="0"/>
    <s v="31992610"/>
    <s v="7036"/>
    <s v="NASIK RETAIL REGIONAL OFFICE"/>
    <s v="7036"/>
    <s v="WZR"/>
    <s v="7036CC01"/>
    <s v="INFR"/>
    <d v="2023-03-30T00:00:00"/>
    <d v="2024-03-31T00:00:00"/>
    <s v="RET"/>
    <n v="1000000"/>
    <s v="NASIK RETAIL REGIONAL OFFICE"/>
    <x v="0"/>
    <x v="0"/>
    <s v="0"/>
  </r>
  <r>
    <x v="435"/>
    <s v="WZ_NSK_MOD_SRISAI PETR_10"/>
    <x v="4"/>
    <n v="999999"/>
    <n v="999999"/>
    <n v="0"/>
    <n v="0"/>
    <n v="0"/>
    <n v="971047.4"/>
    <n v="97.104837104837102"/>
    <n v="0"/>
    <n v="0"/>
    <n v="971047.4"/>
    <n v="0"/>
    <n v="971047.4"/>
    <n v="0"/>
    <n v="0"/>
    <n v="0"/>
    <s v="31992610"/>
    <s v="7036"/>
    <s v="NASIK RETAIL REGIONAL OFFICE"/>
    <s v="7036"/>
    <s v="WZR"/>
    <s v="7036CC01"/>
    <s v="INFR"/>
    <d v="2023-03-30T00:00:00"/>
    <d v="2024-03-31T00:00:00"/>
    <s v="RET"/>
    <n v="999999"/>
    <s v="NASIK RETAIL REGIONAL OFFICE"/>
    <x v="0"/>
    <x v="0"/>
    <s v="0"/>
  </r>
  <r>
    <x v="436"/>
    <s v="WZ_NSK_MOD_DENA SAI_8.00"/>
    <x v="4"/>
    <n v="800000"/>
    <n v="800000"/>
    <n v="0"/>
    <n v="0"/>
    <n v="0"/>
    <n v="819133.98"/>
    <n v="102.39174749999999"/>
    <n v="0"/>
    <n v="0"/>
    <n v="819133.98"/>
    <n v="0"/>
    <n v="819133.98"/>
    <n v="0"/>
    <n v="0"/>
    <n v="0"/>
    <s v="31992610"/>
    <s v="7036"/>
    <s v="NASIK RETAIL REGIONAL OFFICE"/>
    <s v="7036"/>
    <s v="WZR"/>
    <s v="7036CC01"/>
    <s v="INFR"/>
    <d v="2023-03-30T00:00:00"/>
    <d v="2024-03-31T00:00:00"/>
    <s v="RET"/>
    <n v="800000"/>
    <s v="NASIK RETAIL REGIONAL OFFICE"/>
    <x v="0"/>
    <x v="0"/>
    <s v="0"/>
  </r>
  <r>
    <x v="437"/>
    <s v="WZ_NSK_MOD_KAUSHALYA_15"/>
    <x v="4"/>
    <n v="1500000"/>
    <n v="1500000"/>
    <n v="0"/>
    <n v="0"/>
    <n v="0"/>
    <n v="1061154.42"/>
    <n v="70.743628000000001"/>
    <n v="0"/>
    <n v="0"/>
    <n v="1061154.42"/>
    <n v="0"/>
    <n v="1061154.42"/>
    <n v="0"/>
    <n v="0"/>
    <n v="0"/>
    <s v="31992610"/>
    <s v="7036"/>
    <s v="NASIK RETAIL REGIONAL OFFICE"/>
    <s v="7036"/>
    <s v="WZR"/>
    <s v="7036CC01"/>
    <s v="INFR"/>
    <d v="2023-03-30T00:00:00"/>
    <d v="2024-03-31T00:00:00"/>
    <s v="RET"/>
    <n v="1500000"/>
    <s v="NASIK RETAIL REGIONAL OFFICE"/>
    <x v="0"/>
    <x v="0"/>
    <s v="0"/>
  </r>
  <r>
    <x v="438"/>
    <s v="WZ_NSK_MOD_HARDIK PETRO_7"/>
    <x v="4"/>
    <n v="700000"/>
    <n v="700000"/>
    <n v="0"/>
    <n v="0"/>
    <n v="0"/>
    <n v="248203.77"/>
    <n v="35.457681428571426"/>
    <n v="0"/>
    <n v="0"/>
    <n v="248203.77"/>
    <n v="0"/>
    <n v="248203.77"/>
    <n v="0"/>
    <n v="0"/>
    <n v="0"/>
    <s v="31992610"/>
    <s v="7036"/>
    <s v="NASIK RETAIL REGIONAL OFFICE"/>
    <s v="7036"/>
    <s v="WZR"/>
    <s v="7036CC01"/>
    <s v="INFR"/>
    <d v="2023-03-30T00:00:00"/>
    <d v="2024-03-31T00:00:00"/>
    <s v="RET"/>
    <n v="700000"/>
    <s v="NASIK RETAIL REGIONAL OFFICE"/>
    <x v="0"/>
    <x v="0"/>
    <s v="0"/>
  </r>
  <r>
    <x v="439"/>
    <s v="WZ_NSK_MOD_E20IMPLEMENTATION_4"/>
    <x v="4"/>
    <n v="399999"/>
    <n v="399999"/>
    <n v="0"/>
    <n v="0"/>
    <n v="0"/>
    <n v="390981.95"/>
    <n v="97.74573186432967"/>
    <n v="0"/>
    <n v="0"/>
    <n v="390981.95"/>
    <n v="0"/>
    <n v="390981.95"/>
    <n v="0"/>
    <n v="0"/>
    <n v="0"/>
    <s v="31992610"/>
    <s v="7036"/>
    <s v="NASIK RETAIL REGIONAL OFFICE"/>
    <s v="7036"/>
    <s v="WZR"/>
    <s v="7036CC01"/>
    <s v="INFR"/>
    <d v="2023-03-30T00:00:00"/>
    <d v="2024-03-31T00:00:00"/>
    <s v="RET"/>
    <n v="399999"/>
    <s v="NASIK RETAIL REGIONAL OFFICE"/>
    <x v="0"/>
    <x v="0"/>
    <s v="0"/>
  </r>
  <r>
    <x v="440"/>
    <s v="WZ_NSK_MOD_BELA AUTO2_12"/>
    <x v="4"/>
    <n v="1200000"/>
    <n v="1200000"/>
    <n v="0"/>
    <n v="0"/>
    <n v="0"/>
    <n v="1130231.1200000001"/>
    <n v="94.185926666666674"/>
    <n v="0"/>
    <n v="0"/>
    <n v="1130231.1200000001"/>
    <n v="0"/>
    <n v="1130231.1200000001"/>
    <n v="0"/>
    <n v="0"/>
    <n v="0"/>
    <s v="31992610"/>
    <s v="7036"/>
    <s v="NASIK RETAIL REGIONAL OFFICE"/>
    <s v="7036"/>
    <s v="WZR"/>
    <s v="7036CC01"/>
    <s v="INFR"/>
    <d v="2023-03-31T00:00:00"/>
    <d v="2024-03-31T00:00:00"/>
    <s v="RET"/>
    <n v="1200000"/>
    <s v="NASIK RETAIL REGIONAL OFFICE"/>
    <x v="0"/>
    <x v="0"/>
    <s v="0"/>
  </r>
  <r>
    <x v="441"/>
    <s v="WZ_NSK_MOD_E20IMPLEMENTATION_6"/>
    <x v="4"/>
    <n v="600000"/>
    <n v="600000"/>
    <n v="0"/>
    <n v="0"/>
    <n v="0"/>
    <n v="560155.35"/>
    <n v="93.359224999999995"/>
    <n v="0"/>
    <n v="0"/>
    <n v="560155.35"/>
    <n v="0"/>
    <n v="560155.35"/>
    <n v="0"/>
    <n v="0"/>
    <n v="0"/>
    <s v="31992610"/>
    <s v="7036"/>
    <s v="NASIK RETAIL REGIONAL OFFICE"/>
    <s v="7036"/>
    <s v="WZR"/>
    <s v="7036CC01"/>
    <s v="INFR"/>
    <d v="2023-03-31T00:00:00"/>
    <d v="2024-03-31T00:00:00"/>
    <s v="RET"/>
    <n v="600000"/>
    <s v="NASIK RETAIL REGIONAL OFFICE"/>
    <x v="0"/>
    <x v="0"/>
    <s v="0"/>
  </r>
  <r>
    <x v="442"/>
    <s v="WZ_VASCO_NRO JAMBHALGAON 1"/>
    <x v="8"/>
    <n v="5170000"/>
    <n v="5170000"/>
    <n v="0"/>
    <n v="0"/>
    <n v="0"/>
    <n v="4874986.4400000004"/>
    <n v="94.293741586073509"/>
    <n v="0"/>
    <n v="0"/>
    <n v="4874986.4400000004"/>
    <n v="0"/>
    <n v="4874986.4400000004"/>
    <n v="0"/>
    <n v="0"/>
    <n v="0"/>
    <s v="31961420"/>
    <s v="7032"/>
    <s v="VASCO RETAIL RO"/>
    <s v="7032"/>
    <s v="WZR"/>
    <s v="7032CC01"/>
    <s v="INFR"/>
    <d v="2023-03-31T00:00:00"/>
    <d v="2025-05-31T00:00:00"/>
    <s v="RET"/>
    <n v="5170000"/>
    <s v="VASCO RETAIL RO"/>
    <x v="0"/>
    <x v="0"/>
    <s v="0"/>
  </r>
  <r>
    <x v="443"/>
    <s v="WZ_VASCO_NRO MUNAGE"/>
    <x v="8"/>
    <n v="5260000"/>
    <n v="5260000"/>
    <n v="0"/>
    <n v="0"/>
    <n v="0"/>
    <n v="4916814.1100000003"/>
    <n v="93.475553422053238"/>
    <n v="0"/>
    <n v="0"/>
    <n v="4916814.1100000003"/>
    <n v="0"/>
    <n v="4916814.1100000003"/>
    <n v="0"/>
    <n v="0"/>
    <n v="0"/>
    <s v="31961420"/>
    <s v="7032"/>
    <s v="VASCO RETAIL RO"/>
    <s v="7032"/>
    <s v="WZR"/>
    <s v="7032CC01"/>
    <s v="INFR"/>
    <d v="2023-03-31T00:00:00"/>
    <d v="2025-05-31T00:00:00"/>
    <s v="RET"/>
    <n v="5260000"/>
    <s v="VASCO RETAIL RO"/>
    <x v="0"/>
    <x v="0"/>
    <s v="0"/>
  </r>
  <r>
    <x v="444"/>
    <s v="WZ_AURR_NRO_KASAVI_2"/>
    <x v="3"/>
    <n v="5350000"/>
    <n v="5350000"/>
    <n v="0"/>
    <n v="0"/>
    <n v="0"/>
    <n v="5221524.71"/>
    <n v="97.598592710280371"/>
    <n v="0"/>
    <n v="0"/>
    <n v="5221524.71"/>
    <n v="0"/>
    <n v="5221524.71"/>
    <n v="0"/>
    <n v="0"/>
    <n v="0"/>
    <s v="31990690"/>
    <s v="7023"/>
    <s v="AURANGABAD RETAIL RO"/>
    <s v="7023"/>
    <s v="WZR"/>
    <s v="7023CC01"/>
    <s v="INFR"/>
    <d v="2023-03-31T00:00:00"/>
    <d v="2024-03-31T00:00:00"/>
    <s v="RET"/>
    <n v="5350000"/>
    <s v="AURANGABAD RETAIL RO"/>
    <x v="0"/>
    <x v="0"/>
    <s v="0"/>
  </r>
  <r>
    <x v="445"/>
    <s v="WZ_AURR_NRO_VADZIRE_2"/>
    <x v="3"/>
    <n v="5060000"/>
    <n v="5060000"/>
    <n v="0"/>
    <n v="0"/>
    <n v="0"/>
    <n v="5059329.34"/>
    <n v="99.986745849802375"/>
    <n v="0"/>
    <n v="0"/>
    <n v="5059329.34"/>
    <n v="0"/>
    <n v="5059329.34"/>
    <n v="0"/>
    <n v="0"/>
    <n v="0"/>
    <s v="31990690"/>
    <s v="7023"/>
    <s v="AURANGABAD RETAIL RO"/>
    <s v="7023"/>
    <s v="WZR"/>
    <s v="7023CC01"/>
    <s v="INFR"/>
    <d v="2023-03-31T00:00:00"/>
    <d v="2024-03-31T00:00:00"/>
    <s v="RET"/>
    <n v="5060000"/>
    <s v="AURANGABAD RETAIL RO"/>
    <x v="0"/>
    <x v="0"/>
    <s v="0"/>
  </r>
  <r>
    <x v="446"/>
    <s v="WZ_AURR_NRO_SINGONA_2"/>
    <x v="3"/>
    <n v="5473606.6799999997"/>
    <n v="5473606.6799999997"/>
    <n v="0"/>
    <n v="0"/>
    <n v="0"/>
    <n v="5272521.66"/>
    <n v="96.326279329957259"/>
    <n v="0"/>
    <n v="0"/>
    <n v="5272521.66"/>
    <n v="0"/>
    <n v="5272521.66"/>
    <n v="0"/>
    <n v="-802.18"/>
    <n v="0"/>
    <s v="31990690"/>
    <s v="7023"/>
    <s v="AURANGABAD RETAIL RO"/>
    <s v="7023"/>
    <s v="WZR"/>
    <s v="7023CC01"/>
    <s v="INFR"/>
    <d v="2023-03-31T00:00:00"/>
    <d v="2024-06-30T00:00:00"/>
    <s v="RET"/>
    <n v="5540000"/>
    <s v="AURANGABAD RETAIL RO"/>
    <x v="0"/>
    <x v="0"/>
    <s v="0"/>
  </r>
  <r>
    <x v="447"/>
    <s v="WZ_VASCO_NRO JAMBHALGAON 2"/>
    <x v="8"/>
    <n v="3300000"/>
    <n v="3300000"/>
    <n v="0"/>
    <n v="0"/>
    <n v="0"/>
    <n v="3396895.88"/>
    <n v="102.93623878787878"/>
    <n v="0"/>
    <n v="0"/>
    <n v="3396895.88"/>
    <n v="0"/>
    <n v="3396895.88"/>
    <n v="0"/>
    <n v="0"/>
    <n v="0"/>
    <s v="31961420"/>
    <s v="7032"/>
    <s v="VASCO RETAIL RO"/>
    <s v="7032"/>
    <s v="WZR"/>
    <s v="7032CC01"/>
    <s v="INFR"/>
    <d v="2023-03-31T00:00:00"/>
    <d v="2025-05-31T00:00:00"/>
    <s v="RET"/>
    <n v="3300000"/>
    <s v="VASCO RETAIL RO"/>
    <x v="0"/>
    <x v="0"/>
    <s v="0"/>
  </r>
  <r>
    <x v="448"/>
    <s v="WZ_NSK_NRO_PATHARDI_35"/>
    <x v="4"/>
    <n v="3500000"/>
    <n v="3500000"/>
    <n v="0"/>
    <n v="0"/>
    <n v="0"/>
    <n v="3432963.82"/>
    <n v="98.084680571428564"/>
    <n v="0"/>
    <n v="0"/>
    <n v="3432963.82"/>
    <n v="0"/>
    <n v="3432963.82"/>
    <n v="0"/>
    <n v="0"/>
    <n v="0"/>
    <s v="31992610"/>
    <s v="7036"/>
    <s v="NASIK RETAIL REGIONAL OFFICE"/>
    <s v="7036"/>
    <s v="WZR"/>
    <s v="7036CC01"/>
    <s v="INFR"/>
    <d v="2023-03-31T00:00:00"/>
    <d v="2024-03-31T00:00:00"/>
    <s v="RET"/>
    <n v="3500000"/>
    <s v="NASIK RETAIL REGIONAL OFFICE"/>
    <x v="0"/>
    <x v="0"/>
    <s v="0"/>
  </r>
  <r>
    <x v="449"/>
    <s v="PRRO_NRO_Kharabwadi"/>
    <x v="1"/>
    <n v="2800000"/>
    <n v="2800000"/>
    <n v="0"/>
    <n v="0"/>
    <n v="0"/>
    <n v="2797091.24"/>
    <n v="99.896115714285727"/>
    <n v="0"/>
    <n v="0"/>
    <n v="2797091.24"/>
    <n v="0"/>
    <n v="2797091.24"/>
    <n v="0"/>
    <n v="0"/>
    <n v="0"/>
    <s v="31949520"/>
    <s v="7029"/>
    <s v="PUNE RETAIL RO"/>
    <s v="7029"/>
    <s v="WZR"/>
    <s v="7029CC01"/>
    <s v="INFR"/>
    <d v="2023-03-31T00:00:00"/>
    <d v="2024-08-31T00:00:00"/>
    <s v="RET"/>
    <n v="2800000"/>
    <s v="PUNE RETAIL RO"/>
    <x v="0"/>
    <x v="0"/>
    <s v="0"/>
  </r>
  <r>
    <x v="450"/>
    <s v="WZ SUR- NewHighway-UmapurCC"/>
    <x v="2"/>
    <n v="9400000"/>
    <n v="9400000"/>
    <n v="0"/>
    <n v="0"/>
    <n v="0"/>
    <n v="9097617.5500000007"/>
    <n v="96.783165425531919"/>
    <n v="0"/>
    <n v="0"/>
    <n v="9097617.5500000007"/>
    <n v="0"/>
    <n v="9097617.5500000007"/>
    <n v="0"/>
    <n v="0"/>
    <n v="0"/>
    <s v="31979600"/>
    <s v="7035"/>
    <s v="SHOLAPUR RETAIL REGION"/>
    <s v="7035"/>
    <s v="WZR"/>
    <s v="7035CC01"/>
    <s v="INFR"/>
    <d v="2023-03-31T00:00:00"/>
    <d v="2024-03-31T00:00:00"/>
    <s v="RET"/>
    <n v="9400000"/>
    <s v="SHOLAPUR RETAIL REGION"/>
    <x v="0"/>
    <x v="0"/>
    <s v="0"/>
  </r>
  <r>
    <x v="451"/>
    <s v="WZ_NSK_POWER ADDITION_RPB_SHIV"/>
    <x v="4"/>
    <n v="699999"/>
    <n v="699999"/>
    <n v="0"/>
    <n v="0"/>
    <n v="0"/>
    <n v="762991.18"/>
    <n v="108.99889571270818"/>
    <n v="0"/>
    <n v="0"/>
    <n v="762991.18"/>
    <n v="0"/>
    <n v="762991.18"/>
    <n v="0"/>
    <n v="0"/>
    <n v="0"/>
    <s v="31992610"/>
    <s v="7036"/>
    <s v="NASIK RETAIL REGIONAL OFFICE"/>
    <s v="7036"/>
    <s v="WZR"/>
    <s v="7036CC01"/>
    <s v="INFR"/>
    <d v="2023-03-31T00:00:00"/>
    <d v="2024-03-31T00:00:00"/>
    <s v="RET"/>
    <n v="699999"/>
    <s v="NASIK RETAIL REGIONAL OFFICE"/>
    <x v="0"/>
    <x v="0"/>
    <s v="0"/>
  </r>
  <r>
    <x v="452"/>
    <s v="ARB Infrastructure"/>
    <x v="7"/>
    <n v="935000"/>
    <n v="935000"/>
    <n v="0"/>
    <n v="0"/>
    <n v="0"/>
    <n v="797966.52"/>
    <n v="85.3440128342246"/>
    <n v="0"/>
    <n v="0"/>
    <n v="797966.52"/>
    <n v="0"/>
    <n v="797966.52"/>
    <n v="0"/>
    <n v="0"/>
    <n v="0"/>
    <s v="31939890"/>
    <s v="7027"/>
    <s v="MUMBAI RETAIL RO"/>
    <s v="7027"/>
    <s v="WZR"/>
    <s v="7027CC01"/>
    <s v="ARB"/>
    <d v="2023-03-31T00:00:00"/>
    <d v="2024-03-31T00:00:00"/>
    <s v="RET"/>
    <n v="935000"/>
    <s v="MUMBAI RETAIL RO"/>
    <x v="0"/>
    <x v="0"/>
    <s v="0"/>
  </r>
  <r>
    <x v="453"/>
    <s v="WZ_Vasco_HappyShop_Madnaik"/>
    <x v="8"/>
    <n v="2355000"/>
    <n v="2355000"/>
    <n v="0"/>
    <n v="0"/>
    <n v="0"/>
    <n v="2332322"/>
    <n v="99.037027600849257"/>
    <n v="0"/>
    <n v="0"/>
    <n v="2332322"/>
    <n v="0"/>
    <n v="2332322"/>
    <n v="0"/>
    <n v="0"/>
    <n v="0"/>
    <s v="31961420"/>
    <s v="7032"/>
    <s v="VASCO RETAIL RO"/>
    <s v="7032"/>
    <s v="WZR"/>
    <s v="7032CC01"/>
    <s v="ARB"/>
    <d v="2023-03-31T00:00:00"/>
    <d v="2024-12-31T00:00:00"/>
    <s v="RET"/>
    <n v="2355000"/>
    <s v="VASCO RETAIL RO"/>
    <x v="0"/>
    <x v="0"/>
    <s v="0"/>
  </r>
  <r>
    <x v="454"/>
    <s v="NRO_Payegaon"/>
    <x v="5"/>
    <n v="5000000"/>
    <n v="5000000"/>
    <n v="0"/>
    <n v="0"/>
    <n v="0"/>
    <n v="4987844.28"/>
    <n v="99.756885600000004"/>
    <n v="0"/>
    <n v="0"/>
    <n v="4987844.28"/>
    <n v="0"/>
    <n v="4987844.28"/>
    <n v="0"/>
    <n v="0"/>
    <n v="0"/>
    <s v="31951060"/>
    <s v="7033"/>
    <s v="VASHI RETAIL RO"/>
    <s v="7033"/>
    <s v="WZR"/>
    <s v="7033CC01"/>
    <s v="INFR"/>
    <d v="2023-03-31T00:00:00"/>
    <d v="2024-06-30T00:00:00"/>
    <s v="RET"/>
    <n v="5000000"/>
    <s v="VASHI RETAIL RO"/>
    <x v="0"/>
    <x v="0"/>
    <s v="0"/>
  </r>
  <r>
    <x v="455"/>
    <s v="NRO_Harosale"/>
    <x v="5"/>
    <n v="5000000"/>
    <n v="5000000"/>
    <n v="0"/>
    <n v="0"/>
    <n v="0"/>
    <n v="4993390.22"/>
    <n v="99.867804399999997"/>
    <n v="0"/>
    <n v="0"/>
    <n v="4993390.22"/>
    <n v="0"/>
    <n v="4993390.22"/>
    <n v="0"/>
    <n v="0"/>
    <n v="0"/>
    <s v="31951060"/>
    <s v="7033"/>
    <s v="VASHI RETAIL RO"/>
    <s v="7033"/>
    <s v="WZR"/>
    <s v="7033CC01"/>
    <s v="INFR"/>
    <d v="2023-03-31T00:00:00"/>
    <d v="2024-06-30T00:00:00"/>
    <s v="RET"/>
    <n v="5000000"/>
    <s v="VASHI RETAIL RO"/>
    <x v="0"/>
    <x v="0"/>
    <s v="0"/>
  </r>
  <r>
    <x v="456"/>
    <s v="WZ_AURR_NRO_SHEKTA"/>
    <x v="3"/>
    <n v="5000000"/>
    <n v="5000000"/>
    <n v="0"/>
    <n v="0"/>
    <n v="0"/>
    <n v="4998953.67"/>
    <n v="99.979073400000004"/>
    <n v="0"/>
    <n v="0"/>
    <n v="4998953.67"/>
    <n v="0"/>
    <n v="4998953.67"/>
    <n v="0"/>
    <n v="0"/>
    <n v="0"/>
    <s v="31990690"/>
    <s v="7023"/>
    <s v="AURANGABAD RETAIL RO"/>
    <s v="7023"/>
    <s v="WZR"/>
    <s v="7023CC01"/>
    <s v="INFR"/>
    <d v="2023-03-31T00:00:00"/>
    <d v="2024-03-31T00:00:00"/>
    <s v="RET"/>
    <n v="5000000"/>
    <s v="AURANGABAD RETAIL RO"/>
    <x v="0"/>
    <x v="0"/>
    <s v="0"/>
  </r>
  <r>
    <x v="457"/>
    <s v="PRRO_NRO_Chahur _DO"/>
    <x v="1"/>
    <n v="1800000"/>
    <n v="1800000"/>
    <n v="0"/>
    <n v="0"/>
    <n v="0"/>
    <n v="1413032.57"/>
    <n v="78.501809444444447"/>
    <n v="0"/>
    <n v="0"/>
    <n v="1413032.57"/>
    <n v="0"/>
    <n v="1413032.57"/>
    <n v="0"/>
    <n v="0"/>
    <n v="0"/>
    <s v="31949520"/>
    <s v="7029"/>
    <s v="PUNE RETAIL RO"/>
    <s v="7029"/>
    <s v="WZR"/>
    <s v="7029CC01"/>
    <s v="INFR"/>
    <d v="2023-03-31T00:00:00"/>
    <d v="2024-08-31T00:00:00"/>
    <s v="RET"/>
    <n v="1800000"/>
    <s v="PUNE RETAIL RO"/>
    <x v="0"/>
    <x v="0"/>
    <s v="0"/>
  </r>
  <r>
    <x v="458"/>
    <s v="WZ_AURR_NRO_NAGEWADI"/>
    <x v="3"/>
    <n v="5020000"/>
    <n v="5020000"/>
    <n v="0"/>
    <n v="0"/>
    <n v="0"/>
    <n v="5014867.07"/>
    <n v="99.897750398406387"/>
    <n v="0"/>
    <n v="0"/>
    <n v="5014867.07"/>
    <n v="0"/>
    <n v="5014867.07"/>
    <n v="0"/>
    <n v="0"/>
    <n v="0"/>
    <s v="31990690"/>
    <s v="7023"/>
    <s v="AURANGABAD RETAIL RO"/>
    <s v="7023"/>
    <s v="WZR"/>
    <s v="7023CC01"/>
    <s v="INFR"/>
    <d v="2023-03-31T00:00:00"/>
    <d v="2024-03-31T00:00:00"/>
    <s v="RET"/>
    <n v="5020000"/>
    <s v="AURANGABAD RETAIL RO"/>
    <x v="0"/>
    <x v="0"/>
    <s v="0"/>
  </r>
  <r>
    <x v="459"/>
    <s v="WZ_AURR_NRO_MSRDC_DAVHA_2"/>
    <x v="3"/>
    <n v="11600000"/>
    <n v="11600000"/>
    <n v="0"/>
    <n v="0"/>
    <n v="0"/>
    <n v="11598564.92"/>
    <n v="99.987628620689648"/>
    <n v="0"/>
    <n v="0"/>
    <n v="11598564.92"/>
    <n v="0"/>
    <n v="11598564.92"/>
    <n v="0"/>
    <n v="0"/>
    <n v="0"/>
    <s v="31990690"/>
    <s v="7023"/>
    <s v="AURANGABAD RETAIL RO"/>
    <s v="7023"/>
    <s v="WZR"/>
    <s v="7023CC01"/>
    <s v="INFR"/>
    <d v="2023-03-31T00:00:00"/>
    <d v="2024-03-31T00:00:00"/>
    <s v="RET"/>
    <n v="11600000"/>
    <s v="AURANGABAD RETAIL RO"/>
    <x v="0"/>
    <x v="0"/>
    <s v="0"/>
  </r>
  <r>
    <x v="460"/>
    <s v="WZ_Vasco_DRIVWAY_LONDHE AND CO"/>
    <x v="8"/>
    <n v="1800000"/>
    <n v="1800000"/>
    <n v="0"/>
    <n v="0"/>
    <n v="0"/>
    <n v="1702433.37"/>
    <n v="94.579631666666671"/>
    <n v="0"/>
    <n v="0"/>
    <n v="1702433.37"/>
    <n v="0"/>
    <n v="1702433.37"/>
    <n v="0"/>
    <n v="-1108.8499999999999"/>
    <n v="0"/>
    <s v="31901870"/>
    <s v="7000"/>
    <s v="HPCL Mkt Retail"/>
    <s v="7032"/>
    <s v="WZR"/>
    <s v="7032CC01"/>
    <s v="INFR"/>
    <d v="2023-05-13T00:00:00"/>
    <d v="2024-10-31T00:00:00"/>
    <s v="RET"/>
    <n v="1800000"/>
    <s v="VASCO RETAIL RO"/>
    <x v="0"/>
    <x v="0"/>
    <s v="0"/>
  </r>
  <r>
    <x v="461"/>
    <s v="WZ_Vasco_DRIVEWAY_MADNAIK FUEL"/>
    <x v="8"/>
    <n v="2000000"/>
    <n v="2000000"/>
    <n v="0"/>
    <n v="0"/>
    <n v="0"/>
    <n v="1866057.08"/>
    <n v="93.302854000000011"/>
    <n v="0"/>
    <n v="0"/>
    <n v="1866057.08"/>
    <n v="0"/>
    <n v="1866057.08"/>
    <n v="0"/>
    <n v="0"/>
    <n v="0"/>
    <s v="31901870"/>
    <s v="7000"/>
    <s v="HPCL Mkt Retail"/>
    <s v="7032"/>
    <s v="WZR"/>
    <s v="7032CC01"/>
    <s v="INFR"/>
    <d v="2023-05-13T00:00:00"/>
    <d v="2024-10-31T00:00:00"/>
    <s v="RET"/>
    <n v="2000000"/>
    <s v="VASCO RETAIL RO"/>
    <x v="0"/>
    <x v="0"/>
    <s v="0"/>
  </r>
  <r>
    <x v="462"/>
    <s v="WZ_Vasco_DRIVEWAY_MANSISWAR PE"/>
    <x v="8"/>
    <n v="2027000"/>
    <n v="2027000"/>
    <n v="0"/>
    <n v="0"/>
    <n v="0"/>
    <n v="1053115.55"/>
    <n v="51.954393191909226"/>
    <n v="0"/>
    <n v="0"/>
    <n v="1053115.55"/>
    <n v="0"/>
    <n v="1053115.55"/>
    <n v="0"/>
    <n v="-806.91"/>
    <n v="0"/>
    <s v="31901870"/>
    <s v="7000"/>
    <s v="HPCL Mkt Retail"/>
    <s v="7032"/>
    <s v="WZR"/>
    <s v="7032CC01"/>
    <s v="INFR"/>
    <d v="2023-05-13T00:00:00"/>
    <d v="2024-10-31T00:00:00"/>
    <s v="RET"/>
    <n v="2027000"/>
    <s v="VASCO RETAIL RO"/>
    <x v="0"/>
    <x v="0"/>
    <s v="0"/>
  </r>
  <r>
    <x v="463"/>
    <s v="WZ_Vasco_DRIVEWAY_QUALITY FUEL"/>
    <x v="8"/>
    <n v="2000000"/>
    <n v="2000000"/>
    <n v="0"/>
    <n v="0"/>
    <n v="0"/>
    <n v="1985434.26"/>
    <n v="99.271713000000005"/>
    <n v="0"/>
    <n v="0"/>
    <n v="1985434.26"/>
    <n v="0"/>
    <n v="1985434.26"/>
    <n v="0"/>
    <n v="0"/>
    <n v="0"/>
    <s v="31901870"/>
    <s v="7000"/>
    <s v="HPCL Mkt Retail"/>
    <s v="7032"/>
    <s v="WZR"/>
    <s v="7032CC01"/>
    <s v="INFR"/>
    <d v="2023-05-13T00:00:00"/>
    <d v="2024-10-31T00:00:00"/>
    <s v="RET"/>
    <n v="2000000"/>
    <s v="VASCO RETAIL RO"/>
    <x v="0"/>
    <x v="0"/>
    <s v="0"/>
  </r>
  <r>
    <x v="464"/>
    <s v="WZ_Vasco_DRIVEWAY_AJANTA FUELS"/>
    <x v="8"/>
    <n v="1933000"/>
    <n v="1933000"/>
    <n v="0"/>
    <n v="0"/>
    <n v="0"/>
    <n v="1971950.05"/>
    <n v="102.01500517330574"/>
    <n v="0"/>
    <n v="0"/>
    <n v="1971950.05"/>
    <n v="0"/>
    <n v="1971950.05"/>
    <n v="0"/>
    <n v="0"/>
    <n v="0"/>
    <s v="31901870"/>
    <s v="7000"/>
    <s v="HPCL Mkt Retail"/>
    <s v="7032"/>
    <s v="WZR"/>
    <s v="7032CC01"/>
    <s v="INFR"/>
    <d v="2023-05-13T00:00:00"/>
    <d v="2024-10-31T00:00:00"/>
    <s v="RET"/>
    <n v="1933000"/>
    <s v="VASCO RETAIL RO"/>
    <x v="0"/>
    <x v="0"/>
    <s v="0"/>
  </r>
  <r>
    <x v="465"/>
    <s v="WZ_PRRO_MODN_SIAGARGH PETRO"/>
    <x v="1"/>
    <n v="2800000"/>
    <n v="2800000"/>
    <n v="0"/>
    <n v="0"/>
    <n v="0"/>
    <n v="2743763.38"/>
    <n v="97.991549285714285"/>
    <n v="0"/>
    <n v="0"/>
    <n v="2743763.38"/>
    <n v="0"/>
    <n v="2743763.38"/>
    <n v="0"/>
    <n v="0"/>
    <n v="0"/>
    <s v="31901870"/>
    <s v="7000"/>
    <s v="HPCL Mkt Retail"/>
    <s v="7029"/>
    <s v="WZR"/>
    <s v="7029CC01"/>
    <s v="INFR"/>
    <d v="2023-05-16T00:00:00"/>
    <d v="2024-05-31T00:00:00"/>
    <s v="RET"/>
    <n v="2800000"/>
    <s v="PUNE RETAIL RO"/>
    <x v="0"/>
    <x v="0"/>
    <s v="0"/>
  </r>
  <r>
    <x v="466"/>
    <s v="WZ_PRRO_MODN_COMCO Taje"/>
    <x v="1"/>
    <n v="2100000"/>
    <n v="2100000"/>
    <n v="0"/>
    <n v="0"/>
    <n v="0"/>
    <n v="2092180.28"/>
    <n v="99.627632380952377"/>
    <n v="0"/>
    <n v="0"/>
    <n v="2092180.28"/>
    <n v="0"/>
    <n v="2092180.28"/>
    <n v="0"/>
    <n v="-2320"/>
    <n v="0"/>
    <s v="31901870"/>
    <s v="7000"/>
    <s v="HPCL Mkt Retail"/>
    <s v="7029"/>
    <s v="WZR"/>
    <s v="7029CC01"/>
    <s v="INFR"/>
    <d v="2023-05-16T00:00:00"/>
    <d v="2024-05-31T00:00:00"/>
    <s v="RET"/>
    <n v="2100000"/>
    <s v="PUNE RETAIL RO"/>
    <x v="0"/>
    <x v="0"/>
    <s v="0"/>
  </r>
  <r>
    <x v="467"/>
    <s v="WZ_PRRO_MODN_SK AUTO"/>
    <x v="1"/>
    <n v="2100000"/>
    <n v="2100000"/>
    <n v="0"/>
    <n v="0"/>
    <n v="0"/>
    <n v="1904347.18"/>
    <n v="90.683199047619041"/>
    <n v="0"/>
    <n v="0"/>
    <n v="1904347.18"/>
    <n v="0"/>
    <n v="1904347.18"/>
    <n v="0"/>
    <n v="0"/>
    <n v="0"/>
    <s v="31901870"/>
    <s v="7000"/>
    <s v="HPCL Mkt Retail"/>
    <s v="7029"/>
    <s v="WZR"/>
    <s v="7029CC01"/>
    <s v="INFR"/>
    <d v="2023-05-16T00:00:00"/>
    <d v="2024-05-31T00:00:00"/>
    <s v="RET"/>
    <n v="2100000"/>
    <s v="PUNE RETAIL RO"/>
    <x v="0"/>
    <x v="0"/>
    <s v="0"/>
  </r>
  <r>
    <x v="468"/>
    <s v="Mode ROs Driveway BandraTE"/>
    <x v="7"/>
    <n v="1600000"/>
    <n v="1600000"/>
    <n v="0"/>
    <n v="0"/>
    <n v="0"/>
    <n v="1431204.37"/>
    <n v="89.45027312500001"/>
    <n v="0"/>
    <n v="0"/>
    <n v="1431204.37"/>
    <n v="0"/>
    <n v="1431204.37"/>
    <n v="0"/>
    <n v="0"/>
    <n v="0"/>
    <s v="31901870"/>
    <s v="7000"/>
    <s v="HPCL Mkt Retail"/>
    <s v="7027"/>
    <s v="WZR"/>
    <s v="7027CC01"/>
    <s v="INFR"/>
    <d v="2023-05-16T00:00:00"/>
    <d v="2024-03-31T00:00:00"/>
    <s v="RET"/>
    <n v="1600000"/>
    <s v="MUMBAI RETAIL RO"/>
    <x v="0"/>
    <x v="0"/>
    <s v="0"/>
  </r>
  <r>
    <x v="469"/>
    <s v="WZ_AURR_Mod HP Service Supa"/>
    <x v="3"/>
    <n v="4900000"/>
    <n v="4900000"/>
    <n v="0"/>
    <n v="0"/>
    <n v="0"/>
    <n v="4905018.84"/>
    <n v="100.10242530612244"/>
    <n v="0"/>
    <n v="0"/>
    <n v="4905018.84"/>
    <n v="0"/>
    <n v="4905018.84"/>
    <n v="0"/>
    <n v="0"/>
    <n v="0"/>
    <s v="31901870"/>
    <s v="7000"/>
    <s v="HPCL Mkt Retail"/>
    <s v="7023"/>
    <s v="WZR"/>
    <s v="7023CC01"/>
    <s v="INFR"/>
    <d v="2023-05-12T00:00:00"/>
    <d v="2024-09-30T00:00:00"/>
    <s v="RET"/>
    <n v="4900000"/>
    <s v="AURANGABAD RETAIL RO"/>
    <x v="0"/>
    <x v="0"/>
    <s v="0"/>
  </r>
  <r>
    <x v="470"/>
    <s v="AURR_MOD_Rjshree Sahu Pet_50"/>
    <x v="3"/>
    <n v="5000000"/>
    <n v="5000000"/>
    <n v="0"/>
    <n v="0"/>
    <n v="0"/>
    <n v="5134893.34"/>
    <n v="102.6978668"/>
    <n v="0"/>
    <n v="0"/>
    <n v="5134893.34"/>
    <n v="0"/>
    <n v="5134893.34"/>
    <n v="0"/>
    <n v="0"/>
    <n v="0"/>
    <s v="31901870"/>
    <s v="7000"/>
    <s v="HPCL Mkt Retail"/>
    <s v="7023"/>
    <s v="WZR"/>
    <s v="7023CC01"/>
    <s v="INFR"/>
    <d v="2023-05-12T00:00:00"/>
    <d v="2024-09-30T00:00:00"/>
    <s v="RET"/>
    <n v="5000000"/>
    <s v="AURANGABAD RETAIL RO"/>
    <x v="0"/>
    <x v="0"/>
    <s v="0"/>
  </r>
  <r>
    <x v="471"/>
    <s v="WZ_PRRO_MODN_HAL3"/>
    <x v="1"/>
    <n v="1100000"/>
    <n v="1100000"/>
    <n v="0"/>
    <n v="0"/>
    <n v="0"/>
    <n v="1050392.5900000001"/>
    <n v="95.490235454545456"/>
    <n v="0"/>
    <n v="0"/>
    <n v="1050392.5900000001"/>
    <n v="0"/>
    <n v="1050392.5900000001"/>
    <n v="0"/>
    <n v="-1957.5"/>
    <n v="0"/>
    <s v="31949520"/>
    <s v="7029"/>
    <s v="PUNE RETAIL RO"/>
    <s v="7029"/>
    <s v="WZR"/>
    <s v="7029CC01"/>
    <s v="INFR"/>
    <d v="2023-05-16T00:00:00"/>
    <d v="2024-11-30T00:00:00"/>
    <s v="RET"/>
    <n v="1100000"/>
    <s v="PUNE RETAIL RO"/>
    <x v="0"/>
    <x v="0"/>
    <s v="0"/>
  </r>
  <r>
    <x v="472"/>
    <s v="WZ_PRRO_MODN_HAL2"/>
    <x v="1"/>
    <n v="1200000"/>
    <n v="1200000"/>
    <n v="0"/>
    <n v="0"/>
    <n v="0"/>
    <n v="1197137.72"/>
    <n v="99.761476666666667"/>
    <n v="0"/>
    <n v="0"/>
    <n v="1197137.72"/>
    <n v="0"/>
    <n v="1197137.72"/>
    <n v="0"/>
    <n v="0"/>
    <n v="0"/>
    <s v="31901870"/>
    <s v="7000"/>
    <s v="HPCL Mkt Retail"/>
    <s v="7029"/>
    <s v="WZR"/>
    <s v="7029CC01"/>
    <s v="INFR"/>
    <d v="2023-05-16T00:00:00"/>
    <d v="2024-05-31T00:00:00"/>
    <s v="RET"/>
    <n v="1200000"/>
    <s v="PUNE RETAIL RO"/>
    <x v="0"/>
    <x v="0"/>
    <s v="0"/>
  </r>
  <r>
    <x v="473"/>
    <s v="WZ_PRRO_MODN_KALOKHE PETROLEUM"/>
    <x v="1"/>
    <n v="1100000"/>
    <n v="1100000"/>
    <n v="0"/>
    <n v="0"/>
    <n v="0"/>
    <n v="1058218.25"/>
    <n v="96.201659090909089"/>
    <n v="0"/>
    <n v="0"/>
    <n v="1058218.25"/>
    <n v="0"/>
    <n v="1058218.25"/>
    <n v="0"/>
    <n v="0"/>
    <n v="0"/>
    <s v="31901870"/>
    <s v="7000"/>
    <s v="HPCL Mkt Retail"/>
    <s v="7029"/>
    <s v="WZR"/>
    <s v="7029CC01"/>
    <s v="INFR"/>
    <d v="2023-05-16T00:00:00"/>
    <d v="2024-05-31T00:00:00"/>
    <s v="RET"/>
    <n v="1100000"/>
    <s v="PUNE RETAIL RO"/>
    <x v="0"/>
    <x v="0"/>
    <s v="0"/>
  </r>
  <r>
    <x v="474"/>
    <s v="MOD PRITISH2"/>
    <x v="6"/>
    <n v="2000000"/>
    <n v="2000000"/>
    <n v="0"/>
    <n v="0"/>
    <n v="0"/>
    <n v="1839802.37"/>
    <n v="91.990118500000008"/>
    <n v="0"/>
    <n v="0"/>
    <n v="1839802.37"/>
    <n v="0"/>
    <n v="1839802.37"/>
    <n v="0"/>
    <n v="0"/>
    <n v="0"/>
    <s v="31901870"/>
    <s v="7000"/>
    <s v="HPCL Mkt Retail"/>
    <s v="7000"/>
    <s v="WZR"/>
    <s v="7000CC01"/>
    <s v="INFR"/>
    <d v="2023-05-29T00:00:00"/>
    <d v="2025-09-30T00:00:00"/>
    <s v="RET"/>
    <n v="2000000"/>
    <s v="HPCL Mkt Retail"/>
    <x v="0"/>
    <x v="0"/>
    <s v="0"/>
  </r>
  <r>
    <x v="475"/>
    <s v="WZ_Vasco_DRIVEWAY_AISHWARYA PE"/>
    <x v="8"/>
    <n v="2000000"/>
    <n v="2000000"/>
    <n v="0"/>
    <n v="0"/>
    <n v="0"/>
    <n v="1988300.57"/>
    <n v="99.415028500000005"/>
    <n v="0"/>
    <n v="0"/>
    <n v="1988300.57"/>
    <n v="0"/>
    <n v="1988300.57"/>
    <n v="0"/>
    <n v="0"/>
    <n v="0"/>
    <s v="31901870"/>
    <s v="7000"/>
    <s v="HPCL Mkt Retail"/>
    <s v="7032"/>
    <s v="WZR"/>
    <s v="7032CC01"/>
    <s v="INFR"/>
    <d v="2023-05-13T00:00:00"/>
    <d v="2024-10-31T00:00:00"/>
    <s v="RET"/>
    <n v="2000000"/>
    <s v="VASCO RETAIL RO"/>
    <x v="0"/>
    <x v="0"/>
    <s v="0"/>
  </r>
  <r>
    <x v="476"/>
    <s v="WZ_AURR_NRO Davha_99L"/>
    <x v="3"/>
    <n v="9900000"/>
    <n v="9900000"/>
    <n v="0"/>
    <n v="0"/>
    <n v="0"/>
    <n v="9899866.4399999995"/>
    <n v="99.998650909090898"/>
    <n v="0"/>
    <n v="0"/>
    <n v="9899866.4399999995"/>
    <n v="0"/>
    <n v="9899866.4399999995"/>
    <n v="0"/>
    <n v="-993.98"/>
    <n v="0"/>
    <s v="31901870"/>
    <s v="7000"/>
    <s v="HPCL Mkt Retail"/>
    <s v=""/>
    <s v="WZR"/>
    <s v="7023CC01"/>
    <s v="INFR"/>
    <d v="2023-05-13T00:00:00"/>
    <d v="2025-05-31T00:00:00"/>
    <s v="RET"/>
    <n v="9900000"/>
    <s v=""/>
    <x v="0"/>
    <x v="0"/>
    <s v="0"/>
  </r>
  <r>
    <x v="477"/>
    <s v="WZ_AURR_NRO Nagewadi_66.8L"/>
    <x v="3"/>
    <n v="6680000"/>
    <n v="6680000"/>
    <n v="0"/>
    <n v="0"/>
    <n v="0"/>
    <n v="6679876.8799999999"/>
    <n v="99.998156886227548"/>
    <n v="0"/>
    <n v="0"/>
    <n v="6679876.8799999999"/>
    <n v="0"/>
    <n v="6679876.8799999999"/>
    <n v="0"/>
    <n v="0"/>
    <n v="0"/>
    <s v="31901870"/>
    <s v="7000"/>
    <s v="HPCL Mkt Retail"/>
    <s v=""/>
    <s v="WZR"/>
    <s v="7023CC01"/>
    <s v="INFR"/>
    <d v="2023-05-13T00:00:00"/>
    <d v="2025-05-31T00:00:00"/>
    <s v="RET"/>
    <n v="6680000"/>
    <s v=""/>
    <x v="0"/>
    <x v="0"/>
    <s v="0"/>
  </r>
  <r>
    <x v="478"/>
    <s v="WZ_NRO_PRRO_AMBICA"/>
    <x v="1"/>
    <n v="8700000"/>
    <n v="8700000"/>
    <n v="0"/>
    <n v="0"/>
    <n v="0"/>
    <n v="8624110.3499999996"/>
    <n v="99.127705172413783"/>
    <n v="0"/>
    <n v="0"/>
    <n v="8624110.3499999996"/>
    <n v="0"/>
    <n v="8624110.3499999996"/>
    <n v="0"/>
    <n v="0"/>
    <n v="0"/>
    <s v="31901870"/>
    <s v="7000"/>
    <s v="HPCL Mkt Retail"/>
    <s v=""/>
    <s v="WZR"/>
    <s v="7029CC01"/>
    <s v="INFR"/>
    <d v="2023-05-13T00:00:00"/>
    <d v="2024-04-30T00:00:00"/>
    <s v="RET"/>
    <n v="8700000"/>
    <s v=""/>
    <x v="0"/>
    <x v="0"/>
    <s v="0"/>
  </r>
  <r>
    <x v="479"/>
    <s v="WZ_NSK_NROMARAL2_51L"/>
    <x v="4"/>
    <n v="5100000"/>
    <n v="5100000"/>
    <n v="0"/>
    <n v="0"/>
    <n v="0"/>
    <n v="5435207.2699999996"/>
    <n v="106.57269156862745"/>
    <n v="0"/>
    <n v="0"/>
    <n v="5435207.2699999996"/>
    <n v="0"/>
    <n v="5435207.2699999996"/>
    <n v="0"/>
    <n v="0"/>
    <n v="0"/>
    <s v="31901870"/>
    <s v="7000"/>
    <s v="HPCL Mkt Retail"/>
    <s v="7036"/>
    <s v="WZR"/>
    <s v="7036CC01"/>
    <s v="INFR"/>
    <d v="2023-05-20T00:00:00"/>
    <d v="2024-03-31T00:00:00"/>
    <s v="RET"/>
    <n v="5100000"/>
    <s v="NASIK RETAIL REGIONAL OFFICE"/>
    <x v="0"/>
    <x v="0"/>
    <s v="0"/>
  </r>
  <r>
    <x v="480"/>
    <s v="WZ_AURR_Sneh Petro_CNG_20Lakh"/>
    <x v="3"/>
    <n v="2000000"/>
    <n v="2000000"/>
    <n v="0"/>
    <n v="0"/>
    <n v="0"/>
    <n v="1995881.76"/>
    <n v="99.794088000000002"/>
    <n v="0"/>
    <n v="0"/>
    <n v="1995881.76"/>
    <n v="0"/>
    <n v="1995881.76"/>
    <n v="0"/>
    <n v="0"/>
    <n v="0"/>
    <s v="31901870"/>
    <s v="7000"/>
    <s v="HPCL Mkt Retail"/>
    <s v=""/>
    <s v="WZR"/>
    <s v="7023CC01"/>
    <s v="CNG"/>
    <d v="2023-05-13T00:00:00"/>
    <d v="2024-09-30T00:00:00"/>
    <s v="RET"/>
    <n v="2000000"/>
    <s v=""/>
    <x v="0"/>
    <x v="0"/>
    <s v="0"/>
  </r>
  <r>
    <x v="481"/>
    <s v="WZ_AURR_KrishiKendr_CNG_10Lakh"/>
    <x v="3"/>
    <n v="1000000"/>
    <n v="1000000"/>
    <n v="0"/>
    <n v="0"/>
    <n v="0"/>
    <n v="1085935.58"/>
    <n v="108.593558"/>
    <n v="0"/>
    <n v="0"/>
    <n v="1085935.58"/>
    <n v="0"/>
    <n v="1085935.58"/>
    <n v="0"/>
    <n v="0"/>
    <n v="0"/>
    <s v="31901870"/>
    <s v="7000"/>
    <s v="HPCL Mkt Retail"/>
    <s v=""/>
    <s v="WZR"/>
    <s v="7023CC01"/>
    <s v="CNG"/>
    <d v="2023-05-13T00:00:00"/>
    <d v="2024-09-30T00:00:00"/>
    <s v="RET"/>
    <n v="1000000"/>
    <s v=""/>
    <x v="0"/>
    <x v="0"/>
    <s v="0"/>
  </r>
  <r>
    <x v="482"/>
    <s v="WZ_AURR_Suniti_CNG_5Lakh"/>
    <x v="3"/>
    <n v="500000"/>
    <n v="500000"/>
    <n v="0"/>
    <n v="0"/>
    <n v="0"/>
    <n v="497333.2"/>
    <n v="99.466639999999998"/>
    <n v="0"/>
    <n v="0"/>
    <n v="497333.2"/>
    <n v="0"/>
    <n v="497333.2"/>
    <n v="0"/>
    <n v="0"/>
    <n v="0"/>
    <s v="31901870"/>
    <s v="7000"/>
    <s v="HPCL Mkt Retail"/>
    <s v=""/>
    <s v="WZR"/>
    <s v="7023CC01"/>
    <s v="CNG"/>
    <d v="2023-05-13T00:00:00"/>
    <d v="2024-09-30T00:00:00"/>
    <s v="RET"/>
    <n v="500000"/>
    <s v=""/>
    <x v="0"/>
    <x v="0"/>
    <s v="0"/>
  </r>
  <r>
    <x v="483"/>
    <s v="WZ_AURR_Fauji Petro_CNG_10Lakh"/>
    <x v="3"/>
    <n v="1000000"/>
    <n v="1000000"/>
    <n v="0"/>
    <n v="0"/>
    <n v="0"/>
    <n v="997938.59"/>
    <n v="99.793858999999998"/>
    <n v="0"/>
    <n v="0"/>
    <n v="997938.59"/>
    <n v="0"/>
    <n v="997938.59"/>
    <n v="0"/>
    <n v="0"/>
    <n v="0"/>
    <s v="31901870"/>
    <s v="7000"/>
    <s v="HPCL Mkt Retail"/>
    <s v=""/>
    <s v="WZR"/>
    <s v="7023CC01"/>
    <s v="CNG"/>
    <d v="2023-05-13T00:00:00"/>
    <d v="2024-09-30T00:00:00"/>
    <s v="RET"/>
    <n v="1000000"/>
    <s v=""/>
    <x v="0"/>
    <x v="0"/>
    <s v="0"/>
  </r>
  <r>
    <x v="484"/>
    <s v="WZ_AURR_NRO BeralaCFS_41.5L"/>
    <x v="3"/>
    <n v="4150000"/>
    <n v="4150000"/>
    <n v="0"/>
    <n v="0"/>
    <n v="0"/>
    <n v="4145645.01"/>
    <n v="99.8950604819277"/>
    <n v="0"/>
    <n v="0"/>
    <n v="4145645.01"/>
    <n v="0"/>
    <n v="4145645.01"/>
    <n v="0"/>
    <n v="0"/>
    <n v="0"/>
    <s v="31901870"/>
    <s v="7000"/>
    <s v="HPCL Mkt Retail"/>
    <s v=""/>
    <s v="WZR"/>
    <s v="7023CC01"/>
    <s v="INFR"/>
    <d v="2023-05-13T00:00:00"/>
    <d v="2025-05-31T00:00:00"/>
    <s v="RET"/>
    <n v="4150000"/>
    <s v=""/>
    <x v="0"/>
    <x v="0"/>
    <s v="0"/>
  </r>
  <r>
    <x v="485"/>
    <s v="WZ_AURR_NROShektaCFS_53.5L"/>
    <x v="3"/>
    <n v="5350000"/>
    <n v="5350000"/>
    <n v="0"/>
    <n v="0"/>
    <n v="0"/>
    <n v="5348230.58"/>
    <n v="99.96692672897197"/>
    <n v="0"/>
    <n v="0"/>
    <n v="3773544.21"/>
    <n v="1574686.37"/>
    <n v="5348230.58"/>
    <n v="0"/>
    <n v="-81"/>
    <n v="0"/>
    <s v="31901870"/>
    <s v="7000"/>
    <s v="HPCL Mkt Retail"/>
    <s v=""/>
    <s v="WZR"/>
    <s v="7023CC01"/>
    <s v="INFR"/>
    <d v="2023-05-13T00:00:00"/>
    <d v="2025-05-31T00:00:00"/>
    <s v="RET"/>
    <n v="5350000"/>
    <s v=""/>
    <x v="2"/>
    <x v="0"/>
    <s v="0"/>
  </r>
  <r>
    <x v="486"/>
    <s v="WZ_Vasco_DWY_Popular Pet"/>
    <x v="8"/>
    <n v="1000000"/>
    <n v="1000000"/>
    <n v="0"/>
    <n v="0"/>
    <n v="0"/>
    <n v="827713.94"/>
    <n v="82.771394000000001"/>
    <n v="0"/>
    <n v="0"/>
    <n v="827713.94"/>
    <n v="0"/>
    <n v="827713.94"/>
    <n v="0"/>
    <n v="0"/>
    <n v="0"/>
    <s v="31901870"/>
    <s v="7000"/>
    <s v="HPCL Mkt Retail"/>
    <s v="7032"/>
    <s v="WZR"/>
    <s v="7032CC01"/>
    <s v="INFR"/>
    <d v="2023-05-16T00:00:00"/>
    <d v="2024-10-31T00:00:00"/>
    <s v="RET"/>
    <n v="1000000"/>
    <s v="VASCO RETAIL RO"/>
    <x v="0"/>
    <x v="0"/>
    <s v="0"/>
  </r>
  <r>
    <x v="487"/>
    <s v="WZ_Vasco_DWY_PSKavlekar"/>
    <x v="8"/>
    <n v="500000"/>
    <n v="500000"/>
    <n v="0"/>
    <n v="0"/>
    <n v="0"/>
    <n v="425982.01"/>
    <n v="85.196402000000006"/>
    <n v="0"/>
    <n v="0"/>
    <n v="425982.01"/>
    <n v="0"/>
    <n v="425982.01"/>
    <n v="0"/>
    <n v="0"/>
    <n v="0"/>
    <s v="31901870"/>
    <s v="7000"/>
    <s v="HPCL Mkt Retail"/>
    <s v="7032"/>
    <s v="WZR"/>
    <s v="7032CC01"/>
    <s v="INFR"/>
    <d v="2023-05-16T00:00:00"/>
    <d v="2024-05-31T00:00:00"/>
    <s v="RET"/>
    <n v="500000"/>
    <s v="VASCO RETAIL RO"/>
    <x v="0"/>
    <x v="0"/>
    <s v="0"/>
  </r>
  <r>
    <x v="488"/>
    <s v="WZ_Vasco_DWY_Yash Petr"/>
    <x v="8"/>
    <n v="1370000"/>
    <n v="1370000"/>
    <n v="0"/>
    <n v="0"/>
    <n v="0"/>
    <n v="1357352.98"/>
    <n v="99.0768598540146"/>
    <n v="0"/>
    <n v="0"/>
    <n v="1357352.98"/>
    <n v="0"/>
    <n v="1357352.98"/>
    <n v="0"/>
    <n v="0"/>
    <n v="0"/>
    <s v="31901870"/>
    <s v="7000"/>
    <s v="HPCL Mkt Retail"/>
    <s v="7032"/>
    <s v="WZR"/>
    <s v="7032CC01"/>
    <s v="INFR"/>
    <d v="2023-05-16T00:00:00"/>
    <d v="2024-10-31T00:00:00"/>
    <s v="RET"/>
    <n v="1370000"/>
    <s v="VASCO RETAIL RO"/>
    <x v="0"/>
    <x v="0"/>
    <s v="0"/>
  </r>
  <r>
    <x v="489"/>
    <s v="WZ_Vasco_DWY_UmeshKeni Madgaon"/>
    <x v="8"/>
    <n v="276000"/>
    <n v="276000"/>
    <n v="0"/>
    <n v="0"/>
    <n v="0"/>
    <n v="259564.47"/>
    <n v="94.045097826086959"/>
    <n v="0"/>
    <n v="0"/>
    <n v="259564.47"/>
    <n v="0"/>
    <n v="259564.47"/>
    <n v="0"/>
    <n v="0"/>
    <n v="0"/>
    <s v="31901870"/>
    <s v="7000"/>
    <s v="HPCL Mkt Retail"/>
    <s v="7032"/>
    <s v="WZR"/>
    <s v="7032CC01"/>
    <s v="INFR"/>
    <d v="2023-05-16T00:00:00"/>
    <d v="2024-05-31T00:00:00"/>
    <s v="RET"/>
    <n v="276000"/>
    <s v="VASCO RETAIL RO"/>
    <x v="0"/>
    <x v="0"/>
    <s v="0"/>
  </r>
  <r>
    <x v="490"/>
    <s v="WZ_Vasco_DWY_Zarap Pet"/>
    <x v="8"/>
    <n v="1679000"/>
    <n v="1679000"/>
    <n v="0"/>
    <n v="0"/>
    <n v="0"/>
    <n v="1622765.16"/>
    <n v="96.650694460988674"/>
    <n v="0"/>
    <n v="0"/>
    <n v="1622765.16"/>
    <n v="0"/>
    <n v="1622765.16"/>
    <n v="0"/>
    <n v="0"/>
    <n v="0"/>
    <s v="31901870"/>
    <s v="7000"/>
    <s v="HPCL Mkt Retail"/>
    <s v="7032"/>
    <s v="WZR"/>
    <s v="7032CC01"/>
    <s v="INFR"/>
    <d v="2023-05-16T00:00:00"/>
    <d v="2024-05-31T00:00:00"/>
    <s v="RET"/>
    <n v="1679000"/>
    <s v="VASCO RETAIL RO"/>
    <x v="0"/>
    <x v="0"/>
    <s v="0"/>
  </r>
  <r>
    <x v="491"/>
    <s v="WZ_Vasco_Modn_Aryadurga SS"/>
    <x v="8"/>
    <n v="2454000"/>
    <n v="2454000"/>
    <n v="0"/>
    <n v="0"/>
    <n v="0"/>
    <n v="2380782.9"/>
    <n v="97.016418092909532"/>
    <n v="0"/>
    <n v="0"/>
    <n v="2380782.9"/>
    <n v="0"/>
    <n v="2380782.9"/>
    <n v="0"/>
    <n v="0"/>
    <n v="0"/>
    <s v="31901870"/>
    <s v="7000"/>
    <s v="HPCL Mkt Retail"/>
    <s v="7032"/>
    <s v="WZR"/>
    <s v="7032CC01"/>
    <s v="INFR"/>
    <d v="2023-05-16T00:00:00"/>
    <d v="2025-06-30T00:00:00"/>
    <s v="RET"/>
    <n v="2454000"/>
    <s v="VASCO RETAIL RO"/>
    <x v="0"/>
    <x v="0"/>
    <s v="0"/>
  </r>
  <r>
    <x v="492"/>
    <s v="WZ_Vasco_Mdn_Adhoc Popular2"/>
    <x v="8"/>
    <n v="4928000"/>
    <n v="4928000"/>
    <n v="0"/>
    <n v="0"/>
    <n v="0"/>
    <n v="4916029.18"/>
    <n v="99.757085633116873"/>
    <n v="0"/>
    <n v="0"/>
    <n v="4916029.18"/>
    <n v="0"/>
    <n v="4916029.18"/>
    <n v="0"/>
    <n v="0"/>
    <n v="0"/>
    <s v="31901870"/>
    <s v="7000"/>
    <s v="HPCL Mkt Retail"/>
    <s v="7032"/>
    <s v="WZR"/>
    <s v="7032CC01"/>
    <s v="INFR"/>
    <d v="2023-05-16T00:00:00"/>
    <d v="2025-05-31T00:00:00"/>
    <s v="RET"/>
    <n v="4928000"/>
    <s v="VASCO RETAIL RO"/>
    <x v="0"/>
    <x v="0"/>
    <s v="0"/>
  </r>
  <r>
    <x v="493"/>
    <s v="WZ_Vasco_DWY_GregoryGomes"/>
    <x v="8"/>
    <n v="1000000"/>
    <n v="1000000"/>
    <n v="0"/>
    <n v="0"/>
    <n v="0"/>
    <n v="963779.22"/>
    <n v="96.377921999999998"/>
    <n v="0"/>
    <n v="0"/>
    <n v="963779.22"/>
    <n v="0"/>
    <n v="963779.22"/>
    <n v="0"/>
    <n v="0"/>
    <n v="0"/>
    <s v="31901870"/>
    <s v="7000"/>
    <s v="HPCL Mkt Retail"/>
    <s v="7032"/>
    <s v="WZR"/>
    <s v="7032CC01"/>
    <s v="INFR"/>
    <d v="2023-05-16T00:00:00"/>
    <d v="2024-05-31T00:00:00"/>
    <s v="RET"/>
    <n v="1000000"/>
    <s v="VASCO RETAIL RO"/>
    <x v="0"/>
    <x v="0"/>
    <s v="0"/>
  </r>
  <r>
    <x v="494"/>
    <s v="WZ_Vasco_CNG_MadnaikFuel"/>
    <x v="8"/>
    <n v="1000000"/>
    <n v="1000000"/>
    <n v="0"/>
    <n v="0"/>
    <n v="0"/>
    <n v="570698.11"/>
    <n v="57.069811000000001"/>
    <n v="0"/>
    <n v="0"/>
    <n v="570698.11"/>
    <n v="0"/>
    <n v="570698.11"/>
    <n v="0"/>
    <n v="0"/>
    <n v="0"/>
    <s v="31901870"/>
    <s v="7000"/>
    <s v="HPCL Mkt Retail"/>
    <s v="7032"/>
    <s v="WZR"/>
    <s v="7032CC01"/>
    <s v="CNG"/>
    <d v="2023-05-16T00:00:00"/>
    <d v="2025-05-31T00:00:00"/>
    <s v="RET"/>
    <n v="1000000"/>
    <s v="VASCO RETAIL RO"/>
    <x v="0"/>
    <x v="0"/>
    <s v="0"/>
  </r>
  <r>
    <x v="495"/>
    <s v="WZ_Vasco_CNG_Balaji2"/>
    <x v="8"/>
    <n v="1000000"/>
    <n v="1000000"/>
    <n v="0"/>
    <n v="0"/>
    <n v="0"/>
    <n v="376659.08"/>
    <n v="37.665908000000002"/>
    <n v="0"/>
    <n v="0"/>
    <n v="376659.08"/>
    <n v="0"/>
    <n v="376659.08"/>
    <n v="0"/>
    <n v="0"/>
    <n v="0"/>
    <s v="31901870"/>
    <s v="7000"/>
    <s v="HPCL Mkt Retail"/>
    <s v="7032"/>
    <s v="WZR"/>
    <s v="7032CC01"/>
    <s v="CNG"/>
    <d v="2023-06-08T00:00:00"/>
    <d v="2025-05-31T00:00:00"/>
    <s v="RET"/>
    <n v="1000000"/>
    <s v="VASCO RETAIL RO"/>
    <x v="0"/>
    <x v="0"/>
    <s v="0"/>
  </r>
  <r>
    <x v="496"/>
    <s v="CNG_Nataraj Seervices"/>
    <x v="5"/>
    <n v="1200000"/>
    <n v="1200000"/>
    <n v="0"/>
    <n v="0"/>
    <n v="0"/>
    <n v="1163505.1499999999"/>
    <n v="96.958762499999992"/>
    <n v="0"/>
    <n v="0"/>
    <n v="1163505.1499999999"/>
    <n v="0"/>
    <n v="1163505.1499999999"/>
    <n v="0"/>
    <n v="0"/>
    <n v="0"/>
    <s v="31901870"/>
    <s v="7000"/>
    <s v="HPCL Mkt Retail"/>
    <s v="7033"/>
    <s v="WZR"/>
    <s v="7033CC01"/>
    <s v="CNG"/>
    <d v="2023-05-19T00:00:00"/>
    <d v="2023-12-31T00:00:00"/>
    <s v="RET"/>
    <n v="1200000"/>
    <s v="VASHI RETAIL RO"/>
    <x v="0"/>
    <x v="0"/>
    <s v="0"/>
  </r>
  <r>
    <x v="497"/>
    <s v="CNG_Sai Deep Petroleum"/>
    <x v="5"/>
    <n v="2050000"/>
    <n v="2050000"/>
    <n v="0"/>
    <n v="0"/>
    <n v="0"/>
    <n v="1806139.57"/>
    <n v="88.104369268292686"/>
    <n v="0"/>
    <n v="0"/>
    <n v="1806139.57"/>
    <n v="0"/>
    <n v="1806139.57"/>
    <n v="0"/>
    <n v="0"/>
    <n v="0"/>
    <s v="31901870"/>
    <s v="7000"/>
    <s v="HPCL Mkt Retail"/>
    <s v="7033"/>
    <s v="WZR"/>
    <s v="7033CC01"/>
    <s v="CNG"/>
    <d v="2023-05-19T00:00:00"/>
    <d v="2023-12-31T00:00:00"/>
    <s v="RET"/>
    <n v="2050000"/>
    <s v="VASHI RETAIL RO"/>
    <x v="0"/>
    <x v="0"/>
    <s v="0"/>
  </r>
  <r>
    <x v="498"/>
    <s v="NRO_PAYEGAON"/>
    <x v="5"/>
    <n v="4200000"/>
    <n v="4200000"/>
    <n v="0"/>
    <n v="0"/>
    <n v="0"/>
    <n v="3674774.27"/>
    <n v="87.494625476190478"/>
    <n v="0"/>
    <n v="0"/>
    <n v="3674774.27"/>
    <n v="0"/>
    <n v="3674774.27"/>
    <n v="0"/>
    <n v="0"/>
    <n v="0"/>
    <s v="31901870"/>
    <s v="7000"/>
    <s v="HPCL Mkt Retail"/>
    <s v="7033"/>
    <s v="WZR"/>
    <s v="7033CC01"/>
    <s v="INFR"/>
    <d v="2023-05-24T00:00:00"/>
    <d v="2024-06-30T00:00:00"/>
    <s v="RET"/>
    <n v="4200000"/>
    <s v="VASHI RETAIL RO"/>
    <x v="0"/>
    <x v="0"/>
    <s v="0"/>
  </r>
  <r>
    <x v="499"/>
    <s v="NRO_HARASOLE"/>
    <x v="5"/>
    <n v="7199000"/>
    <n v="7199000"/>
    <n v="0"/>
    <n v="0"/>
    <n v="0"/>
    <n v="7040107.9199999999"/>
    <n v="97.792859008195578"/>
    <n v="0"/>
    <n v="0"/>
    <n v="6397150.21"/>
    <n v="642957.71"/>
    <n v="7040107.9199999999"/>
    <n v="0"/>
    <n v="0"/>
    <n v="0"/>
    <s v="31901870"/>
    <s v="7000"/>
    <s v="HPCL Mkt Retail"/>
    <s v="7033"/>
    <s v="WZR"/>
    <s v="7033CC01"/>
    <s v="INFR"/>
    <d v="2023-05-24T00:00:00"/>
    <d v="2024-06-30T00:00:00"/>
    <s v="RET"/>
    <n v="7199000"/>
    <s v="VASHI RETAIL RO"/>
    <x v="2"/>
    <x v="0"/>
    <s v="0"/>
  </r>
  <r>
    <x v="500"/>
    <s v="WZ_MODN_PRRO_KHANDGE"/>
    <x v="1"/>
    <n v="4400000"/>
    <n v="4400000"/>
    <n v="0"/>
    <n v="0"/>
    <n v="0"/>
    <n v="4348397.1900000004"/>
    <n v="98.827208863636372"/>
    <n v="0"/>
    <n v="0"/>
    <n v="4348397.1900000004"/>
    <n v="0"/>
    <n v="4348397.1900000004"/>
    <n v="0"/>
    <n v="0"/>
    <n v="0"/>
    <s v="31901870"/>
    <s v="7000"/>
    <s v="HPCL Mkt Retail"/>
    <s v="7029"/>
    <s v="WZR"/>
    <s v="7029CC01"/>
    <s v="INFR"/>
    <d v="2023-05-24T00:00:00"/>
    <d v="2024-07-31T00:00:00"/>
    <s v="RET"/>
    <n v="4400000"/>
    <s v="PUNE RETAIL RO"/>
    <x v="0"/>
    <x v="0"/>
    <s v="0"/>
  </r>
  <r>
    <x v="501"/>
    <s v="Mod_RO_Driv_ChagLamington"/>
    <x v="7"/>
    <n v="650000"/>
    <n v="650000"/>
    <n v="0"/>
    <n v="0"/>
    <n v="0"/>
    <n v="570619.31000000006"/>
    <n v="87.787586153846163"/>
    <n v="0"/>
    <n v="0"/>
    <n v="570619.31000000006"/>
    <n v="0"/>
    <n v="570619.31000000006"/>
    <n v="0"/>
    <n v="0"/>
    <n v="0"/>
    <s v="31901870"/>
    <s v="7000"/>
    <s v="HPCL Mkt Retail"/>
    <s v="7027"/>
    <s v="WZR"/>
    <s v="7027CC01"/>
    <s v="INFR"/>
    <d v="2023-05-24T00:00:00"/>
    <d v="2024-04-30T00:00:00"/>
    <s v="RET"/>
    <n v="650000"/>
    <s v="MUMBAI RETAIL RO"/>
    <x v="0"/>
    <x v="0"/>
    <s v="0"/>
  </r>
  <r>
    <x v="502"/>
    <s v="WZ_MODN_PRRO_AUTOMOTIVE"/>
    <x v="1"/>
    <n v="3700000"/>
    <n v="3700000"/>
    <n v="0"/>
    <n v="0"/>
    <n v="0"/>
    <n v="3641701.54"/>
    <n v="98.424365945945951"/>
    <n v="0"/>
    <n v="0"/>
    <n v="3641701.54"/>
    <n v="0"/>
    <n v="3641701.54"/>
    <n v="0"/>
    <n v="0"/>
    <n v="0"/>
    <s v="31901870"/>
    <s v="7000"/>
    <s v="HPCL Mkt Retail"/>
    <s v="7029"/>
    <s v="WZR"/>
    <s v="7029CC01"/>
    <s v="INFR"/>
    <d v="2023-05-26T00:00:00"/>
    <d v="2024-07-31T00:00:00"/>
    <s v="RET"/>
    <n v="3700000"/>
    <s v="PUNE RETAIL RO"/>
    <x v="0"/>
    <x v="0"/>
    <s v="0"/>
  </r>
  <r>
    <x v="503"/>
    <s v="WZ_MODN_PRRO_BALWADKAR"/>
    <x v="1"/>
    <n v="6890000"/>
    <n v="6890000"/>
    <n v="0"/>
    <n v="0"/>
    <n v="0"/>
    <n v="6887518.0700000003"/>
    <n v="99.963977793904206"/>
    <n v="0"/>
    <n v="0"/>
    <n v="6887518.0700000003"/>
    <n v="0"/>
    <n v="6887518.0700000003"/>
    <n v="0"/>
    <n v="-4729.9399999999996"/>
    <n v="0"/>
    <s v="31901870"/>
    <s v="7000"/>
    <s v="HPCL Mkt Retail"/>
    <s v="7029"/>
    <s v="WZR"/>
    <s v="7029CC01"/>
    <s v="INFR"/>
    <d v="2023-05-24T00:00:00"/>
    <d v="2024-07-31T00:00:00"/>
    <s v="RET"/>
    <n v="6890000"/>
    <s v="PUNE RETAIL RO"/>
    <x v="0"/>
    <x v="0"/>
    <s v="0"/>
  </r>
  <r>
    <x v="504"/>
    <s v="Safety at Various outlet"/>
    <x v="7"/>
    <n v="5000000"/>
    <n v="5000000"/>
    <n v="0"/>
    <n v="0"/>
    <n v="0"/>
    <n v="4942537.2300000004"/>
    <n v="98.850744600000013"/>
    <n v="0"/>
    <n v="0"/>
    <n v="4942537.2300000004"/>
    <n v="0"/>
    <n v="4942537.2300000004"/>
    <n v="0"/>
    <n v="0"/>
    <n v="0"/>
    <s v="31901870"/>
    <s v="7000"/>
    <s v="HPCL Mkt Retail"/>
    <s v="7027"/>
    <s v="WZR"/>
    <s v="7027CC01"/>
    <s v="PNM"/>
    <d v="2023-05-31T00:00:00"/>
    <d v="2024-03-31T00:00:00"/>
    <s v="RET"/>
    <n v="5000000"/>
    <s v="MUMBAI RETAIL RO"/>
    <x v="0"/>
    <x v="0"/>
    <s v="0"/>
  </r>
  <r>
    <x v="505"/>
    <s v="WZ_NRO_DO_PRRO_CHIMBALI"/>
    <x v="1"/>
    <n v="2200000"/>
    <n v="2200000"/>
    <n v="0"/>
    <n v="0"/>
    <n v="0"/>
    <n v="2026531.99"/>
    <n v="92.115090454545452"/>
    <n v="0"/>
    <n v="0"/>
    <n v="2026531.99"/>
    <n v="0"/>
    <n v="2026531.99"/>
    <n v="0"/>
    <n v="0"/>
    <n v="0"/>
    <s v="31901870"/>
    <s v="7000"/>
    <s v="HPCL Mkt Retail"/>
    <s v=""/>
    <s v="WZR"/>
    <s v="7029CC01"/>
    <s v="INFR"/>
    <d v="2023-05-30T00:00:00"/>
    <d v="2024-08-31T00:00:00"/>
    <s v="RET"/>
    <n v="2200000"/>
    <s v=""/>
    <x v="0"/>
    <x v="0"/>
    <s v="0"/>
  </r>
  <r>
    <x v="506"/>
    <s v="WZ_NRO_PRRO_TREACHER RESITMENT"/>
    <x v="1"/>
    <n v="12000000"/>
    <n v="12000000"/>
    <n v="0"/>
    <n v="0"/>
    <n v="0"/>
    <n v="11997634.560000001"/>
    <n v="99.980288000000002"/>
    <n v="0"/>
    <n v="0"/>
    <n v="11997634.560000001"/>
    <n v="0"/>
    <n v="11997634.560000001"/>
    <n v="0"/>
    <n v="0"/>
    <n v="0"/>
    <s v="31901870"/>
    <s v="7000"/>
    <s v="HPCL Mkt Retail"/>
    <s v=""/>
    <s v="WZR"/>
    <s v="7029CC01"/>
    <s v="INFR"/>
    <d v="2023-05-30T00:00:00"/>
    <d v="2024-08-31T00:00:00"/>
    <s v="RET"/>
    <n v="12000000"/>
    <s v=""/>
    <x v="0"/>
    <x v="0"/>
    <s v="0"/>
  </r>
  <r>
    <x v="507"/>
    <s v="CNG Jivan Service"/>
    <x v="7"/>
    <n v="2000000"/>
    <n v="2000000"/>
    <n v="0"/>
    <n v="0"/>
    <n v="0"/>
    <n v="1762954.78"/>
    <n v="88.147739000000001"/>
    <n v="0"/>
    <n v="0"/>
    <n v="1762954.78"/>
    <n v="0"/>
    <n v="1762954.78"/>
    <n v="0"/>
    <n v="0"/>
    <n v="0"/>
    <s v="31901870"/>
    <s v="7000"/>
    <s v="HPCL Mkt Retail"/>
    <s v=""/>
    <s v="WZR"/>
    <s v="7027CC01"/>
    <s v="CNG"/>
    <d v="2023-05-31T00:00:00"/>
    <d v="2024-03-31T00:00:00"/>
    <s v="RET"/>
    <n v="2000000"/>
    <s v=""/>
    <x v="0"/>
    <x v="0"/>
    <s v="0"/>
  </r>
  <r>
    <x v="508"/>
    <s v="WZ_NAG_CNG COCO CHINCHABHAWAN"/>
    <x v="7"/>
    <n v="2000000"/>
    <n v="2000000"/>
    <n v="0"/>
    <n v="0"/>
    <n v="0"/>
    <n v="1999182.17"/>
    <n v="99.959108499999999"/>
    <n v="0"/>
    <n v="0"/>
    <n v="1999182.17"/>
    <n v="0"/>
    <n v="1999182.17"/>
    <n v="0"/>
    <n v="0"/>
    <n v="0"/>
    <s v="31901870"/>
    <s v="7000"/>
    <s v="HPCL Mkt Retail"/>
    <s v=""/>
    <s v="WZR"/>
    <s v="7028CC01"/>
    <s v="CNG"/>
    <d v="2023-05-29T00:00:00"/>
    <d v="2024-12-31T00:00:00"/>
    <s v="RET"/>
    <n v="2000000"/>
    <s v=""/>
    <x v="0"/>
    <x v="0"/>
    <s v="0"/>
  </r>
  <r>
    <x v="509"/>
    <s v="WZ_AURR_Site Pur_Gundewadi"/>
    <x v="3"/>
    <n v="47670320"/>
    <n v="47670320"/>
    <n v="0"/>
    <n v="0"/>
    <n v="0"/>
    <n v="47518272"/>
    <n v="99.681042627781807"/>
    <n v="0"/>
    <n v="0"/>
    <n v="47518272"/>
    <n v="0"/>
    <n v="47518272"/>
    <n v="0"/>
    <n v="0"/>
    <n v="0"/>
    <s v="31901870"/>
    <s v="7000"/>
    <s v="HPCL Mkt Retail"/>
    <s v="7023"/>
    <s v="WZR"/>
    <s v="7023CC01"/>
    <s v="LAND"/>
    <d v="2023-06-09T00:00:00"/>
    <d v="2025-06-30T00:00:00"/>
    <s v="RET"/>
    <n v="47670320"/>
    <s v="AURANGABAD RETAIL RO"/>
    <x v="0"/>
    <x v="0"/>
    <s v="0"/>
  </r>
  <r>
    <x v="510"/>
    <s v="Mod _Driveway_Sanjeev_Service"/>
    <x v="7"/>
    <n v="1200000"/>
    <n v="1200000"/>
    <n v="0"/>
    <n v="0"/>
    <n v="0"/>
    <n v="1187269.23"/>
    <n v="98.939102500000004"/>
    <n v="0"/>
    <n v="0"/>
    <n v="1187269.23"/>
    <n v="0"/>
    <n v="1187269.23"/>
    <n v="0"/>
    <n v="0"/>
    <n v="0"/>
    <s v="31901870"/>
    <s v="7000"/>
    <s v="HPCL Mkt Retail"/>
    <s v="7027"/>
    <s v="WZR"/>
    <s v="7027CC01"/>
    <s v="INFR"/>
    <d v="2023-06-01T00:00:00"/>
    <d v="2024-03-31T00:00:00"/>
    <s v="RET"/>
    <n v="1200000"/>
    <s v="MUMBAI RETAIL RO"/>
    <x v="0"/>
    <x v="0"/>
    <s v="0"/>
  </r>
  <r>
    <x v="511"/>
    <s v="CNG _Radharama_Dahisar"/>
    <x v="7"/>
    <n v="2000000"/>
    <n v="2000000"/>
    <n v="0"/>
    <n v="0"/>
    <n v="0"/>
    <n v="1467702.65"/>
    <n v="73.385132499999997"/>
    <n v="0"/>
    <n v="0"/>
    <n v="1467702.65"/>
    <n v="0"/>
    <n v="1467702.65"/>
    <n v="0"/>
    <n v="0"/>
    <n v="0"/>
    <s v="31901870"/>
    <s v="7000"/>
    <s v="HPCL Mkt Retail"/>
    <s v=""/>
    <s v="WZR"/>
    <s v="7027CC01"/>
    <s v="CNG"/>
    <d v="2023-06-01T00:00:00"/>
    <d v="2024-03-31T00:00:00"/>
    <s v="RET"/>
    <n v="2000000"/>
    <s v=""/>
    <x v="0"/>
    <x v="0"/>
    <s v="0"/>
  </r>
  <r>
    <x v="512"/>
    <s v="WZ_SAFETY_PUNE"/>
    <x v="1"/>
    <n v="4000000"/>
    <n v="4000000"/>
    <n v="0"/>
    <n v="0"/>
    <n v="0"/>
    <n v="3942522.87"/>
    <n v="98.563071750000006"/>
    <n v="0"/>
    <n v="0"/>
    <n v="3942522.87"/>
    <n v="0"/>
    <n v="3942522.87"/>
    <n v="0"/>
    <n v="0"/>
    <n v="0"/>
    <s v="31901870"/>
    <s v="7000"/>
    <s v="HPCL Mkt Retail"/>
    <s v="7029"/>
    <s v="WZR"/>
    <s v="7029CC01"/>
    <s v="PNM"/>
    <d v="2023-06-08T00:00:00"/>
    <d v="2024-08-31T00:00:00"/>
    <s v="RET"/>
    <n v="4000000"/>
    <s v="PUNE RETAIL RO"/>
    <x v="0"/>
    <x v="0"/>
    <s v="0"/>
  </r>
  <r>
    <x v="513"/>
    <s v="WZ_MODN_PDW_VASHI_SWARA"/>
    <x v="5"/>
    <n v="4400000"/>
    <n v="4400000"/>
    <n v="0"/>
    <n v="0"/>
    <n v="0"/>
    <n v="4335478.4400000004"/>
    <n v="98.533600909090922"/>
    <n v="0"/>
    <n v="0"/>
    <n v="4335478.4400000004"/>
    <n v="0"/>
    <n v="4335478.4400000004"/>
    <n v="0"/>
    <n v="0"/>
    <n v="0"/>
    <s v="31901870"/>
    <s v="7000"/>
    <s v="HPCL Mkt Retail"/>
    <s v="7033"/>
    <s v="WZR"/>
    <s v="7033CC01"/>
    <s v="INFR"/>
    <d v="2023-06-09T00:00:00"/>
    <d v="2025-03-31T00:00:00"/>
    <s v="RET"/>
    <n v="4400000"/>
    <s v="VASHI RETAIL RO"/>
    <x v="0"/>
    <x v="0"/>
    <s v="0"/>
  </r>
  <r>
    <x v="514"/>
    <s v="WZ_MODN_PDW_VASHI_MANGAL"/>
    <x v="5"/>
    <n v="4500000"/>
    <n v="4500000"/>
    <n v="0"/>
    <n v="0"/>
    <n v="0"/>
    <n v="4401347"/>
    <n v="97.807711111111118"/>
    <n v="0"/>
    <n v="0"/>
    <n v="4401347"/>
    <n v="0"/>
    <n v="4401347"/>
    <n v="0"/>
    <n v="0"/>
    <n v="0"/>
    <s v="31901870"/>
    <s v="7000"/>
    <s v="HPCL Mkt Retail"/>
    <s v="7033"/>
    <s v="WZR"/>
    <s v="7033CC01"/>
    <s v="INFR"/>
    <d v="2023-06-09T00:00:00"/>
    <d v="2025-03-31T00:00:00"/>
    <s v="RET"/>
    <n v="4500000"/>
    <s v="VASHI RETAIL RO"/>
    <x v="0"/>
    <x v="0"/>
    <s v="0"/>
  </r>
  <r>
    <x v="515"/>
    <s v="WZ_MODN_PDW_VASHI_SAI_PETRO"/>
    <x v="5"/>
    <n v="4700000"/>
    <n v="4700000"/>
    <n v="0"/>
    <n v="0"/>
    <n v="0"/>
    <n v="4699819.3499999996"/>
    <n v="99.996156382978711"/>
    <n v="0"/>
    <n v="0"/>
    <n v="4699819.3499999996"/>
    <n v="0"/>
    <n v="4699819.3499999996"/>
    <n v="0"/>
    <n v="-22291.3"/>
    <n v="0"/>
    <s v="31901870"/>
    <s v="7000"/>
    <s v="HPCL Mkt Retail"/>
    <s v="7033"/>
    <s v="WZR"/>
    <s v="7033CC01"/>
    <s v="INFR"/>
    <d v="2023-06-08T00:00:00"/>
    <d v="2025-03-31T00:00:00"/>
    <s v="RET"/>
    <n v="4700000"/>
    <s v="VASHI RETAIL RO"/>
    <x v="0"/>
    <x v="0"/>
    <s v="0"/>
  </r>
  <r>
    <x v="516"/>
    <s v="WZ_NSK_SSTank_188L"/>
    <x v="4"/>
    <n v="18800000"/>
    <n v="18800000"/>
    <n v="0"/>
    <n v="0"/>
    <n v="0"/>
    <n v="10027292.82"/>
    <n v="53.336663936170211"/>
    <n v="0"/>
    <n v="0"/>
    <n v="10027292.82"/>
    <n v="0"/>
    <n v="10027292.82"/>
    <n v="0"/>
    <n v="0"/>
    <n v="0"/>
    <s v="31901870"/>
    <s v="7000"/>
    <s v="HPCL Mkt Retail"/>
    <s v="7036"/>
    <s v="WZR"/>
    <s v="7036CC01"/>
    <s v="TANK"/>
    <d v="2023-06-08T00:00:00"/>
    <d v="2024-12-31T00:00:00"/>
    <s v="RET"/>
    <n v="18800000"/>
    <s v="NASIK RETAIL REGIONAL OFFICE"/>
    <x v="0"/>
    <x v="0"/>
    <s v="0"/>
  </r>
  <r>
    <x v="517"/>
    <s v="WZ_Vasco_Mdn_LaxmiAuto"/>
    <x v="8"/>
    <n v="2500000"/>
    <n v="2500000"/>
    <n v="53400.24"/>
    <n v="0"/>
    <n v="0"/>
    <n v="2348968.9900000002"/>
    <n v="93.958759600000008"/>
    <n v="0"/>
    <n v="0"/>
    <n v="2348968.9900000002"/>
    <n v="0"/>
    <n v="2402369.23"/>
    <n v="0"/>
    <n v="0"/>
    <n v="0"/>
    <s v="31990680"/>
    <s v="7000"/>
    <s v="HPCL Mkt Retail"/>
    <s v="7032"/>
    <s v="WZR"/>
    <s v="7032CC01"/>
    <s v="INFR"/>
    <d v="2023-06-08T00:00:00"/>
    <d v="2025-03-31T00:00:00"/>
    <s v="RET"/>
    <n v="2500000"/>
    <s v="VASCO RETAIL RO"/>
    <x v="1"/>
    <x v="0"/>
    <s v="0"/>
  </r>
  <r>
    <x v="518"/>
    <s v="Safety Equipments for outlets"/>
    <x v="5"/>
    <n v="4500000"/>
    <n v="4500000"/>
    <n v="0"/>
    <n v="0"/>
    <n v="0"/>
    <n v="3694081.57"/>
    <n v="82.090701555555555"/>
    <n v="0"/>
    <n v="0"/>
    <n v="3694081.57"/>
    <n v="0"/>
    <n v="3694081.57"/>
    <n v="0"/>
    <n v="0"/>
    <n v="0"/>
    <s v="31901870"/>
    <s v="7000"/>
    <s v="HPCL Mkt Retail"/>
    <s v="7033"/>
    <s v="WZR"/>
    <s v="7033CC01"/>
    <s v="PNM"/>
    <d v="2023-06-09T00:00:00"/>
    <d v="2024-03-31T00:00:00"/>
    <s v="RET"/>
    <n v="4500000"/>
    <s v="VASHI RETAIL RO"/>
    <x v="0"/>
    <x v="0"/>
    <s v="0"/>
  </r>
  <r>
    <x v="519"/>
    <s v="WZ_NSK_ModSanjivaniAuto_10.5L"/>
    <x v="4"/>
    <n v="1050000"/>
    <n v="1050000"/>
    <n v="0"/>
    <n v="0"/>
    <n v="0"/>
    <n v="769674.82"/>
    <n v="73.302363809523811"/>
    <n v="0"/>
    <n v="0"/>
    <n v="769674.82"/>
    <n v="0"/>
    <n v="769674.82"/>
    <n v="0"/>
    <n v="0"/>
    <n v="0"/>
    <s v="31901870"/>
    <s v="7000"/>
    <s v="HPCL Mkt Retail"/>
    <s v="7036"/>
    <s v="WZR"/>
    <s v="7036CC01"/>
    <s v="INFR"/>
    <d v="2023-06-13T00:00:00"/>
    <d v="2024-03-31T00:00:00"/>
    <s v="RET"/>
    <n v="1050000"/>
    <s v="NASIK RETAIL REGIONAL OFFICE"/>
    <x v="0"/>
    <x v="0"/>
    <s v="0"/>
  </r>
  <r>
    <x v="520"/>
    <s v="WZ_NSK_ModAdishakti_20.5L"/>
    <x v="4"/>
    <n v="2050000"/>
    <n v="2050000"/>
    <n v="0"/>
    <n v="0"/>
    <n v="0"/>
    <n v="1761128.28"/>
    <n v="85.90869658536586"/>
    <n v="0"/>
    <n v="0"/>
    <n v="1761128.28"/>
    <n v="0"/>
    <n v="1761128.28"/>
    <n v="0"/>
    <n v="0"/>
    <n v="0"/>
    <s v="31901870"/>
    <s v="7000"/>
    <s v="HPCL Mkt Retail"/>
    <s v="7036"/>
    <s v="WZR"/>
    <s v="7036CC01"/>
    <s v="INFR"/>
    <d v="2023-06-13T00:00:00"/>
    <d v="2024-03-31T00:00:00"/>
    <s v="RET"/>
    <n v="2050000"/>
    <s v="NASIK RETAIL REGIONAL OFFICE"/>
    <x v="0"/>
    <x v="0"/>
    <s v="0"/>
  </r>
  <r>
    <x v="521"/>
    <s v="WZ_NSK_ModShivling_8.5L"/>
    <x v="4"/>
    <n v="850000"/>
    <n v="850000"/>
    <n v="0"/>
    <n v="0"/>
    <n v="0"/>
    <n v="732000.01"/>
    <n v="86.117648235294112"/>
    <n v="0"/>
    <n v="0"/>
    <n v="732000.01"/>
    <n v="0"/>
    <n v="732000.01"/>
    <n v="0"/>
    <n v="0"/>
    <n v="0"/>
    <s v="31901870"/>
    <s v="7000"/>
    <s v="HPCL Mkt Retail"/>
    <s v="7036"/>
    <s v="WZR"/>
    <s v="7036CC01"/>
    <s v="INFR"/>
    <d v="2023-06-13T00:00:00"/>
    <d v="2023-12-31T00:00:00"/>
    <s v="RET"/>
    <n v="850000"/>
    <s v="NASIK RETAIL REGIONAL OFFICE"/>
    <x v="0"/>
    <x v="0"/>
    <s v="0"/>
  </r>
  <r>
    <x v="522"/>
    <s v="WZ_NSK_ModKirtiPet_17.7L"/>
    <x v="4"/>
    <n v="1770000"/>
    <n v="1770000"/>
    <n v="0"/>
    <n v="0"/>
    <n v="0"/>
    <n v="1077436.75"/>
    <n v="60.872132768361581"/>
    <n v="0"/>
    <n v="0"/>
    <n v="1077436.75"/>
    <n v="0"/>
    <n v="1077436.75"/>
    <n v="0"/>
    <n v="0"/>
    <n v="0"/>
    <s v="31901870"/>
    <s v="7000"/>
    <s v="HPCL Mkt Retail"/>
    <s v="7036"/>
    <s v="WZR"/>
    <s v="7036CC01"/>
    <s v="INFR"/>
    <d v="2023-06-13T00:00:00"/>
    <d v="2024-03-31T00:00:00"/>
    <s v="RET"/>
    <n v="1770000"/>
    <s v="NASIK RETAIL REGIONAL OFFICE"/>
    <x v="0"/>
    <x v="0"/>
    <s v="0"/>
  </r>
  <r>
    <x v="523"/>
    <s v="YARD LIGHTING"/>
    <x v="6"/>
    <n v="4500000"/>
    <n v="4500000"/>
    <n v="0"/>
    <n v="0"/>
    <n v="0"/>
    <n v="4485096"/>
    <n v="99.668800000000005"/>
    <n v="0"/>
    <n v="0"/>
    <n v="4485096"/>
    <n v="0"/>
    <n v="4485096"/>
    <n v="0"/>
    <n v="-19140"/>
    <n v="0"/>
    <s v="31901870"/>
    <s v="7000"/>
    <s v="HPCL Mkt Retail"/>
    <s v="7000"/>
    <s v="WZR"/>
    <s v="7000CC01"/>
    <s v="INFR"/>
    <d v="2023-06-14T00:00:00"/>
    <d v="2024-12-31T00:00:00"/>
    <s v="RET"/>
    <n v="4500000"/>
    <s v="HPCL Mkt Retail"/>
    <x v="0"/>
    <x v="0"/>
    <s v="0"/>
  </r>
  <r>
    <x v="524"/>
    <s v="WZ_MODN_PDW_VASHI_SN_AUTO"/>
    <x v="5"/>
    <n v="2600000"/>
    <n v="2600000"/>
    <n v="0"/>
    <n v="0"/>
    <n v="0"/>
    <n v="2563997.59"/>
    <n v="98.615291923076924"/>
    <n v="0"/>
    <n v="0"/>
    <n v="2563997.59"/>
    <n v="0"/>
    <n v="2563997.59"/>
    <n v="0"/>
    <n v="0"/>
    <n v="0"/>
    <s v="31901870"/>
    <s v="7000"/>
    <s v="HPCL Mkt Retail"/>
    <s v="7033"/>
    <s v="WZR"/>
    <s v="7033CC01"/>
    <s v="INFR"/>
    <d v="2023-06-15T00:00:00"/>
    <d v="2024-06-30T00:00:00"/>
    <s v="RET"/>
    <n v="2600000"/>
    <s v="VASHI RETAIL RO"/>
    <x v="0"/>
    <x v="0"/>
    <s v="0"/>
  </r>
  <r>
    <x v="525"/>
    <s v="WZ_MODN_PDW_VASHI_AKSHAY_PETRO"/>
    <x v="5"/>
    <n v="4300000"/>
    <n v="4300000"/>
    <n v="0"/>
    <n v="0"/>
    <n v="0"/>
    <n v="4260054.04"/>
    <n v="99.071024186046515"/>
    <n v="0"/>
    <n v="0"/>
    <n v="4260054.04"/>
    <n v="0"/>
    <n v="4260054.04"/>
    <n v="0"/>
    <n v="0"/>
    <n v="0"/>
    <s v="31901870"/>
    <s v="7000"/>
    <s v="HPCL Mkt Retail"/>
    <s v="7033"/>
    <s v="WZR"/>
    <s v="7033CC01"/>
    <s v="INFR"/>
    <d v="2023-06-15T00:00:00"/>
    <d v="2024-06-30T00:00:00"/>
    <s v="RET"/>
    <n v="4300000"/>
    <s v="VASHI RETAIL RO"/>
    <x v="0"/>
    <x v="0"/>
    <s v="0"/>
  </r>
  <r>
    <x v="526"/>
    <s v="WZ_MODN_PDW_VASHI_SIDDHI_PETRO"/>
    <x v="5"/>
    <n v="2400000"/>
    <n v="2400000"/>
    <n v="0"/>
    <n v="0"/>
    <n v="0"/>
    <n v="1997030.96"/>
    <n v="83.209623333333326"/>
    <n v="0"/>
    <n v="0"/>
    <n v="1997030.96"/>
    <n v="0"/>
    <n v="1997030.96"/>
    <n v="0"/>
    <n v="0"/>
    <n v="0"/>
    <s v="31901870"/>
    <s v="7000"/>
    <s v="HPCL Mkt Retail"/>
    <s v="7033"/>
    <s v="WZR"/>
    <s v="7033CC01"/>
    <s v="INFR"/>
    <d v="2023-06-15T00:00:00"/>
    <d v="2024-06-30T00:00:00"/>
    <s v="RET"/>
    <n v="2400000"/>
    <s v="VASHI RETAIL RO"/>
    <x v="0"/>
    <x v="0"/>
    <s v="0"/>
  </r>
  <r>
    <x v="527"/>
    <s v="WZ_MODN_PDW_VASHI_ARYAN_PARK"/>
    <x v="5"/>
    <n v="2600000"/>
    <n v="2600000"/>
    <n v="0"/>
    <n v="0"/>
    <n v="0"/>
    <n v="2585346.12"/>
    <n v="99.436389230769237"/>
    <n v="0"/>
    <n v="0"/>
    <n v="2585346.12"/>
    <n v="0"/>
    <n v="2585346.12"/>
    <n v="0"/>
    <n v="0"/>
    <n v="0"/>
    <s v="31901870"/>
    <s v="7000"/>
    <s v="HPCL Mkt Retail"/>
    <s v="7033"/>
    <s v="WZR"/>
    <s v="7033CC01"/>
    <s v="INFR"/>
    <d v="2023-06-15T00:00:00"/>
    <d v="2024-06-30T00:00:00"/>
    <s v="RET"/>
    <n v="2600000"/>
    <s v="VASHI RETAIL RO"/>
    <x v="0"/>
    <x v="0"/>
    <s v="0"/>
  </r>
  <r>
    <x v="528"/>
    <s v="WZ_MODN_VASHI_SK_PETROLEUM"/>
    <x v="5"/>
    <n v="2200000"/>
    <n v="2200000"/>
    <n v="0"/>
    <n v="0"/>
    <n v="0"/>
    <n v="2036593.68"/>
    <n v="92.57244"/>
    <n v="0"/>
    <n v="0"/>
    <n v="2036593.68"/>
    <n v="0"/>
    <n v="2036593.68"/>
    <n v="0"/>
    <n v="0"/>
    <n v="0"/>
    <s v="31901870"/>
    <s v="7000"/>
    <s v="HPCL Mkt Retail"/>
    <s v="7033"/>
    <s v="WZR"/>
    <s v="7033CC01"/>
    <s v="INFR"/>
    <d v="2023-06-15T00:00:00"/>
    <d v="2024-06-30T00:00:00"/>
    <s v="RET"/>
    <n v="2200000"/>
    <s v="VASHI RETAIL RO"/>
    <x v="0"/>
    <x v="0"/>
    <s v="0"/>
  </r>
  <r>
    <x v="529"/>
    <s v="Purchase of Sites Suburban ST"/>
    <x v="7"/>
    <n v="372980000"/>
    <n v="372980000"/>
    <n v="0"/>
    <n v="0"/>
    <n v="0"/>
    <n v="372973229.82999998"/>
    <n v="99.998184843691348"/>
    <n v="0"/>
    <n v="0"/>
    <n v="372973229.82999998"/>
    <n v="0"/>
    <n v="372973229.82999998"/>
    <n v="0"/>
    <n v="0"/>
    <n v="0"/>
    <s v="31901870"/>
    <s v="7000"/>
    <s v="HPCL Mkt Retail"/>
    <s v=""/>
    <s v="WZR"/>
    <s v="7027CC01"/>
    <s v="LAND"/>
    <d v="2023-06-16T00:00:00"/>
    <d v="2024-06-30T00:00:00"/>
    <s v="RET"/>
    <n v="372890000"/>
    <s v=""/>
    <x v="0"/>
    <x v="0"/>
    <s v="0"/>
  </r>
  <r>
    <x v="530"/>
    <s v="WZ_MODN_VASHI_SHIV_SHANKAR"/>
    <x v="5"/>
    <n v="3500000"/>
    <n v="3500000"/>
    <n v="0"/>
    <n v="0"/>
    <n v="0"/>
    <n v="3499260.25"/>
    <n v="99.97886428571428"/>
    <n v="0"/>
    <n v="0"/>
    <n v="3499260.25"/>
    <n v="0"/>
    <n v="3499260.25"/>
    <n v="0"/>
    <n v="0"/>
    <n v="0"/>
    <s v="31901870"/>
    <s v="7000"/>
    <s v="HPCL Mkt Retail"/>
    <s v="7033"/>
    <s v="WZR"/>
    <s v="7033CC01"/>
    <s v="INFR"/>
    <d v="2023-06-19T00:00:00"/>
    <d v="2025-03-31T00:00:00"/>
    <s v="RET"/>
    <n v="3500000"/>
    <s v="VASHI RETAIL RO"/>
    <x v="0"/>
    <x v="0"/>
    <s v="0"/>
  </r>
  <r>
    <x v="531"/>
    <s v="WZ_MODN_RVI_PUNE_PADMAVATI"/>
    <x v="1"/>
    <n v="800000"/>
    <n v="800000"/>
    <n v="0"/>
    <n v="0"/>
    <n v="0"/>
    <n v="714552.58"/>
    <n v="89.31907249999999"/>
    <n v="0"/>
    <n v="0"/>
    <n v="714552.58"/>
    <n v="0"/>
    <n v="714552.58"/>
    <n v="0"/>
    <n v="0"/>
    <n v="0"/>
    <s v="31901870"/>
    <s v="7000"/>
    <s v="HPCL Mkt Retail"/>
    <s v="7029"/>
    <s v="WZR"/>
    <s v="7029CC01"/>
    <s v="INFR"/>
    <d v="2023-06-23T00:00:00"/>
    <d v="2024-06-30T00:00:00"/>
    <s v="RET"/>
    <n v="800000"/>
    <s v="PUNE RETAIL RO"/>
    <x v="0"/>
    <x v="0"/>
    <s v="0"/>
  </r>
  <r>
    <x v="532"/>
    <s v="WZ_MODN_RVI_PUNE_MAHESH"/>
    <x v="1"/>
    <n v="900000"/>
    <n v="900000"/>
    <n v="0"/>
    <n v="0"/>
    <n v="0"/>
    <n v="669053.78"/>
    <n v="74.339308888888894"/>
    <n v="0"/>
    <n v="0"/>
    <n v="669053.78"/>
    <n v="0"/>
    <n v="669053.78"/>
    <n v="0"/>
    <n v="0"/>
    <n v="0"/>
    <s v="31901870"/>
    <s v="7000"/>
    <s v="HPCL Mkt Retail"/>
    <s v="7029"/>
    <s v="WZR"/>
    <s v="7029CC01"/>
    <s v="INFR"/>
    <d v="2023-06-23T00:00:00"/>
    <d v="2024-06-30T00:00:00"/>
    <s v="RET"/>
    <n v="900000"/>
    <s v="PUNE RETAIL RO"/>
    <x v="0"/>
    <x v="0"/>
    <s v="0"/>
  </r>
  <r>
    <x v="533"/>
    <s v="WZ_MODN_RDW_PUNE_SRISAI"/>
    <x v="1"/>
    <n v="2600000"/>
    <n v="2600000"/>
    <n v="0"/>
    <n v="0"/>
    <n v="0"/>
    <n v="2598621.9"/>
    <n v="99.946996153846143"/>
    <n v="0"/>
    <n v="0"/>
    <n v="2598621.9"/>
    <n v="0"/>
    <n v="2598621.9"/>
    <n v="0"/>
    <n v="0"/>
    <n v="0"/>
    <s v="31901870"/>
    <s v="7000"/>
    <s v="HPCL Mkt Retail"/>
    <s v="7029"/>
    <s v="WZR"/>
    <s v="7029CC01"/>
    <s v="INFR"/>
    <d v="2023-06-23T00:00:00"/>
    <d v="2024-09-30T00:00:00"/>
    <s v="RET"/>
    <n v="2600000"/>
    <s v="PUNE RETAIL RO"/>
    <x v="0"/>
    <x v="0"/>
    <s v="0"/>
  </r>
  <r>
    <x v="534"/>
    <s v="WZ_MODN_PDW_PUNE_RAJMUDRA"/>
    <x v="1"/>
    <n v="1500000"/>
    <n v="1500000"/>
    <n v="0"/>
    <n v="0"/>
    <n v="0"/>
    <n v="1322656.0900000001"/>
    <n v="88.177072666666675"/>
    <n v="0"/>
    <n v="0"/>
    <n v="1322656.0900000001"/>
    <n v="0"/>
    <n v="1322656.0900000001"/>
    <n v="0"/>
    <n v="0"/>
    <n v="0"/>
    <s v="31901870"/>
    <s v="7000"/>
    <s v="HPCL Mkt Retail"/>
    <s v="7029"/>
    <s v="WZR"/>
    <s v="7029CC01"/>
    <s v="INFR"/>
    <d v="2023-06-23T00:00:00"/>
    <d v="2024-09-30T00:00:00"/>
    <s v="RET"/>
    <n v="1500000"/>
    <s v="PUNE RETAIL RO"/>
    <x v="0"/>
    <x v="0"/>
    <s v="0"/>
  </r>
  <r>
    <x v="535"/>
    <s v="WZ_MODN_RDW_PUNE_SONAJ"/>
    <x v="1"/>
    <n v="1500000"/>
    <n v="1500000"/>
    <n v="0"/>
    <n v="0"/>
    <n v="0"/>
    <n v="1458822.75"/>
    <n v="97.254850000000005"/>
    <n v="0"/>
    <n v="0"/>
    <n v="1458822.75"/>
    <n v="0"/>
    <n v="1458822.75"/>
    <n v="0"/>
    <n v="0"/>
    <n v="0"/>
    <s v="31901870"/>
    <s v="7000"/>
    <s v="HPCL Mkt Retail"/>
    <s v="7029"/>
    <s v="WZR"/>
    <s v="7029CC01"/>
    <s v="INFR"/>
    <d v="2023-06-23T00:00:00"/>
    <d v="2024-09-30T00:00:00"/>
    <s v="RET"/>
    <n v="1500000"/>
    <s v="PUNE RETAIL RO"/>
    <x v="0"/>
    <x v="0"/>
    <s v="0"/>
  </r>
  <r>
    <x v="536"/>
    <s v="WZ_MODN_RVI_PUNE_KHAIRMODE"/>
    <x v="1"/>
    <n v="900000"/>
    <n v="900000"/>
    <n v="0"/>
    <n v="0"/>
    <n v="0"/>
    <n v="707196.51"/>
    <n v="78.577389999999994"/>
    <n v="0"/>
    <n v="0"/>
    <n v="707196.51"/>
    <n v="0"/>
    <n v="707196.51"/>
    <n v="0"/>
    <n v="0"/>
    <n v="0"/>
    <s v="31901870"/>
    <s v="7000"/>
    <s v="HPCL Mkt Retail"/>
    <s v="7029"/>
    <s v="WZR"/>
    <s v="7029CC01"/>
    <s v="INFR"/>
    <d v="2023-06-23T00:00:00"/>
    <d v="2024-06-30T00:00:00"/>
    <s v="RET"/>
    <n v="900000"/>
    <s v="PUNE RETAIL RO"/>
    <x v="0"/>
    <x v="0"/>
    <s v="0"/>
  </r>
  <r>
    <x v="537"/>
    <s v="WZ_NAG_ID signs at Retail"/>
    <x v="6"/>
    <n v="9860000"/>
    <n v="9860000"/>
    <n v="24574.29"/>
    <n v="0"/>
    <n v="0"/>
    <n v="9645298.2599999998"/>
    <n v="97.822497565922916"/>
    <n v="0"/>
    <n v="0"/>
    <n v="9645298.2599999998"/>
    <n v="0"/>
    <n v="9669872.5500000007"/>
    <n v="0"/>
    <n v="0"/>
    <n v="0"/>
    <s v="31901870"/>
    <s v="7000"/>
    <s v="HPCL Mkt Retail"/>
    <s v=""/>
    <s v="WZR"/>
    <s v="7028CC01"/>
    <s v="SIGN"/>
    <d v="2023-06-20T00:00:00"/>
    <d v="2025-04-30T00:00:00"/>
    <s v="RET"/>
    <n v="9860000"/>
    <s v=""/>
    <x v="1"/>
    <x v="0"/>
    <s v="0"/>
  </r>
  <r>
    <x v="538"/>
    <s v="WZ_NSK_Safety_60L 1"/>
    <x v="4"/>
    <n v="6000000"/>
    <n v="6000000"/>
    <n v="0"/>
    <n v="0"/>
    <n v="0"/>
    <n v="5720494.5499999998"/>
    <n v="95.341575833333337"/>
    <n v="0"/>
    <n v="0"/>
    <n v="5720494.5499999998"/>
    <n v="0"/>
    <n v="5720494.5499999998"/>
    <n v="0"/>
    <n v="-448.96"/>
    <n v="0"/>
    <s v="31901870"/>
    <s v="7000"/>
    <s v="HPCL Mkt Retail"/>
    <s v="7036"/>
    <s v="WZR"/>
    <s v="7036CC01"/>
    <s v="PNM"/>
    <d v="2023-06-21T00:00:00"/>
    <d v="2024-12-31T00:00:00"/>
    <s v="RET"/>
    <n v="6000000"/>
    <s v="NASIK RETAIL REGIONAL OFFICE"/>
    <x v="0"/>
    <x v="0"/>
    <s v="0"/>
  </r>
  <r>
    <x v="539"/>
    <s v="WZ_CNG_VASHI_KEZOJWALA"/>
    <x v="5"/>
    <n v="2300000"/>
    <n v="2300000"/>
    <n v="0"/>
    <n v="0"/>
    <n v="0"/>
    <n v="0"/>
    <n v="0"/>
    <n v="0"/>
    <n v="0"/>
    <n v="0"/>
    <n v="0"/>
    <n v="0"/>
    <n v="0"/>
    <n v="0"/>
    <n v="0"/>
    <s v="31901870"/>
    <s v="7000"/>
    <s v="HPCL Mkt Retail"/>
    <s v="7033"/>
    <s v="WZR"/>
    <s v="7033CC01"/>
    <s v="CNG"/>
    <d v="2023-06-20T00:00:00"/>
    <d v="2024-03-31T00:00:00"/>
    <s v="RET"/>
    <n v="2300000"/>
    <s v="VASHI RETAIL RO"/>
    <x v="0"/>
    <x v="0"/>
    <s v="0"/>
  </r>
  <r>
    <x v="540"/>
    <s v="WZ_NSK_NDCDevgaon_20L"/>
    <x v="4"/>
    <n v="2000000"/>
    <n v="2000000"/>
    <n v="0"/>
    <n v="0"/>
    <n v="0"/>
    <n v="1950080.37"/>
    <n v="97.504018500000001"/>
    <n v="0"/>
    <n v="0"/>
    <n v="1950080.37"/>
    <n v="0"/>
    <n v="1950080.37"/>
    <n v="0"/>
    <n v="0"/>
    <n v="0"/>
    <s v="31901870"/>
    <s v="7000"/>
    <s v="HPCL Mkt Retail"/>
    <s v="7036"/>
    <s v="WZR"/>
    <s v="7036CC01"/>
    <s v="INFR"/>
    <d v="2023-06-22T00:00:00"/>
    <d v="2024-03-31T00:00:00"/>
    <s v="RET"/>
    <n v="2000000"/>
    <s v="NASIK RETAIL REGIONAL OFFICE"/>
    <x v="0"/>
    <x v="0"/>
    <s v="0"/>
  </r>
  <r>
    <x v="541"/>
    <s v="WZ_NSK_NDCAsthe_20L"/>
    <x v="4"/>
    <n v="2000000"/>
    <n v="2000000"/>
    <n v="0"/>
    <n v="0"/>
    <n v="0"/>
    <n v="1890479.41"/>
    <n v="94.52397049999999"/>
    <n v="0"/>
    <n v="0"/>
    <n v="1890479.41"/>
    <n v="0"/>
    <n v="1890479.41"/>
    <n v="0"/>
    <n v="0"/>
    <n v="0"/>
    <s v="31901870"/>
    <s v="7000"/>
    <s v="HPCL Mkt Retail"/>
    <s v="7036"/>
    <s v="WZR"/>
    <s v="7036CC01"/>
    <s v="INFR"/>
    <d v="2023-06-22T00:00:00"/>
    <d v="2024-03-31T00:00:00"/>
    <s v="RET"/>
    <n v="2000000"/>
    <s v="NASIK RETAIL REGIONAL OFFICE"/>
    <x v="0"/>
    <x v="0"/>
    <s v="0"/>
  </r>
  <r>
    <x v="542"/>
    <s v="WZ_Vasco_FC_RVI_Balaji"/>
    <x v="8"/>
    <n v="1000000"/>
    <n v="1000000"/>
    <n v="0"/>
    <n v="0"/>
    <n v="0"/>
    <n v="859209.59"/>
    <n v="85.920958999999996"/>
    <n v="0"/>
    <n v="0"/>
    <n v="859209.59"/>
    <n v="0"/>
    <n v="859209.59"/>
    <n v="0"/>
    <n v="0"/>
    <n v="0"/>
    <s v="31901870"/>
    <s v="7000"/>
    <s v="HPCL Mkt Retail"/>
    <s v="7032"/>
    <s v="WZR"/>
    <s v="7032CC01"/>
    <s v="INFR"/>
    <d v="2023-06-21T00:00:00"/>
    <d v="2025-06-30T00:00:00"/>
    <s v="RET"/>
    <n v="1000000"/>
    <s v="VASCO RETAIL RO"/>
    <x v="0"/>
    <x v="0"/>
    <s v="0"/>
  </r>
  <r>
    <x v="543"/>
    <s v="WZ_Vasco_NRO_Gotewadi"/>
    <x v="8"/>
    <n v="1534000"/>
    <n v="1534000"/>
    <n v="0"/>
    <n v="0"/>
    <n v="0"/>
    <n v="981265.68"/>
    <n v="63.967775749674061"/>
    <n v="0"/>
    <n v="0"/>
    <n v="981265.68"/>
    <n v="0"/>
    <n v="981265.68"/>
    <n v="0"/>
    <n v="0"/>
    <n v="0"/>
    <s v="31901870"/>
    <s v="7000"/>
    <s v="HPCL Mkt Retail"/>
    <s v="7032"/>
    <s v="WZR"/>
    <s v="7032CC01"/>
    <s v="INFR"/>
    <d v="2023-06-21T00:00:00"/>
    <d v="2025-06-30T00:00:00"/>
    <s v="RET"/>
    <n v="1534000"/>
    <s v="VASCO RETAIL RO"/>
    <x v="2"/>
    <x v="0"/>
    <s v="0"/>
  </r>
  <r>
    <x v="544"/>
    <s v="WZ_Vasco_Modn_ShetimalSPS"/>
    <x v="8"/>
    <n v="1000000"/>
    <n v="1000000"/>
    <n v="0"/>
    <n v="0"/>
    <n v="0"/>
    <n v="999065.47"/>
    <n v="99.906547000000003"/>
    <n v="0"/>
    <n v="0"/>
    <n v="999065.47"/>
    <n v="0"/>
    <n v="999065.47"/>
    <n v="0"/>
    <n v="0"/>
    <n v="0"/>
    <s v="31901870"/>
    <s v="7000"/>
    <s v="HPCL Mkt Retail"/>
    <s v="7032"/>
    <s v="WZR"/>
    <s v="7032CC01"/>
    <s v="INFR"/>
    <d v="2023-06-21T00:00:00"/>
    <d v="2025-06-30T00:00:00"/>
    <s v="RET"/>
    <n v="1000000"/>
    <s v="VASCO RETAIL RO"/>
    <x v="0"/>
    <x v="0"/>
    <s v="0"/>
  </r>
  <r>
    <x v="545"/>
    <s v="WZ_Vasco_HappyShop_AGKorgaonka"/>
    <x v="8"/>
    <n v="1360000"/>
    <n v="1360000"/>
    <n v="0"/>
    <n v="0"/>
    <n v="0"/>
    <n v="1350949.67"/>
    <n v="99.33453455882352"/>
    <n v="0"/>
    <n v="0"/>
    <n v="1350949.67"/>
    <n v="0"/>
    <n v="1350949.67"/>
    <n v="0"/>
    <n v="0"/>
    <n v="0"/>
    <s v="31901870"/>
    <s v="7000"/>
    <s v="HPCL Mkt Retail"/>
    <s v="7032"/>
    <s v="WZR"/>
    <s v="7032CC01"/>
    <s v="ARB"/>
    <d v="2023-06-21T00:00:00"/>
    <d v="2024-06-30T00:00:00"/>
    <s v="RET"/>
    <n v="1360000"/>
    <s v="VASCO RETAIL RO"/>
    <x v="0"/>
    <x v="0"/>
    <s v="0"/>
  </r>
  <r>
    <x v="546"/>
    <s v="Mod_Marol_Auto_Drv"/>
    <x v="7"/>
    <n v="2500000"/>
    <n v="2500000"/>
    <n v="0"/>
    <n v="0"/>
    <n v="0"/>
    <n v="862662.36"/>
    <n v="34.506494400000001"/>
    <n v="0"/>
    <n v="0"/>
    <n v="862662.36"/>
    <n v="0"/>
    <n v="862662.36"/>
    <n v="0"/>
    <n v="0"/>
    <n v="0"/>
    <s v="31901870"/>
    <s v="7000"/>
    <s v="HPCL Mkt Retail"/>
    <s v="7027"/>
    <s v="WZR"/>
    <s v="7027CC01"/>
    <s v="INFR"/>
    <d v="2023-06-22T00:00:00"/>
    <d v="2024-07-31T00:00:00"/>
    <s v="RET"/>
    <n v="2500000"/>
    <s v="MUMBAI RETAIL RO"/>
    <x v="0"/>
    <x v="0"/>
    <s v="0"/>
  </r>
  <r>
    <x v="547"/>
    <s v="Mod_Hodiwala_Drv"/>
    <x v="7"/>
    <n v="700000"/>
    <n v="700000"/>
    <n v="0"/>
    <n v="0"/>
    <n v="0"/>
    <n v="624578.56000000006"/>
    <n v="89.225508571428577"/>
    <n v="0"/>
    <n v="0"/>
    <n v="624578.56000000006"/>
    <n v="0"/>
    <n v="624578.56000000006"/>
    <n v="0"/>
    <n v="0"/>
    <n v="0"/>
    <s v="31901870"/>
    <s v="7000"/>
    <s v="HPCL Mkt Retail"/>
    <s v="7027"/>
    <s v="WZR"/>
    <s v="7027CC01"/>
    <s v="INFR"/>
    <d v="2023-06-22T00:00:00"/>
    <d v="2024-07-31T00:00:00"/>
    <s v="RET"/>
    <n v="1500000"/>
    <s v="MUMBAI RETAIL RO"/>
    <x v="0"/>
    <x v="0"/>
    <s v="0"/>
  </r>
  <r>
    <x v="548"/>
    <s v="Mod_Star_Service_Driveway"/>
    <x v="7"/>
    <n v="1500000"/>
    <n v="1500000"/>
    <n v="0"/>
    <n v="0"/>
    <n v="0"/>
    <n v="1433151.02"/>
    <n v="95.543401333333335"/>
    <n v="0"/>
    <n v="0"/>
    <n v="1433151.02"/>
    <n v="0"/>
    <n v="1433151.02"/>
    <n v="0"/>
    <n v="0"/>
    <n v="0"/>
    <s v="31901870"/>
    <s v="7000"/>
    <s v="HPCL Mkt Retail"/>
    <s v="7027"/>
    <s v="WZR"/>
    <s v="7027CC01"/>
    <s v="INFR"/>
    <d v="2023-06-22T00:00:00"/>
    <d v="2024-07-31T00:00:00"/>
    <s v="RET"/>
    <n v="2000000"/>
    <s v="MUMBAI RETAIL RO"/>
    <x v="0"/>
    <x v="0"/>
    <s v="0"/>
  </r>
  <r>
    <x v="549"/>
    <s v="Mod_Tank_Installation"/>
    <x v="7"/>
    <n v="5000000"/>
    <n v="5000000"/>
    <n v="0"/>
    <n v="0"/>
    <n v="0"/>
    <n v="4416516.67"/>
    <n v="88.330333400000001"/>
    <n v="0"/>
    <n v="0"/>
    <n v="4416516.67"/>
    <n v="0"/>
    <n v="4416516.67"/>
    <n v="0"/>
    <n v="0"/>
    <n v="0"/>
    <s v="31901870"/>
    <s v="7000"/>
    <s v="HPCL Mkt Retail"/>
    <s v="7027"/>
    <s v="WZR"/>
    <s v="7027CC01"/>
    <s v="INFR"/>
    <d v="2023-06-22T00:00:00"/>
    <d v="2024-10-30T00:00:00"/>
    <s v="RET"/>
    <n v="5000000"/>
    <s v="MUMBAI RETAIL RO"/>
    <x v="0"/>
    <x v="0"/>
    <s v="0"/>
  </r>
  <r>
    <x v="550"/>
    <s v="WZ_VASCO_DRIVWAY_MANGURISH SS"/>
    <x v="8"/>
    <n v="350000"/>
    <n v="350000"/>
    <n v="0"/>
    <n v="0"/>
    <n v="0"/>
    <n v="236107.35"/>
    <n v="67.459242857142854"/>
    <n v="0"/>
    <n v="0"/>
    <n v="236107.35"/>
    <n v="0"/>
    <n v="236107.35"/>
    <n v="0"/>
    <n v="0"/>
    <n v="0"/>
    <s v="31901870"/>
    <s v="7000"/>
    <s v="HPCL Mkt Retail"/>
    <s v="7032"/>
    <s v="WZR"/>
    <s v="7032CC01"/>
    <s v="INFR"/>
    <d v="2023-06-22T00:00:00"/>
    <d v="2024-04-30T00:00:00"/>
    <s v="RET"/>
    <n v="350000"/>
    <s v="VASCO RETAIL RO"/>
    <x v="0"/>
    <x v="0"/>
    <s v="0"/>
  </r>
  <r>
    <x v="551"/>
    <s v="WZ_VASCO_MAHAKLI_Canpy RVI Ext"/>
    <x v="8"/>
    <n v="1260000"/>
    <n v="1260000"/>
    <n v="0"/>
    <n v="0"/>
    <n v="0"/>
    <n v="1212787.71"/>
    <n v="96.252992857142857"/>
    <n v="0"/>
    <n v="0"/>
    <n v="1212787.71"/>
    <n v="0"/>
    <n v="1212787.71"/>
    <n v="0"/>
    <n v="0"/>
    <n v="0"/>
    <s v="31901870"/>
    <s v="7000"/>
    <s v="HPCL Mkt Retail"/>
    <s v="7032"/>
    <s v="WZR"/>
    <s v="7032CC01"/>
    <s v="INFR"/>
    <d v="2023-06-22T00:00:00"/>
    <d v="2025-04-30T00:00:00"/>
    <s v="RET"/>
    <n v="1260000"/>
    <s v="VASCO RETAIL RO"/>
    <x v="0"/>
    <x v="0"/>
    <s v="0"/>
  </r>
  <r>
    <x v="552"/>
    <s v="WZ_VASCO_RAJ PETR_TANK INSTALL"/>
    <x v="8"/>
    <n v="368000"/>
    <n v="368000"/>
    <n v="0"/>
    <n v="0"/>
    <n v="0"/>
    <n v="366559.22"/>
    <n v="99.608483695652168"/>
    <n v="0"/>
    <n v="0"/>
    <n v="366559.22"/>
    <n v="0"/>
    <n v="366559.22"/>
    <n v="0"/>
    <n v="0"/>
    <n v="0"/>
    <s v="31901870"/>
    <s v="7000"/>
    <s v="HPCL Mkt Retail"/>
    <s v="7032"/>
    <s v="WZR"/>
    <s v="7032CC01"/>
    <s v="INFR"/>
    <d v="2023-06-22T00:00:00"/>
    <d v="2024-09-30T00:00:00"/>
    <s v="RET"/>
    <n v="368000"/>
    <s v="VASCO RETAIL RO"/>
    <x v="0"/>
    <x v="0"/>
    <s v="0"/>
  </r>
  <r>
    <x v="553"/>
    <s v="WZ_VASCO_MAPUSA SS_TANK ADDITI"/>
    <x v="8"/>
    <n v="1030000"/>
    <n v="1030000"/>
    <n v="0"/>
    <n v="0"/>
    <n v="0"/>
    <n v="1029759.3"/>
    <n v="99.976631067961165"/>
    <n v="0"/>
    <n v="0"/>
    <n v="1029759.3"/>
    <n v="0"/>
    <n v="1029759.3"/>
    <n v="0"/>
    <n v="0"/>
    <n v="0"/>
    <s v="31901870"/>
    <s v="7000"/>
    <s v="HPCL Mkt Retail"/>
    <s v="7032"/>
    <s v="WZR"/>
    <s v="7032CC01"/>
    <s v="INFR"/>
    <d v="2023-06-22T00:00:00"/>
    <d v="2025-03-31T00:00:00"/>
    <s v="RET"/>
    <n v="1030000"/>
    <s v="VASCO RETAIL RO"/>
    <x v="0"/>
    <x v="0"/>
    <s v="0"/>
  </r>
  <r>
    <x v="554"/>
    <s v="WZ_VASCO_FURTADO CANPY_RVI EXT"/>
    <x v="8"/>
    <n v="1640000"/>
    <n v="1640000"/>
    <n v="0"/>
    <n v="0"/>
    <n v="0"/>
    <n v="1111362.47"/>
    <n v="67.766004268292676"/>
    <n v="0"/>
    <n v="0"/>
    <n v="1111362.47"/>
    <n v="0"/>
    <n v="1111362.47"/>
    <n v="0"/>
    <n v="0"/>
    <n v="0"/>
    <s v="31901870"/>
    <s v="7000"/>
    <s v="HPCL Mkt Retail"/>
    <s v="7032"/>
    <s v="WZR"/>
    <s v="7032CC01"/>
    <s v="INFR"/>
    <d v="2023-06-22T00:00:00"/>
    <d v="2025-04-30T00:00:00"/>
    <s v="RET"/>
    <n v="1640000"/>
    <s v="VASCO RETAIL RO"/>
    <x v="0"/>
    <x v="0"/>
    <s v="0"/>
  </r>
  <r>
    <x v="555"/>
    <s v="WZ_MODN_PUNE_KATRESHWAR"/>
    <x v="1"/>
    <n v="600000"/>
    <n v="600000"/>
    <n v="0"/>
    <n v="0"/>
    <n v="0"/>
    <n v="546942.44999999995"/>
    <n v="91.157074999999992"/>
    <n v="0"/>
    <n v="0"/>
    <n v="546942.44999999995"/>
    <n v="0"/>
    <n v="546942.44999999995"/>
    <n v="0"/>
    <n v="0"/>
    <n v="0"/>
    <s v="31901870"/>
    <s v="7000"/>
    <s v="HPCL Mkt Retail"/>
    <s v="7029"/>
    <s v="WZR"/>
    <s v="7029CC01"/>
    <s v="INFR"/>
    <d v="2023-06-23T00:00:00"/>
    <d v="2024-03-31T00:00:00"/>
    <s v="RET"/>
    <n v="600000"/>
    <s v="PUNE RETAIL RO"/>
    <x v="0"/>
    <x v="0"/>
    <s v="0"/>
  </r>
  <r>
    <x v="556"/>
    <s v="WZ_MODN_PUNE_SHOURYA"/>
    <x v="1"/>
    <n v="1500000"/>
    <n v="1500000"/>
    <n v="0"/>
    <n v="0"/>
    <n v="0"/>
    <n v="1431708.86"/>
    <n v="95.44725733333334"/>
    <n v="0"/>
    <n v="0"/>
    <n v="1431708.86"/>
    <n v="0"/>
    <n v="1431708.86"/>
    <n v="0"/>
    <n v="0"/>
    <n v="0"/>
    <s v="31901870"/>
    <s v="7000"/>
    <s v="HPCL Mkt Retail"/>
    <s v="7000"/>
    <s v="WZR"/>
    <s v="7000CC01"/>
    <s v="INFR"/>
    <d v="2023-06-23T00:00:00"/>
    <d v="2024-12-31T00:00:00"/>
    <s v="RET"/>
    <n v="1500000"/>
    <s v="HPCL Mkt Retail"/>
    <x v="0"/>
    <x v="0"/>
    <s v="0"/>
  </r>
  <r>
    <x v="557"/>
    <s v="WZ_MODN_PUNE_SSSP_BHAJIPALA"/>
    <x v="1"/>
    <n v="800000"/>
    <n v="800000"/>
    <n v="0"/>
    <n v="0"/>
    <n v="0"/>
    <n v="699906.86"/>
    <n v="87.488357499999992"/>
    <n v="0"/>
    <n v="0"/>
    <n v="699906.86"/>
    <n v="0"/>
    <n v="699906.86"/>
    <n v="0"/>
    <n v="0"/>
    <n v="0"/>
    <s v="31901870"/>
    <s v="7000"/>
    <s v="HPCL Mkt Retail"/>
    <s v="7029"/>
    <s v="WZR"/>
    <s v="7029CC01"/>
    <s v="INFR"/>
    <d v="2023-06-23T00:00:00"/>
    <d v="2024-06-30T00:00:00"/>
    <s v="RET"/>
    <n v="800000"/>
    <s v="PUNE RETAIL RO"/>
    <x v="0"/>
    <x v="0"/>
    <s v="0"/>
  </r>
  <r>
    <x v="558"/>
    <s v="WZ_MODN_PUNE_MAHALAKSHMI"/>
    <x v="1"/>
    <n v="1200000"/>
    <n v="1200000"/>
    <n v="0"/>
    <n v="0"/>
    <n v="0"/>
    <n v="1107806.6100000001"/>
    <n v="92.317217500000012"/>
    <n v="0"/>
    <n v="0"/>
    <n v="1107806.6100000001"/>
    <n v="0"/>
    <n v="1107806.6100000001"/>
    <n v="0"/>
    <n v="-5074.08"/>
    <n v="0"/>
    <s v="31901870"/>
    <s v="7000"/>
    <s v="HPCL Mkt Retail"/>
    <s v="7029"/>
    <s v="WZR"/>
    <s v="7029CC01"/>
    <s v="INFR"/>
    <d v="2023-06-23T00:00:00"/>
    <d v="2024-09-30T00:00:00"/>
    <s v="RET"/>
    <n v="1200000"/>
    <s v="PUNE RETAIL RO"/>
    <x v="0"/>
    <x v="0"/>
    <s v="0"/>
  </r>
  <r>
    <x v="559"/>
    <s v="WZ_MODN_PUNE_SHREE_JAGDAMBA"/>
    <x v="1"/>
    <n v="700000"/>
    <n v="700000"/>
    <n v="0"/>
    <n v="0"/>
    <n v="0"/>
    <n v="681073.05"/>
    <n v="97.296150000000011"/>
    <n v="0"/>
    <n v="0"/>
    <n v="681073.05"/>
    <n v="0"/>
    <n v="681073.05"/>
    <n v="0"/>
    <n v="0"/>
    <n v="0"/>
    <s v="31901870"/>
    <s v="7000"/>
    <s v="HPCL Mkt Retail"/>
    <s v="7029"/>
    <s v="WZR"/>
    <s v="7029CC01"/>
    <s v="INFR"/>
    <d v="2023-06-23T00:00:00"/>
    <d v="2024-06-30T00:00:00"/>
    <s v="RET"/>
    <n v="700000"/>
    <s v="PUNE RETAIL RO"/>
    <x v="0"/>
    <x v="0"/>
    <s v="0"/>
  </r>
  <r>
    <x v="560"/>
    <s v="WZ_VASCO_ASHOKA PETRO_TANK ADD"/>
    <x v="8"/>
    <n v="600000"/>
    <n v="600000"/>
    <n v="0"/>
    <n v="0"/>
    <n v="0"/>
    <n v="568385.38"/>
    <n v="94.730896666666666"/>
    <n v="0"/>
    <n v="0"/>
    <n v="568385.38"/>
    <n v="0"/>
    <n v="568385.38"/>
    <n v="0"/>
    <n v="0"/>
    <n v="0"/>
    <s v="31901870"/>
    <s v="7000"/>
    <s v="HPCL Mkt Retail"/>
    <s v="7032"/>
    <s v="WZR"/>
    <s v="7032CC01"/>
    <s v="INFR"/>
    <d v="2023-06-22T00:00:00"/>
    <d v="2024-04-30T00:00:00"/>
    <s v="RET"/>
    <n v="600000"/>
    <s v="VASCO RETAIL RO"/>
    <x v="0"/>
    <x v="0"/>
    <s v="0"/>
  </r>
  <r>
    <x v="561"/>
    <s v="WZ_SUR_NewHway_MangrulDC"/>
    <x v="2"/>
    <n v="1920000"/>
    <n v="1920000"/>
    <n v="0"/>
    <n v="0"/>
    <n v="0"/>
    <n v="1906960.06"/>
    <n v="99.320836458333332"/>
    <n v="0"/>
    <n v="0"/>
    <n v="1906960.06"/>
    <n v="0"/>
    <n v="1906960.06"/>
    <n v="0"/>
    <n v="0"/>
    <n v="0"/>
    <s v="31901870"/>
    <s v="7000"/>
    <s v="HPCL Mkt Retail"/>
    <s v="7035"/>
    <s v="WZR"/>
    <s v="7035CC01"/>
    <s v="INFR"/>
    <d v="2023-06-22T00:00:00"/>
    <d v="2025-03-31T00:00:00"/>
    <s v="RET"/>
    <n v="1920000"/>
    <s v="SHOLAPUR RETAIL REGION"/>
    <x v="0"/>
    <x v="0"/>
    <s v="0"/>
  </r>
  <r>
    <x v="562"/>
    <s v="WZ_SUR_ModRLDeshmukhRVI"/>
    <x v="2"/>
    <n v="1063000"/>
    <n v="1063000"/>
    <n v="0"/>
    <n v="0"/>
    <n v="0"/>
    <n v="682335.39"/>
    <n v="64.189594543744121"/>
    <n v="0"/>
    <n v="0"/>
    <n v="682335.39"/>
    <n v="0"/>
    <n v="682335.39"/>
    <n v="0"/>
    <n v="0"/>
    <n v="0"/>
    <s v="31951460"/>
    <s v="7035"/>
    <s v="SHOLAPUR RETAIL REGION"/>
    <s v="7035"/>
    <s v="WZR"/>
    <s v="7035CC01"/>
    <s v="INFR"/>
    <d v="2023-06-22T00:00:00"/>
    <d v="2024-06-30T00:00:00"/>
    <s v="RET"/>
    <n v="1063000"/>
    <s v="SHOLAPUR RETAIL REGION"/>
    <x v="0"/>
    <x v="0"/>
    <s v="0"/>
  </r>
  <r>
    <x v="563"/>
    <s v="WZ_MODN_PDW_VASHI_ROOCHA"/>
    <x v="5"/>
    <n v="2700000"/>
    <n v="2700000"/>
    <n v="0"/>
    <n v="0"/>
    <n v="0"/>
    <n v="2601046.0699999998"/>
    <n v="96.33503962962962"/>
    <n v="0"/>
    <n v="0"/>
    <n v="2601046.0699999998"/>
    <n v="0"/>
    <n v="2601046.0699999998"/>
    <n v="0"/>
    <n v="0"/>
    <n v="0"/>
    <s v="31901870"/>
    <s v="7000"/>
    <s v="HPCL Mkt Retail"/>
    <s v="7033"/>
    <s v="WZR"/>
    <s v="7033CC01"/>
    <s v="INFR"/>
    <d v="2023-06-23T00:00:00"/>
    <d v="2024-12-31T00:00:00"/>
    <s v="RET"/>
    <n v="2700000"/>
    <s v="VASHI RETAIL RO"/>
    <x v="0"/>
    <x v="0"/>
    <s v="0"/>
  </r>
  <r>
    <x v="564"/>
    <s v="AUTOMATION OF OUTLETS"/>
    <x v="6"/>
    <n v="9000000"/>
    <n v="9000000"/>
    <n v="0"/>
    <n v="0"/>
    <n v="0"/>
    <n v="6791014.3700000001"/>
    <n v="75.455715222222224"/>
    <n v="0"/>
    <n v="0"/>
    <n v="6791014.3700000001"/>
    <n v="0"/>
    <n v="6791014.3700000001"/>
    <n v="0"/>
    <n v="0"/>
    <n v="0"/>
    <s v="31901870"/>
    <s v="7000"/>
    <s v="HPCL Mkt Retail"/>
    <s v=""/>
    <s v="WZR"/>
    <s v="7028CC01"/>
    <s v="ATMN"/>
    <d v="2023-06-24T00:00:00"/>
    <d v="2025-12-31T00:00:00"/>
    <s v="RET"/>
    <n v="9000000"/>
    <s v=""/>
    <x v="0"/>
    <x v="0"/>
    <s v="0"/>
  </r>
  <r>
    <x v="565"/>
    <s v="WZ_AUTOMATION_VASHI"/>
    <x v="5"/>
    <n v="4800000"/>
    <n v="4800000"/>
    <n v="0"/>
    <n v="0"/>
    <n v="0"/>
    <n v="1927895.35"/>
    <n v="40.164486458333336"/>
    <n v="0"/>
    <n v="0"/>
    <n v="1927895.35"/>
    <n v="0"/>
    <n v="1927895.35"/>
    <n v="0"/>
    <n v="0"/>
    <n v="0"/>
    <s v="31901870"/>
    <s v="7000"/>
    <s v="HPCL Mkt Retail"/>
    <s v="7033"/>
    <s v="WZR"/>
    <s v="7033CC01"/>
    <s v="ATMN"/>
    <d v="2023-06-23T00:00:00"/>
    <d v="2025-03-31T00:00:00"/>
    <s v="RET"/>
    <n v="4800000"/>
    <s v="VASHI RETAIL RO"/>
    <x v="0"/>
    <x v="0"/>
    <s v="0"/>
  </r>
  <r>
    <x v="566"/>
    <s v="WZ_NRO_PUNE_GHULE"/>
    <x v="1"/>
    <n v="10100000"/>
    <n v="10100000"/>
    <n v="0"/>
    <n v="0"/>
    <n v="0"/>
    <n v="10069861.699999999"/>
    <n v="99.701600990098996"/>
    <n v="0"/>
    <n v="0"/>
    <n v="10069861.699999999"/>
    <n v="0"/>
    <n v="10069861.699999999"/>
    <n v="0"/>
    <n v="-21629.26"/>
    <n v="0"/>
    <s v="31901870"/>
    <s v="7000"/>
    <s v="HPCL Mkt Retail"/>
    <s v=""/>
    <s v="WZR"/>
    <s v="7029CC01"/>
    <s v="INFR"/>
    <d v="2023-06-23T00:00:00"/>
    <d v="2024-12-31T00:00:00"/>
    <s v="RET"/>
    <n v="10100000"/>
    <s v=""/>
    <x v="0"/>
    <x v="0"/>
    <s v="0"/>
  </r>
  <r>
    <x v="567"/>
    <s v="WZ_IDSIGN_PUNE"/>
    <x v="1"/>
    <n v="5000000"/>
    <n v="5000000"/>
    <n v="0"/>
    <n v="0"/>
    <n v="0"/>
    <n v="4973663.8499999996"/>
    <n v="99.473276999999996"/>
    <n v="0"/>
    <n v="0"/>
    <n v="4973663.8499999996"/>
    <n v="0"/>
    <n v="4973663.8499999996"/>
    <n v="0"/>
    <n v="0"/>
    <n v="0"/>
    <s v="31901870"/>
    <s v="7000"/>
    <s v="HPCL Mkt Retail"/>
    <s v=""/>
    <s v="WZR"/>
    <s v="7029CC01"/>
    <s v="SIGN"/>
    <d v="2023-06-23T00:00:00"/>
    <d v="2025-03-31T00:00:00"/>
    <s v="RET"/>
    <n v="5000000"/>
    <s v=""/>
    <x v="0"/>
    <x v="0"/>
    <s v="0"/>
  </r>
  <r>
    <x v="568"/>
    <s v="WZ_NSK_NROPATHARDI_6L"/>
    <x v="4"/>
    <n v="600000"/>
    <n v="600000"/>
    <n v="0"/>
    <n v="0"/>
    <n v="0"/>
    <n v="564637.26"/>
    <n v="94.106210000000004"/>
    <n v="0"/>
    <n v="0"/>
    <n v="564637.26"/>
    <n v="0"/>
    <n v="564637.26"/>
    <n v="0"/>
    <n v="0"/>
    <n v="0"/>
    <s v="31901870"/>
    <s v="7000"/>
    <s v="HPCL Mkt Retail"/>
    <s v="7036"/>
    <s v="WZR"/>
    <s v="7036CC01"/>
    <s v="INFR"/>
    <d v="2023-06-24T00:00:00"/>
    <d v="2024-06-30T00:00:00"/>
    <s v="RET"/>
    <n v="600000"/>
    <s v="NASIK RETAIL REGIONAL OFFICE"/>
    <x v="0"/>
    <x v="0"/>
    <s v="0"/>
  </r>
  <r>
    <x v="569"/>
    <s v="WZ-MODN_RVI_PUNE_PRASANNA"/>
    <x v="1"/>
    <n v="800000"/>
    <n v="800000"/>
    <n v="0"/>
    <n v="0"/>
    <n v="0"/>
    <n v="723256.1"/>
    <n v="90.407012499999993"/>
    <n v="0"/>
    <n v="0"/>
    <n v="723256.1"/>
    <n v="0"/>
    <n v="723256.1"/>
    <n v="0"/>
    <n v="0"/>
    <n v="0"/>
    <s v="31901870"/>
    <s v="7000"/>
    <s v="HPCL Mkt Retail"/>
    <s v="7029"/>
    <s v="WZR"/>
    <s v="7029CC01"/>
    <s v="INFR"/>
    <d v="2023-06-24T00:00:00"/>
    <d v="2024-03-31T00:00:00"/>
    <s v="RET"/>
    <n v="800000"/>
    <s v="PUNE RETAIL RO"/>
    <x v="0"/>
    <x v="0"/>
    <s v="0"/>
  </r>
  <r>
    <x v="570"/>
    <s v="WZ-MODN_PUNE_CHANDERE"/>
    <x v="1"/>
    <n v="1500000"/>
    <n v="1500000"/>
    <n v="0"/>
    <n v="0"/>
    <n v="0"/>
    <n v="1325777.9099999999"/>
    <n v="88.385193999999998"/>
    <n v="0"/>
    <n v="0"/>
    <n v="1325777.9099999999"/>
    <n v="0"/>
    <n v="1325777.9099999999"/>
    <n v="0"/>
    <n v="0"/>
    <n v="0"/>
    <s v="31949520"/>
    <s v="7029"/>
    <s v="PUNE RETAIL RO"/>
    <s v="7029"/>
    <s v="WZR"/>
    <s v="7029CC01"/>
    <s v="INFR"/>
    <d v="2023-06-24T00:00:00"/>
    <d v="2024-12-31T00:00:00"/>
    <s v="RET"/>
    <n v="1500000"/>
    <s v="PUNE RETAIL RO"/>
    <x v="0"/>
    <x v="0"/>
    <s v="0"/>
  </r>
  <r>
    <x v="571"/>
    <s v="WZ_SUR_ModRamalingamDwExt"/>
    <x v="2"/>
    <n v="1189000"/>
    <n v="1189000"/>
    <n v="0"/>
    <n v="0"/>
    <n v="0"/>
    <n v="1161841.8400000001"/>
    <n v="97.715882253994963"/>
    <n v="0"/>
    <n v="0"/>
    <n v="1161841.8400000001"/>
    <n v="0"/>
    <n v="1161841.8400000001"/>
    <n v="0"/>
    <n v="0"/>
    <n v="0"/>
    <s v="31901870"/>
    <s v="7000"/>
    <s v="HPCL Mkt Retail"/>
    <s v="7035"/>
    <s v="WZR"/>
    <s v="7035CC01"/>
    <s v="INFR"/>
    <d v="2023-06-24T00:00:00"/>
    <d v="2024-03-31T00:00:00"/>
    <s v="RET"/>
    <n v="1189000"/>
    <s v="SHOLAPUR RETAIL REGION"/>
    <x v="0"/>
    <x v="0"/>
    <s v="0"/>
  </r>
  <r>
    <x v="572"/>
    <s v="WZ_NAG_MODADHOCARPLAZA"/>
    <x v="6"/>
    <n v="2600000"/>
    <n v="2600000"/>
    <n v="0"/>
    <n v="0"/>
    <n v="0"/>
    <n v="2573480.61"/>
    <n v="98.980023461538451"/>
    <n v="0"/>
    <n v="0"/>
    <n v="2573480.61"/>
    <n v="0"/>
    <n v="2573480.61"/>
    <n v="0"/>
    <n v="0"/>
    <n v="0"/>
    <s v="31957050"/>
    <s v="7028"/>
    <s v="NAGPUR RETAIL RO (STP 5027)"/>
    <s v="7028"/>
    <s v="WZR"/>
    <s v="7028CC01"/>
    <s v="INFR"/>
    <d v="2023-04-01T00:00:00"/>
    <d v="2025-03-31T00:00:00"/>
    <s v="RET"/>
    <n v="2600000"/>
    <s v="NAGPUR RETAIL RO (STP 5027)"/>
    <x v="0"/>
    <x v="0"/>
    <s v="0"/>
  </r>
  <r>
    <x v="573"/>
    <s v="WZ_NAG_MODAPMCUMRED"/>
    <x v="6"/>
    <n v="600000"/>
    <n v="600000"/>
    <n v="0"/>
    <n v="0"/>
    <n v="0"/>
    <n v="535113.35"/>
    <n v="89.185558333333333"/>
    <n v="0"/>
    <n v="0"/>
    <n v="535113.35"/>
    <n v="0"/>
    <n v="535113.35"/>
    <n v="0"/>
    <n v="0"/>
    <n v="0"/>
    <s v="31957050"/>
    <s v="7028"/>
    <s v="NAGPUR RETAIL RO (STP 5027)"/>
    <s v="7028"/>
    <s v="WZR"/>
    <s v="7028CC01"/>
    <s v="INFR"/>
    <d v="2023-04-01T00:00:00"/>
    <d v="2025-03-31T00:00:00"/>
    <s v="RET"/>
    <n v="600000"/>
    <s v="NAGPUR RETAIL RO (STP 5027)"/>
    <x v="0"/>
    <x v="0"/>
    <s v="0"/>
  </r>
  <r>
    <x v="574"/>
    <s v="WZ_NAG_MODJAWAHARPETRO"/>
    <x v="6"/>
    <n v="2000000"/>
    <n v="2000000"/>
    <n v="0"/>
    <n v="0"/>
    <n v="0"/>
    <n v="1844231.95"/>
    <n v="92.211597499999996"/>
    <n v="0"/>
    <n v="0"/>
    <n v="1844231.95"/>
    <n v="0"/>
    <n v="1844231.95"/>
    <n v="0"/>
    <n v="0"/>
    <n v="0"/>
    <s v="31957050"/>
    <s v="7028"/>
    <s v="NAGPUR RETAIL RO (STP 5027)"/>
    <s v="7000"/>
    <s v="WZR"/>
    <s v="7028CC01"/>
    <s v="INFR"/>
    <d v="2023-04-01T00:00:00"/>
    <d v="2025-03-31T00:00:00"/>
    <s v="RET"/>
    <n v="2000000"/>
    <s v="HPCL Mkt Retail"/>
    <x v="0"/>
    <x v="0"/>
    <s v="0"/>
  </r>
  <r>
    <x v="575"/>
    <s v="WZ_NAG_MODITANKAR"/>
    <x v="6"/>
    <n v="3000000"/>
    <n v="3000000"/>
    <n v="0"/>
    <n v="0"/>
    <n v="0"/>
    <n v="2887618.98"/>
    <n v="96.253966000000005"/>
    <n v="0"/>
    <n v="0"/>
    <n v="2887618.98"/>
    <n v="0"/>
    <n v="2887618.98"/>
    <n v="0"/>
    <n v="0"/>
    <n v="0"/>
    <s v="31957050"/>
    <s v="7028"/>
    <s v="NAGPUR RETAIL RO (STP 5027)"/>
    <s v="7000"/>
    <s v="WZR"/>
    <s v="7028CC01"/>
    <s v="INFR"/>
    <d v="2023-04-01T00:00:00"/>
    <d v="2025-03-31T00:00:00"/>
    <s v="RET"/>
    <n v="3000000"/>
    <s v="HPCL Mkt Retail"/>
    <x v="0"/>
    <x v="0"/>
    <s v="0"/>
  </r>
  <r>
    <x v="576"/>
    <s v="WZ_NAG_MODARPETRO"/>
    <x v="6"/>
    <n v="3500000"/>
    <n v="3500000"/>
    <n v="0"/>
    <n v="0"/>
    <n v="0"/>
    <n v="3446744.97"/>
    <n v="98.478427714285715"/>
    <n v="0"/>
    <n v="0"/>
    <n v="3446744.97"/>
    <n v="0"/>
    <n v="3446744.97"/>
    <n v="0"/>
    <n v="0"/>
    <n v="0"/>
    <s v="31957050"/>
    <s v="7028"/>
    <s v="NAGPUR RETAIL RO (STP 5027)"/>
    <s v="7028"/>
    <s v="WZR"/>
    <s v="7028CC01"/>
    <s v="INFR"/>
    <d v="2023-04-01T00:00:00"/>
    <d v="2025-03-31T00:00:00"/>
    <s v="RET"/>
    <n v="3500000"/>
    <s v="NAGPUR RETAIL RO (STP 5027)"/>
    <x v="0"/>
    <x v="0"/>
    <s v="0"/>
  </r>
  <r>
    <x v="577"/>
    <s v="WZ_NAG_MODGAJANAN"/>
    <x v="6"/>
    <n v="2300000"/>
    <n v="2300000"/>
    <n v="0"/>
    <n v="0"/>
    <n v="0"/>
    <n v="2030742.31"/>
    <n v="88.29314391304348"/>
    <n v="0"/>
    <n v="0"/>
    <n v="2030742.31"/>
    <n v="0"/>
    <n v="2030742.31"/>
    <n v="0"/>
    <n v="0"/>
    <n v="0"/>
    <s v="31957050"/>
    <s v="7028"/>
    <s v="NAGPUR RETAIL RO (STP 5027)"/>
    <s v="7028"/>
    <s v="WZR"/>
    <s v="7028CC01"/>
    <s v="INFR"/>
    <d v="2023-04-01T00:00:00"/>
    <d v="2025-03-31T00:00:00"/>
    <s v="RET"/>
    <n v="2300000"/>
    <s v="NAGPUR RETAIL RO (STP 5027)"/>
    <x v="0"/>
    <x v="0"/>
    <s v="0"/>
  </r>
  <r>
    <x v="578"/>
    <s v="WZ_SAFETY_VASHI_CCTV SAJGAON"/>
    <x v="5"/>
    <n v="1000000"/>
    <n v="1000000"/>
    <n v="0"/>
    <n v="0"/>
    <n v="0"/>
    <n v="997678.48"/>
    <n v="99.767848000000001"/>
    <n v="0"/>
    <n v="0"/>
    <n v="997678.48"/>
    <n v="0"/>
    <n v="997678.48"/>
    <n v="0"/>
    <n v="0"/>
    <n v="0"/>
    <s v="31963080"/>
    <s v="7033"/>
    <s v="VASHI RETAIL RO"/>
    <s v="7033"/>
    <s v="WZR"/>
    <s v="7033CC01"/>
    <s v="PNM"/>
    <d v="2023-07-20T00:00:00"/>
    <d v="2025-03-31T00:00:00"/>
    <s v="RET"/>
    <n v="1000000"/>
    <s v="VASHI RETAIL RO"/>
    <x v="0"/>
    <x v="0"/>
    <s v="0"/>
  </r>
  <r>
    <x v="579"/>
    <s v="WZ_MODN_VASHI_NIRMAL FUELS"/>
    <x v="5"/>
    <n v="1700000"/>
    <n v="1700000"/>
    <n v="0"/>
    <n v="0"/>
    <n v="0"/>
    <n v="1602599.63"/>
    <n v="94.270566470588236"/>
    <n v="0"/>
    <n v="0"/>
    <n v="1602599.63"/>
    <n v="0"/>
    <n v="1602599.63"/>
    <n v="0"/>
    <n v="0"/>
    <n v="0"/>
    <s v="31963080"/>
    <s v="7033"/>
    <s v="VASHI RETAIL RO"/>
    <s v="7033"/>
    <s v="WZR"/>
    <s v="7033CC01"/>
    <s v="INFR"/>
    <d v="2023-04-01T00:00:00"/>
    <d v="2024-09-30T00:00:00"/>
    <s v="RET"/>
    <n v="1700000"/>
    <s v="VASHI RETAIL RO"/>
    <x v="0"/>
    <x v="0"/>
    <s v="0"/>
  </r>
  <r>
    <x v="580"/>
    <s v="WZ_MOD_RVI_Pune_Dyanraj"/>
    <x v="1"/>
    <n v="0"/>
    <n v="0"/>
    <n v="0"/>
    <n v="0"/>
    <n v="0"/>
    <n v="0"/>
    <e v="#DIV/0!"/>
    <n v="0"/>
    <n v="0"/>
    <n v="0"/>
    <n v="0"/>
    <n v="0"/>
    <n v="0"/>
    <n v="0"/>
    <n v="0"/>
    <s v="31949520"/>
    <s v="7029"/>
    <s v="PUNE RETAIL RO"/>
    <s v="7029"/>
    <s v="WZR"/>
    <s v=""/>
    <s v="INFR"/>
    <d v="2023-07-22T00:00:00"/>
    <d v="2024-07-31T00:00:00"/>
    <s v="RET"/>
    <n v="800000"/>
    <s v="PUNE RETAIL RO"/>
    <x v="0"/>
    <x v="0"/>
    <s v="0"/>
  </r>
  <r>
    <x v="581"/>
    <s v="WZ_NAG_MODSHASHANK"/>
    <x v="6"/>
    <n v="4000000"/>
    <n v="4000000"/>
    <n v="0"/>
    <n v="0"/>
    <n v="0"/>
    <n v="3537150.35"/>
    <n v="88.42875875"/>
    <n v="0"/>
    <n v="0"/>
    <n v="3537150.35"/>
    <n v="0"/>
    <n v="3537150.35"/>
    <n v="0"/>
    <n v="0"/>
    <n v="0"/>
    <s v="31957050"/>
    <s v="7028"/>
    <s v="NAGPUR RETAIL RO (STP 5027)"/>
    <s v="7028"/>
    <s v="WZR"/>
    <s v="7028CC01"/>
    <s v="INFR"/>
    <d v="2023-04-01T00:00:00"/>
    <d v="2025-03-31T00:00:00"/>
    <s v="RET"/>
    <n v="4000000"/>
    <s v="NAGPUR RETAIL RO (STP 5027)"/>
    <x v="0"/>
    <x v="0"/>
    <s v="0"/>
  </r>
  <r>
    <x v="582"/>
    <s v="WZ_MOD_Canopy_Pune_Radhe Radhe"/>
    <x v="1"/>
    <n v="1600000"/>
    <n v="1600000"/>
    <n v="0"/>
    <n v="0"/>
    <n v="0"/>
    <n v="1546931.52"/>
    <n v="96.683220000000006"/>
    <n v="0"/>
    <n v="0"/>
    <n v="1546931.52"/>
    <n v="0"/>
    <n v="1546931.52"/>
    <n v="0"/>
    <n v="0"/>
    <n v="0"/>
    <s v="31915190"/>
    <s v="7029"/>
    <s v="PUNE RETAIL RO"/>
    <s v="7029"/>
    <s v="WZR"/>
    <s v="7029CC01"/>
    <s v="INFR"/>
    <d v="2023-07-24T00:00:00"/>
    <d v="2024-07-31T00:00:00"/>
    <s v="RET"/>
    <n v="1600000"/>
    <s v="PUNE RETAIL RO"/>
    <x v="0"/>
    <x v="0"/>
    <s v="0"/>
  </r>
  <r>
    <x v="583"/>
    <s v="WZ_MOD_RVI_Pune_Shree Swami Samarth"/>
    <x v="1"/>
    <n v="800000"/>
    <n v="800000"/>
    <n v="0"/>
    <n v="0"/>
    <n v="0"/>
    <n v="487279.65"/>
    <n v="60.90995625"/>
    <n v="0"/>
    <n v="0"/>
    <n v="487279.65"/>
    <n v="0"/>
    <n v="487279.65"/>
    <n v="0"/>
    <n v="0"/>
    <n v="0"/>
    <s v="31915190"/>
    <s v="7029"/>
    <s v="PUNE RETAIL RO"/>
    <s v="7029"/>
    <s v="WZR"/>
    <s v="7029CC01"/>
    <s v="INFR"/>
    <d v="2023-07-24T00:00:00"/>
    <d v="2024-07-31T00:00:00"/>
    <s v="RET"/>
    <n v="800000"/>
    <s v="PUNE RETAIL RO"/>
    <x v="0"/>
    <x v="0"/>
    <s v="0"/>
  </r>
  <r>
    <x v="584"/>
    <s v="WZ_MOD_RCC_Pune_Sai Krupa"/>
    <x v="1"/>
    <n v="2700000"/>
    <n v="2700000"/>
    <n v="0"/>
    <n v="0"/>
    <n v="0"/>
    <n v="2669337.5299999998"/>
    <n v="98.864352962962954"/>
    <n v="0"/>
    <n v="0"/>
    <n v="2669337.5299999998"/>
    <n v="0"/>
    <n v="2669337.5299999998"/>
    <n v="0"/>
    <n v="0"/>
    <n v="0"/>
    <s v="31915190"/>
    <s v="7029"/>
    <s v="PUNE RETAIL RO"/>
    <s v="7029"/>
    <s v="WZR"/>
    <s v="7029CC01"/>
    <s v="INFR"/>
    <d v="2023-07-24T00:00:00"/>
    <d v="2024-12-31T00:00:00"/>
    <s v="RET"/>
    <n v="2700000"/>
    <s v="PUNE RETAIL RO"/>
    <x v="0"/>
    <x v="0"/>
    <s v="0"/>
  </r>
  <r>
    <x v="585"/>
    <s v="WZ_Mumbai_MOD_Major_Coco_Chembur"/>
    <x v="7"/>
    <n v="13000000"/>
    <n v="13000000"/>
    <n v="0"/>
    <n v="0"/>
    <n v="0"/>
    <n v="12798164.390000001"/>
    <n v="98.447418384615389"/>
    <n v="0"/>
    <n v="0"/>
    <n v="12798164.390000001"/>
    <n v="0"/>
    <n v="12798164.390000001"/>
    <n v="0"/>
    <n v="0"/>
    <n v="0"/>
    <s v="31901870"/>
    <s v="7027"/>
    <s v="MUMBAI RETAIL RO"/>
    <s v="7027"/>
    <s v="WZR"/>
    <s v="7027CC01"/>
    <s v="INFR"/>
    <d v="2023-07-24T00:00:00"/>
    <d v="2024-10-30T00:00:00"/>
    <s v="RET"/>
    <n v="13000000"/>
    <s v="MUMBAI RETAIL RO"/>
    <x v="0"/>
    <x v="0"/>
    <s v="0"/>
  </r>
  <r>
    <x v="586"/>
    <s v="WZ_MOD_RVI_Pune_Dyanraj"/>
    <x v="1"/>
    <n v="800000"/>
    <n v="800000"/>
    <n v="0"/>
    <n v="0"/>
    <n v="0"/>
    <n v="660979.78"/>
    <n v="82.622472500000001"/>
    <n v="0"/>
    <n v="0"/>
    <n v="660979.78"/>
    <n v="0"/>
    <n v="660979.78"/>
    <n v="0"/>
    <n v="0"/>
    <n v="0"/>
    <s v="31949520"/>
    <s v="7029"/>
    <s v="PUNE RETAIL RO"/>
    <s v="7029"/>
    <s v="WZR"/>
    <s v="7029CC01"/>
    <s v="INFR"/>
    <d v="2023-07-26T00:00:00"/>
    <d v="2024-07-31T00:00:00"/>
    <s v="RET"/>
    <n v="800000"/>
    <s v="PUNE RETAIL RO"/>
    <x v="0"/>
    <x v="0"/>
    <s v="0"/>
  </r>
  <r>
    <x v="587"/>
    <s v="WZ_Mumbai_MOD_Driveway_Hind_Auto_Mahim"/>
    <x v="7"/>
    <n v="2000000"/>
    <n v="2000000"/>
    <n v="0"/>
    <n v="0"/>
    <n v="0"/>
    <n v="1116426.5900000001"/>
    <n v="55.821329500000004"/>
    <n v="0"/>
    <n v="0"/>
    <n v="1116426.5900000001"/>
    <n v="0"/>
    <n v="1116426.5900000001"/>
    <n v="0"/>
    <n v="0"/>
    <n v="0"/>
    <s v="31901870"/>
    <s v="7027"/>
    <s v="MUMBAI RETAIL RO"/>
    <s v="7027"/>
    <s v="WZR"/>
    <s v="7027CC01"/>
    <s v="INFR"/>
    <d v="2023-07-31T00:00:00"/>
    <d v="2024-07-30T00:00:00"/>
    <s v="RET"/>
    <n v="2000000"/>
    <s v="MUMBAI RETAIL RO"/>
    <x v="0"/>
    <x v="0"/>
    <s v="0"/>
  </r>
  <r>
    <x v="588"/>
    <s v=""/>
    <x v="7"/>
    <n v="3200000"/>
    <n v="3200000"/>
    <n v="0"/>
    <n v="0"/>
    <n v="0"/>
    <n v="1781413.86"/>
    <n v="55.669183125000004"/>
    <n v="0"/>
    <n v="0"/>
    <n v="1781413.86"/>
    <n v="0"/>
    <n v="1781413.86"/>
    <n v="0"/>
    <n v="0"/>
    <n v="0"/>
    <s v="31901870"/>
    <s v="7027"/>
    <s v="MUMBAI RETAIL RO"/>
    <s v="7027"/>
    <s v="WZR"/>
    <s v="7027CC01"/>
    <s v="INFR"/>
    <d v="2023-07-27T00:00:00"/>
    <d v="2024-10-30T00:00:00"/>
    <s v="RET"/>
    <n v="3200000"/>
    <s v="MUMBAI RETAIL RO"/>
    <x v="0"/>
    <x v="0"/>
    <s v="0"/>
  </r>
  <r>
    <x v="589"/>
    <s v="WZ_MOD_Driveway_Pune_Sai Petroleum"/>
    <x v="1"/>
    <n v="1500000"/>
    <n v="1500000"/>
    <n v="0"/>
    <n v="0"/>
    <n v="0"/>
    <n v="1475900.54"/>
    <n v="98.393369333333339"/>
    <n v="0"/>
    <n v="0"/>
    <n v="1475900.54"/>
    <n v="0"/>
    <n v="1475900.54"/>
    <n v="0"/>
    <n v="0"/>
    <n v="0"/>
    <s v="31949520"/>
    <s v="7029"/>
    <s v="PUNE RETAIL RO"/>
    <s v="7029"/>
    <s v="WZR"/>
    <s v="7029CC01"/>
    <s v="INFR"/>
    <d v="2023-07-27T00:00:00"/>
    <d v="2024-07-31T00:00:00"/>
    <s v="RET"/>
    <n v="1500000"/>
    <s v="PUNE RETAIL RO"/>
    <x v="0"/>
    <x v="0"/>
    <s v="0"/>
  </r>
  <r>
    <x v="590"/>
    <s v="WZ_Mumbai_MOD_Dri_Mahim_Service"/>
    <x v="7"/>
    <n v="850000"/>
    <n v="850000"/>
    <n v="0"/>
    <n v="0"/>
    <n v="0"/>
    <n v="797036.48"/>
    <n v="93.768997647058825"/>
    <n v="0"/>
    <n v="0"/>
    <n v="797036.48"/>
    <n v="0"/>
    <n v="797036.48"/>
    <n v="0"/>
    <n v="0"/>
    <n v="0"/>
    <s v="31901870"/>
    <s v="7027"/>
    <s v="MUMBAI RETAIL RO"/>
    <s v="7027"/>
    <s v="WZR"/>
    <s v="7027CC01"/>
    <s v="INFR"/>
    <d v="2023-08-01T00:00:00"/>
    <d v="2024-08-31T00:00:00"/>
    <s v="RET"/>
    <n v="1200000"/>
    <s v="MUMBAI RETAIL RO"/>
    <x v="0"/>
    <x v="0"/>
    <s v="0"/>
  </r>
  <r>
    <x v="591"/>
    <s v="WZ_DDD_Pune_Tej Petroleum"/>
    <x v="1"/>
    <n v="1200000"/>
    <n v="1200000"/>
    <n v="25000"/>
    <n v="0"/>
    <n v="0"/>
    <n v="1109773.73"/>
    <n v="92.481144166666667"/>
    <n v="0"/>
    <n v="0"/>
    <n v="1109773.73"/>
    <n v="0"/>
    <n v="1134773.73"/>
    <n v="0"/>
    <n v="0"/>
    <n v="0"/>
    <s v="31949520"/>
    <s v="7029"/>
    <s v="PUNE RETAIL RO"/>
    <s v="7029"/>
    <s v="WZR"/>
    <s v="7029CC01"/>
    <s v="PNM"/>
    <d v="2023-07-27T00:00:00"/>
    <d v="2024-07-31T00:00:00"/>
    <s v="RET"/>
    <n v="1200000"/>
    <s v="PUNE RETAIL RO"/>
    <x v="2"/>
    <x v="0"/>
    <s v="0"/>
  </r>
  <r>
    <x v="592"/>
    <s v="WZ_Mumbai_MOD_Dri_Saikripa"/>
    <x v="7"/>
    <n v="300000"/>
    <n v="300000"/>
    <n v="0"/>
    <n v="0"/>
    <n v="0"/>
    <n v="230184"/>
    <n v="76.727999999999994"/>
    <n v="0"/>
    <n v="0"/>
    <n v="230184"/>
    <n v="0"/>
    <n v="230184"/>
    <n v="0"/>
    <n v="0"/>
    <n v="0"/>
    <s v="31901870"/>
    <s v="7027"/>
    <s v="MUMBAI RETAIL RO"/>
    <s v="7027"/>
    <s v="WZR"/>
    <s v="7027CC01"/>
    <s v="INFR"/>
    <d v="2023-08-01T00:00:00"/>
    <d v="2024-08-30T00:00:00"/>
    <s v="RET"/>
    <n v="2000000"/>
    <s v="MUMBAI RETAIL RO"/>
    <x v="0"/>
    <x v="0"/>
    <s v="0"/>
  </r>
  <r>
    <x v="593"/>
    <s v="WZ_MOD_RVI_Pune_Kaushtubh Petroleum"/>
    <x v="1"/>
    <n v="900000"/>
    <n v="900000"/>
    <n v="0"/>
    <n v="0"/>
    <n v="0"/>
    <n v="704108.02"/>
    <n v="78.23422444444445"/>
    <n v="0"/>
    <n v="0"/>
    <n v="704108.02"/>
    <n v="0"/>
    <n v="704108.02"/>
    <n v="0"/>
    <n v="0"/>
    <n v="0"/>
    <s v="31949520"/>
    <s v="7029"/>
    <s v="PUNE RETAIL RO"/>
    <s v="7029"/>
    <s v="WZR"/>
    <s v="7029CC01"/>
    <s v="INFR"/>
    <d v="2023-07-27T00:00:00"/>
    <d v="2024-07-31T00:00:00"/>
    <s v="RET"/>
    <n v="900000"/>
    <s v="PUNE RETAIL RO"/>
    <x v="0"/>
    <x v="0"/>
    <s v="0"/>
  </r>
  <r>
    <x v="594"/>
    <s v="WZ_SUR_NewHway_AusaDC"/>
    <x v="2"/>
    <n v="1800000"/>
    <n v="1800000"/>
    <n v="0"/>
    <n v="0"/>
    <n v="0"/>
    <n v="1781298.2"/>
    <n v="98.961011111111105"/>
    <n v="0"/>
    <n v="0"/>
    <n v="1781298.2"/>
    <n v="0"/>
    <n v="1781298.2"/>
    <n v="0"/>
    <n v="0"/>
    <n v="0"/>
    <s v="31951460"/>
    <s v="7035"/>
    <s v="SHOLAPUR RETAIL REGION"/>
    <s v="7035"/>
    <s v="WZR"/>
    <s v="7035CC01"/>
    <s v="INFR"/>
    <d v="2023-07-29T00:00:00"/>
    <d v="2024-07-31T00:00:00"/>
    <s v="RET"/>
    <n v="1800000"/>
    <s v="SHOLAPUR RETAIL REGION"/>
    <x v="0"/>
    <x v="0"/>
    <s v="0"/>
  </r>
  <r>
    <x v="595"/>
    <s v="WZ_SUR_NewHway_GopalpurDC"/>
    <x v="2"/>
    <n v="2100000"/>
    <n v="2100000"/>
    <n v="0"/>
    <n v="0"/>
    <n v="0"/>
    <n v="1790552.35"/>
    <n v="85.264397619047628"/>
    <n v="0"/>
    <n v="0"/>
    <n v="1790552.35"/>
    <n v="0"/>
    <n v="1790552.35"/>
    <n v="0"/>
    <n v="0"/>
    <n v="0"/>
    <s v="31951460"/>
    <s v="7035"/>
    <s v="SHOLAPUR RETAIL REGION"/>
    <s v="7035"/>
    <s v="WZR"/>
    <s v="7035CC01"/>
    <s v="INFR"/>
    <d v="2023-07-28T00:00:00"/>
    <d v="2025-03-31T00:00:00"/>
    <s v="RET"/>
    <n v="2100000"/>
    <s v="SHOLAPUR RETAIL REGION"/>
    <x v="0"/>
    <x v="0"/>
    <s v="0"/>
  </r>
  <r>
    <x v="596"/>
    <s v="WZ_SUR_ModAnvayrajeRVI"/>
    <x v="2"/>
    <n v="870000"/>
    <n v="870000"/>
    <n v="0"/>
    <n v="0"/>
    <n v="0"/>
    <n v="725616.83"/>
    <n v="83.404233333333323"/>
    <n v="0"/>
    <n v="0"/>
    <n v="725616.83"/>
    <n v="0"/>
    <n v="725616.83"/>
    <n v="0"/>
    <n v="0"/>
    <n v="0"/>
    <s v="31951460"/>
    <s v="7035"/>
    <s v="SHOLAPUR RETAIL REGION"/>
    <s v="7035"/>
    <s v="WZR"/>
    <s v="7035CC01"/>
    <s v="INFR"/>
    <d v="2023-07-29T00:00:00"/>
    <d v="2025-03-31T00:00:00"/>
    <s v="RET"/>
    <n v="870000"/>
    <s v="SHOLAPUR RETAIL REGION"/>
    <x v="0"/>
    <x v="0"/>
    <s v="0"/>
  </r>
  <r>
    <x v="597"/>
    <s v="WZ_SUR_ModJayBhagwanRVI"/>
    <x v="2"/>
    <n v="870000"/>
    <n v="870000"/>
    <n v="0"/>
    <n v="0"/>
    <n v="0"/>
    <n v="727119.81"/>
    <n v="83.576989655172426"/>
    <n v="0"/>
    <n v="0"/>
    <n v="727119.81"/>
    <n v="0"/>
    <n v="727119.81"/>
    <n v="0"/>
    <n v="0"/>
    <n v="0"/>
    <s v="31951460"/>
    <s v="7035"/>
    <s v="SHOLAPUR RETAIL REGION"/>
    <s v="7035"/>
    <s v="WZR"/>
    <s v="7035CC01"/>
    <s v="INFR"/>
    <d v="2023-07-29T00:00:00"/>
    <d v="2025-03-31T00:00:00"/>
    <s v="RET"/>
    <n v="870000"/>
    <s v="SHOLAPUR RETAIL REGION"/>
    <x v="0"/>
    <x v="0"/>
    <s v="0"/>
  </r>
  <r>
    <x v="598"/>
    <s v="WZ_SUR_ModAZPetSBExtDWExt"/>
    <x v="2"/>
    <n v="1157000"/>
    <n v="1157000"/>
    <n v="0"/>
    <n v="0"/>
    <n v="0"/>
    <n v="1152047.8600000001"/>
    <n v="99.571984442523771"/>
    <n v="0"/>
    <n v="0"/>
    <n v="1152047.8600000001"/>
    <n v="0"/>
    <n v="1152047.8600000001"/>
    <n v="0"/>
    <n v="0"/>
    <n v="0"/>
    <s v="31951460"/>
    <s v="7035"/>
    <s v="SHOLAPUR RETAIL REGION"/>
    <s v="7035"/>
    <s v="WZR"/>
    <s v="7035CC01"/>
    <s v="INFR"/>
    <d v="2023-07-29T00:00:00"/>
    <d v="2025-03-31T00:00:00"/>
    <s v="RET"/>
    <n v="1157000"/>
    <s v="SHOLAPUR RETAIL REGION"/>
    <x v="0"/>
    <x v="0"/>
    <s v="0"/>
  </r>
  <r>
    <x v="599"/>
    <s v="WZ_AURR_NRO Devlana DC"/>
    <x v="3"/>
    <n v="2800000"/>
    <n v="2800000"/>
    <n v="619.84"/>
    <n v="0"/>
    <n v="0"/>
    <n v="2798916.39"/>
    <n v="99.961299642857142"/>
    <n v="0"/>
    <n v="0"/>
    <n v="2798916.39"/>
    <n v="0"/>
    <n v="2799536.23"/>
    <n v="0"/>
    <n v="0"/>
    <n v="0"/>
    <s v="31949090"/>
    <s v="7023"/>
    <s v="AURANGABAD RETAIL RO"/>
    <s v="7023"/>
    <s v="WZR"/>
    <s v="7023CC01"/>
    <s v="INFR"/>
    <d v="2023-04-01T00:00:00"/>
    <d v="2024-12-31T00:00:00"/>
    <s v="RET"/>
    <n v="2800000"/>
    <s v="AURANGABAD RETAIL RO"/>
    <x v="2"/>
    <x v="0"/>
    <s v="0"/>
  </r>
  <r>
    <x v="600"/>
    <s v="WZ_NAG_SAFETY"/>
    <x v="6"/>
    <n v="4000000"/>
    <n v="4000000"/>
    <n v="0"/>
    <n v="0"/>
    <n v="0"/>
    <n v="3985948.16"/>
    <n v="99.648704000000009"/>
    <n v="0"/>
    <n v="0"/>
    <n v="3985948.16"/>
    <n v="0"/>
    <n v="3985948.16"/>
    <n v="0"/>
    <n v="0"/>
    <n v="0"/>
    <s v="31957050"/>
    <s v="7028"/>
    <s v="NAGPUR RETAIL RO (STP 5027)"/>
    <s v="7028"/>
    <s v="WZR"/>
    <s v="7028CC01"/>
    <s v="PNM"/>
    <d v="2023-04-01T00:00:00"/>
    <d v="2025-03-31T00:00:00"/>
    <s v="RET"/>
    <n v="4000000"/>
    <s v="NAGPUR RETAIL RO (STP 5027)"/>
    <x v="0"/>
    <x v="0"/>
    <s v="0"/>
  </r>
  <r>
    <x v="601"/>
    <s v="WZ_AURR_NRO Digrish Phata DC"/>
    <x v="3"/>
    <n v="3300000"/>
    <n v="3300000"/>
    <n v="0"/>
    <n v="0"/>
    <n v="0"/>
    <n v="3272375.26"/>
    <n v="99.162886666666665"/>
    <n v="0"/>
    <n v="0"/>
    <n v="3272375.26"/>
    <n v="0"/>
    <n v="3272375.26"/>
    <n v="0"/>
    <n v="0"/>
    <n v="0"/>
    <s v="31949090"/>
    <s v="7023"/>
    <s v="AURANGABAD RETAIL RO"/>
    <s v="7023"/>
    <s v="WZR"/>
    <s v="7023CC01"/>
    <s v="INFR"/>
    <d v="2023-04-01T00:00:00"/>
    <d v="2024-12-31T00:00:00"/>
    <s v="RET"/>
    <n v="3300000"/>
    <s v="AURANGABAD RETAIL RO"/>
    <x v="0"/>
    <x v="0"/>
    <s v="0"/>
  </r>
  <r>
    <x v="602"/>
    <s v="WZ_AURR_DDD Durga Petroleum"/>
    <x v="3"/>
    <n v="1200000"/>
    <n v="1200000"/>
    <n v="0"/>
    <n v="0"/>
    <n v="0"/>
    <n v="1189919.22"/>
    <n v="99.159935000000004"/>
    <n v="0"/>
    <n v="0"/>
    <n v="1189919.22"/>
    <n v="0"/>
    <n v="1189919.22"/>
    <n v="0"/>
    <n v="0"/>
    <n v="0"/>
    <s v="31949090"/>
    <s v="7023"/>
    <s v="AURANGABAD RETAIL RO"/>
    <s v="7023"/>
    <s v="WZR"/>
    <s v="7023CC01"/>
    <s v="PNM"/>
    <d v="2023-04-01T00:00:00"/>
    <d v="2024-12-31T00:00:00"/>
    <s v="RET"/>
    <n v="1200000"/>
    <s v="AURANGABAD RETAIL RO"/>
    <x v="0"/>
    <x v="0"/>
    <s v="0"/>
  </r>
  <r>
    <x v="603"/>
    <s v="WZ_AURR_Mod Pawan Lahiri"/>
    <x v="3"/>
    <n v="1200000"/>
    <n v="1200000"/>
    <n v="0"/>
    <n v="0"/>
    <n v="0"/>
    <n v="1199745.33"/>
    <n v="99.978777500000007"/>
    <n v="0"/>
    <n v="0"/>
    <n v="1199745.33"/>
    <n v="0"/>
    <n v="1199745.33"/>
    <n v="0"/>
    <n v="0"/>
    <n v="0"/>
    <s v="31949090"/>
    <s v="7023"/>
    <s v="AURANGABAD RETAIL RO"/>
    <s v="7023"/>
    <s v="WZR"/>
    <s v="7023CC01"/>
    <s v="INFR"/>
    <d v="2023-04-01T00:00:00"/>
    <d v="2024-12-31T00:00:00"/>
    <s v="RET"/>
    <n v="1200000"/>
    <s v="AURANGABAD RETAIL RO"/>
    <x v="0"/>
    <x v="0"/>
    <s v="0"/>
  </r>
  <r>
    <x v="604"/>
    <s v="WZ_AURR_Mod UrjaStrot"/>
    <x v="3"/>
    <n v="1800000"/>
    <n v="1800000"/>
    <n v="0"/>
    <n v="0"/>
    <n v="0"/>
    <n v="1796335.75"/>
    <n v="99.79643055555556"/>
    <n v="0"/>
    <n v="0"/>
    <n v="1796335.75"/>
    <n v="0"/>
    <n v="1796335.75"/>
    <n v="0"/>
    <n v="0"/>
    <n v="0"/>
    <s v="31949090"/>
    <s v="7023"/>
    <s v="AURANGABAD RETAIL RO"/>
    <s v="7023"/>
    <s v="WZR"/>
    <s v="7023CC01"/>
    <s v="INFR"/>
    <d v="2023-04-01T00:00:00"/>
    <d v="2024-12-31T00:00:00"/>
    <s v="RET"/>
    <n v="1800000"/>
    <s v="AURANGABAD RETAIL RO"/>
    <x v="0"/>
    <x v="0"/>
    <s v="0"/>
  </r>
  <r>
    <x v="605"/>
    <s v="WZ_AURR_Mod Sarthi Petroleum"/>
    <x v="3"/>
    <n v="2350000"/>
    <n v="2350000"/>
    <n v="0"/>
    <n v="0"/>
    <n v="0"/>
    <n v="2347289.15"/>
    <n v="99.884644680851054"/>
    <n v="0"/>
    <n v="0"/>
    <n v="2347289.15"/>
    <n v="0"/>
    <n v="2347289.15"/>
    <n v="0"/>
    <n v="0"/>
    <n v="0"/>
    <s v="31949090"/>
    <s v="7023"/>
    <s v="AURANGABAD RETAIL RO"/>
    <s v="7023"/>
    <s v="WZR"/>
    <s v="7023CC01"/>
    <s v="INFR"/>
    <d v="2023-04-01T00:00:00"/>
    <d v="2024-12-31T00:00:00"/>
    <s v="RET"/>
    <n v="2350000"/>
    <s v="AURANGABAD RETAIL RO"/>
    <x v="0"/>
    <x v="0"/>
    <s v="0"/>
  </r>
  <r>
    <x v="606"/>
    <s v="WZ_AURR_Mod Paras Petroleum"/>
    <x v="3"/>
    <n v="1200000"/>
    <n v="1200000"/>
    <n v="0"/>
    <n v="0"/>
    <n v="0"/>
    <n v="1197752.05"/>
    <n v="99.812670833333343"/>
    <n v="0"/>
    <n v="0"/>
    <n v="1197752.05"/>
    <n v="0"/>
    <n v="1197752.05"/>
    <n v="0"/>
    <n v="0"/>
    <n v="0"/>
    <s v="31949090"/>
    <s v="7023"/>
    <s v="AURANGABAD RETAIL RO"/>
    <s v="7023"/>
    <s v="WZR"/>
    <s v="7023CC01"/>
    <s v="INFR"/>
    <d v="2023-04-01T00:00:00"/>
    <d v="2024-12-31T00:00:00"/>
    <s v="RET"/>
    <n v="1200000"/>
    <s v="AURANGABAD RETAIL RO"/>
    <x v="0"/>
    <x v="0"/>
    <s v="0"/>
  </r>
  <r>
    <x v="607"/>
    <s v="WZ_AURR_Mod Sai Petroleum"/>
    <x v="3"/>
    <n v="1300000"/>
    <n v="1300000"/>
    <n v="0"/>
    <n v="0"/>
    <n v="0"/>
    <n v="1289992.3899999999"/>
    <n v="99.230183846153835"/>
    <n v="0"/>
    <n v="0"/>
    <n v="1289992.3899999999"/>
    <n v="0"/>
    <n v="1289992.3899999999"/>
    <n v="0"/>
    <n v="0"/>
    <n v="0"/>
    <s v="31949090"/>
    <s v="7023"/>
    <s v="AURANGABAD RETAIL RO"/>
    <s v="7023"/>
    <s v="WZR"/>
    <s v="7023CC01"/>
    <s v="INFR"/>
    <d v="2023-04-01T00:00:00"/>
    <d v="2024-12-31T00:00:00"/>
    <s v="RET"/>
    <n v="1300000"/>
    <s v="AURANGABAD RETAIL RO"/>
    <x v="0"/>
    <x v="0"/>
    <s v="0"/>
  </r>
  <r>
    <x v="608"/>
    <s v="WZ_AURR_Mod Anushree Petroleum"/>
    <x v="3"/>
    <n v="1500000"/>
    <n v="1500000"/>
    <n v="0"/>
    <n v="0"/>
    <n v="0"/>
    <n v="1499032.92"/>
    <n v="99.935527999999991"/>
    <n v="0"/>
    <n v="0"/>
    <n v="1499032.92"/>
    <n v="0"/>
    <n v="1499032.92"/>
    <n v="0"/>
    <n v="0"/>
    <n v="0"/>
    <s v="31949090"/>
    <s v="7023"/>
    <s v="AURANGABAD RETAIL RO"/>
    <s v="7023"/>
    <s v="WZR"/>
    <s v="7023CC01"/>
    <s v="INFR"/>
    <d v="2023-04-01T00:00:00"/>
    <d v="2024-12-31T00:00:00"/>
    <s v="RET"/>
    <n v="1500000"/>
    <s v="AURANGABAD RETAIL RO"/>
    <x v="0"/>
    <x v="0"/>
    <s v="0"/>
  </r>
  <r>
    <x v="609"/>
    <s v="WZ_AURR_Mod Atharva Petroleum"/>
    <x v="3"/>
    <n v="2200000"/>
    <n v="2200000"/>
    <n v="0"/>
    <n v="0"/>
    <n v="0"/>
    <n v="2198905.19"/>
    <n v="99.950235909090907"/>
    <n v="0"/>
    <n v="0"/>
    <n v="2198905.19"/>
    <n v="0"/>
    <n v="2198905.19"/>
    <n v="0"/>
    <n v="0"/>
    <n v="0"/>
    <s v="31949090"/>
    <s v="7023"/>
    <s v="AURANGABAD RETAIL RO"/>
    <s v="7023"/>
    <s v="WZR"/>
    <s v="7023CC01"/>
    <s v="INFR"/>
    <d v="2023-04-01T00:00:00"/>
    <d v="2024-12-31T00:00:00"/>
    <s v="RET"/>
    <n v="2200000"/>
    <s v="AURANGABAD RETAIL RO"/>
    <x v="0"/>
    <x v="0"/>
    <s v="0"/>
  </r>
  <r>
    <x v="610"/>
    <s v="WZ_AURR_Mod Janardhan Petroleum"/>
    <x v="3"/>
    <n v="1100000"/>
    <n v="1100000"/>
    <n v="0"/>
    <n v="0"/>
    <n v="0"/>
    <n v="1099599.23"/>
    <n v="99.96356636363636"/>
    <n v="0"/>
    <n v="0"/>
    <n v="1099599.23"/>
    <n v="0"/>
    <n v="1099599.23"/>
    <n v="0"/>
    <n v="0"/>
    <n v="0"/>
    <s v="31949090"/>
    <s v="7023"/>
    <s v="AURANGABAD RETAIL RO"/>
    <s v="7023"/>
    <s v="WZR"/>
    <s v="7023CC01"/>
    <s v="INFR"/>
    <d v="2023-04-01T00:00:00"/>
    <d v="2024-12-31T00:00:00"/>
    <s v="RET"/>
    <n v="1100000"/>
    <s v="AURANGABAD RETAIL RO"/>
    <x v="0"/>
    <x v="0"/>
    <s v="0"/>
  </r>
  <r>
    <x v="611"/>
    <s v="WZ_AURR_Mod Mauli Petroleum"/>
    <x v="3"/>
    <n v="1000000"/>
    <n v="1000000"/>
    <n v="0"/>
    <n v="0"/>
    <n v="0"/>
    <n v="981400.88"/>
    <n v="98.140088000000006"/>
    <n v="0"/>
    <n v="0"/>
    <n v="981400.88"/>
    <n v="0"/>
    <n v="981400.88"/>
    <n v="0"/>
    <n v="0"/>
    <n v="0"/>
    <s v="31949090"/>
    <s v="7023"/>
    <s v="AURANGABAD RETAIL RO"/>
    <s v="7023"/>
    <s v="WZR"/>
    <s v="7023CC01"/>
    <s v="INFR"/>
    <d v="2023-04-01T00:00:00"/>
    <d v="2024-12-31T00:00:00"/>
    <s v="RET"/>
    <n v="1000000"/>
    <s v="AURANGABAD RETAIL RO"/>
    <x v="0"/>
    <x v="0"/>
    <s v="0"/>
  </r>
  <r>
    <x v="612"/>
    <s v="WZ_AURR_Mod Phulkar Namdeo"/>
    <x v="3"/>
    <n v="2800000"/>
    <n v="2800000"/>
    <n v="0"/>
    <n v="0"/>
    <n v="0"/>
    <n v="2799625.4"/>
    <n v="99.986621428571425"/>
    <n v="0"/>
    <n v="0"/>
    <n v="2799625.4"/>
    <n v="0"/>
    <n v="2799625.4"/>
    <n v="0"/>
    <n v="-81"/>
    <n v="0"/>
    <s v="31901870"/>
    <s v="7023"/>
    <s v="AURANGABAD RETAIL RO"/>
    <s v="7023"/>
    <s v="WZR"/>
    <s v="7023CC01"/>
    <s v="INFR"/>
    <d v="2023-04-01T00:00:00"/>
    <d v="2025-03-31T00:00:00"/>
    <s v="RET"/>
    <n v="2800000"/>
    <s v="AURANGABAD RETAIL RO"/>
    <x v="0"/>
    <x v="0"/>
    <s v="0"/>
  </r>
  <r>
    <x v="613"/>
    <s v="WZ_AURR_Mod Sai Simran Petroleum"/>
    <x v="3"/>
    <n v="1800000"/>
    <n v="1800000"/>
    <n v="0"/>
    <n v="0"/>
    <n v="0"/>
    <n v="1799201.76"/>
    <n v="99.955653333333331"/>
    <n v="0"/>
    <n v="0"/>
    <n v="1799201.76"/>
    <n v="0"/>
    <n v="1799201.76"/>
    <n v="0"/>
    <n v="0"/>
    <n v="0"/>
    <s v="31949090"/>
    <s v="7023"/>
    <s v="AURANGABAD RETAIL RO"/>
    <s v="7023"/>
    <s v="WZR"/>
    <s v="7023CC01"/>
    <s v="INFR"/>
    <d v="2023-04-01T00:00:00"/>
    <d v="2025-03-31T00:00:00"/>
    <s v="RET"/>
    <n v="1800000"/>
    <s v="AURANGABAD RETAIL RO"/>
    <x v="0"/>
    <x v="0"/>
    <s v="0"/>
  </r>
  <r>
    <x v="614"/>
    <s v="WZ_MOD_Pune_Baramati Taluka K.V.S. Ltd"/>
    <x v="1"/>
    <n v="3100000"/>
    <n v="3100000"/>
    <n v="0"/>
    <n v="0"/>
    <n v="0"/>
    <n v="3092101.41"/>
    <n v="99.745206774193548"/>
    <n v="0"/>
    <n v="0"/>
    <n v="3092101.41"/>
    <n v="0"/>
    <n v="3092101.41"/>
    <n v="0"/>
    <n v="0"/>
    <n v="0"/>
    <s v="31949520"/>
    <s v="7029"/>
    <s v="PUNE RETAIL RO"/>
    <s v="7029"/>
    <s v="WZR"/>
    <s v="7029CC01"/>
    <s v="INFR"/>
    <d v="2023-07-30T00:00:00"/>
    <d v="2024-07-31T00:00:00"/>
    <s v="RET"/>
    <n v="3100000"/>
    <s v="PUNE RETAIL RO"/>
    <x v="0"/>
    <x v="0"/>
    <s v="0"/>
  </r>
  <r>
    <x v="615"/>
    <s v="WZ_Pune _Automation"/>
    <x v="1"/>
    <n v="14000000"/>
    <n v="14000000"/>
    <n v="2458276.9900000002"/>
    <n v="0"/>
    <n v="0"/>
    <n v="11247939.75"/>
    <n v="80.342426785714281"/>
    <n v="0"/>
    <n v="0"/>
    <n v="8869076.7300000004"/>
    <n v="2378863.02"/>
    <n v="13706216.74"/>
    <n v="0"/>
    <n v="0"/>
    <n v="0"/>
    <s v="31949520"/>
    <s v="7029"/>
    <s v="PUNE RETAIL RO"/>
    <s v=""/>
    <s v="WZR"/>
    <s v="7029CC01"/>
    <s v="ATMN"/>
    <d v="2023-07-30T00:00:00"/>
    <d v="2025-07-28T00:00:00"/>
    <s v="RET"/>
    <n v="14000000"/>
    <s v=""/>
    <x v="1"/>
    <x v="0"/>
    <s v="0"/>
  </r>
  <r>
    <x v="616"/>
    <s v="WZ_AURR_Mod Krishi Kendra"/>
    <x v="3"/>
    <n v="1300000"/>
    <n v="1300000"/>
    <n v="0"/>
    <n v="0"/>
    <n v="0"/>
    <n v="1118148.6499999999"/>
    <n v="86.011434615384601"/>
    <n v="0"/>
    <n v="0"/>
    <n v="1118148.6499999999"/>
    <n v="0"/>
    <n v="1118148.6499999999"/>
    <n v="0"/>
    <n v="0"/>
    <n v="0"/>
    <s v="31949090"/>
    <s v="7023"/>
    <s v="AURANGABAD RETAIL RO"/>
    <s v="7023"/>
    <s v="WZR"/>
    <s v="7023CC01"/>
    <s v="INFR"/>
    <d v="2023-04-01T00:00:00"/>
    <d v="2025-03-31T00:00:00"/>
    <s v="RET"/>
    <n v="1300000"/>
    <s v="AURANGABAD RETAIL RO"/>
    <x v="0"/>
    <x v="0"/>
    <s v="0"/>
  </r>
  <r>
    <x v="617"/>
    <s v="WZ_AURR_Mod Kashtakar and Sons"/>
    <x v="3"/>
    <n v="2200000"/>
    <n v="2200000"/>
    <n v="0"/>
    <n v="0"/>
    <n v="0"/>
    <n v="2199884.1"/>
    <n v="99.994731818181819"/>
    <n v="0"/>
    <n v="0"/>
    <n v="2199884.1"/>
    <n v="0"/>
    <n v="2199884.1"/>
    <n v="0"/>
    <n v="0"/>
    <n v="0"/>
    <s v="31949090"/>
    <s v="7023"/>
    <s v="AURANGABAD RETAIL RO"/>
    <s v="7023"/>
    <s v="WZR"/>
    <s v="7023CC01"/>
    <s v="INFR"/>
    <d v="2023-04-01T00:00:00"/>
    <d v="2025-03-31T00:00:00"/>
    <s v="RET"/>
    <n v="2200000"/>
    <s v="AURANGABAD RETAIL RO"/>
    <x v="0"/>
    <x v="0"/>
    <s v="0"/>
  </r>
  <r>
    <x v="618"/>
    <s v="WZ_AURR_Mod MSWC Jam DC"/>
    <x v="3"/>
    <n v="1800000"/>
    <n v="1800000"/>
    <n v="0"/>
    <n v="0"/>
    <n v="0"/>
    <n v="1714246.51"/>
    <n v="95.235917222222227"/>
    <n v="0"/>
    <n v="0"/>
    <n v="1714246.51"/>
    <n v="0"/>
    <n v="1714246.51"/>
    <n v="0"/>
    <n v="0"/>
    <n v="0"/>
    <s v="31949090"/>
    <s v="7023"/>
    <s v="AURANGABAD RETAIL RO"/>
    <s v="7023"/>
    <s v="WZR"/>
    <s v="7023CC01"/>
    <s v="INFR"/>
    <d v="2023-04-01T00:00:00"/>
    <d v="2025-03-31T00:00:00"/>
    <s v="RET"/>
    <n v="1800000"/>
    <s v="AURANGABAD RETAIL RO"/>
    <x v="0"/>
    <x v="0"/>
    <s v="0"/>
  </r>
  <r>
    <x v="619"/>
    <s v="WZ_AURR_Mod Balaji CNG"/>
    <x v="3"/>
    <n v="2000000"/>
    <n v="2000000"/>
    <n v="0"/>
    <n v="0"/>
    <n v="0"/>
    <n v="1997821.92"/>
    <n v="99.89109599999999"/>
    <n v="0"/>
    <n v="0"/>
    <n v="1997821.92"/>
    <n v="0"/>
    <n v="1997821.92"/>
    <n v="0"/>
    <n v="0"/>
    <n v="0"/>
    <s v="31949090"/>
    <s v="7023"/>
    <s v="AURANGABAD RETAIL RO"/>
    <s v="7023"/>
    <s v="WZR"/>
    <s v="7023CC01"/>
    <s v="CNG"/>
    <d v="2023-04-01T00:00:00"/>
    <d v="2025-03-31T00:00:00"/>
    <s v="RET"/>
    <n v="2000000"/>
    <s v="AURANGABAD RETAIL RO"/>
    <x v="0"/>
    <x v="0"/>
    <s v="0"/>
  </r>
  <r>
    <x v="620"/>
    <s v="WZ_AURR_SS Tanks_262L"/>
    <x v="3"/>
    <n v="26200000"/>
    <n v="26200000"/>
    <n v="6403473.1500000004"/>
    <n v="0"/>
    <n v="0"/>
    <n v="19484982.579999998"/>
    <n v="74.370162519083962"/>
    <n v="0"/>
    <n v="0"/>
    <n v="18483153.34"/>
    <n v="1001829.24"/>
    <n v="25888455.73"/>
    <n v="0"/>
    <n v="-23815.88"/>
    <n v="0"/>
    <s v="31949090"/>
    <s v="7023"/>
    <s v="AURANGABAD RETAIL RO"/>
    <s v="7023"/>
    <s v="WZR"/>
    <s v="7023CC01"/>
    <s v="TANK"/>
    <d v="2023-04-01T00:00:00"/>
    <d v="2026-03-31T00:00:00"/>
    <s v="RET"/>
    <n v="26200000"/>
    <s v="AURANGABAD RETAIL RO"/>
    <x v="1"/>
    <x v="0"/>
    <s v="0"/>
  </r>
  <r>
    <x v="621"/>
    <s v="WZ_VRO_Modn_OmSai_RVI"/>
    <x v="5"/>
    <n v="600000"/>
    <n v="600000"/>
    <n v="0"/>
    <n v="0"/>
    <n v="0"/>
    <n v="561819.1"/>
    <n v="93.636516666666665"/>
    <n v="0"/>
    <n v="0"/>
    <n v="561819.1"/>
    <n v="0"/>
    <n v="561819.1"/>
    <n v="0"/>
    <n v="0"/>
    <n v="0"/>
    <s v="31948890"/>
    <s v="7033"/>
    <s v="VASHI RETAIL RO"/>
    <s v="7033"/>
    <s v="WZR"/>
    <s v="7033CC01"/>
    <s v="INFR"/>
    <d v="2023-04-01T00:00:00"/>
    <d v="2024-09-30T00:00:00"/>
    <s v="RET"/>
    <n v="600000"/>
    <s v="VASHI RETAIL RO"/>
    <x v="0"/>
    <x v="0"/>
    <s v="0"/>
  </r>
  <r>
    <x v="622"/>
    <s v="WZ_VRO_MODN_SARWESHWARI"/>
    <x v="5"/>
    <n v="900000"/>
    <n v="900000"/>
    <n v="0"/>
    <n v="0"/>
    <n v="0"/>
    <n v="576524.89"/>
    <n v="64.058321111111113"/>
    <n v="0"/>
    <n v="0"/>
    <n v="576524.89"/>
    <n v="0"/>
    <n v="576524.89"/>
    <n v="0"/>
    <n v="0"/>
    <n v="0"/>
    <s v="31963080"/>
    <s v="7033"/>
    <s v="VASHI RETAIL RO"/>
    <s v="7033"/>
    <s v="WZR"/>
    <s v="7033CC01"/>
    <s v="INFR"/>
    <d v="2023-04-01T00:00:00"/>
    <d v="2024-09-30T00:00:00"/>
    <s v="RET"/>
    <n v="900000"/>
    <s v="VASHI RETAIL RO"/>
    <x v="0"/>
    <x v="0"/>
    <s v="0"/>
  </r>
  <r>
    <x v="623"/>
    <s v="WZ_VRO_MODN_SIDDIVIANYAK"/>
    <x v="5"/>
    <n v="2550000"/>
    <n v="2550000"/>
    <n v="0"/>
    <n v="0"/>
    <n v="0"/>
    <n v="2231517.73"/>
    <n v="87.510499215686281"/>
    <n v="0"/>
    <n v="0"/>
    <n v="2231517.73"/>
    <n v="0"/>
    <n v="2231517.73"/>
    <n v="0"/>
    <n v="0"/>
    <n v="0"/>
    <s v="31963080"/>
    <s v="7033"/>
    <s v="VASHI RETAIL RO"/>
    <s v="7033"/>
    <s v="WZR"/>
    <s v="7033CC01"/>
    <s v="INFR"/>
    <d v="2023-04-01T00:00:00"/>
    <d v="2024-09-30T00:00:00"/>
    <s v="RET"/>
    <n v="2550000"/>
    <s v="VASHI RETAIL RO"/>
    <x v="0"/>
    <x v="0"/>
    <s v="0"/>
  </r>
  <r>
    <x v="624"/>
    <s v="WZ_MOD_RVI_Pune_Swamiraj Petroleum"/>
    <x v="1"/>
    <n v="900000"/>
    <n v="900000"/>
    <n v="0"/>
    <n v="0"/>
    <n v="0"/>
    <n v="738507.33"/>
    <n v="82.056370000000001"/>
    <n v="0"/>
    <n v="0"/>
    <n v="738507.33"/>
    <n v="0"/>
    <n v="738507.33"/>
    <n v="0"/>
    <n v="0"/>
    <n v="0"/>
    <s v="31949520"/>
    <s v="7029"/>
    <s v="PUNE RETAIL RO"/>
    <s v="7029"/>
    <s v="WZR"/>
    <s v="7029CC01"/>
    <s v="INFR"/>
    <d v="2023-07-31T00:00:00"/>
    <d v="2024-07-31T00:00:00"/>
    <s v="RET"/>
    <n v="900000"/>
    <s v="PUNE RETAIL RO"/>
    <x v="0"/>
    <x v="0"/>
    <s v="0"/>
  </r>
  <r>
    <x v="625"/>
    <s v="WZ_MOD_Pune_Jadhav Petroleum"/>
    <x v="1"/>
    <n v="4800000"/>
    <n v="4800000"/>
    <n v="0"/>
    <n v="0"/>
    <n v="0"/>
    <n v="4758281.13"/>
    <n v="99.130856874999992"/>
    <n v="0"/>
    <n v="0"/>
    <n v="4758281.13"/>
    <n v="0"/>
    <n v="4758281.13"/>
    <n v="0"/>
    <n v="0"/>
    <n v="0"/>
    <s v="31949520"/>
    <s v="7029"/>
    <s v="PUNE RETAIL RO"/>
    <s v="7029"/>
    <s v="WZR"/>
    <s v="7029CC01"/>
    <s v="INFR"/>
    <d v="2023-07-31T00:00:00"/>
    <d v="2024-11-30T00:00:00"/>
    <s v="RET"/>
    <n v="4800000"/>
    <s v="PUNE RETAIL RO"/>
    <x v="0"/>
    <x v="0"/>
    <s v="0"/>
  </r>
  <r>
    <x v="626"/>
    <s v="WZ_MOD_Pune_JB Petroleum"/>
    <x v="1"/>
    <n v="3300000"/>
    <n v="3300000"/>
    <n v="0"/>
    <n v="0"/>
    <n v="0"/>
    <n v="3261971.59"/>
    <n v="98.847623939393941"/>
    <n v="0"/>
    <n v="0"/>
    <n v="3261971.59"/>
    <n v="0"/>
    <n v="3261971.59"/>
    <n v="0"/>
    <n v="0"/>
    <n v="0"/>
    <s v="31949520"/>
    <s v="7029"/>
    <s v="PUNE RETAIL RO"/>
    <s v="7029"/>
    <s v="WZR"/>
    <s v="7029CC01"/>
    <s v="INFR"/>
    <d v="2023-07-31T00:00:00"/>
    <d v="2024-12-28T00:00:00"/>
    <s v="RET"/>
    <n v="3300000"/>
    <s v="PUNE RETAIL RO"/>
    <x v="0"/>
    <x v="0"/>
    <s v="0"/>
  </r>
  <r>
    <x v="627"/>
    <s v="WZ_MOD_Pune_Rajmudra Petroleum"/>
    <x v="1"/>
    <n v="1700000"/>
    <n v="1700000"/>
    <n v="0"/>
    <n v="0"/>
    <n v="0"/>
    <n v="1673614.36"/>
    <n v="98.447903529411775"/>
    <n v="0"/>
    <n v="0"/>
    <n v="1673614.36"/>
    <n v="0"/>
    <n v="1673614.36"/>
    <n v="0"/>
    <n v="0"/>
    <n v="0"/>
    <s v="31949520"/>
    <s v="7029"/>
    <s v="PUNE RETAIL RO"/>
    <s v="7029"/>
    <s v="WZR"/>
    <s v="7029CC01"/>
    <s v="INFR"/>
    <d v="2023-07-31T00:00:00"/>
    <d v="2024-08-31T00:00:00"/>
    <s v="RET"/>
    <n v="1700000"/>
    <s v="PUNE RETAIL RO"/>
    <x v="0"/>
    <x v="0"/>
    <s v="0"/>
  </r>
  <r>
    <x v="628"/>
    <s v="WZ_MOD_Pune_Sarshi Petroleum"/>
    <x v="1"/>
    <n v="800000"/>
    <n v="800000"/>
    <n v="0"/>
    <n v="0"/>
    <n v="0"/>
    <n v="504656.93"/>
    <n v="63.082116249999999"/>
    <n v="0"/>
    <n v="0"/>
    <n v="504656.93"/>
    <n v="0"/>
    <n v="504656.93"/>
    <n v="0"/>
    <n v="0"/>
    <n v="0"/>
    <s v="31949520"/>
    <s v="7029"/>
    <s v="PUNE RETAIL RO"/>
    <s v="7029"/>
    <s v="WZR"/>
    <s v="7029CC01"/>
    <s v="INFR"/>
    <d v="2023-07-31T00:00:00"/>
    <d v="2024-08-31T00:00:00"/>
    <s v="RET"/>
    <n v="800000"/>
    <s v="PUNE RETAIL RO"/>
    <x v="0"/>
    <x v="0"/>
    <s v="0"/>
  </r>
  <r>
    <x v="629"/>
    <s v="WZ_VRO_Modn_JSPETROLEURVI"/>
    <x v="5"/>
    <n v="840000"/>
    <n v="840000"/>
    <n v="0"/>
    <n v="0"/>
    <n v="0"/>
    <n v="812407.76"/>
    <n v="96.71520952380952"/>
    <n v="0"/>
    <n v="0"/>
    <n v="812407.76"/>
    <n v="0"/>
    <n v="812407.76"/>
    <n v="0"/>
    <n v="0"/>
    <n v="0"/>
    <s v="31901870"/>
    <s v="7033"/>
    <s v="VASHI RETAIL RO"/>
    <s v="7033"/>
    <s v="WZR"/>
    <s v="7033CC01"/>
    <s v="INFR"/>
    <d v="2023-04-01T00:00:00"/>
    <d v="2024-09-30T00:00:00"/>
    <s v="RET"/>
    <n v="840000"/>
    <s v="VASHI RETAIL RO"/>
    <x v="0"/>
    <x v="0"/>
    <s v="0"/>
  </r>
  <r>
    <x v="630"/>
    <s v="WZ_MOD_Pune_Shree Ganesh Auto Centre"/>
    <x v="1"/>
    <n v="900000"/>
    <n v="900000"/>
    <n v="0"/>
    <n v="0"/>
    <n v="0"/>
    <n v="431165.66"/>
    <n v="47.90729555555555"/>
    <n v="0"/>
    <n v="0"/>
    <n v="431165.66"/>
    <n v="0"/>
    <n v="431165.66"/>
    <n v="0"/>
    <n v="0"/>
    <n v="0"/>
    <s v="31949520"/>
    <s v="7029"/>
    <s v="PUNE RETAIL RO"/>
    <s v="7029"/>
    <s v="WZR"/>
    <s v="7029CC01"/>
    <s v="INFR"/>
    <d v="2023-07-31T00:00:00"/>
    <d v="2024-08-31T00:00:00"/>
    <s v="RET"/>
    <n v="900000"/>
    <s v="PUNE RETAIL RO"/>
    <x v="0"/>
    <x v="0"/>
    <s v="0"/>
  </r>
  <r>
    <x v="631"/>
    <s v="WZ_VRO_MODN_ADHOCSHRISIDDIVINAYAK"/>
    <x v="5"/>
    <n v="5000000"/>
    <n v="5000000"/>
    <n v="0"/>
    <n v="0"/>
    <n v="0"/>
    <n v="4880716.55"/>
    <n v="97.614330999999993"/>
    <n v="0"/>
    <n v="0"/>
    <n v="4880716.55"/>
    <n v="0"/>
    <n v="4880716.55"/>
    <n v="0"/>
    <n v="0"/>
    <n v="0"/>
    <s v="31963080"/>
    <s v="7033"/>
    <s v="VASHI RETAIL RO"/>
    <s v="7033"/>
    <s v="WZR"/>
    <s v="7033CC01"/>
    <s v="INFR"/>
    <d v="2023-04-01T00:00:00"/>
    <d v="2024-09-30T00:00:00"/>
    <s v="RET"/>
    <n v="5000000"/>
    <s v="VASHI RETAIL RO"/>
    <x v="0"/>
    <x v="0"/>
    <s v="0"/>
  </r>
  <r>
    <x v="632"/>
    <s v="WZ_VRO_SAFETY_SERVOSTABILIZER"/>
    <x v="5"/>
    <n v="800000"/>
    <n v="800000"/>
    <n v="0"/>
    <n v="0"/>
    <n v="0"/>
    <n v="877090.99"/>
    <n v="109.63637375"/>
    <n v="0"/>
    <n v="0"/>
    <n v="877090.99"/>
    <n v="0"/>
    <n v="877090.99"/>
    <n v="0"/>
    <n v="0"/>
    <n v="0"/>
    <s v="31901870"/>
    <s v="7033"/>
    <s v="VASHI RETAIL RO"/>
    <s v="7033"/>
    <s v="WZR"/>
    <s v="7033CC01"/>
    <s v="PNM"/>
    <d v="2023-04-01T00:00:00"/>
    <d v="2024-03-31T00:00:00"/>
    <s v="RET"/>
    <n v="800000"/>
    <s v="VASHI RETAIL RO"/>
    <x v="0"/>
    <x v="0"/>
    <s v="0"/>
  </r>
  <r>
    <x v="633"/>
    <s v="WZ_VRO_SSTANK"/>
    <x v="5"/>
    <n v="15970000"/>
    <n v="15970000"/>
    <n v="0"/>
    <n v="0"/>
    <n v="0"/>
    <n v="9730340.4900000002"/>
    <n v="60.928869693174704"/>
    <n v="0"/>
    <n v="0"/>
    <n v="9730340.4900000002"/>
    <n v="0"/>
    <n v="9730340.4900000002"/>
    <n v="0"/>
    <n v="0"/>
    <n v="0"/>
    <s v="31963080"/>
    <s v="7033"/>
    <s v="VASHI RETAIL RO"/>
    <s v="7033"/>
    <s v="WZR"/>
    <s v="7033CC01"/>
    <s v="TANK"/>
    <d v="2023-08-09T00:00:00"/>
    <d v="2025-03-31T00:00:00"/>
    <s v="RET"/>
    <n v="15970000"/>
    <s v="VASHI RETAIL RO"/>
    <x v="0"/>
    <x v="0"/>
    <s v="0"/>
  </r>
  <r>
    <x v="634"/>
    <s v="WZ_SUR_ModGolechhaDW"/>
    <x v="2"/>
    <n v="2800000"/>
    <n v="2800000"/>
    <n v="0"/>
    <n v="0"/>
    <n v="0"/>
    <n v="2688050.18"/>
    <n v="96.001792142857155"/>
    <n v="0"/>
    <n v="0"/>
    <n v="2688050.18"/>
    <n v="0"/>
    <n v="2688050.18"/>
    <n v="0"/>
    <n v="0"/>
    <n v="0"/>
    <s v="31951460"/>
    <s v="7035"/>
    <s v="SHOLAPUR RETAIL REGION"/>
    <s v="7035"/>
    <s v="WZR"/>
    <s v="7035CC01"/>
    <s v="INFR"/>
    <d v="2023-07-31T00:00:00"/>
    <d v="2024-07-31T00:00:00"/>
    <s v="RET"/>
    <n v="2800000"/>
    <s v="SHOLAPUR RETAIL REGION"/>
    <x v="0"/>
    <x v="0"/>
    <s v="0"/>
  </r>
  <r>
    <x v="635"/>
    <s v="WZ_NSK_DDD_KousalyaPetro"/>
    <x v="4"/>
    <n v="1000000"/>
    <n v="1000000"/>
    <n v="0"/>
    <n v="0"/>
    <n v="0"/>
    <n v="756763.88"/>
    <n v="75.676388000000003"/>
    <n v="0"/>
    <n v="0"/>
    <n v="756763.88"/>
    <n v="0"/>
    <n v="756763.88"/>
    <n v="0"/>
    <n v="0"/>
    <n v="0"/>
    <s v="31945070"/>
    <s v="7036"/>
    <s v="NASIK RETAIL REGIONAL OFFICE"/>
    <s v="7036"/>
    <s v="WZR"/>
    <s v="7036CC01"/>
    <s v="PNM"/>
    <d v="2023-04-01T00:00:00"/>
    <d v="2025-03-31T00:00:00"/>
    <s v="RET"/>
    <n v="1000000"/>
    <s v="NASIK RETAIL REGIONAL OFFICE"/>
    <x v="0"/>
    <x v="0"/>
    <s v="0"/>
  </r>
  <r>
    <x v="636"/>
    <s v="WZ_NSK_Automation_169"/>
    <x v="4"/>
    <n v="16900000"/>
    <n v="16900000"/>
    <n v="731887.26"/>
    <n v="0"/>
    <n v="0"/>
    <n v="12803182.029999999"/>
    <n v="75.758473550295861"/>
    <n v="0"/>
    <n v="0"/>
    <n v="12803182.029999999"/>
    <n v="0"/>
    <n v="13535069.289999999"/>
    <n v="0"/>
    <n v="-19081.23"/>
    <n v="0"/>
    <s v="31992610"/>
    <s v="7036"/>
    <s v="NASIK RETAIL REGIONAL OFFICE"/>
    <s v="7036"/>
    <s v="WZR"/>
    <s v="7036CC01"/>
    <s v="ATMN"/>
    <d v="2023-04-01T00:00:00"/>
    <d v="2025-12-31T00:00:00"/>
    <s v="RET"/>
    <n v="16900000"/>
    <s v="NASIK RETAIL REGIONAL OFFICE"/>
    <x v="2"/>
    <x v="0"/>
    <s v="0"/>
  </r>
  <r>
    <x v="637"/>
    <s v="WZ_NSK_CNGMod_Pooja Petro"/>
    <x v="4"/>
    <n v="300000"/>
    <n v="300000"/>
    <n v="0"/>
    <n v="0"/>
    <n v="0"/>
    <n v="299430.15999999997"/>
    <n v="99.810053333333329"/>
    <n v="0"/>
    <n v="0"/>
    <n v="299430.15999999997"/>
    <n v="0"/>
    <n v="299430.15999999997"/>
    <n v="0"/>
    <n v="0"/>
    <n v="0"/>
    <s v="31945070"/>
    <s v="7036"/>
    <s v="NASIK RETAIL REGIONAL OFFICE"/>
    <s v="7036"/>
    <s v="WZR"/>
    <s v="7036CC01"/>
    <s v="CNG"/>
    <d v="2023-04-01T00:00:00"/>
    <d v="2024-03-31T00:00:00"/>
    <s v="RET"/>
    <n v="300000"/>
    <s v="NASIK RETAIL REGIONAL OFFICE"/>
    <x v="0"/>
    <x v="0"/>
    <s v="0"/>
  </r>
  <r>
    <x v="638"/>
    <s v="WZ_NSK_Modn_Aarya Petroleum"/>
    <x v="4"/>
    <n v="1900000"/>
    <n v="1900000"/>
    <n v="0"/>
    <n v="0"/>
    <n v="0"/>
    <n v="1092045.92"/>
    <n v="57.476101052631577"/>
    <n v="0"/>
    <n v="0"/>
    <n v="1092045.92"/>
    <n v="0"/>
    <n v="1092045.92"/>
    <n v="0"/>
    <n v="0"/>
    <n v="0"/>
    <s v="31945070"/>
    <s v="7036"/>
    <s v="NASIK RETAIL REGIONAL OFFICE"/>
    <s v="7036"/>
    <s v="WZR"/>
    <s v="7036CC01"/>
    <s v="INFR"/>
    <d v="2023-04-01T00:00:00"/>
    <d v="2024-03-31T00:00:00"/>
    <s v="RET"/>
    <n v="1900000"/>
    <s v="NASIK RETAIL REGIONAL OFFICE"/>
    <x v="0"/>
    <x v="0"/>
    <s v="0"/>
  </r>
  <r>
    <x v="639"/>
    <s v="WZ_NSK_Modn_MaharashtraPet"/>
    <x v="4"/>
    <n v="800000"/>
    <n v="800000"/>
    <n v="0"/>
    <n v="0"/>
    <n v="0"/>
    <n v="715429.9"/>
    <n v="89.428737499999997"/>
    <n v="0"/>
    <n v="0"/>
    <n v="715429.9"/>
    <n v="0"/>
    <n v="715429.9"/>
    <n v="0"/>
    <n v="0"/>
    <n v="0"/>
    <s v="31945070"/>
    <s v="7036"/>
    <s v="NASIK RETAIL REGIONAL OFFICE"/>
    <s v="7036"/>
    <s v="WZR"/>
    <s v="7036CC01"/>
    <s v="INFR"/>
    <d v="2023-04-01T00:00:00"/>
    <d v="2024-03-31T00:00:00"/>
    <s v="RET"/>
    <n v="800000"/>
    <s v="NASIK RETAIL REGIONAL OFFICE"/>
    <x v="0"/>
    <x v="0"/>
    <s v="0"/>
  </r>
  <r>
    <x v="640"/>
    <s v="WZ_NSK_IntegrtCnopy VrsROs"/>
    <x v="4"/>
    <n v="4000000"/>
    <n v="4000000"/>
    <n v="0"/>
    <n v="0"/>
    <n v="0"/>
    <n v="3967283.7"/>
    <n v="99.18209250000001"/>
    <n v="0"/>
    <n v="0"/>
    <n v="3579923.7"/>
    <n v="0"/>
    <n v="3967283.7"/>
    <n v="0"/>
    <n v="0"/>
    <n v="0"/>
    <s v="31992610"/>
    <s v="7036"/>
    <s v="NASIK RETAIL REGIONAL OFFICE"/>
    <s v="7036"/>
    <s v="WZR"/>
    <s v="7036CC01"/>
    <s v="INFR"/>
    <d v="2023-04-01T00:00:00"/>
    <d v="2025-03-31T00:00:00"/>
    <s v="RET"/>
    <n v="4000000"/>
    <s v="NASIK RETAIL REGIONAL OFFICE"/>
    <x v="2"/>
    <x v="0"/>
    <s v="0"/>
  </r>
  <r>
    <x v="641"/>
    <s v="WZ_NSK_Modn_GurunanakAuto"/>
    <x v="4"/>
    <n v="1900000"/>
    <n v="1900000"/>
    <n v="0"/>
    <n v="0"/>
    <n v="0"/>
    <n v="1559534.12"/>
    <n v="82.080743157894744"/>
    <n v="0"/>
    <n v="0"/>
    <n v="1559534.12"/>
    <n v="0"/>
    <n v="1559534.12"/>
    <n v="0"/>
    <n v="0"/>
    <n v="0"/>
    <s v="31945070"/>
    <s v="7036"/>
    <s v="NASIK RETAIL REGIONAL OFFICE"/>
    <s v="7036"/>
    <s v="WZR"/>
    <s v="7036CC01"/>
    <s v="INFR"/>
    <d v="2023-04-01T00:00:00"/>
    <d v="2024-04-30T00:00:00"/>
    <s v="RET"/>
    <n v="1900000"/>
    <s v="NASIK RETAIL REGIONAL OFFICE"/>
    <x v="0"/>
    <x v="0"/>
    <s v="0"/>
  </r>
  <r>
    <x v="642"/>
    <s v="WZ_NSK_TankaddRamdev&amp;Vinayak"/>
    <x v="4"/>
    <n v="1130000"/>
    <n v="1130000"/>
    <n v="0"/>
    <n v="0"/>
    <n v="0"/>
    <n v="494361.82"/>
    <n v="43.748833628318586"/>
    <n v="0"/>
    <n v="0"/>
    <n v="494361.82"/>
    <n v="0"/>
    <n v="494361.82"/>
    <n v="0"/>
    <n v="0"/>
    <n v="0"/>
    <s v="31945070"/>
    <s v="7036"/>
    <s v="NASIK RETAIL REGIONAL OFFICE"/>
    <s v="7036"/>
    <s v="WZR"/>
    <s v="7036CC01"/>
    <s v="INFR"/>
    <d v="2023-04-01T00:00:00"/>
    <d v="2024-03-31T00:00:00"/>
    <s v="RET"/>
    <n v="1130000"/>
    <s v="NASIK RETAIL REGIONAL OFFICE"/>
    <x v="2"/>
    <x v="0"/>
    <s v="0"/>
  </r>
  <r>
    <x v="643"/>
    <s v="WZ_NSK_NROTARVADE2_27.0"/>
    <x v="4"/>
    <n v="2700000"/>
    <n v="2700000"/>
    <n v="0"/>
    <n v="0"/>
    <n v="0"/>
    <n v="2699788.62"/>
    <n v="99.992171111111119"/>
    <n v="0"/>
    <n v="0"/>
    <n v="2699788.62"/>
    <n v="0"/>
    <n v="2699788.62"/>
    <n v="0"/>
    <n v="0"/>
    <n v="0"/>
    <s v="31945070"/>
    <s v="7036"/>
    <s v="NASIK RETAIL REGIONAL OFFICE"/>
    <s v="7036"/>
    <s v="WZR"/>
    <s v="7036CC01"/>
    <s v="INFR"/>
    <d v="2023-04-01T00:00:00"/>
    <d v="2024-03-31T00:00:00"/>
    <s v="RET"/>
    <n v="2700000"/>
    <s v="NASIK RETAIL REGIONAL OFFICE"/>
    <x v="0"/>
    <x v="0"/>
    <s v="0"/>
  </r>
  <r>
    <x v="644"/>
    <s v="WZ_NSK_Modn_ShreeDutt"/>
    <x v="4"/>
    <n v="1200000"/>
    <n v="1200000"/>
    <n v="0"/>
    <n v="0"/>
    <n v="0"/>
    <n v="852871.34"/>
    <n v="71.07261166666666"/>
    <n v="0"/>
    <n v="0"/>
    <n v="852871.34"/>
    <n v="0"/>
    <n v="852871.34"/>
    <n v="0"/>
    <n v="0"/>
    <n v="0"/>
    <s v="31945070"/>
    <s v="7036"/>
    <s v="NASIK RETAIL REGIONAL OFFICE"/>
    <s v="7036"/>
    <s v="WZR"/>
    <s v="7036CC01"/>
    <s v="INFR"/>
    <d v="2023-04-01T00:00:00"/>
    <d v="2024-03-31T00:00:00"/>
    <s v="RET"/>
    <n v="1200000"/>
    <s v="NASIK RETAIL REGIONAL OFFICE"/>
    <x v="0"/>
    <x v="0"/>
    <s v="0"/>
  </r>
  <r>
    <x v="645"/>
    <s v="WZ_AURR_Mod Shri Om Petroleum"/>
    <x v="3"/>
    <n v="3000000"/>
    <n v="3000000"/>
    <n v="0"/>
    <n v="0"/>
    <n v="0"/>
    <n v="2994125.67"/>
    <n v="99.804188999999994"/>
    <n v="0"/>
    <n v="0"/>
    <n v="2994125.67"/>
    <n v="0"/>
    <n v="2994125.67"/>
    <n v="0"/>
    <n v="0"/>
    <n v="0"/>
    <s v="31949090"/>
    <s v="7023"/>
    <s v="AURANGABAD RETAIL RO"/>
    <s v="7023"/>
    <s v="WZR"/>
    <s v="7023CC01"/>
    <s v="INFR"/>
    <d v="2023-04-01T00:00:00"/>
    <d v="2025-03-31T00:00:00"/>
    <s v="RET"/>
    <n v="3000000"/>
    <s v="AURANGABAD RETAIL RO"/>
    <x v="0"/>
    <x v="0"/>
    <s v="0"/>
  </r>
  <r>
    <x v="646"/>
    <s v="WZ_AURR_Mod Laxmi Balaji Petroleum"/>
    <x v="3"/>
    <n v="1000000"/>
    <n v="1000000"/>
    <n v="0"/>
    <n v="0"/>
    <n v="0"/>
    <n v="998525.35"/>
    <n v="99.852535000000003"/>
    <n v="0"/>
    <n v="0"/>
    <n v="998525.35"/>
    <n v="0"/>
    <n v="998525.35"/>
    <n v="0"/>
    <n v="0"/>
    <n v="0"/>
    <s v="31949090"/>
    <s v="7023"/>
    <s v="AURANGABAD RETAIL RO"/>
    <s v="7023"/>
    <s v="WZR"/>
    <s v="7023CC01"/>
    <s v="INFR"/>
    <d v="2023-04-01T00:00:00"/>
    <d v="2025-03-31T00:00:00"/>
    <s v="RET"/>
    <n v="1000000"/>
    <s v="AURANGABAD RETAIL RO"/>
    <x v="0"/>
    <x v="0"/>
    <s v="0"/>
  </r>
  <r>
    <x v="647"/>
    <s v="WZ_AURR_Mod S B Dhasal Petroleum"/>
    <x v="3"/>
    <n v="1400000"/>
    <n v="1400000"/>
    <n v="0"/>
    <n v="0"/>
    <n v="0"/>
    <n v="1393691.86"/>
    <n v="99.549418571428575"/>
    <n v="0"/>
    <n v="0"/>
    <n v="1393691.86"/>
    <n v="0"/>
    <n v="1393691.86"/>
    <n v="0"/>
    <n v="0"/>
    <n v="0"/>
    <s v="31949090"/>
    <s v="7023"/>
    <s v="AURANGABAD RETAIL RO"/>
    <s v="7023"/>
    <s v="WZR"/>
    <s v="7023CC01"/>
    <s v="INFR"/>
    <d v="2023-04-01T00:00:00"/>
    <d v="2025-03-31T00:00:00"/>
    <s v="RET"/>
    <n v="1400000"/>
    <s v="AURANGABAD RETAIL RO"/>
    <x v="0"/>
    <x v="0"/>
    <s v="0"/>
  </r>
  <r>
    <x v="648"/>
    <s v="WZ_AURR_Mod Sai Kaveri Petroleum"/>
    <x v="3"/>
    <n v="1000000"/>
    <n v="1000000"/>
    <n v="0"/>
    <n v="0"/>
    <n v="0"/>
    <n v="998552.19"/>
    <n v="99.855218999999991"/>
    <n v="0"/>
    <n v="0"/>
    <n v="998552.19"/>
    <n v="0"/>
    <n v="998552.19"/>
    <n v="0"/>
    <n v="0"/>
    <n v="0"/>
    <s v="31949090"/>
    <s v="7023"/>
    <s v="AURANGABAD RETAIL RO"/>
    <s v="7023"/>
    <s v="WZR"/>
    <s v="7023CC01"/>
    <s v="INFR"/>
    <d v="2023-04-01T00:00:00"/>
    <d v="2025-03-31T00:00:00"/>
    <s v="RET"/>
    <n v="1000000"/>
    <s v="AURANGABAD RETAIL RO"/>
    <x v="0"/>
    <x v="0"/>
    <s v="0"/>
  </r>
  <r>
    <x v="649"/>
    <s v="WZ_AURR_Mod SKGS Sai Siddhi"/>
    <x v="3"/>
    <n v="3900000"/>
    <n v="3900000"/>
    <n v="0"/>
    <n v="0"/>
    <n v="0"/>
    <n v="3916516.43"/>
    <n v="100.42349820512821"/>
    <n v="0"/>
    <n v="0"/>
    <n v="3916516.43"/>
    <n v="0"/>
    <n v="3916516.43"/>
    <n v="0"/>
    <n v="0"/>
    <n v="0"/>
    <s v="31949090"/>
    <s v="7023"/>
    <s v="AURANGABAD RETAIL RO"/>
    <s v="7023"/>
    <s v="WZR"/>
    <s v="7023CC01"/>
    <s v="INFR"/>
    <d v="2023-04-01T00:00:00"/>
    <d v="2025-03-31T00:00:00"/>
    <s v="RET"/>
    <n v="3900000"/>
    <s v="AURANGABAD RETAIL RO"/>
    <x v="0"/>
    <x v="0"/>
    <s v="0"/>
  </r>
  <r>
    <x v="650"/>
    <s v="WZ_NSK_NDC_DodiBk"/>
    <x v="4"/>
    <n v="1800000"/>
    <n v="1800000"/>
    <n v="0"/>
    <n v="0"/>
    <n v="0"/>
    <n v="1515249.06"/>
    <n v="84.180503333333334"/>
    <n v="0"/>
    <n v="0"/>
    <n v="1515249.06"/>
    <n v="0"/>
    <n v="1515249.06"/>
    <n v="0"/>
    <n v="0"/>
    <n v="0"/>
    <s v="31945070"/>
    <s v="7036"/>
    <s v="NASIK RETAIL REGIONAL OFFICE"/>
    <s v="7036"/>
    <s v="WZR"/>
    <s v="7036CC01"/>
    <s v="INFR"/>
    <d v="2023-04-01T00:00:00"/>
    <d v="2024-04-30T00:00:00"/>
    <s v="RET"/>
    <n v="1800000"/>
    <s v="NASIK RETAIL REGIONAL OFFICE"/>
    <x v="0"/>
    <x v="0"/>
    <s v="0"/>
  </r>
  <r>
    <x v="651"/>
    <s v="WZ_NRO_Pune_NRO PASHAN"/>
    <x v="1"/>
    <n v="3000000"/>
    <n v="3000000"/>
    <n v="0"/>
    <n v="0"/>
    <n v="0"/>
    <n v="2675640.4"/>
    <n v="89.18801333333333"/>
    <n v="0"/>
    <n v="0"/>
    <n v="2675640.4"/>
    <n v="0"/>
    <n v="2675640.4"/>
    <n v="0"/>
    <n v="0"/>
    <n v="0"/>
    <s v="31949520"/>
    <s v="7029"/>
    <s v="PUNE RETAIL RO"/>
    <s v="7029"/>
    <s v="WZR"/>
    <s v="7029CC01"/>
    <s v="INFR"/>
    <d v="2023-08-08T00:00:00"/>
    <d v="2024-12-29T00:00:00"/>
    <s v="RET"/>
    <n v="3000000"/>
    <s v="PUNE RETAIL RO"/>
    <x v="0"/>
    <x v="0"/>
    <s v="0"/>
  </r>
  <r>
    <x v="652"/>
    <s v="WZ_MOD_Pune_Dewaasheesh Petroleum"/>
    <x v="1"/>
    <n v="2200000"/>
    <n v="2200000"/>
    <n v="0"/>
    <n v="0"/>
    <n v="0"/>
    <n v="1937783.89"/>
    <n v="88.081085909090902"/>
    <n v="0"/>
    <n v="0"/>
    <n v="1937783.89"/>
    <n v="0"/>
    <n v="1937783.89"/>
    <n v="0"/>
    <n v="0"/>
    <n v="0"/>
    <s v="31949520"/>
    <s v="7029"/>
    <s v="PUNE RETAIL RO"/>
    <s v="7029"/>
    <s v="WZR"/>
    <s v="7029CC01"/>
    <s v="INFR"/>
    <d v="2023-08-08T00:00:00"/>
    <d v="2024-08-31T00:00:00"/>
    <s v="RET"/>
    <n v="2200000"/>
    <s v="PUNE RETAIL RO"/>
    <x v="0"/>
    <x v="0"/>
    <s v="0"/>
  </r>
  <r>
    <x v="653"/>
    <s v="WZ_NSK_Modn_BholenathPetr"/>
    <x v="4"/>
    <n v="2200000"/>
    <n v="2200000"/>
    <n v="0"/>
    <n v="0"/>
    <n v="0"/>
    <n v="1987639.65"/>
    <n v="90.347256818181819"/>
    <n v="0"/>
    <n v="0"/>
    <n v="1987639.65"/>
    <n v="0"/>
    <n v="1987639.65"/>
    <n v="0"/>
    <n v="0"/>
    <n v="0"/>
    <s v="31945070"/>
    <s v="7036"/>
    <s v="NASIK RETAIL REGIONAL OFFICE"/>
    <s v="7036"/>
    <s v="WZR"/>
    <s v="7036CC01"/>
    <s v="INFR"/>
    <d v="2023-04-01T00:00:00"/>
    <d v="2024-04-30T00:00:00"/>
    <s v="RET"/>
    <n v="2200000"/>
    <s v="NASIK RETAIL REGIONAL OFFICE"/>
    <x v="0"/>
    <x v="0"/>
    <s v="0"/>
  </r>
  <r>
    <x v="654"/>
    <s v="WZ_NSK_NDC_TarwadeJalgaon"/>
    <x v="4"/>
    <n v="2000000"/>
    <n v="2000000"/>
    <n v="0"/>
    <n v="0"/>
    <n v="0"/>
    <n v="1628152.93"/>
    <n v="81.407646499999998"/>
    <n v="0"/>
    <n v="0"/>
    <n v="1628152.93"/>
    <n v="0"/>
    <n v="1628152.93"/>
    <n v="0"/>
    <n v="0"/>
    <n v="0"/>
    <s v="31945070"/>
    <s v="7036"/>
    <s v="NASIK RETAIL REGIONAL OFFICE"/>
    <s v="7036"/>
    <s v="WZR"/>
    <s v="7036CC01"/>
    <s v="INFR"/>
    <d v="2023-04-01T00:00:00"/>
    <d v="2024-04-30T00:00:00"/>
    <s v="RET"/>
    <n v="2000000"/>
    <s v="NASIK RETAIL REGIONAL OFFICE"/>
    <x v="0"/>
    <x v="0"/>
    <s v="0"/>
  </r>
  <r>
    <x v="655"/>
    <s v="WZ_MOD_Pune_Shahid Jayant Patil"/>
    <x v="1"/>
    <n v="2700000"/>
    <n v="2700000"/>
    <n v="0"/>
    <n v="0"/>
    <n v="0"/>
    <n v="2699313.92"/>
    <n v="99.974589629629634"/>
    <n v="0"/>
    <n v="0"/>
    <n v="2699313.92"/>
    <n v="0"/>
    <n v="2699313.92"/>
    <n v="0"/>
    <n v="0"/>
    <n v="0"/>
    <s v="31949520"/>
    <s v="7029"/>
    <s v="PUNE RETAIL RO"/>
    <s v="7029"/>
    <s v="WZR"/>
    <s v="7029CC01"/>
    <s v="INFR"/>
    <d v="2023-08-09T00:00:00"/>
    <d v="2024-08-31T00:00:00"/>
    <s v="RET"/>
    <n v="2700000"/>
    <s v="PUNE RETAIL RO"/>
    <x v="0"/>
    <x v="0"/>
    <s v="0"/>
  </r>
  <r>
    <x v="656"/>
    <s v="WZ_MOD_Pune_Tej Petroleum, Phaltan"/>
    <x v="1"/>
    <n v="3200000"/>
    <n v="3200000"/>
    <n v="0"/>
    <n v="0"/>
    <n v="0"/>
    <n v="3193450.02"/>
    <n v="99.795313125000007"/>
    <n v="0"/>
    <n v="0"/>
    <n v="3193450.02"/>
    <n v="0"/>
    <n v="3193450.02"/>
    <n v="0"/>
    <n v="0"/>
    <n v="0"/>
    <s v="31949520"/>
    <s v="7029"/>
    <s v="PUNE RETAIL RO"/>
    <s v="7029"/>
    <s v="WZR"/>
    <s v="7029CC01"/>
    <s v="INFR"/>
    <d v="2023-08-09T00:00:00"/>
    <d v="2024-09-28T00:00:00"/>
    <s v="RET"/>
    <n v="3200000"/>
    <s v="PUNE RETAIL RO"/>
    <x v="0"/>
    <x v="0"/>
    <s v="0"/>
  </r>
  <r>
    <x v="657"/>
    <s v="WZ_AURR_DDD_Swatantrata Senani"/>
    <x v="3"/>
    <n v="851000"/>
    <n v="851000"/>
    <n v="0"/>
    <n v="0"/>
    <n v="0"/>
    <n v="754225.46"/>
    <n v="88.628138660399529"/>
    <n v="0"/>
    <n v="0"/>
    <n v="754225.46"/>
    <n v="0"/>
    <n v="754225.46"/>
    <n v="0"/>
    <n v="0"/>
    <n v="0"/>
    <s v="31990690"/>
    <s v="1350"/>
    <s v="GMO WEST ZONE"/>
    <s v="7023"/>
    <s v="WZR"/>
    <s v="7023CC01"/>
    <s v="PNM"/>
    <d v="2023-04-01T00:00:00"/>
    <d v="2024-09-30T00:00:00"/>
    <s v="RET"/>
    <n v="851000"/>
    <s v="AURANGABAD RETAIL RO"/>
    <x v="0"/>
    <x v="0"/>
    <s v="0"/>
  </r>
  <r>
    <x v="658"/>
    <s v="WZ_NSK_PowerTankAdd"/>
    <x v="4"/>
    <n v="6350000"/>
    <n v="6350000"/>
    <n v="0"/>
    <n v="0"/>
    <n v="0"/>
    <n v="6320150.79"/>
    <n v="99.529933700787396"/>
    <n v="0"/>
    <n v="0"/>
    <n v="6320150.79"/>
    <n v="0"/>
    <n v="6320150.79"/>
    <n v="0"/>
    <n v="0"/>
    <n v="0"/>
    <s v="31992610"/>
    <s v="7036"/>
    <s v="NASIK RETAIL REGIONAL OFFICE"/>
    <s v="7036"/>
    <s v="WZR"/>
    <s v="7036CC01"/>
    <s v="INFR"/>
    <d v="2023-04-01T00:00:00"/>
    <d v="2025-03-31T00:00:00"/>
    <s v="RET"/>
    <n v="6350000"/>
    <s v="NASIK RETAIL REGIONAL OFFICE"/>
    <x v="0"/>
    <x v="0"/>
    <s v="0"/>
  </r>
  <r>
    <x v="659"/>
    <s v="WZ_VRO_AJAUTO_DW"/>
    <x v="5"/>
    <n v="2400000"/>
    <n v="2400000"/>
    <n v="0"/>
    <n v="0"/>
    <n v="0"/>
    <n v="2223986.4300000002"/>
    <n v="92.666101250000011"/>
    <n v="0"/>
    <n v="0"/>
    <n v="2223986.4300000002"/>
    <n v="0"/>
    <n v="2223986.4300000002"/>
    <n v="0"/>
    <n v="-13569.62"/>
    <n v="0"/>
    <s v="31948890"/>
    <s v="7033"/>
    <s v="VASHI RETAIL RO"/>
    <s v="7033"/>
    <s v="WZR"/>
    <s v="7033CC01"/>
    <s v="INFR"/>
    <d v="2023-04-01T00:00:00"/>
    <d v="2025-03-31T00:00:00"/>
    <s v="RET"/>
    <n v="2400000"/>
    <s v="VASHI RETAIL RO"/>
    <x v="0"/>
    <x v="0"/>
    <s v="0"/>
  </r>
  <r>
    <x v="660"/>
    <s v="WZ_VASCO_MDN_SHRI MAHAPURUSH PET"/>
    <x v="8"/>
    <n v="2190000"/>
    <n v="2190000"/>
    <n v="0"/>
    <n v="0"/>
    <n v="0"/>
    <n v="1826862.46"/>
    <n v="83.418377168949775"/>
    <n v="0"/>
    <n v="0"/>
    <n v="1826862.46"/>
    <n v="0"/>
    <n v="1826862.46"/>
    <n v="0"/>
    <n v="0"/>
    <n v="0"/>
    <s v="31990680"/>
    <s v="7032"/>
    <s v="VASCO RETAIL RO"/>
    <s v="7032"/>
    <s v="WZR"/>
    <s v="7032CC81"/>
    <s v="INFR"/>
    <d v="2023-08-11T00:00:00"/>
    <d v="2024-12-31T00:00:00"/>
    <s v="RET"/>
    <n v="2190000"/>
    <s v="VASCO RETAIL RO"/>
    <x v="0"/>
    <x v="0"/>
    <s v="0"/>
  </r>
  <r>
    <x v="661"/>
    <s v="WZ_NAG_MODARGULWAR"/>
    <x v="6"/>
    <n v="5000000"/>
    <n v="5000000"/>
    <n v="0"/>
    <n v="0"/>
    <n v="0"/>
    <n v="4999980.5"/>
    <n v="99.999610000000004"/>
    <n v="0"/>
    <n v="0"/>
    <n v="4999980.5"/>
    <n v="0"/>
    <n v="4999980.5"/>
    <n v="0"/>
    <n v="0"/>
    <n v="0"/>
    <s v="31957050"/>
    <s v="7028"/>
    <s v="NAGPUR RETAIL RO (STP 5027)"/>
    <s v="7028"/>
    <s v="WZR"/>
    <s v="7028CC01"/>
    <s v="INFR"/>
    <d v="2023-08-15T00:00:00"/>
    <d v="2024-08-31T00:00:00"/>
    <s v="RET"/>
    <n v="5000000"/>
    <s v="NAGPUR RETAIL RO (STP 5027)"/>
    <x v="0"/>
    <x v="0"/>
    <s v="0"/>
  </r>
  <r>
    <x v="662"/>
    <s v="WZ_NAG_MODTANKAUG"/>
    <x v="6"/>
    <n v="4900000"/>
    <n v="4900000"/>
    <n v="0"/>
    <n v="0"/>
    <n v="0"/>
    <n v="4828531.09"/>
    <n v="98.541450816326531"/>
    <n v="0"/>
    <n v="0"/>
    <n v="4828531.09"/>
    <n v="0"/>
    <n v="4828531.09"/>
    <n v="0"/>
    <n v="-96803.15"/>
    <n v="0"/>
    <s v="31957050"/>
    <s v="7028"/>
    <s v="NAGPUR RETAIL RO (STP 5027)"/>
    <s v="7028"/>
    <s v="WZR"/>
    <s v="7028CC01"/>
    <s v="INFR"/>
    <d v="2023-04-01T00:00:00"/>
    <d v="2025-03-31T00:00:00"/>
    <s v="RET"/>
    <n v="4900000"/>
    <s v="NAGPUR RETAIL RO (STP 5027)"/>
    <x v="0"/>
    <x v="0"/>
    <s v="0"/>
  </r>
  <r>
    <x v="663"/>
    <s v="WZ_SUR_ModShriSiddhiMalshirasCanopyRVI"/>
    <x v="2"/>
    <n v="2400000"/>
    <n v="2400000"/>
    <n v="0"/>
    <n v="0"/>
    <n v="0"/>
    <n v="2002040.19"/>
    <n v="83.418341249999997"/>
    <n v="0"/>
    <n v="0"/>
    <n v="2057796.09"/>
    <n v="0"/>
    <n v="2002040.19"/>
    <n v="0"/>
    <n v="0"/>
    <n v="0"/>
    <s v="31951460"/>
    <s v="7035"/>
    <s v="SHOLAPUR RETAIL REGION"/>
    <s v="7035"/>
    <s v="WZR"/>
    <s v="7035CC01"/>
    <s v="INFR"/>
    <d v="2023-08-14T00:00:00"/>
    <d v="2024-08-31T00:00:00"/>
    <s v="RET"/>
    <n v="2400000"/>
    <s v="SHOLAPUR RETAIL REGION"/>
    <x v="0"/>
    <x v="0"/>
    <s v="0"/>
  </r>
  <r>
    <x v="664"/>
    <s v="WZ_SUR_ModShriSiddhanathPatkalDWextRVI"/>
    <x v="2"/>
    <n v="1900000"/>
    <n v="1900000"/>
    <n v="0"/>
    <n v="0"/>
    <n v="0"/>
    <n v="1270954.74"/>
    <n v="66.892354736842108"/>
    <n v="0"/>
    <n v="0"/>
    <n v="1270954.74"/>
    <n v="0"/>
    <n v="1270954.74"/>
    <n v="0"/>
    <n v="0"/>
    <n v="0"/>
    <s v="31951460"/>
    <s v="7035"/>
    <s v="SHOLAPUR RETAIL REGION"/>
    <s v="7035"/>
    <s v="WZR"/>
    <s v="7035CC01"/>
    <s v="INFR"/>
    <d v="2023-08-15T00:00:00"/>
    <d v="2024-08-31T00:00:00"/>
    <s v="RET"/>
    <n v="1900000"/>
    <s v="SHOLAPUR RETAIL REGION"/>
    <x v="0"/>
    <x v="0"/>
    <s v="0"/>
  </r>
  <r>
    <x v="665"/>
    <s v="WZ_VRO_NROKalambUdayrajPetroleum"/>
    <x v="5"/>
    <n v="9000000"/>
    <n v="9000000"/>
    <n v="0"/>
    <n v="0"/>
    <n v="0"/>
    <n v="8958185.9000000004"/>
    <n v="99.535398888888892"/>
    <n v="0"/>
    <n v="0"/>
    <n v="8958185.9000000004"/>
    <n v="0"/>
    <n v="8958185.9000000004"/>
    <n v="0"/>
    <n v="0"/>
    <n v="0"/>
    <s v="31963080"/>
    <s v="7033"/>
    <s v="VASHI RETAIL RO"/>
    <s v="7033"/>
    <s v="WZR"/>
    <s v="7033CC01"/>
    <s v="INFR"/>
    <d v="2023-08-25T00:00:00"/>
    <d v="2025-03-31T00:00:00"/>
    <s v="RET"/>
    <n v="9000000"/>
    <s v="VASHI RETAIL RO"/>
    <x v="0"/>
    <x v="0"/>
    <s v="0"/>
  </r>
  <r>
    <x v="666"/>
    <s v="WZ_NSK_NRO_Sawarghat"/>
    <x v="4"/>
    <n v="5700000"/>
    <n v="5700000"/>
    <n v="0"/>
    <n v="0"/>
    <n v="0"/>
    <n v="5694950.5800000001"/>
    <n v="99.91141368421053"/>
    <n v="0"/>
    <n v="0"/>
    <n v="5694950.5800000001"/>
    <n v="0"/>
    <n v="5694950.5800000001"/>
    <n v="0"/>
    <n v="0"/>
    <n v="0"/>
    <s v="31945070"/>
    <s v="7036"/>
    <s v="NASIK RETAIL REGIONAL OFFICE"/>
    <s v="7036"/>
    <s v="WZR"/>
    <s v="7036CC01"/>
    <s v="INFR"/>
    <d v="2023-04-01T00:00:00"/>
    <d v="2024-03-31T00:00:00"/>
    <s v="RET"/>
    <n v="5700000"/>
    <s v="NASIK RETAIL REGIONAL OFFICE"/>
    <x v="0"/>
    <x v="0"/>
    <s v="0"/>
  </r>
  <r>
    <x v="667"/>
    <s v="WZ_VRO_MODN_SHRISHTIPETROLEUM"/>
    <x v="5"/>
    <n v="0"/>
    <n v="0"/>
    <n v="0"/>
    <n v="0"/>
    <n v="0"/>
    <n v="0"/>
    <e v="#DIV/0!"/>
    <n v="0"/>
    <n v="0"/>
    <n v="0"/>
    <n v="0"/>
    <n v="0"/>
    <n v="0"/>
    <n v="0"/>
    <n v="0"/>
    <s v="31963080"/>
    <s v="7033"/>
    <s v="VASHI RETAIL RO"/>
    <s v="7033"/>
    <s v="WZR"/>
    <s v="7033CC01"/>
    <s v="INFR"/>
    <d v="2023-08-17T00:00:00"/>
    <d v="2024-09-30T00:00:00"/>
    <s v="RET"/>
    <n v="8200000"/>
    <s v="VASHI RETAIL RO"/>
    <x v="0"/>
    <x v="0"/>
    <s v="0"/>
  </r>
  <r>
    <x v="668"/>
    <s v="WZ_NSK_NRO_Chawkatpada"/>
    <x v="4"/>
    <n v="5700000"/>
    <n v="5700000"/>
    <n v="0"/>
    <n v="0"/>
    <n v="0"/>
    <n v="5093670.6100000003"/>
    <n v="89.362642280701763"/>
    <n v="0"/>
    <n v="0"/>
    <n v="5093670.6100000003"/>
    <n v="0"/>
    <n v="5093670.6100000003"/>
    <n v="0"/>
    <n v="0"/>
    <n v="0"/>
    <s v="31945070"/>
    <s v="7036"/>
    <s v="NASIK RETAIL REGIONAL OFFICE"/>
    <s v="7036"/>
    <s v="WZR"/>
    <s v="7036CC01"/>
    <s v="INFR"/>
    <d v="2023-04-01T00:00:00"/>
    <d v="2024-03-31T00:00:00"/>
    <s v="RET"/>
    <n v="5700000"/>
    <s v="NASIK RETAIL REGIONAL OFFICE"/>
    <x v="0"/>
    <x v="0"/>
    <s v="0"/>
  </r>
  <r>
    <x v="669"/>
    <s v="WZ_NSK_Modn_JainPetroleum"/>
    <x v="4"/>
    <n v="2250000"/>
    <n v="2250000"/>
    <n v="0"/>
    <n v="0"/>
    <n v="0"/>
    <n v="2154008.2000000002"/>
    <n v="95.733697777777792"/>
    <n v="0"/>
    <n v="0"/>
    <n v="2154008.2000000002"/>
    <n v="0"/>
    <n v="2154008.2000000002"/>
    <n v="0"/>
    <n v="0"/>
    <n v="0"/>
    <s v="31945070"/>
    <s v="7036"/>
    <s v="NASIK RETAIL REGIONAL OFFICE"/>
    <s v="7036"/>
    <s v="WZR"/>
    <s v="7036CC01"/>
    <s v="INFR"/>
    <d v="2023-04-01T00:00:00"/>
    <d v="2024-03-31T00:00:00"/>
    <s v="RET"/>
    <n v="2250000"/>
    <s v="NASIK RETAIL REGIONAL OFFICE"/>
    <x v="0"/>
    <x v="0"/>
    <s v="0"/>
  </r>
  <r>
    <x v="670"/>
    <s v="WZ_VRO_ModnSugam_Bageshree"/>
    <x v="5"/>
    <n v="422000"/>
    <n v="422000"/>
    <n v="0"/>
    <n v="0"/>
    <n v="0"/>
    <n v="413006.53"/>
    <n v="97.868845971563985"/>
    <n v="0"/>
    <n v="0"/>
    <n v="413006.53"/>
    <n v="0"/>
    <n v="413006.53"/>
    <n v="0"/>
    <n v="0"/>
    <n v="0"/>
    <s v="31948890"/>
    <s v="7033"/>
    <s v="VASHI RETAIL RO"/>
    <s v="7033"/>
    <s v="WZR"/>
    <s v="7033CC01"/>
    <s v="INFR"/>
    <d v="2023-09-01T00:00:00"/>
    <d v="2025-03-31T00:00:00"/>
    <s v="RET"/>
    <n v="422000"/>
    <s v="VASHI RETAIL RO"/>
    <x v="0"/>
    <x v="0"/>
    <s v="0"/>
  </r>
  <r>
    <x v="671"/>
    <s v="WZ_VRO_ModnSugam_PriyaPet"/>
    <x v="5"/>
    <n v="422000"/>
    <n v="422000"/>
    <n v="0"/>
    <n v="0"/>
    <n v="0"/>
    <n v="388303.88"/>
    <n v="92.015137440758295"/>
    <n v="0"/>
    <n v="0"/>
    <n v="388303.88"/>
    <n v="0"/>
    <n v="388303.88"/>
    <n v="0"/>
    <n v="0"/>
    <n v="0"/>
    <s v="31948890"/>
    <s v="7033"/>
    <s v="VASHI RETAIL RO"/>
    <s v="7033"/>
    <s v="WZR"/>
    <s v="7033CC01"/>
    <s v="INFR"/>
    <d v="2023-09-01T00:00:00"/>
    <d v="2025-03-31T00:00:00"/>
    <s v="RET"/>
    <n v="422000"/>
    <s v="VASHI RETAIL RO"/>
    <x v="0"/>
    <x v="0"/>
    <s v="0"/>
  </r>
  <r>
    <x v="672"/>
    <s v="WZ_VRO_ModnSugam_VinayakKoshte"/>
    <x v="5"/>
    <n v="422000"/>
    <n v="422000"/>
    <n v="0"/>
    <n v="0"/>
    <n v="0"/>
    <n v="388303.88"/>
    <n v="92.015137440758295"/>
    <n v="0"/>
    <n v="0"/>
    <n v="388303.88"/>
    <n v="0"/>
    <n v="388303.88"/>
    <n v="0"/>
    <n v="0"/>
    <n v="0"/>
    <s v="31948890"/>
    <s v="7033"/>
    <s v="VASHI RETAIL RO"/>
    <s v="7033"/>
    <s v="WZR"/>
    <s v="7033CC01"/>
    <s v="INFR"/>
    <d v="2023-09-01T00:00:00"/>
    <d v="2025-03-31T00:00:00"/>
    <s v="RET"/>
    <n v="422000"/>
    <s v="VASHI RETAIL RO"/>
    <x v="0"/>
    <x v="0"/>
    <s v="0"/>
  </r>
  <r>
    <x v="673"/>
    <s v="WZ_NSK_Modn_ShakunPetro"/>
    <x v="4"/>
    <n v="1200000"/>
    <n v="1200000"/>
    <n v="0"/>
    <n v="0"/>
    <n v="0"/>
    <n v="854739.73"/>
    <n v="71.228310833333339"/>
    <n v="0"/>
    <n v="0"/>
    <n v="854739.73"/>
    <n v="0"/>
    <n v="854739.73"/>
    <n v="0"/>
    <n v="0"/>
    <n v="0"/>
    <s v="31992610"/>
    <s v="7036"/>
    <s v="NASIK RETAIL REGIONAL OFFICE"/>
    <s v="7036"/>
    <s v="WZR"/>
    <s v="7036CC01"/>
    <s v="INFR"/>
    <d v="2023-04-01T00:00:00"/>
    <d v="2024-03-31T00:00:00"/>
    <s v="RET"/>
    <n v="1200000"/>
    <s v="NASIK RETAIL REGIONAL OFFICE"/>
    <x v="0"/>
    <x v="0"/>
    <s v="0"/>
  </r>
  <r>
    <x v="674"/>
    <s v="WZ_NAG_MODCOCOJAMB"/>
    <x v="6"/>
    <n v="3600000"/>
    <n v="3600000"/>
    <n v="0"/>
    <n v="0"/>
    <n v="0"/>
    <n v="3600402.99"/>
    <n v="100.01119416666667"/>
    <n v="0"/>
    <n v="0"/>
    <n v="3600402.99"/>
    <n v="0"/>
    <n v="3600402.99"/>
    <n v="0"/>
    <n v="0"/>
    <n v="0"/>
    <s v="31957050"/>
    <s v="7028"/>
    <s v="NAGPUR RETAIL RO (STP 5027)"/>
    <s v="7028"/>
    <s v="WZR"/>
    <s v="7028CC01"/>
    <s v="INFR"/>
    <d v="2023-09-01T00:00:00"/>
    <d v="2024-12-01T00:00:00"/>
    <s v="RET"/>
    <n v="3600000"/>
    <s v="NAGPUR RETAIL RO (STP 5027)"/>
    <x v="0"/>
    <x v="0"/>
    <s v="0"/>
  </r>
  <r>
    <x v="675"/>
    <s v="WZ_AURR_Mod Adhira Petroleum"/>
    <x v="3"/>
    <n v="1300000"/>
    <n v="1300000"/>
    <n v="0"/>
    <n v="0"/>
    <n v="0"/>
    <n v="1297749.3700000001"/>
    <n v="99.826874615384625"/>
    <n v="0"/>
    <n v="0"/>
    <n v="1297749.3700000001"/>
    <n v="0"/>
    <n v="1297749.3700000001"/>
    <n v="0"/>
    <n v="0"/>
    <n v="0"/>
    <s v="31949090"/>
    <s v="7023"/>
    <s v="AURANGABAD RETAIL RO"/>
    <s v="7023"/>
    <s v="WZR"/>
    <s v="7023CC01"/>
    <s v="INFR"/>
    <d v="2023-04-01T00:00:00"/>
    <d v="2024-08-31T00:00:00"/>
    <s v="RET"/>
    <n v="1300000"/>
    <s v="AURANGABAD RETAIL RO"/>
    <x v="0"/>
    <x v="0"/>
    <s v="0"/>
  </r>
  <r>
    <x v="676"/>
    <s v="WZ_NSK_IDSign_55L"/>
    <x v="4"/>
    <n v="5500000"/>
    <n v="5500000"/>
    <n v="0"/>
    <n v="0"/>
    <n v="0"/>
    <n v="4602337.4800000004"/>
    <n v="83.678863272727284"/>
    <n v="0"/>
    <n v="0"/>
    <n v="4602337.4800000004"/>
    <n v="0"/>
    <n v="4602337.4800000004"/>
    <n v="0"/>
    <n v="0"/>
    <n v="0"/>
    <s v="31992610"/>
    <s v="7036"/>
    <s v="NASIK RETAIL REGIONAL OFFICE"/>
    <s v="7036"/>
    <s v="WZR"/>
    <s v="7036CC01"/>
    <s v="SIGN"/>
    <d v="2023-04-01T00:00:00"/>
    <d v="2024-12-31T00:00:00"/>
    <s v="RET"/>
    <n v="5500000"/>
    <s v="NASIK RETAIL REGIONAL OFFICE"/>
    <x v="0"/>
    <x v="0"/>
    <s v="0"/>
  </r>
  <r>
    <x v="677"/>
    <s v="WZ_NSK_NROSAVARGAON_9L 2"/>
    <x v="4"/>
    <n v="900000"/>
    <n v="900000"/>
    <n v="0"/>
    <n v="0"/>
    <n v="0"/>
    <n v="600393.56999999995"/>
    <n v="66.710396666666668"/>
    <n v="0"/>
    <n v="0"/>
    <n v="600393.56999999995"/>
    <n v="0"/>
    <n v="600393.56999999995"/>
    <n v="0"/>
    <n v="0"/>
    <n v="0"/>
    <s v="31945070"/>
    <s v="7036"/>
    <s v="NASIK RETAIL REGIONAL OFFICE"/>
    <s v="7036"/>
    <s v="WZR"/>
    <s v="7036CC01"/>
    <s v="INFR"/>
    <d v="2023-04-01T00:00:00"/>
    <d v="2024-03-31T00:00:00"/>
    <s v="RET"/>
    <n v="900000"/>
    <s v="NASIK RETAIL REGIONAL OFFICE"/>
    <x v="0"/>
    <x v="0"/>
    <s v="0"/>
  </r>
  <r>
    <x v="678"/>
    <s v="WZ_AURR_Mod Bhapkar Petroleum"/>
    <x v="3"/>
    <n v="2950000"/>
    <n v="2950000"/>
    <n v="0"/>
    <n v="0"/>
    <n v="0"/>
    <n v="2943457.12"/>
    <n v="99.778207457627119"/>
    <n v="0"/>
    <n v="0"/>
    <n v="2943457.12"/>
    <n v="0"/>
    <n v="2943457.12"/>
    <n v="0"/>
    <n v="0"/>
    <n v="0"/>
    <s v="31949090"/>
    <s v="7023"/>
    <s v="AURANGABAD RETAIL RO"/>
    <s v="7023"/>
    <s v="WZR"/>
    <s v="7023CC01"/>
    <s v="INFR"/>
    <d v="2023-04-01T00:00:00"/>
    <d v="2024-08-31T00:00:00"/>
    <s v="RET"/>
    <n v="2950000"/>
    <s v="AURANGABAD RETAIL RO"/>
    <x v="0"/>
    <x v="0"/>
    <s v="0"/>
  </r>
  <r>
    <x v="679"/>
    <s v="WZ_AURR_Mod Pancharatna Petroleum"/>
    <x v="3"/>
    <n v="1400000"/>
    <n v="1400000"/>
    <n v="0"/>
    <n v="0"/>
    <n v="0"/>
    <n v="1383564.57"/>
    <n v="98.826040714285725"/>
    <n v="0"/>
    <n v="0"/>
    <n v="1383564.57"/>
    <n v="0"/>
    <n v="1383564.57"/>
    <n v="0"/>
    <n v="0"/>
    <n v="0"/>
    <s v="31949090"/>
    <s v="7023"/>
    <s v="AURANGABAD RETAIL RO"/>
    <s v="7023"/>
    <s v="WZR"/>
    <s v="7023CC01"/>
    <s v="INFR"/>
    <d v="2023-04-01T00:00:00"/>
    <d v="2024-09-30T00:00:00"/>
    <s v="RET"/>
    <n v="1400000"/>
    <s v="AURANGABAD RETAIL RO"/>
    <x v="0"/>
    <x v="0"/>
    <s v="0"/>
  </r>
  <r>
    <x v="680"/>
    <s v="WZ_AURR_Mod Mauli fuel station"/>
    <x v="3"/>
    <n v="2200000"/>
    <n v="2200000"/>
    <n v="0"/>
    <n v="0"/>
    <n v="0"/>
    <n v="2130649.59"/>
    <n v="96.847708636363635"/>
    <n v="0"/>
    <n v="0"/>
    <n v="2130649.59"/>
    <n v="0"/>
    <n v="2130649.59"/>
    <n v="0"/>
    <n v="0"/>
    <n v="0"/>
    <s v="31949090"/>
    <s v="7000"/>
    <s v="HPCL Mkt Retail"/>
    <s v="7000"/>
    <s v="WZR"/>
    <s v="7023CC01"/>
    <s v="INFR"/>
    <d v="2023-04-01T00:00:00"/>
    <d v="2024-09-30T00:00:00"/>
    <s v="RET"/>
    <n v="2200000"/>
    <s v="HPCL Mkt Retail"/>
    <x v="0"/>
    <x v="0"/>
    <s v="0"/>
  </r>
  <r>
    <x v="681"/>
    <s v="WZ_VASCO_PVR DWY_SHAHID SHANKAR"/>
    <x v="8"/>
    <n v="1200000"/>
    <n v="1200000"/>
    <n v="0"/>
    <n v="0"/>
    <n v="0"/>
    <n v="941446.47"/>
    <n v="78.453872500000003"/>
    <n v="0"/>
    <n v="0"/>
    <n v="941446.47"/>
    <n v="0"/>
    <n v="941446.47"/>
    <n v="0"/>
    <n v="0"/>
    <n v="0"/>
    <s v="31961420"/>
    <s v="7032"/>
    <s v="VASCO RETAIL RO"/>
    <s v="7032"/>
    <s v="WZR"/>
    <s v="7032CC01"/>
    <s v="INFR"/>
    <d v="2023-08-26T00:00:00"/>
    <d v="2024-09-30T00:00:00"/>
    <s v="RET"/>
    <n v="1200000"/>
    <s v="VASCO RETAIL RO"/>
    <x v="0"/>
    <x v="0"/>
    <s v="0"/>
  </r>
  <r>
    <x v="682"/>
    <s v="WZ_SUR_ModSiddhiOasisDWext"/>
    <x v="2"/>
    <n v="1200000"/>
    <n v="1200000"/>
    <n v="0"/>
    <n v="0"/>
    <n v="0"/>
    <n v="1036164.99"/>
    <n v="86.347082499999999"/>
    <n v="0"/>
    <n v="0"/>
    <n v="1036164.99"/>
    <n v="0"/>
    <n v="1036164.99"/>
    <n v="0"/>
    <n v="0"/>
    <n v="0"/>
    <s v="31951460"/>
    <s v="7035"/>
    <s v="SHOLAPUR RETAIL REGION"/>
    <s v="7035"/>
    <s v="WZR"/>
    <s v="7035CC01"/>
    <s v="INFR"/>
    <d v="2023-09-01T00:00:00"/>
    <d v="2024-09-30T00:00:00"/>
    <s v="RET"/>
    <n v="1200000"/>
    <s v="SHOLAPUR RETAIL REGION"/>
    <x v="0"/>
    <x v="0"/>
    <s v="0"/>
  </r>
  <r>
    <x v="683"/>
    <s v="WZ_SUR_DDDShreeVinayakJalkotCC"/>
    <x v="2"/>
    <n v="1200000"/>
    <n v="1200000"/>
    <n v="0"/>
    <n v="0"/>
    <n v="0"/>
    <n v="1104684.8700000001"/>
    <n v="92.057072500000004"/>
    <n v="0"/>
    <n v="0"/>
    <n v="1104684.8700000001"/>
    <n v="0"/>
    <n v="1104684.8700000001"/>
    <n v="0"/>
    <n v="0"/>
    <n v="0"/>
    <s v="31951460"/>
    <s v="7035"/>
    <s v="SHOLAPUR RETAIL REGION"/>
    <s v="7035"/>
    <s v="WZR"/>
    <s v="7035CC01"/>
    <s v="PNM"/>
    <d v="2023-08-31T00:00:00"/>
    <d v="2024-09-30T00:00:00"/>
    <s v="RET"/>
    <n v="1200000"/>
    <s v="SHOLAPUR RETAIL REGION"/>
    <x v="0"/>
    <x v="0"/>
    <s v="0"/>
  </r>
  <r>
    <x v="684"/>
    <s v="WZ_NSK_Modn_NizampurHgw"/>
    <x v="4"/>
    <n v="2500000"/>
    <n v="2500000"/>
    <n v="0"/>
    <n v="0"/>
    <n v="0"/>
    <n v="1551007.7"/>
    <n v="62.040307999999996"/>
    <n v="0"/>
    <n v="0"/>
    <n v="1551007.7"/>
    <n v="0"/>
    <n v="1551007.7"/>
    <n v="0"/>
    <n v="0"/>
    <n v="0"/>
    <s v="31945070"/>
    <s v="7036"/>
    <s v="NASIK RETAIL REGIONAL OFFICE"/>
    <s v="7036"/>
    <s v="WZR"/>
    <s v="7036CC01"/>
    <s v="INFR"/>
    <d v="2023-04-01T00:00:00"/>
    <d v="2024-09-30T00:00:00"/>
    <s v="RET"/>
    <n v="2500000"/>
    <s v="NASIK RETAIL REGIONAL OFFICE"/>
    <x v="0"/>
    <x v="0"/>
    <s v="0"/>
  </r>
  <r>
    <x v="685"/>
    <s v="WZ_NSK_Modn_DurgaPetro"/>
    <x v="4"/>
    <n v="1500000"/>
    <n v="1500000"/>
    <n v="0"/>
    <n v="0"/>
    <n v="0"/>
    <n v="1174453.54"/>
    <n v="78.296902666666668"/>
    <n v="0"/>
    <n v="0"/>
    <n v="1174453.54"/>
    <n v="0"/>
    <n v="1174453.54"/>
    <n v="0"/>
    <n v="0"/>
    <n v="0"/>
    <s v="31945070"/>
    <s v="7036"/>
    <s v="NASIK RETAIL REGIONAL OFFICE"/>
    <s v="7036"/>
    <s v="WZR"/>
    <s v="7036CC01"/>
    <s v="INFR"/>
    <d v="2023-04-01T00:00:00"/>
    <d v="2025-05-31T00:00:00"/>
    <s v="RET"/>
    <n v="1500000"/>
    <s v="NASIK RETAIL REGIONAL OFFICE"/>
    <x v="0"/>
    <x v="0"/>
    <s v="0"/>
  </r>
  <r>
    <x v="686"/>
    <s v="WZ_AURR_Mod Loni BK"/>
    <x v="3"/>
    <n v="2100000"/>
    <n v="2100000"/>
    <n v="0"/>
    <n v="0"/>
    <n v="0"/>
    <n v="2097796.91"/>
    <n v="99.895090952380954"/>
    <n v="0"/>
    <n v="0"/>
    <n v="2097796.91"/>
    <n v="0"/>
    <n v="2097796.91"/>
    <n v="0"/>
    <n v="0"/>
    <n v="0"/>
    <s v="31949090"/>
    <s v="7023"/>
    <s v="AURANGABAD RETAIL RO"/>
    <s v="7023"/>
    <s v="WZR"/>
    <s v="7023CC01"/>
    <s v="INFR"/>
    <d v="2023-04-01T00:00:00"/>
    <d v="2024-09-30T00:00:00"/>
    <s v="RET"/>
    <n v="2100000"/>
    <s v="AURANGABAD RETAIL RO"/>
    <x v="0"/>
    <x v="0"/>
    <s v="0"/>
  </r>
  <r>
    <x v="687"/>
    <s v="WZ_Mumbai_SS_Tank"/>
    <x v="7"/>
    <n v="4995000"/>
    <n v="4995000"/>
    <n v="0"/>
    <n v="0"/>
    <n v="0"/>
    <n v="3305631.82"/>
    <n v="66.178815215215209"/>
    <n v="0"/>
    <n v="0"/>
    <n v="3305631.82"/>
    <n v="0"/>
    <n v="3305631.82"/>
    <n v="0"/>
    <n v="0"/>
    <n v="0"/>
    <s v="31988590"/>
    <s v="7027"/>
    <s v="MUMBAI RETAIL RO"/>
    <s v="7027"/>
    <s v="WZR"/>
    <s v="7027CC01"/>
    <s v="TANK"/>
    <d v="2023-08-29T00:00:00"/>
    <d v="2024-11-30T00:00:00"/>
    <s v="RET"/>
    <n v="4995000"/>
    <s v="MUMBAI RETAIL RO"/>
    <x v="0"/>
    <x v="0"/>
    <s v="0"/>
  </r>
  <r>
    <x v="688"/>
    <s v="WZ_AURR_ Mod Om Sai Fuels"/>
    <x v="3"/>
    <n v="3500000"/>
    <n v="3500000"/>
    <n v="0"/>
    <n v="0"/>
    <n v="0"/>
    <n v="3477582.15"/>
    <n v="99.359489999999994"/>
    <n v="0"/>
    <n v="0"/>
    <n v="3477582.15"/>
    <n v="0"/>
    <n v="3477582.15"/>
    <n v="0"/>
    <n v="0"/>
    <n v="0"/>
    <s v="31949090"/>
    <s v="7023"/>
    <s v="AURANGABAD RETAIL RO"/>
    <s v="7023"/>
    <s v="WZR"/>
    <s v="7023CC01"/>
    <s v="INFR"/>
    <d v="2023-04-01T00:00:00"/>
    <d v="2024-12-31T00:00:00"/>
    <s v="RET"/>
    <n v="3500000"/>
    <s v="AURANGABAD RETAIL RO"/>
    <x v="0"/>
    <x v="0"/>
    <s v="0"/>
  </r>
  <r>
    <x v="689"/>
    <s v="WZ_NSK_Solar_COCOOzar"/>
    <x v="4"/>
    <n v="1500000"/>
    <n v="1500000"/>
    <n v="0"/>
    <n v="0"/>
    <n v="0"/>
    <n v="534414.66"/>
    <n v="35.627644000000004"/>
    <n v="0"/>
    <n v="0"/>
    <n v="534414.66"/>
    <n v="0"/>
    <n v="534414.66"/>
    <n v="0"/>
    <n v="0"/>
    <n v="0"/>
    <s v="31992610"/>
    <s v="7036"/>
    <s v="NASIK RETAIL REGIONAL OFFICE"/>
    <s v="7036"/>
    <s v="WZR"/>
    <s v="7036CC01"/>
    <s v="PNM"/>
    <d v="2023-04-01T00:00:00"/>
    <d v="2024-09-30T00:00:00"/>
    <s v="RET"/>
    <n v="1500000"/>
    <s v="NASIK RETAIL REGIONAL OFFICE"/>
    <x v="0"/>
    <x v="0"/>
    <s v="0"/>
  </r>
  <r>
    <x v="690"/>
    <s v="WZ_AURR_Mod Jai Jawan"/>
    <x v="3"/>
    <n v="6100000"/>
    <n v="6100000"/>
    <n v="0"/>
    <n v="0"/>
    <n v="0"/>
    <n v="4643110.0999999996"/>
    <n v="76.116559016393438"/>
    <n v="0"/>
    <n v="0"/>
    <n v="4643110.0999999996"/>
    <n v="0"/>
    <n v="4643110.0999999996"/>
    <n v="0"/>
    <n v="0"/>
    <n v="0"/>
    <s v="31949090"/>
    <s v="7023"/>
    <s v="AURANGABAD RETAIL RO"/>
    <s v="7023"/>
    <s v="WZR"/>
    <s v="7023CC01"/>
    <s v="INFR"/>
    <d v="2023-04-01T00:00:00"/>
    <d v="2025-03-31T00:00:00"/>
    <s v="RET"/>
    <n v="6100000"/>
    <s v="AURANGABAD RETAIL RO"/>
    <x v="0"/>
    <x v="0"/>
    <s v="0"/>
  </r>
  <r>
    <x v="691"/>
    <s v="WZ_Mumbai_Driveway_COCO_Bandra"/>
    <x v="7"/>
    <n v="700000"/>
    <n v="700000"/>
    <n v="0"/>
    <n v="0"/>
    <n v="0"/>
    <n v="601200.71"/>
    <n v="85.885815714285712"/>
    <n v="0"/>
    <n v="0"/>
    <n v="601200.71"/>
    <n v="0"/>
    <n v="601200.71"/>
    <n v="0"/>
    <n v="0"/>
    <n v="0"/>
    <s v="31988590"/>
    <s v="7027"/>
    <s v="MUMBAI RETAIL RO"/>
    <s v="7027"/>
    <s v="WZR"/>
    <s v="7027CC01"/>
    <s v="INFR"/>
    <d v="2023-08-29T00:00:00"/>
    <d v="2024-08-31T00:00:00"/>
    <s v="RET"/>
    <n v="1200000"/>
    <s v="MUMBAI RETAIL RO"/>
    <x v="0"/>
    <x v="0"/>
    <s v="0"/>
  </r>
  <r>
    <x v="692"/>
    <s v="WZ_AURR_ Safety Items"/>
    <x v="3"/>
    <n v="4500000"/>
    <n v="4500000"/>
    <n v="0"/>
    <n v="0"/>
    <n v="0"/>
    <n v="4499312.46"/>
    <n v="99.984721333333326"/>
    <n v="0"/>
    <n v="0"/>
    <n v="4499312.46"/>
    <n v="0"/>
    <n v="4499312.46"/>
    <n v="0"/>
    <n v="0"/>
    <n v="0"/>
    <s v="31949090"/>
    <s v="7023"/>
    <s v="AURANGABAD RETAIL RO"/>
    <s v="7023"/>
    <s v="WZR"/>
    <s v="7023CC01"/>
    <s v="PNM"/>
    <d v="2023-04-01T00:00:00"/>
    <d v="2025-03-31T00:00:00"/>
    <s v="RET"/>
    <n v="4500000"/>
    <s v="AURANGABAD RETAIL RO"/>
    <x v="0"/>
    <x v="0"/>
    <s v="0"/>
  </r>
  <r>
    <x v="693"/>
    <s v="WZ_Mumbai_Solar_NS Road_Chowpatty"/>
    <x v="7"/>
    <n v="1200000"/>
    <n v="1200000"/>
    <n v="0"/>
    <n v="0"/>
    <n v="0"/>
    <n v="1008200.84"/>
    <n v="84.01673666666666"/>
    <n v="0"/>
    <n v="0"/>
    <n v="1008200.84"/>
    <n v="0"/>
    <n v="1008200.84"/>
    <n v="0"/>
    <n v="0"/>
    <n v="0"/>
    <s v="31988590"/>
    <s v="7027"/>
    <s v="MUMBAI RETAIL RO"/>
    <s v="7027"/>
    <s v="WZR"/>
    <s v="7027CC01"/>
    <s v="PNM"/>
    <d v="2023-08-29T00:00:00"/>
    <d v="2024-08-31T00:00:00"/>
    <s v="RET"/>
    <n v="1200000"/>
    <s v="MUMBAI RETAIL RO"/>
    <x v="0"/>
    <x v="0"/>
    <s v="0"/>
  </r>
  <r>
    <x v="694"/>
    <s v="WZ_Pune_SS Tank Installation"/>
    <x v="1"/>
    <n v="15800000"/>
    <n v="15800000"/>
    <n v="0"/>
    <n v="0"/>
    <n v="0"/>
    <n v="15620520.67"/>
    <n v="98.864054873417714"/>
    <n v="0"/>
    <n v="0"/>
    <n v="15620520.67"/>
    <n v="0"/>
    <n v="15620520.67"/>
    <n v="0"/>
    <n v="0"/>
    <n v="0"/>
    <s v="31949520"/>
    <s v="7029"/>
    <s v="PUNE RETAIL RO"/>
    <s v="7029"/>
    <s v="WZR"/>
    <s v="7029CC01"/>
    <s v="INFR"/>
    <d v="2023-08-29T00:00:00"/>
    <d v="2025-08-30T00:00:00"/>
    <s v="RET"/>
    <n v="15800000"/>
    <s v="PUNE RETAIL RO"/>
    <x v="0"/>
    <x v="0"/>
    <s v="0"/>
  </r>
  <r>
    <x v="695"/>
    <s v="WZ_Solar_Pune_HAL-3"/>
    <x v="1"/>
    <n v="1100000"/>
    <n v="1100000"/>
    <n v="0"/>
    <n v="0"/>
    <n v="0"/>
    <n v="873529.14"/>
    <n v="79.411739999999995"/>
    <n v="0"/>
    <n v="0"/>
    <n v="873529.14"/>
    <n v="0"/>
    <n v="873529.14"/>
    <n v="0"/>
    <n v="0"/>
    <n v="0"/>
    <s v="31949520"/>
    <s v="7029"/>
    <s v="PUNE RETAIL RO"/>
    <s v="7029"/>
    <s v="WZR"/>
    <s v="7029CC01"/>
    <s v="PNM"/>
    <d v="2023-08-29T00:00:00"/>
    <d v="2024-08-29T00:00:00"/>
    <s v="RET"/>
    <n v="1100000"/>
    <s v="PUNE RETAIL RO"/>
    <x v="0"/>
    <x v="0"/>
    <s v="0"/>
  </r>
  <r>
    <x v="696"/>
    <s v="WZ_Pune_Pre-fabricated SS Tanks"/>
    <x v="1"/>
    <n v="17000000"/>
    <n v="17000000"/>
    <n v="0"/>
    <n v="0"/>
    <n v="0"/>
    <n v="16681278.15"/>
    <n v="98.125165588235291"/>
    <n v="0"/>
    <n v="0"/>
    <n v="16681278.15"/>
    <n v="0"/>
    <n v="16681278.15"/>
    <n v="0"/>
    <n v="0"/>
    <n v="0"/>
    <s v="31949520"/>
    <s v="7029"/>
    <s v="PUNE RETAIL RO"/>
    <s v="7029"/>
    <s v="WZR"/>
    <s v="7029CC01"/>
    <s v="TANK"/>
    <d v="2023-08-30T00:00:00"/>
    <d v="2025-08-31T00:00:00"/>
    <s v="RET"/>
    <n v="17000000"/>
    <s v="PUNE RETAIL RO"/>
    <x v="0"/>
    <x v="0"/>
    <s v="0"/>
  </r>
  <r>
    <x v="697"/>
    <s v="WZ_Nagpur_Solar_COCOChinchbhawan"/>
    <x v="6"/>
    <n v="1450000"/>
    <n v="1450000"/>
    <n v="0"/>
    <n v="0"/>
    <n v="0"/>
    <n v="1482000"/>
    <n v="102.20689655172414"/>
    <n v="0"/>
    <n v="0"/>
    <n v="1482000"/>
    <n v="0"/>
    <n v="1482000"/>
    <n v="0"/>
    <n v="0"/>
    <n v="0"/>
    <s v="31957050"/>
    <s v="7028"/>
    <s v="NAGPUR RETAIL RO (STP 5027)"/>
    <s v="7028"/>
    <s v="WZR"/>
    <s v="7028CC01"/>
    <s v="PNM"/>
    <d v="2023-09-01T00:00:00"/>
    <d v="2024-09-30T00:00:00"/>
    <s v="RET"/>
    <n v="1450000"/>
    <s v="NAGPUR RETAIL RO (STP 5027)"/>
    <x v="0"/>
    <x v="0"/>
    <s v="0"/>
  </r>
  <r>
    <x v="698"/>
    <s v="WZ_Nagpur_Solar_COCOJamb"/>
    <x v="6"/>
    <n v="1390000"/>
    <n v="1390000"/>
    <n v="0"/>
    <n v="0"/>
    <n v="0"/>
    <n v="1482000"/>
    <n v="106.61870503597122"/>
    <n v="0"/>
    <n v="0"/>
    <n v="1482000"/>
    <n v="0"/>
    <n v="1482000"/>
    <n v="0"/>
    <n v="0"/>
    <n v="0"/>
    <s v="31957050"/>
    <s v="7028"/>
    <s v="NAGPUR RETAIL RO (STP 5027)"/>
    <s v="7028"/>
    <s v="WZR"/>
    <s v="7028CC01"/>
    <s v="PNM"/>
    <d v="2023-09-01T00:00:00"/>
    <d v="2024-09-30T00:00:00"/>
    <s v="RET"/>
    <n v="1390000"/>
    <s v="NAGPUR RETAIL RO (STP 5027)"/>
    <x v="0"/>
    <x v="0"/>
    <s v="0"/>
  </r>
  <r>
    <x v="699"/>
    <s v="WZ_VASCO_NRO_DAPOLI"/>
    <x v="8"/>
    <n v="2400000"/>
    <n v="2400000"/>
    <n v="0"/>
    <n v="0"/>
    <n v="0"/>
    <n v="2330385.77"/>
    <n v="97.099407083333332"/>
    <n v="0"/>
    <n v="0"/>
    <n v="2330385.77"/>
    <n v="0"/>
    <n v="2330385.77"/>
    <n v="0"/>
    <n v="0"/>
    <n v="0"/>
    <s v="31990680"/>
    <s v="7032"/>
    <s v="VASCO RETAIL RO"/>
    <s v="7032"/>
    <s v="WZR"/>
    <s v="7032CC01"/>
    <s v="INFR"/>
    <d v="2023-08-31T00:00:00"/>
    <d v="2024-12-31T00:00:00"/>
    <s v="RET"/>
    <n v="2400000"/>
    <s v="VASCO RETAIL RO"/>
    <x v="0"/>
    <x v="0"/>
    <s v="0"/>
  </r>
  <r>
    <x v="700"/>
    <s v="WZ_NAG_MODSBPETRO"/>
    <x v="6"/>
    <n v="1300000"/>
    <n v="1300000"/>
    <n v="0"/>
    <n v="0"/>
    <n v="0"/>
    <n v="837082.53"/>
    <n v="64.390963846153852"/>
    <n v="0"/>
    <n v="0"/>
    <n v="837082.53"/>
    <n v="0"/>
    <n v="837082.53"/>
    <n v="0"/>
    <n v="0"/>
    <n v="0"/>
    <s v="31957050"/>
    <s v="7028"/>
    <s v="NAGPUR RETAIL RO (STP 5027)"/>
    <s v="7028"/>
    <s v="WZR"/>
    <s v="7028CC01"/>
    <s v="INFR"/>
    <d v="2023-09-01T00:00:00"/>
    <d v="2024-09-30T00:00:00"/>
    <s v="RET"/>
    <n v="1300000"/>
    <s v="NAGPUR RETAIL RO (STP 5027)"/>
    <x v="0"/>
    <x v="0"/>
    <s v="0"/>
  </r>
  <r>
    <x v="701"/>
    <s v="WZ_NAG_MODPAWAR"/>
    <x v="6"/>
    <n v="1700000"/>
    <n v="1700000"/>
    <n v="0"/>
    <n v="0"/>
    <n v="0"/>
    <n v="1695240.14"/>
    <n v="99.720008235294117"/>
    <n v="0"/>
    <n v="0"/>
    <n v="1695240.14"/>
    <n v="0"/>
    <n v="1695240.14"/>
    <n v="0"/>
    <n v="0"/>
    <n v="0"/>
    <s v="31957050"/>
    <s v="7028"/>
    <s v="NAGPUR RETAIL RO (STP 5027)"/>
    <s v="7028"/>
    <s v="WZR"/>
    <s v="7028CC01"/>
    <s v="INFR"/>
    <d v="2023-09-01T00:00:00"/>
    <d v="2024-09-30T00:00:00"/>
    <s v="RET"/>
    <n v="1700000"/>
    <s v="NAGPUR RETAIL RO (STP 5027)"/>
    <x v="0"/>
    <x v="0"/>
    <s v="0"/>
  </r>
  <r>
    <x v="702"/>
    <s v="WZ_NAG_DDDKAMALLUBES"/>
    <x v="6"/>
    <n v="1200000"/>
    <n v="1200000"/>
    <n v="0"/>
    <n v="0"/>
    <n v="0"/>
    <n v="1172031.56"/>
    <n v="97.669296666666668"/>
    <n v="0"/>
    <n v="0"/>
    <n v="1172031.56"/>
    <n v="0"/>
    <n v="1172031.56"/>
    <n v="0"/>
    <n v="0"/>
    <n v="0"/>
    <s v="31957050"/>
    <s v="7028"/>
    <s v="NAGPUR RETAIL RO (STP 5027)"/>
    <s v="7028"/>
    <s v="WZR"/>
    <s v="7028CC01"/>
    <s v="PNM"/>
    <d v="2023-09-01T00:00:00"/>
    <d v="2024-09-30T00:00:00"/>
    <s v="RET"/>
    <n v="1200000"/>
    <s v="NAGPUR RETAIL RO (STP 5027)"/>
    <x v="0"/>
    <x v="0"/>
    <s v="0"/>
  </r>
  <r>
    <x v="703"/>
    <s v="WZ_NSK_NRO_DhuleWML"/>
    <x v="4"/>
    <n v="2400000"/>
    <n v="2400000"/>
    <n v="0"/>
    <n v="0"/>
    <n v="0"/>
    <n v="2385978.36"/>
    <n v="99.415764999999993"/>
    <n v="0"/>
    <n v="0"/>
    <n v="2385978.36"/>
    <n v="0"/>
    <n v="2385978.36"/>
    <n v="0"/>
    <n v="0"/>
    <n v="0"/>
    <s v="31945070"/>
    <s v="7036"/>
    <s v="NASIK RETAIL REGIONAL OFFICE"/>
    <s v="7036"/>
    <s v="WZR"/>
    <s v="7036CC01"/>
    <s v="INFR"/>
    <d v="2023-04-01T00:00:00"/>
    <d v="2025-03-31T00:00:00"/>
    <s v="RET"/>
    <n v="2400000"/>
    <s v="NASIK RETAIL REGIONAL OFFICE"/>
    <x v="0"/>
    <x v="0"/>
    <s v="0"/>
  </r>
  <r>
    <x v="704"/>
    <s v="WZ_NRO_Pune_NRO Charoli Budruk"/>
    <x v="1"/>
    <n v="2800000"/>
    <n v="2800000"/>
    <n v="0"/>
    <n v="0"/>
    <n v="0"/>
    <n v="2552471.34"/>
    <n v="91.159690714285702"/>
    <n v="0"/>
    <n v="0"/>
    <n v="2552471.34"/>
    <n v="0"/>
    <n v="2552471.34"/>
    <n v="0"/>
    <n v="0"/>
    <n v="0"/>
    <s v="31949520"/>
    <s v="7029"/>
    <s v="PUNE RETAIL RO"/>
    <s v="7029"/>
    <s v="WZR"/>
    <s v="7029CC01"/>
    <s v="INFR"/>
    <d v="2023-09-01T00:00:00"/>
    <d v="2024-09-29T00:00:00"/>
    <s v="RET"/>
    <n v="2800000"/>
    <s v="PUNE RETAIL RO"/>
    <x v="0"/>
    <x v="0"/>
    <s v="0"/>
  </r>
  <r>
    <x v="705"/>
    <s v="WZ_VASCO_MODN_INGAWALE PETROELUM"/>
    <x v="8"/>
    <n v="3254000"/>
    <n v="3254000"/>
    <n v="0"/>
    <n v="0"/>
    <n v="0"/>
    <n v="3224956.52"/>
    <n v="99.107452980946533"/>
    <n v="0"/>
    <n v="0"/>
    <n v="3224956.52"/>
    <n v="0"/>
    <n v="3224956.52"/>
    <n v="0"/>
    <n v="0"/>
    <n v="0"/>
    <s v="31992600"/>
    <s v="7032"/>
    <s v="VASCO RETAIL RO"/>
    <s v="7032"/>
    <s v="WZR"/>
    <s v="7032CC01"/>
    <s v="INFR"/>
    <d v="2023-09-06T00:00:00"/>
    <d v="2024-12-31T00:00:00"/>
    <s v="RET"/>
    <n v="3254000"/>
    <s v="VASCO RETAIL RO"/>
    <x v="0"/>
    <x v="0"/>
    <s v="0"/>
  </r>
  <r>
    <x v="706"/>
    <s v="WZ_VASCO_CNG_N S PETROLEUM"/>
    <x v="8"/>
    <n v="2000000"/>
    <n v="2000000"/>
    <n v="0"/>
    <n v="0"/>
    <n v="0"/>
    <n v="1378423.87"/>
    <n v="68.921193500000001"/>
    <n v="0"/>
    <n v="0"/>
    <n v="1378423.87"/>
    <n v="0"/>
    <n v="1378423.87"/>
    <n v="0"/>
    <n v="0"/>
    <n v="0"/>
    <s v="31961420"/>
    <s v="7032"/>
    <s v="VASCO RETAIL RO"/>
    <s v="7032"/>
    <s v="WZR"/>
    <s v="7032CC01"/>
    <s v="CNG"/>
    <d v="2023-09-06T00:00:00"/>
    <d v="2024-09-30T00:00:00"/>
    <s v="RET"/>
    <n v="2000000"/>
    <s v="VASCO RETAIL RO"/>
    <x v="0"/>
    <x v="0"/>
    <s v="0"/>
  </r>
  <r>
    <x v="707"/>
    <s v="WZ_SUR_DDDTirupatiSingnapurCC"/>
    <x v="2"/>
    <n v="1200000"/>
    <n v="1200000"/>
    <n v="0"/>
    <n v="0"/>
    <n v="0"/>
    <n v="1184745.05"/>
    <n v="98.728754166666675"/>
    <n v="0"/>
    <n v="0"/>
    <n v="1184745.05"/>
    <n v="0"/>
    <n v="1184745.05"/>
    <n v="0"/>
    <n v="0"/>
    <n v="0"/>
    <s v="31951460"/>
    <s v="7035"/>
    <s v="SHOLAPUR RETAIL REGION"/>
    <s v="7035"/>
    <s v="WZR"/>
    <s v="7035CC01"/>
    <s v="PNM"/>
    <d v="2023-09-16T00:00:00"/>
    <d v="2024-12-31T00:00:00"/>
    <s v="RET"/>
    <n v="1200000"/>
    <s v="SHOLAPUR RETAIL REGION"/>
    <x v="0"/>
    <x v="0"/>
    <s v="0"/>
  </r>
  <r>
    <x v="708"/>
    <s v="WZ_VASHI_HAPPYSHOP_NATIONAL FUEL"/>
    <x v="5"/>
    <n v="735000"/>
    <n v="735000"/>
    <n v="0"/>
    <n v="0"/>
    <n v="0"/>
    <n v="734081"/>
    <n v="99.874965986394557"/>
    <n v="0"/>
    <n v="0"/>
    <n v="734081"/>
    <n v="0"/>
    <n v="734081"/>
    <n v="0"/>
    <n v="0"/>
    <n v="0"/>
    <s v="31963080"/>
    <s v="7033"/>
    <s v="VASHI RETAIL RO"/>
    <s v="7033"/>
    <s v="WZR"/>
    <s v="7033CC01"/>
    <s v="ARB"/>
    <d v="2023-09-13T00:00:00"/>
    <d v="2024-09-30T00:00:00"/>
    <s v="RET"/>
    <n v="735000"/>
    <s v="VASHI RETAIL RO"/>
    <x v="0"/>
    <x v="0"/>
    <s v="0"/>
  </r>
  <r>
    <x v="709"/>
    <s v="WZ_VASHI_HAPPYBIT_LAMBODAR"/>
    <x v="5"/>
    <n v="800000"/>
    <n v="800000"/>
    <n v="0"/>
    <n v="0"/>
    <n v="0"/>
    <n v="785202"/>
    <n v="98.15025"/>
    <n v="0"/>
    <n v="0"/>
    <n v="785202"/>
    <n v="0"/>
    <n v="785202"/>
    <n v="0"/>
    <n v="0"/>
    <n v="0"/>
    <s v="31963080"/>
    <s v="7033"/>
    <s v="VASHI RETAIL RO"/>
    <s v="7033"/>
    <s v="WZR"/>
    <s v="7033CC01"/>
    <s v="ARB"/>
    <d v="2023-09-14T00:00:00"/>
    <d v="2024-09-30T00:00:00"/>
    <s v="RET"/>
    <n v="800000"/>
    <s v="VASHI RETAIL RO"/>
    <x v="0"/>
    <x v="0"/>
    <s v="0"/>
  </r>
  <r>
    <x v="710"/>
    <s v="WZ_SUR_NewHway_DegloorCFS"/>
    <x v="2"/>
    <n v="12200000"/>
    <n v="12200000"/>
    <n v="0"/>
    <n v="0"/>
    <n v="0"/>
    <n v="11322185.550000001"/>
    <n v="92.804799590163938"/>
    <n v="0"/>
    <n v="0"/>
    <n v="11322185.550000001"/>
    <n v="0"/>
    <n v="11322185.550000001"/>
    <n v="0"/>
    <n v="0"/>
    <n v="0"/>
    <s v="31951460"/>
    <s v="7035"/>
    <s v="SHOLAPUR RETAIL REGION"/>
    <s v="7035"/>
    <s v="WZR"/>
    <s v="7035CC01"/>
    <s v="INFR"/>
    <d v="2023-09-30T00:00:00"/>
    <d v="2024-12-31T00:00:00"/>
    <s v="RET"/>
    <n v="12200000"/>
    <s v="SHOLAPUR RETAIL REGION"/>
    <x v="0"/>
    <x v="0"/>
    <s v="0"/>
  </r>
  <r>
    <x v="711"/>
    <s v="WZ_NAG_NRO_DC_Walmikpur"/>
    <x v="6"/>
    <n v="2300000"/>
    <n v="2300000"/>
    <n v="0"/>
    <n v="0"/>
    <n v="0"/>
    <n v="1970712.27"/>
    <n v="85.683142173913041"/>
    <n v="0"/>
    <n v="0"/>
    <n v="1970712.27"/>
    <n v="0"/>
    <n v="1970712.27"/>
    <n v="0"/>
    <n v="0"/>
    <n v="0"/>
    <s v="31957050"/>
    <s v="7028"/>
    <s v="NAGPUR RETAIL RO (STP 5027)"/>
    <s v="7028"/>
    <s v="WZR"/>
    <s v="7028CC01"/>
    <s v="INFR"/>
    <d v="2023-09-26T00:00:00"/>
    <d v="2024-09-30T00:00:00"/>
    <s v="RET"/>
    <n v="2300000"/>
    <s v="NAGPUR RETAIL RO (STP 5027)"/>
    <x v="0"/>
    <x v="0"/>
    <s v="0"/>
  </r>
  <r>
    <x v="712"/>
    <s v="WZ_NAG_MOD_LEDLIGHT"/>
    <x v="6"/>
    <n v="1800000"/>
    <n v="1800000"/>
    <n v="0"/>
    <n v="0"/>
    <n v="0"/>
    <n v="1473506.61"/>
    <n v="81.861478333333338"/>
    <n v="0"/>
    <n v="0"/>
    <n v="1473506.61"/>
    <n v="0"/>
    <n v="1473506.61"/>
    <n v="0"/>
    <n v="0"/>
    <n v="0"/>
    <s v="31957050"/>
    <s v="7028"/>
    <s v="NAGPUR RETAIL RO (STP 5027)"/>
    <s v="7028"/>
    <s v="WZR"/>
    <s v="7028CC01"/>
    <s v="INFR"/>
    <d v="2023-09-19T00:00:00"/>
    <d v="2024-09-30T00:00:00"/>
    <s v="RET"/>
    <n v="1800000"/>
    <s v="NAGPUR RETAIL RO (STP 5027)"/>
    <x v="0"/>
    <x v="0"/>
    <s v="0"/>
  </r>
  <r>
    <x v="713"/>
    <s v="WZ_NAG_MODSATJINDA"/>
    <x v="6"/>
    <n v="4800000"/>
    <n v="4800000"/>
    <n v="0"/>
    <n v="0"/>
    <n v="0"/>
    <n v="4739162.45"/>
    <n v="98.732551041666667"/>
    <n v="0"/>
    <n v="0"/>
    <n v="4739162.45"/>
    <n v="0"/>
    <n v="4739162.45"/>
    <n v="0"/>
    <n v="-13920"/>
    <n v="0"/>
    <s v="31957050"/>
    <s v="7028"/>
    <s v="NAGPUR RETAIL RO (STP 5027)"/>
    <s v="7028"/>
    <s v="WZR"/>
    <s v="7028CC01"/>
    <s v="INFR"/>
    <d v="2023-09-30T00:00:00"/>
    <d v="2024-09-30T00:00:00"/>
    <s v="RET"/>
    <n v="4800000"/>
    <s v="NAGPUR RETAIL RO (STP 5027)"/>
    <x v="0"/>
    <x v="0"/>
    <s v="0"/>
  </r>
  <r>
    <x v="714"/>
    <s v="WZ_NAG_MODDRKOTPALLIWAR"/>
    <x v="6"/>
    <n v="1200000"/>
    <n v="1200000"/>
    <n v="0"/>
    <n v="0"/>
    <n v="0"/>
    <n v="867577.1"/>
    <n v="72.298091666666664"/>
    <n v="0"/>
    <n v="0"/>
    <n v="867577.1"/>
    <n v="0"/>
    <n v="867577.1"/>
    <n v="0"/>
    <n v="0"/>
    <n v="0"/>
    <s v="31957050"/>
    <s v="7028"/>
    <s v="NAGPUR RETAIL RO (STP 5027)"/>
    <s v="7028"/>
    <s v="WZR"/>
    <s v="7028CC01"/>
    <s v="INFR"/>
    <d v="2023-09-30T00:00:00"/>
    <d v="2024-09-30T00:00:00"/>
    <s v="RET"/>
    <n v="1200000"/>
    <s v="NAGPUR RETAIL RO (STP 5027)"/>
    <x v="0"/>
    <x v="0"/>
    <s v="0"/>
  </r>
  <r>
    <x v="715"/>
    <s v="WZ_MOD_Pune_Gurudutta Petroleum"/>
    <x v="1"/>
    <n v="4000000"/>
    <n v="4000000"/>
    <n v="0"/>
    <n v="0"/>
    <n v="0"/>
    <n v="3993436.9"/>
    <n v="99.835922499999995"/>
    <n v="0"/>
    <n v="0"/>
    <n v="3993436.9"/>
    <n v="0"/>
    <n v="3993436.9"/>
    <n v="0"/>
    <n v="0"/>
    <n v="0"/>
    <s v="31949520"/>
    <s v="7029"/>
    <s v="PUNE RETAIL RO"/>
    <s v="7029"/>
    <s v="WZR"/>
    <s v="7029CC01"/>
    <s v="INFR"/>
    <d v="2023-09-18T00:00:00"/>
    <d v="2024-11-30T00:00:00"/>
    <s v="RET"/>
    <n v="4000000"/>
    <s v="PUNE RETAIL RO"/>
    <x v="0"/>
    <x v="0"/>
    <s v="0"/>
  </r>
  <r>
    <x v="716"/>
    <s v="WZ_VASCO_SS TANK_75 L"/>
    <x v="8"/>
    <n v="7500000"/>
    <n v="7500000"/>
    <n v="0"/>
    <n v="0"/>
    <n v="0"/>
    <n v="3403761.66"/>
    <n v="45.383488800000002"/>
    <n v="0"/>
    <n v="0"/>
    <n v="3403761.66"/>
    <n v="0"/>
    <n v="3403761.66"/>
    <n v="0"/>
    <n v="0"/>
    <n v="0"/>
    <s v="31992600"/>
    <s v="7032"/>
    <s v="VASCO RETAIL RO"/>
    <s v="7032"/>
    <s v="WZR"/>
    <s v="7032CC01"/>
    <s v="TANK"/>
    <d v="2023-09-27T00:00:00"/>
    <d v="2025-09-30T00:00:00"/>
    <s v="RET"/>
    <n v="7500000"/>
    <s v="VASCO RETAIL RO"/>
    <x v="0"/>
    <x v="0"/>
    <s v="0"/>
  </r>
  <r>
    <x v="717"/>
    <s v="WZ_NSK_FalseCeil@BelaAuto"/>
    <x v="4"/>
    <n v="662000"/>
    <n v="662000"/>
    <n v="0"/>
    <n v="0"/>
    <n v="0"/>
    <n v="642164.03"/>
    <n v="97.003629909365557"/>
    <n v="0"/>
    <n v="0"/>
    <n v="642164.03"/>
    <n v="0"/>
    <n v="642164.03"/>
    <n v="0"/>
    <n v="0"/>
    <n v="0"/>
    <s v="31992610"/>
    <s v="7036"/>
    <s v="NASIK RETAIL REGIONAL OFFICE"/>
    <s v="7036"/>
    <s v="WZR"/>
    <s v="7036CC01"/>
    <s v="SIGN"/>
    <d v="2023-04-01T00:00:00"/>
    <d v="2024-03-31T00:00:00"/>
    <s v="RET"/>
    <n v="662000"/>
    <s v="NASIK RETAIL REGIONAL OFFICE"/>
    <x v="0"/>
    <x v="0"/>
    <s v="0"/>
  </r>
  <r>
    <x v="718"/>
    <s v="WZ_MOD_Pune_Shivratna Petroleum"/>
    <x v="1"/>
    <n v="700000"/>
    <n v="700000"/>
    <n v="0"/>
    <n v="0"/>
    <n v="0"/>
    <n v="656045.53"/>
    <n v="93.720790000000008"/>
    <n v="0"/>
    <n v="0"/>
    <n v="656045.53"/>
    <n v="0"/>
    <n v="656045.53"/>
    <n v="0"/>
    <n v="0"/>
    <n v="0"/>
    <s v="31949520"/>
    <s v="7029"/>
    <s v="PUNE RETAIL RO"/>
    <s v="7029"/>
    <s v="WZR"/>
    <s v="7029CC01"/>
    <s v="INFR"/>
    <d v="2023-09-21T00:00:00"/>
    <d v="2024-09-30T00:00:00"/>
    <s v="RET"/>
    <n v="700000"/>
    <s v="PUNE RETAIL RO"/>
    <x v="0"/>
    <x v="0"/>
    <s v="0"/>
  </r>
  <r>
    <x v="719"/>
    <s v="WZ_VASCO_INTEGRATED CANOPY_PANCHGANGA SS"/>
    <x v="8"/>
    <n v="200000"/>
    <n v="200000"/>
    <n v="0"/>
    <n v="0"/>
    <n v="0"/>
    <n v="182400"/>
    <n v="91.2"/>
    <n v="0"/>
    <n v="0"/>
    <n v="182400"/>
    <n v="0"/>
    <n v="182400"/>
    <n v="0"/>
    <n v="0"/>
    <n v="0"/>
    <s v="31992600"/>
    <s v="7032"/>
    <s v="VASCO RETAIL RO"/>
    <s v="7032"/>
    <s v="WZR"/>
    <s v="7032CC01"/>
    <s v="INFR"/>
    <d v="2023-09-21T00:00:00"/>
    <d v="2024-12-31T00:00:00"/>
    <s v="RET"/>
    <n v="200000"/>
    <s v="VASCO RETAIL RO"/>
    <x v="0"/>
    <x v="0"/>
    <s v="0"/>
  </r>
  <r>
    <x v="720"/>
    <s v="WZ_VASCO_INTEGRATED CANOPY_MANGAVE AUTOM"/>
    <x v="8"/>
    <n v="200000"/>
    <n v="200000"/>
    <n v="0"/>
    <n v="0"/>
    <n v="0"/>
    <n v="182400"/>
    <n v="91.2"/>
    <n v="0"/>
    <n v="0"/>
    <n v="182400"/>
    <n v="0"/>
    <n v="182400"/>
    <n v="0"/>
    <n v="0"/>
    <n v="0"/>
    <s v="31992600"/>
    <s v="7032"/>
    <s v="VASCO RETAIL RO"/>
    <s v="7032"/>
    <s v="WZR"/>
    <s v="7032CC01"/>
    <s v="INFR"/>
    <d v="2023-09-21T00:00:00"/>
    <d v="2024-12-31T00:00:00"/>
    <s v="RET"/>
    <n v="200000"/>
    <s v="VASCO RETAIL RO"/>
    <x v="0"/>
    <x v="0"/>
    <s v="0"/>
  </r>
  <r>
    <x v="721"/>
    <s v="WZ_VASCO_INTEGRATED CANOPY_JYOTI PETROLE"/>
    <x v="8"/>
    <n v="300000"/>
    <n v="300000"/>
    <n v="0"/>
    <n v="0"/>
    <n v="0"/>
    <n v="217200"/>
    <n v="72.400000000000006"/>
    <n v="0"/>
    <n v="0"/>
    <n v="217200"/>
    <n v="0"/>
    <n v="217200"/>
    <n v="0"/>
    <n v="0"/>
    <n v="0"/>
    <s v="31992600"/>
    <s v="7032"/>
    <s v="VASCO RETAIL RO"/>
    <s v="7032"/>
    <s v="WZR"/>
    <s v="7032CC01"/>
    <s v="INFR"/>
    <d v="2023-09-21T00:00:00"/>
    <d v="2024-12-31T00:00:00"/>
    <s v="RET"/>
    <n v="300000"/>
    <s v="VASCO RETAIL RO"/>
    <x v="0"/>
    <x v="0"/>
    <s v="0"/>
  </r>
  <r>
    <x v="722"/>
    <s v="WZ_VASCO_INTEGRATED CANOPY_POPULAR PETRO"/>
    <x v="8"/>
    <n v="200000"/>
    <n v="200000"/>
    <n v="0"/>
    <n v="0"/>
    <n v="0"/>
    <n v="182400"/>
    <n v="91.2"/>
    <n v="0"/>
    <n v="0"/>
    <n v="182400"/>
    <n v="0"/>
    <n v="182400"/>
    <n v="0"/>
    <n v="0"/>
    <n v="0"/>
    <s v="31992600"/>
    <s v="7032"/>
    <s v="VASCO RETAIL RO"/>
    <s v="7032"/>
    <s v="WZR"/>
    <s v="7032CC01"/>
    <s v="INFR"/>
    <d v="2023-09-21T00:00:00"/>
    <d v="2024-12-31T00:00:00"/>
    <s v="RET"/>
    <n v="200000"/>
    <s v="VASCO RETAIL RO"/>
    <x v="0"/>
    <x v="0"/>
    <s v="0"/>
  </r>
  <r>
    <x v="723"/>
    <s v="WZ_VASCO_INTEGRATED CANOPY_MADNAIK FUEL"/>
    <x v="8"/>
    <n v="400000"/>
    <n v="400000"/>
    <n v="0"/>
    <n v="0"/>
    <n v="0"/>
    <n v="244800"/>
    <n v="61.2"/>
    <n v="0"/>
    <n v="0"/>
    <n v="244800"/>
    <n v="0"/>
    <n v="244800"/>
    <n v="0"/>
    <n v="0"/>
    <n v="0"/>
    <s v="31992600"/>
    <s v="7032"/>
    <s v="VASCO RETAIL RO"/>
    <s v="7032"/>
    <s v="WZR"/>
    <s v="7032CC01"/>
    <s v="INFR"/>
    <d v="2023-09-21T00:00:00"/>
    <d v="2024-12-31T00:00:00"/>
    <s v="RET"/>
    <n v="400000"/>
    <s v="VASCO RETAIL RO"/>
    <x v="0"/>
    <x v="0"/>
    <s v="0"/>
  </r>
  <r>
    <x v="724"/>
    <s v="WZ_VASCO_INTEGRATED CANOPY_BEHERJI PETRO"/>
    <x v="8"/>
    <n v="200000"/>
    <n v="200000"/>
    <n v="0"/>
    <n v="0"/>
    <n v="0"/>
    <n v="182400"/>
    <n v="91.2"/>
    <n v="0"/>
    <n v="0"/>
    <n v="182400"/>
    <n v="0"/>
    <n v="182400"/>
    <n v="0"/>
    <n v="0"/>
    <n v="0"/>
    <s v="31992600"/>
    <s v="7032"/>
    <s v="VASCO RETAIL RO"/>
    <s v="7032"/>
    <s v="WZR"/>
    <s v="7032CC01"/>
    <s v="INFR"/>
    <d v="2023-09-21T00:00:00"/>
    <d v="2024-12-31T00:00:00"/>
    <s v="RET"/>
    <n v="200000"/>
    <s v="VASCO RETAIL RO"/>
    <x v="0"/>
    <x v="0"/>
    <s v="0"/>
  </r>
  <r>
    <x v="725"/>
    <s v="WZ_VASCO_INTEGRATED CANOPY_SHIV SAMARTH"/>
    <x v="8"/>
    <n v="400000"/>
    <n v="400000"/>
    <n v="0"/>
    <n v="0"/>
    <n v="0"/>
    <n v="244800"/>
    <n v="61.2"/>
    <n v="0"/>
    <n v="0"/>
    <n v="244800"/>
    <n v="0"/>
    <n v="244800"/>
    <n v="0"/>
    <n v="0"/>
    <n v="0"/>
    <s v="31992600"/>
    <s v="7032"/>
    <s v="VASCO RETAIL RO"/>
    <s v="7032"/>
    <s v="WZR"/>
    <s v="7032CC01"/>
    <s v="INFR"/>
    <d v="2023-09-21T00:00:00"/>
    <d v="2024-12-31T00:00:00"/>
    <s v="RET"/>
    <n v="400000"/>
    <s v="VASCO RETAIL RO"/>
    <x v="0"/>
    <x v="0"/>
    <s v="0"/>
  </r>
  <r>
    <x v="726"/>
    <s v="WZ_VASCO_INTEGRATED CANOPY_MANSISWAR PE"/>
    <x v="8"/>
    <n v="200000"/>
    <n v="200000"/>
    <n v="0"/>
    <n v="0"/>
    <n v="0"/>
    <n v="182400"/>
    <n v="91.2"/>
    <n v="0"/>
    <n v="0"/>
    <n v="182400"/>
    <n v="0"/>
    <n v="182400"/>
    <n v="0"/>
    <n v="0"/>
    <n v="0"/>
    <s v="31992600"/>
    <s v="7032"/>
    <s v="VASCO RETAIL RO"/>
    <s v="7032"/>
    <s v="WZR"/>
    <s v="7032CC01"/>
    <s v="INFR"/>
    <d v="2023-09-21T00:00:00"/>
    <d v="2024-12-31T00:00:00"/>
    <s v="RET"/>
    <n v="200000"/>
    <s v="VASCO RETAIL RO"/>
    <x v="0"/>
    <x v="0"/>
    <s v="0"/>
  </r>
  <r>
    <x v="727"/>
    <s v="WZ_VASCO_INTEGRATED CANOPY_MAHAKALI PETR"/>
    <x v="8"/>
    <n v="200000"/>
    <n v="200000"/>
    <n v="0"/>
    <n v="0"/>
    <n v="0"/>
    <n v="182400"/>
    <n v="91.2"/>
    <n v="0"/>
    <n v="0"/>
    <n v="182400"/>
    <n v="0"/>
    <n v="182400"/>
    <n v="0"/>
    <n v="0"/>
    <n v="0"/>
    <s v="31992600"/>
    <s v="7032"/>
    <s v="VASCO RETAIL RO"/>
    <s v="7032"/>
    <s v="WZR"/>
    <s v="7032CC01"/>
    <s v="INFR"/>
    <d v="2023-09-21T00:00:00"/>
    <d v="2024-12-31T00:00:00"/>
    <s v="RET"/>
    <n v="200000"/>
    <s v="VASCO RETAIL RO"/>
    <x v="0"/>
    <x v="0"/>
    <s v="0"/>
  </r>
  <r>
    <x v="728"/>
    <s v="WZ_VASCO_INTEGRATED CANOPY_ZARAP PETROLE"/>
    <x v="8"/>
    <n v="200000"/>
    <n v="200000"/>
    <n v="0"/>
    <n v="0"/>
    <n v="0"/>
    <n v="182400"/>
    <n v="91.2"/>
    <n v="0"/>
    <n v="0"/>
    <n v="182400"/>
    <n v="0"/>
    <n v="182400"/>
    <n v="0"/>
    <n v="0"/>
    <n v="0"/>
    <s v="31992600"/>
    <s v="7032"/>
    <s v="VASCO RETAIL RO"/>
    <s v="7032"/>
    <s v="WZR"/>
    <s v="7032CC01"/>
    <s v="INFR"/>
    <d v="2023-09-21T00:00:00"/>
    <d v="2024-12-31T00:00:00"/>
    <s v="RET"/>
    <n v="200000"/>
    <s v="VASCO RETAIL RO"/>
    <x v="0"/>
    <x v="0"/>
    <s v="0"/>
  </r>
  <r>
    <x v="729"/>
    <s v="WZ_VASCO_INTEGRATED CANOPY_SANSHORA AUTO"/>
    <x v="8"/>
    <n v="200000"/>
    <n v="200000"/>
    <n v="0"/>
    <n v="0"/>
    <n v="0"/>
    <n v="182400"/>
    <n v="91.2"/>
    <n v="0"/>
    <n v="0"/>
    <n v="182400"/>
    <n v="0"/>
    <n v="182400"/>
    <n v="0"/>
    <n v="0"/>
    <n v="0"/>
    <s v="31992600"/>
    <s v="7032"/>
    <s v="VASCO RETAIL RO"/>
    <s v="7032"/>
    <s v="WZR"/>
    <s v="7032CC01"/>
    <s v="INFR"/>
    <d v="2023-09-21T00:00:00"/>
    <d v="2024-12-31T00:00:00"/>
    <s v="RET"/>
    <n v="200000"/>
    <s v="VASCO RETAIL RO"/>
    <x v="0"/>
    <x v="0"/>
    <s v="0"/>
  </r>
  <r>
    <x v="730"/>
    <s v="WZ_VASCO_INTEGRATED CANOPY_AJANTHA FUELS"/>
    <x v="8"/>
    <n v="400000"/>
    <n v="400000"/>
    <n v="0"/>
    <n v="0"/>
    <n v="0"/>
    <n v="244800"/>
    <n v="61.2"/>
    <n v="0"/>
    <n v="0"/>
    <n v="244800"/>
    <n v="0"/>
    <n v="244800"/>
    <n v="0"/>
    <n v="0"/>
    <n v="0"/>
    <s v="31992600"/>
    <s v="7032"/>
    <s v="VASCO RETAIL RO"/>
    <s v="7032"/>
    <s v="WZR"/>
    <s v="7032CC01"/>
    <s v="INFR"/>
    <d v="2023-09-21T00:00:00"/>
    <d v="2024-12-31T00:00:00"/>
    <s v="RET"/>
    <n v="400000"/>
    <s v="VASCO RETAIL RO"/>
    <x v="0"/>
    <x v="0"/>
    <s v="0"/>
  </r>
  <r>
    <x v="731"/>
    <s v="WZ_VASCO_INTEGRATED CANOPY_FUEL POINT"/>
    <x v="8"/>
    <n v="100000"/>
    <n v="100000"/>
    <n v="0"/>
    <n v="0"/>
    <n v="0"/>
    <n v="91200"/>
    <n v="91.2"/>
    <n v="0"/>
    <n v="0"/>
    <n v="91200"/>
    <n v="0"/>
    <n v="91200"/>
    <n v="0"/>
    <n v="0"/>
    <n v="0"/>
    <s v="31990680"/>
    <s v="7032"/>
    <s v="VASCO RETAIL RO"/>
    <s v="7032"/>
    <s v="WZR"/>
    <s v="7032CC01"/>
    <s v="INFR"/>
    <d v="2023-09-21T00:00:00"/>
    <d v="2024-12-31T00:00:00"/>
    <s v="RET"/>
    <n v="100000"/>
    <s v="VASCO RETAIL RO"/>
    <x v="0"/>
    <x v="0"/>
    <s v="0"/>
  </r>
  <r>
    <x v="732"/>
    <s v="WZ_VASCO_INTEGRATED CANOPY_HARE KRISHNA"/>
    <x v="8"/>
    <n v="200000"/>
    <n v="200000"/>
    <n v="0"/>
    <n v="0"/>
    <n v="0"/>
    <n v="182400"/>
    <n v="91.2"/>
    <n v="0"/>
    <n v="0"/>
    <n v="182400"/>
    <n v="0"/>
    <n v="182400"/>
    <n v="0"/>
    <n v="0"/>
    <n v="0"/>
    <s v="31990680"/>
    <s v="7032"/>
    <s v="VASCO RETAIL RO"/>
    <s v="7032"/>
    <s v="WZR"/>
    <s v="7032CC01"/>
    <s v="INFR"/>
    <d v="2023-09-21T00:00:00"/>
    <d v="2024-12-31T00:00:00"/>
    <s v="RET"/>
    <n v="200000"/>
    <s v="VASCO RETAIL RO"/>
    <x v="0"/>
    <x v="0"/>
    <s v="0"/>
  </r>
  <r>
    <x v="733"/>
    <s v="WZ_VASCO_INTEGRATED CANOPY_KAVLEKAR'S FU"/>
    <x v="8"/>
    <n v="400000"/>
    <n v="400000"/>
    <n v="0"/>
    <n v="0"/>
    <n v="0"/>
    <n v="244800"/>
    <n v="61.2"/>
    <n v="0"/>
    <n v="0"/>
    <n v="244800"/>
    <n v="0"/>
    <n v="244800"/>
    <n v="0"/>
    <n v="0"/>
    <n v="0"/>
    <s v="31990680"/>
    <s v="7032"/>
    <s v="VASCO RETAIL RO"/>
    <s v="7032"/>
    <s v="WZR"/>
    <s v="7032CC01"/>
    <s v="INFR"/>
    <d v="2023-09-21T00:00:00"/>
    <d v="2024-09-30T00:00:00"/>
    <s v="RET"/>
    <n v="400000"/>
    <s v="VASCO RETAIL RO"/>
    <x v="0"/>
    <x v="0"/>
    <s v="0"/>
  </r>
  <r>
    <x v="734"/>
    <s v="WZ_VASCO_INTEGRATED CANOPY_P S KAVLEKAR"/>
    <x v="8"/>
    <n v="200000"/>
    <n v="200000"/>
    <n v="0"/>
    <n v="0"/>
    <n v="0"/>
    <n v="182400"/>
    <n v="91.2"/>
    <n v="0"/>
    <n v="0"/>
    <n v="182400"/>
    <n v="0"/>
    <n v="182400"/>
    <n v="0"/>
    <n v="0"/>
    <n v="0"/>
    <s v="31990680"/>
    <s v="7032"/>
    <s v="VASCO RETAIL RO"/>
    <s v="7032"/>
    <s v="WZR"/>
    <s v="7032CC01"/>
    <s v="INFR"/>
    <d v="2023-09-21T00:00:00"/>
    <d v="2024-12-31T00:00:00"/>
    <s v="RET"/>
    <n v="200000"/>
    <s v="VASCO RETAIL RO"/>
    <x v="0"/>
    <x v="0"/>
    <s v="0"/>
  </r>
  <r>
    <x v="735"/>
    <s v="WZ_VASCO_INTEGRATED CANOPY_DURGA SERVICE"/>
    <x v="8"/>
    <n v="200000"/>
    <n v="200000"/>
    <n v="0"/>
    <n v="0"/>
    <n v="0"/>
    <n v="182400"/>
    <n v="91.2"/>
    <n v="0"/>
    <n v="0"/>
    <n v="182400"/>
    <n v="0"/>
    <n v="182400"/>
    <n v="0"/>
    <n v="0"/>
    <n v="0"/>
    <s v="31990680"/>
    <s v="7032"/>
    <s v="VASCO RETAIL RO"/>
    <s v="7032"/>
    <s v="WZR"/>
    <s v="7032CC01"/>
    <s v="INFR"/>
    <d v="2023-09-21T00:00:00"/>
    <d v="2024-12-31T00:00:00"/>
    <s v="RET"/>
    <n v="200000"/>
    <s v="VASCO RETAIL RO"/>
    <x v="0"/>
    <x v="0"/>
    <s v="0"/>
  </r>
  <r>
    <x v="736"/>
    <s v="WZ_VASCO_PAVER DRIVEWAY_SAI BABA PETROLE"/>
    <x v="8"/>
    <n v="2227000"/>
    <n v="2227000"/>
    <n v="0"/>
    <n v="0"/>
    <n v="0"/>
    <n v="2138570.88"/>
    <n v="96.029226762460709"/>
    <n v="0"/>
    <n v="0"/>
    <n v="2138570.88"/>
    <n v="0"/>
    <n v="2138570.88"/>
    <n v="0"/>
    <n v="0"/>
    <n v="0"/>
    <s v="31961420"/>
    <s v="7032"/>
    <s v="VASCO RETAIL RO"/>
    <s v="7032"/>
    <s v="WZR"/>
    <s v="7032CC01"/>
    <s v="INFR"/>
    <d v="2023-09-21T00:00:00"/>
    <d v="2024-09-30T00:00:00"/>
    <s v="RET"/>
    <n v="2227000"/>
    <s v="VASCO RETAIL RO"/>
    <x v="0"/>
    <x v="0"/>
    <s v="0"/>
  </r>
  <r>
    <x v="737"/>
    <s v="WZ_VASCO_VAKRATUND FUELS_PAVER DRIVEWAY"/>
    <x v="8"/>
    <n v="800000"/>
    <n v="800000"/>
    <n v="0"/>
    <n v="0"/>
    <n v="0"/>
    <n v="799278.62"/>
    <n v="99.909827500000006"/>
    <n v="0"/>
    <n v="0"/>
    <n v="799278.62"/>
    <n v="0"/>
    <n v="799278.62"/>
    <n v="0"/>
    <n v="0"/>
    <n v="0"/>
    <s v="31992600"/>
    <s v="7032"/>
    <s v="VASCO RETAIL RO"/>
    <s v="7032"/>
    <s v="WZR"/>
    <s v="7032CC01"/>
    <s v="INFR"/>
    <d v="2023-09-21T00:00:00"/>
    <d v="2024-12-31T00:00:00"/>
    <s v="RET"/>
    <n v="800000"/>
    <s v="VASCO RETAIL RO"/>
    <x v="0"/>
    <x v="0"/>
    <s v="0"/>
  </r>
  <r>
    <x v="738"/>
    <s v="WZ ALDS Replacement 27"/>
    <x v="0"/>
    <n v="2700000"/>
    <n v="2700000"/>
    <n v="0"/>
    <n v="0"/>
    <n v="0"/>
    <n v="1835937.5"/>
    <n v="67.99768518518519"/>
    <n v="0"/>
    <n v="0"/>
    <n v="1835937.5"/>
    <n v="0"/>
    <n v="1835937.5"/>
    <n v="0"/>
    <n v="0"/>
    <n v="0"/>
    <s v="31944890"/>
    <s v="7350"/>
    <s v="GMO WEST ZONE"/>
    <s v="7350"/>
    <s v="WZR"/>
    <s v="7350CC01"/>
    <s v="ALPG"/>
    <d v="2023-09-01T00:00:00"/>
    <d v="2024-12-31T00:00:00"/>
    <s v="RET"/>
    <n v="2700000"/>
    <s v="GMO WEST ZONE"/>
    <x v="0"/>
    <x v="0"/>
    <s v="0"/>
  </r>
  <r>
    <x v="739"/>
    <s v="WZ_Happy Shop_Pune_14 Outlets"/>
    <x v="1"/>
    <n v="10700000"/>
    <n v="10700000"/>
    <n v="0"/>
    <n v="0"/>
    <n v="0"/>
    <n v="10660185.65"/>
    <n v="99.627903271028046"/>
    <n v="0"/>
    <n v="0"/>
    <n v="10660185.65"/>
    <n v="0"/>
    <n v="10660185.65"/>
    <n v="0"/>
    <n v="0"/>
    <n v="0"/>
    <s v="31949520"/>
    <s v="7029"/>
    <s v="PUNE RETAIL RO"/>
    <s v="7029"/>
    <s v="WZR"/>
    <s v="7029CC01"/>
    <s v="ARB"/>
    <d v="2023-09-22T00:00:00"/>
    <d v="2024-10-31T00:00:00"/>
    <s v="RET"/>
    <n v="10700000"/>
    <s v="PUNE RETAIL RO"/>
    <x v="0"/>
    <x v="0"/>
    <s v="0"/>
  </r>
  <r>
    <x v="740"/>
    <s v="WZ_SUR_Automation1"/>
    <x v="2"/>
    <n v="3000000"/>
    <n v="3000000"/>
    <n v="0"/>
    <n v="0"/>
    <n v="0"/>
    <n v="2905545.85"/>
    <n v="96.851528333333334"/>
    <n v="0"/>
    <n v="0"/>
    <n v="2905545.85"/>
    <n v="0"/>
    <n v="2905545.85"/>
    <n v="0"/>
    <n v="0"/>
    <n v="0"/>
    <s v="31951460"/>
    <s v="7035"/>
    <s v="SHOLAPUR RETAIL REGION"/>
    <s v="7035"/>
    <s v="WZR"/>
    <s v="7035CC01"/>
    <s v="ATMN"/>
    <d v="2023-09-29T00:00:00"/>
    <d v="2024-12-31T00:00:00"/>
    <s v="RET"/>
    <n v="3000000"/>
    <s v="SHOLAPUR RETAIL REGION"/>
    <x v="0"/>
    <x v="0"/>
    <s v="0"/>
  </r>
  <r>
    <x v="741"/>
    <s v="WZ_NRO_Pune_NRO Ambi DC Site"/>
    <x v="1"/>
    <n v="3000000"/>
    <n v="3000000"/>
    <n v="0"/>
    <n v="0"/>
    <n v="0"/>
    <n v="2162410.0499999998"/>
    <n v="72.080334999999991"/>
    <n v="0"/>
    <n v="0"/>
    <n v="2162410.0499999998"/>
    <n v="0"/>
    <n v="2162410.0499999998"/>
    <n v="0"/>
    <n v="-61790.38"/>
    <n v="0"/>
    <s v="31949520"/>
    <s v="7029"/>
    <s v="PUNE RETAIL RO"/>
    <s v="7029"/>
    <s v="WZR"/>
    <s v="7029CC01"/>
    <s v="INFR"/>
    <d v="2023-09-27T00:00:00"/>
    <d v="2024-12-28T00:00:00"/>
    <s v="RET"/>
    <n v="3000000"/>
    <s v="PUNE RETAIL RO"/>
    <x v="0"/>
    <x v="0"/>
    <s v="0"/>
  </r>
  <r>
    <x v="742"/>
    <s v="WZ_SUR_NewHwayKolpaCFS2"/>
    <x v="2"/>
    <n v="3300000"/>
    <n v="3300000"/>
    <n v="0"/>
    <n v="0"/>
    <n v="0"/>
    <n v="3180948.01"/>
    <n v="96.392363939393931"/>
    <n v="0"/>
    <n v="0"/>
    <n v="3180948.01"/>
    <n v="0"/>
    <n v="3180948.01"/>
    <n v="0"/>
    <n v="0"/>
    <n v="0"/>
    <s v="31951460"/>
    <s v="7035"/>
    <s v="SHOLAPUR RETAIL REGION"/>
    <s v="7035"/>
    <s v="WZR"/>
    <s v="7035CC01"/>
    <s v="INFR"/>
    <d v="2023-09-29T00:00:00"/>
    <d v="2024-12-31T00:00:00"/>
    <s v="RET"/>
    <n v="3300000"/>
    <s v="SHOLAPUR RETAIL REGION"/>
    <x v="0"/>
    <x v="0"/>
    <s v="0"/>
  </r>
  <r>
    <x v="743"/>
    <s v="WZ_SUR_ModShyamCanopyRVI"/>
    <x v="2"/>
    <n v="3000000"/>
    <n v="3000000"/>
    <n v="0"/>
    <n v="0"/>
    <n v="0"/>
    <n v="1960821.37"/>
    <n v="65.360712333333339"/>
    <n v="0"/>
    <n v="0"/>
    <n v="1960821.37"/>
    <n v="0"/>
    <n v="1960821.37"/>
    <n v="0"/>
    <n v="0"/>
    <n v="0"/>
    <s v="31951460"/>
    <s v="7035"/>
    <s v="SHOLAPUR RETAIL REGION"/>
    <s v="7035"/>
    <s v="WZR"/>
    <s v="7035CC01"/>
    <s v="INFR"/>
    <d v="2023-09-29T00:00:00"/>
    <d v="2024-12-31T00:00:00"/>
    <s v="RET"/>
    <n v="3000000"/>
    <s v="SHOLAPUR RETAIL REGION"/>
    <x v="0"/>
    <x v="0"/>
    <s v="0"/>
  </r>
  <r>
    <x v="744"/>
    <s v="WZ_MOD_Pune_Kakde Patil"/>
    <x v="1"/>
    <n v="1100000"/>
    <n v="1100000"/>
    <n v="0"/>
    <n v="0"/>
    <n v="0"/>
    <n v="849253.47"/>
    <n v="77.204860909090911"/>
    <n v="0"/>
    <n v="0"/>
    <n v="849253.47"/>
    <n v="0"/>
    <n v="849253.47"/>
    <n v="0"/>
    <n v="0"/>
    <n v="0"/>
    <s v="31949520"/>
    <s v="7029"/>
    <s v="PUNE RETAIL RO"/>
    <s v="7029"/>
    <s v="WZR"/>
    <s v="7029CC01"/>
    <s v="INFR"/>
    <d v="2023-09-27T00:00:00"/>
    <d v="2024-09-30T00:00:00"/>
    <s v="RET"/>
    <n v="1100000"/>
    <s v="PUNE RETAIL RO"/>
    <x v="0"/>
    <x v="0"/>
    <s v="0"/>
  </r>
  <r>
    <x v="745"/>
    <s v="WZ_MOD_Pune_Chakreshwar Petroleum"/>
    <x v="1"/>
    <n v="900000"/>
    <n v="900000"/>
    <n v="0"/>
    <n v="0"/>
    <n v="0"/>
    <n v="782583.7"/>
    <n v="86.953744444444439"/>
    <n v="0"/>
    <n v="0"/>
    <n v="782583.7"/>
    <n v="0"/>
    <n v="782583.7"/>
    <n v="0"/>
    <n v="0"/>
    <n v="0"/>
    <s v="31949520"/>
    <s v="7029"/>
    <s v="PUNE RETAIL RO"/>
    <s v="7029"/>
    <s v="WZR"/>
    <s v="7029CC01"/>
    <s v="INFR"/>
    <d v="2023-09-27T00:00:00"/>
    <d v="2024-09-30T00:00:00"/>
    <s v="RET"/>
    <n v="900000"/>
    <s v="PUNE RETAIL RO"/>
    <x v="0"/>
    <x v="0"/>
    <s v="0"/>
  </r>
  <r>
    <x v="746"/>
    <s v="WZ_MOD_Pune_Baramati TKVS"/>
    <x v="1"/>
    <n v="2500000"/>
    <n v="2500000"/>
    <n v="0"/>
    <n v="0"/>
    <n v="0"/>
    <n v="2378059.94"/>
    <n v="95.122397599999999"/>
    <n v="0"/>
    <n v="0"/>
    <n v="2378059.94"/>
    <n v="0"/>
    <n v="2378059.94"/>
    <n v="0"/>
    <n v="-2428.75"/>
    <n v="0"/>
    <s v="31949520"/>
    <s v="7029"/>
    <s v="PUNE RETAIL RO"/>
    <s v="7029"/>
    <s v="WZR"/>
    <s v="7029CC01"/>
    <s v="INFR"/>
    <d v="2023-09-27T00:00:00"/>
    <d v="2024-12-31T00:00:00"/>
    <s v="RET"/>
    <n v="2500000"/>
    <s v="PUNE RETAIL RO"/>
    <x v="0"/>
    <x v="0"/>
    <s v="0"/>
  </r>
  <r>
    <x v="747"/>
    <s v="WZ_MOD_Pune_MSHSD SHREE VISHWA PETROLEUM"/>
    <x v="1"/>
    <n v="400000"/>
    <n v="400000"/>
    <n v="0"/>
    <n v="0"/>
    <n v="0"/>
    <n v="393053.11"/>
    <n v="98.263277500000001"/>
    <n v="0"/>
    <n v="0"/>
    <n v="393053.11"/>
    <n v="0"/>
    <n v="393053.11"/>
    <n v="0"/>
    <n v="0"/>
    <n v="0"/>
    <s v="31949520"/>
    <s v="7029"/>
    <s v="PUNE RETAIL RO"/>
    <s v="7029"/>
    <s v="WZR"/>
    <s v="7029CC01"/>
    <s v="INFR"/>
    <d v="2023-09-27T00:00:00"/>
    <d v="2024-10-31T00:00:00"/>
    <s v="RET"/>
    <n v="400000"/>
    <s v="PUNE RETAIL RO"/>
    <x v="0"/>
    <x v="0"/>
    <s v="0"/>
  </r>
  <r>
    <x v="748"/>
    <s v="WZ_MOD_Pune_Sharayu Petroleum"/>
    <x v="1"/>
    <n v="1200000"/>
    <n v="1200000"/>
    <n v="0"/>
    <n v="0"/>
    <n v="0"/>
    <n v="997286.40000000002"/>
    <n v="83.107200000000006"/>
    <n v="0"/>
    <n v="0"/>
    <n v="997286.40000000002"/>
    <n v="0"/>
    <n v="997286.40000000002"/>
    <n v="0"/>
    <n v="0"/>
    <n v="0"/>
    <s v="31949520"/>
    <s v="7029"/>
    <s v="PUNE RETAIL RO"/>
    <s v="7029"/>
    <s v="WZR"/>
    <s v="7029CC01"/>
    <s v="INFR"/>
    <d v="2023-09-27T00:00:00"/>
    <d v="2024-09-30T00:00:00"/>
    <s v="RET"/>
    <n v="1200000"/>
    <s v="PUNE RETAIL RO"/>
    <x v="0"/>
    <x v="0"/>
    <s v="0"/>
  </r>
  <r>
    <x v="749"/>
    <s v="WZ_MOD_Pune_Choudharies Petroleum"/>
    <x v="1"/>
    <n v="1200000"/>
    <n v="1200000"/>
    <n v="0"/>
    <n v="0"/>
    <n v="0"/>
    <n v="946494.46"/>
    <n v="78.874538333333334"/>
    <n v="0"/>
    <n v="0"/>
    <n v="946494.46"/>
    <n v="0"/>
    <n v="946494.46"/>
    <n v="0"/>
    <n v="0"/>
    <n v="0"/>
    <s v="31949520"/>
    <s v="7029"/>
    <s v="PUNE RETAIL RO"/>
    <s v="7029"/>
    <s v="WZR"/>
    <s v="7029CC01"/>
    <s v="INFR"/>
    <d v="2023-09-27T00:00:00"/>
    <d v="2024-09-30T00:00:00"/>
    <s v="RET"/>
    <n v="1200000"/>
    <s v="PUNE RETAIL RO"/>
    <x v="0"/>
    <x v="0"/>
    <s v="0"/>
  </r>
  <r>
    <x v="750"/>
    <s v="WZ_Mod_Pune_Rajesh Petroleum"/>
    <x v="1"/>
    <n v="4600000"/>
    <n v="4600000"/>
    <n v="0"/>
    <n v="0"/>
    <n v="0"/>
    <n v="4525053.84"/>
    <n v="98.370735652173906"/>
    <n v="0"/>
    <n v="0"/>
    <n v="4525053.84"/>
    <n v="0"/>
    <n v="4525053.84"/>
    <n v="0"/>
    <n v="0"/>
    <n v="0"/>
    <s v="31949520"/>
    <s v="7029"/>
    <s v="PUNE RETAIL RO"/>
    <s v="7029"/>
    <s v="WZR"/>
    <s v="7029CC01"/>
    <s v="INFR"/>
    <d v="2023-09-27T00:00:00"/>
    <d v="2024-12-31T00:00:00"/>
    <s v="RET"/>
    <n v="4600000"/>
    <s v="PUNE RETAIL RO"/>
    <x v="0"/>
    <x v="0"/>
    <s v="0"/>
  </r>
  <r>
    <x v="751"/>
    <s v="WZ_Mod_Pune_ DNYANESHWARI PETROLINK"/>
    <x v="1"/>
    <n v="3400000"/>
    <n v="3400000"/>
    <n v="0"/>
    <n v="0"/>
    <n v="0"/>
    <n v="3377874.49"/>
    <n v="99.349249705882357"/>
    <n v="0"/>
    <n v="0"/>
    <n v="3377874.49"/>
    <n v="0"/>
    <n v="3377874.49"/>
    <n v="0"/>
    <n v="0"/>
    <n v="0"/>
    <s v="31949520"/>
    <s v="7029"/>
    <s v="PUNE RETAIL RO"/>
    <s v="7029"/>
    <s v="WZR"/>
    <s v="7029CC01"/>
    <s v="INFR"/>
    <d v="2023-09-27T00:00:00"/>
    <d v="2024-10-31T00:00:00"/>
    <s v="RET"/>
    <n v="3400000"/>
    <s v="PUNE RETAIL RO"/>
    <x v="0"/>
    <x v="0"/>
    <s v="0"/>
  </r>
  <r>
    <x v="752"/>
    <s v="WZ_Mod_Pune_ Shivraj Petroleum"/>
    <x v="1"/>
    <n v="800000"/>
    <n v="800000"/>
    <n v="0"/>
    <n v="0"/>
    <n v="0"/>
    <n v="566556.15"/>
    <n v="70.81951875"/>
    <n v="0"/>
    <n v="0"/>
    <n v="566556.15"/>
    <n v="0"/>
    <n v="566556.15"/>
    <n v="0"/>
    <n v="0"/>
    <n v="0"/>
    <s v="31949520"/>
    <s v="7029"/>
    <s v="PUNE RETAIL RO"/>
    <s v="7029"/>
    <s v="WZR"/>
    <s v="7029CC01"/>
    <s v="INFR"/>
    <d v="2023-09-27T00:00:00"/>
    <d v="2024-09-30T00:00:00"/>
    <s v="RET"/>
    <n v="800000"/>
    <s v="PUNE RETAIL RO"/>
    <x v="0"/>
    <x v="0"/>
    <s v="0"/>
  </r>
  <r>
    <x v="753"/>
    <s v="WZ_MOD_Pune_Chandrasen Petroleum"/>
    <x v="1"/>
    <n v="1000000"/>
    <n v="1000000"/>
    <n v="0"/>
    <n v="0"/>
    <n v="0"/>
    <n v="724337.03"/>
    <n v="72.433703000000008"/>
    <n v="0"/>
    <n v="0"/>
    <n v="724337.03"/>
    <n v="0"/>
    <n v="724337.03"/>
    <n v="0"/>
    <n v="0"/>
    <n v="0"/>
    <s v="31949520"/>
    <s v="7029"/>
    <s v="PUNE RETAIL RO"/>
    <s v="7029"/>
    <s v="WZR"/>
    <s v="7029CC01"/>
    <s v="INFR"/>
    <d v="2023-09-29T00:00:00"/>
    <d v="2024-09-30T00:00:00"/>
    <s v="RET"/>
    <n v="1000000"/>
    <s v="PUNE RETAIL RO"/>
    <x v="0"/>
    <x v="0"/>
    <s v="0"/>
  </r>
  <r>
    <x v="754"/>
    <s v="WZ_SUR_Automation2"/>
    <x v="2"/>
    <n v="4500000"/>
    <n v="4500000"/>
    <n v="0"/>
    <n v="0"/>
    <n v="0"/>
    <n v="3784926.52"/>
    <n v="84.109478222222222"/>
    <n v="0"/>
    <n v="0"/>
    <n v="3784926.52"/>
    <n v="0"/>
    <n v="3784926.52"/>
    <n v="0"/>
    <n v="0"/>
    <n v="0"/>
    <s v="31951460"/>
    <s v="7035"/>
    <s v="SHOLAPUR RETAIL REGION"/>
    <s v="7035"/>
    <s v="WZR"/>
    <s v="7035CC01"/>
    <s v="ATMN"/>
    <d v="2023-09-29T00:00:00"/>
    <d v="2024-12-31T00:00:00"/>
    <s v="RET"/>
    <n v="4500000"/>
    <s v="SHOLAPUR RETAIL REGION"/>
    <x v="0"/>
    <x v="0"/>
    <s v="0"/>
  </r>
  <r>
    <x v="755"/>
    <s v="WZ_VASHI_CNG_SHIV PETROLEUM"/>
    <x v="5"/>
    <n v="2400000"/>
    <n v="2400000"/>
    <n v="0"/>
    <n v="0"/>
    <n v="0"/>
    <n v="2387692.91"/>
    <n v="99.487204583333337"/>
    <n v="0"/>
    <n v="0"/>
    <n v="2387692.91"/>
    <n v="0"/>
    <n v="2387692.91"/>
    <n v="0"/>
    <n v="0"/>
    <n v="0"/>
    <s v="31963080"/>
    <s v="7033"/>
    <s v="VASHI RETAIL RO"/>
    <s v="7033"/>
    <s v="WZR"/>
    <s v="7033CC01"/>
    <s v="CNG"/>
    <d v="2023-04-01T00:00:00"/>
    <d v="2024-09-30T00:00:00"/>
    <s v="RET"/>
    <n v="2400000"/>
    <s v="VASHI RETAIL RO"/>
    <x v="0"/>
    <x v="0"/>
    <s v="0"/>
  </r>
  <r>
    <x v="756"/>
    <s v="WZ_Mod_Pune_ Industrial Engg"/>
    <x v="1"/>
    <n v="900000"/>
    <n v="900000"/>
    <n v="0"/>
    <n v="0"/>
    <n v="0"/>
    <n v="623364.36"/>
    <n v="69.262706666666659"/>
    <n v="0"/>
    <n v="0"/>
    <n v="623364.36"/>
    <n v="0"/>
    <n v="623364.36"/>
    <n v="0"/>
    <n v="0"/>
    <n v="0"/>
    <s v="31949520"/>
    <s v="7029"/>
    <s v="PUNE RETAIL RO"/>
    <s v="7029"/>
    <s v="WZR"/>
    <s v="7029CC01"/>
    <s v="INFR"/>
    <d v="2023-09-29T00:00:00"/>
    <d v="2024-09-30T00:00:00"/>
    <s v="RET"/>
    <n v="900000"/>
    <s v="PUNE RETAIL RO"/>
    <x v="0"/>
    <x v="0"/>
    <s v="0"/>
  </r>
  <r>
    <x v="757"/>
    <s v="WZ_AURR_NRO_NEPTI_DC"/>
    <x v="3"/>
    <n v="2900000"/>
    <n v="2900000"/>
    <n v="0"/>
    <n v="0"/>
    <n v="0"/>
    <n v="2878081.25"/>
    <n v="99.244181034482764"/>
    <n v="0"/>
    <n v="0"/>
    <n v="2878081.25"/>
    <n v="0"/>
    <n v="2878081.25"/>
    <n v="0"/>
    <n v="-12237.96"/>
    <n v="0"/>
    <s v="31990690"/>
    <s v="7023"/>
    <s v="AURANGABAD RETAIL RO"/>
    <s v="7023"/>
    <s v="WZR"/>
    <s v="7023CC01"/>
    <s v="INFR"/>
    <d v="2023-09-30T00:00:00"/>
    <d v="2024-03-31T00:00:00"/>
    <s v="RET"/>
    <n v="2900000"/>
    <s v="AURANGABAD RETAIL RO"/>
    <x v="0"/>
    <x v="0"/>
    <s v="0"/>
  </r>
  <r>
    <x v="758"/>
    <s v="WZ_VRS_101"/>
    <x v="0"/>
    <n v="11000000"/>
    <n v="11000000"/>
    <n v="3118792.36"/>
    <n v="0"/>
    <n v="0"/>
    <n v="6257887"/>
    <n v="56.88988181818182"/>
    <n v="0"/>
    <n v="0"/>
    <n v="5195319.76"/>
    <n v="1062567.24"/>
    <n v="9376679.3599999994"/>
    <n v="0"/>
    <n v="0"/>
    <n v="0"/>
    <s v="31944890"/>
    <s v="7350"/>
    <s v="GMO WEST ZONE"/>
    <s v="7350"/>
    <s v="WZR"/>
    <s v="7350CC01"/>
    <s v="PNM"/>
    <d v="2023-04-01T00:00:00"/>
    <d v="2025-03-31T00:00:00"/>
    <s v="RET"/>
    <n v="11000000"/>
    <s v="GMO WEST ZONE"/>
    <x v="1"/>
    <x v="0"/>
    <s v="0"/>
  </r>
  <r>
    <x v="759"/>
    <s v="WZ_VASHI_NRO_SAVAD"/>
    <x v="5"/>
    <n v="11300000"/>
    <n v="11300000"/>
    <n v="0"/>
    <n v="0"/>
    <n v="0"/>
    <n v="10856190.41"/>
    <n v="96.072481504424786"/>
    <n v="0"/>
    <n v="0"/>
    <n v="10856190.41"/>
    <n v="0"/>
    <n v="10856190.41"/>
    <n v="0"/>
    <n v="0"/>
    <n v="0"/>
    <s v="31963080"/>
    <s v="7033"/>
    <s v="VASHI RETAIL RO"/>
    <s v="7033"/>
    <s v="WZR"/>
    <s v="7033CC01"/>
    <s v="INFR"/>
    <d v="2023-09-29T00:00:00"/>
    <d v="2024-12-31T00:00:00"/>
    <s v="RET"/>
    <n v="11300000"/>
    <s v="VASHI RETAIL RO"/>
    <x v="0"/>
    <x v="0"/>
    <s v="0"/>
  </r>
  <r>
    <x v="760"/>
    <s v="WZ_DDD Gantry_Pune_ Shinde Automobile"/>
    <x v="1"/>
    <n v="900000"/>
    <n v="900000"/>
    <n v="0"/>
    <n v="0"/>
    <n v="0"/>
    <n v="613181.35"/>
    <n v="68.131261111111115"/>
    <n v="0"/>
    <n v="0"/>
    <n v="613181.35"/>
    <n v="0"/>
    <n v="613181.35"/>
    <n v="0"/>
    <n v="0"/>
    <n v="0"/>
    <s v="31949520"/>
    <s v="7029"/>
    <s v="PUNE RETAIL RO"/>
    <s v="7029"/>
    <s v="WZR"/>
    <s v="7029CC01"/>
    <s v="PNM"/>
    <d v="2023-09-29T00:00:00"/>
    <d v="2024-09-30T00:00:00"/>
    <s v="RET"/>
    <n v="900000"/>
    <s v="PUNE RETAIL RO"/>
    <x v="0"/>
    <x v="0"/>
    <s v="0"/>
  </r>
  <r>
    <x v="761"/>
    <s v="WZ_VASCO_NRO_NARME"/>
    <x v="8"/>
    <n v="9400000"/>
    <n v="9400000"/>
    <n v="0"/>
    <n v="0"/>
    <n v="0"/>
    <n v="8689033.8100000005"/>
    <n v="92.436529893617021"/>
    <n v="0"/>
    <n v="0"/>
    <n v="8689033.8100000005"/>
    <n v="0"/>
    <n v="8689033.8100000005"/>
    <n v="0"/>
    <n v="0"/>
    <n v="0"/>
    <s v="31990680"/>
    <s v="7032"/>
    <s v="VASCO RETAIL RO"/>
    <s v="7032"/>
    <s v="WZR"/>
    <s v="7032CC01"/>
    <s v="INFR"/>
    <d v="2023-09-29T00:00:00"/>
    <d v="2024-09-30T00:00:00"/>
    <s v="RET"/>
    <n v="9400000"/>
    <s v="VASCO RETAIL RO"/>
    <x v="0"/>
    <x v="0"/>
    <s v="0"/>
  </r>
  <r>
    <x v="762"/>
    <s v="WZ_NAG_KODEGAON2"/>
    <x v="6"/>
    <n v="6600000"/>
    <n v="6600000"/>
    <n v="0"/>
    <n v="0"/>
    <n v="0"/>
    <n v="6584674.8099999996"/>
    <n v="99.767800151515146"/>
    <n v="0"/>
    <n v="0"/>
    <n v="6584674.8099999996"/>
    <n v="0"/>
    <n v="6584674.8099999996"/>
    <n v="0"/>
    <n v="-1947.14"/>
    <n v="0"/>
    <s v="31957050"/>
    <s v="7028"/>
    <s v="NAGPUR RETAIL RO (STP 5027)"/>
    <s v="7028"/>
    <s v="WZR"/>
    <s v="7028CC01"/>
    <s v="INFR"/>
    <d v="2023-09-30T00:00:00"/>
    <d v="2024-10-30T00:00:00"/>
    <s v="RET"/>
    <n v="6600000"/>
    <s v="NAGPUR RETAIL RO (STP 5027)"/>
    <x v="0"/>
    <x v="0"/>
    <s v="0"/>
  </r>
  <r>
    <x v="763"/>
    <s v="WZ_SUR_CNGAdhocGurukrupa"/>
    <x v="2"/>
    <n v="2000000"/>
    <n v="2000000"/>
    <n v="0"/>
    <n v="0"/>
    <n v="0"/>
    <n v="1485792.21"/>
    <n v="74.289610499999995"/>
    <n v="0"/>
    <n v="0"/>
    <n v="1485792.21"/>
    <n v="0"/>
    <n v="1485792.21"/>
    <n v="0"/>
    <n v="0"/>
    <n v="0"/>
    <s v="31951460"/>
    <s v="7035"/>
    <s v="SHOLAPUR RETAIL REGION"/>
    <s v="7035"/>
    <s v="WZR"/>
    <s v="7035CC01"/>
    <s v="CNG"/>
    <d v="2023-09-30T00:00:00"/>
    <d v="2024-12-31T00:00:00"/>
    <s v="RET"/>
    <n v="2000000"/>
    <s v="SHOLAPUR RETAIL REGION"/>
    <x v="0"/>
    <x v="0"/>
    <s v="0"/>
  </r>
  <r>
    <x v="764"/>
    <s v="WZ_SUR_CNGUmedmalBasmat"/>
    <x v="2"/>
    <n v="2000000"/>
    <n v="2000000"/>
    <n v="0"/>
    <n v="0"/>
    <n v="0"/>
    <n v="1996580.48"/>
    <n v="99.829024000000004"/>
    <n v="0"/>
    <n v="0"/>
    <n v="1996580.48"/>
    <n v="0"/>
    <n v="1996580.48"/>
    <n v="0"/>
    <n v="0"/>
    <n v="0"/>
    <s v="31951460"/>
    <s v="7035"/>
    <s v="SHOLAPUR RETAIL REGION"/>
    <s v="7035"/>
    <s v="WZR"/>
    <s v="7035CC01"/>
    <s v="CNG"/>
    <d v="2023-09-30T00:00:00"/>
    <d v="2024-12-31T00:00:00"/>
    <s v="RET"/>
    <n v="2000000"/>
    <s v="SHOLAPUR RETAIL REGION"/>
    <x v="0"/>
    <x v="0"/>
    <s v="0"/>
  </r>
  <r>
    <x v="765"/>
    <s v="WZ_SUR_CNGBaba"/>
    <x v="2"/>
    <n v="2000000"/>
    <n v="2000000"/>
    <n v="0"/>
    <n v="0"/>
    <n v="0"/>
    <n v="1851564.41"/>
    <n v="92.5782205"/>
    <n v="0"/>
    <n v="0"/>
    <n v="1851564.41"/>
    <n v="0"/>
    <n v="1851564.41"/>
    <n v="0"/>
    <n v="0"/>
    <n v="0"/>
    <s v="31951460"/>
    <s v="7035"/>
    <s v="SHOLAPUR RETAIL REGION"/>
    <s v="7035"/>
    <s v="WZR"/>
    <s v="7035CC01"/>
    <s v="CNG"/>
    <d v="2023-09-30T00:00:00"/>
    <d v="2024-12-31T00:00:00"/>
    <s v="RET"/>
    <n v="2000000"/>
    <s v="SHOLAPUR RETAIL REGION"/>
    <x v="0"/>
    <x v="0"/>
    <s v="0"/>
  </r>
  <r>
    <x v="766"/>
    <s v="WZ_SUR_CNGGajalaxmi"/>
    <x v="2"/>
    <n v="2000000"/>
    <n v="2000000"/>
    <n v="0"/>
    <n v="0"/>
    <n v="0"/>
    <n v="1996828.99"/>
    <n v="99.841449499999996"/>
    <n v="0"/>
    <n v="0"/>
    <n v="1996828.99"/>
    <n v="0"/>
    <n v="1996828.99"/>
    <n v="0"/>
    <n v="0"/>
    <n v="0"/>
    <s v="31951460"/>
    <s v="7035"/>
    <s v="SHOLAPUR RETAIL REGION"/>
    <s v="7035"/>
    <s v="WZR"/>
    <s v="7035CC01"/>
    <s v="CNG"/>
    <d v="2023-09-30T00:00:00"/>
    <d v="2024-12-31T00:00:00"/>
    <s v="RET"/>
    <n v="2000000"/>
    <s v="SHOLAPUR RETAIL REGION"/>
    <x v="0"/>
    <x v="0"/>
    <s v="0"/>
  </r>
  <r>
    <x v="767"/>
    <s v="WZ_SUR_CNGAPMCsangola"/>
    <x v="2"/>
    <n v="2000000"/>
    <n v="2000000"/>
    <n v="0"/>
    <n v="0"/>
    <n v="0"/>
    <n v="1990516.58"/>
    <n v="99.525829000000002"/>
    <n v="0"/>
    <n v="0"/>
    <n v="1990516.58"/>
    <n v="0"/>
    <n v="1990516.58"/>
    <n v="0"/>
    <n v="0"/>
    <n v="0"/>
    <s v="31951460"/>
    <s v="7035"/>
    <s v="SHOLAPUR RETAIL REGION"/>
    <s v="7035"/>
    <s v="WZR"/>
    <s v="7035CC01"/>
    <s v="CNG"/>
    <d v="2023-09-30T00:00:00"/>
    <d v="2024-12-31T00:00:00"/>
    <s v="RET"/>
    <n v="2000000"/>
    <s v="SHOLAPUR RETAIL REGION"/>
    <x v="0"/>
    <x v="0"/>
    <s v="0"/>
  </r>
  <r>
    <x v="768"/>
    <s v="WZ_SUR_NROBasamba"/>
    <x v="2"/>
    <n v="12200000"/>
    <n v="12200000"/>
    <n v="0"/>
    <n v="0"/>
    <n v="0"/>
    <n v="11758726.640000001"/>
    <n v="96.383005245901643"/>
    <n v="0"/>
    <n v="0"/>
    <n v="11758726.640000001"/>
    <n v="0"/>
    <n v="11758726.640000001"/>
    <n v="0"/>
    <n v="0"/>
    <n v="0"/>
    <s v="31951460"/>
    <s v="7035"/>
    <s v="SHOLAPUR RETAIL REGION"/>
    <s v="7035"/>
    <s v="WZR"/>
    <s v="7035CC01"/>
    <s v="INFR"/>
    <d v="2023-09-30T00:00:00"/>
    <d v="2025-03-31T00:00:00"/>
    <s v="RET"/>
    <n v="12200000"/>
    <s v="SHOLAPUR RETAIL REGION"/>
    <x v="0"/>
    <x v="0"/>
    <s v="0"/>
  </r>
  <r>
    <x v="769"/>
    <s v="WZ_SUR_PrefabSS_Tanks1"/>
    <x v="2"/>
    <n v="7500000"/>
    <n v="7500000"/>
    <n v="0"/>
    <n v="0"/>
    <n v="0"/>
    <n v="7271553.9000000004"/>
    <n v="96.954052000000004"/>
    <n v="0"/>
    <n v="0"/>
    <n v="7271553.9000000004"/>
    <n v="0"/>
    <n v="7271553.9000000004"/>
    <n v="0"/>
    <n v="-41953.39"/>
    <n v="0"/>
    <s v="31951460"/>
    <s v="7035"/>
    <s v="SHOLAPUR RETAIL REGION"/>
    <s v="7035"/>
    <s v="WZR"/>
    <s v="7035CC01"/>
    <s v="TANK"/>
    <d v="2023-09-30T00:00:00"/>
    <d v="2025-03-31T00:00:00"/>
    <s v="RET"/>
    <n v="7500000"/>
    <s v="SHOLAPUR RETAIL REGION"/>
    <x v="0"/>
    <x v="0"/>
    <s v="0"/>
  </r>
  <r>
    <x v="770"/>
    <s v="WZ_VASCO_PAVER DRIVEWAY_LAXMI AUTO HSD"/>
    <x v="8"/>
    <n v="1650000"/>
    <n v="1650000"/>
    <n v="0"/>
    <n v="0"/>
    <n v="0"/>
    <n v="1647250.84"/>
    <n v="99.833384242424245"/>
    <n v="0"/>
    <n v="0"/>
    <n v="1647250.84"/>
    <n v="0"/>
    <n v="1647250.84"/>
    <n v="0"/>
    <n v="0"/>
    <n v="0"/>
    <s v="31961420"/>
    <s v="7032"/>
    <s v="VASCO RETAIL RO"/>
    <s v="7032"/>
    <s v="WZR"/>
    <s v="7032CC01"/>
    <s v="INFR"/>
    <d v="2023-09-30T00:00:00"/>
    <d v="2024-12-31T00:00:00"/>
    <s v="RET"/>
    <n v="1650000"/>
    <s v="VASCO RETAIL RO"/>
    <x v="0"/>
    <x v="0"/>
    <s v="0"/>
  </r>
  <r>
    <x v="771"/>
    <s v="WZ_VASCO_SS TANK REPLACEMENT_VISHWAJEET"/>
    <x v="8"/>
    <n v="250000"/>
    <n v="250000"/>
    <n v="0"/>
    <n v="0"/>
    <n v="0"/>
    <n v="225590.36"/>
    <n v="90.236143999999996"/>
    <n v="0"/>
    <n v="0"/>
    <n v="225590.36"/>
    <n v="0"/>
    <n v="225590.36"/>
    <n v="0"/>
    <n v="0"/>
    <n v="0"/>
    <s v="31992600"/>
    <s v="7032"/>
    <s v="VASCO RETAIL RO"/>
    <s v="7032"/>
    <s v="WZR"/>
    <s v="7032CC01"/>
    <s v="TANK"/>
    <d v="2023-09-30T00:00:00"/>
    <d v="2024-12-31T00:00:00"/>
    <s v="RET"/>
    <n v="250000"/>
    <s v="VASCO RETAIL RO"/>
    <x v="0"/>
    <x v="0"/>
    <s v="0"/>
  </r>
  <r>
    <x v="772"/>
    <s v="WZ_VASCO_TANK INST REPLA_VISHWAJEET AUTO"/>
    <x v="8"/>
    <n v="400000"/>
    <n v="400000"/>
    <n v="0"/>
    <n v="0"/>
    <n v="0"/>
    <n v="319675.14"/>
    <n v="79.918785"/>
    <n v="0"/>
    <n v="0"/>
    <n v="319675.14"/>
    <n v="0"/>
    <n v="319675.14"/>
    <n v="0"/>
    <n v="0"/>
    <n v="0"/>
    <s v="31961420"/>
    <s v="7032"/>
    <s v="VASCO RETAIL RO"/>
    <s v="7032"/>
    <s v="WZR"/>
    <s v="7032CC01"/>
    <s v="TANK"/>
    <d v="2023-09-30T00:00:00"/>
    <d v="2024-12-31T00:00:00"/>
    <s v="RET"/>
    <n v="400000"/>
    <s v="VASCO RETAIL RO"/>
    <x v="0"/>
    <x v="0"/>
    <s v="0"/>
  </r>
  <r>
    <x v="773"/>
    <s v="WZ_AURR_Mod Jhunjhunwala Traders"/>
    <x v="3"/>
    <n v="14000000"/>
    <n v="14000000"/>
    <n v="0"/>
    <n v="0"/>
    <n v="0"/>
    <n v="13977149.890000001"/>
    <n v="99.836784928571433"/>
    <n v="0"/>
    <n v="0"/>
    <n v="13977149.890000001"/>
    <n v="0"/>
    <n v="13977149.890000001"/>
    <n v="0"/>
    <n v="0"/>
    <n v="0"/>
    <s v="31949090"/>
    <s v="7023"/>
    <s v="AURANGABAD RETAIL RO"/>
    <s v="7023"/>
    <s v="WZR"/>
    <s v="7023CC01"/>
    <s v="INFR"/>
    <d v="2023-11-17T00:00:00"/>
    <d v="2025-03-31T00:00:00"/>
    <s v="RET"/>
    <n v="14000000"/>
    <s v="AURANGABAD RETAIL RO"/>
    <x v="0"/>
    <x v="0"/>
    <s v="0"/>
  </r>
  <r>
    <x v="774"/>
    <s v="WZ_SUR_NROKaranjkallaDC"/>
    <x v="2"/>
    <n v="2500000"/>
    <n v="2500000"/>
    <n v="0"/>
    <n v="0"/>
    <n v="0"/>
    <n v="2383519.2999999998"/>
    <n v="95.340771999999987"/>
    <n v="0"/>
    <n v="0"/>
    <n v="2383519.2999999998"/>
    <n v="0"/>
    <n v="2383519.2999999998"/>
    <n v="0"/>
    <n v="0"/>
    <n v="0"/>
    <s v="31951460"/>
    <s v="7035"/>
    <s v="SHOLAPUR RETAIL REGION"/>
    <s v="7035"/>
    <s v="WZR"/>
    <s v="7035CC01"/>
    <s v="INFR"/>
    <d v="2023-09-30T00:00:00"/>
    <d v="2024-12-31T00:00:00"/>
    <s v="RET"/>
    <n v="2500000"/>
    <s v="SHOLAPUR RETAIL REGION"/>
    <x v="0"/>
    <x v="0"/>
    <s v="0"/>
  </r>
  <r>
    <x v="775"/>
    <s v="WZ_False ceiling  roofing _Pune"/>
    <x v="1"/>
    <n v="6800000"/>
    <n v="6800000"/>
    <n v="0"/>
    <n v="0"/>
    <n v="0"/>
    <n v="6726766.8799999999"/>
    <n v="98.923042352941181"/>
    <n v="0"/>
    <n v="0"/>
    <n v="6726766.8799999999"/>
    <n v="0"/>
    <n v="6726766.8799999999"/>
    <n v="0"/>
    <n v="0"/>
    <n v="0"/>
    <s v="31949520"/>
    <s v="7029"/>
    <s v="PUNE RETAIL RO"/>
    <s v="7029"/>
    <s v="WZR"/>
    <s v="7029CC01"/>
    <s v="SIGN"/>
    <d v="2023-09-30T00:00:00"/>
    <d v="2025-03-31T00:00:00"/>
    <s v="RET"/>
    <n v="6800000"/>
    <s v="PUNE RETAIL RO"/>
    <x v="0"/>
    <x v="0"/>
    <s v="0"/>
  </r>
  <r>
    <x v="776"/>
    <s v="WZ_NAG_HAPPYSHOP_16OUTLETS"/>
    <x v="6"/>
    <n v="12460000"/>
    <n v="12460000"/>
    <n v="0"/>
    <n v="0"/>
    <n v="0"/>
    <n v="12374684.16"/>
    <n v="99.315282182985555"/>
    <n v="0"/>
    <n v="0"/>
    <n v="12374684.16"/>
    <n v="0"/>
    <n v="12374684.16"/>
    <n v="0"/>
    <n v="0"/>
    <n v="0"/>
    <s v="31957050"/>
    <s v="7028"/>
    <s v="NAGPUR RETAIL RO (STP 5027)"/>
    <s v="7028"/>
    <s v="WZR"/>
    <s v="7028CC01"/>
    <s v="ARB"/>
    <d v="2023-10-01T00:00:00"/>
    <d v="2025-09-30T00:00:00"/>
    <s v="RET"/>
    <n v="12460000"/>
    <s v="NAGPUR RETAIL RO (STP 5027)"/>
    <x v="0"/>
    <x v="0"/>
    <s v="0"/>
  </r>
  <r>
    <x v="777"/>
    <s v="WZ_Mod_Pune_ Kothrud Petrol Circle"/>
    <x v="1"/>
    <n v="2500000"/>
    <n v="2500000"/>
    <n v="0"/>
    <n v="0"/>
    <n v="0"/>
    <n v="2492546.04"/>
    <n v="99.701841599999995"/>
    <n v="0"/>
    <n v="0"/>
    <n v="2492546.04"/>
    <n v="0"/>
    <n v="2492546.04"/>
    <n v="0"/>
    <n v="0"/>
    <n v="0"/>
    <s v="31949520"/>
    <s v="7029"/>
    <s v="PUNE RETAIL RO"/>
    <s v="7029"/>
    <s v="WZR"/>
    <s v="7029CC01"/>
    <s v="INFR"/>
    <d v="2023-09-30T00:00:00"/>
    <d v="2024-12-31T00:00:00"/>
    <s v="RET"/>
    <n v="2500000"/>
    <s v="PUNE RETAIL RO"/>
    <x v="0"/>
    <x v="0"/>
    <s v="0"/>
  </r>
  <r>
    <x v="778"/>
    <s v="WZ_VASCO_HAPPY SHOP_FURTADO"/>
    <x v="8"/>
    <n v="1700000"/>
    <n v="1700000"/>
    <n v="0"/>
    <n v="0"/>
    <n v="0"/>
    <n v="1699422.44"/>
    <n v="99.966025882352938"/>
    <n v="0"/>
    <n v="0"/>
    <n v="1699422.44"/>
    <n v="0"/>
    <n v="1699422.44"/>
    <n v="0"/>
    <n v="0"/>
    <n v="0"/>
    <s v="31990680"/>
    <s v="7032"/>
    <s v="VASCO RETAIL RO"/>
    <s v="7032"/>
    <s v="WZR"/>
    <s v="7032CC01"/>
    <s v="ARB"/>
    <d v="2023-09-30T00:00:00"/>
    <d v="2024-09-30T00:00:00"/>
    <s v="RET"/>
    <n v="1700000"/>
    <s v="VASCO RETAIL RO"/>
    <x v="0"/>
    <x v="0"/>
    <s v="0"/>
  </r>
  <r>
    <x v="779"/>
    <s v="WZ_VASCO_CNG_LAXMI AUTO HSD_KANEREWADI"/>
    <x v="8"/>
    <n v="0"/>
    <n v="0"/>
    <n v="0"/>
    <n v="0"/>
    <n v="0"/>
    <n v="0"/>
    <e v="#DIV/0!"/>
    <n v="0"/>
    <n v="0"/>
    <n v="0"/>
    <n v="0"/>
    <n v="0"/>
    <n v="0"/>
    <n v="0"/>
    <n v="0"/>
    <s v="31961420"/>
    <s v="7032"/>
    <s v="VASCO RETAIL RO"/>
    <s v="7032"/>
    <s v="WZR"/>
    <s v="7032CC01"/>
    <s v="CNG"/>
    <d v="2023-09-30T00:00:00"/>
    <d v="2024-12-31T00:00:00"/>
    <s v="RET"/>
    <n v="1500000"/>
    <s v="VASCO RETAIL RO"/>
    <x v="0"/>
    <x v="0"/>
    <s v="0"/>
  </r>
  <r>
    <x v="780"/>
    <s v="WZ_AURR_HAPPYSHOP1"/>
    <x v="3"/>
    <n v="1364000"/>
    <n v="1364000"/>
    <n v="0"/>
    <n v="0"/>
    <n v="0"/>
    <n v="1346868.89"/>
    <n v="98.74405351906158"/>
    <n v="0"/>
    <n v="0"/>
    <n v="1346868.89"/>
    <n v="0"/>
    <n v="1346868.89"/>
    <n v="0"/>
    <n v="0"/>
    <n v="0"/>
    <s v="31990690"/>
    <s v="7023"/>
    <s v="AURANGABAD RETAIL RO"/>
    <s v="7023"/>
    <s v="WZR"/>
    <s v="7023CC01"/>
    <s v="ARB"/>
    <d v="2023-09-22T00:00:00"/>
    <d v="2024-03-30T00:00:00"/>
    <s v="RET"/>
    <n v="1364000"/>
    <s v="AURANGABAD RETAIL RO"/>
    <x v="0"/>
    <x v="0"/>
    <s v="0"/>
  </r>
  <r>
    <x v="781"/>
    <s v="WZ_NRO_Pune_ NRO Kuruli RVI Pilot"/>
    <x v="1"/>
    <n v="2800000"/>
    <n v="2800000"/>
    <n v="0"/>
    <n v="0"/>
    <n v="0"/>
    <n v="2684613.77"/>
    <n v="95.879063214285722"/>
    <n v="0"/>
    <n v="0"/>
    <n v="2684613.77"/>
    <n v="0"/>
    <n v="2684613.77"/>
    <n v="0"/>
    <n v="0"/>
    <n v="0"/>
    <s v="31949520"/>
    <s v="7029"/>
    <s v="PUNE RETAIL RO"/>
    <s v="7029"/>
    <s v="WZR"/>
    <s v="7029CC01"/>
    <s v="INFR"/>
    <d v="2023-04-01T00:00:00"/>
    <d v="2024-10-31T00:00:00"/>
    <s v="RET"/>
    <n v="2800000"/>
    <s v="PUNE RETAIL RO"/>
    <x v="0"/>
    <x v="0"/>
    <s v="0"/>
  </r>
  <r>
    <x v="782"/>
    <s v="WZ_VASCO_NRO ATPADI"/>
    <x v="8"/>
    <n v="1400000"/>
    <n v="1400000"/>
    <n v="0"/>
    <n v="0"/>
    <n v="0"/>
    <n v="861070.73"/>
    <n v="61.505052142857139"/>
    <n v="0"/>
    <n v="0"/>
    <n v="861070.73"/>
    <n v="0"/>
    <n v="861070.73"/>
    <n v="0"/>
    <n v="-14.91"/>
    <n v="0"/>
    <s v="31961420"/>
    <s v="7032"/>
    <s v="VASCO RETAIL RO"/>
    <s v="7032"/>
    <s v="WZR"/>
    <s v="7032CC01"/>
    <s v="INFR"/>
    <d v="2023-10-20T00:00:00"/>
    <d v="2025-03-31T00:00:00"/>
    <s v="RET"/>
    <n v="1400000"/>
    <s v="VASCO RETAIL RO"/>
    <x v="0"/>
    <x v="0"/>
    <s v="0"/>
  </r>
  <r>
    <x v="783"/>
    <s v="WZ_SUR_NewHwayKacharewadiDC"/>
    <x v="2"/>
    <n v="2500000"/>
    <n v="2500000"/>
    <n v="0"/>
    <n v="0"/>
    <n v="0"/>
    <n v="1800131.81"/>
    <n v="72.005272399999996"/>
    <n v="0"/>
    <n v="0"/>
    <n v="1800131.81"/>
    <n v="0"/>
    <n v="1800131.81"/>
    <n v="0"/>
    <n v="-40436.83"/>
    <n v="0"/>
    <s v="31951460"/>
    <s v="7035"/>
    <s v="SHOLAPUR RETAIL REGION"/>
    <s v="7035"/>
    <s v="WZR"/>
    <s v="7035CC01"/>
    <s v="INFR"/>
    <d v="2023-10-25T00:00:00"/>
    <d v="2024-12-31T00:00:00"/>
    <s v="RET"/>
    <n v="2500000"/>
    <s v="SHOLAPUR RETAIL REGION"/>
    <x v="0"/>
    <x v="0"/>
    <s v="0"/>
  </r>
  <r>
    <x v="784"/>
    <s v="WZ_VASHI_NRODO_KHONIKRISHNASHIVPETROLEUM"/>
    <x v="5"/>
    <n v="2500000"/>
    <n v="2500000"/>
    <n v="0"/>
    <n v="0"/>
    <n v="0"/>
    <n v="2490649.3199999998"/>
    <n v="99.6259728"/>
    <n v="0"/>
    <n v="0"/>
    <n v="2490649.3199999998"/>
    <n v="0"/>
    <n v="2490649.3199999998"/>
    <n v="0"/>
    <n v="0"/>
    <n v="0"/>
    <s v="31963080"/>
    <s v="7033"/>
    <s v="VASHI RETAIL RO"/>
    <s v="7033"/>
    <s v="WZR"/>
    <s v="7033CC01"/>
    <s v="INFR"/>
    <d v="2023-09-01T00:00:00"/>
    <d v="2024-09-30T00:00:00"/>
    <s v="RET"/>
    <n v="2500000"/>
    <s v="VASHI RETAIL RO"/>
    <x v="0"/>
    <x v="0"/>
    <s v="0"/>
  </r>
  <r>
    <x v="785"/>
    <s v="WZ_NRO_Pune_NRO Chimangaon"/>
    <x v="1"/>
    <n v="8200000"/>
    <n v="8200000"/>
    <n v="0"/>
    <n v="0"/>
    <n v="0"/>
    <n v="8172250.4699999997"/>
    <n v="99.661591097560972"/>
    <n v="0"/>
    <n v="0"/>
    <n v="8172250.4699999997"/>
    <n v="0"/>
    <n v="8172250.4699999997"/>
    <n v="0"/>
    <n v="0"/>
    <n v="0"/>
    <s v="31949520"/>
    <s v="7029"/>
    <s v="PUNE RETAIL RO"/>
    <s v="7029"/>
    <s v="WZR"/>
    <s v="7029CC01"/>
    <s v="INFR"/>
    <d v="2023-10-26T00:00:00"/>
    <d v="2024-10-31T00:00:00"/>
    <s v="RET"/>
    <n v="8200000"/>
    <s v="PUNE RETAIL RO"/>
    <x v="0"/>
    <x v="0"/>
    <s v="0"/>
  </r>
  <r>
    <x v="786"/>
    <s v="WZ_VASHI_FC ROOFING REPL"/>
    <x v="5"/>
    <n v="5800000"/>
    <n v="5800000"/>
    <n v="0"/>
    <n v="0"/>
    <n v="0"/>
    <n v="5796740.3399999999"/>
    <n v="99.943798965517246"/>
    <n v="0"/>
    <n v="0"/>
    <n v="5796740.3399999999"/>
    <n v="0"/>
    <n v="5796740.3399999999"/>
    <n v="0"/>
    <n v="0"/>
    <n v="0"/>
    <s v="31963080"/>
    <s v="7033"/>
    <s v="VASHI RETAIL RO"/>
    <s v="7033"/>
    <s v="WZR"/>
    <s v="7033CC01"/>
    <s v="SIGN"/>
    <d v="2023-11-17T00:00:00"/>
    <d v="2025-03-31T00:00:00"/>
    <s v="RET"/>
    <n v="5800000"/>
    <s v="VASHI RETAIL RO"/>
    <x v="0"/>
    <x v="0"/>
    <s v="0"/>
  </r>
  <r>
    <x v="787"/>
    <s v="WZ_SUR_Safety"/>
    <x v="2"/>
    <n v="7500000"/>
    <n v="7500000"/>
    <n v="0"/>
    <n v="0"/>
    <n v="0"/>
    <n v="7442566.25"/>
    <n v="99.234216666666669"/>
    <n v="0"/>
    <n v="0"/>
    <n v="7442566.25"/>
    <n v="0"/>
    <n v="7442566.25"/>
    <n v="0"/>
    <n v="0"/>
    <n v="0"/>
    <s v="31951460"/>
    <s v="7035"/>
    <s v="SHOLAPUR RETAIL REGION"/>
    <s v="7035"/>
    <s v="WZR"/>
    <s v="7035CC01"/>
    <s v="PNM"/>
    <d v="2023-11-30T00:00:00"/>
    <d v="2025-03-31T00:00:00"/>
    <s v="RET"/>
    <n v="7500000"/>
    <s v="SHOLAPUR RETAIL REGION"/>
    <x v="0"/>
    <x v="0"/>
    <s v="0"/>
  </r>
  <r>
    <x v="788"/>
    <s v="WZ_VASHI_HAPPYSHOP 9OUTLETS"/>
    <x v="5"/>
    <n v="7025000"/>
    <n v="7025000"/>
    <n v="0"/>
    <n v="0"/>
    <n v="0"/>
    <n v="7013595.2699999996"/>
    <n v="99.837655088967963"/>
    <n v="0"/>
    <n v="0"/>
    <n v="7013595.2699999996"/>
    <n v="0"/>
    <n v="7013595.2699999996"/>
    <n v="0"/>
    <n v="0"/>
    <n v="0"/>
    <s v="31963080"/>
    <s v="7033"/>
    <s v="VASHI RETAIL RO"/>
    <s v="7033"/>
    <s v="WZR"/>
    <s v="7033CC01"/>
    <s v="ARB"/>
    <d v="2023-04-01T00:00:00"/>
    <d v="2025-03-31T00:00:00"/>
    <s v="RET"/>
    <n v="7025000"/>
    <s v="VASHI RETAIL RO"/>
    <x v="0"/>
    <x v="0"/>
    <s v="0"/>
  </r>
  <r>
    <x v="789"/>
    <s v="WZ_VASCO_TANK INST_DAMODAR SHIVRAM HATKH"/>
    <x v="8"/>
    <n v="500000"/>
    <n v="500000"/>
    <n v="0"/>
    <n v="0"/>
    <n v="0"/>
    <n v="465991.36"/>
    <n v="93.198272000000003"/>
    <n v="0"/>
    <n v="0"/>
    <n v="465991.36"/>
    <n v="0"/>
    <n v="465991.36"/>
    <n v="0"/>
    <n v="0"/>
    <n v="0"/>
    <s v="31990680"/>
    <s v="7032"/>
    <s v="VASCO RETAIL RO"/>
    <s v="7032"/>
    <s v="WZR"/>
    <s v="7032CC01"/>
    <s v="INFR"/>
    <d v="2023-10-30T00:00:00"/>
    <d v="2024-12-31T00:00:00"/>
    <s v="RET"/>
    <n v="500000"/>
    <s v="VASCO RETAIL RO"/>
    <x v="0"/>
    <x v="0"/>
    <s v="0"/>
  </r>
  <r>
    <x v="790"/>
    <s v="WZ_VASCO_MDN_PPL_SAMARTH TRADERS"/>
    <x v="8"/>
    <n v="600000"/>
    <n v="600000"/>
    <n v="0"/>
    <n v="0"/>
    <n v="0"/>
    <n v="584000.09"/>
    <n v="97.333348333333333"/>
    <n v="0"/>
    <n v="0"/>
    <n v="584000.09"/>
    <n v="0"/>
    <n v="584000.09"/>
    <n v="0"/>
    <n v="0"/>
    <n v="0"/>
    <s v="31990680"/>
    <s v="7032"/>
    <s v="VASCO RETAIL RO"/>
    <s v="7032"/>
    <s v="WZR"/>
    <s v="7032CC01"/>
    <s v="INFR"/>
    <d v="2023-10-30T00:00:00"/>
    <d v="2024-04-30T00:00:00"/>
    <s v="RET"/>
    <n v="600000"/>
    <s v="VASCO RETAIL RO"/>
    <x v="0"/>
    <x v="0"/>
    <s v="0"/>
  </r>
  <r>
    <x v="791"/>
    <s v="WZ_SUR_HappyShops1"/>
    <x v="2"/>
    <n v="7020000"/>
    <n v="7020000"/>
    <n v="0"/>
    <n v="0"/>
    <n v="0"/>
    <n v="6992638.0700000003"/>
    <n v="99.610228917378919"/>
    <n v="0"/>
    <n v="0"/>
    <n v="6890985.0700000003"/>
    <n v="101653"/>
    <n v="6992638.0700000003"/>
    <n v="0"/>
    <n v="0"/>
    <n v="0"/>
    <s v="31951460"/>
    <s v="7035"/>
    <s v="SHOLAPUR RETAIL REGION"/>
    <s v="7035"/>
    <s v="WZR"/>
    <s v="7035CC01"/>
    <s v="ARB"/>
    <d v="2023-11-01T00:00:00"/>
    <d v="2025-03-31T00:00:00"/>
    <s v="RET"/>
    <n v="7020000"/>
    <s v="SHOLAPUR RETAIL REGION"/>
    <x v="2"/>
    <x v="0"/>
    <s v="0"/>
  </r>
  <r>
    <x v="792"/>
    <s v="WZ_Site_Purchase_Baxi_Singh"/>
    <x v="7"/>
    <n v="290800000"/>
    <n v="290800000"/>
    <n v="0"/>
    <n v="0"/>
    <n v="0"/>
    <n v="288324500"/>
    <n v="99.148727647867958"/>
    <n v="0"/>
    <n v="0"/>
    <n v="288324500"/>
    <n v="0"/>
    <n v="288324500"/>
    <n v="0"/>
    <n v="0"/>
    <n v="0"/>
    <s v="31901870"/>
    <s v="7027"/>
    <s v="MUMBAI RETAIL RO"/>
    <s v="7027"/>
    <s v="WZR"/>
    <s v="7027CC01"/>
    <s v="LAND"/>
    <d v="2023-04-01T00:00:00"/>
    <d v="2025-03-31T00:00:00"/>
    <s v="RET"/>
    <n v="277000000"/>
    <s v="MUMBAI RETAIL RO"/>
    <x v="0"/>
    <x v="0"/>
    <s v="0"/>
  </r>
  <r>
    <x v="793"/>
    <s v="WZ_NSK_NRO_Dahivad_109L"/>
    <x v="4"/>
    <n v="10900000"/>
    <n v="10900000"/>
    <n v="0"/>
    <n v="0"/>
    <n v="0"/>
    <n v="10591223.859999999"/>
    <n v="97.167191376146789"/>
    <n v="0"/>
    <n v="0"/>
    <n v="10591223.859999999"/>
    <n v="0"/>
    <n v="10591223.859999999"/>
    <n v="0"/>
    <n v="0"/>
    <n v="0"/>
    <s v="31945070"/>
    <s v="7036"/>
    <s v="NASIK RETAIL REGIONAL OFFICE"/>
    <s v="7036"/>
    <s v="WZR"/>
    <s v="7036CC01"/>
    <s v="INFR"/>
    <d v="2023-04-01T00:00:00"/>
    <d v="2024-09-30T00:00:00"/>
    <s v="RET"/>
    <n v="10900000"/>
    <s v="NASIK RETAIL REGIONAL OFFICE"/>
    <x v="0"/>
    <x v="0"/>
    <s v="0"/>
  </r>
  <r>
    <x v="794"/>
    <s v="WZ_SUR_NewHwayHadgaonCFS"/>
    <x v="2"/>
    <n v="11400000"/>
    <n v="11400000"/>
    <n v="0"/>
    <n v="0"/>
    <n v="0"/>
    <n v="10534043.189999999"/>
    <n v="92.403887631578939"/>
    <n v="0"/>
    <n v="0"/>
    <n v="10534043.189999999"/>
    <n v="0"/>
    <n v="10534043.189999999"/>
    <n v="0"/>
    <n v="0"/>
    <n v="0"/>
    <s v="31951460"/>
    <s v="7035"/>
    <s v="SHOLAPUR RETAIL REGION"/>
    <s v="7035"/>
    <s v="WZR"/>
    <s v="7035CC01"/>
    <s v="INFR"/>
    <d v="2023-11-01T00:00:00"/>
    <d v="2025-03-31T00:00:00"/>
    <s v="RET"/>
    <n v="11400000"/>
    <s v="SHOLAPUR RETAIL REGION"/>
    <x v="0"/>
    <x v="0"/>
    <s v="0"/>
  </r>
  <r>
    <x v="795"/>
    <s v="WZ_NSK_DDD_PawarPetr_10L"/>
    <x v="4"/>
    <n v="1000000"/>
    <n v="1000000"/>
    <n v="0"/>
    <n v="0"/>
    <n v="0"/>
    <n v="930372.63"/>
    <n v="93.037262999999996"/>
    <n v="0"/>
    <n v="0"/>
    <n v="930372.63"/>
    <n v="0"/>
    <n v="930372.63"/>
    <n v="0"/>
    <n v="0"/>
    <n v="0"/>
    <s v="31945070"/>
    <s v="7036"/>
    <s v="NASIK RETAIL REGIONAL OFFICE"/>
    <s v="7036"/>
    <s v="WZR"/>
    <s v="7036CC01"/>
    <s v="PNM"/>
    <d v="2023-04-01T00:00:00"/>
    <d v="2024-03-31T00:00:00"/>
    <s v="RET"/>
    <n v="1000000"/>
    <s v="NASIK RETAIL REGIONAL OFFICE"/>
    <x v="0"/>
    <x v="0"/>
    <s v="0"/>
  </r>
  <r>
    <x v="796"/>
    <s v="WZ_NRO_Pune_NRO Pimapri Pendhar"/>
    <x v="1"/>
    <n v="11100000"/>
    <n v="11100000"/>
    <n v="0"/>
    <n v="0"/>
    <n v="0"/>
    <n v="11041973.529999999"/>
    <n v="99.477239009008997"/>
    <n v="0"/>
    <n v="0"/>
    <n v="11041973.529999999"/>
    <n v="0"/>
    <n v="11041973.529999999"/>
    <n v="0"/>
    <n v="0"/>
    <n v="0"/>
    <s v="31949520"/>
    <s v="7029"/>
    <s v="PUNE RETAIL RO"/>
    <s v="7029"/>
    <s v="WZR"/>
    <s v="7029CC01"/>
    <s v="INFR"/>
    <d v="2023-11-06T00:00:00"/>
    <d v="2024-11-30T00:00:00"/>
    <s v="RET"/>
    <n v="11100000"/>
    <s v="PUNE RETAIL RO"/>
    <x v="0"/>
    <x v="0"/>
    <s v="0"/>
  </r>
  <r>
    <x v="797"/>
    <s v="WZ_MOD_Pune_Shri Malhar Petroleum"/>
    <x v="1"/>
    <n v="800000"/>
    <n v="800000"/>
    <n v="0"/>
    <n v="0"/>
    <n v="0"/>
    <n v="539057.37"/>
    <n v="67.382171249999999"/>
    <n v="0"/>
    <n v="0"/>
    <n v="539057.37"/>
    <n v="0"/>
    <n v="539057.37"/>
    <n v="0"/>
    <n v="0"/>
    <n v="0"/>
    <s v="31949520"/>
    <s v="7029"/>
    <s v="PUNE RETAIL RO"/>
    <s v="7029"/>
    <s v="WZR"/>
    <s v="7029CC01"/>
    <s v="INFR"/>
    <d v="2023-11-11T00:00:00"/>
    <d v="2024-11-30T00:00:00"/>
    <s v="RET"/>
    <n v="800000"/>
    <s v="PUNE RETAIL RO"/>
    <x v="0"/>
    <x v="0"/>
    <s v="0"/>
  </r>
  <r>
    <x v="798"/>
    <s v="WZ_Pune_Mod_Purander Milk &amp; Agro"/>
    <x v="1"/>
    <n v="3200000"/>
    <n v="3200000"/>
    <n v="0"/>
    <n v="0"/>
    <n v="0"/>
    <n v="2804294.77"/>
    <n v="87.634211562499999"/>
    <n v="0"/>
    <n v="0"/>
    <n v="2804294.77"/>
    <n v="0"/>
    <n v="2804294.77"/>
    <n v="0"/>
    <n v="0"/>
    <n v="0"/>
    <s v="31949520"/>
    <s v="7029"/>
    <s v="PUNE RETAIL RO"/>
    <s v="7029"/>
    <s v="WZR"/>
    <s v="7029CC01"/>
    <s v="INFR"/>
    <d v="2023-11-11T00:00:00"/>
    <d v="2024-11-30T00:00:00"/>
    <s v="RET"/>
    <n v="3200000"/>
    <s v="PUNE RETAIL RO"/>
    <x v="0"/>
    <x v="0"/>
    <s v="0"/>
  </r>
  <r>
    <x v="799"/>
    <s v="WZ_Pune_Mod_S D Yelore"/>
    <x v="1"/>
    <n v="3000000"/>
    <n v="3000000"/>
    <n v="0"/>
    <n v="0"/>
    <n v="0"/>
    <n v="2911864.68"/>
    <n v="97.062156000000002"/>
    <n v="0"/>
    <n v="0"/>
    <n v="2911864.68"/>
    <n v="0"/>
    <n v="2911864.68"/>
    <n v="0"/>
    <n v="-27413.34"/>
    <n v="0"/>
    <s v="31949520"/>
    <s v="7029"/>
    <s v="PUNE RETAIL RO"/>
    <s v="7029"/>
    <s v="WZR"/>
    <s v="7029CC01"/>
    <s v="INFR"/>
    <d v="2023-11-11T00:00:00"/>
    <d v="2024-11-30T00:00:00"/>
    <s v="RET"/>
    <n v="3000000"/>
    <s v="PUNE RETAIL RO"/>
    <x v="0"/>
    <x v="0"/>
    <s v="0"/>
  </r>
  <r>
    <x v="800"/>
    <s v="WZ_AURR_MOD._HAMARA PUMP KASABKHEDA1"/>
    <x v="3"/>
    <n v="14800000"/>
    <n v="14800000"/>
    <n v="0"/>
    <n v="0"/>
    <n v="0"/>
    <n v="14777393.35"/>
    <n v="99.847252364864858"/>
    <n v="0"/>
    <n v="0"/>
    <n v="14777393.35"/>
    <n v="0"/>
    <n v="14777393.35"/>
    <n v="0"/>
    <n v="0"/>
    <n v="0"/>
    <s v="31990690"/>
    <s v="7023"/>
    <s v="AURANGABAD RETAIL RO"/>
    <s v="7023"/>
    <s v="WZR"/>
    <s v="7023CC01"/>
    <s v="INFR"/>
    <d v="2023-04-01T00:00:00"/>
    <d v="2025-03-31T00:00:00"/>
    <s v="RET"/>
    <n v="14800000"/>
    <s v="AURANGABAD RETAIL RO"/>
    <x v="1"/>
    <x v="0"/>
    <s v="0"/>
  </r>
  <r>
    <x v="801"/>
    <s v="WZ_AURR_MOD._SAI PETROELUM_WADEG.1"/>
    <x v="3"/>
    <n v="4300000"/>
    <n v="4300000"/>
    <n v="0"/>
    <n v="0"/>
    <n v="0"/>
    <n v="4299213.4400000004"/>
    <n v="99.981707906976752"/>
    <n v="0"/>
    <n v="0"/>
    <n v="4299213.4400000004"/>
    <n v="0"/>
    <n v="4299213.4400000004"/>
    <n v="0"/>
    <n v="0"/>
    <n v="0"/>
    <s v="31990690"/>
    <s v="7023"/>
    <s v="AURANGABAD RETAIL RO"/>
    <s v="7023"/>
    <s v="WZR"/>
    <s v="7023CC01"/>
    <s v="INFR"/>
    <d v="2023-04-01T00:00:00"/>
    <d v="2025-03-31T00:00:00"/>
    <s v="RET"/>
    <n v="4300000"/>
    <s v="AURANGABAD RETAIL RO"/>
    <x v="0"/>
    <x v="0"/>
    <s v="0"/>
  </r>
  <r>
    <x v="802"/>
    <s v="WZ_VASCO_POWER TANK ADDITION"/>
    <x v="8"/>
    <n v="3854000"/>
    <n v="3854000"/>
    <n v="0"/>
    <n v="0"/>
    <n v="0"/>
    <n v="800531.5"/>
    <n v="20.771445251686558"/>
    <n v="0"/>
    <n v="0"/>
    <n v="800531.5"/>
    <n v="0"/>
    <n v="800531.5"/>
    <n v="0"/>
    <n v="0"/>
    <n v="0"/>
    <s v="31990680"/>
    <s v="7032"/>
    <s v="VASCO RETAIL RO"/>
    <s v="7032"/>
    <s v="WZR"/>
    <s v="7032CC01"/>
    <s v="INFR"/>
    <d v="2023-11-15T00:00:00"/>
    <d v="2025-03-31T00:00:00"/>
    <s v="RET"/>
    <n v="7354000"/>
    <s v="VASCO RETAIL RO"/>
    <x v="0"/>
    <x v="0"/>
    <s v="0"/>
  </r>
  <r>
    <x v="803"/>
    <s v="WZ_VRO_SAFETYITEMS"/>
    <x v="5"/>
    <n v="7450000"/>
    <n v="7450000"/>
    <n v="0"/>
    <n v="0"/>
    <n v="0"/>
    <n v="7378614.1699999999"/>
    <n v="99.041800939597309"/>
    <n v="0"/>
    <n v="0"/>
    <n v="7378614.1699999999"/>
    <n v="0"/>
    <n v="7378614.1699999999"/>
    <n v="0"/>
    <n v="0"/>
    <n v="0"/>
    <s v="31963080"/>
    <s v="7033"/>
    <s v="VASHI RETAIL RO"/>
    <s v="7033"/>
    <s v="WZR"/>
    <s v="7033CC01"/>
    <s v="PNM"/>
    <d v="2023-11-17T00:00:00"/>
    <d v="2025-03-31T00:00:00"/>
    <s v="RET"/>
    <n v="7450000"/>
    <s v="VASHI RETAIL RO"/>
    <x v="0"/>
    <x v="0"/>
    <s v="0"/>
  </r>
  <r>
    <x v="804"/>
    <s v="WZ_Pune_ID Signages"/>
    <x v="1"/>
    <n v="3550000"/>
    <n v="3550000"/>
    <n v="0"/>
    <n v="0"/>
    <n v="0"/>
    <n v="3098425.49"/>
    <n v="87.279591267605639"/>
    <n v="0"/>
    <n v="0"/>
    <n v="3098425.49"/>
    <n v="0"/>
    <n v="3098425.49"/>
    <n v="0"/>
    <n v="0"/>
    <n v="0"/>
    <s v="31949520"/>
    <s v="7029"/>
    <s v="PUNE RETAIL RO"/>
    <s v="7029"/>
    <s v="WZR"/>
    <s v="7029CC01"/>
    <s v="SIGN"/>
    <d v="2023-11-17T00:00:00"/>
    <d v="2025-03-31T00:00:00"/>
    <s v="RET"/>
    <n v="3550000"/>
    <s v="PUNE RETAIL RO"/>
    <x v="0"/>
    <x v="0"/>
    <s v="0"/>
  </r>
  <r>
    <x v="805"/>
    <s v="WZ_MOD_Pune_Deep Petroleum"/>
    <x v="1"/>
    <n v="1650000"/>
    <n v="1650000"/>
    <n v="0"/>
    <n v="0"/>
    <n v="0"/>
    <n v="1492062.29"/>
    <n v="90.428017575757579"/>
    <n v="0"/>
    <n v="0"/>
    <n v="1492062.29"/>
    <n v="0"/>
    <n v="1492062.29"/>
    <n v="0"/>
    <n v="0"/>
    <n v="0"/>
    <s v="31949520"/>
    <s v="7029"/>
    <s v="PUNE RETAIL RO"/>
    <s v="7029"/>
    <s v="WZR"/>
    <s v="7029CC01"/>
    <s v="INFR"/>
    <d v="2023-11-17T00:00:00"/>
    <d v="2024-11-30T00:00:00"/>
    <s v="RET"/>
    <n v="1650000"/>
    <s v="PUNE RETAIL RO"/>
    <x v="0"/>
    <x v="0"/>
    <s v="0"/>
  </r>
  <r>
    <x v="806"/>
    <s v="WZ_AURR_Tank installation Replacement"/>
    <x v="3"/>
    <n v="2800000"/>
    <n v="2800000"/>
    <n v="0"/>
    <n v="0"/>
    <n v="0"/>
    <n v="2793960.94"/>
    <n v="99.78431928571429"/>
    <n v="0"/>
    <n v="0"/>
    <n v="2793960.94"/>
    <n v="0"/>
    <n v="2793960.94"/>
    <n v="0"/>
    <n v="0"/>
    <n v="0"/>
    <s v="31949090"/>
    <s v="7023"/>
    <s v="AURANGABAD RETAIL RO"/>
    <s v="7023"/>
    <s v="WZR"/>
    <s v="7023CC01"/>
    <s v="TANK"/>
    <d v="2023-04-01T00:00:00"/>
    <d v="2024-12-31T00:00:00"/>
    <s v="RET"/>
    <n v="2800000"/>
    <s v="AURANGABAD RETAIL RO"/>
    <x v="0"/>
    <x v="0"/>
    <s v="0"/>
  </r>
  <r>
    <x v="807"/>
    <s v="WZ_Pune_RVI Replacement"/>
    <x v="1"/>
    <n v="8500000"/>
    <n v="8500000"/>
    <n v="0"/>
    <n v="0"/>
    <n v="0"/>
    <n v="8512976.8399999999"/>
    <n v="100.15266870588235"/>
    <n v="0"/>
    <n v="0"/>
    <n v="8512976.8399999999"/>
    <n v="0"/>
    <n v="8512976.8399999999"/>
    <n v="0"/>
    <n v="-69048.639999999999"/>
    <n v="0"/>
    <s v="31949520"/>
    <s v="7029"/>
    <s v="PUNE RETAIL RO"/>
    <s v="7029"/>
    <s v="WZR"/>
    <s v="7029CC01"/>
    <s v="SIGN"/>
    <d v="2023-11-17T00:00:00"/>
    <d v="2025-03-31T00:00:00"/>
    <s v="RET"/>
    <n v="8500000"/>
    <s v="PUNE RETAIL RO"/>
    <x v="0"/>
    <x v="0"/>
    <s v="0"/>
  </r>
  <r>
    <x v="808"/>
    <s v="WZ_VRO_RVI REPL"/>
    <x v="5"/>
    <n v="5800000"/>
    <n v="5800000"/>
    <n v="0"/>
    <n v="0"/>
    <n v="0"/>
    <n v="4979512.1900000004"/>
    <n v="85.853658448275866"/>
    <n v="0"/>
    <n v="0"/>
    <n v="4979512.1900000004"/>
    <n v="0"/>
    <n v="4979512.1900000004"/>
    <n v="0"/>
    <n v="0"/>
    <n v="0"/>
    <s v="31963080"/>
    <s v="7033"/>
    <s v="VASHI RETAIL RO"/>
    <s v="7033"/>
    <s v="WZR"/>
    <s v="7033CC01"/>
    <s v="SIGN"/>
    <d v="2023-11-17T00:00:00"/>
    <d v="2025-03-31T00:00:00"/>
    <s v="RET"/>
    <n v="5800000"/>
    <s v="VASHI RETAIL RO"/>
    <x v="0"/>
    <x v="0"/>
    <s v="0"/>
  </r>
  <r>
    <x v="809"/>
    <s v="WZ_Pune_Mod_Sai Om Petroleum"/>
    <x v="1"/>
    <n v="4100000"/>
    <n v="4100000"/>
    <n v="0"/>
    <n v="0"/>
    <n v="0"/>
    <n v="3978487.94"/>
    <n v="97.036291219512194"/>
    <n v="0"/>
    <n v="0"/>
    <n v="3978487.94"/>
    <n v="0"/>
    <n v="3978487.94"/>
    <n v="0"/>
    <n v="0"/>
    <n v="0"/>
    <s v="31949520"/>
    <s v="7029"/>
    <s v="PUNE RETAIL RO"/>
    <s v="7029"/>
    <s v="WZR"/>
    <s v="7029CC01"/>
    <s v="INFR"/>
    <d v="2023-11-17T00:00:00"/>
    <d v="2024-11-30T00:00:00"/>
    <s v="RET"/>
    <n v="4100000"/>
    <s v="PUNE RETAIL RO"/>
    <x v="0"/>
    <x v="0"/>
    <s v="0"/>
  </r>
  <r>
    <x v="810"/>
    <s v="WZ_Pune_NRO_Padal_DO"/>
    <x v="1"/>
    <n v="2200000"/>
    <n v="2200000"/>
    <n v="0"/>
    <n v="0"/>
    <n v="0"/>
    <n v="1605530.37"/>
    <n v="72.978653181818189"/>
    <n v="0"/>
    <n v="0"/>
    <n v="1605530.37"/>
    <n v="0"/>
    <n v="1605530.37"/>
    <n v="0"/>
    <n v="0"/>
    <n v="0"/>
    <s v="31949520"/>
    <s v="7029"/>
    <s v="PUNE RETAIL RO"/>
    <s v="7029"/>
    <s v="WZR"/>
    <s v="7029CC01"/>
    <s v="INFR"/>
    <d v="2023-11-17T00:00:00"/>
    <d v="2024-11-30T00:00:00"/>
    <s v="RET"/>
    <n v="2200000"/>
    <s v="PUNE RETAIL RO"/>
    <x v="0"/>
    <x v="0"/>
    <s v="0"/>
  </r>
  <r>
    <x v="811"/>
    <s v="WZ_AURR_ID SIGN PYLON"/>
    <x v="3"/>
    <n v="26450000"/>
    <n v="26450000"/>
    <n v="8070991.0899999999"/>
    <n v="0"/>
    <n v="0"/>
    <n v="13408136.59"/>
    <n v="50.69238786389414"/>
    <n v="0"/>
    <n v="0"/>
    <n v="13408136.59"/>
    <n v="0"/>
    <n v="21479127.68"/>
    <n v="0"/>
    <n v="0"/>
    <n v="0"/>
    <s v="31949090"/>
    <s v="7023"/>
    <s v="AURANGABAD RETAIL RO"/>
    <s v="7023"/>
    <s v="WZR"/>
    <s v="7023CC01"/>
    <s v="SIGN"/>
    <d v="2023-04-01T00:00:00"/>
    <d v="2025-03-31T00:00:00"/>
    <s v="RET"/>
    <n v="26450000"/>
    <s v="AURANGABAD RETAIL RO"/>
    <x v="1"/>
    <x v="0"/>
    <s v="0"/>
  </r>
  <r>
    <x v="812"/>
    <s v="WZ_NAG_MODARPLAZA"/>
    <x v="6"/>
    <n v="4500000"/>
    <n v="4500000"/>
    <n v="0"/>
    <n v="0"/>
    <n v="0"/>
    <n v="4469081.45"/>
    <n v="99.312921111111109"/>
    <n v="0"/>
    <n v="0"/>
    <n v="4469081.45"/>
    <n v="0"/>
    <n v="4469081.45"/>
    <n v="0"/>
    <n v="0"/>
    <n v="0"/>
    <s v="31957050"/>
    <s v="7028"/>
    <s v="NAGPUR RETAIL RO (STP 5027)"/>
    <s v="7028"/>
    <s v="WZR"/>
    <s v="7028CC01"/>
    <s v="INFR"/>
    <d v="2023-10-01T00:00:00"/>
    <d v="2025-03-31T00:00:00"/>
    <s v="RET"/>
    <n v="4500000"/>
    <s v="NAGPUR RETAIL RO (STP 5027)"/>
    <x v="0"/>
    <x v="0"/>
    <s v="0"/>
  </r>
  <r>
    <x v="813"/>
    <s v="WZ_NAG_MODBHARATI"/>
    <x v="6"/>
    <n v="3000000"/>
    <n v="3000000"/>
    <n v="0"/>
    <n v="0"/>
    <n v="0"/>
    <n v="2927498.14"/>
    <n v="97.583271333333343"/>
    <n v="0"/>
    <n v="0"/>
    <n v="2927498.14"/>
    <n v="0"/>
    <n v="2927498.14"/>
    <n v="0"/>
    <n v="0"/>
    <n v="0"/>
    <s v="31957050"/>
    <s v="7028"/>
    <s v="NAGPUR RETAIL RO (STP 5027)"/>
    <s v="7028"/>
    <s v="WZR"/>
    <s v="7028CC01"/>
    <s v="INFR"/>
    <d v="2023-10-01T00:00:00"/>
    <d v="2025-03-31T00:00:00"/>
    <s v="RET"/>
    <n v="3000000"/>
    <s v="NAGPUR RETAIL RO (STP 5027)"/>
    <x v="0"/>
    <x v="0"/>
    <s v="0"/>
  </r>
  <r>
    <x v="814"/>
    <s v="WZ_AURR_SS TANKS REPLACEMENT"/>
    <x v="3"/>
    <n v="1200000"/>
    <n v="1200000"/>
    <n v="0"/>
    <n v="0"/>
    <n v="0"/>
    <n v="840801.44"/>
    <n v="70.066786666666658"/>
    <n v="0"/>
    <n v="0"/>
    <n v="840801.44"/>
    <n v="0"/>
    <n v="840801.44"/>
    <n v="0"/>
    <n v="0"/>
    <n v="0"/>
    <s v="31949090"/>
    <s v="7023"/>
    <s v="AURANGABAD RETAIL RO"/>
    <s v="7023"/>
    <s v="WZR"/>
    <s v="7023CC01"/>
    <s v="TANK"/>
    <d v="2023-04-01T00:00:00"/>
    <d v="2025-03-31T00:00:00"/>
    <s v="RET"/>
    <n v="1200000"/>
    <s v="AURANGABAD RETAIL RO"/>
    <x v="0"/>
    <x v="0"/>
    <s v="0"/>
  </r>
  <r>
    <x v="815"/>
    <s v="WZ_NAG_MODSHREEGANESH"/>
    <x v="6"/>
    <n v="800000"/>
    <n v="800000"/>
    <n v="0"/>
    <n v="0"/>
    <n v="0"/>
    <n v="765475.1"/>
    <n v="95.6843875"/>
    <n v="0"/>
    <n v="0"/>
    <n v="765475.1"/>
    <n v="0"/>
    <n v="765475.1"/>
    <n v="0"/>
    <n v="0"/>
    <n v="0"/>
    <s v="31957050"/>
    <s v="7028"/>
    <s v="NAGPUR RETAIL RO (STP 5027)"/>
    <s v="7028"/>
    <s v="WZR"/>
    <s v="7028CC01"/>
    <s v="INFR"/>
    <d v="2023-10-01T00:00:00"/>
    <d v="2025-03-31T00:00:00"/>
    <s v="RET"/>
    <n v="800000"/>
    <s v="NAGPUR RETAIL RO (STP 5027)"/>
    <x v="0"/>
    <x v="0"/>
    <s v="0"/>
  </r>
  <r>
    <x v="816"/>
    <s v="WZ_Pune_Mod_Hari OM Petroleum"/>
    <x v="1"/>
    <n v="1500000"/>
    <n v="1500000"/>
    <n v="0"/>
    <n v="0"/>
    <n v="0"/>
    <n v="1499557.75"/>
    <n v="99.970516666666668"/>
    <n v="0"/>
    <n v="0"/>
    <n v="1499557.75"/>
    <n v="0"/>
    <n v="1499557.75"/>
    <n v="0"/>
    <n v="0"/>
    <n v="0"/>
    <s v="31949520"/>
    <s v="7029"/>
    <s v="PUNE RETAIL RO"/>
    <s v="7029"/>
    <s v="WZR"/>
    <s v="7029CC01"/>
    <s v="INFR"/>
    <d v="2023-11-21T00:00:00"/>
    <d v="2024-11-30T00:00:00"/>
    <s v="RET"/>
    <n v="1500000"/>
    <s v="PUNE RETAIL RO"/>
    <x v="0"/>
    <x v="0"/>
    <s v="0"/>
  </r>
  <r>
    <x v="817"/>
    <s v="WZ_Pune_DDD_Murhe Petroleum"/>
    <x v="1"/>
    <n v="1200000"/>
    <n v="1200000"/>
    <n v="0"/>
    <n v="0"/>
    <n v="0"/>
    <n v="1144993.25"/>
    <n v="95.41610416666667"/>
    <n v="0"/>
    <n v="0"/>
    <n v="1144993.25"/>
    <n v="0"/>
    <n v="1144993.25"/>
    <n v="0"/>
    <n v="0"/>
    <n v="0"/>
    <s v="31949520"/>
    <s v="7029"/>
    <s v="PUNE RETAIL RO"/>
    <s v="7029"/>
    <s v="WZR"/>
    <s v="7029CC01"/>
    <s v="PNM"/>
    <d v="2023-11-21T00:00:00"/>
    <d v="2024-11-30T00:00:00"/>
    <s v="RET"/>
    <n v="1200000"/>
    <s v="PUNE RETAIL RO"/>
    <x v="0"/>
    <x v="0"/>
    <s v="0"/>
  </r>
  <r>
    <x v="818"/>
    <s v="WZ_MRO_False_Ceiling"/>
    <x v="7"/>
    <n v="2600000"/>
    <n v="2600000"/>
    <n v="0"/>
    <n v="0"/>
    <n v="0"/>
    <n v="2398695.59"/>
    <n v="92.257522692307688"/>
    <n v="0"/>
    <n v="0"/>
    <n v="2398695.59"/>
    <n v="0"/>
    <n v="2398695.59"/>
    <n v="0"/>
    <n v="0"/>
    <n v="0"/>
    <s v="31901870"/>
    <s v="7027"/>
    <s v="MUMBAI RETAIL RO"/>
    <s v="7027"/>
    <s v="WZR"/>
    <s v="7027CC01"/>
    <s v="SIGN"/>
    <d v="2023-11-21T00:00:00"/>
    <d v="2025-03-31T00:00:00"/>
    <s v="RET"/>
    <n v="2600000"/>
    <s v="MUMBAI RETAIL RO"/>
    <x v="0"/>
    <x v="0"/>
    <s v="0"/>
  </r>
  <r>
    <x v="819"/>
    <s v="WZ_MRO_Cotton_Green_CNG"/>
    <x v="7"/>
    <n v="970000"/>
    <n v="970000"/>
    <n v="0"/>
    <n v="0"/>
    <n v="0"/>
    <n v="944281.38"/>
    <n v="97.348595876288655"/>
    <n v="0"/>
    <n v="0"/>
    <n v="944281.38"/>
    <n v="0"/>
    <n v="944281.38"/>
    <n v="0"/>
    <n v="0"/>
    <n v="0"/>
    <s v="31901870"/>
    <s v="7027"/>
    <s v="MUMBAI RETAIL RO"/>
    <s v="7027"/>
    <s v="WZR"/>
    <s v="7027CC01"/>
    <s v="CNG"/>
    <d v="2023-11-21T00:00:00"/>
    <d v="2025-03-31T00:00:00"/>
    <s v="RET"/>
    <n v="970000"/>
    <s v="MUMBAI RETAIL RO"/>
    <x v="0"/>
    <x v="0"/>
    <s v="0"/>
  </r>
  <r>
    <x v="820"/>
    <s v="WZ_VRO_MODNCO_DWY_APM FUELS"/>
    <x v="5"/>
    <n v="1600000"/>
    <n v="1600000"/>
    <n v="0"/>
    <n v="0"/>
    <n v="0"/>
    <n v="1599846.67"/>
    <n v="99.990416874999994"/>
    <n v="0"/>
    <n v="0"/>
    <n v="1599846.67"/>
    <n v="0"/>
    <n v="1599846.67"/>
    <n v="0"/>
    <n v="-22352.19"/>
    <n v="0"/>
    <s v="31963080"/>
    <s v="7033"/>
    <s v="VASHI RETAIL RO"/>
    <s v="7033"/>
    <s v="WZR"/>
    <s v="7033CC01"/>
    <s v="INFR"/>
    <d v="2023-11-23T00:00:00"/>
    <d v="2025-03-31T00:00:00"/>
    <s v="RET"/>
    <n v="1600000"/>
    <s v="VASHI RETAIL RO"/>
    <x v="0"/>
    <x v="0"/>
    <s v="0"/>
  </r>
  <r>
    <x v="821"/>
    <s v="WZ_VASCO_CNG_ADHOC POPULAR PETROL SUPPLY"/>
    <x v="8"/>
    <n v="300000"/>
    <n v="300000"/>
    <n v="0"/>
    <n v="0"/>
    <n v="0"/>
    <n v="0"/>
    <n v="0"/>
    <n v="0"/>
    <n v="0"/>
    <n v="0"/>
    <n v="0"/>
    <n v="0"/>
    <n v="0"/>
    <n v="0"/>
    <n v="0"/>
    <s v="31990680"/>
    <s v="7032"/>
    <s v="VASCO RETAIL RO"/>
    <s v="7032"/>
    <s v="WZR"/>
    <s v="7032CC01"/>
    <s v="CNG"/>
    <d v="2023-11-25T00:00:00"/>
    <d v="2025-03-31T00:00:00"/>
    <s v="RET"/>
    <n v="2000000"/>
    <s v="VASCO RETAIL RO"/>
    <x v="0"/>
    <x v="0"/>
    <s v="0"/>
  </r>
  <r>
    <x v="822"/>
    <s v="WZ_NSK_TankRepl_Satguru_7L"/>
    <x v="4"/>
    <n v="400000"/>
    <n v="400000"/>
    <n v="0"/>
    <n v="0"/>
    <n v="0"/>
    <n v="144917.75"/>
    <n v="36.229437500000003"/>
    <n v="0"/>
    <n v="0"/>
    <n v="144917.75"/>
    <n v="0"/>
    <n v="144917.75"/>
    <n v="0"/>
    <n v="0"/>
    <n v="0"/>
    <s v="31992610"/>
    <s v="7036"/>
    <s v="NASIK RETAIL REGIONAL OFFICE"/>
    <s v="7036"/>
    <s v="WZR"/>
    <s v="7036CC01"/>
    <s v="TANK"/>
    <d v="2023-04-01T00:00:00"/>
    <d v="2024-06-30T00:00:00"/>
    <s v="RET"/>
    <n v="400000"/>
    <s v="NASIK RETAIL REGIONAL OFFICE"/>
    <x v="0"/>
    <x v="0"/>
    <s v="0"/>
  </r>
  <r>
    <x v="823"/>
    <s v="WZ_AURR_MODN._STAR PETROLEUM"/>
    <x v="3"/>
    <n v="2600000"/>
    <n v="2600000"/>
    <n v="0"/>
    <n v="0"/>
    <n v="0"/>
    <n v="2599876.02"/>
    <n v="99.995231538461539"/>
    <n v="0"/>
    <n v="0"/>
    <n v="2599876.02"/>
    <n v="0"/>
    <n v="2599876.02"/>
    <n v="0"/>
    <n v="0"/>
    <n v="0"/>
    <s v="31990690"/>
    <s v="7023"/>
    <s v="AURANGABAD RETAIL RO"/>
    <s v="7023"/>
    <s v="WZR"/>
    <s v="7023CC01"/>
    <s v="INFR"/>
    <d v="2023-04-01T00:00:00"/>
    <d v="2025-03-31T00:00:00"/>
    <s v="RET"/>
    <n v="2600000"/>
    <s v="AURANGABAD RETAIL RO"/>
    <x v="0"/>
    <x v="0"/>
    <s v="0"/>
  </r>
  <r>
    <x v="824"/>
    <s v="WZ_MRO_tank_Installation"/>
    <x v="7"/>
    <n v="5000000"/>
    <n v="5000000"/>
    <n v="195815.48"/>
    <n v="0"/>
    <n v="0"/>
    <n v="4799242.0599999996"/>
    <n v="95.984841199999991"/>
    <n v="0"/>
    <n v="0"/>
    <n v="4266296.21"/>
    <n v="532945.85"/>
    <n v="4995057.54"/>
    <n v="0"/>
    <n v="0"/>
    <n v="0"/>
    <s v="31901870"/>
    <s v="7027"/>
    <s v="MUMBAI RETAIL RO"/>
    <s v="7027"/>
    <s v="WZR"/>
    <s v="7027CC01"/>
    <s v="INFR"/>
    <d v="2023-11-30T00:00:00"/>
    <d v="2025-03-31T00:00:00"/>
    <s v="RET"/>
    <n v="5000000"/>
    <s v="MUMBAI RETAIL RO"/>
    <x v="1"/>
    <x v="0"/>
    <s v="0"/>
  </r>
  <r>
    <x v="825"/>
    <s v="WZ_Pune_CNG_Ladkat Brothers"/>
    <x v="1"/>
    <n v="2000000"/>
    <n v="2000000"/>
    <n v="0"/>
    <n v="0"/>
    <n v="0"/>
    <n v="1828298.27"/>
    <n v="91.414913499999997"/>
    <n v="0"/>
    <n v="0"/>
    <n v="1828298.27"/>
    <n v="0"/>
    <n v="1828298.27"/>
    <n v="0"/>
    <n v="0"/>
    <n v="0"/>
    <s v="31949520"/>
    <s v="7029"/>
    <s v="PUNE RETAIL RO"/>
    <s v="7029"/>
    <s v="WZR"/>
    <s v="7029CC01"/>
    <s v="CNG"/>
    <d v="2023-11-29T00:00:00"/>
    <d v="2025-03-31T00:00:00"/>
    <s v="RET"/>
    <n v="2000000"/>
    <s v="PUNE RETAIL RO"/>
    <x v="0"/>
    <x v="0"/>
    <s v="0"/>
  </r>
  <r>
    <x v="826"/>
    <s v="WZ_Pune_Mod_Ladkat Brothers"/>
    <x v="1"/>
    <n v="7100000"/>
    <n v="7100000"/>
    <n v="0"/>
    <n v="0"/>
    <n v="0"/>
    <n v="7090901.3499999996"/>
    <n v="99.871849999999995"/>
    <n v="0"/>
    <n v="0"/>
    <n v="7090901.3499999996"/>
    <n v="0"/>
    <n v="7090901.3499999996"/>
    <n v="0"/>
    <n v="0"/>
    <n v="0"/>
    <s v="31949520"/>
    <s v="7029"/>
    <s v="PUNE RETAIL RO"/>
    <s v="7029"/>
    <s v="WZR"/>
    <s v="7029CC01"/>
    <s v="INFR"/>
    <d v="2023-11-29T00:00:00"/>
    <d v="2024-12-31T00:00:00"/>
    <s v="RET"/>
    <n v="7100000"/>
    <s v="PUNE RETAIL RO"/>
    <x v="0"/>
    <x v="0"/>
    <s v="0"/>
  </r>
  <r>
    <x v="827"/>
    <s v="WZ_VASCO_NRO_IPSHEM"/>
    <x v="8"/>
    <n v="27700000"/>
    <n v="27700000"/>
    <n v="0"/>
    <n v="0"/>
    <n v="0"/>
    <n v="27698177.469999999"/>
    <n v="99.993420469314074"/>
    <n v="0"/>
    <n v="0"/>
    <n v="27698177.469999999"/>
    <n v="0"/>
    <n v="27698177.469999999"/>
    <n v="0"/>
    <n v="0"/>
    <n v="0"/>
    <s v="31990680"/>
    <s v="7032"/>
    <s v="VASCO RETAIL RO"/>
    <s v="7032"/>
    <s v="WZR"/>
    <s v="7032CC01"/>
    <s v="INFR"/>
    <d v="2023-11-29T00:00:00"/>
    <d v="2024-12-31T00:00:00"/>
    <s v="RET"/>
    <n v="27700000"/>
    <s v="VASCO RETAIL RO"/>
    <x v="0"/>
    <x v="0"/>
    <s v="0"/>
  </r>
  <r>
    <x v="828"/>
    <s v="WZ_Pune_Mod_Nagthane Petrol Pump"/>
    <x v="1"/>
    <n v="1500000"/>
    <n v="1500000"/>
    <n v="0"/>
    <n v="0"/>
    <n v="0"/>
    <n v="1351483.97"/>
    <n v="90.098931333333326"/>
    <n v="0"/>
    <n v="0"/>
    <n v="1351483.97"/>
    <n v="0"/>
    <n v="1351483.97"/>
    <n v="0"/>
    <n v="0"/>
    <n v="0"/>
    <s v="31949520"/>
    <s v="7029"/>
    <s v="PUNE RETAIL RO"/>
    <s v="7029"/>
    <s v="WZR"/>
    <s v="7029CC01"/>
    <s v="INFR"/>
    <d v="2023-11-30T00:00:00"/>
    <d v="2024-11-30T00:00:00"/>
    <s v="RET"/>
    <n v="1500000"/>
    <s v="PUNE RETAIL RO"/>
    <x v="0"/>
    <x v="0"/>
    <s v="0"/>
  </r>
  <r>
    <x v="829"/>
    <s v="WZ_AURR_NRO Adgaon_CFS"/>
    <x v="3"/>
    <n v="10300000"/>
    <n v="10300000"/>
    <n v="0"/>
    <n v="0"/>
    <n v="0"/>
    <n v="10017273.800000001"/>
    <n v="97.255085436893211"/>
    <n v="0"/>
    <n v="0"/>
    <n v="8644347.5099999998"/>
    <n v="1372926.29"/>
    <n v="10017273.800000001"/>
    <n v="0"/>
    <n v="0"/>
    <n v="0"/>
    <s v="31949090"/>
    <s v="7023"/>
    <s v="AURANGABAD RETAIL RO"/>
    <s v="7023"/>
    <s v="WZR"/>
    <s v="7023CC01"/>
    <s v="INFR"/>
    <d v="2023-11-30T00:00:00"/>
    <d v="2025-03-31T00:00:00"/>
    <s v="RET"/>
    <n v="10300000"/>
    <s v="AURANGABAD RETAIL RO"/>
    <x v="1"/>
    <x v="0"/>
    <s v="0"/>
  </r>
  <r>
    <x v="830"/>
    <s v="WZ_SUR_NewHwayBarshiCFS"/>
    <x v="2"/>
    <n v="9100000"/>
    <n v="9100000"/>
    <n v="0"/>
    <n v="0"/>
    <n v="0"/>
    <n v="8109184.7599999998"/>
    <n v="89.111920439560436"/>
    <n v="0"/>
    <n v="0"/>
    <n v="8109184.7599999998"/>
    <n v="0"/>
    <n v="8109184.7599999998"/>
    <n v="0"/>
    <n v="0"/>
    <n v="0"/>
    <s v="31951460"/>
    <s v="7035"/>
    <s v="SHOLAPUR RETAIL REGION"/>
    <s v="7035"/>
    <s v="WZR"/>
    <s v="7035CC01"/>
    <s v="INFR"/>
    <d v="2023-11-30T00:00:00"/>
    <d v="2025-03-31T00:00:00"/>
    <s v="RET"/>
    <n v="9100000"/>
    <s v="SHOLAPUR RETAIL REGION"/>
    <x v="0"/>
    <x v="0"/>
    <s v="0"/>
  </r>
  <r>
    <x v="831"/>
    <s v="WZ_NAG_SSTanks"/>
    <x v="6"/>
    <n v="10000000"/>
    <n v="10000000"/>
    <n v="0"/>
    <n v="0"/>
    <n v="0"/>
    <n v="7836146.2199999997"/>
    <n v="78.361462199999991"/>
    <n v="0"/>
    <n v="0"/>
    <n v="7836146.2199999997"/>
    <n v="0"/>
    <n v="7836146.2199999997"/>
    <n v="0"/>
    <n v="0"/>
    <n v="0"/>
    <s v="31957050"/>
    <s v="7028"/>
    <s v="NAGPUR RETAIL RO (STP 5027)"/>
    <s v="7028"/>
    <s v="WZR"/>
    <s v="7028CC01"/>
    <s v="TANK"/>
    <d v="2023-12-01T00:00:00"/>
    <d v="2025-12-31T00:00:00"/>
    <s v="RET"/>
    <n v="10000000"/>
    <s v="NAGPUR RETAIL RO (STP 5027)"/>
    <x v="2"/>
    <x v="0"/>
    <s v="0"/>
  </r>
  <r>
    <x v="832"/>
    <s v="WZ_VASHI_MODNCO_MAHALAXMI"/>
    <x v="5"/>
    <n v="4300000"/>
    <n v="4300000"/>
    <n v="0"/>
    <n v="0"/>
    <n v="0"/>
    <n v="4183230.64"/>
    <n v="97.284433488372102"/>
    <n v="0"/>
    <n v="0"/>
    <n v="4183230.64"/>
    <n v="0"/>
    <n v="4183230.64"/>
    <n v="0"/>
    <n v="0"/>
    <n v="0"/>
    <s v="31963080"/>
    <s v="7033"/>
    <s v="VASHI RETAIL RO"/>
    <s v="7033"/>
    <s v="WZR"/>
    <s v="7033CC01"/>
    <s v="INFR"/>
    <d v="2023-04-01T00:00:00"/>
    <d v="2025-03-31T00:00:00"/>
    <s v="RET"/>
    <n v="4300000"/>
    <s v="VASHI RETAIL RO"/>
    <x v="0"/>
    <x v="0"/>
    <s v="0"/>
  </r>
  <r>
    <x v="833"/>
    <s v="WZ_Pune_Mod_Fauji Petroleum"/>
    <x v="1"/>
    <n v="1100000"/>
    <n v="1100000"/>
    <n v="0"/>
    <n v="0"/>
    <n v="0"/>
    <n v="942062.03"/>
    <n v="85.642002727272725"/>
    <n v="0"/>
    <n v="0"/>
    <n v="942062.03"/>
    <n v="0"/>
    <n v="942062.03"/>
    <n v="0"/>
    <n v="0"/>
    <n v="0"/>
    <s v="31949520"/>
    <s v="7029"/>
    <s v="PUNE RETAIL RO"/>
    <s v="7029"/>
    <s v="WZR"/>
    <s v="7029CC01"/>
    <s v="INFR"/>
    <d v="2023-11-30T00:00:00"/>
    <d v="2024-11-30T00:00:00"/>
    <s v="RET"/>
    <n v="1100000"/>
    <s v="PUNE RETAIL RO"/>
    <x v="0"/>
    <x v="0"/>
    <s v="0"/>
  </r>
  <r>
    <x v="834"/>
    <s v="WZ_VASHI_MODNCO_OMSAI BELAPUR"/>
    <x v="5"/>
    <n v="9000000"/>
    <n v="9000000"/>
    <n v="0"/>
    <n v="0"/>
    <n v="0"/>
    <n v="8992191.3800000008"/>
    <n v="99.913237555555568"/>
    <n v="0"/>
    <n v="0"/>
    <n v="8992191.3800000008"/>
    <n v="0"/>
    <n v="8992191.3800000008"/>
    <n v="0"/>
    <n v="0"/>
    <n v="0"/>
    <s v="31963080"/>
    <s v="7033"/>
    <s v="VASHI RETAIL RO"/>
    <s v="7033"/>
    <s v="WZR"/>
    <s v="7033CC01"/>
    <s v="INFR"/>
    <d v="2023-04-01T00:00:00"/>
    <d v="2025-06-30T00:00:00"/>
    <s v="RET"/>
    <n v="9000000"/>
    <s v="VASHI RETAIL RO"/>
    <x v="0"/>
    <x v="0"/>
    <s v="0"/>
  </r>
  <r>
    <x v="835"/>
    <s v="WZ_MRO_Suburban2_Land_Purchase"/>
    <x v="7"/>
    <n v="0"/>
    <n v="0"/>
    <n v="0"/>
    <n v="0"/>
    <n v="0"/>
    <n v="0"/>
    <e v="#DIV/0!"/>
    <n v="0"/>
    <n v="0"/>
    <n v="0"/>
    <n v="0"/>
    <n v="0"/>
    <n v="0"/>
    <n v="0"/>
    <n v="0"/>
    <s v="31901870"/>
    <s v="7027"/>
    <s v="MUMBAI RETAIL RO"/>
    <s v="7027"/>
    <s v="WZR"/>
    <s v="7027CC01"/>
    <s v="LAND"/>
    <d v="2023-04-01T00:00:00"/>
    <d v="2025-03-31T00:00:00"/>
    <s v="RET"/>
    <n v="13890000"/>
    <s v="MUMBAI RETAIL RO"/>
    <x v="0"/>
    <x v="0"/>
    <s v="0"/>
  </r>
  <r>
    <x v="836"/>
    <s v="WZ_VASHI_CNG_ULHAS"/>
    <x v="5"/>
    <n v="1900000"/>
    <n v="1900000"/>
    <n v="0"/>
    <n v="0"/>
    <n v="0"/>
    <n v="1772157.09"/>
    <n v="93.271425789473682"/>
    <n v="0"/>
    <n v="0"/>
    <n v="1772157.09"/>
    <n v="0"/>
    <n v="1772157.09"/>
    <n v="0"/>
    <n v="0"/>
    <n v="0"/>
    <s v="31963080"/>
    <s v="7033"/>
    <s v="VASHI RETAIL RO"/>
    <s v="7033"/>
    <s v="WZR"/>
    <s v="7033CC01"/>
    <s v="CNG"/>
    <d v="2023-04-01T00:00:00"/>
    <d v="2025-03-31T00:00:00"/>
    <s v="RET"/>
    <n v="1900000"/>
    <s v="VASHI RETAIL RO"/>
    <x v="0"/>
    <x v="0"/>
    <s v="0"/>
  </r>
  <r>
    <x v="837"/>
    <s v="WZ_Pune_CNG_Aruna Automobile"/>
    <x v="1"/>
    <n v="1200000"/>
    <n v="1200000"/>
    <n v="0"/>
    <n v="0"/>
    <n v="0"/>
    <n v="1144933.3799999999"/>
    <n v="95.411114999999995"/>
    <n v="0"/>
    <n v="0"/>
    <n v="1144933.3799999999"/>
    <n v="0"/>
    <n v="1144933.3799999999"/>
    <n v="0"/>
    <n v="0"/>
    <n v="0"/>
    <s v="31949520"/>
    <s v="7029"/>
    <s v="PUNE RETAIL RO"/>
    <s v="7029"/>
    <s v="WZR"/>
    <s v="7029CC01"/>
    <s v="CNG"/>
    <d v="2023-12-02T00:00:00"/>
    <d v="2024-12-31T00:00:00"/>
    <s v="RET"/>
    <n v="1200000"/>
    <s v="PUNE RETAIL RO"/>
    <x v="0"/>
    <x v="0"/>
    <s v="0"/>
  </r>
  <r>
    <x v="838"/>
    <s v="WZ_NAG_MODADHOCGAJANANSAI"/>
    <x v="6"/>
    <n v="900000"/>
    <n v="900000"/>
    <n v="0"/>
    <n v="0"/>
    <n v="0"/>
    <n v="899970.02"/>
    <n v="99.996668888888891"/>
    <n v="0"/>
    <n v="0"/>
    <n v="899970.02"/>
    <n v="0"/>
    <n v="899970.02"/>
    <n v="0"/>
    <n v="0"/>
    <n v="0"/>
    <s v="31957050"/>
    <s v="7028"/>
    <s v="NAGPUR RETAIL RO (STP 5027)"/>
    <s v="7028"/>
    <s v="WZR"/>
    <s v="7028CC01"/>
    <s v="INFR"/>
    <d v="2023-12-15T00:00:00"/>
    <d v="2024-12-15T00:00:00"/>
    <s v="RET"/>
    <n v="900000"/>
    <s v="NAGPUR RETAIL RO (STP 5027)"/>
    <x v="0"/>
    <x v="0"/>
    <s v="0"/>
  </r>
  <r>
    <x v="839"/>
    <s v="WZ_NSK_Modn_Deshmane19L"/>
    <x v="4"/>
    <n v="1900000"/>
    <n v="1900000"/>
    <n v="0"/>
    <n v="0"/>
    <n v="0"/>
    <n v="1487550.97"/>
    <n v="78.29215631578947"/>
    <n v="0"/>
    <n v="0"/>
    <n v="1487550.97"/>
    <n v="0"/>
    <n v="1487550.97"/>
    <n v="0"/>
    <n v="0"/>
    <n v="0"/>
    <s v="31945070"/>
    <s v="7036"/>
    <s v="NASIK RETAIL REGIONAL OFFICE"/>
    <s v="7036"/>
    <s v="WZR"/>
    <s v="7036CC01"/>
    <s v="INFR"/>
    <d v="2023-04-01T00:00:00"/>
    <d v="2024-12-31T00:00:00"/>
    <s v="RET"/>
    <n v="1900000"/>
    <s v="NASIK RETAIL REGIONAL OFFICE"/>
    <x v="0"/>
    <x v="0"/>
    <s v="0"/>
  </r>
  <r>
    <x v="840"/>
    <s v="WZ_NSK_Mod_NikhilFS22L"/>
    <x v="4"/>
    <n v="2200000"/>
    <n v="2200000"/>
    <n v="0"/>
    <n v="0"/>
    <n v="0"/>
    <n v="1960797.68"/>
    <n v="89.127167272727263"/>
    <n v="0"/>
    <n v="0"/>
    <n v="1960797.68"/>
    <n v="0"/>
    <n v="1960797.68"/>
    <n v="0"/>
    <n v="0"/>
    <n v="0"/>
    <s v="31945070"/>
    <s v="7036"/>
    <s v="NASIK RETAIL REGIONAL OFFICE"/>
    <s v="7036"/>
    <s v="WZR"/>
    <s v="7036CC01"/>
    <s v="INFR"/>
    <d v="2023-04-01T00:00:00"/>
    <d v="2024-10-31T00:00:00"/>
    <s v="RET"/>
    <n v="2200000"/>
    <s v="NASIK RETAIL REGIONAL OFFICE"/>
    <x v="0"/>
    <x v="0"/>
    <s v="0"/>
  </r>
  <r>
    <x v="841"/>
    <s v="WZ_NSK_Mod_Zariwala12L"/>
    <x v="4"/>
    <n v="1200000"/>
    <n v="1200000"/>
    <n v="0"/>
    <n v="0"/>
    <n v="0"/>
    <n v="1045489.35"/>
    <n v="87.124112499999995"/>
    <n v="0"/>
    <n v="0"/>
    <n v="1045489.35"/>
    <n v="0"/>
    <n v="1045489.35"/>
    <n v="0"/>
    <n v="0"/>
    <n v="0"/>
    <s v="31945070"/>
    <s v="7036"/>
    <s v="NASIK RETAIL REGIONAL OFFICE"/>
    <s v="7036"/>
    <s v="WZR"/>
    <s v="7036CC01"/>
    <s v="INFR"/>
    <d v="2023-04-01T00:00:00"/>
    <d v="2024-03-31T00:00:00"/>
    <s v="RET"/>
    <n v="1200000"/>
    <s v="NASIK RETAIL REGIONAL OFFICE"/>
    <x v="0"/>
    <x v="0"/>
    <s v="0"/>
  </r>
  <r>
    <x v="842"/>
    <s v="WZ_Land_Purchase_Vile_parle"/>
    <x v="7"/>
    <n v="345000000"/>
    <n v="345000000"/>
    <n v="0"/>
    <n v="0"/>
    <n v="0"/>
    <n v="344565108.56"/>
    <n v="99.873944510144923"/>
    <n v="0"/>
    <n v="0"/>
    <n v="344565108.56"/>
    <n v="0"/>
    <n v="344565108.56"/>
    <n v="0"/>
    <n v="0"/>
    <n v="0"/>
    <s v="31901870"/>
    <s v="7027"/>
    <s v="MUMBAI RETAIL RO"/>
    <s v="7027"/>
    <s v="WZR"/>
    <s v="7027CC01"/>
    <s v="LAND"/>
    <d v="2023-12-06T00:00:00"/>
    <d v="2025-03-31T00:00:00"/>
    <s v="RET"/>
    <n v="345000000"/>
    <s v="MUMBAI RETAIL RO"/>
    <x v="0"/>
    <x v="0"/>
    <s v="0"/>
  </r>
  <r>
    <x v="843"/>
    <s v="WZ_Baxi_singh_DDD"/>
    <x v="7"/>
    <n v="1200000"/>
    <n v="1200000"/>
    <n v="0"/>
    <n v="0"/>
    <n v="0"/>
    <n v="1194643"/>
    <n v="99.553583333333336"/>
    <n v="0"/>
    <n v="0"/>
    <n v="1194643"/>
    <n v="0"/>
    <n v="1194643"/>
    <n v="0"/>
    <n v="0"/>
    <n v="0"/>
    <s v="31901870"/>
    <s v="7027"/>
    <s v="MUMBAI RETAIL RO"/>
    <s v="7027"/>
    <s v="WZR"/>
    <s v="7027CC01"/>
    <s v="PNM"/>
    <d v="2023-12-06T00:00:00"/>
    <d v="2025-03-31T00:00:00"/>
    <s v="RET"/>
    <n v="1200000"/>
    <s v="MUMBAI RETAIL RO"/>
    <x v="0"/>
    <x v="0"/>
    <s v="0"/>
  </r>
  <r>
    <x v="844"/>
    <s v="WZ_Baxi_Singh_CNG"/>
    <x v="7"/>
    <n v="1000000"/>
    <n v="1000000"/>
    <n v="0"/>
    <n v="0"/>
    <n v="0"/>
    <n v="984014.41"/>
    <n v="98.401441000000005"/>
    <n v="0"/>
    <n v="0"/>
    <n v="984014.41"/>
    <n v="0"/>
    <n v="984014.41"/>
    <n v="0"/>
    <n v="0"/>
    <n v="0"/>
    <s v="31901870"/>
    <s v="7027"/>
    <s v="MUMBAI RETAIL RO"/>
    <s v="7027"/>
    <s v="WZR"/>
    <s v="7027CC01"/>
    <s v="CNG"/>
    <d v="2024-03-11T00:00:00"/>
    <d v="2025-03-31T00:00:00"/>
    <s v="RET"/>
    <n v="1000000"/>
    <s v="MUMBAI RETAIL RO"/>
    <x v="0"/>
    <x v="0"/>
    <s v="0"/>
  </r>
  <r>
    <x v="845"/>
    <s v="WZ_MRO_CNG_Western_Petroleum"/>
    <x v="7"/>
    <n v="1350000"/>
    <n v="1350000"/>
    <n v="0"/>
    <n v="0"/>
    <n v="0"/>
    <n v="880286.42"/>
    <n v="65.206401481481478"/>
    <n v="0"/>
    <n v="0"/>
    <n v="880286.42"/>
    <n v="0"/>
    <n v="880286.42"/>
    <n v="0"/>
    <n v="0"/>
    <n v="0"/>
    <s v="31901870"/>
    <s v="7027"/>
    <s v="MUMBAI RETAIL RO"/>
    <s v="7027"/>
    <s v="WZR"/>
    <s v="7027CC01"/>
    <s v="CNG"/>
    <d v="2023-12-06T00:00:00"/>
    <d v="2025-03-31T00:00:00"/>
    <s v="RET"/>
    <n v="1350000"/>
    <s v="MUMBAI RETAIL RO"/>
    <x v="0"/>
    <x v="0"/>
    <s v="0"/>
  </r>
  <r>
    <x v="846"/>
    <s v="WZ_SUR_ModGunwantUplift"/>
    <x v="2"/>
    <n v="7100000"/>
    <n v="7100000"/>
    <n v="0"/>
    <n v="0"/>
    <n v="0"/>
    <n v="7099567.3799999999"/>
    <n v="99.993906760563377"/>
    <n v="0"/>
    <n v="0"/>
    <n v="7099567.3799999999"/>
    <n v="0"/>
    <n v="7099567.3799999999"/>
    <n v="0"/>
    <n v="-79524.100000000006"/>
    <n v="0"/>
    <s v="31951460"/>
    <s v="7035"/>
    <s v="SHOLAPUR RETAIL REGION"/>
    <s v="7035"/>
    <s v="WZR"/>
    <s v="7035CC01"/>
    <s v="INFR"/>
    <d v="2023-12-07T00:00:00"/>
    <d v="2025-03-31T00:00:00"/>
    <s v="RET"/>
    <n v="7100000"/>
    <s v="SHOLAPUR RETAIL REGION"/>
    <x v="0"/>
    <x v="0"/>
    <s v="0"/>
  </r>
  <r>
    <x v="847"/>
    <s v="WZ_Pune_NRO_Medad_DO"/>
    <x v="1"/>
    <n v="2840000"/>
    <n v="2840000"/>
    <n v="0"/>
    <n v="0"/>
    <n v="0"/>
    <n v="2694408.45"/>
    <n v="94.873536971830987"/>
    <n v="0"/>
    <n v="0"/>
    <n v="2694408.45"/>
    <n v="0"/>
    <n v="2694408.45"/>
    <n v="0"/>
    <n v="0"/>
    <n v="0"/>
    <s v="31949520"/>
    <s v="7029"/>
    <s v="PUNE RETAIL RO"/>
    <s v="7029"/>
    <s v="WZR"/>
    <s v="7029CC01"/>
    <s v="INFR"/>
    <d v="2023-12-07T00:00:00"/>
    <d v="2025-03-31T00:00:00"/>
    <s v="RET"/>
    <n v="2840000"/>
    <s v="PUNE RETAIL RO"/>
    <x v="0"/>
    <x v="0"/>
    <s v="0"/>
  </r>
  <r>
    <x v="848"/>
    <s v="WZ_Pune_Modn_Kaushtubh Automobile"/>
    <x v="1"/>
    <n v="2200000"/>
    <n v="2200000"/>
    <n v="0"/>
    <n v="0"/>
    <n v="0"/>
    <n v="2155952.85"/>
    <n v="97.997856818181816"/>
    <n v="0"/>
    <n v="0"/>
    <n v="2155952.85"/>
    <n v="0"/>
    <n v="2155952.85"/>
    <n v="0"/>
    <n v="0"/>
    <n v="0"/>
    <s v="31949520"/>
    <s v="7029"/>
    <s v="PUNE RETAIL RO"/>
    <s v="7029"/>
    <s v="WZR"/>
    <s v="7029CC01"/>
    <s v="INFR"/>
    <d v="2023-12-08T00:00:00"/>
    <d v="2024-12-31T00:00:00"/>
    <s v="RET"/>
    <n v="2200000"/>
    <s v="PUNE RETAIL RO"/>
    <x v="0"/>
    <x v="0"/>
    <s v="0"/>
  </r>
  <r>
    <x v="849"/>
    <s v="WZ_Pune_CNG_Kaushtubh Automobile"/>
    <x v="1"/>
    <n v="1200000"/>
    <n v="1200000"/>
    <n v="0"/>
    <n v="0"/>
    <n v="0"/>
    <n v="1154935.8"/>
    <n v="96.244650000000007"/>
    <n v="0"/>
    <n v="0"/>
    <n v="1154935.8"/>
    <n v="0"/>
    <n v="1154935.8"/>
    <n v="0"/>
    <n v="0"/>
    <n v="0"/>
    <s v="31949520"/>
    <s v="7029"/>
    <s v="PUNE RETAIL RO"/>
    <s v="7029"/>
    <s v="WZR"/>
    <s v="7029CC01"/>
    <s v="CNG"/>
    <d v="2023-12-08T00:00:00"/>
    <d v="2024-12-31T00:00:00"/>
    <s v="RET"/>
    <n v="1200000"/>
    <s v="PUNE RETAIL RO"/>
    <x v="0"/>
    <x v="0"/>
    <s v="0"/>
  </r>
  <r>
    <x v="850"/>
    <s v="WZ_SUR_NROPankanhergaonDC"/>
    <x v="2"/>
    <n v="2500000"/>
    <n v="2500000"/>
    <n v="0"/>
    <n v="0"/>
    <n v="0"/>
    <n v="2472086.63"/>
    <n v="98.883465199999989"/>
    <n v="0"/>
    <n v="0"/>
    <n v="2472086.63"/>
    <n v="0"/>
    <n v="2472086.63"/>
    <n v="0"/>
    <n v="0"/>
    <n v="0"/>
    <s v="31951460"/>
    <s v="7035"/>
    <s v="SHOLAPUR RETAIL REGION"/>
    <s v="7035"/>
    <s v="WZR"/>
    <s v="7035CC01"/>
    <s v="INFR"/>
    <d v="2023-12-12T00:00:00"/>
    <d v="2024-12-31T00:00:00"/>
    <s v="RET"/>
    <n v="2500000"/>
    <s v="SHOLAPUR RETAIL REGION"/>
    <x v="0"/>
    <x v="0"/>
    <s v="0"/>
  </r>
  <r>
    <x v="851"/>
    <s v="WZ_SUR_CNGYadavDC"/>
    <x v="2"/>
    <n v="1500000"/>
    <n v="1500000"/>
    <n v="0"/>
    <n v="0"/>
    <n v="0"/>
    <n v="1241062.24"/>
    <n v="82.737482666666665"/>
    <n v="0"/>
    <n v="0"/>
    <n v="1241062.24"/>
    <n v="0"/>
    <n v="1241062.24"/>
    <n v="0"/>
    <n v="0"/>
    <n v="0"/>
    <s v="31951460"/>
    <s v="7035"/>
    <s v="SHOLAPUR RETAIL REGION"/>
    <s v="7035"/>
    <s v="WZR"/>
    <s v="7035CC01"/>
    <s v="CNG"/>
    <d v="2023-12-12T00:00:00"/>
    <d v="2024-12-31T00:00:00"/>
    <s v="RET"/>
    <n v="1500000"/>
    <s v="SHOLAPUR RETAIL REGION"/>
    <x v="0"/>
    <x v="0"/>
    <s v="0"/>
  </r>
  <r>
    <x v="852"/>
    <s v="WZ_VASHI_CNG_RAHIL"/>
    <x v="5"/>
    <n v="1700000"/>
    <n v="1700000"/>
    <n v="0"/>
    <n v="0"/>
    <n v="0"/>
    <n v="1578460.77"/>
    <n v="92.850633529411766"/>
    <n v="0"/>
    <n v="0"/>
    <n v="1578460.77"/>
    <n v="0"/>
    <n v="1578460.77"/>
    <n v="0"/>
    <n v="0"/>
    <n v="0"/>
    <s v="31990790"/>
    <s v="7033"/>
    <s v="VASHI RETAIL RO"/>
    <s v="7033"/>
    <s v="WZR"/>
    <s v="7033CC01"/>
    <s v="CNG"/>
    <d v="2023-04-01T00:00:00"/>
    <d v="2025-03-31T00:00:00"/>
    <s v="RET"/>
    <n v="1700000"/>
    <s v="VASHI RETAIL RO"/>
    <x v="0"/>
    <x v="0"/>
    <s v="0"/>
  </r>
  <r>
    <x v="853"/>
    <s v="WZ_VASHI_CNG_SHAHEEDMUKESH"/>
    <x v="5"/>
    <n v="3500000"/>
    <n v="3500000"/>
    <n v="0"/>
    <n v="0"/>
    <n v="0"/>
    <n v="3493670.56"/>
    <n v="99.819158857142853"/>
    <n v="0"/>
    <n v="0"/>
    <n v="3493670.56"/>
    <n v="0"/>
    <n v="3493670.56"/>
    <n v="0"/>
    <n v="0"/>
    <n v="0"/>
    <s v="31990790"/>
    <s v="7033"/>
    <s v="VASHI RETAIL RO"/>
    <s v="7033"/>
    <s v="WZR"/>
    <s v="7033CC01"/>
    <s v="CNG"/>
    <d v="2023-04-01T00:00:00"/>
    <d v="2025-03-31T00:00:00"/>
    <s v="RET"/>
    <n v="3500000"/>
    <s v="VASHI RETAIL RO"/>
    <x v="0"/>
    <x v="0"/>
    <s v="0"/>
  </r>
  <r>
    <x v="854"/>
    <s v="WZ_NSK_NDC_Agartakli25L"/>
    <x v="4"/>
    <n v="2500000"/>
    <n v="2500000"/>
    <n v="0"/>
    <n v="0"/>
    <n v="0"/>
    <n v="2496879.5499999998"/>
    <n v="99.875181999999995"/>
    <n v="0"/>
    <n v="0"/>
    <n v="2496879.5499999998"/>
    <n v="0"/>
    <n v="2496879.5499999998"/>
    <n v="0"/>
    <n v="0"/>
    <n v="0"/>
    <s v="31945070"/>
    <s v="7036"/>
    <s v="NASIK RETAIL REGIONAL OFFICE"/>
    <s v="7036"/>
    <s v="WZR"/>
    <s v="7036CC01"/>
    <s v="INFR"/>
    <d v="2023-04-01T00:00:00"/>
    <d v="2024-12-31T00:00:00"/>
    <s v="RET"/>
    <n v="2500000"/>
    <s v="NASIK RETAIL REGIONAL OFFICE"/>
    <x v="0"/>
    <x v="0"/>
    <s v="0"/>
  </r>
  <r>
    <x v="855"/>
    <s v="WZ_MRO_NHTC_Mod"/>
    <x v="7"/>
    <n v="10100000"/>
    <n v="10100000"/>
    <n v="950600"/>
    <n v="475300"/>
    <n v="475300"/>
    <n v="5494613.6399999997"/>
    <n v="54.402115247524748"/>
    <n v="0"/>
    <n v="0"/>
    <n v="700000"/>
    <n v="4319313.6399999997"/>
    <n v="6445213.6399999997"/>
    <n v="0"/>
    <n v="0"/>
    <n v="0"/>
    <s v="31901870"/>
    <s v="7027"/>
    <s v="MUMBAI RETAIL RO"/>
    <s v="7027"/>
    <s v="WZR"/>
    <s v="7027CC01"/>
    <s v="INFR"/>
    <d v="2023-04-01T00:00:00"/>
    <d v="2025-03-31T00:00:00"/>
    <s v="RET"/>
    <n v="10100000"/>
    <s v="MUMBAI RETAIL RO"/>
    <x v="1"/>
    <x v="0"/>
    <s v="0"/>
  </r>
  <r>
    <x v="856"/>
    <s v="WZ_MRO_NRO_MBPT"/>
    <x v="7"/>
    <n v="6100000"/>
    <n v="6100000"/>
    <n v="447289.34"/>
    <n v="0"/>
    <n v="0"/>
    <n v="5115191.67"/>
    <n v="83.85560114754098"/>
    <n v="0"/>
    <n v="0"/>
    <n v="4894070.78"/>
    <n v="221120.89"/>
    <n v="5562481.0099999998"/>
    <n v="0"/>
    <n v="-8460.18"/>
    <n v="0"/>
    <s v="31901870"/>
    <s v="7027"/>
    <s v="MUMBAI RETAIL RO"/>
    <s v="7027"/>
    <s v="WZR"/>
    <s v="7027CC01"/>
    <s v="INFR"/>
    <d v="2023-04-01T00:00:00"/>
    <d v="2025-03-31T00:00:00"/>
    <s v="RET"/>
    <n v="6100000"/>
    <s v="MUMBAI RETAIL RO"/>
    <x v="1"/>
    <x v="0"/>
    <s v="0"/>
  </r>
  <r>
    <x v="857"/>
    <s v="WZ_MRO_DDD_NRO_MBPT"/>
    <x v="7"/>
    <n v="1250000"/>
    <n v="1250000"/>
    <n v="0"/>
    <n v="0"/>
    <n v="0"/>
    <n v="1062509.83"/>
    <n v="85.00078640000001"/>
    <n v="0"/>
    <n v="0"/>
    <n v="1062509.83"/>
    <n v="0"/>
    <n v="1062509.83"/>
    <n v="0"/>
    <n v="0"/>
    <n v="0"/>
    <s v="31901870"/>
    <s v="7027"/>
    <s v="MUMBAI RETAIL RO"/>
    <s v="7027"/>
    <s v="WZR"/>
    <s v="7027CC01"/>
    <s v="PNM"/>
    <d v="2023-04-01T00:00:00"/>
    <d v="2025-03-31T00:00:00"/>
    <s v="RET"/>
    <n v="1250000"/>
    <s v="MUMBAI RETAIL RO"/>
    <x v="0"/>
    <x v="0"/>
    <s v="0"/>
  </r>
  <r>
    <x v="858"/>
    <s v="WZ_Happy Shop_Pune_7 Outlets"/>
    <x v="1"/>
    <n v="5600000"/>
    <n v="5600000"/>
    <n v="0"/>
    <n v="0"/>
    <n v="0"/>
    <n v="5584684.2999999998"/>
    <n v="99.726505357142855"/>
    <n v="0"/>
    <n v="0"/>
    <n v="5584684.2999999998"/>
    <n v="0"/>
    <n v="5584684.2999999998"/>
    <n v="0"/>
    <n v="0"/>
    <n v="0"/>
    <s v="31949520"/>
    <s v="7029"/>
    <s v="PUNE RETAIL RO"/>
    <s v="7029"/>
    <s v="WZR"/>
    <s v="7029CC01"/>
    <s v="ARB"/>
    <d v="2023-12-28T00:00:00"/>
    <d v="2024-12-31T00:00:00"/>
    <s v="RET"/>
    <n v="5600000"/>
    <s v="PUNE RETAIL RO"/>
    <x v="0"/>
    <x v="0"/>
    <s v="0"/>
  </r>
  <r>
    <x v="859"/>
    <s v="WZ_VASHI_TANK INSTALLATION"/>
    <x v="5"/>
    <n v="7300000"/>
    <n v="7300000"/>
    <n v="0"/>
    <n v="0"/>
    <n v="0"/>
    <n v="6161159.7199999997"/>
    <n v="84.399448219178083"/>
    <n v="0"/>
    <n v="0"/>
    <n v="6161159.7199999997"/>
    <n v="0"/>
    <n v="6161159.7199999997"/>
    <n v="0"/>
    <n v="0"/>
    <n v="0"/>
    <s v="31963080"/>
    <s v="7033"/>
    <s v="VASHI RETAIL RO"/>
    <s v="7033"/>
    <s v="WZR"/>
    <s v="7033CC01"/>
    <s v="INFR"/>
    <d v="2023-04-01T00:00:00"/>
    <d v="2025-03-31T00:00:00"/>
    <s v="RET"/>
    <n v="3400000"/>
    <s v="VASHI RETAIL RO"/>
    <x v="0"/>
    <x v="0"/>
    <s v="0"/>
  </r>
  <r>
    <x v="860"/>
    <s v="WZ_AURR_AUTO. NRO"/>
    <x v="3"/>
    <n v="2500000"/>
    <n v="2500000"/>
    <n v="0"/>
    <n v="0"/>
    <n v="0"/>
    <n v="1932564.99"/>
    <n v="77.302599599999994"/>
    <n v="0"/>
    <n v="0"/>
    <n v="1932564.99"/>
    <n v="0"/>
    <n v="1932564.99"/>
    <n v="0"/>
    <n v="0"/>
    <n v="0"/>
    <s v="31990690"/>
    <s v="7023"/>
    <s v="AURANGABAD RETAIL RO"/>
    <s v="7023"/>
    <s v="WZR"/>
    <s v="7023CC01"/>
    <s v="ATMN"/>
    <d v="2023-04-01T00:00:00"/>
    <d v="2025-03-31T00:00:00"/>
    <s v="RET"/>
    <n v="2500000"/>
    <s v="AURANGABAD RETAIL RO"/>
    <x v="0"/>
    <x v="0"/>
    <s v="0"/>
  </r>
  <r>
    <x v="861"/>
    <s v="WZ_Pune_NRO_Chincholi_DO"/>
    <x v="1"/>
    <n v="2900000"/>
    <n v="2900000"/>
    <n v="0"/>
    <n v="0"/>
    <n v="0"/>
    <n v="1877205.81"/>
    <n v="64.731234827586206"/>
    <n v="0"/>
    <n v="0"/>
    <n v="1877205.81"/>
    <n v="0"/>
    <n v="1877205.81"/>
    <n v="0"/>
    <n v="0"/>
    <n v="0"/>
    <s v="31949520"/>
    <s v="7029"/>
    <s v="PUNE RETAIL RO"/>
    <s v="7029"/>
    <s v="WZR"/>
    <s v="7029CC01"/>
    <s v="INFR"/>
    <d v="2023-12-28T00:00:00"/>
    <d v="2025-03-31T00:00:00"/>
    <s v="RET"/>
    <n v="2900000"/>
    <s v="PUNE RETAIL RO"/>
    <x v="0"/>
    <x v="0"/>
    <s v="0"/>
  </r>
  <r>
    <x v="862"/>
    <s v="WZ_AURR_NRO AMC KANCHANWADI_CC"/>
    <x v="3"/>
    <n v="11200000"/>
    <n v="11200000"/>
    <n v="0"/>
    <n v="0"/>
    <n v="0"/>
    <n v="11162541.18"/>
    <n v="99.665546249999991"/>
    <n v="0"/>
    <n v="0"/>
    <n v="11162541.18"/>
    <n v="0"/>
    <n v="11162541.18"/>
    <n v="0"/>
    <n v="0"/>
    <n v="0"/>
    <s v="31990690"/>
    <s v="7023"/>
    <s v="AURANGABAD RETAIL RO"/>
    <s v="7023"/>
    <s v="WZR"/>
    <s v="7023CC01"/>
    <s v="INFR"/>
    <d v="2023-04-01T00:00:00"/>
    <d v="2025-03-31T00:00:00"/>
    <s v="RET"/>
    <n v="11200000"/>
    <s v="AURANGABAD RETAIL RO"/>
    <x v="0"/>
    <x v="0"/>
    <s v="0"/>
  </r>
  <r>
    <x v="863"/>
    <s v="WZ_AURR_NRO NEWASA BK_DC"/>
    <x v="3"/>
    <n v="3000000"/>
    <n v="3000000"/>
    <n v="0"/>
    <n v="0"/>
    <n v="0"/>
    <n v="2989381.04"/>
    <n v="99.646034666666665"/>
    <n v="0"/>
    <n v="0"/>
    <n v="2545654.46"/>
    <n v="443726.58"/>
    <n v="2989381.04"/>
    <n v="0"/>
    <n v="0"/>
    <n v="0"/>
    <s v="31990690"/>
    <s v="7023"/>
    <s v="AURANGABAD RETAIL RO"/>
    <s v="7023"/>
    <s v="WZR"/>
    <s v="7023CC01"/>
    <s v="INFR"/>
    <d v="2023-04-01T00:00:00"/>
    <d v="2025-03-31T00:00:00"/>
    <s v="RET"/>
    <n v="3000000"/>
    <s v="AURANGABAD RETAIL RO"/>
    <x v="1"/>
    <x v="0"/>
    <s v="0"/>
  </r>
  <r>
    <x v="864"/>
    <s v="WZ_AURR_NRO_SINDHIKALEGAON_CFS"/>
    <x v="3"/>
    <n v="9300000"/>
    <n v="9300000"/>
    <n v="0"/>
    <n v="0"/>
    <n v="0"/>
    <n v="8319963.0099999998"/>
    <n v="89.461967849462368"/>
    <n v="0"/>
    <n v="0"/>
    <n v="8122498.4199999999"/>
    <n v="197464.59"/>
    <n v="8319963.0099999998"/>
    <n v="0"/>
    <n v="0"/>
    <n v="0"/>
    <s v="31990690"/>
    <s v="7023"/>
    <s v="AURANGABAD RETAIL RO"/>
    <s v="7023"/>
    <s v="WZR"/>
    <s v="7023CC01"/>
    <s v="INFR"/>
    <d v="2023-04-01T00:00:00"/>
    <d v="2025-03-31T00:00:00"/>
    <s v="RET"/>
    <n v="9300000"/>
    <s v="AURANGABAD RETAIL RO"/>
    <x v="1"/>
    <x v="0"/>
    <s v="0"/>
  </r>
  <r>
    <x v="865"/>
    <s v="WZ_AURR_NRO_PHULAMBRI_CO"/>
    <x v="3"/>
    <n v="13000000"/>
    <n v="13000000"/>
    <n v="0"/>
    <n v="0"/>
    <n v="0"/>
    <n v="12682612.029999999"/>
    <n v="97.558554076923073"/>
    <n v="0"/>
    <n v="0"/>
    <n v="12682612.029999999"/>
    <n v="0"/>
    <n v="12682612.029999999"/>
    <n v="0"/>
    <n v="0"/>
    <n v="0"/>
    <s v="31990690"/>
    <s v="7023"/>
    <s v="AURANGABAD RETAIL RO"/>
    <s v="7023"/>
    <s v="WZR"/>
    <s v="7023CC01"/>
    <s v="INFR"/>
    <d v="2023-04-01T00:00:00"/>
    <d v="2025-03-31T00:00:00"/>
    <s v="RET"/>
    <n v="13000000"/>
    <s v="AURANGABAD RETAIL RO"/>
    <x v="0"/>
    <x v="0"/>
    <s v="0"/>
  </r>
  <r>
    <x v="866"/>
    <s v="WZ_VASHI_NRODOSATHGAON_SHREEGANESHENERGY"/>
    <x v="5"/>
    <n v="2500000"/>
    <n v="2500000"/>
    <n v="0"/>
    <n v="0"/>
    <n v="0"/>
    <n v="2495220.42"/>
    <n v="99.808816800000002"/>
    <n v="0"/>
    <n v="0"/>
    <n v="2495220.42"/>
    <n v="0"/>
    <n v="2495220.42"/>
    <n v="0"/>
    <n v="0"/>
    <n v="0"/>
    <s v="31990790"/>
    <s v="7033"/>
    <s v="VASHI RETAIL RO"/>
    <s v="7033"/>
    <s v="WZR"/>
    <s v="7033CC01"/>
    <s v="INFR"/>
    <d v="2023-04-01T00:00:00"/>
    <d v="2025-03-31T00:00:00"/>
    <s v="RET"/>
    <n v="2500000"/>
    <s v="VASHI RETAIL RO"/>
    <x v="0"/>
    <x v="0"/>
    <s v="0"/>
  </r>
  <r>
    <x v="867"/>
    <s v="WZ_VASHI_CNG_ADHOC SHRISIDDIVINAYAK"/>
    <x v="5"/>
    <n v="7500000"/>
    <n v="7500000"/>
    <n v="0"/>
    <n v="0"/>
    <n v="0"/>
    <n v="7498716.0300000003"/>
    <n v="99.982880399999999"/>
    <n v="0"/>
    <n v="0"/>
    <n v="7498716.0300000003"/>
    <n v="0"/>
    <n v="7498716.0300000003"/>
    <n v="0"/>
    <n v="-22920.1"/>
    <n v="0"/>
    <s v="31990790"/>
    <s v="7033"/>
    <s v="VASHI RETAIL RO"/>
    <s v="7033"/>
    <s v="WZR"/>
    <s v="7033CC01"/>
    <s v="CNG"/>
    <d v="2023-04-01T00:00:00"/>
    <d v="2025-03-31T00:00:00"/>
    <s v="RET"/>
    <n v="7500000"/>
    <s v="VASHI RETAIL RO"/>
    <x v="0"/>
    <x v="0"/>
    <s v="0"/>
  </r>
  <r>
    <x v="868"/>
    <s v="WZ_AURR_NRO_GANORI_CFS"/>
    <x v="3"/>
    <n v="8500000"/>
    <n v="8500000"/>
    <n v="0"/>
    <n v="0"/>
    <n v="0"/>
    <n v="8493968.5"/>
    <n v="99.929041176470591"/>
    <n v="0"/>
    <n v="0"/>
    <n v="8493968.5"/>
    <n v="0"/>
    <n v="8493968.5"/>
    <n v="0"/>
    <n v="0"/>
    <n v="0"/>
    <s v="31990690"/>
    <s v="7023"/>
    <s v="AURANGABAD RETAIL RO"/>
    <s v="7023"/>
    <s v="WZR"/>
    <s v="7023CC01"/>
    <s v="INFR"/>
    <d v="2023-04-01T00:00:00"/>
    <d v="2025-03-31T00:00:00"/>
    <s v="RET"/>
    <n v="8500000"/>
    <s v="AURANGABAD RETAIL RO"/>
    <x v="0"/>
    <x v="0"/>
    <s v="0"/>
  </r>
  <r>
    <x v="869"/>
    <s v="WZ_VASHI_NRODOJITE"/>
    <x v="5"/>
    <n v="2500000"/>
    <n v="2500000"/>
    <n v="0"/>
    <n v="0"/>
    <n v="0"/>
    <n v="2498169.33"/>
    <n v="99.9267732"/>
    <n v="0"/>
    <n v="0"/>
    <n v="2498169.33"/>
    <n v="0"/>
    <n v="2498169.33"/>
    <n v="0"/>
    <n v="0"/>
    <n v="0"/>
    <s v="31990790"/>
    <s v="7033"/>
    <s v="VASHI RETAIL RO"/>
    <s v="7033"/>
    <s v="WZR"/>
    <s v="7033CC01"/>
    <s v="INFR"/>
    <d v="2023-04-01T00:00:00"/>
    <d v="2025-03-31T00:00:00"/>
    <s v="RET"/>
    <n v="2500000"/>
    <s v="VASHI RETAIL RO"/>
    <x v="0"/>
    <x v="0"/>
    <s v="0"/>
  </r>
  <r>
    <x v="870"/>
    <s v="WZ_Pune_Mod_Naitik Petroleum"/>
    <x v="1"/>
    <n v="900000"/>
    <n v="900000"/>
    <n v="0"/>
    <n v="0"/>
    <n v="0"/>
    <n v="697082.98"/>
    <n v="77.453664444444442"/>
    <n v="0"/>
    <n v="0"/>
    <n v="697082.98"/>
    <n v="0"/>
    <n v="697082.98"/>
    <n v="0"/>
    <n v="0"/>
    <n v="0"/>
    <s v="31949520"/>
    <s v="7029"/>
    <s v="PUNE RETAIL RO"/>
    <s v="7029"/>
    <s v="WZR"/>
    <s v="7029CC01"/>
    <s v="INFR"/>
    <d v="2024-01-08T00:00:00"/>
    <d v="2025-01-31T00:00:00"/>
    <s v="RET"/>
    <n v="900000"/>
    <s v="PUNE RETAIL RO"/>
    <x v="0"/>
    <x v="0"/>
    <s v="0"/>
  </r>
  <r>
    <x v="871"/>
    <s v="WZ_Pune_DDD_Ganesh Auto Centre"/>
    <x v="1"/>
    <n v="1200000"/>
    <n v="1200000"/>
    <n v="0"/>
    <n v="0"/>
    <n v="0"/>
    <n v="1072953.55"/>
    <n v="89.412795833333334"/>
    <n v="0"/>
    <n v="0"/>
    <n v="1072953.55"/>
    <n v="0"/>
    <n v="1072953.55"/>
    <n v="0"/>
    <n v="0"/>
    <n v="0"/>
    <s v="31949520"/>
    <s v="7029"/>
    <s v="PUNE RETAIL RO"/>
    <s v="7029"/>
    <s v="WZR"/>
    <s v="7029CC01"/>
    <s v="PNM"/>
    <d v="2024-01-09T00:00:00"/>
    <d v="2025-01-31T00:00:00"/>
    <s v="RET"/>
    <n v="2710000"/>
    <s v="PUNE RETAIL RO"/>
    <x v="0"/>
    <x v="0"/>
    <s v="0"/>
  </r>
  <r>
    <x v="872"/>
    <s v="WZ_VASCO_LAXMI AUTO_TANK REINSTALLATION"/>
    <x v="8"/>
    <n v="776340"/>
    <n v="776340"/>
    <n v="0"/>
    <n v="0"/>
    <n v="0"/>
    <n v="651637.32999999996"/>
    <n v="83.937106164824684"/>
    <n v="0"/>
    <n v="0"/>
    <n v="651637.32999999996"/>
    <n v="0"/>
    <n v="651637.32999999996"/>
    <n v="0"/>
    <n v="0"/>
    <n v="0"/>
    <s v="31961420"/>
    <s v="7032"/>
    <s v="VASCO RETAIL RO"/>
    <s v="7032"/>
    <s v="WZR"/>
    <s v="7032CC01"/>
    <s v="INFR"/>
    <d v="2024-01-10T00:00:00"/>
    <d v="2025-03-31T00:00:00"/>
    <s v="RET"/>
    <n v="776340"/>
    <s v="VASCO RETAIL RO"/>
    <x v="0"/>
    <x v="0"/>
    <s v="0"/>
  </r>
  <r>
    <x v="873"/>
    <s v="WZ_NAG_NROKAJALI2"/>
    <x v="6"/>
    <n v="8500000"/>
    <n v="8500000"/>
    <n v="0"/>
    <n v="0"/>
    <n v="0"/>
    <n v="7165365.3399999999"/>
    <n v="84.298415764705879"/>
    <n v="0"/>
    <n v="0"/>
    <n v="7165365.3399999999"/>
    <n v="0"/>
    <n v="7165365.3399999999"/>
    <n v="0"/>
    <n v="0"/>
    <n v="0"/>
    <s v="31957050"/>
    <s v="7028"/>
    <s v="NAGPUR RETAIL RO (STP 5027)"/>
    <s v="7028"/>
    <s v="WZR"/>
    <s v="7028CC01"/>
    <s v="INFR"/>
    <d v="2024-01-15T00:00:00"/>
    <d v="2025-04-15T00:00:00"/>
    <s v="RET"/>
    <n v="8500000"/>
    <s v="NAGPUR RETAIL RO (STP 5027)"/>
    <x v="0"/>
    <x v="0"/>
    <s v="0"/>
  </r>
  <r>
    <x v="874"/>
    <s v="WZ_VASCO_MODN_V S TICLO HSD SITE"/>
    <x v="8"/>
    <n v="1248000"/>
    <n v="1248000"/>
    <n v="0"/>
    <n v="0"/>
    <n v="0"/>
    <n v="488250.13"/>
    <n v="39.122606570512822"/>
    <n v="0"/>
    <n v="0"/>
    <n v="488250.13"/>
    <n v="0"/>
    <n v="488250.13"/>
    <n v="0"/>
    <n v="0"/>
    <n v="0"/>
    <s v="31901870"/>
    <s v="7032"/>
    <s v="VASCO RETAIL RO"/>
    <s v="7032"/>
    <s v="WZR"/>
    <s v="7032CC01"/>
    <s v="INFR"/>
    <d v="2024-01-15T00:00:00"/>
    <d v="2025-09-30T00:00:00"/>
    <s v="RET"/>
    <n v="1248000"/>
    <s v="VASCO RETAIL RO"/>
    <x v="0"/>
    <x v="0"/>
    <s v="0"/>
  </r>
  <r>
    <x v="875"/>
    <s v="WZ_VASCO_NRO IPSHEM_HAPPY SHOP_CAFETERIA"/>
    <x v="8"/>
    <n v="3539000"/>
    <n v="3539000"/>
    <n v="0"/>
    <n v="0"/>
    <n v="0"/>
    <n v="3538999.61"/>
    <n v="99.999988979937825"/>
    <n v="0"/>
    <n v="0"/>
    <n v="3538999.61"/>
    <n v="0"/>
    <n v="3538999.61"/>
    <n v="0"/>
    <n v="0"/>
    <n v="0"/>
    <s v="31901870"/>
    <s v="7032"/>
    <s v="VASCO RETAIL RO"/>
    <s v="7032"/>
    <s v="WZR"/>
    <s v="7032CC01"/>
    <s v="ARB"/>
    <d v="2024-01-15T00:00:00"/>
    <d v="2025-09-30T00:00:00"/>
    <s v="RET"/>
    <n v="3539000"/>
    <s v="VASCO RETAIL RO"/>
    <x v="1"/>
    <x v="0"/>
    <s v="0"/>
  </r>
  <r>
    <x v="876"/>
    <s v="WZ_VASCO_MODN_SHREE DATTAPRASAD SER STA"/>
    <x v="8"/>
    <n v="5718000"/>
    <n v="5718000"/>
    <n v="0"/>
    <n v="0"/>
    <n v="0"/>
    <n v="5717962.6200000001"/>
    <n v="99.999346274921308"/>
    <n v="0"/>
    <n v="0"/>
    <n v="5717962.6200000001"/>
    <n v="0"/>
    <n v="5717962.6200000001"/>
    <n v="0"/>
    <n v="0"/>
    <n v="0"/>
    <s v="31901870"/>
    <s v="7032"/>
    <s v="VASCO RETAIL RO"/>
    <s v="7032"/>
    <s v="WZR"/>
    <s v="7032CC01"/>
    <s v="INFR"/>
    <d v="2024-01-16T00:00:00"/>
    <d v="2026-03-31T00:00:00"/>
    <s v="RET"/>
    <n v="5718000"/>
    <s v="VASCO RETAIL RO"/>
    <x v="0"/>
    <x v="0"/>
    <s v="0"/>
  </r>
  <r>
    <x v="877"/>
    <s v="WZ_VASCO_MODN_V S TICLO HSD SITE"/>
    <x v="8"/>
    <n v="2700000"/>
    <n v="2700000"/>
    <n v="0"/>
    <n v="0"/>
    <n v="0"/>
    <n v="2694224.58"/>
    <n v="99.786095555555562"/>
    <n v="0"/>
    <n v="0"/>
    <n v="2694224.58"/>
    <n v="0"/>
    <n v="2694224.58"/>
    <n v="0"/>
    <n v="0"/>
    <n v="0"/>
    <s v="31901870"/>
    <s v="7032"/>
    <s v="VASCO RETAIL RO"/>
    <s v="7032"/>
    <s v="WZR"/>
    <s v="7032CC01"/>
    <s v="INFR"/>
    <d v="2024-01-16T00:00:00"/>
    <d v="2026-03-31T00:00:00"/>
    <s v="RET"/>
    <n v="2700000"/>
    <s v="VASCO RETAIL RO"/>
    <x v="0"/>
    <x v="0"/>
    <s v="0"/>
  </r>
  <r>
    <x v="878"/>
    <s v="WZ_VASCO_MODN_M S CHANEKAR_PAVER DWY"/>
    <x v="8"/>
    <n v="1485000"/>
    <n v="1485000"/>
    <n v="0"/>
    <n v="0"/>
    <n v="0"/>
    <n v="1004040.51"/>
    <n v="67.61215555555556"/>
    <n v="0"/>
    <n v="0"/>
    <n v="1004040.51"/>
    <n v="0"/>
    <n v="1004040.51"/>
    <n v="0"/>
    <n v="0"/>
    <n v="0"/>
    <s v="31901870"/>
    <s v="7032"/>
    <s v="VASCO RETAIL RO"/>
    <s v="7032"/>
    <s v="WZR"/>
    <s v="7032CC01"/>
    <s v="INFR"/>
    <d v="2024-01-16T00:00:00"/>
    <d v="2026-03-31T00:00:00"/>
    <s v="RET"/>
    <n v="1485000"/>
    <s v="VASCO RETAIL RO"/>
    <x v="1"/>
    <x v="0"/>
    <s v="0"/>
  </r>
  <r>
    <x v="879"/>
    <s v="WZ_VASHI_MODN_ULHAS DWY"/>
    <x v="5"/>
    <n v="5600000"/>
    <n v="5600000"/>
    <n v="0"/>
    <n v="0"/>
    <n v="0"/>
    <n v="5592613.7800000003"/>
    <n v="99.868103214285725"/>
    <n v="0"/>
    <n v="0"/>
    <n v="5592613.7800000003"/>
    <n v="0"/>
    <n v="5592613.7800000003"/>
    <n v="0"/>
    <n v="0"/>
    <n v="0"/>
    <s v="31963080"/>
    <s v="7033"/>
    <s v="VASHI RETAIL RO"/>
    <s v="7033"/>
    <s v="WZR"/>
    <s v="7033CC01"/>
    <s v="INFR"/>
    <d v="2024-01-19T00:00:00"/>
    <d v="2025-09-30T00:00:00"/>
    <s v="RET"/>
    <n v="5600000"/>
    <s v="VASHI RETAIL RO"/>
    <x v="0"/>
    <x v="0"/>
    <s v="0"/>
  </r>
  <r>
    <x v="880"/>
    <s v="WZ_VASHI_TANK INSTALLATION2"/>
    <x v="5"/>
    <n v="3800000"/>
    <n v="3800000"/>
    <n v="0"/>
    <n v="0"/>
    <n v="0"/>
    <n v="3798318.47"/>
    <n v="99.955749210526321"/>
    <n v="0"/>
    <n v="0"/>
    <n v="3798318.47"/>
    <n v="0"/>
    <n v="3798318.47"/>
    <n v="0"/>
    <n v="0"/>
    <n v="0"/>
    <s v="31990790"/>
    <s v="7033"/>
    <s v="VASHI RETAIL RO"/>
    <s v="7033"/>
    <s v="WZR"/>
    <s v="7033CC01"/>
    <s v="INFR"/>
    <d v="2024-01-19T00:00:00"/>
    <d v="2025-12-31T00:00:00"/>
    <s v="RET"/>
    <n v="3100000"/>
    <s v="VASHI RETAIL RO"/>
    <x v="0"/>
    <x v="0"/>
    <s v="0"/>
  </r>
  <r>
    <x v="881"/>
    <s v="WZ_VASCO_CNG_LAXMI AUTO MS SITE"/>
    <x v="8"/>
    <n v="2000000"/>
    <n v="2000000"/>
    <n v="0"/>
    <n v="0"/>
    <n v="0"/>
    <n v="1996239.11"/>
    <n v="99.81195550000001"/>
    <n v="0"/>
    <n v="0"/>
    <n v="1996239.11"/>
    <n v="0"/>
    <n v="1996239.11"/>
    <n v="0"/>
    <n v="0"/>
    <n v="0"/>
    <s v="31901870"/>
    <s v="7032"/>
    <s v="VASCO RETAIL RO"/>
    <s v="7032"/>
    <s v="WZR"/>
    <s v="7032CC01"/>
    <s v="CNG"/>
    <d v="2024-01-19T00:00:00"/>
    <d v="2025-12-31T00:00:00"/>
    <s v="RET"/>
    <n v="2000000"/>
    <s v="VASCO RETAIL RO"/>
    <x v="0"/>
    <x v="0"/>
    <s v="0"/>
  </r>
  <r>
    <x v="882"/>
    <s v="WZ_VASCO_CNG_MAPUSA SERVICE STATION"/>
    <x v="8"/>
    <n v="2000000"/>
    <n v="2000000"/>
    <n v="0"/>
    <n v="0"/>
    <n v="0"/>
    <n v="1994547.61"/>
    <n v="99.72738050000001"/>
    <n v="0"/>
    <n v="0"/>
    <n v="1994547.61"/>
    <n v="0"/>
    <n v="1994547.61"/>
    <n v="0"/>
    <n v="-60391.63"/>
    <n v="0"/>
    <s v="31901870"/>
    <s v="7032"/>
    <s v="VASCO RETAIL RO"/>
    <s v="7032"/>
    <s v="WZR"/>
    <s v="7032CC01"/>
    <s v="CNG"/>
    <d v="2024-01-19T00:00:00"/>
    <d v="2025-12-31T00:00:00"/>
    <s v="RET"/>
    <n v="2000000"/>
    <s v="VASCO RETAIL RO"/>
    <x v="0"/>
    <x v="0"/>
    <s v="0"/>
  </r>
  <r>
    <x v="883"/>
    <s v="WZ_SUR_NROMalharwadi"/>
    <x v="2"/>
    <n v="12300000"/>
    <n v="12300000"/>
    <n v="0"/>
    <n v="0"/>
    <n v="0"/>
    <n v="10511834.279999999"/>
    <n v="85.462067317073164"/>
    <n v="0"/>
    <n v="0"/>
    <n v="10511834.279999999"/>
    <n v="0"/>
    <n v="10511834.279999999"/>
    <n v="0"/>
    <n v="0"/>
    <n v="0"/>
    <s v="31951460"/>
    <s v="7035"/>
    <s v="SHOLAPUR RETAIL REGION"/>
    <s v="7035"/>
    <s v="WZR"/>
    <s v="7035CC01"/>
    <s v="INFR"/>
    <d v="2024-01-25T00:00:00"/>
    <d v="2025-12-31T00:00:00"/>
    <s v="RET"/>
    <n v="12300000"/>
    <s v="SHOLAPUR RETAIL REGION"/>
    <x v="0"/>
    <x v="0"/>
    <s v="0"/>
  </r>
  <r>
    <x v="884"/>
    <s v="WZ_NAG_TANKAUG1"/>
    <x v="6"/>
    <n v="7800000"/>
    <n v="7800000"/>
    <n v="0"/>
    <n v="0"/>
    <n v="0"/>
    <n v="7369050.1600000001"/>
    <n v="94.475002051282047"/>
    <n v="0"/>
    <n v="0"/>
    <n v="7369050.1600000001"/>
    <n v="0"/>
    <n v="7369050.1600000001"/>
    <n v="0"/>
    <n v="0"/>
    <n v="0"/>
    <s v="31957050"/>
    <s v="7028"/>
    <s v="NAGPUR RETAIL RO (STP 5027)"/>
    <s v="7028"/>
    <s v="WZR"/>
    <s v="7028CC01"/>
    <s v="INFR"/>
    <d v="2024-01-26T00:00:00"/>
    <d v="2026-03-31T00:00:00"/>
    <s v="RET"/>
    <n v="7800000"/>
    <s v="NAGPUR RETAIL RO (STP 5027)"/>
    <x v="0"/>
    <x v="0"/>
    <s v="0"/>
  </r>
  <r>
    <x v="885"/>
    <s v="WZ_Pune_NRO_Restmt Swami Petrol Pum"/>
    <x v="1"/>
    <n v="12700000"/>
    <n v="12700000"/>
    <n v="0"/>
    <n v="0"/>
    <n v="0"/>
    <n v="12654416.550000001"/>
    <n v="99.641075196850394"/>
    <n v="0"/>
    <n v="0"/>
    <n v="12654416.550000001"/>
    <n v="0"/>
    <n v="12654416.550000001"/>
    <n v="0"/>
    <n v="0"/>
    <n v="0"/>
    <s v="31949520"/>
    <s v="7029"/>
    <s v="PUNE RETAIL RO"/>
    <s v="7029"/>
    <s v="WZR"/>
    <s v="7029CC01"/>
    <s v="INFR"/>
    <d v="2024-01-25T00:00:00"/>
    <d v="2025-01-31T00:00:00"/>
    <s v="RET"/>
    <n v="12700000"/>
    <s v="PUNE RETAIL RO"/>
    <x v="0"/>
    <x v="0"/>
    <s v="0"/>
  </r>
  <r>
    <x v="886"/>
    <s v="WZ_AURR_DDD_DAGA_AUTO_SERVICES"/>
    <x v="3"/>
    <n v="1199000"/>
    <n v="1199000"/>
    <n v="0"/>
    <n v="0"/>
    <n v="0"/>
    <n v="1197196.24"/>
    <n v="99.849561301084236"/>
    <n v="0"/>
    <n v="0"/>
    <n v="1197196.24"/>
    <n v="0"/>
    <n v="1197196.24"/>
    <n v="0"/>
    <n v="0"/>
    <n v="0"/>
    <s v="31990690"/>
    <s v="7023"/>
    <s v="AURANGABAD RETAIL RO"/>
    <s v="7023"/>
    <s v="WZR"/>
    <s v="7023CC01"/>
    <s v="PNM"/>
    <d v="2023-04-01T00:00:00"/>
    <d v="2025-03-31T00:00:00"/>
    <s v="RET"/>
    <n v="1199000"/>
    <s v="AURANGABAD RETAIL RO"/>
    <x v="0"/>
    <x v="0"/>
    <s v="0"/>
  </r>
  <r>
    <x v="887"/>
    <s v="WZ_AURR_NRO_LPG_PLANT_CO"/>
    <x v="3"/>
    <n v="12700000"/>
    <n v="12700000"/>
    <n v="0"/>
    <n v="0"/>
    <n v="0"/>
    <n v="12676246.73"/>
    <n v="99.812966377952762"/>
    <n v="0"/>
    <n v="0"/>
    <n v="12676246.720000001"/>
    <n v="0.01"/>
    <n v="12676246.73"/>
    <n v="0"/>
    <n v="0"/>
    <n v="0"/>
    <s v="31990690"/>
    <s v="7023"/>
    <s v="AURANGABAD RETAIL RO"/>
    <s v="7023"/>
    <s v="WZR"/>
    <s v="7023CC01"/>
    <s v="INFR"/>
    <d v="2023-04-01T00:00:00"/>
    <d v="2025-03-31T00:00:00"/>
    <s v="RET"/>
    <n v="12700000"/>
    <s v="AURANGABAD RETAIL RO"/>
    <x v="1"/>
    <x v="0"/>
    <s v="0"/>
  </r>
  <r>
    <x v="888"/>
    <s v="WZ_VASCO_NRO NAGEWADI"/>
    <x v="8"/>
    <n v="1411000"/>
    <n v="1411000"/>
    <n v="0"/>
    <n v="0"/>
    <n v="0"/>
    <n v="983781.26"/>
    <n v="69.722272147413179"/>
    <n v="0"/>
    <n v="0"/>
    <n v="983781.26"/>
    <n v="0"/>
    <n v="983781.26"/>
    <n v="0"/>
    <n v="-713.11"/>
    <n v="0"/>
    <s v="31901870"/>
    <s v="7032"/>
    <s v="VASCO RETAIL RO"/>
    <s v="7032"/>
    <s v="WZR"/>
    <s v="7032CC01"/>
    <s v="INFR"/>
    <d v="2024-01-29T00:00:00"/>
    <d v="2025-12-31T00:00:00"/>
    <s v="RET"/>
    <n v="1411000"/>
    <s v="VASCO RETAIL RO"/>
    <x v="0"/>
    <x v="0"/>
    <s v="0"/>
  </r>
  <r>
    <x v="889"/>
    <s v="WZ_Slow Charger 23-24"/>
    <x v="0"/>
    <n v="2500000"/>
    <n v="2500000"/>
    <n v="0"/>
    <n v="0"/>
    <n v="0"/>
    <n v="1951181.48"/>
    <n v="78.047259199999999"/>
    <n v="0"/>
    <n v="0"/>
    <n v="1951181.48"/>
    <n v="0"/>
    <n v="1951181.48"/>
    <n v="0"/>
    <n v="0"/>
    <n v="0"/>
    <s v="31911790"/>
    <s v="7350"/>
    <s v="GMO WEST ZONE"/>
    <s v="7350"/>
    <s v="WZR"/>
    <s v="7350CC01"/>
    <s v="PNM"/>
    <d v="2023-04-01T00:00:00"/>
    <d v="2025-03-31T00:00:00"/>
    <s v="RET"/>
    <n v="2500000"/>
    <s v="GMO WEST ZONE"/>
    <x v="0"/>
    <x v="0"/>
    <s v="0"/>
  </r>
  <r>
    <x v="890"/>
    <s v="WZ_SUR_NROKhanapurDC"/>
    <x v="2"/>
    <n v="2500000"/>
    <n v="2500000"/>
    <n v="0"/>
    <n v="0"/>
    <n v="0"/>
    <n v="1882912.73"/>
    <n v="75.316509199999999"/>
    <n v="0"/>
    <n v="0"/>
    <n v="1882912.73"/>
    <n v="0"/>
    <n v="1882912.73"/>
    <n v="0"/>
    <n v="0"/>
    <n v="0"/>
    <s v="31951460"/>
    <s v="7035"/>
    <s v="SHOLAPUR RETAIL REGION"/>
    <s v="7035"/>
    <s v="WZR"/>
    <s v="7035CC01"/>
    <s v="INFR"/>
    <d v="2024-01-30T00:00:00"/>
    <d v="2025-03-31T00:00:00"/>
    <s v="RET"/>
    <n v="2500000"/>
    <s v="SHOLAPUR RETAIL REGION"/>
    <x v="0"/>
    <x v="0"/>
    <s v="0"/>
  </r>
  <r>
    <x v="891"/>
    <s v="WZ_SUR_NROUpalaiDC"/>
    <x v="2"/>
    <n v="2500000"/>
    <n v="2500000"/>
    <n v="0"/>
    <n v="0"/>
    <n v="0"/>
    <n v="1575702.44"/>
    <n v="63.028097599999995"/>
    <n v="0"/>
    <n v="0"/>
    <n v="1575702.44"/>
    <n v="0"/>
    <n v="1575702.44"/>
    <n v="0"/>
    <n v="0"/>
    <n v="0"/>
    <s v="31951460"/>
    <s v="7035"/>
    <s v="SHOLAPUR RETAIL REGION"/>
    <s v="7035"/>
    <s v="WZR"/>
    <s v="7035CC01"/>
    <s v="INFR"/>
    <d v="2024-01-30T00:00:00"/>
    <d v="2025-03-31T00:00:00"/>
    <s v="RET"/>
    <n v="2500000"/>
    <s v="SHOLAPUR RETAIL REGION"/>
    <x v="0"/>
    <x v="0"/>
    <s v="0"/>
  </r>
  <r>
    <x v="892"/>
    <s v="WZ_Pune_NRO_Wagholi_DO"/>
    <x v="1"/>
    <n v="3000000"/>
    <n v="3000000"/>
    <n v="0"/>
    <n v="0"/>
    <n v="0"/>
    <n v="2871651.26"/>
    <n v="95.721708666666657"/>
    <n v="0"/>
    <n v="0"/>
    <n v="2871651.26"/>
    <n v="0"/>
    <n v="2871651.26"/>
    <n v="0"/>
    <n v="0"/>
    <n v="0"/>
    <s v="31949520"/>
    <s v="7029"/>
    <s v="PUNE RETAIL RO"/>
    <s v="7029"/>
    <s v="WZR"/>
    <s v="7029CC01"/>
    <s v="INFR"/>
    <d v="2024-01-31T00:00:00"/>
    <d v="2025-01-31T00:00:00"/>
    <s v="RET"/>
    <n v="3000000"/>
    <s v="PUNE RETAIL RO"/>
    <x v="0"/>
    <x v="0"/>
    <s v="0"/>
  </r>
  <r>
    <x v="893"/>
    <s v="WZ_MOD._AURR_Suniti Petroleum_RVI_DC"/>
    <x v="3"/>
    <n v="840000"/>
    <n v="840000"/>
    <n v="0"/>
    <n v="0"/>
    <n v="0"/>
    <n v="837146.64"/>
    <n v="99.660314285714293"/>
    <n v="0"/>
    <n v="0"/>
    <n v="837146.64"/>
    <n v="0"/>
    <n v="837146.64"/>
    <n v="0"/>
    <n v="0"/>
    <n v="0"/>
    <s v="31990690"/>
    <s v="7023"/>
    <s v="AURANGABAD RETAIL RO"/>
    <s v="7023"/>
    <s v="WZR"/>
    <s v="7023CC01"/>
    <s v="INFR"/>
    <d v="2023-04-01T00:00:00"/>
    <d v="2025-03-31T00:00:00"/>
    <s v="RET"/>
    <n v="840000"/>
    <s v="AURANGABAD RETAIL RO"/>
    <x v="0"/>
    <x v="0"/>
    <s v="0"/>
  </r>
  <r>
    <x v="894"/>
    <s v="WZ_VASCO_DDD Facility_Mapusa Service Sta"/>
    <x v="8"/>
    <n v="1000000"/>
    <n v="1000000"/>
    <n v="0"/>
    <n v="0"/>
    <n v="0"/>
    <n v="999317.56"/>
    <n v="99.931756000000007"/>
    <n v="0"/>
    <n v="0"/>
    <n v="999317.56"/>
    <n v="0"/>
    <n v="999317.56"/>
    <n v="0"/>
    <n v="0"/>
    <n v="0"/>
    <s v="31990680"/>
    <s v="7032"/>
    <s v="VASCO RETAIL RO"/>
    <s v="7032"/>
    <s v="WZR"/>
    <s v="7032CC01"/>
    <s v="PNM"/>
    <d v="2024-01-31T00:00:00"/>
    <d v="2025-12-31T00:00:00"/>
    <s v="RET"/>
    <n v="1000000"/>
    <s v="VASCO RETAIL RO"/>
    <x v="0"/>
    <x v="0"/>
    <s v="0"/>
  </r>
  <r>
    <x v="895"/>
    <s v="WZ_NSK_NST_NandurShing_99L"/>
    <x v="4"/>
    <n v="5000000"/>
    <n v="5000000"/>
    <n v="0"/>
    <n v="0"/>
    <n v="0"/>
    <n v="4924617.2"/>
    <n v="98.492344000000003"/>
    <n v="0"/>
    <n v="0"/>
    <n v="4924617.2"/>
    <n v="0"/>
    <n v="4924617.2"/>
    <n v="0"/>
    <n v="0"/>
    <n v="0"/>
    <s v="31945070"/>
    <s v="7036"/>
    <s v="NASIK RETAIL REGIONAL OFFICE"/>
    <s v="7036"/>
    <s v="WZR"/>
    <s v="7036CC01"/>
    <s v="INFR"/>
    <d v="2023-04-01T00:00:00"/>
    <d v="2025-03-31T00:00:00"/>
    <s v="RET"/>
    <n v="5000000"/>
    <s v="NASIK RETAIL REGIONAL OFFICE"/>
    <x v="0"/>
    <x v="0"/>
    <s v="0"/>
  </r>
  <r>
    <x v="896"/>
    <s v="WZ_VASCO_NRO CURCHOREM"/>
    <x v="8"/>
    <n v="9218000"/>
    <n v="9218000"/>
    <n v="19935.43"/>
    <n v="0"/>
    <n v="0"/>
    <n v="8989238.0199999996"/>
    <n v="97.518312215231063"/>
    <n v="0"/>
    <n v="0"/>
    <n v="8989238.0199999996"/>
    <n v="0"/>
    <n v="9009173.4499999993"/>
    <n v="0"/>
    <n v="0"/>
    <n v="0"/>
    <s v="31901870"/>
    <s v="7032"/>
    <s v="VASCO RETAIL RO"/>
    <s v="7032"/>
    <s v="WZR"/>
    <s v="7032CC01"/>
    <s v="INFR"/>
    <d v="2024-01-31T00:00:00"/>
    <d v="2026-03-31T00:00:00"/>
    <s v="RET"/>
    <n v="9218000"/>
    <s v="VASCO RETAIL RO"/>
    <x v="1"/>
    <x v="0"/>
    <s v="0"/>
  </r>
  <r>
    <x v="897"/>
    <s v="WZ_VASCO_CNG_RAVINDRA PETROLEUM"/>
    <x v="8"/>
    <n v="1200000"/>
    <n v="1200000"/>
    <n v="0"/>
    <n v="0"/>
    <n v="0"/>
    <n v="1194454.76"/>
    <n v="99.537896666666668"/>
    <n v="0"/>
    <n v="0"/>
    <n v="1194454.76"/>
    <n v="0"/>
    <n v="1194454.76"/>
    <n v="0"/>
    <n v="0"/>
    <n v="0"/>
    <s v="31901870"/>
    <s v="7032"/>
    <s v="VASCO RETAIL RO"/>
    <s v="7032"/>
    <s v="WZR"/>
    <s v="7032CC01"/>
    <s v="CNG"/>
    <d v="2024-02-01T00:00:00"/>
    <d v="2025-12-31T00:00:00"/>
    <s v="RET"/>
    <n v="1200000"/>
    <s v="VASCO RETAIL RO"/>
    <x v="0"/>
    <x v="0"/>
    <s v="0"/>
  </r>
  <r>
    <x v="898"/>
    <s v="WZ_VASCO_HAPPY SHOP_LAXMI PETROLEUM"/>
    <x v="8"/>
    <n v="622000"/>
    <n v="622000"/>
    <n v="0"/>
    <n v="0"/>
    <n v="0"/>
    <n v="618533.36"/>
    <n v="99.442662379421222"/>
    <n v="0"/>
    <n v="0"/>
    <n v="618533.36"/>
    <n v="0"/>
    <n v="618533.36"/>
    <n v="0"/>
    <n v="0"/>
    <n v="0"/>
    <s v="31901870"/>
    <s v="7032"/>
    <s v="VASCO RETAIL RO"/>
    <s v="7032"/>
    <s v="WZR"/>
    <s v="7032CC01"/>
    <s v="ARB"/>
    <d v="2024-02-06T00:00:00"/>
    <d v="2025-12-31T00:00:00"/>
    <s v="RET"/>
    <n v="622000"/>
    <s v="VASCO RETAIL RO"/>
    <x v="0"/>
    <x v="0"/>
    <s v="0"/>
  </r>
  <r>
    <x v="899"/>
    <s v="Wz_CNG_Lachmandas_Additional_Facility"/>
    <x v="7"/>
    <n v="450000"/>
    <n v="450000"/>
    <n v="0"/>
    <n v="0"/>
    <n v="0"/>
    <n v="354872.36"/>
    <n v="78.860524444444437"/>
    <n v="0"/>
    <n v="0"/>
    <n v="354872.36"/>
    <n v="0"/>
    <n v="354872.36"/>
    <n v="0"/>
    <n v="0"/>
    <n v="0"/>
    <s v="31901870"/>
    <s v="7027"/>
    <s v="MUMBAI RETAIL RO"/>
    <s v="7027"/>
    <s v="WZR"/>
    <s v="7027CC01"/>
    <s v="CNG"/>
    <d v="2024-02-08T00:00:00"/>
    <d v="2025-03-31T00:00:00"/>
    <s v="RET"/>
    <n v="450000"/>
    <s v="MUMBAI RETAIL RO"/>
    <x v="0"/>
    <x v="0"/>
    <s v="0"/>
  </r>
  <r>
    <x v="900"/>
    <s v="WZ_VASCO_HAPPY SHOP_HP HIGHWAY SERVICES"/>
    <x v="8"/>
    <n v="1200000"/>
    <n v="1200000"/>
    <n v="0"/>
    <n v="0"/>
    <n v="0"/>
    <n v="1142600.5"/>
    <n v="95.21670833333333"/>
    <n v="0"/>
    <n v="0"/>
    <n v="1142600.5"/>
    <n v="0"/>
    <n v="1142600.5"/>
    <n v="0"/>
    <n v="0"/>
    <n v="0"/>
    <s v="31901870"/>
    <s v="7032"/>
    <s v="VASCO RETAIL RO"/>
    <s v="7032"/>
    <s v="WZR"/>
    <s v="7032CC01"/>
    <s v="ARB"/>
    <d v="2024-02-09T00:00:00"/>
    <d v="2025-03-31T00:00:00"/>
    <s v="RET"/>
    <n v="1200000"/>
    <s v="VASCO RETAIL RO"/>
    <x v="0"/>
    <x v="0"/>
    <s v="0"/>
  </r>
  <r>
    <x v="901"/>
    <s v="WZ_VASCO_HAPPY SHOP_JYOTI PETROLEUM"/>
    <x v="8"/>
    <n v="950000"/>
    <n v="950000"/>
    <n v="0"/>
    <n v="0"/>
    <n v="0"/>
    <n v="916093.45"/>
    <n v="96.430889473684203"/>
    <n v="0"/>
    <n v="0"/>
    <n v="916093.45"/>
    <n v="0"/>
    <n v="916093.45"/>
    <n v="0"/>
    <n v="0"/>
    <n v="0"/>
    <s v="31901870"/>
    <s v="7032"/>
    <s v="VASCO RETAIL RO"/>
    <s v="7032"/>
    <s v="WZR"/>
    <s v="7032CC01"/>
    <s v="ARB"/>
    <d v="2024-02-09T00:00:00"/>
    <d v="2025-03-31T00:00:00"/>
    <s v="RET"/>
    <n v="950000"/>
    <s v="VASCO RETAIL RO"/>
    <x v="0"/>
    <x v="0"/>
    <s v="0"/>
  </r>
  <r>
    <x v="902"/>
    <s v="WZ_VASCO_HAPPY SHOP_LAXMI PETROLEUM 2"/>
    <x v="8"/>
    <n v="328000"/>
    <n v="328000"/>
    <n v="0"/>
    <n v="0"/>
    <n v="0"/>
    <n v="327490.8"/>
    <n v="99.844756097560975"/>
    <n v="0"/>
    <n v="0"/>
    <n v="327490.8"/>
    <n v="0"/>
    <n v="327490.8"/>
    <n v="0"/>
    <n v="0"/>
    <n v="0"/>
    <s v="31901870"/>
    <s v="7032"/>
    <s v="VASCO RETAIL RO"/>
    <s v="7032"/>
    <s v="WZR"/>
    <s v="7032CC01"/>
    <s v="ARB"/>
    <d v="2024-02-09T00:00:00"/>
    <d v="2025-03-31T00:00:00"/>
    <s v="RET"/>
    <n v="328000"/>
    <s v="VASCO RETAIL RO"/>
    <x v="0"/>
    <x v="0"/>
    <s v="0"/>
  </r>
  <r>
    <x v="903"/>
    <s v="WZ_VASCO_HAPPY SHOP_ESMERELDA BARRETO"/>
    <x v="8"/>
    <n v="2000000"/>
    <n v="2000000"/>
    <n v="0"/>
    <n v="0"/>
    <n v="0"/>
    <n v="1923448.97"/>
    <n v="96.172448500000002"/>
    <n v="0"/>
    <n v="0"/>
    <n v="1923448.97"/>
    <n v="0"/>
    <n v="1923448.97"/>
    <n v="0"/>
    <n v="0"/>
    <n v="0"/>
    <s v="31901870"/>
    <s v="7032"/>
    <s v="VASCO RETAIL RO"/>
    <s v="7032"/>
    <s v="WZR"/>
    <s v="7032CC01"/>
    <s v="ARB"/>
    <d v="2023-04-01T00:00:00"/>
    <d v="2025-12-31T00:00:00"/>
    <s v="RET"/>
    <n v="2000000"/>
    <s v="VASCO RETAIL RO"/>
    <x v="0"/>
    <x v="0"/>
    <s v="0"/>
  </r>
  <r>
    <x v="904"/>
    <s v="WZ_VASCO_CNG_DURGA SERVICE CENTRE"/>
    <x v="8"/>
    <n v="2000000"/>
    <n v="2000000"/>
    <n v="0"/>
    <n v="0"/>
    <n v="0"/>
    <n v="1654923.47"/>
    <n v="82.746173499999998"/>
    <n v="0"/>
    <n v="0"/>
    <n v="1654923.47"/>
    <n v="0"/>
    <n v="1654923.47"/>
    <n v="0"/>
    <n v="0"/>
    <n v="0"/>
    <s v="31901870"/>
    <s v="7032"/>
    <s v="VASCO RETAIL RO"/>
    <s v="7032"/>
    <s v="WZR"/>
    <s v="7032CC01"/>
    <s v="CNG"/>
    <d v="2024-02-12T00:00:00"/>
    <d v="2025-12-31T00:00:00"/>
    <s v="RET"/>
    <n v="2000000"/>
    <s v="VASCO RETAIL RO"/>
    <x v="0"/>
    <x v="0"/>
    <s v="0"/>
  </r>
  <r>
    <x v="905"/>
    <s v="WZ_VASHI_CNG_KOKAN"/>
    <x v="5"/>
    <n v="3500000"/>
    <n v="3500000"/>
    <n v="0"/>
    <n v="0"/>
    <n v="0"/>
    <n v="3468342.18"/>
    <n v="99.095490857142863"/>
    <n v="0"/>
    <n v="0"/>
    <n v="3468342.18"/>
    <n v="0"/>
    <n v="3468342.18"/>
    <n v="0"/>
    <n v="-59379.02"/>
    <n v="0"/>
    <s v="31963080"/>
    <s v="7033"/>
    <s v="VASHI RETAIL RO"/>
    <s v="7033"/>
    <s v="WZR"/>
    <s v="7033CC01"/>
    <s v="CNG"/>
    <d v="2024-02-13T00:00:00"/>
    <d v="2025-06-30T00:00:00"/>
    <s v="RET"/>
    <n v="3500000"/>
    <s v="VASHI RETAIL RO"/>
    <x v="0"/>
    <x v="0"/>
    <s v="0"/>
  </r>
  <r>
    <x v="906"/>
    <s v="WZ_VASHI_CNG_SIDDIVINAYAKSHABAJ"/>
    <x v="5"/>
    <n v="2000000"/>
    <n v="2000000"/>
    <n v="0"/>
    <n v="0"/>
    <n v="0"/>
    <n v="1973190.39"/>
    <n v="98.659519500000002"/>
    <n v="0"/>
    <n v="0"/>
    <n v="1973190.39"/>
    <n v="0"/>
    <n v="1973190.39"/>
    <n v="0"/>
    <n v="0"/>
    <n v="0"/>
    <s v="31990790"/>
    <s v="7033"/>
    <s v="VASHI RETAIL RO"/>
    <s v="7033"/>
    <s v="WZR"/>
    <s v="7033CC01"/>
    <s v="CNG"/>
    <d v="2024-03-16T00:00:00"/>
    <d v="2025-06-30T00:00:00"/>
    <s v="RET"/>
    <n v="2000000"/>
    <s v="VASHI RETAIL RO"/>
    <x v="0"/>
    <x v="0"/>
    <s v="0"/>
  </r>
  <r>
    <x v="907"/>
    <s v="WZ_VASHI_CNG_RCBAPU"/>
    <x v="5"/>
    <n v="1900000"/>
    <n v="1900000"/>
    <n v="0"/>
    <n v="0"/>
    <n v="0"/>
    <n v="1814722.57"/>
    <n v="95.511714210526321"/>
    <n v="0"/>
    <n v="0"/>
    <n v="1814722.57"/>
    <n v="0"/>
    <n v="1814722.57"/>
    <n v="0"/>
    <n v="0"/>
    <n v="0"/>
    <s v="31990790"/>
    <s v="7033"/>
    <s v="VASHI RETAIL RO"/>
    <s v="7033"/>
    <s v="WZR"/>
    <s v="7033CC01"/>
    <s v="CNG"/>
    <d v="2023-04-01T00:00:00"/>
    <d v="2025-06-30T00:00:00"/>
    <s v="RET"/>
    <n v="1900000"/>
    <s v="VASHI RETAIL RO"/>
    <x v="0"/>
    <x v="0"/>
    <s v="0"/>
  </r>
  <r>
    <x v="908"/>
    <s v="WZ_Pune_NRO_Sansar_DO"/>
    <x v="1"/>
    <n v="1000000"/>
    <n v="1000000"/>
    <n v="0"/>
    <n v="0"/>
    <n v="0"/>
    <n v="894954.51"/>
    <n v="89.495451000000003"/>
    <n v="0"/>
    <n v="0"/>
    <n v="894954.51"/>
    <n v="0"/>
    <n v="894954.51"/>
    <n v="0"/>
    <n v="0"/>
    <n v="0"/>
    <s v="31949520"/>
    <s v="7029"/>
    <s v="PUNE RETAIL RO"/>
    <s v="7029"/>
    <s v="WZR"/>
    <s v="7029CC01"/>
    <s v="INFR"/>
    <d v="2024-02-17T00:00:00"/>
    <d v="2025-02-28T00:00:00"/>
    <s v="RET"/>
    <n v="1000000"/>
    <s v="PUNE RETAIL RO"/>
    <x v="0"/>
    <x v="0"/>
    <s v="0"/>
  </r>
  <r>
    <x v="909"/>
    <s v="WZ_VASHI_DDD_SIDDIVINAYAK LOHARE"/>
    <x v="5"/>
    <n v="1400000"/>
    <n v="1400000"/>
    <n v="0"/>
    <n v="0"/>
    <n v="0"/>
    <n v="1375176.57"/>
    <n v="98.226897857142859"/>
    <n v="0"/>
    <n v="0"/>
    <n v="1375176.57"/>
    <n v="0"/>
    <n v="1375176.57"/>
    <n v="0"/>
    <n v="0"/>
    <n v="0"/>
    <s v="31963080"/>
    <s v="7033"/>
    <s v="VASHI RETAIL RO"/>
    <s v="7033"/>
    <s v="WZR"/>
    <s v="7033CC01"/>
    <s v="PNM"/>
    <d v="2023-04-01T00:00:00"/>
    <d v="2025-09-30T00:00:00"/>
    <s v="RET"/>
    <n v="1400000"/>
    <s v="VASHI RETAIL RO"/>
    <x v="0"/>
    <x v="0"/>
    <s v="0"/>
  </r>
  <r>
    <x v="910"/>
    <s v="WZ_VASHI_DDD_PREM PETROLEUM"/>
    <x v="5"/>
    <n v="1400000"/>
    <n v="1400000"/>
    <n v="0"/>
    <n v="0"/>
    <n v="0"/>
    <n v="1384470.41"/>
    <n v="98.890743571428573"/>
    <n v="0"/>
    <n v="0"/>
    <n v="1384470.41"/>
    <n v="0"/>
    <n v="1384470.41"/>
    <n v="0"/>
    <n v="0"/>
    <n v="0"/>
    <s v="31963080"/>
    <s v="7033"/>
    <s v="VASHI RETAIL RO"/>
    <s v="7033"/>
    <s v="WZR"/>
    <s v="7033CC01"/>
    <s v="PNM"/>
    <d v="2023-04-01T00:00:00"/>
    <d v="2025-09-30T00:00:00"/>
    <s v="RET"/>
    <n v="1400000"/>
    <s v="VASHI RETAIL RO"/>
    <x v="0"/>
    <x v="0"/>
    <s v="0"/>
  </r>
  <r>
    <x v="911"/>
    <s v="WZ_MRO_MTA_HAINS_ROAD"/>
    <x v="7"/>
    <n v="800000"/>
    <n v="800000"/>
    <n v="0"/>
    <n v="0"/>
    <n v="0"/>
    <n v="789206.55"/>
    <n v="98.650818749999999"/>
    <n v="0"/>
    <n v="0"/>
    <n v="789206.55"/>
    <n v="0"/>
    <n v="789206.55"/>
    <n v="0"/>
    <n v="0"/>
    <n v="0"/>
    <s v="31901870"/>
    <s v="7027"/>
    <s v="MUMBAI RETAIL RO"/>
    <s v="7027"/>
    <s v="WZR"/>
    <s v="7027CC01"/>
    <s v="INFR"/>
    <d v="2024-02-20T00:00:00"/>
    <d v="2025-03-31T00:00:00"/>
    <s v="RET"/>
    <n v="1"/>
    <s v="MUMBAI RETAIL RO"/>
    <x v="0"/>
    <x v="0"/>
    <s v="0"/>
  </r>
  <r>
    <x v="912"/>
    <s v="WZ_MRO_Baxi_Singh"/>
    <x v="7"/>
    <n v="10800000"/>
    <n v="10800000"/>
    <n v="0"/>
    <n v="0"/>
    <n v="0"/>
    <n v="10733932.58"/>
    <n v="99.388264629629631"/>
    <n v="0"/>
    <n v="0"/>
    <n v="10733932.58"/>
    <n v="0"/>
    <n v="10733932.58"/>
    <n v="0"/>
    <n v="0"/>
    <n v="0"/>
    <s v="31901870"/>
    <s v="7027"/>
    <s v="MUMBAI RETAIL RO"/>
    <s v="7027"/>
    <s v="WZR"/>
    <s v="7027CC01"/>
    <s v="INFR"/>
    <d v="2024-03-26T00:00:00"/>
    <d v="2025-03-31T00:00:00"/>
    <s v="RET"/>
    <n v="1000000"/>
    <s v="MUMBAI RETAIL RO"/>
    <x v="1"/>
    <x v="0"/>
    <s v="0"/>
  </r>
  <r>
    <x v="913"/>
    <s v="WZ_VASHI_CNGUPGRADATION"/>
    <x v="5"/>
    <n v="2300001"/>
    <n v="2300001"/>
    <n v="0"/>
    <n v="0"/>
    <n v="0"/>
    <n v="2262829.2400000002"/>
    <n v="98.383837224418613"/>
    <n v="0"/>
    <n v="0"/>
    <n v="2262829.2400000002"/>
    <n v="0"/>
    <n v="2262829.2400000002"/>
    <n v="0"/>
    <n v="0"/>
    <n v="0"/>
    <s v="31990790"/>
    <s v="7000"/>
    <s v="HPCL Mkt Retail"/>
    <s v="7033"/>
    <s v="WZR"/>
    <s v="7033CC01"/>
    <s v="CNG"/>
    <d v="2023-04-01T00:00:00"/>
    <d v="2025-09-30T00:00:00"/>
    <s v="RET"/>
    <n v="1"/>
    <s v="VASHI RETAIL RO"/>
    <x v="0"/>
    <x v="0"/>
    <s v="0"/>
  </r>
  <r>
    <x v="914"/>
    <s v="WZ_Pune_NRO_Zadakbaichiwadi_CFS"/>
    <x v="1"/>
    <n v="3600000"/>
    <n v="3600000"/>
    <n v="0"/>
    <n v="0"/>
    <n v="0"/>
    <n v="3464683.92"/>
    <n v="96.241219999999998"/>
    <n v="0"/>
    <n v="0"/>
    <n v="3464683.92"/>
    <n v="0"/>
    <n v="3464683.92"/>
    <n v="0"/>
    <n v="0"/>
    <n v="0"/>
    <s v="31949520"/>
    <s v="7029"/>
    <s v="PUNE RETAIL RO"/>
    <s v="7029"/>
    <s v="WZR"/>
    <s v="7029CC01"/>
    <s v="INFR"/>
    <d v="2024-02-21T00:00:00"/>
    <d v="2025-02-28T00:00:00"/>
    <s v="RET"/>
    <n v="2600000"/>
    <s v="PUNE RETAIL RO"/>
    <x v="0"/>
    <x v="0"/>
    <s v="0"/>
  </r>
  <r>
    <x v="915"/>
    <s v="WZ_VASCO_DDD Facility_Suvarnarekha Petro"/>
    <x v="8"/>
    <n v="1200000"/>
    <n v="1200000"/>
    <n v="0"/>
    <n v="0"/>
    <n v="0"/>
    <n v="1184240.75"/>
    <n v="98.686729166666666"/>
    <n v="0"/>
    <n v="0"/>
    <n v="1184240.75"/>
    <n v="0"/>
    <n v="1184240.75"/>
    <n v="0"/>
    <n v="0"/>
    <n v="0"/>
    <s v="31901870"/>
    <s v="7032"/>
    <s v="VASCO RETAIL RO"/>
    <s v="7032"/>
    <s v="WZR"/>
    <s v="7032CC01"/>
    <s v="PNM"/>
    <d v="2024-02-22T00:00:00"/>
    <d v="2025-12-31T00:00:00"/>
    <s v="RET"/>
    <n v="1200000"/>
    <s v="VASCO RETAIL RO"/>
    <x v="0"/>
    <x v="0"/>
    <s v="0"/>
  </r>
  <r>
    <x v="916"/>
    <s v="WZ_MRO_CHAKALA_LAND2"/>
    <x v="7"/>
    <n v="0"/>
    <n v="0"/>
    <n v="0"/>
    <n v="0"/>
    <n v="0"/>
    <n v="0"/>
    <e v="#DIV/0!"/>
    <n v="0"/>
    <n v="0"/>
    <n v="0"/>
    <n v="0"/>
    <n v="0"/>
    <n v="0"/>
    <n v="0"/>
    <n v="0"/>
    <s v="31901870"/>
    <s v="7027"/>
    <s v="MUMBAI RETAIL RO"/>
    <s v="7027"/>
    <s v="WZR"/>
    <s v="7027CC01"/>
    <s v="LAND"/>
    <d v="2024-02-23T00:00:00"/>
    <d v="2025-03-31T00:00:00"/>
    <s v="RET"/>
    <n v="7500000"/>
    <s v="MUMBAI RETAIL RO"/>
    <x v="0"/>
    <x v="0"/>
    <s v="0"/>
  </r>
  <r>
    <x v="917"/>
    <s v="WZ_VASHI_DDD_SOMANATH AUTO CARE"/>
    <x v="5"/>
    <n v="1400000"/>
    <n v="1400000"/>
    <n v="0"/>
    <n v="0"/>
    <n v="0"/>
    <n v="1343469.32"/>
    <n v="95.962094285714286"/>
    <n v="0"/>
    <n v="0"/>
    <n v="1343469.32"/>
    <n v="0"/>
    <n v="1343469.32"/>
    <n v="0"/>
    <n v="0"/>
    <n v="0"/>
    <s v="31963080"/>
    <s v="7033"/>
    <s v="VASHI RETAIL RO"/>
    <s v="7033"/>
    <s v="WZR"/>
    <s v="7033CC01"/>
    <s v="PNM"/>
    <d v="2023-04-01T00:00:00"/>
    <d v="2025-09-30T00:00:00"/>
    <s v="RET"/>
    <n v="1400000"/>
    <s v="VASHI RETAIL RO"/>
    <x v="0"/>
    <x v="0"/>
    <s v="0"/>
  </r>
  <r>
    <x v="918"/>
    <s v="WZ_AURR_DDD NandanvanDC"/>
    <x v="3"/>
    <n v="850000"/>
    <n v="850000"/>
    <n v="0"/>
    <n v="0"/>
    <n v="0"/>
    <n v="848655.72"/>
    <n v="99.841849411764699"/>
    <n v="0"/>
    <n v="0"/>
    <n v="848655.72"/>
    <n v="0"/>
    <n v="848655.72"/>
    <n v="0"/>
    <n v="0"/>
    <n v="0"/>
    <s v="31949090"/>
    <s v="7023"/>
    <s v="AURANGABAD RETAIL RO"/>
    <s v="7023"/>
    <s v="WZR"/>
    <s v="7023CC01"/>
    <s v="PNM"/>
    <d v="2024-02-26T00:00:00"/>
    <d v="2025-03-31T00:00:00"/>
    <s v="RET"/>
    <n v="850000"/>
    <s v="AURANGABAD RETAIL RO"/>
    <x v="0"/>
    <x v="0"/>
    <s v="0"/>
  </r>
  <r>
    <x v="919"/>
    <s v="WZ_MRO_Bright_Auto"/>
    <x v="7"/>
    <n v="2050001"/>
    <n v="2050001"/>
    <n v="0"/>
    <n v="0"/>
    <n v="0"/>
    <n v="2012651.47"/>
    <n v="98.178072596062151"/>
    <n v="0"/>
    <n v="0"/>
    <n v="2012651.47"/>
    <n v="0"/>
    <n v="2012651.47"/>
    <n v="0"/>
    <n v="0"/>
    <n v="0"/>
    <s v="31901870"/>
    <s v="7027"/>
    <s v="MUMBAI RETAIL RO"/>
    <s v="7027"/>
    <s v="WZR"/>
    <s v="7027CC01"/>
    <s v="INFR"/>
    <d v="2024-02-27T00:00:00"/>
    <d v="2025-03-31T00:00:00"/>
    <s v="RET"/>
    <n v="1"/>
    <s v="MUMBAI RETAIL RO"/>
    <x v="0"/>
    <x v="0"/>
    <s v="0"/>
  </r>
  <r>
    <x v="920"/>
    <s v="WZ_NSK_NRO_Junawane_10L 1st"/>
    <x v="4"/>
    <n v="2000000"/>
    <n v="2000000"/>
    <n v="0"/>
    <n v="0"/>
    <n v="0"/>
    <n v="1425788.31"/>
    <n v="71.289415500000004"/>
    <n v="0"/>
    <n v="0"/>
    <n v="1425788.31"/>
    <n v="0"/>
    <n v="1425788.31"/>
    <n v="0"/>
    <n v="0"/>
    <n v="0"/>
    <s v="31945070"/>
    <s v="7036"/>
    <s v="NASIK RETAIL REGIONAL OFFICE"/>
    <s v="7036"/>
    <s v="WZR"/>
    <s v="7036CC01"/>
    <s v="INFR"/>
    <d v="2023-04-01T00:00:00"/>
    <d v="2025-03-31T00:00:00"/>
    <s v="RET"/>
    <n v="1000000"/>
    <s v="NASIK RETAIL REGIONAL OFFICE"/>
    <x v="0"/>
    <x v="0"/>
    <s v="0"/>
  </r>
  <r>
    <x v="921"/>
    <s v="WZ_Pune_NRO_APMC Taradgaon"/>
    <x v="1"/>
    <n v="4000000"/>
    <n v="4000000"/>
    <n v="0"/>
    <n v="0"/>
    <n v="0"/>
    <n v="3992317.68"/>
    <n v="99.807942000000011"/>
    <n v="0"/>
    <n v="0"/>
    <n v="3992317.68"/>
    <n v="0"/>
    <n v="3992317.68"/>
    <n v="0"/>
    <n v="0"/>
    <n v="0"/>
    <s v="31949520"/>
    <s v="7029"/>
    <s v="PUNE RETAIL RO"/>
    <s v="7029"/>
    <s v="WZR"/>
    <s v="7029CC01"/>
    <s v="INFR"/>
    <d v="2024-02-28T00:00:00"/>
    <d v="2025-03-31T00:00:00"/>
    <s v="RET"/>
    <n v="3000000"/>
    <s v="PUNE RETAIL RO"/>
    <x v="0"/>
    <x v="0"/>
    <s v="0"/>
  </r>
  <r>
    <x v="922"/>
    <s v="WZ_AURR_NRO Rajanda CFS"/>
    <x v="3"/>
    <n v="3000000"/>
    <n v="3000000"/>
    <n v="0"/>
    <n v="0"/>
    <n v="0"/>
    <n v="2973017.83"/>
    <n v="99.100594333333333"/>
    <n v="0"/>
    <n v="0"/>
    <n v="2973017.83"/>
    <n v="0"/>
    <n v="2973017.83"/>
    <n v="0"/>
    <n v="0"/>
    <n v="0"/>
    <s v="31949090"/>
    <s v="7023"/>
    <s v="AURANGABAD RETAIL RO"/>
    <s v="7023"/>
    <s v="WZR"/>
    <s v="7023CC01"/>
    <s v="INFR"/>
    <d v="2024-02-29T00:00:00"/>
    <d v="2025-03-31T00:00:00"/>
    <s v="RET"/>
    <n v="1500000"/>
    <s v="AURANGABAD RETAIL RO"/>
    <x v="0"/>
    <x v="0"/>
    <s v="0"/>
  </r>
  <r>
    <x v="923"/>
    <s v="WZ_SUR_NROTamalwadiDC"/>
    <x v="2"/>
    <n v="2300000"/>
    <n v="2300000"/>
    <n v="0"/>
    <n v="0"/>
    <n v="0"/>
    <n v="1813299.44"/>
    <n v="78.839106086956519"/>
    <n v="0"/>
    <n v="0"/>
    <n v="1813299.44"/>
    <n v="0"/>
    <n v="1813299.44"/>
    <n v="0"/>
    <n v="0"/>
    <n v="0"/>
    <s v="31951460"/>
    <s v="7035"/>
    <s v="SHOLAPUR RETAIL REGION"/>
    <s v="7035"/>
    <s v="WZR"/>
    <s v="7035CC01"/>
    <s v="INFR"/>
    <d v="2024-02-29T00:00:00"/>
    <d v="2025-03-31T00:00:00"/>
    <s v="RET"/>
    <n v="2300000"/>
    <s v="SHOLAPUR RETAIL REGION"/>
    <x v="0"/>
    <x v="0"/>
    <s v="0"/>
  </r>
  <r>
    <x v="924"/>
    <s v="WZ_SUR_NRODhorwadiCFS"/>
    <x v="2"/>
    <n v="5000000"/>
    <n v="5000000"/>
    <n v="0"/>
    <n v="0"/>
    <n v="0"/>
    <n v="4048136.33"/>
    <n v="80.962726599999996"/>
    <n v="0"/>
    <n v="0"/>
    <n v="4048136.33"/>
    <n v="0"/>
    <n v="4048136.33"/>
    <n v="0"/>
    <n v="0"/>
    <n v="0"/>
    <s v="31951460"/>
    <s v="7035"/>
    <s v="SHOLAPUR RETAIL REGION"/>
    <s v="7035"/>
    <s v="WZR"/>
    <s v="7035CC01"/>
    <s v="INFR"/>
    <d v="2024-03-05T00:00:00"/>
    <d v="2025-12-31T00:00:00"/>
    <s v="RET"/>
    <n v="4000000"/>
    <s v="SHOLAPUR RETAIL REGION"/>
    <x v="0"/>
    <x v="0"/>
    <s v="0"/>
  </r>
  <r>
    <x v="925"/>
    <s v="WZ_VASHI_NRODO_KOLAD_MUKUND PETROLEUM"/>
    <x v="5"/>
    <n v="2500000"/>
    <n v="2500000"/>
    <n v="0"/>
    <n v="0"/>
    <n v="0"/>
    <n v="2492441.7799999998"/>
    <n v="99.697671199999988"/>
    <n v="0"/>
    <n v="0"/>
    <n v="2492441.7799999998"/>
    <n v="0"/>
    <n v="2492441.7799999998"/>
    <n v="0"/>
    <n v="0"/>
    <n v="0"/>
    <s v="31963080"/>
    <s v="7033"/>
    <s v="VASHI RETAIL RO"/>
    <s v="7033"/>
    <s v="WZR"/>
    <s v="7033CC01"/>
    <s v="INFR"/>
    <d v="2023-04-01T00:00:00"/>
    <d v="2025-09-30T00:00:00"/>
    <s v="RET"/>
    <n v="2500000"/>
    <s v="VASHI RETAIL RO"/>
    <x v="0"/>
    <x v="0"/>
    <s v="0"/>
  </r>
  <r>
    <x v="926"/>
    <s v="WZ_SUR_DDDShreeGanesh"/>
    <x v="2"/>
    <n v="1200000"/>
    <n v="1200000"/>
    <n v="0"/>
    <n v="0"/>
    <n v="0"/>
    <n v="1058034.3500000001"/>
    <n v="88.169529166666678"/>
    <n v="0"/>
    <n v="0"/>
    <n v="1058034.3500000001"/>
    <n v="0"/>
    <n v="1058034.3500000001"/>
    <n v="0"/>
    <n v="0"/>
    <n v="0"/>
    <s v="31951460"/>
    <s v="7035"/>
    <s v="SHOLAPUR RETAIL REGION"/>
    <s v="7035"/>
    <s v="WZR"/>
    <s v="7035CC01"/>
    <s v="PNM"/>
    <d v="2024-02-29T00:00:00"/>
    <d v="2025-12-31T00:00:00"/>
    <s v="RET"/>
    <n v="1200000"/>
    <s v="SHOLAPUR RETAIL REGION"/>
    <x v="0"/>
    <x v="0"/>
    <s v="0"/>
  </r>
  <r>
    <x v="927"/>
    <s v="WZ_SUR_DhondGhonsi"/>
    <x v="2"/>
    <n v="732000"/>
    <n v="732000"/>
    <n v="0"/>
    <n v="0"/>
    <n v="0"/>
    <n v="619546.69999999995"/>
    <n v="84.637527322404367"/>
    <n v="0"/>
    <n v="0"/>
    <n v="619546.69999999995"/>
    <n v="0"/>
    <n v="619546.69999999995"/>
    <n v="0"/>
    <n v="0"/>
    <n v="0"/>
    <s v="31951460"/>
    <s v="7035"/>
    <s v="SHOLAPUR RETAIL REGION"/>
    <s v="7035"/>
    <s v="WZR"/>
    <s v="7035CC01"/>
    <s v="INFR"/>
    <d v="2024-03-01T00:00:00"/>
    <d v="2025-03-31T00:00:00"/>
    <s v="RET"/>
    <n v="732000"/>
    <s v="SHOLAPUR RETAIL REGION"/>
    <x v="0"/>
    <x v="0"/>
    <s v="0"/>
  </r>
  <r>
    <x v="928"/>
    <s v="WZ_VASHI_DDD_PANKAJAUTOMOBILE"/>
    <x v="5"/>
    <n v="1400000"/>
    <n v="1400000"/>
    <n v="0"/>
    <n v="0"/>
    <n v="0"/>
    <n v="1376135.7"/>
    <n v="98.295407142857144"/>
    <n v="0"/>
    <n v="0"/>
    <n v="1376135.7"/>
    <n v="0"/>
    <n v="1376135.7"/>
    <n v="0"/>
    <n v="0"/>
    <n v="0"/>
    <s v="31963080"/>
    <s v="7033"/>
    <s v="VASHI RETAIL RO"/>
    <s v="7033"/>
    <s v="WZR"/>
    <s v="7033CC01"/>
    <s v="PNM"/>
    <d v="2023-04-01T00:00:00"/>
    <d v="2025-09-30T00:00:00"/>
    <s v="RET"/>
    <n v="1400000"/>
    <s v="VASHI RETAIL RO"/>
    <x v="0"/>
    <x v="0"/>
    <s v="0"/>
  </r>
  <r>
    <x v="929"/>
    <s v="WZ_Slow Charger 23-24 (1)"/>
    <x v="0"/>
    <n v="2500000"/>
    <n v="2500000"/>
    <n v="0"/>
    <n v="0"/>
    <n v="0"/>
    <n v="11895.24"/>
    <n v="0.4758096"/>
    <n v="0"/>
    <n v="0"/>
    <n v="11895.24"/>
    <n v="0"/>
    <n v="11895.24"/>
    <n v="0"/>
    <n v="0"/>
    <n v="0"/>
    <s v="31944890"/>
    <s v="7350"/>
    <s v="GMO WEST ZONE"/>
    <s v="7350"/>
    <s v="WZR"/>
    <s v="7350CC01"/>
    <s v="PNM"/>
    <d v="2023-04-01T00:00:00"/>
    <d v="2025-03-31T00:00:00"/>
    <s v="RET"/>
    <n v="2500000"/>
    <s v="GMO WEST ZONE"/>
    <x v="0"/>
    <x v="0"/>
    <s v="0"/>
  </r>
  <r>
    <x v="930"/>
    <s v="WZ_SUR_NROKawalgaonCFS"/>
    <x v="2"/>
    <n v="2700000"/>
    <n v="2700000"/>
    <n v="0"/>
    <n v="0"/>
    <n v="0"/>
    <n v="2691974.32"/>
    <n v="99.702752592592589"/>
    <n v="0"/>
    <n v="0"/>
    <n v="2691974.32"/>
    <n v="0"/>
    <n v="2691974.32"/>
    <n v="0"/>
    <n v="0"/>
    <n v="0"/>
    <s v="31951460"/>
    <s v="7035"/>
    <s v="SHOLAPUR RETAIL REGION"/>
    <s v="7035"/>
    <s v="WZR"/>
    <s v="7035CC01"/>
    <s v="INFR"/>
    <d v="2024-03-28T00:00:00"/>
    <d v="2025-12-31T00:00:00"/>
    <s v="RET"/>
    <n v="700000"/>
    <s v="SHOLAPUR RETAIL REGION"/>
    <x v="0"/>
    <x v="0"/>
    <s v="0"/>
  </r>
  <r>
    <x v="931"/>
    <s v="WZ_Chakala_land_Purchase3"/>
    <x v="7"/>
    <n v="0"/>
    <n v="0"/>
    <n v="0"/>
    <n v="0"/>
    <n v="0"/>
    <n v="0"/>
    <e v="#DIV/0!"/>
    <n v="0"/>
    <n v="0"/>
    <n v="0"/>
    <n v="0"/>
    <n v="0"/>
    <n v="0"/>
    <n v="0"/>
    <n v="0"/>
    <s v="31901870"/>
    <s v="7027"/>
    <s v="MUMBAI RETAIL RO"/>
    <s v="7027"/>
    <s v="WZR"/>
    <s v="7027CC01"/>
    <s v="LAND"/>
    <d v="2023-03-06T00:00:00"/>
    <d v="2025-03-31T00:00:00"/>
    <s v="RET"/>
    <n v="800000"/>
    <s v="MUMBAI RETAIL RO"/>
    <x v="0"/>
    <x v="0"/>
    <s v="0"/>
  </r>
  <r>
    <x v="932"/>
    <s v="WZ_MRO_Bright_Auto"/>
    <x v="7"/>
    <n v="1200000"/>
    <n v="1200000"/>
    <n v="0"/>
    <n v="0"/>
    <n v="0"/>
    <n v="1113375.3700000001"/>
    <n v="92.781280833333341"/>
    <n v="0"/>
    <n v="0"/>
    <n v="1113375.3700000001"/>
    <n v="0"/>
    <n v="1113375.3700000001"/>
    <n v="0"/>
    <n v="0"/>
    <n v="0"/>
    <s v="31901870"/>
    <s v="7027"/>
    <s v="MUMBAI RETAIL RO"/>
    <s v="7027"/>
    <s v="WZR"/>
    <s v="7027CC01"/>
    <s v="PNM"/>
    <d v="2023-03-06T00:00:00"/>
    <d v="2025-03-31T00:00:00"/>
    <s v="RET"/>
    <n v="1200000"/>
    <s v="MUMBAI RETAIL RO"/>
    <x v="0"/>
    <x v="0"/>
    <s v="0"/>
  </r>
  <r>
    <x v="933"/>
    <s v="WZ_VASCO_CNG_MANGAVE PETROLINKS"/>
    <x v="8"/>
    <n v="1500000"/>
    <n v="1500000"/>
    <n v="0"/>
    <n v="0"/>
    <n v="0"/>
    <n v="1490158.32"/>
    <n v="99.343888000000007"/>
    <n v="0"/>
    <n v="0"/>
    <n v="1490158.32"/>
    <n v="0"/>
    <n v="1490158.32"/>
    <n v="0"/>
    <n v="0"/>
    <n v="0"/>
    <s v="31901870"/>
    <s v="7032"/>
    <s v="VASCO RETAIL RO"/>
    <s v="7032"/>
    <s v="WZR"/>
    <s v="7032CC01"/>
    <s v="CNG"/>
    <d v="2024-03-08T00:00:00"/>
    <d v="2025-12-31T00:00:00"/>
    <s v="RET"/>
    <n v="1"/>
    <s v="VASCO RETAIL RO"/>
    <x v="0"/>
    <x v="0"/>
    <s v="0"/>
  </r>
  <r>
    <x v="934"/>
    <s v="WZ_VASCO_CANOPY FACIA &amp; PELMET LIGHTING"/>
    <x v="8"/>
    <n v="1250000"/>
    <n v="1250000"/>
    <n v="0"/>
    <n v="0"/>
    <n v="0"/>
    <n v="1246641"/>
    <n v="99.731279999999998"/>
    <n v="0"/>
    <n v="0"/>
    <n v="1246641"/>
    <n v="0"/>
    <n v="1246641"/>
    <n v="0"/>
    <n v="0"/>
    <n v="0"/>
    <s v="31901870"/>
    <s v="7032"/>
    <s v="VASCO RETAIL RO"/>
    <s v="7032"/>
    <s v="WZR"/>
    <s v="7032CC01"/>
    <s v="INFR"/>
    <d v="2024-03-08T00:00:00"/>
    <d v="2025-12-31T00:00:00"/>
    <s v="RET"/>
    <n v="1250000"/>
    <s v="VASCO RETAIL RO"/>
    <x v="0"/>
    <x v="0"/>
    <s v="0"/>
  </r>
  <r>
    <x v="935"/>
    <s v="WZ_VASCO_MODN_KAVLEKARS FUEL STATION"/>
    <x v="8"/>
    <n v="9000000"/>
    <n v="9000000"/>
    <n v="0"/>
    <n v="0"/>
    <n v="0"/>
    <n v="8574761.1600000001"/>
    <n v="95.275124000000005"/>
    <n v="0"/>
    <n v="0"/>
    <n v="8574761.1600000001"/>
    <n v="0"/>
    <n v="8574761.1600000001"/>
    <n v="0"/>
    <n v="0"/>
    <n v="0"/>
    <s v="31901870"/>
    <s v="7032"/>
    <s v="VASCO RETAIL RO"/>
    <s v="7032"/>
    <s v="WZR"/>
    <s v="7032CC01"/>
    <s v="INFR"/>
    <d v="2024-03-08T00:00:00"/>
    <d v="2025-12-31T00:00:00"/>
    <s v="RET"/>
    <n v="1"/>
    <s v="VASCO RETAIL RO"/>
    <x v="1"/>
    <x v="0"/>
    <s v="0"/>
  </r>
  <r>
    <x v="936"/>
    <s v="WZ_NAG_NROGORAKSHAN1"/>
    <x v="6"/>
    <n v="8000000"/>
    <n v="8000000"/>
    <n v="0"/>
    <n v="0"/>
    <n v="0"/>
    <n v="7983830.0999999996"/>
    <n v="99.797876250000002"/>
    <n v="0"/>
    <n v="0"/>
    <n v="7983830.0999999996"/>
    <n v="0"/>
    <n v="7983830.0999999996"/>
    <n v="0"/>
    <n v="0"/>
    <n v="0"/>
    <s v="31957050"/>
    <s v="7028"/>
    <s v="NAGPUR RETAIL RO (STP 5027)"/>
    <s v="7028"/>
    <s v="WZR"/>
    <s v="7028CC01"/>
    <s v="INFR"/>
    <d v="2024-03-14T00:00:00"/>
    <d v="2025-03-31T00:00:00"/>
    <s v="RET"/>
    <n v="5000000"/>
    <s v="NAGPUR RETAIL RO (STP 5027)"/>
    <x v="0"/>
    <x v="0"/>
    <s v="0"/>
  </r>
  <r>
    <x v="937"/>
    <s v="WZ_AURR_CNG_VIKAS PETROLEUM"/>
    <x v="3"/>
    <n v="820000"/>
    <n v="820000"/>
    <n v="0"/>
    <n v="0"/>
    <n v="0"/>
    <n v="815181.85"/>
    <n v="99.412420731707314"/>
    <n v="0"/>
    <n v="0"/>
    <n v="815181.85"/>
    <n v="0"/>
    <n v="815181.85"/>
    <n v="0"/>
    <n v="0"/>
    <n v="0"/>
    <s v="31990690"/>
    <s v="7023"/>
    <s v="AURANGABAD RETAIL RO"/>
    <s v="7023"/>
    <s v="WZR"/>
    <s v="7023CC01"/>
    <s v="CNG"/>
    <d v="2023-04-01T00:00:00"/>
    <d v="2025-03-31T00:00:00"/>
    <s v="RET"/>
    <n v="820000"/>
    <s v="AURANGABAD RETAIL RO"/>
    <x v="0"/>
    <x v="0"/>
    <s v="0"/>
  </r>
  <r>
    <x v="938"/>
    <s v="WZ_AURR_Modn COCOWaluj1"/>
    <x v="3"/>
    <n v="4400000"/>
    <n v="4400000"/>
    <n v="0"/>
    <n v="0"/>
    <n v="0"/>
    <n v="4274598.6100000003"/>
    <n v="97.149968409090917"/>
    <n v="0"/>
    <n v="0"/>
    <n v="4274598.6100000003"/>
    <n v="0"/>
    <n v="4274598.6100000003"/>
    <n v="0"/>
    <n v="0"/>
    <n v="0"/>
    <s v="31949090"/>
    <s v="7023"/>
    <s v="AURANGABAD RETAIL RO"/>
    <s v="7023"/>
    <s v="WZR"/>
    <s v="7023CC01"/>
    <s v="INFR"/>
    <d v="2024-03-13T00:00:00"/>
    <d v="2025-03-31T00:00:00"/>
    <s v="RET"/>
    <n v="4400000"/>
    <s v="AURANGABAD RETAIL RO"/>
    <x v="0"/>
    <x v="0"/>
    <s v="0"/>
  </r>
  <r>
    <x v="939"/>
    <s v="WZ_VASCO_DDD_ARYA DURGA SERVICE STATION"/>
    <x v="8"/>
    <n v="750000"/>
    <n v="750000"/>
    <n v="0"/>
    <n v="0"/>
    <n v="0"/>
    <n v="615403.18999999994"/>
    <n v="82.053758666666653"/>
    <n v="0"/>
    <n v="0"/>
    <n v="615403.18999999994"/>
    <n v="0"/>
    <n v="615403.18999999994"/>
    <n v="0"/>
    <n v="0"/>
    <n v="0"/>
    <s v="31901870"/>
    <s v="7032"/>
    <s v="VASCO RETAIL RO"/>
    <s v="7032"/>
    <s v="WZR"/>
    <s v="7032CC01"/>
    <s v="PNM"/>
    <d v="2024-03-13T00:00:00"/>
    <d v="2025-12-31T00:00:00"/>
    <s v="RET"/>
    <n v="750000"/>
    <s v="VASCO RETAIL RO"/>
    <x v="0"/>
    <x v="0"/>
    <s v="0"/>
  </r>
  <r>
    <x v="940"/>
    <s v="WZ_VASCO_CNG_KMMS AMBEWADI"/>
    <x v="8"/>
    <n v="1700000"/>
    <n v="1700000"/>
    <n v="0"/>
    <n v="0"/>
    <n v="0"/>
    <n v="1577202.75"/>
    <n v="92.776632352941178"/>
    <n v="0"/>
    <n v="0"/>
    <n v="1577202.75"/>
    <n v="0"/>
    <n v="1577202.75"/>
    <n v="0"/>
    <n v="0"/>
    <n v="0"/>
    <s v="31901870"/>
    <s v="7032"/>
    <s v="VASCO RETAIL RO"/>
    <s v="7032"/>
    <s v="WZR"/>
    <s v="7032CC01"/>
    <s v="CNG"/>
    <d v="2024-03-14T00:00:00"/>
    <d v="2025-12-31T00:00:00"/>
    <s v="RET"/>
    <n v="1"/>
    <s v="VASCO RETAIL RO"/>
    <x v="0"/>
    <x v="0"/>
    <s v="0"/>
  </r>
  <r>
    <x v="941"/>
    <s v="WZ_VASCO_CNG_V S TICLO"/>
    <x v="8"/>
    <n v="0"/>
    <n v="0"/>
    <n v="0"/>
    <n v="0"/>
    <n v="0"/>
    <n v="0"/>
    <e v="#DIV/0!"/>
    <n v="0"/>
    <n v="0"/>
    <n v="0"/>
    <n v="0"/>
    <n v="0"/>
    <n v="0"/>
    <n v="0"/>
    <n v="0"/>
    <s v="31901870"/>
    <s v="7032"/>
    <s v="VASCO RETAIL RO"/>
    <s v="7032"/>
    <s v="WZR"/>
    <s v="7032CC01"/>
    <s v="CNG"/>
    <d v="2024-03-14T00:00:00"/>
    <d v="2025-12-31T00:00:00"/>
    <s v="RET"/>
    <n v="1"/>
    <s v="VASCO RETAIL RO"/>
    <x v="0"/>
    <x v="0"/>
    <s v="0"/>
  </r>
  <r>
    <x v="942"/>
    <s v="WZ_AURR_NRO Bhendala DC"/>
    <x v="3"/>
    <n v="500000"/>
    <n v="500000"/>
    <n v="0"/>
    <n v="0"/>
    <n v="0"/>
    <n v="499948.37"/>
    <n v="99.989673999999994"/>
    <n v="0"/>
    <n v="0"/>
    <n v="499948.37"/>
    <n v="0"/>
    <n v="499948.37"/>
    <n v="0"/>
    <n v="0"/>
    <n v="0"/>
    <s v="31949090"/>
    <s v="7023"/>
    <s v="AURANGABAD RETAIL RO"/>
    <s v="7023"/>
    <s v="WZR"/>
    <s v="7023CC01"/>
    <s v="INFR"/>
    <d v="2024-03-14T00:00:00"/>
    <d v="2025-03-31T00:00:00"/>
    <s v="RET"/>
    <n v="500000"/>
    <s v="AURANGABAD RETAIL RO"/>
    <x v="0"/>
    <x v="0"/>
    <s v="0"/>
  </r>
  <r>
    <x v="943"/>
    <s v="WZ_AURR_NRO_Gundewadi1"/>
    <x v="3"/>
    <n v="19900000"/>
    <n v="19900000"/>
    <n v="0"/>
    <n v="0"/>
    <n v="0"/>
    <n v="19766356.18"/>
    <n v="99.328423015075373"/>
    <n v="0"/>
    <n v="0"/>
    <n v="19766356.18"/>
    <n v="0"/>
    <n v="19766356.18"/>
    <n v="0"/>
    <n v="0"/>
    <n v="0"/>
    <s v="31949090"/>
    <s v="7023"/>
    <s v="AURANGABAD RETAIL RO"/>
    <s v="7023"/>
    <s v="WZR"/>
    <s v="7023CC01"/>
    <s v="INFR"/>
    <d v="2024-03-14T00:00:00"/>
    <d v="2025-03-31T00:00:00"/>
    <s v="RET"/>
    <n v="5000000"/>
    <s v="AURANGABAD RETAIL RO"/>
    <x v="0"/>
    <x v="0"/>
    <s v="0"/>
  </r>
  <r>
    <x v="944"/>
    <s v="WZ_MODN_ACCSajagaon"/>
    <x v="5"/>
    <n v="17000000"/>
    <n v="17000000"/>
    <n v="0"/>
    <n v="0"/>
    <n v="0"/>
    <n v="16943507.940000001"/>
    <n v="99.667693764705888"/>
    <n v="0"/>
    <n v="0"/>
    <n v="16943507.940000001"/>
    <n v="0"/>
    <n v="16943507.940000001"/>
    <n v="0"/>
    <n v="0"/>
    <n v="0"/>
    <s v="31963080"/>
    <s v="7033"/>
    <s v="VASHI RETAIL RO"/>
    <s v="7033"/>
    <s v="WZR"/>
    <s v="7033CC01"/>
    <s v="INFR"/>
    <d v="2024-03-15T00:00:00"/>
    <d v="2026-03-31T00:00:00"/>
    <s v="RET"/>
    <n v="7000000"/>
    <s v="VASHI RETAIL RO"/>
    <x v="0"/>
    <x v="0"/>
    <s v="0"/>
  </r>
  <r>
    <x v="945"/>
    <s v="WZ_VASHI_MODN_ADARSH PETROLEUM"/>
    <x v="5"/>
    <n v="3000000"/>
    <n v="3000000"/>
    <n v="0"/>
    <n v="0"/>
    <n v="0"/>
    <n v="2996637.15"/>
    <n v="99.887905000000003"/>
    <n v="0"/>
    <n v="0"/>
    <n v="2996637.15"/>
    <n v="0"/>
    <n v="2996637.15"/>
    <n v="0"/>
    <n v="0"/>
    <n v="0"/>
    <s v="31963080"/>
    <s v="7033"/>
    <s v="VASHI RETAIL RO"/>
    <s v="7033"/>
    <s v="WZR"/>
    <s v="7033CC01"/>
    <s v="INFR"/>
    <d v="2024-03-15T00:00:00"/>
    <d v="2025-03-31T00:00:00"/>
    <s v="RET"/>
    <n v="3000000"/>
    <s v="VASHI RETAIL RO"/>
    <x v="0"/>
    <x v="0"/>
    <s v="0"/>
  </r>
  <r>
    <x v="946"/>
    <s v="WZ_VASHI_NROCO_SIDDIVINAYAKBILALPADA"/>
    <x v="5"/>
    <n v="800000"/>
    <n v="800000"/>
    <n v="0"/>
    <n v="0"/>
    <n v="0"/>
    <n v="0"/>
    <n v="0"/>
    <n v="0"/>
    <n v="0"/>
    <n v="0"/>
    <n v="0"/>
    <n v="0"/>
    <n v="0"/>
    <n v="0"/>
    <n v="0"/>
    <s v="31963080"/>
    <s v="7033"/>
    <s v="VASHI RETAIL RO"/>
    <s v="7033"/>
    <s v="WZR"/>
    <s v="7033CC01"/>
    <s v="INFR"/>
    <d v="2024-03-16T00:00:00"/>
    <d v="2025-03-31T00:00:00"/>
    <s v="RET"/>
    <n v="800000"/>
    <s v="VASHI RETAIL RO"/>
    <x v="1"/>
    <x v="0"/>
    <s v="0"/>
  </r>
  <r>
    <x v="947"/>
    <s v="WZ_VASHI_MODN_ILLUMINATION"/>
    <x v="5"/>
    <n v="7500001"/>
    <n v="7500001"/>
    <n v="0"/>
    <n v="0"/>
    <n v="0"/>
    <n v="7452227.46"/>
    <n v="99.363019551597404"/>
    <n v="0"/>
    <n v="0"/>
    <n v="7452227.46"/>
    <n v="0"/>
    <n v="7452227.46"/>
    <n v="0"/>
    <n v="0"/>
    <n v="0"/>
    <s v="31901870"/>
    <s v="7033"/>
    <s v="VASHI RETAIL RO"/>
    <s v="7033"/>
    <s v="WZR"/>
    <s v="7033CC01"/>
    <s v="INFR"/>
    <d v="2024-03-16T00:00:00"/>
    <d v="2026-03-31T00:00:00"/>
    <s v="RET"/>
    <n v="1"/>
    <s v="VASHI RETAIL RO"/>
    <x v="0"/>
    <x v="0"/>
    <s v="0"/>
  </r>
  <r>
    <x v="948"/>
    <s v="WZ_Pune_Mod_Om Petroleum"/>
    <x v="1"/>
    <n v="2500000"/>
    <n v="2500000"/>
    <n v="0"/>
    <n v="0"/>
    <n v="0"/>
    <n v="2371053.5699999998"/>
    <n v="94.842142799999991"/>
    <n v="0"/>
    <n v="0"/>
    <n v="2371053.5699999998"/>
    <n v="0"/>
    <n v="2371053.5699999998"/>
    <n v="0"/>
    <n v="0"/>
    <n v="0"/>
    <s v="7029"/>
    <s v="7029"/>
    <s v="PUNE RETAIL RO"/>
    <s v="7029"/>
    <s v="WZR"/>
    <s v="7029CC01"/>
    <s v="INFR"/>
    <d v="2024-03-16T00:00:00"/>
    <d v="2025-03-31T00:00:00"/>
    <s v="RET"/>
    <n v="2500000"/>
    <s v="PUNE RETAIL RO"/>
    <x v="0"/>
    <x v="0"/>
    <s v="0"/>
  </r>
  <r>
    <x v="949"/>
    <s v="WZ_NSK_NST_Khopdi_7L 1st"/>
    <x v="4"/>
    <n v="700000"/>
    <n v="700000"/>
    <n v="0"/>
    <n v="0"/>
    <n v="0"/>
    <n v="697522.9"/>
    <n v="99.646128571428576"/>
    <n v="0"/>
    <n v="0"/>
    <n v="697522.9"/>
    <n v="0"/>
    <n v="697522.9"/>
    <n v="0"/>
    <n v="0"/>
    <n v="0"/>
    <s v="31945070"/>
    <s v="7036"/>
    <s v="NASIK RETAIL REGIONAL OFFICE"/>
    <s v="7036"/>
    <s v="WZR"/>
    <s v="7036CC01"/>
    <s v="INFR"/>
    <d v="2023-04-01T00:00:00"/>
    <d v="2025-03-31T00:00:00"/>
    <s v="RET"/>
    <n v="700000"/>
    <s v="NASIK RETAIL REGIONAL OFFICE"/>
    <x v="0"/>
    <x v="0"/>
    <s v="0"/>
  </r>
  <r>
    <x v="950"/>
    <s v="WZ_VASHI_NROCO_NROJAWAHARRVI"/>
    <x v="5"/>
    <n v="650000"/>
    <n v="650000"/>
    <n v="0"/>
    <n v="0"/>
    <n v="0"/>
    <n v="608137.17000000004"/>
    <n v="93.559564615384616"/>
    <n v="0"/>
    <n v="0"/>
    <n v="608137.17000000004"/>
    <n v="0"/>
    <n v="608137.17000000004"/>
    <n v="0"/>
    <n v="0"/>
    <n v="0"/>
    <s v="31963080"/>
    <s v="7033"/>
    <s v="VASHI RETAIL RO"/>
    <s v="7033"/>
    <s v="WZR"/>
    <s v="7033CC01"/>
    <s v="INFR"/>
    <d v="2024-03-19T00:00:00"/>
    <d v="2025-03-31T00:00:00"/>
    <s v="RET"/>
    <n v="650000"/>
    <s v="VASHI RETAIL RO"/>
    <x v="0"/>
    <x v="0"/>
    <s v="0"/>
  </r>
  <r>
    <x v="951"/>
    <s v="WZ_SUR_NROYawaliDC"/>
    <x v="2"/>
    <n v="500000"/>
    <n v="500000"/>
    <n v="0"/>
    <n v="0"/>
    <n v="0"/>
    <n v="477001.59"/>
    <n v="95.400317999999999"/>
    <n v="0"/>
    <n v="0"/>
    <n v="477001.59"/>
    <n v="0"/>
    <n v="477001.59"/>
    <n v="0"/>
    <n v="0"/>
    <n v="0"/>
    <s v="31951460"/>
    <s v="7035"/>
    <s v="SHOLAPUR RETAIL REGION"/>
    <s v="7035"/>
    <s v="WZR"/>
    <s v="7035CC01"/>
    <s v="INFR"/>
    <d v="2024-03-21T00:00:00"/>
    <d v="2025-12-31T00:00:00"/>
    <s v="RET"/>
    <n v="500000"/>
    <s v="SHOLAPUR RETAIL REGION"/>
    <x v="0"/>
    <x v="0"/>
    <s v="0"/>
  </r>
  <r>
    <x v="952"/>
    <s v="WZ_SUR_NROMorochiDC"/>
    <x v="2"/>
    <n v="500000"/>
    <n v="500000"/>
    <n v="0"/>
    <n v="0"/>
    <n v="0"/>
    <n v="429540.39"/>
    <n v="85.908078000000003"/>
    <n v="0"/>
    <n v="0"/>
    <n v="429540.39"/>
    <n v="0"/>
    <n v="429540.39"/>
    <n v="0"/>
    <n v="0"/>
    <n v="0"/>
    <s v="31951460"/>
    <s v="7035"/>
    <s v="SHOLAPUR RETAIL REGION"/>
    <s v="7035"/>
    <s v="WZR"/>
    <s v="7035CC01"/>
    <s v="INFR"/>
    <d v="2024-03-23T00:00:00"/>
    <d v="2025-12-31T00:00:00"/>
    <s v="RET"/>
    <n v="500000"/>
    <s v="SHOLAPUR RETAIL REGION"/>
    <x v="0"/>
    <x v="0"/>
    <s v="0"/>
  </r>
  <r>
    <x v="953"/>
    <s v="WZ_SUR_NRONateputeCFS"/>
    <x v="2"/>
    <n v="3200000"/>
    <n v="3200000"/>
    <n v="0"/>
    <n v="0"/>
    <n v="0"/>
    <n v="3199017.39"/>
    <n v="99.969293437499999"/>
    <n v="0"/>
    <n v="0"/>
    <n v="3199017.39"/>
    <n v="0"/>
    <n v="3199017.39"/>
    <n v="0"/>
    <n v="0"/>
    <n v="0"/>
    <s v="31951460"/>
    <s v="7035"/>
    <s v="SHOLAPUR RETAIL REGION"/>
    <s v="7035"/>
    <s v="WZR"/>
    <s v="7035CC01"/>
    <s v="INFR"/>
    <d v="2024-03-28T00:00:00"/>
    <d v="2025-12-31T00:00:00"/>
    <s v="RET"/>
    <n v="700000"/>
    <s v="SHOLAPUR RETAIL REGION"/>
    <x v="0"/>
    <x v="0"/>
    <s v="0"/>
  </r>
  <r>
    <x v="954"/>
    <s v="WZ_AURR_Modn COCOWaluj15L"/>
    <x v="3"/>
    <n v="1500000"/>
    <n v="1500000"/>
    <n v="878.08"/>
    <n v="0"/>
    <n v="0"/>
    <n v="1499114.33"/>
    <n v="99.940955333333335"/>
    <n v="0"/>
    <n v="0"/>
    <n v="1499114.33"/>
    <n v="0"/>
    <n v="1499992.41"/>
    <n v="0"/>
    <n v="0"/>
    <n v="0"/>
    <s v="31949090"/>
    <s v="7023"/>
    <s v="AURANGABAD RETAIL RO"/>
    <s v="7023"/>
    <s v="WZR"/>
    <s v="7023CC01"/>
    <s v="INFR"/>
    <d v="2024-03-26T00:00:00"/>
    <d v="2025-03-31T00:00:00"/>
    <s v="RET"/>
    <n v="1500000"/>
    <s v="AURANGABAD RETAIL RO"/>
    <x v="1"/>
    <x v="0"/>
    <s v="0"/>
  </r>
  <r>
    <x v="955"/>
    <s v="WZ_NAG_NRODARODA"/>
    <x v="2"/>
    <n v="1500000"/>
    <n v="1500000"/>
    <n v="0"/>
    <n v="0"/>
    <n v="0"/>
    <n v="1428748.27"/>
    <n v="95.249884666666674"/>
    <n v="0"/>
    <n v="0"/>
    <n v="1428748.27"/>
    <n v="0"/>
    <n v="1428748.27"/>
    <n v="0"/>
    <n v="0"/>
    <n v="0"/>
    <s v="31957050"/>
    <s v="7028"/>
    <s v="NAGPUR RETAIL RO (STP 5027)"/>
    <s v="7028"/>
    <s v="WZR"/>
    <s v="7028CC01"/>
    <s v="INFR"/>
    <d v="2024-03-22T00:00:00"/>
    <d v="2025-03-31T00:00:00"/>
    <s v="RET"/>
    <n v="500000"/>
    <s v="NAGPUR RETAIL RO (STP 5027)"/>
    <x v="0"/>
    <x v="0"/>
    <s v="0"/>
  </r>
  <r>
    <x v="956"/>
    <s v="WZ_SUR_TankInstall"/>
    <x v="2"/>
    <n v="3600000"/>
    <n v="3600000"/>
    <n v="0"/>
    <n v="0"/>
    <n v="0"/>
    <n v="3583508.77"/>
    <n v="99.541910277777774"/>
    <n v="0"/>
    <n v="0"/>
    <n v="3583508.77"/>
    <n v="0"/>
    <n v="3583508.77"/>
    <n v="0"/>
    <n v="0"/>
    <n v="0"/>
    <s v="31951460"/>
    <s v="7035"/>
    <s v="SHOLAPUR RETAIL REGION"/>
    <s v="7035"/>
    <s v="WZR"/>
    <s v="7035CC01"/>
    <s v="INFR"/>
    <d v="2024-03-26T00:00:00"/>
    <d v="2025-12-31T00:00:00"/>
    <s v="RET"/>
    <n v="3600000"/>
    <s v="SHOLAPUR RETAIL REGION"/>
    <x v="0"/>
    <x v="0"/>
    <s v="0"/>
  </r>
  <r>
    <x v="957"/>
    <s v="WZ_SUR_NROYawaliDC2"/>
    <x v="2"/>
    <n v="1800000"/>
    <n v="1800000"/>
    <n v="80661.63"/>
    <n v="0"/>
    <n v="0"/>
    <n v="24941.42"/>
    <n v="1.3856344444444444"/>
    <n v="0"/>
    <n v="0"/>
    <n v="0"/>
    <n v="24941.42"/>
    <n v="105603.05"/>
    <n v="0"/>
    <n v="0"/>
    <n v="0"/>
    <s v="31951460"/>
    <s v="7035"/>
    <s v="SHOLAPUR RETAIL REGION"/>
    <s v="7035"/>
    <s v="WZR"/>
    <s v="7035CC01"/>
    <s v="INFR"/>
    <d v="2024-03-23T00:00:00"/>
    <d v="2025-12-31T00:00:00"/>
    <s v="RET"/>
    <n v="1800000"/>
    <s v="SHOLAPUR RETAIL REGION"/>
    <x v="1"/>
    <x v="0"/>
    <s v="0"/>
  </r>
  <r>
    <x v="958"/>
    <s v="WZ_SUR_NROMorochiDC2"/>
    <x v="2"/>
    <n v="1800000"/>
    <n v="1800000"/>
    <n v="6188.62"/>
    <n v="0"/>
    <n v="0"/>
    <n v="1787548"/>
    <n v="99.308222222222227"/>
    <n v="0"/>
    <n v="0"/>
    <n v="1681596.6"/>
    <n v="105951.4"/>
    <n v="1793736.62"/>
    <n v="0"/>
    <n v="0"/>
    <n v="0"/>
    <s v="31951460"/>
    <s v="7035"/>
    <s v="SHOLAPUR RETAIL REGION"/>
    <s v="7035"/>
    <s v="WZR"/>
    <s v="7035CC01"/>
    <s v="INFR"/>
    <d v="2024-03-23T00:00:00"/>
    <d v="2025-12-31T00:00:00"/>
    <s v="RET"/>
    <n v="1800000"/>
    <s v="SHOLAPUR RETAIL REGION"/>
    <x v="2"/>
    <x v="0"/>
    <s v="0"/>
  </r>
  <r>
    <x v="959"/>
    <s v="WZ_AURR_NRO SULTANPURCFS1"/>
    <x v="3"/>
    <n v="2200000"/>
    <n v="2200000"/>
    <n v="0"/>
    <n v="0"/>
    <n v="0"/>
    <n v="2197718.15"/>
    <n v="99.896279545454547"/>
    <n v="0"/>
    <n v="0"/>
    <n v="2197718.15"/>
    <n v="0"/>
    <n v="2197718.15"/>
    <n v="0"/>
    <n v="0"/>
    <n v="0"/>
    <s v="31949090"/>
    <s v="7023"/>
    <s v="AURANGABAD RETAIL RO"/>
    <s v="7023"/>
    <s v="WZR"/>
    <s v="7023CC01"/>
    <s v="INFR"/>
    <d v="2024-03-26T00:00:00"/>
    <d v="2025-03-31T00:00:00"/>
    <s v="RET"/>
    <n v="700000"/>
    <s v="AURANGABAD RETAIL RO"/>
    <x v="0"/>
    <x v="0"/>
    <s v="0"/>
  </r>
  <r>
    <x v="960"/>
    <s v="WZ_AURR_NRO_Gundewadi2"/>
    <x v="3"/>
    <n v="2500000"/>
    <n v="2500000"/>
    <n v="2220.29"/>
    <n v="0"/>
    <n v="0"/>
    <n v="2493818.9500000002"/>
    <n v="99.752758000000014"/>
    <n v="0"/>
    <n v="0"/>
    <n v="1807599.95"/>
    <n v="686219"/>
    <n v="2496039.2400000002"/>
    <n v="0"/>
    <n v="0"/>
    <n v="0"/>
    <s v="31949090"/>
    <s v="7023"/>
    <s v="AURANGABAD RETAIL RO"/>
    <s v="7023"/>
    <s v="WZR"/>
    <s v="7023CC01"/>
    <s v="INFR"/>
    <d v="2024-03-26T00:00:00"/>
    <d v="2025-03-31T00:00:00"/>
    <s v="RET"/>
    <n v="2500000"/>
    <s v="AURANGABAD RETAIL RO"/>
    <x v="1"/>
    <x v="0"/>
    <s v="0"/>
  </r>
  <r>
    <x v="961"/>
    <s v="WZ_MRO_Land_Purchase_Santacruz"/>
    <x v="7"/>
    <n v="0"/>
    <n v="0"/>
    <n v="0"/>
    <n v="0"/>
    <n v="0"/>
    <n v="0"/>
    <e v="#DIV/0!"/>
    <n v="0"/>
    <n v="0"/>
    <n v="0"/>
    <n v="0"/>
    <n v="0"/>
    <n v="0"/>
    <n v="0"/>
    <n v="0"/>
    <s v="31901870"/>
    <s v="7027"/>
    <s v="MUMBAI RETAIL RO"/>
    <s v="7027"/>
    <s v="WZR"/>
    <s v="7027CC01"/>
    <s v="LAND"/>
    <d v="2024-03-26T00:00:00"/>
    <d v="2025-03-31T00:00:00"/>
    <s v="RET"/>
    <n v="72160000"/>
    <s v="MUMBAI RETAIL RO"/>
    <x v="0"/>
    <x v="0"/>
    <s v="0"/>
  </r>
  <r>
    <x v="962"/>
    <s v="WZ_AURR_HAPPYSHOP10"/>
    <x v="3"/>
    <n v="3580000"/>
    <n v="3580000"/>
    <n v="0"/>
    <n v="0"/>
    <n v="0"/>
    <n v="3348604.82"/>
    <n v="93.536447486033509"/>
    <n v="0"/>
    <n v="0"/>
    <n v="3348604.82"/>
    <n v="0"/>
    <n v="3348604.82"/>
    <n v="0"/>
    <n v="0"/>
    <n v="0"/>
    <s v="31990690"/>
    <s v="7023"/>
    <s v="AURANGABAD RETAIL RO"/>
    <s v="7023"/>
    <s v="WZR"/>
    <s v="7023CC01"/>
    <s v="ARB"/>
    <d v="2023-04-01T00:00:00"/>
    <d v="2025-03-31T00:00:00"/>
    <s v="RET"/>
    <n v="3580000"/>
    <s v="AURANGABAD RETAIL RO"/>
    <x v="0"/>
    <x v="0"/>
    <s v="0"/>
  </r>
  <r>
    <x v="963"/>
    <s v="WZ_VASCO_HAPPY BITE_DURGA SS"/>
    <x v="8"/>
    <n v="300000"/>
    <n v="300000"/>
    <n v="0"/>
    <n v="0"/>
    <n v="0"/>
    <n v="270604.68"/>
    <n v="90.201560000000001"/>
    <n v="0"/>
    <n v="0"/>
    <n v="270604.68"/>
    <n v="0"/>
    <n v="270604.68"/>
    <n v="0"/>
    <n v="0"/>
    <n v="0"/>
    <s v="31901870"/>
    <s v="7032"/>
    <s v="VASCO RETAIL RO"/>
    <s v="7032"/>
    <s v="WZR"/>
    <s v="7032CC01"/>
    <s v="ARB"/>
    <d v="2024-03-27T00:00:00"/>
    <d v="2025-03-31T00:00:00"/>
    <s v="RET"/>
    <n v="300000"/>
    <s v="VASCO RETAIL RO"/>
    <x v="0"/>
    <x v="0"/>
    <s v="0"/>
  </r>
  <r>
    <x v="964"/>
    <s v="WZ_VASHI_RVIREPL2"/>
    <x v="5"/>
    <n v="3200000"/>
    <n v="3200000"/>
    <n v="0"/>
    <n v="0"/>
    <n v="0"/>
    <n v="2425131.2599999998"/>
    <n v="75.785351874999989"/>
    <n v="0"/>
    <n v="0"/>
    <n v="2425131.2599999998"/>
    <n v="0"/>
    <n v="2425131.2599999998"/>
    <n v="0"/>
    <n v="0"/>
    <n v="0"/>
    <s v="31963080"/>
    <s v="7033"/>
    <s v="VASHI RETAIL RO"/>
    <s v="7033"/>
    <s v="WZR"/>
    <s v="7033CC01"/>
    <s v="SIGN"/>
    <d v="2024-03-27T00:00:00"/>
    <d v="2025-12-31T00:00:00"/>
    <s v="RET"/>
    <n v="3200000"/>
    <s v="VASHI RETAIL RO"/>
    <x v="0"/>
    <x v="0"/>
    <s v="0"/>
  </r>
  <r>
    <x v="965"/>
    <s v="WZ_SUR_NROTembhurniCFS"/>
    <x v="2"/>
    <n v="1700000"/>
    <n v="1700000"/>
    <n v="0"/>
    <n v="0"/>
    <n v="0"/>
    <n v="1655212.86"/>
    <n v="97.365462352941179"/>
    <n v="0"/>
    <n v="0"/>
    <n v="1655212.86"/>
    <n v="0"/>
    <n v="1655212.86"/>
    <n v="0"/>
    <n v="0"/>
    <n v="0"/>
    <s v="31951460"/>
    <s v="7035"/>
    <s v="SHOLAPUR RETAIL REGION"/>
    <s v="7035"/>
    <s v="WZR"/>
    <s v="7035CC01"/>
    <s v="INFR"/>
    <d v="2024-03-28T00:00:00"/>
    <d v="2025-12-31T00:00:00"/>
    <s v="RET"/>
    <n v="700000"/>
    <s v="SHOLAPUR RETAIL REGION"/>
    <x v="0"/>
    <x v="0"/>
    <s v="0"/>
  </r>
  <r>
    <x v="966"/>
    <s v="WZ_MRO_RVI_BKC"/>
    <x v="7"/>
    <n v="3200000"/>
    <n v="3200000"/>
    <n v="0"/>
    <n v="0"/>
    <n v="0"/>
    <n v="2624429.7000000002"/>
    <n v="82.013428125000004"/>
    <n v="0"/>
    <n v="0"/>
    <n v="2624429.7000000002"/>
    <n v="0"/>
    <n v="2624429.7000000002"/>
    <n v="0"/>
    <n v="0"/>
    <n v="0"/>
    <s v="31901870"/>
    <s v="7027"/>
    <s v="MUMBAI RETAIL RO"/>
    <s v="7027"/>
    <s v="WZR"/>
    <s v="7027CC01"/>
    <s v="SIGN"/>
    <d v="2023-03-28T00:00:00"/>
    <d v="2025-03-31T00:00:00"/>
    <s v="RET"/>
    <n v="3200000"/>
    <s v="MUMBAI RETAIL RO"/>
    <x v="0"/>
    <x v="0"/>
    <s v="0"/>
  </r>
  <r>
    <x v="967"/>
    <s v="WZ_VASCO_CNG_V S TICLO 1"/>
    <x v="8"/>
    <n v="680000"/>
    <n v="680000"/>
    <n v="0"/>
    <n v="0"/>
    <n v="0"/>
    <n v="423806.29"/>
    <n v="62.324454411764705"/>
    <n v="0"/>
    <n v="0"/>
    <n v="423806.29"/>
    <n v="0"/>
    <n v="423806.29"/>
    <n v="0"/>
    <n v="0"/>
    <n v="0"/>
    <s v="31901870"/>
    <s v="7032"/>
    <s v="VASCO RETAIL RO"/>
    <s v="7032"/>
    <s v="WZR"/>
    <s v="7032CC01"/>
    <s v="CNG"/>
    <d v="2024-03-28T00:00:00"/>
    <d v="2025-12-31T00:00:00"/>
    <s v="RET"/>
    <n v="680000"/>
    <s v="VASCO RETAIL RO"/>
    <x v="0"/>
    <x v="0"/>
    <s v="0"/>
  </r>
  <r>
    <x v="968"/>
    <s v="WZ_AURR_NROBADNAPUR"/>
    <x v="3"/>
    <n v="2500000"/>
    <n v="2500000"/>
    <n v="0"/>
    <n v="0"/>
    <n v="0"/>
    <n v="2458104.5699999998"/>
    <n v="98.324182799999988"/>
    <n v="0"/>
    <n v="0"/>
    <n v="2458104.5699999998"/>
    <n v="0"/>
    <n v="2458104.5699999998"/>
    <n v="0"/>
    <n v="0"/>
    <n v="0"/>
    <s v="31990690"/>
    <s v="7023"/>
    <s v="AURANGABAD RETAIL RO"/>
    <s v="7023"/>
    <s v="WZR"/>
    <s v="7023CC01"/>
    <s v="INFR"/>
    <d v="2023-04-01T00:00:00"/>
    <d v="2025-03-31T00:00:00"/>
    <s v="RET"/>
    <n v="1000000"/>
    <s v="AURANGABAD RETAIL RO"/>
    <x v="0"/>
    <x v="0"/>
    <s v="0"/>
  </r>
  <r>
    <x v="969"/>
    <s v="WZ_AURR_NRO_RAJGAON"/>
    <x v="3"/>
    <n v="2000000"/>
    <n v="2000000"/>
    <n v="0"/>
    <n v="0"/>
    <n v="0"/>
    <n v="1901435.03"/>
    <n v="95.071751500000005"/>
    <n v="0"/>
    <n v="0"/>
    <n v="1901435.03"/>
    <n v="0"/>
    <n v="1901435.03"/>
    <n v="0"/>
    <n v="0"/>
    <n v="0"/>
    <s v="31990690"/>
    <s v="7023"/>
    <s v="AURANGABAD RETAIL RO"/>
    <s v="7023"/>
    <s v="WZR"/>
    <s v="7023CC01"/>
    <s v="INFR"/>
    <d v="2023-04-01T00:00:00"/>
    <d v="2025-03-31T00:00:00"/>
    <s v="RET"/>
    <n v="1000000"/>
    <s v="AURANGABAD RETAIL RO"/>
    <x v="0"/>
    <x v="0"/>
    <s v="0"/>
  </r>
  <r>
    <x v="970"/>
    <s v="WZ_NSK_NRO_Jamner_10L 1st"/>
    <x v="4"/>
    <n v="2000000"/>
    <n v="2000000"/>
    <n v="0"/>
    <n v="0"/>
    <n v="0"/>
    <n v="1669395.92"/>
    <n v="83.469796000000002"/>
    <n v="0"/>
    <n v="0"/>
    <n v="1669395.92"/>
    <n v="0"/>
    <n v="1669395.92"/>
    <n v="0"/>
    <n v="0"/>
    <n v="0"/>
    <s v="31945070"/>
    <s v="7036"/>
    <s v="NASIK RETAIL REGIONAL OFFICE"/>
    <s v="7036"/>
    <s v="WZR"/>
    <s v="7036CC01"/>
    <s v="INFR"/>
    <d v="2023-04-01T00:00:00"/>
    <d v="2025-03-31T00:00:00"/>
    <s v="RET"/>
    <n v="1000000"/>
    <s v="NASIK RETAIL REGIONAL OFFICE"/>
    <x v="0"/>
    <x v="0"/>
    <s v="0"/>
  </r>
  <r>
    <x v="971"/>
    <s v="WZ_AURR_MOD.COCOWALUJ2"/>
    <x v="3"/>
    <n v="3000000"/>
    <n v="3000000"/>
    <n v="0"/>
    <n v="0"/>
    <n v="0"/>
    <n v="2317236.71"/>
    <n v="77.24122366666667"/>
    <n v="0"/>
    <n v="0"/>
    <n v="2258584.21"/>
    <n v="58652.5"/>
    <n v="2317236.71"/>
    <n v="0"/>
    <n v="0"/>
    <n v="0"/>
    <s v="31990690"/>
    <s v="7023"/>
    <s v="AURANGABAD RETAIL RO"/>
    <s v="7023"/>
    <s v="WZR"/>
    <s v="7023CC01"/>
    <s v="INFR"/>
    <d v="2023-04-01T00:00:00"/>
    <d v="2025-03-31T00:00:00"/>
    <s v="RET"/>
    <n v="3000000"/>
    <s v="AURANGABAD RETAIL RO"/>
    <x v="1"/>
    <x v="0"/>
    <s v="0"/>
  </r>
  <r>
    <x v="972"/>
    <s v="WZ_SUR_TankInstall2"/>
    <x v="2"/>
    <n v="2549997"/>
    <n v="2549997"/>
    <n v="0"/>
    <n v="0"/>
    <n v="0"/>
    <n v="2524020.7799999998"/>
    <n v="98.981323507439413"/>
    <n v="0"/>
    <n v="0"/>
    <n v="2524020.7799999998"/>
    <n v="0"/>
    <n v="2524020.7799999998"/>
    <n v="0"/>
    <n v="0"/>
    <n v="0"/>
    <s v="31951460"/>
    <s v="7035"/>
    <s v="SHOLAPUR RETAIL REGION"/>
    <s v="7035"/>
    <s v="WZR"/>
    <s v="7035CC01"/>
    <s v="INFR"/>
    <d v="2024-03-29T00:00:00"/>
    <d v="2025-12-31T00:00:00"/>
    <s v="RET"/>
    <n v="2549997"/>
    <s v="SHOLAPUR RETAIL REGION"/>
    <x v="0"/>
    <x v="0"/>
    <s v="0"/>
  </r>
  <r>
    <x v="973"/>
    <s v="WZ_Pune_NRO_Sansar_DO-2"/>
    <x v="1"/>
    <n v="500000"/>
    <n v="500000"/>
    <n v="0"/>
    <n v="0"/>
    <n v="0"/>
    <n v="498417.64"/>
    <n v="99.68352800000001"/>
    <n v="0"/>
    <n v="0"/>
    <n v="498417.64"/>
    <n v="0"/>
    <n v="498417.64"/>
    <n v="0"/>
    <n v="0"/>
    <n v="0"/>
    <s v="31949520"/>
    <s v="7029"/>
    <s v="PUNE RETAIL RO"/>
    <s v="7029"/>
    <s v="WZR"/>
    <s v="7029CC01"/>
    <s v="INFR"/>
    <d v="2024-03-30T00:00:00"/>
    <d v="2025-03-31T00:00:00"/>
    <s v="RET"/>
    <n v="500000"/>
    <s v="PUNE RETAIL RO"/>
    <x v="0"/>
    <x v="0"/>
    <s v="0"/>
  </r>
  <r>
    <x v="974"/>
    <s v="WZ_Pune_Mod_Saiee Petroleum"/>
    <x v="1"/>
    <n v="3000000"/>
    <n v="3000000"/>
    <n v="0"/>
    <n v="0"/>
    <n v="0"/>
    <n v="2989907.74"/>
    <n v="99.663591333333343"/>
    <n v="0"/>
    <n v="0"/>
    <n v="2989907.74"/>
    <n v="0"/>
    <n v="2989907.74"/>
    <n v="0"/>
    <n v="0"/>
    <n v="0"/>
    <s v="31949520"/>
    <s v="7029"/>
    <s v="PUNE RETAIL RO"/>
    <s v="7029"/>
    <s v="WZR"/>
    <s v="7029CC01"/>
    <s v="INFR"/>
    <d v="2024-03-30T00:00:00"/>
    <d v="2025-03-31T00:00:00"/>
    <s v="RET"/>
    <n v="3000000"/>
    <s v="PUNE RETAIL RO"/>
    <x v="0"/>
    <x v="0"/>
    <s v="0"/>
  </r>
  <r>
    <x v="975"/>
    <s v="WZ_Pune_Mod_Om Petroleum-2"/>
    <x v="1"/>
    <n v="700000"/>
    <n v="700000"/>
    <n v="0"/>
    <n v="0"/>
    <n v="0"/>
    <n v="696583.18"/>
    <n v="99.511882857142865"/>
    <n v="0"/>
    <n v="0"/>
    <n v="696583.18"/>
    <n v="0"/>
    <n v="696583.18"/>
    <n v="0"/>
    <n v="0"/>
    <n v="0"/>
    <s v="31949520"/>
    <s v="7029"/>
    <s v="PUNE RETAIL RO"/>
    <s v="7029"/>
    <s v="WZR"/>
    <s v="7029CC01"/>
    <s v="INFR"/>
    <d v="2024-03-30T00:00:00"/>
    <d v="2025-03-31T00:00:00"/>
    <s v="RET"/>
    <n v="700000"/>
    <s v="PUNE RETAIL RO"/>
    <x v="0"/>
    <x v="0"/>
    <s v="0"/>
  </r>
  <r>
    <x v="976"/>
    <s v="WZ_Pune_Mod_Shikrupa Petrol Depot"/>
    <x v="1"/>
    <n v="5000000"/>
    <n v="5000000"/>
    <n v="0"/>
    <n v="0"/>
    <n v="0"/>
    <n v="4928389.32"/>
    <n v="98.567786400000003"/>
    <n v="0"/>
    <n v="0"/>
    <n v="4928389.32"/>
    <n v="0"/>
    <n v="4928389.32"/>
    <n v="0"/>
    <n v="0"/>
    <n v="0"/>
    <s v="31949520"/>
    <s v="7029"/>
    <s v="PUNE RETAIL RO"/>
    <s v="7029"/>
    <s v="WZR"/>
    <s v="7029CC01"/>
    <s v="INFR"/>
    <d v="2024-03-30T00:00:00"/>
    <d v="2025-03-31T00:00:00"/>
    <s v="RET"/>
    <n v="5000000"/>
    <s v="PUNE RETAIL RO"/>
    <x v="0"/>
    <x v="0"/>
    <s v="0"/>
  </r>
  <r>
    <x v="977"/>
    <s v="WZ_Dummy NRO CO"/>
    <x v="0"/>
    <n v="0"/>
    <n v="0"/>
    <n v="0"/>
    <n v="0"/>
    <n v="0"/>
    <n v="0"/>
    <e v="#DIV/0!"/>
    <n v="0"/>
    <n v="0"/>
    <n v="0"/>
    <n v="0"/>
    <n v="0"/>
    <n v="0"/>
    <n v="0"/>
    <n v="0"/>
    <s v="31901870"/>
    <s v="7350"/>
    <s v="GMO WEST ZONE"/>
    <s v="7350"/>
    <s v="WZR"/>
    <s v="7350CC01"/>
    <s v="INFR"/>
    <d v="2023-04-01T00:00:00"/>
    <d v="2025-03-31T00:00:00"/>
    <s v="RET"/>
    <n v="15000000"/>
    <s v="GMO WEST ZONE"/>
    <x v="0"/>
    <x v="0"/>
    <s v="0"/>
  </r>
  <r>
    <x v="978"/>
    <s v="WZ_AURR_Modn Madhav Petroleum"/>
    <x v="3"/>
    <n v="2000000"/>
    <n v="2000000"/>
    <n v="0"/>
    <n v="0"/>
    <n v="0"/>
    <n v="1987379.9"/>
    <n v="99.368994999999998"/>
    <n v="0"/>
    <n v="0"/>
    <n v="1987379.9"/>
    <n v="0"/>
    <n v="1987379.9"/>
    <n v="0"/>
    <n v="0"/>
    <n v="0"/>
    <s v="31949090"/>
    <s v="7023"/>
    <s v="AURANGABAD RETAIL RO"/>
    <s v="7023"/>
    <s v="WZR"/>
    <s v="7023CC01"/>
    <s v="INFR"/>
    <d v="2024-03-30T00:00:00"/>
    <d v="2025-03-31T00:00:00"/>
    <s v="RET"/>
    <n v="2100000"/>
    <s v="AURANGABAD RETAIL RO"/>
    <x v="0"/>
    <x v="0"/>
    <s v="0"/>
  </r>
  <r>
    <x v="979"/>
    <s v="WZ_AURR_NRO_VAIJAPUR DC"/>
    <x v="3"/>
    <n v="500000"/>
    <n v="500000"/>
    <n v="0"/>
    <n v="0"/>
    <n v="0"/>
    <n v="474242.89"/>
    <n v="94.848578000000003"/>
    <n v="0"/>
    <n v="0"/>
    <n v="474242.89"/>
    <n v="0"/>
    <n v="474242.89"/>
    <n v="0"/>
    <n v="0"/>
    <n v="0"/>
    <s v="31949090"/>
    <s v="7023"/>
    <s v="AURANGABAD RETAIL RO"/>
    <s v="7023"/>
    <s v="WZR"/>
    <s v="7023CC01"/>
    <s v="INFR"/>
    <d v="2024-03-30T00:00:00"/>
    <d v="2025-03-31T00:00:00"/>
    <s v="RET"/>
    <n v="500000"/>
    <s v="AURANGABAD RETAIL RO"/>
    <x v="0"/>
    <x v="0"/>
    <s v="0"/>
  </r>
  <r>
    <x v="980"/>
    <s v="WZ_AURR_NRO NAYGAON DC"/>
    <x v="3"/>
    <n v="495000"/>
    <n v="495000"/>
    <n v="0"/>
    <n v="0"/>
    <n v="0"/>
    <n v="490983.25"/>
    <n v="99.188535353535357"/>
    <n v="0"/>
    <n v="0"/>
    <n v="490983.25"/>
    <n v="0"/>
    <n v="490983.25"/>
    <n v="0"/>
    <n v="0"/>
    <n v="0"/>
    <s v="31949090"/>
    <s v="7023"/>
    <s v="AURANGABAD RETAIL RO"/>
    <s v="7023"/>
    <s v="WZR"/>
    <s v="7023CC01"/>
    <s v="INFR"/>
    <d v="2024-03-30T00:00:00"/>
    <d v="2025-03-31T00:00:00"/>
    <s v="RET"/>
    <n v="495000"/>
    <s v="AURANGABAD RETAIL RO"/>
    <x v="0"/>
    <x v="0"/>
    <s v="0"/>
  </r>
  <r>
    <x v="981"/>
    <s v="WZ_Dummy Mod CO"/>
    <x v="0"/>
    <n v="0"/>
    <n v="0"/>
    <n v="0"/>
    <n v="0"/>
    <n v="0"/>
    <n v="0"/>
    <e v="#DIV/0!"/>
    <n v="0"/>
    <n v="0"/>
    <n v="0"/>
    <n v="0"/>
    <n v="0"/>
    <n v="0"/>
    <n v="0"/>
    <n v="0"/>
    <s v="31911790"/>
    <s v="7350"/>
    <s v="GMO WEST ZONE"/>
    <s v="7350"/>
    <s v="WZR"/>
    <s v="7350CC01"/>
    <s v="INFR"/>
    <d v="2023-04-01T00:00:00"/>
    <d v="2025-03-31T00:00:00"/>
    <s v="RET"/>
    <n v="29200000"/>
    <s v="GMO WEST ZONE"/>
    <x v="0"/>
    <x v="0"/>
    <s v="0"/>
  </r>
  <r>
    <x v="982"/>
    <s v="WZ Dummy NRO CFS"/>
    <x v="0"/>
    <n v="0"/>
    <n v="0"/>
    <n v="0"/>
    <n v="0"/>
    <n v="0"/>
    <n v="0"/>
    <e v="#DIV/0!"/>
    <n v="0"/>
    <n v="0"/>
    <n v="0"/>
    <n v="0"/>
    <n v="0"/>
    <n v="0"/>
    <n v="0"/>
    <n v="0"/>
    <s v="31911790"/>
    <s v="7350"/>
    <s v="GMO WEST ZONE"/>
    <s v="7350"/>
    <s v="WZR"/>
    <s v="7350CC01"/>
    <s v="INFR"/>
    <d v="2023-04-01T00:00:00"/>
    <d v="2025-03-31T00:00:00"/>
    <s v="RET"/>
    <n v="12000000"/>
    <s v="GMO WEST ZONE"/>
    <x v="0"/>
    <x v="0"/>
    <s v="0"/>
  </r>
  <r>
    <x v="983"/>
    <s v="WZ_AURR_DDD_SURYABHANPATIL"/>
    <x v="3"/>
    <n v="850000"/>
    <n v="850000"/>
    <n v="0"/>
    <n v="0"/>
    <n v="0"/>
    <n v="642876.47"/>
    <n v="75.632525882352937"/>
    <n v="0"/>
    <n v="0"/>
    <n v="642876.47"/>
    <n v="0"/>
    <n v="642876.47"/>
    <n v="0"/>
    <n v="0"/>
    <n v="0"/>
    <s v="31990690"/>
    <s v="7023"/>
    <s v="AURANGABAD RETAIL RO"/>
    <s v="7023"/>
    <s v="WZR"/>
    <s v="7023CC01"/>
    <s v="PNM"/>
    <d v="2023-04-01T00:00:00"/>
    <d v="2025-03-31T00:00:00"/>
    <s v="RET"/>
    <n v="850000"/>
    <s v="AURANGABAD RETAIL RO"/>
    <x v="0"/>
    <x v="0"/>
    <s v="0"/>
  </r>
  <r>
    <x v="984"/>
    <s v="WZ_MRO_Santacruz_Landpurchase_AR2"/>
    <x v="7"/>
    <n v="0"/>
    <n v="0"/>
    <n v="0"/>
    <n v="0"/>
    <n v="0"/>
    <n v="0"/>
    <e v="#DIV/0!"/>
    <n v="0"/>
    <n v="0"/>
    <n v="0"/>
    <n v="0"/>
    <n v="0"/>
    <n v="0"/>
    <n v="0"/>
    <n v="0"/>
    <s v="31901870"/>
    <s v="7027"/>
    <s v="MUMBAI RETAIL RO"/>
    <s v="7027"/>
    <s v="WZR"/>
    <s v="7027CC01"/>
    <s v="LAND"/>
    <d v="2024-03-30T00:00:00"/>
    <d v="2025-03-31T00:00:00"/>
    <s v="RET"/>
    <n v="75000000"/>
    <s v="MUMBAI RETAIL RO"/>
    <x v="0"/>
    <x v="0"/>
    <s v="0"/>
  </r>
  <r>
    <x v="985"/>
    <s v="WZ_VASHI_DDD_RBTraders"/>
    <x v="5"/>
    <n v="800000"/>
    <n v="800000"/>
    <n v="0"/>
    <n v="0"/>
    <n v="0"/>
    <n v="771760.53"/>
    <n v="96.470066250000002"/>
    <n v="0"/>
    <n v="0"/>
    <n v="771760.53"/>
    <n v="0"/>
    <n v="771760.53"/>
    <n v="0"/>
    <n v="0"/>
    <n v="0"/>
    <s v="31963080"/>
    <s v="7033"/>
    <s v="VASHI RETAIL RO"/>
    <s v="7033"/>
    <s v="WZR"/>
    <s v="7033CC01"/>
    <s v="PNM"/>
    <d v="2024-03-31T00:00:00"/>
    <d v="2025-09-30T00:00:00"/>
    <s v="RET"/>
    <n v="800000"/>
    <s v="VASHI RETAIL RO"/>
    <x v="0"/>
    <x v="0"/>
    <s v="0"/>
  </r>
  <r>
    <x v="986"/>
    <s v="WZ_AURR_ NRO Malibabhulgaon"/>
    <x v="3"/>
    <n v="1000000"/>
    <n v="1000000"/>
    <n v="0"/>
    <n v="0"/>
    <n v="0"/>
    <n v="998198.3"/>
    <n v="99.81983000000001"/>
    <n v="0"/>
    <n v="0"/>
    <n v="998198.3"/>
    <n v="0"/>
    <n v="998198.3"/>
    <n v="0"/>
    <n v="0"/>
    <n v="0"/>
    <s v="31949090"/>
    <s v="7023"/>
    <s v="AURANGABAD RETAIL RO"/>
    <s v="7023"/>
    <s v="WZR"/>
    <s v="7023CC01"/>
    <s v="INFR"/>
    <d v="2024-03-31T00:00:00"/>
    <d v="2025-03-31T00:00:00"/>
    <s v="RET"/>
    <n v="1000000"/>
    <s v="AURANGABAD RETAIL RO"/>
    <x v="0"/>
    <x v="0"/>
    <s v="0"/>
  </r>
  <r>
    <x v="987"/>
    <s v="WZ_NAG_NROJAITAPUR"/>
    <x v="6"/>
    <n v="2500000"/>
    <n v="2500000"/>
    <n v="0"/>
    <n v="0"/>
    <n v="0"/>
    <n v="2282768.27"/>
    <n v="91.310730800000002"/>
    <n v="0"/>
    <n v="0"/>
    <n v="2282768.27"/>
    <n v="0"/>
    <n v="2282768.27"/>
    <n v="0"/>
    <n v="0"/>
    <n v="0"/>
    <s v="31957050"/>
    <s v="7028"/>
    <s v="NAGPUR RETAIL RO (STP 5027)"/>
    <s v="7028"/>
    <s v="WZR"/>
    <s v="7028CC01"/>
    <s v="INFR"/>
    <d v="2024-04-01T00:00:00"/>
    <d v="2025-03-31T00:00:00"/>
    <s v="RET"/>
    <n v="2500000"/>
    <s v="NAGPUR RETAIL RO (STP 5027)"/>
    <x v="0"/>
    <x v="0"/>
    <s v="0"/>
  </r>
  <r>
    <x v="988"/>
    <s v="WZ_Pune_NRO_Borgaon_CO"/>
    <x v="1"/>
    <n v="5100000"/>
    <n v="5100000"/>
    <n v="0"/>
    <n v="0"/>
    <n v="0"/>
    <n v="4959765.01"/>
    <n v="97.25029431372549"/>
    <n v="0"/>
    <n v="0"/>
    <n v="4959765.01"/>
    <n v="0"/>
    <n v="4959765.01"/>
    <n v="0"/>
    <n v="0"/>
    <n v="0"/>
    <s v="31949520"/>
    <s v="7029"/>
    <s v="PUNE RETAIL RO"/>
    <s v="7029"/>
    <s v="WZR"/>
    <s v="7029CC01"/>
    <s v="INFR"/>
    <d v="2024-03-31T00:00:00"/>
    <d v="2025-03-31T00:00:00"/>
    <s v="RET"/>
    <n v="5100000"/>
    <s v="PUNE RETAIL RO"/>
    <x v="0"/>
    <x v="0"/>
    <s v="0"/>
  </r>
  <r>
    <x v="989"/>
    <s v="WZ_NSK_NRO_Ahergaon_10L 1st"/>
    <x v="4"/>
    <n v="1000000"/>
    <n v="1000000"/>
    <n v="0"/>
    <n v="0"/>
    <n v="0"/>
    <n v="991361.73"/>
    <n v="99.136172999999999"/>
    <n v="0"/>
    <n v="0"/>
    <n v="991361.73"/>
    <n v="0"/>
    <n v="991361.73"/>
    <n v="0"/>
    <n v="0"/>
    <n v="0"/>
    <s v="31945070"/>
    <s v="7036"/>
    <s v="NASIK RETAIL REGIONAL OFFICE"/>
    <s v="7036"/>
    <s v="WZR"/>
    <s v="7036CC01"/>
    <s v="INFR"/>
    <d v="2023-04-01T00:00:00"/>
    <d v="2025-03-31T00:00:00"/>
    <s v="RET"/>
    <n v="1000000"/>
    <s v="NASIK RETAIL REGIONAL OFFICE"/>
    <x v="0"/>
    <x v="0"/>
    <s v="0"/>
  </r>
  <r>
    <x v="990"/>
    <s v="WZ_Pune_NRO_Narayangaon_CO"/>
    <x v="1"/>
    <n v="1000000"/>
    <n v="1000000"/>
    <n v="0"/>
    <n v="0"/>
    <n v="0"/>
    <n v="998453.46"/>
    <n v="99.845345999999992"/>
    <n v="0"/>
    <n v="0"/>
    <n v="998453.46"/>
    <n v="0"/>
    <n v="998453.46"/>
    <n v="0"/>
    <n v="0"/>
    <n v="0"/>
    <s v="31949520"/>
    <s v="7029"/>
    <s v="PUNE RETAIL RO"/>
    <s v="7029"/>
    <s v="WZR"/>
    <s v="7029CC01"/>
    <s v="INFR"/>
    <d v="2024-03-31T00:00:00"/>
    <d v="2025-03-31T00:00:00"/>
    <s v="RET"/>
    <n v="1000000"/>
    <s v="PUNE RETAIL RO"/>
    <x v="0"/>
    <x v="0"/>
    <s v="0"/>
  </r>
  <r>
    <x v="991"/>
    <s v="WZ_Vasco_Modn_MapusaSS"/>
    <x v="8"/>
    <n v="7000000"/>
    <n v="7000000"/>
    <n v="2579.61"/>
    <n v="0"/>
    <n v="0"/>
    <n v="6990084.96"/>
    <n v="99.858356571428573"/>
    <n v="0"/>
    <n v="0"/>
    <n v="6990084.96"/>
    <n v="0"/>
    <n v="6992664.5700000003"/>
    <n v="0"/>
    <n v="0"/>
    <n v="0"/>
    <s v="31990680"/>
    <s v="7032"/>
    <s v="VASCO RETAIL RO"/>
    <s v="7032"/>
    <s v="WZR"/>
    <s v="7032CC01"/>
    <s v="INFR"/>
    <d v="2024-03-31T00:00:00"/>
    <d v="2025-09-30T00:00:00"/>
    <s v="RET"/>
    <n v="7000000"/>
    <s v="VASCO RETAIL RO"/>
    <x v="1"/>
    <x v="0"/>
    <s v="0"/>
  </r>
  <r>
    <x v="992"/>
    <s v="WZ_VASHI_NROCO_NROAMBELEKHURD"/>
    <x v="5"/>
    <n v="500000"/>
    <n v="500000"/>
    <n v="0"/>
    <n v="0"/>
    <n v="0"/>
    <n v="486286.63"/>
    <n v="97.257326000000006"/>
    <n v="0"/>
    <n v="0"/>
    <n v="486286.63"/>
    <n v="0"/>
    <n v="486286.63"/>
    <n v="0"/>
    <n v="0"/>
    <n v="0"/>
    <s v="31963080"/>
    <s v="7033"/>
    <s v="VASHI RETAIL RO"/>
    <s v="7033"/>
    <s v="WZR"/>
    <s v="7033CC01"/>
    <s v="INFR"/>
    <d v="2024-03-31T00:00:00"/>
    <d v="2026-03-31T00:00:00"/>
    <s v="RET"/>
    <n v="500000"/>
    <s v="VASHI RETAIL RO"/>
    <x v="0"/>
    <x v="0"/>
    <s v="0"/>
  </r>
  <r>
    <x v="993"/>
    <s v="WZ_VASHI_NRO_DHAWALE"/>
    <x v="5"/>
    <n v="2200000"/>
    <n v="2200000"/>
    <n v="0"/>
    <n v="0"/>
    <n v="0"/>
    <n v="2129337.9700000002"/>
    <n v="96.788089545454554"/>
    <n v="0"/>
    <n v="0"/>
    <n v="2129337.9700000002"/>
    <n v="0"/>
    <n v="2129337.9700000002"/>
    <n v="0"/>
    <n v="0"/>
    <n v="0"/>
    <s v="31901870"/>
    <s v="7033"/>
    <s v="VASHI RETAIL RO"/>
    <s v="7033"/>
    <s v="WZR"/>
    <s v="7033CC01"/>
    <s v="INFR"/>
    <d v="2024-03-31T00:00:00"/>
    <d v="2026-03-31T00:00:00"/>
    <s v="RET"/>
    <n v="2200000"/>
    <s v="VASHI RETAIL RO"/>
    <x v="0"/>
    <x v="0"/>
    <s v="0"/>
  </r>
  <r>
    <x v="994"/>
    <s v="WZ_Vasco_Modn_KMMS"/>
    <x v="8"/>
    <n v="3000000"/>
    <n v="3000000"/>
    <n v="79889.72"/>
    <n v="0"/>
    <n v="0"/>
    <n v="2822983.87"/>
    <n v="94.099462333333335"/>
    <n v="0"/>
    <n v="0"/>
    <n v="2822983.87"/>
    <n v="0"/>
    <n v="2902873.59"/>
    <n v="0"/>
    <n v="0"/>
    <n v="0"/>
    <s v="31990680"/>
    <s v="7032"/>
    <s v="VASCO RETAIL RO"/>
    <s v="7032"/>
    <s v="WZR"/>
    <s v="7032CC01"/>
    <s v="INFR"/>
    <d v="2024-03-31T00:00:00"/>
    <d v="2025-09-30T00:00:00"/>
    <s v="RET"/>
    <n v="3000000"/>
    <s v="VASCO RETAIL RO"/>
    <x v="1"/>
    <x v="0"/>
    <s v="0"/>
  </r>
  <r>
    <x v="995"/>
    <s v="WZ_VASCO_NRO KAREEVADE"/>
    <x v="8"/>
    <n v="1500000"/>
    <n v="1500000"/>
    <n v="0"/>
    <n v="0"/>
    <n v="0"/>
    <n v="1423187.54"/>
    <n v="94.879169333333337"/>
    <n v="0"/>
    <n v="0"/>
    <n v="1423187.54"/>
    <n v="0"/>
    <n v="1423187.54"/>
    <n v="0"/>
    <n v="0"/>
    <n v="0"/>
    <s v="31901870"/>
    <s v="7032"/>
    <s v="VASCO RETAIL RO"/>
    <s v="7032"/>
    <s v="WZR"/>
    <s v="7032CC01"/>
    <s v="INFR"/>
    <d v="2024-03-31T00:00:00"/>
    <d v="2025-09-30T00:00:00"/>
    <s v="RET"/>
    <n v="1500000"/>
    <s v="VASCO RETAIL RO"/>
    <x v="0"/>
    <x v="0"/>
    <s v="0"/>
  </r>
  <r>
    <x v="996"/>
    <s v="WZ_VASCO_NRO NIVLI HATKHAMBA"/>
    <x v="8"/>
    <n v="1500000"/>
    <n v="1500000"/>
    <n v="0"/>
    <n v="0"/>
    <n v="0"/>
    <n v="1463889.01"/>
    <n v="97.592600666666669"/>
    <n v="0"/>
    <n v="0"/>
    <n v="1463889.01"/>
    <n v="0"/>
    <n v="1463889.01"/>
    <n v="0"/>
    <n v="0"/>
    <n v="0"/>
    <s v="31901870"/>
    <s v="7032"/>
    <s v="VASCO RETAIL RO"/>
    <s v="7032"/>
    <s v="WZR"/>
    <s v="7032CC01"/>
    <s v="INFR"/>
    <d v="2024-03-31T00:00:00"/>
    <d v="2025-09-30T00:00:00"/>
    <s v="RET"/>
    <n v="1500000"/>
    <s v="VASCO RETAIL RO"/>
    <x v="0"/>
    <x v="0"/>
    <s v="0"/>
  </r>
  <r>
    <x v="997"/>
    <s v="WZ_Vasco_NRO_MissionChowk"/>
    <x v="8"/>
    <n v="500000"/>
    <n v="500000"/>
    <n v="0"/>
    <n v="0"/>
    <n v="0"/>
    <n v="324060.19"/>
    <n v="64.812038000000001"/>
    <n v="0"/>
    <n v="0"/>
    <n v="324060.19"/>
    <n v="0"/>
    <n v="324060.19"/>
    <n v="0"/>
    <n v="0"/>
    <n v="0"/>
    <s v="31990680"/>
    <s v="7032"/>
    <s v="VASCO RETAIL RO"/>
    <s v="7032"/>
    <s v="WZR"/>
    <s v="7032CC01"/>
    <s v="INFR"/>
    <d v="2024-03-31T00:00:00"/>
    <d v="2025-09-30T00:00:00"/>
    <s v="RET"/>
    <n v="500000"/>
    <s v="VASCO RETAIL RO"/>
    <x v="0"/>
    <x v="0"/>
    <s v="0"/>
  </r>
  <r>
    <x v="998"/>
    <s v="WZ_SUR_NROSolapurCC"/>
    <x v="2"/>
    <n v="9900000"/>
    <n v="9900000"/>
    <n v="4669342.47"/>
    <n v="19677.53"/>
    <n v="19677.53"/>
    <n v="618274.91"/>
    <n v="6.2452011111111112"/>
    <n v="0"/>
    <n v="0"/>
    <n v="0"/>
    <n v="598597.38"/>
    <n v="5287617.38"/>
    <n v="0"/>
    <n v="0"/>
    <n v="0"/>
    <s v="31951460"/>
    <s v="7035"/>
    <s v="SHOLAPUR RETAIL REGION"/>
    <s v="7035"/>
    <s v="WZR"/>
    <s v="7035CC01"/>
    <s v="INFR"/>
    <d v="2025-03-27T00:00:00"/>
    <d v="2026-03-31T00:00:00"/>
    <s v="RET"/>
    <n v="9900000"/>
    <s v="SHOLAPUR RETAIL REGION"/>
    <x v="1"/>
    <x v="1"/>
    <s v="0"/>
  </r>
  <r>
    <x v="999"/>
    <s v="WZ_SUR_NROGharaniCC"/>
    <x v="2"/>
    <n v="12300000"/>
    <n v="12300000"/>
    <n v="7649849.2199999997"/>
    <n v="0"/>
    <n v="0"/>
    <n v="1438932.86"/>
    <n v="11.698641138211382"/>
    <n v="0"/>
    <n v="0"/>
    <n v="826315.53"/>
    <n v="612617.32999999996"/>
    <n v="9088782.0800000001"/>
    <n v="0"/>
    <n v="0"/>
    <n v="0"/>
    <s v="31951460"/>
    <s v="7035"/>
    <s v="SHOLAPUR RETAIL REGION"/>
    <s v="7035"/>
    <s v="WZR"/>
    <s v="7035CC01"/>
    <s v="INFR"/>
    <d v="2025-03-27T00:00:00"/>
    <d v="2026-03-31T00:00:00"/>
    <s v="RET"/>
    <n v="12300000"/>
    <s v="SHOLAPUR RETAIL REGION"/>
    <x v="1"/>
    <x v="1"/>
    <s v="0"/>
  </r>
  <r>
    <x v="1000"/>
    <s v="WZ_NAG_MODCHINCHABHAWAN"/>
    <x v="6"/>
    <n v="7499950"/>
    <n v="7499950"/>
    <n v="207862"/>
    <n v="0"/>
    <n v="0"/>
    <n v="0"/>
    <n v="0"/>
    <n v="0"/>
    <n v="0"/>
    <n v="0"/>
    <n v="0"/>
    <n v="207862"/>
    <n v="0"/>
    <n v="0"/>
    <n v="0"/>
    <s v="31992360"/>
    <s v="7028"/>
    <s v="NAGPUR RETAIL RO (STP 5027)"/>
    <s v="7028"/>
    <s v="WZR"/>
    <s v="7028CC01"/>
    <s v="INFR"/>
    <d v="2024-04-01T00:00:00"/>
    <d v="2026-03-31T00:00:00"/>
    <s v="RET"/>
    <n v="7499950"/>
    <s v="NAGPUR RETAIL RO (STP 5027)"/>
    <x v="1"/>
    <x v="1"/>
    <s v="0"/>
  </r>
  <r>
    <x v="1001"/>
    <s v="WZ_VASHI_CNG_SHRIYAM_PETRO"/>
    <x v="5"/>
    <n v="7100000"/>
    <n v="7100000"/>
    <n v="0"/>
    <n v="0"/>
    <n v="0"/>
    <n v="7086414.96"/>
    <n v="99.808661408450703"/>
    <n v="0"/>
    <n v="0"/>
    <n v="7086414.96"/>
    <n v="0"/>
    <n v="7086414.96"/>
    <n v="0"/>
    <n v="0"/>
    <n v="0"/>
    <s v="31917210"/>
    <s v="7033"/>
    <s v="VASHI RETAIL RO"/>
    <s v="7033"/>
    <s v="WZR"/>
    <s v="7033CC01"/>
    <s v="CNG"/>
    <d v="2025-03-27T00:00:00"/>
    <d v="2026-10-30T00:00:00"/>
    <s v="RET"/>
    <n v="7100000"/>
    <s v="VASHI RETAIL RO"/>
    <x v="1"/>
    <x v="1"/>
    <s v="0"/>
  </r>
  <r>
    <x v="1002"/>
    <s v="WZ_SUR_NROMurudAkolaCC"/>
    <x v="2"/>
    <n v="15000000"/>
    <n v="15000000"/>
    <n v="7702349.1600000001"/>
    <n v="40.520000000000003"/>
    <n v="40.520000000000003"/>
    <n v="1472519.8"/>
    <n v="9.8167986666666671"/>
    <n v="0"/>
    <n v="0"/>
    <n v="902235.2"/>
    <n v="570244.07999999996"/>
    <n v="9174868.9600000009"/>
    <n v="0"/>
    <n v="0"/>
    <n v="0"/>
    <s v="31951460"/>
    <s v="7035"/>
    <s v="SHOLAPUR RETAIL REGION"/>
    <s v="7035"/>
    <s v="WZR"/>
    <s v="7035CC01"/>
    <s v="INFR"/>
    <d v="2025-03-27T00:00:00"/>
    <d v="2026-03-31T00:00:00"/>
    <s v="RET"/>
    <n v="15000000"/>
    <s v="SHOLAPUR RETAIL REGION"/>
    <x v="1"/>
    <x v="1"/>
    <s v="0"/>
  </r>
  <r>
    <x v="1003"/>
    <s v="WZ_AURR_DS_NROSHRIRAMPUR"/>
    <x v="3"/>
    <n v="2500000"/>
    <n v="2500000"/>
    <n v="826707.41"/>
    <n v="0.01"/>
    <n v="0.01"/>
    <n v="1164278.07"/>
    <n v="46.571122800000005"/>
    <n v="0"/>
    <n v="0"/>
    <n v="1100884.71"/>
    <n v="63393.35"/>
    <n v="1990985.48"/>
    <n v="0"/>
    <n v="0"/>
    <n v="0"/>
    <s v="31990690"/>
    <s v="7023"/>
    <s v="AURANGABAD RETAIL RO"/>
    <s v="7023"/>
    <s v="WZR"/>
    <s v="7023CC01"/>
    <s v="INFR"/>
    <d v="2025-03-27T00:00:00"/>
    <d v="2026-03-31T00:00:00"/>
    <s v="RET"/>
    <n v="2500000"/>
    <s v="AURANGABAD RETAIL RO"/>
    <x v="1"/>
    <x v="1"/>
    <s v="0"/>
  </r>
  <r>
    <x v="1004"/>
    <s v="WZ_AURR_CC_KHAMGAON"/>
    <x v="3"/>
    <n v="8100000"/>
    <n v="8100000"/>
    <n v="3472026.32"/>
    <n v="0"/>
    <n v="0"/>
    <n v="3764147.22"/>
    <n v="46.470953333333334"/>
    <n v="0"/>
    <n v="0"/>
    <n v="3764147.22"/>
    <n v="0"/>
    <n v="7236173.54"/>
    <n v="0"/>
    <n v="0"/>
    <n v="0"/>
    <s v="31990690"/>
    <s v="7023"/>
    <s v="AURANGABAD RETAIL RO"/>
    <s v="7023"/>
    <s v="WZR"/>
    <s v="7023CC01"/>
    <s v="INFR"/>
    <d v="2025-03-27T00:00:00"/>
    <d v="2026-03-31T00:00:00"/>
    <s v="RET"/>
    <n v="8100000"/>
    <s v="AURANGABAD RETAIL RO"/>
    <x v="1"/>
    <x v="1"/>
    <s v="0"/>
  </r>
  <r>
    <x v="1005"/>
    <s v="WZ_AURR_NRO_CC_JAMKHED"/>
    <x v="3"/>
    <n v="8300000"/>
    <n v="8300000"/>
    <n v="4404739.22"/>
    <n v="0"/>
    <n v="0"/>
    <n v="2637853.96"/>
    <n v="31.781373012048192"/>
    <n v="0"/>
    <n v="0"/>
    <n v="0"/>
    <n v="2637853.96"/>
    <n v="7042593.1799999997"/>
    <n v="0"/>
    <n v="0"/>
    <n v="0"/>
    <s v="31990690"/>
    <s v="7023"/>
    <s v="AURANGABAD RETAIL RO"/>
    <s v="7023"/>
    <s v="WZR"/>
    <s v="7023CC01"/>
    <s v="INFR"/>
    <d v="2025-03-28T00:00:00"/>
    <d v="2026-03-31T00:00:00"/>
    <s v="RET"/>
    <n v="8300000"/>
    <s v="AURANGABAD RETAIL RO"/>
    <x v="1"/>
    <x v="1"/>
    <s v="0"/>
  </r>
  <r>
    <x v="1006"/>
    <s v="WZ_AURR_NRO_CHITEGAON"/>
    <x v="3"/>
    <n v="2500000"/>
    <n v="2500000"/>
    <n v="762850.56"/>
    <n v="0"/>
    <n v="0"/>
    <n v="1361111.6"/>
    <n v="54.444464000000004"/>
    <n v="0"/>
    <n v="0"/>
    <n v="1361111.6"/>
    <n v="0"/>
    <n v="2123962.16"/>
    <n v="0"/>
    <n v="0"/>
    <n v="0"/>
    <s v="31990690"/>
    <s v="7023"/>
    <s v="AURANGABAD RETAIL RO"/>
    <s v="7023"/>
    <s v="WZR"/>
    <s v="7023CC01"/>
    <s v="INFR"/>
    <d v="2025-03-28T00:00:00"/>
    <d v="2026-03-31T00:00:00"/>
    <s v="RET"/>
    <n v="2500000"/>
    <s v="AURANGABAD RETAIL RO"/>
    <x v="1"/>
    <x v="1"/>
    <s v="0"/>
  </r>
  <r>
    <x v="1007"/>
    <s v="WZ_SUR_NROTakarwanCFS"/>
    <x v="2"/>
    <n v="7500000"/>
    <n v="7500000"/>
    <n v="0"/>
    <n v="0"/>
    <n v="0"/>
    <n v="0"/>
    <n v="0"/>
    <n v="0"/>
    <n v="0"/>
    <n v="0"/>
    <n v="0"/>
    <n v="0"/>
    <n v="0"/>
    <n v="0"/>
    <n v="0"/>
    <s v="31951460"/>
    <s v="7035"/>
    <s v="SHOLAPUR RETAIL REGION"/>
    <s v="7035"/>
    <s v="WZR"/>
    <s v="7035CC01"/>
    <s v="INFR"/>
    <d v="2025-03-28T00:00:00"/>
    <d v="2026-03-31T00:00:00"/>
    <s v="RET"/>
    <n v="7500000"/>
    <s v="SHOLAPUR RETAIL REGION"/>
    <x v="1"/>
    <x v="1"/>
    <s v="0"/>
  </r>
  <r>
    <x v="1008"/>
    <s v="WZ_VASHIRETAILRO_OFCINTERIORS"/>
    <x v="5"/>
    <n v="12500000"/>
    <n v="12500000"/>
    <n v="2046391.87"/>
    <n v="0"/>
    <n v="0"/>
    <n v="9593287.5500000007"/>
    <n v="76.74630040000001"/>
    <n v="0"/>
    <n v="0"/>
    <n v="9412496.7899999991"/>
    <n v="180790.76"/>
    <n v="11917137.039999999"/>
    <n v="0"/>
    <n v="0"/>
    <n v="0"/>
    <s v="31990790"/>
    <s v="7033"/>
    <s v="VASHI RETAIL RO"/>
    <s v="7033"/>
    <s v="WZR"/>
    <s v="7033CC01"/>
    <s v="FURN"/>
    <d v="2024-04-01T00:00:00"/>
    <d v="2026-03-31T00:00:00"/>
    <s v="RET"/>
    <n v="12500000"/>
    <s v="VASHI RETAIL RO"/>
    <x v="1"/>
    <x v="1"/>
    <s v="0"/>
  </r>
  <r>
    <x v="1009"/>
    <s v="WZ_Pune_NRO Shendre"/>
    <x v="1"/>
    <n v="22200000"/>
    <n v="22200000"/>
    <n v="6290961.46"/>
    <n v="-0.83"/>
    <n v="-0.83"/>
    <n v="3598647.17"/>
    <n v="16.210122387387386"/>
    <n v="0"/>
    <n v="0"/>
    <n v="3330565"/>
    <n v="268083"/>
    <n v="9889608.6300000008"/>
    <n v="0"/>
    <n v="0"/>
    <n v="0"/>
    <s v="31949520"/>
    <s v="7029"/>
    <s v="PUNE RETAIL RO"/>
    <s v="7029"/>
    <s v="WZR"/>
    <s v="7029CC01"/>
    <s v="INFR"/>
    <d v="2025-03-28T00:00:00"/>
    <d v="2026-03-31T00:00:00"/>
    <s v="RET"/>
    <n v="22200000"/>
    <s v="PUNE RETAIL RO"/>
    <x v="1"/>
    <x v="1"/>
    <s v="0"/>
  </r>
  <r>
    <x v="1010"/>
    <s v="WZ_Pune_NRO Mukhai_CFS"/>
    <x v="1"/>
    <n v="12400000"/>
    <n v="12400000"/>
    <n v="4593418.12"/>
    <n v="0.01"/>
    <n v="0.01"/>
    <n v="5860340.1399999997"/>
    <n v="47.260807580645157"/>
    <n v="0"/>
    <n v="0"/>
    <n v="5860338"/>
    <n v="2.13"/>
    <n v="10453758.26"/>
    <n v="0"/>
    <n v="0"/>
    <n v="0"/>
    <s v="31949520"/>
    <s v="7029"/>
    <s v="PUNE RETAIL RO"/>
    <s v="7029"/>
    <s v="WZR"/>
    <s v="7029CC01"/>
    <s v="INFR"/>
    <d v="2025-03-28T00:00:00"/>
    <d v="2026-03-31T00:00:00"/>
    <s v="RET"/>
    <n v="12400000"/>
    <s v="PUNE RETAIL RO"/>
    <x v="1"/>
    <x v="1"/>
    <s v="0"/>
  </r>
  <r>
    <x v="1011"/>
    <s v="WZ_Pune_NRO Dhanore_DO"/>
    <x v="1"/>
    <n v="3000000"/>
    <n v="3000000"/>
    <n v="165325.37"/>
    <n v="0"/>
    <n v="0"/>
    <n v="430285.51"/>
    <n v="14.342850333333333"/>
    <n v="0"/>
    <n v="0"/>
    <n v="0"/>
    <n v="430285.51"/>
    <n v="595610.88"/>
    <n v="0"/>
    <n v="0"/>
    <n v="0"/>
    <s v="31949520"/>
    <s v="7029"/>
    <s v="PUNE RETAIL RO"/>
    <s v="7029"/>
    <s v="WZR"/>
    <s v="7029CC01"/>
    <s v="INFR"/>
    <d v="2025-03-28T00:00:00"/>
    <d v="2026-03-31T00:00:00"/>
    <s v="RET"/>
    <n v="3000000"/>
    <s v="PUNE RETAIL RO"/>
    <x v="1"/>
    <x v="1"/>
    <s v="0"/>
  </r>
  <r>
    <x v="1012"/>
    <s v="WZ_NAG_NRODAHEGAON"/>
    <x v="6"/>
    <n v="2500000"/>
    <n v="2500000"/>
    <n v="0"/>
    <n v="0"/>
    <n v="0"/>
    <n v="961857.46"/>
    <n v="38.474298399999995"/>
    <n v="0"/>
    <n v="0"/>
    <n v="0"/>
    <n v="961857.46"/>
    <n v="961857.46"/>
    <n v="0"/>
    <n v="0"/>
    <n v="0"/>
    <s v="31992360"/>
    <s v="7028"/>
    <s v="NAGPUR RETAIL RO (STP 5027)"/>
    <s v="7028"/>
    <s v="WZR"/>
    <s v="7028CC01"/>
    <s v="INFR"/>
    <d v="2024-04-01T00:00:00"/>
    <d v="2026-03-31T00:00:00"/>
    <s v="RET"/>
    <n v="2500000"/>
    <s v="NAGPUR RETAIL RO (STP 5027)"/>
    <x v="1"/>
    <x v="1"/>
    <s v="0"/>
  </r>
  <r>
    <x v="1013"/>
    <s v="WZ_SUR_OfficeInterior"/>
    <x v="2"/>
    <n v="27612000"/>
    <n v="27612000"/>
    <n v="35000"/>
    <n v="0"/>
    <n v="0"/>
    <n v="40000"/>
    <n v="0.14486455164421266"/>
    <n v="0"/>
    <n v="0"/>
    <n v="0"/>
    <n v="40000"/>
    <n v="75000"/>
    <n v="0"/>
    <n v="0"/>
    <n v="0"/>
    <s v="31951460"/>
    <s v="7035"/>
    <s v="SHOLAPUR RETAIL REGION"/>
    <s v="7035"/>
    <s v="WZR"/>
    <s v="7035CC01"/>
    <s v="FURN"/>
    <d v="2024-04-01T00:00:00"/>
    <d v="2025-12-31T00:00:00"/>
    <s v="RET"/>
    <n v="27612000"/>
    <s v="SHOLAPUR RETAIL REGION"/>
    <x v="1"/>
    <x v="1"/>
    <s v="0"/>
  </r>
  <r>
    <x v="1014"/>
    <s v="WZ_Pune_HVAS system Regional office"/>
    <x v="1"/>
    <n v="0"/>
    <n v="0"/>
    <n v="0"/>
    <n v="0"/>
    <n v="0"/>
    <n v="0"/>
    <e v="#DIV/0!"/>
    <n v="0"/>
    <n v="0"/>
    <n v="0"/>
    <n v="0"/>
    <n v="0"/>
    <n v="0"/>
    <n v="0"/>
    <n v="0"/>
    <s v="31949520"/>
    <s v="7029"/>
    <s v="PUNE RETAIL RO"/>
    <s v="7029"/>
    <s v="WZR"/>
    <s v=""/>
    <s v="FURN"/>
    <d v="2024-04-01T00:00:00"/>
    <d v="2025-04-30T00:00:00"/>
    <s v="RET"/>
    <n v="3130220"/>
    <s v="PUNE RETAIL RO"/>
    <x v="3"/>
    <x v="1"/>
    <s v="0"/>
  </r>
  <r>
    <x v="1015"/>
    <s v="WZ_AURR_NRO_CC_PIMPRIAWAGAN"/>
    <x v="3"/>
    <n v="2500000"/>
    <n v="2500000"/>
    <n v="501980.86"/>
    <n v="-53.9"/>
    <n v="-53.9"/>
    <n v="864822.19"/>
    <n v="34.592887599999997"/>
    <n v="0"/>
    <n v="0"/>
    <n v="864830.39"/>
    <n v="45.7"/>
    <n v="1366803.05"/>
    <n v="0"/>
    <n v="0"/>
    <n v="0"/>
    <s v="31990690"/>
    <s v="7023"/>
    <s v="AURANGABAD RETAIL RO"/>
    <s v="7023"/>
    <s v="WZR"/>
    <s v="7023CC01"/>
    <s v="INFR"/>
    <d v="2025-03-30T00:00:00"/>
    <d v="2026-03-31T00:00:00"/>
    <s v="RET"/>
    <n v="2500000"/>
    <s v="AURANGABAD RETAIL RO"/>
    <x v="1"/>
    <x v="1"/>
    <s v="0"/>
  </r>
  <r>
    <x v="1016"/>
    <s v="WZ_VASHI_NRO_BAMNOLI"/>
    <x v="5"/>
    <n v="2500000"/>
    <n v="2500000"/>
    <n v="22610.95"/>
    <n v="0"/>
    <n v="0"/>
    <n v="1524475.73"/>
    <n v="60.979029199999999"/>
    <n v="0"/>
    <n v="0"/>
    <n v="720000"/>
    <n v="804475.73"/>
    <n v="1547086.68"/>
    <n v="0"/>
    <n v="0"/>
    <n v="0"/>
    <s v="31917210"/>
    <s v="7033"/>
    <s v="VASHI RETAIL RO"/>
    <s v="7033"/>
    <s v="WZR"/>
    <s v="7033CC01"/>
    <s v="INFR"/>
    <d v="2025-03-30T00:00:00"/>
    <d v="2026-09-30T00:00:00"/>
    <s v="RET"/>
    <n v="2500000"/>
    <s v="VASHI RETAIL RO"/>
    <x v="1"/>
    <x v="1"/>
    <s v="0"/>
  </r>
  <r>
    <x v="1017"/>
    <s v="WZ_NAG_NROHANSPRANAM"/>
    <x v="6"/>
    <n v="2500000"/>
    <n v="2500000"/>
    <n v="0"/>
    <n v="0"/>
    <n v="0"/>
    <n v="2386554.17"/>
    <n v="95.462166799999991"/>
    <n v="0"/>
    <n v="0"/>
    <n v="1471504.56"/>
    <n v="915049.61"/>
    <n v="2386554.17"/>
    <n v="0"/>
    <n v="0"/>
    <n v="0"/>
    <s v="31992360"/>
    <s v="7028"/>
    <s v="NAGPUR RETAIL RO (STP 5027)"/>
    <s v="7028"/>
    <s v="WZR"/>
    <s v="7028CC01"/>
    <s v="INFR"/>
    <d v="2024-04-01T00:00:00"/>
    <d v="2026-03-31T00:00:00"/>
    <s v="RET"/>
    <n v="2500000"/>
    <s v="NAGPUR RETAIL RO (STP 5027)"/>
    <x v="1"/>
    <x v="1"/>
    <s v="0"/>
  </r>
  <r>
    <x v="1018"/>
    <s v="WZ_SUR_NRODhorwadiCFS2"/>
    <x v="2"/>
    <n v="3300000"/>
    <n v="3300000"/>
    <n v="0"/>
    <n v="0"/>
    <n v="0"/>
    <n v="2947818.09"/>
    <n v="89.327820909090903"/>
    <n v="0"/>
    <n v="0"/>
    <n v="2947818.09"/>
    <n v="0"/>
    <n v="2947818.09"/>
    <n v="0"/>
    <n v="0"/>
    <n v="0"/>
    <s v="31951460"/>
    <s v="7035"/>
    <s v="SHOLAPUR RETAIL REGION"/>
    <s v="7035"/>
    <s v="WZR"/>
    <s v="7035CC01"/>
    <s v="INFR"/>
    <d v="2024-04-08T00:00:00"/>
    <d v="2026-03-31T00:00:00"/>
    <s v="RET"/>
    <n v="3300000"/>
    <s v="SHOLAPUR RETAIL REGION"/>
    <x v="0"/>
    <x v="1"/>
    <s v="0"/>
  </r>
  <r>
    <x v="1019"/>
    <s v="WZ_SUR_NRONateputeCFS2"/>
    <x v="2"/>
    <n v="6800000"/>
    <n v="6800000"/>
    <n v="0"/>
    <n v="0"/>
    <n v="0"/>
    <n v="6799474.8200000003"/>
    <n v="99.992276764705892"/>
    <n v="0"/>
    <n v="0"/>
    <n v="6799474.8200000003"/>
    <n v="0"/>
    <n v="6799474.8200000003"/>
    <n v="0"/>
    <n v="0"/>
    <n v="0"/>
    <s v="31951460"/>
    <s v="7035"/>
    <s v="SHOLAPUR RETAIL REGION"/>
    <s v="7035"/>
    <s v="WZR"/>
    <s v="7035CC01"/>
    <s v="INFR"/>
    <d v="2024-04-08T00:00:00"/>
    <d v="2026-03-31T00:00:00"/>
    <s v="RET"/>
    <n v="6800000"/>
    <s v="SHOLAPUR RETAIL REGION"/>
    <x v="0"/>
    <x v="1"/>
    <s v="0"/>
  </r>
  <r>
    <x v="1020"/>
    <s v="WZ_SUR_NROKawalgaonCFS2"/>
    <x v="2"/>
    <n v="8500000"/>
    <n v="8500000"/>
    <n v="99210.28"/>
    <n v="0"/>
    <n v="0"/>
    <n v="7881918.8799999999"/>
    <n v="92.728457411764708"/>
    <n v="0"/>
    <n v="0"/>
    <n v="7881918.8799999999"/>
    <n v="0"/>
    <n v="7981129.1600000001"/>
    <n v="0"/>
    <n v="0"/>
    <n v="0"/>
    <s v="31951460"/>
    <s v="7035"/>
    <s v="SHOLAPUR RETAIL REGION"/>
    <s v="7035"/>
    <s v="WZR"/>
    <s v="7035CC01"/>
    <s v="INFR"/>
    <d v="2024-04-08T00:00:00"/>
    <d v="2026-03-31T00:00:00"/>
    <s v="RET"/>
    <n v="8500000"/>
    <s v="SHOLAPUR RETAIL REGION"/>
    <x v="2"/>
    <x v="1"/>
    <s v="0"/>
  </r>
  <r>
    <x v="1021"/>
    <s v="WZ_SUR_NROTembhurniCFS2"/>
    <x v="2"/>
    <n v="8200000"/>
    <n v="8200000"/>
    <n v="0"/>
    <n v="0"/>
    <n v="0"/>
    <n v="7564371.7699999996"/>
    <n v="92.248436219512186"/>
    <n v="0"/>
    <n v="0"/>
    <n v="7564371.7699999996"/>
    <n v="0"/>
    <n v="7564371.7699999996"/>
    <n v="0"/>
    <n v="0"/>
    <n v="0"/>
    <s v="31951460"/>
    <s v="7035"/>
    <s v="SHOLAPUR RETAIL REGION"/>
    <s v="7035"/>
    <s v="WZR"/>
    <s v="7035CC01"/>
    <s v="INFR"/>
    <d v="2024-04-08T00:00:00"/>
    <d v="2026-03-31T00:00:00"/>
    <s v="RET"/>
    <n v="8200000"/>
    <s v="SHOLAPUR RETAIL REGION"/>
    <x v="0"/>
    <x v="1"/>
    <s v="0"/>
  </r>
  <r>
    <x v="1022"/>
    <s v="WZ_NAG_NROGORAKSHAN2"/>
    <x v="6"/>
    <n v="800000"/>
    <n v="800000"/>
    <n v="0"/>
    <n v="0"/>
    <n v="0"/>
    <n v="791678.5"/>
    <n v="98.959812499999998"/>
    <n v="0"/>
    <n v="0"/>
    <n v="791678.5"/>
    <n v="0"/>
    <n v="791678.5"/>
    <n v="0"/>
    <n v="0"/>
    <n v="0"/>
    <s v="31957050"/>
    <s v="7028"/>
    <s v="NAGPUR RETAIL RO (STP 5027)"/>
    <s v="7028"/>
    <s v="WZR"/>
    <s v="7028CC01"/>
    <s v="INFR"/>
    <d v="2024-04-01T00:00:00"/>
    <d v="2026-03-31T00:00:00"/>
    <s v="RET"/>
    <n v="800000"/>
    <s v="NAGPUR RETAIL RO (STP 5027)"/>
    <x v="0"/>
    <x v="1"/>
    <s v="0"/>
  </r>
  <r>
    <x v="1023"/>
    <s v="WZ_NAG_NRODARODA2"/>
    <x v="6"/>
    <n v="9300000"/>
    <n v="9300000"/>
    <n v="362950.81"/>
    <n v="0"/>
    <n v="0"/>
    <n v="8513236.25"/>
    <n v="91.540174731182802"/>
    <n v="0"/>
    <n v="0"/>
    <n v="8408068.9800000004"/>
    <n v="105167.27"/>
    <n v="8876187.0600000005"/>
    <n v="0"/>
    <n v="0"/>
    <n v="0"/>
    <s v="31957050"/>
    <s v="7028"/>
    <s v="NAGPUR RETAIL RO (STP 5027)"/>
    <s v="7028"/>
    <s v="WZR"/>
    <s v="7028CC01"/>
    <s v="INFR"/>
    <d v="2024-04-01T00:00:00"/>
    <d v="2026-03-31T00:00:00"/>
    <s v="RET"/>
    <n v="9300000"/>
    <s v="NAGPUR RETAIL RO (STP 5027)"/>
    <x v="1"/>
    <x v="1"/>
    <s v="0"/>
  </r>
  <r>
    <x v="1024"/>
    <s v="WZ_NAG_NROJAITAPUR2"/>
    <x v="6"/>
    <n v="6100000"/>
    <n v="6100000"/>
    <n v="0"/>
    <n v="0"/>
    <n v="0"/>
    <n v="5875442.7699999996"/>
    <n v="96.31873393442622"/>
    <n v="0"/>
    <n v="0"/>
    <n v="5875442.7699999996"/>
    <n v="0"/>
    <n v="5875442.7699999996"/>
    <n v="0"/>
    <n v="0"/>
    <n v="0"/>
    <s v="31957050"/>
    <s v="7028"/>
    <s v="NAGPUR RETAIL RO (STP 5027)"/>
    <s v="7028"/>
    <s v="WZR"/>
    <s v="7028CC01"/>
    <s v="INFR"/>
    <d v="2024-04-01T00:00:00"/>
    <d v="2026-03-31T00:00:00"/>
    <s v="RET"/>
    <n v="6100000"/>
    <s v="NAGPUR RETAIL RO (STP 5027)"/>
    <x v="1"/>
    <x v="1"/>
    <s v="0"/>
  </r>
  <r>
    <x v="1025"/>
    <s v="WZ_AURR_NRO_RAJGAON2"/>
    <x v="3"/>
    <n v="11100000"/>
    <n v="11100000"/>
    <n v="12961.56"/>
    <n v="0"/>
    <n v="0"/>
    <n v="10374590.32"/>
    <n v="93.464777657657663"/>
    <n v="0"/>
    <n v="0"/>
    <n v="10374590.310000001"/>
    <n v="0.01"/>
    <n v="10387551.880000001"/>
    <n v="0"/>
    <n v="0"/>
    <n v="0"/>
    <s v="31949090"/>
    <s v="7023"/>
    <s v="AURANGABAD RETAIL RO"/>
    <s v="7023"/>
    <s v="WZR"/>
    <s v="7023CC01"/>
    <s v="INFR"/>
    <d v="2024-04-08T00:00:00"/>
    <d v="2025-03-31T00:00:00"/>
    <s v="RET"/>
    <n v="11100000"/>
    <s v="AURANGABAD RETAIL RO"/>
    <x v="1"/>
    <x v="1"/>
    <s v="0"/>
  </r>
  <r>
    <x v="1026"/>
    <s v="WZ_AURR_ NRO Malibabhulgaon2"/>
    <x v="3"/>
    <n v="8500000"/>
    <n v="8500000"/>
    <n v="0"/>
    <n v="0"/>
    <n v="0"/>
    <n v="6939176.0300000003"/>
    <n v="81.637365058823534"/>
    <n v="0"/>
    <n v="0"/>
    <n v="6939176.0300000003"/>
    <n v="0"/>
    <n v="6939176.0300000003"/>
    <n v="0"/>
    <n v="0"/>
    <n v="0"/>
    <s v="31949090"/>
    <s v="7023"/>
    <s v="AURANGABAD RETAIL RO"/>
    <s v="7023"/>
    <s v="WZR"/>
    <s v="7023CC01"/>
    <s v="INFR"/>
    <d v="2024-04-08T00:00:00"/>
    <d v="2025-03-31T00:00:00"/>
    <s v="RET"/>
    <n v="8500000"/>
    <s v="AURANGABAD RETAIL RO"/>
    <x v="1"/>
    <x v="1"/>
    <s v="0"/>
  </r>
  <r>
    <x v="1027"/>
    <s v="WZ_VASHI_NROCO_NROAMBELEKHURD2"/>
    <x v="5"/>
    <n v="12800000"/>
    <n v="12800000"/>
    <n v="99978.46"/>
    <n v="40600"/>
    <n v="40600"/>
    <n v="12689181.869999999"/>
    <n v="99.134233359374988"/>
    <n v="0"/>
    <n v="0"/>
    <n v="12345868.5"/>
    <n v="302713.37"/>
    <n v="12789160.33"/>
    <n v="0"/>
    <n v="0"/>
    <n v="0"/>
    <s v="31963080"/>
    <s v="7033"/>
    <s v="VASHI RETAIL RO"/>
    <s v="7033"/>
    <s v="WZR"/>
    <s v="7033CC01"/>
    <s v="INFR"/>
    <d v="2024-04-08T00:00:00"/>
    <d v="2026-03-31T00:00:00"/>
    <s v="RET"/>
    <n v="12800000"/>
    <s v="VASHI RETAIL RO"/>
    <x v="1"/>
    <x v="1"/>
    <s v="0"/>
  </r>
  <r>
    <x v="1028"/>
    <s v="WZ_VASHI_NRO_DHAWALE"/>
    <x v="5"/>
    <n v="8300000"/>
    <n v="8300000"/>
    <n v="0"/>
    <n v="60600"/>
    <n v="60600"/>
    <n v="8126880.21"/>
    <n v="97.914219397590358"/>
    <n v="0"/>
    <n v="0"/>
    <n v="8023810.8200000003"/>
    <n v="42469.39"/>
    <n v="8126880.21"/>
    <n v="0"/>
    <n v="0"/>
    <n v="0"/>
    <s v="31904990"/>
    <s v="7033"/>
    <s v="VASHI RETAIL RO"/>
    <s v="7033"/>
    <s v="WZR"/>
    <s v="7033CC01"/>
    <s v="INFR"/>
    <d v="2024-04-01T00:00:00"/>
    <d v="2026-03-31T00:00:00"/>
    <s v="RET"/>
    <n v="8300000"/>
    <s v="VASHI RETAIL RO"/>
    <x v="1"/>
    <x v="1"/>
    <s v="0"/>
  </r>
  <r>
    <x v="1029"/>
    <s v="WZ_AURR_NRO_Gundewadi3"/>
    <x v="3"/>
    <n v="3100000"/>
    <n v="3100000"/>
    <n v="0"/>
    <n v="0"/>
    <n v="0"/>
    <n v="3093407.39"/>
    <n v="99.787335161290329"/>
    <n v="0"/>
    <n v="0"/>
    <n v="3093407.39"/>
    <n v="0"/>
    <n v="3093407.39"/>
    <n v="0"/>
    <n v="0"/>
    <n v="0"/>
    <s v="31949090"/>
    <s v="7023"/>
    <s v="AURANGABAD RETAIL RO"/>
    <s v="7023"/>
    <s v="WZR"/>
    <s v="7023CC01"/>
    <s v="INFR"/>
    <d v="2024-04-01T00:00:00"/>
    <d v="2025-03-31T00:00:00"/>
    <s v="RET"/>
    <n v="3100000"/>
    <s v="AURANGABAD RETAIL RO"/>
    <x v="1"/>
    <x v="1"/>
    <s v="0"/>
  </r>
  <r>
    <x v="1030"/>
    <s v="WZ_NSK_NST_NandurShing_99L 2ND"/>
    <x v="4"/>
    <n v="4900000"/>
    <n v="4900000"/>
    <n v="0"/>
    <n v="0"/>
    <n v="0"/>
    <n v="2503008.17"/>
    <n v="51.081799387755098"/>
    <n v="0"/>
    <n v="0"/>
    <n v="2503008.17"/>
    <n v="0"/>
    <n v="2503008.17"/>
    <n v="0"/>
    <n v="0"/>
    <n v="0"/>
    <s v="31945070"/>
    <s v="7036"/>
    <s v="NASIK RETAIL REGIONAL OFFICE"/>
    <s v="7036"/>
    <s v="WZR"/>
    <s v="7036CC01"/>
    <s v="INFR"/>
    <d v="2024-04-01T00:00:00"/>
    <d v="2025-03-31T00:00:00"/>
    <s v="RET"/>
    <n v="4900000"/>
    <s v="NASIK RETAIL REGIONAL OFFICE"/>
    <x v="2"/>
    <x v="1"/>
    <s v="0"/>
  </r>
  <r>
    <x v="1031"/>
    <s v="WZ_NSK_NRO_Junawane_78L 2nd"/>
    <x v="4"/>
    <n v="7800000"/>
    <n v="7800000"/>
    <n v="488508.51"/>
    <n v="0"/>
    <n v="0"/>
    <n v="6118201.9199999999"/>
    <n v="78.438486153846156"/>
    <n v="0"/>
    <n v="0"/>
    <n v="6089923.04"/>
    <n v="28278.880000000001"/>
    <n v="6606710.4299999997"/>
    <n v="0"/>
    <n v="0"/>
    <n v="0"/>
    <s v="31945070"/>
    <s v="7036"/>
    <s v="NASIK RETAIL REGIONAL OFFICE"/>
    <s v="7036"/>
    <s v="WZR"/>
    <s v="7036CC01"/>
    <s v="INFR"/>
    <d v="2024-04-01T00:00:00"/>
    <d v="2025-03-31T00:00:00"/>
    <s v="RET"/>
    <n v="7800000"/>
    <s v="NASIK RETAIL REGIONAL OFFICE"/>
    <x v="1"/>
    <x v="1"/>
    <s v="0"/>
  </r>
  <r>
    <x v="1032"/>
    <s v="WZ_NSK_NST_Khopdi_79L 2nd"/>
    <x v="4"/>
    <n v="7900000"/>
    <n v="7900000"/>
    <n v="26782.14"/>
    <n v="-87866.73"/>
    <n v="-87866.73"/>
    <n v="6907580.9900000002"/>
    <n v="87.437734050632912"/>
    <n v="0"/>
    <n v="0"/>
    <n v="5407066.96"/>
    <n v="1588380.76"/>
    <n v="6934363.1299999999"/>
    <n v="0"/>
    <n v="0"/>
    <n v="0"/>
    <s v="31945070"/>
    <s v="7036"/>
    <s v="NASIK RETAIL REGIONAL OFFICE"/>
    <s v="7036"/>
    <s v="WZR"/>
    <s v="7036CC01"/>
    <s v="INFR"/>
    <d v="2024-04-01T00:00:00"/>
    <d v="2025-03-31T00:00:00"/>
    <s v="RET"/>
    <n v="7900000"/>
    <s v="NASIK RETAIL REGIONAL OFFICE"/>
    <x v="1"/>
    <x v="1"/>
    <s v="0"/>
  </r>
  <r>
    <x v="1033"/>
    <s v="WZ_NSK_NRO_Jamner_69L 2nd"/>
    <x v="4"/>
    <n v="6900000"/>
    <n v="6900000"/>
    <n v="858946.55"/>
    <n v="0"/>
    <n v="0"/>
    <n v="6001414.46"/>
    <n v="86.977021159420289"/>
    <n v="0"/>
    <n v="0"/>
    <n v="6001414.46"/>
    <n v="0"/>
    <n v="6860361.0099999998"/>
    <n v="0"/>
    <n v="0"/>
    <n v="0"/>
    <s v="31945070"/>
    <s v="7036"/>
    <s v="NASIK RETAIL REGIONAL OFFICE"/>
    <s v="7036"/>
    <s v="WZR"/>
    <s v="7036CC01"/>
    <s v="INFR"/>
    <d v="2024-04-01T00:00:00"/>
    <d v="2025-03-31T00:00:00"/>
    <s v="RET"/>
    <n v="6900000"/>
    <s v="NASIK RETAIL REGIONAL OFFICE"/>
    <x v="1"/>
    <x v="1"/>
    <s v="0"/>
  </r>
  <r>
    <x v="1034"/>
    <s v="WZ_NSK_NRO_Ahergaon_83L 2nd"/>
    <x v="4"/>
    <n v="8300000"/>
    <n v="8300000"/>
    <n v="488508.51"/>
    <n v="0"/>
    <n v="0"/>
    <n v="7491712.1900000004"/>
    <n v="90.26159265060241"/>
    <n v="0"/>
    <n v="0"/>
    <n v="7491712.1900000004"/>
    <n v="0"/>
    <n v="7980220.7000000002"/>
    <n v="0"/>
    <n v="0"/>
    <n v="0"/>
    <s v="31945070"/>
    <s v="7036"/>
    <s v="NASIK RETAIL REGIONAL OFFICE"/>
    <s v="7036"/>
    <s v="WZR"/>
    <s v="7036CC01"/>
    <s v="INFR"/>
    <d v="2024-04-01T00:00:00"/>
    <d v="2025-03-31T00:00:00"/>
    <s v="RET"/>
    <n v="8300000"/>
    <s v="NASIK RETAIL REGIONAL OFFICE"/>
    <x v="1"/>
    <x v="1"/>
    <s v="0"/>
  </r>
  <r>
    <x v="1035"/>
    <s v="WZ_VASCO_NRO KAREEVADE2"/>
    <x v="8"/>
    <n v="8958000"/>
    <n v="8958000"/>
    <n v="448151.3"/>
    <n v="0"/>
    <n v="0"/>
    <n v="7698353.6200000001"/>
    <n v="85.938307881223494"/>
    <n v="0"/>
    <n v="0"/>
    <n v="7698353.6200000001"/>
    <n v="0"/>
    <n v="8146504.9199999999"/>
    <n v="0"/>
    <n v="0"/>
    <n v="0"/>
    <s v="31990680"/>
    <s v="7032"/>
    <s v="VASCO RETAIL RO"/>
    <s v="7032"/>
    <s v="WZR"/>
    <s v="7032CC01"/>
    <s v="INFR"/>
    <d v="2024-04-08T00:00:00"/>
    <d v="2025-09-30T00:00:00"/>
    <s v="RET"/>
    <n v="8958000"/>
    <s v="VASCO RETAIL RO"/>
    <x v="1"/>
    <x v="1"/>
    <s v="0"/>
  </r>
  <r>
    <x v="1036"/>
    <s v="WZ_VASCO_NRO NIVLI HATKHAMBA2"/>
    <x v="8"/>
    <n v="8363000"/>
    <n v="8363000"/>
    <n v="0"/>
    <n v="0"/>
    <n v="0"/>
    <n v="7404621.5199999996"/>
    <n v="88.540254932440504"/>
    <n v="0"/>
    <n v="0"/>
    <n v="7404621.5199999996"/>
    <n v="0"/>
    <n v="7404621.5199999996"/>
    <n v="0"/>
    <n v="0"/>
    <n v="0"/>
    <s v="31990680"/>
    <s v="7032"/>
    <s v="VASCO RETAIL RO"/>
    <s v="7032"/>
    <s v="WZR"/>
    <s v="7032CC01"/>
    <s v="INFR"/>
    <d v="2024-04-08T00:00:00"/>
    <d v="2025-09-30T00:00:00"/>
    <s v="RET"/>
    <n v="8363000"/>
    <s v="VASCO RETAIL RO"/>
    <x v="1"/>
    <x v="1"/>
    <s v="0"/>
  </r>
  <r>
    <x v="1037"/>
    <s v="WZ_Vasco_NRO_MissionChowk2"/>
    <x v="8"/>
    <n v="5828000"/>
    <n v="5828000"/>
    <n v="0"/>
    <n v="0"/>
    <n v="0"/>
    <n v="5611458.8300000001"/>
    <n v="96.284468599862734"/>
    <n v="0"/>
    <n v="0"/>
    <n v="5611458.8300000001"/>
    <n v="0"/>
    <n v="5611458.8300000001"/>
    <n v="0"/>
    <n v="0"/>
    <n v="0"/>
    <s v="31904990"/>
    <s v="7032"/>
    <s v="VASCO RETAIL RO"/>
    <s v="7032"/>
    <s v="WZR"/>
    <s v="7032CC01"/>
    <s v="INFR"/>
    <d v="2024-04-08T00:00:00"/>
    <d v="2025-09-30T00:00:00"/>
    <s v="RET"/>
    <n v="5828000"/>
    <s v="VASCO RETAIL RO"/>
    <x v="1"/>
    <x v="1"/>
    <s v="0"/>
  </r>
  <r>
    <x v="1038"/>
    <s v="WZ_Vasco_Modn_MapusaSS2"/>
    <x v="8"/>
    <n v="13900000"/>
    <n v="13900000"/>
    <n v="937351.88"/>
    <n v="0.01"/>
    <n v="0.01"/>
    <n v="10527680.130000001"/>
    <n v="75.738705971223027"/>
    <n v="0"/>
    <n v="0"/>
    <n v="10439345.85"/>
    <n v="88334.27"/>
    <n v="11465032.01"/>
    <n v="0"/>
    <n v="0"/>
    <n v="0"/>
    <s v="31990680"/>
    <s v="7032"/>
    <s v="VASCO RETAIL RO"/>
    <s v="7032"/>
    <s v="WZR"/>
    <s v="7032CC01"/>
    <s v="INFR"/>
    <d v="2024-04-23T00:00:00"/>
    <d v="2025-12-31T00:00:00"/>
    <s v="RET"/>
    <n v="13900000"/>
    <s v="VASCO RETAIL RO"/>
    <x v="1"/>
    <x v="1"/>
    <s v="0"/>
  </r>
  <r>
    <x v="1039"/>
    <s v="WZ_AURR_NROBADNAPUR2"/>
    <x v="3"/>
    <n v="6700000"/>
    <n v="6700000"/>
    <n v="0"/>
    <n v="0"/>
    <n v="0"/>
    <n v="6691003.7999999998"/>
    <n v="99.865728358208955"/>
    <n v="0"/>
    <n v="0"/>
    <n v="6691003.7999999998"/>
    <n v="0"/>
    <n v="6691003.7999999998"/>
    <n v="0"/>
    <n v="0"/>
    <n v="0"/>
    <s v="31949090"/>
    <s v="7023"/>
    <s v="AURANGABAD RETAIL RO"/>
    <s v="7023"/>
    <s v="WZR"/>
    <s v="7023CC01"/>
    <s v="INFR"/>
    <d v="2024-04-10T00:00:00"/>
    <d v="2025-03-31T00:00:00"/>
    <s v="RET"/>
    <n v="6700000"/>
    <s v="AURANGABAD RETAIL RO"/>
    <x v="1"/>
    <x v="1"/>
    <s v="0"/>
  </r>
  <r>
    <x v="1040"/>
    <s v="WZ_Vasco_CNG_Hirai Petroleum"/>
    <x v="8"/>
    <n v="2260000"/>
    <n v="2260000"/>
    <n v="0"/>
    <n v="0"/>
    <n v="0"/>
    <n v="264308.38"/>
    <n v="11.695061061946904"/>
    <n v="0"/>
    <n v="0"/>
    <n v="0"/>
    <n v="264308.38"/>
    <n v="264308.38"/>
    <n v="0"/>
    <n v="0"/>
    <n v="0"/>
    <s v="31990680"/>
    <s v="7032"/>
    <s v="VASCO RETAIL RO"/>
    <s v="7032"/>
    <s v="WZR"/>
    <s v="7032CC01"/>
    <s v="CNG"/>
    <d v="2025-03-31T00:00:00"/>
    <d v="2026-03-31T00:00:00"/>
    <s v="RET"/>
    <n v="2260000"/>
    <s v="VASCO RETAIL RO"/>
    <x v="1"/>
    <x v="1"/>
    <s v="0"/>
  </r>
  <r>
    <x v="1041"/>
    <s v="WZ_AURR_NRO SULTANPURCFS2"/>
    <x v="3"/>
    <n v="5200000"/>
    <n v="5200000"/>
    <n v="0"/>
    <n v="0"/>
    <n v="0"/>
    <n v="5188133.96"/>
    <n v="99.771806923076923"/>
    <n v="0"/>
    <n v="0"/>
    <n v="5188133.96"/>
    <n v="0"/>
    <n v="5188133.96"/>
    <n v="0"/>
    <n v="0"/>
    <n v="0"/>
    <s v="31949090"/>
    <s v="7023"/>
    <s v="AURANGABAD RETAIL RO"/>
    <s v="7023"/>
    <s v="WZR"/>
    <s v="7023CC01"/>
    <s v="INFR"/>
    <d v="2024-04-10T00:00:00"/>
    <d v="2025-03-31T00:00:00"/>
    <s v="RET"/>
    <n v="5200000"/>
    <s v="AURANGABAD RETAIL RO"/>
    <x v="1"/>
    <x v="1"/>
    <s v="0"/>
  </r>
  <r>
    <x v="1042"/>
    <s v="WZ_AURR_NRO Rajanda CFS2"/>
    <x v="3"/>
    <n v="9300000"/>
    <n v="9300000"/>
    <n v="0"/>
    <n v="0"/>
    <n v="0"/>
    <n v="8674745.5199999996"/>
    <n v="93.276833548387089"/>
    <n v="0"/>
    <n v="0"/>
    <n v="8674745.5199999996"/>
    <n v="0"/>
    <n v="8674745.5199999996"/>
    <n v="0"/>
    <n v="0"/>
    <n v="0"/>
    <s v="31949090"/>
    <s v="7023"/>
    <s v="AURANGABAD RETAIL RO"/>
    <s v="7023"/>
    <s v="WZR"/>
    <s v="7023CC01"/>
    <s v="INFR"/>
    <d v="2024-04-10T00:00:00"/>
    <d v="2025-03-31T00:00:00"/>
    <s v="RET"/>
    <n v="9300000"/>
    <s v="AURANGABAD RETAIL RO"/>
    <x v="1"/>
    <x v="1"/>
    <s v="0"/>
  </r>
  <r>
    <x v="1043"/>
    <s v="WZ_AURR_NRO NAYGAON DC2"/>
    <x v="3"/>
    <n v="4205000"/>
    <n v="4205000"/>
    <n v="136615.54999999999"/>
    <n v="0"/>
    <n v="0"/>
    <n v="3762363.67"/>
    <n v="89.473571224732453"/>
    <n v="0"/>
    <n v="0"/>
    <n v="3762363.67"/>
    <n v="0"/>
    <n v="3898979.22"/>
    <n v="0"/>
    <n v="0"/>
    <n v="0"/>
    <s v="31949090"/>
    <s v="7023"/>
    <s v="AURANGABAD RETAIL RO"/>
    <s v="7023"/>
    <s v="WZR"/>
    <s v="7023CC01"/>
    <s v="INFR"/>
    <d v="2024-04-10T00:00:00"/>
    <d v="2025-03-31T00:00:00"/>
    <s v="RET"/>
    <n v="4205000"/>
    <s v="AURANGABAD RETAIL RO"/>
    <x v="1"/>
    <x v="1"/>
    <s v="0"/>
  </r>
  <r>
    <x v="1044"/>
    <s v="WZ_AURR_NRO_VAIJAPUR DC2"/>
    <x v="3"/>
    <n v="2200000"/>
    <n v="2200000"/>
    <n v="0"/>
    <n v="0"/>
    <n v="0"/>
    <n v="2187904.5"/>
    <n v="99.45020454545454"/>
    <n v="0"/>
    <n v="0"/>
    <n v="2187904.5"/>
    <n v="0"/>
    <n v="2187904.5"/>
    <n v="0"/>
    <n v="0"/>
    <n v="0"/>
    <s v="31949090"/>
    <s v="7023"/>
    <s v="AURANGABAD RETAIL RO"/>
    <s v="7023"/>
    <s v="WZR"/>
    <s v="7023CC01"/>
    <s v="INFR"/>
    <d v="2024-04-10T00:00:00"/>
    <d v="2025-03-31T00:00:00"/>
    <s v="RET"/>
    <n v="2200000"/>
    <s v="AURANGABAD RETAIL RO"/>
    <x v="0"/>
    <x v="1"/>
    <s v="0"/>
  </r>
  <r>
    <x v="1045"/>
    <s v="WZ_AURR_NRO Bhendala DC2"/>
    <x v="3"/>
    <n v="2400000"/>
    <n v="2400000"/>
    <n v="210243.45"/>
    <n v="0"/>
    <n v="0"/>
    <n v="1861199.8"/>
    <n v="77.549991666666671"/>
    <n v="0"/>
    <n v="0"/>
    <n v="1861199.8"/>
    <n v="0"/>
    <n v="2071443.25"/>
    <n v="0"/>
    <n v="0"/>
    <n v="0"/>
    <s v="31949090"/>
    <s v="7023"/>
    <s v="AURANGABAD RETAIL RO"/>
    <s v="7023"/>
    <s v="WZR"/>
    <s v="7023CC01"/>
    <s v="INFR"/>
    <d v="2024-04-10T00:00:00"/>
    <d v="2025-03-31T00:00:00"/>
    <s v="RET"/>
    <n v="2400000"/>
    <s v="AURANGABAD RETAIL RO"/>
    <x v="1"/>
    <x v="1"/>
    <s v="0"/>
  </r>
  <r>
    <x v="1046"/>
    <s v="WZ_Vasco_CNG_Addtl Shree Mahapurush Pet"/>
    <x v="8"/>
    <n v="800000"/>
    <n v="800000"/>
    <n v="9938.2000000000007"/>
    <n v="0"/>
    <n v="0"/>
    <n v="781308.14"/>
    <n v="97.663517499999998"/>
    <n v="0"/>
    <n v="0"/>
    <n v="0"/>
    <n v="781308.14"/>
    <n v="791246.34"/>
    <n v="0"/>
    <n v="0"/>
    <n v="0"/>
    <s v="31992600"/>
    <s v="7032"/>
    <s v="VASCO RETAIL RO"/>
    <s v="7032"/>
    <s v="WZR"/>
    <s v="7032CC01"/>
    <s v="CNG"/>
    <d v="2025-03-31T00:00:00"/>
    <d v="2026-03-31T00:00:00"/>
    <s v="RET"/>
    <n v="800000"/>
    <s v="VASCO RETAIL RO"/>
    <x v="1"/>
    <x v="1"/>
    <s v="0"/>
  </r>
  <r>
    <x v="1047"/>
    <s v="WZ_VASCO_CANOPY FACIA &amp; PELMET LIGHTING"/>
    <x v="8"/>
    <n v="3345000"/>
    <n v="3345000"/>
    <n v="0"/>
    <n v="0"/>
    <n v="0"/>
    <n v="2401574.08"/>
    <n v="71.795936621823614"/>
    <n v="0"/>
    <n v="0"/>
    <n v="2401574.08"/>
    <n v="0"/>
    <n v="2401574.08"/>
    <n v="0"/>
    <n v="0"/>
    <n v="0"/>
    <s v="31904990"/>
    <s v="7032"/>
    <s v="VASCO RETAIL RO"/>
    <s v="7032"/>
    <s v="WZR"/>
    <s v="7032CC01"/>
    <s v="INFR"/>
    <d v="2024-04-01T00:00:00"/>
    <d v="2026-02-28T00:00:00"/>
    <s v="RET"/>
    <n v="3345000"/>
    <s v="VASCO RETAIL RO"/>
    <x v="1"/>
    <x v="1"/>
    <s v="0"/>
  </r>
  <r>
    <x v="1048"/>
    <s v="WZ_NAG_NROPUNAPUR"/>
    <x v="6"/>
    <n v="2200000"/>
    <n v="2200000"/>
    <n v="610653.4"/>
    <n v="0"/>
    <n v="0"/>
    <n v="1083892.99"/>
    <n v="49.267863181818178"/>
    <n v="0"/>
    <n v="0"/>
    <n v="0"/>
    <n v="1083892.99"/>
    <n v="1694546.39"/>
    <n v="0"/>
    <n v="0"/>
    <n v="0"/>
    <s v="31992360"/>
    <s v="7028"/>
    <s v="NAGPUR RETAIL RO (STP 5027)"/>
    <s v="7028"/>
    <s v="WZR"/>
    <s v="7028CC01"/>
    <s v="INFR"/>
    <d v="2024-04-01T00:00:00"/>
    <d v="2026-03-31T00:00:00"/>
    <s v="RET"/>
    <n v="2200000"/>
    <s v="NAGPUR RETAIL RO (STP 5027)"/>
    <x v="1"/>
    <x v="1"/>
    <s v="0"/>
  </r>
  <r>
    <x v="1049"/>
    <s v="WZ_Pune_NRO_Barad_CO"/>
    <x v="1"/>
    <n v="7000000"/>
    <n v="7000000"/>
    <n v="96970.89"/>
    <n v="0"/>
    <n v="0"/>
    <n v="4455171.97"/>
    <n v="63.645313857142852"/>
    <n v="0"/>
    <n v="0"/>
    <n v="3532530.61"/>
    <n v="922641.36"/>
    <n v="4552142.8600000003"/>
    <n v="0"/>
    <n v="0"/>
    <n v="0"/>
    <s v="31949520"/>
    <s v="7029"/>
    <s v="PUNE RETAIL RO"/>
    <s v="7029"/>
    <s v="WZR"/>
    <s v="7029CC01"/>
    <s v="INFR"/>
    <d v="2024-04-10T00:00:00"/>
    <d v="2025-04-30T00:00:00"/>
    <s v="RET"/>
    <n v="7000000"/>
    <s v="PUNE RETAIL RO"/>
    <x v="1"/>
    <x v="1"/>
    <s v="0"/>
  </r>
  <r>
    <x v="1050"/>
    <s v="WZ_Pune_NRO_Narayangaon_CO_2"/>
    <x v="1"/>
    <n v="9300000"/>
    <n v="9300000"/>
    <n v="85142.75"/>
    <n v="0"/>
    <n v="0"/>
    <n v="9124665.6999999993"/>
    <n v="98.114684946236551"/>
    <n v="0"/>
    <n v="0"/>
    <n v="9124665.6999999993"/>
    <n v="0"/>
    <n v="9209808.4499999993"/>
    <n v="0"/>
    <n v="0"/>
    <n v="0"/>
    <s v="31949520"/>
    <s v="7029"/>
    <s v="PUNE RETAIL RO"/>
    <s v="7029"/>
    <s v="WZR"/>
    <s v="7029CC01"/>
    <s v="INFR"/>
    <d v="2024-04-10T00:00:00"/>
    <d v="2025-04-30T00:00:00"/>
    <s v="RET"/>
    <n v="9300000"/>
    <s v="PUNE RETAIL RO"/>
    <x v="1"/>
    <x v="1"/>
    <s v="0"/>
  </r>
  <r>
    <x v="1051"/>
    <s v="WZ_Pune_NRO_Borgaon_CO_2"/>
    <x v="1"/>
    <n v="7800000"/>
    <n v="7800000"/>
    <n v="174.25"/>
    <n v="0"/>
    <n v="0"/>
    <n v="6514044.9900000002"/>
    <n v="83.513397307692316"/>
    <n v="0"/>
    <n v="0"/>
    <n v="6514044.9900000002"/>
    <n v="0"/>
    <n v="6514219.2400000002"/>
    <n v="0"/>
    <n v="0"/>
    <n v="0"/>
    <s v="31949520"/>
    <s v="7029"/>
    <s v="PUNE RETAIL RO"/>
    <s v="7029"/>
    <s v="WZR"/>
    <s v="7029CC01"/>
    <s v="INFR"/>
    <d v="2024-04-10T00:00:00"/>
    <d v="2025-04-30T00:00:00"/>
    <s v="RET"/>
    <n v="7800000"/>
    <s v="PUNE RETAIL RO"/>
    <x v="1"/>
    <x v="1"/>
    <s v="0"/>
  </r>
  <r>
    <x v="1052"/>
    <s v="WZ_VASHI_CNG_KORESHWAR_PETRO_BAMBAVI"/>
    <x v="5"/>
    <n v="5450000"/>
    <n v="5450000"/>
    <n v="0"/>
    <n v="0"/>
    <n v="0"/>
    <n v="0"/>
    <n v="0"/>
    <n v="0"/>
    <n v="0"/>
    <n v="0"/>
    <n v="0"/>
    <n v="0"/>
    <n v="0"/>
    <n v="0"/>
    <n v="0"/>
    <s v="31917210"/>
    <s v="7033"/>
    <s v="VASHI RETAIL RO"/>
    <s v="7033"/>
    <s v="WZR"/>
    <s v="7033CC01"/>
    <s v="CNG"/>
    <d v="2025-03-31T00:00:00"/>
    <d v="2026-09-30T00:00:00"/>
    <s v="RET"/>
    <n v="5450000"/>
    <s v="VASHI RETAIL RO"/>
    <x v="1"/>
    <x v="1"/>
    <s v="0"/>
  </r>
  <r>
    <x v="1053"/>
    <s v="WZ_NSK_NRO_Shewade_75L_1st"/>
    <x v="4"/>
    <n v="2500000"/>
    <n v="2500000"/>
    <n v="0"/>
    <n v="0"/>
    <n v="0"/>
    <n v="0"/>
    <n v="0"/>
    <n v="0"/>
    <n v="0"/>
    <n v="0"/>
    <n v="0"/>
    <n v="0"/>
    <n v="0"/>
    <n v="0"/>
    <n v="0"/>
    <s v="31945070"/>
    <s v="7036"/>
    <s v="NASIK RETAIL REGIONAL OFFICE"/>
    <s v="7036"/>
    <s v="WZR"/>
    <s v="7036CC01"/>
    <s v="INFR"/>
    <d v="2024-04-01T00:00:00"/>
    <d v="2026-03-31T00:00:00"/>
    <s v="RET"/>
    <n v="2500000"/>
    <s v="NASIK RETAIL REGIONAL OFFICE"/>
    <x v="1"/>
    <x v="1"/>
    <s v="0"/>
  </r>
  <r>
    <x v="1054"/>
    <s v="WZ_NAG_NROBOTHALI"/>
    <x v="6"/>
    <n v="2500000"/>
    <n v="2500000"/>
    <n v="0"/>
    <n v="0"/>
    <n v="0"/>
    <n v="306357.28000000003"/>
    <n v="12.254291200000001"/>
    <n v="0"/>
    <n v="0"/>
    <n v="0"/>
    <n v="306357.28000000003"/>
    <n v="306357.28000000003"/>
    <n v="0"/>
    <n v="0"/>
    <n v="0"/>
    <s v="31992360"/>
    <s v="7028"/>
    <s v="NAGPUR RETAIL RO (STP 5027)"/>
    <s v="7028"/>
    <s v="WZR"/>
    <s v="7028CC01"/>
    <s v="INFR"/>
    <d v="2024-04-01T00:00:00"/>
    <d v="2026-03-31T00:00:00"/>
    <s v="RET"/>
    <n v="2500000"/>
    <s v="NAGPUR RETAIL RO (STP 5027)"/>
    <x v="1"/>
    <x v="1"/>
    <s v="0"/>
  </r>
  <r>
    <x v="1055"/>
    <s v="WZ_AURR_NRO_CC_EIDGAH ROAD"/>
    <x v="3"/>
    <n v="6500000"/>
    <n v="6500000"/>
    <n v="5510332.4800000004"/>
    <n v="0"/>
    <n v="0"/>
    <n v="0"/>
    <n v="0"/>
    <n v="0"/>
    <n v="0"/>
    <n v="0"/>
    <n v="0"/>
    <n v="5510332.4800000004"/>
    <n v="0"/>
    <n v="0"/>
    <n v="0"/>
    <s v="31990690"/>
    <s v="7023"/>
    <s v="AURANGABAD RETAIL RO"/>
    <s v="7023"/>
    <s v="WZR"/>
    <s v="7023CC01"/>
    <s v="INFR"/>
    <d v="2025-03-31T00:00:00"/>
    <d v="2026-06-30T00:00:00"/>
    <s v="RET"/>
    <n v="6500000"/>
    <s v="AURANGABAD RETAIL RO"/>
    <x v="1"/>
    <x v="1"/>
    <s v="0"/>
  </r>
  <r>
    <x v="1056"/>
    <s v="WZ_NSK_NDC_Paldhi2021_10.31L"/>
    <x v="4"/>
    <n v="1031000"/>
    <n v="1031000"/>
    <n v="0"/>
    <n v="0"/>
    <n v="0"/>
    <n v="802785.7"/>
    <n v="77.864762366634338"/>
    <n v="0"/>
    <n v="0"/>
    <n v="802785.7"/>
    <n v="0"/>
    <n v="802785.7"/>
    <n v="0"/>
    <n v="0"/>
    <n v="0"/>
    <s v="31945070"/>
    <s v="7036"/>
    <s v="NASIK RETAIL REGIONAL OFFICE"/>
    <s v="7036"/>
    <s v="WZR"/>
    <s v="7036CC01"/>
    <s v="INFR"/>
    <d v="2024-04-01T00:00:00"/>
    <d v="2024-09-30T00:00:00"/>
    <s v="RET"/>
    <n v="1031000"/>
    <s v="NASIK RETAIL REGIONAL OFFICE"/>
    <x v="0"/>
    <x v="1"/>
    <s v="0"/>
  </r>
  <r>
    <x v="1057"/>
    <s v="WZ_VASHI_MODN_ACCSAJAGAON"/>
    <x v="5"/>
    <n v="10200000"/>
    <n v="10200000"/>
    <n v="0"/>
    <n v="0"/>
    <n v="0"/>
    <n v="10316219.810000001"/>
    <n v="101.13940990196079"/>
    <n v="0"/>
    <n v="0"/>
    <n v="6478186"/>
    <n v="3838033.81"/>
    <n v="10316219.810000001"/>
    <n v="0"/>
    <n v="0"/>
    <n v="0"/>
    <s v="31963080"/>
    <s v="7033"/>
    <s v="VASHI RETAIL RO"/>
    <s v="7033"/>
    <s v="WZR"/>
    <s v="7033CC01"/>
    <s v="INFR"/>
    <d v="2024-04-19T00:00:00"/>
    <d v="2026-03-31T00:00:00"/>
    <s v="RET"/>
    <n v="10200000"/>
    <s v="VASHI RETAIL RO"/>
    <x v="1"/>
    <x v="1"/>
    <s v="0"/>
  </r>
  <r>
    <x v="1058"/>
    <s v="WZ_NSK_Modn_Yoshita_42L"/>
    <x v="4"/>
    <n v="4200000"/>
    <n v="4200000"/>
    <n v="652427.94999999995"/>
    <n v="0"/>
    <n v="0"/>
    <n v="1880575.46"/>
    <n v="44.775606190476189"/>
    <n v="0"/>
    <n v="0"/>
    <n v="1880575.46"/>
    <n v="0"/>
    <n v="2533003.41"/>
    <n v="0"/>
    <n v="0"/>
    <n v="0"/>
    <s v="31945070"/>
    <s v="7036"/>
    <s v="NASIK RETAIL REGIONAL OFFICE"/>
    <s v="7036"/>
    <s v="WZR"/>
    <s v="7036CC01"/>
    <s v="INFR"/>
    <d v="2024-04-01T00:00:00"/>
    <d v="2025-06-30T00:00:00"/>
    <s v="RET"/>
    <n v="4200000"/>
    <s v="NASIK RETAIL REGIONAL OFFICE"/>
    <x v="1"/>
    <x v="1"/>
    <s v="0"/>
  </r>
  <r>
    <x v="1059"/>
    <s v="WZ_VASHI_MODN_ADARSH PETROLEUM2"/>
    <x v="5"/>
    <n v="7000000"/>
    <n v="7000000"/>
    <n v="0"/>
    <n v="0"/>
    <n v="0"/>
    <n v="6324176.8099999996"/>
    <n v="90.345382999999998"/>
    <n v="0"/>
    <n v="0"/>
    <n v="5986749"/>
    <n v="337427.81"/>
    <n v="6324176.8099999996"/>
    <n v="0"/>
    <n v="0"/>
    <n v="0"/>
    <s v="31963080"/>
    <s v="7033"/>
    <s v="VASHI RETAIL RO"/>
    <s v="7033"/>
    <s v="WZR"/>
    <s v="7033CC01"/>
    <s v="INFR"/>
    <d v="2024-04-19T00:00:00"/>
    <d v="2026-03-31T00:00:00"/>
    <s v="RET"/>
    <n v="7000000"/>
    <s v="VASHI RETAIL RO"/>
    <x v="1"/>
    <x v="1"/>
    <s v="0"/>
  </r>
  <r>
    <x v="1060"/>
    <s v="WZ_VASHI_TANK INSTALLATION3"/>
    <x v="5"/>
    <n v="3300000"/>
    <n v="3300000"/>
    <n v="61759.38"/>
    <n v="0"/>
    <n v="0"/>
    <n v="2278972.6800000002"/>
    <n v="69.059778181818189"/>
    <n v="0"/>
    <n v="0"/>
    <n v="2278972.6800000002"/>
    <n v="0"/>
    <n v="2340732.06"/>
    <n v="0"/>
    <n v="0"/>
    <n v="0"/>
    <s v="31963080"/>
    <s v="7033"/>
    <s v="VASHI RETAIL RO"/>
    <s v="7033"/>
    <s v="WZR"/>
    <s v="7033CC01"/>
    <s v="INFR"/>
    <d v="2024-04-01T00:00:00"/>
    <d v="2026-03-31T00:00:00"/>
    <s v="RET"/>
    <n v="3300000"/>
    <s v="VASHI RETAIL RO"/>
    <x v="1"/>
    <x v="1"/>
    <s v="0"/>
  </r>
  <r>
    <x v="1061"/>
    <s v="WZ_NSK_Modn_DVShah_60L"/>
    <x v="4"/>
    <n v="6000000"/>
    <n v="6000000"/>
    <n v="1150777.05"/>
    <n v="0.01"/>
    <n v="0.01"/>
    <n v="4765060.92"/>
    <n v="79.417681999999999"/>
    <n v="0"/>
    <n v="0"/>
    <n v="3134522.82"/>
    <n v="1630538.09"/>
    <n v="5915837.9699999997"/>
    <n v="0"/>
    <n v="0"/>
    <n v="0"/>
    <s v="31945070"/>
    <s v="7036"/>
    <s v="NASIK RETAIL REGIONAL OFFICE"/>
    <s v="7036"/>
    <s v="WZR"/>
    <s v="7036CC01"/>
    <s v="INFR"/>
    <d v="2024-04-01T00:00:00"/>
    <d v="2025-03-31T00:00:00"/>
    <s v="RET"/>
    <n v="6000000"/>
    <s v="NASIK RETAIL REGIONAL OFFICE"/>
    <x v="1"/>
    <x v="1"/>
    <s v="0"/>
  </r>
  <r>
    <x v="1062"/>
    <s v="WZ_NSK_Modn_SubhashT_17.25L"/>
    <x v="4"/>
    <n v="1725000"/>
    <n v="1725000"/>
    <n v="0"/>
    <n v="0"/>
    <n v="0"/>
    <n v="1649610.55"/>
    <n v="95.629597101449278"/>
    <n v="0"/>
    <n v="0"/>
    <n v="1649610.55"/>
    <n v="0"/>
    <n v="1649610.55"/>
    <n v="0"/>
    <n v="0"/>
    <n v="0"/>
    <s v="31945070"/>
    <s v="7036"/>
    <s v="NASIK RETAIL REGIONAL OFFICE"/>
    <s v="7036"/>
    <s v="WZR"/>
    <s v="7036CC01"/>
    <s v="INFR"/>
    <d v="2024-04-01T00:00:00"/>
    <d v="2025-03-31T00:00:00"/>
    <s v="RET"/>
    <n v="1725000"/>
    <s v="NASIK RETAIL REGIONAL OFFICE"/>
    <x v="0"/>
    <x v="1"/>
    <s v="0"/>
  </r>
  <r>
    <x v="1063"/>
    <s v="WZ_MRO_Bright_Auto"/>
    <x v="7"/>
    <n v="3050000"/>
    <n v="3050000"/>
    <n v="970271.43"/>
    <n v="-0.04"/>
    <n v="-0.04"/>
    <n v="2068743.83"/>
    <n v="67.827666557377057"/>
    <n v="0"/>
    <n v="0"/>
    <n v="2068743.87"/>
    <n v="0"/>
    <n v="3039015.26"/>
    <n v="0"/>
    <n v="0"/>
    <n v="0"/>
    <s v="31904990"/>
    <s v="7027"/>
    <s v="MUMBAI RETAIL RO"/>
    <s v="7027"/>
    <s v="WZR"/>
    <s v="7027CC01"/>
    <s v="INFR"/>
    <d v="2024-04-22T00:00:00"/>
    <d v="2025-04-30T00:00:00"/>
    <s v="RET"/>
    <n v="3050000"/>
    <s v="MUMBAI RETAIL RO"/>
    <x v="1"/>
    <x v="1"/>
    <s v="0"/>
  </r>
  <r>
    <x v="1064"/>
    <s v="WZ_Pune_NRO_Sansar_DO-3"/>
    <x v="1"/>
    <n v="1700000"/>
    <n v="1700000"/>
    <n v="0"/>
    <n v="0"/>
    <n v="0"/>
    <n v="1618677.83"/>
    <n v="95.216342941176478"/>
    <n v="0"/>
    <n v="0"/>
    <n v="1618677.83"/>
    <n v="0"/>
    <n v="1618677.83"/>
    <n v="0"/>
    <n v="0"/>
    <n v="0"/>
    <s v="31949520"/>
    <s v="7029"/>
    <s v="PUNE RETAIL RO"/>
    <s v="7029"/>
    <s v="WZR"/>
    <s v="7029CC01"/>
    <s v="INFR"/>
    <d v="2024-04-22T00:00:00"/>
    <d v="2025-04-30T00:00:00"/>
    <s v="RET"/>
    <n v="1700000"/>
    <s v="PUNE RETAIL RO"/>
    <x v="0"/>
    <x v="1"/>
    <s v="0"/>
  </r>
  <r>
    <x v="1065"/>
    <s v="WZ_VASHI_IDSIGNS"/>
    <x v="5"/>
    <n v="10000000"/>
    <n v="10000000"/>
    <n v="1264019.3899999999"/>
    <n v="0"/>
    <n v="0"/>
    <n v="8040247.5499999998"/>
    <n v="80.402475499999994"/>
    <n v="0"/>
    <n v="0"/>
    <n v="8040247.54"/>
    <n v="0.01"/>
    <n v="9304266.9399999995"/>
    <n v="0"/>
    <n v="0"/>
    <n v="0"/>
    <s v="31963080"/>
    <s v="7033"/>
    <s v="VASHI RETAIL RO"/>
    <s v="7033"/>
    <s v="WZR"/>
    <s v="7033CC01"/>
    <s v="SIGN"/>
    <d v="2024-04-01T00:00:00"/>
    <d v="2026-03-31T00:00:00"/>
    <s v="RET"/>
    <n v="10000000"/>
    <s v="VASHI RETAIL RO"/>
    <x v="1"/>
    <x v="1"/>
    <s v="0"/>
  </r>
  <r>
    <x v="1066"/>
    <s v="WZ_Vasco_Modn_KMMS2"/>
    <x v="8"/>
    <n v="9564000"/>
    <n v="9564000"/>
    <n v="72714.66"/>
    <n v="0"/>
    <n v="0"/>
    <n v="6795945.9699999997"/>
    <n v="71.057569740694262"/>
    <n v="0"/>
    <n v="0"/>
    <n v="6795945.9699999997"/>
    <n v="0"/>
    <n v="6868660.6299999999"/>
    <n v="0"/>
    <n v="0"/>
    <n v="0"/>
    <s v="31990680"/>
    <s v="7032"/>
    <s v="VASCO RETAIL RO"/>
    <s v="7032"/>
    <s v="WZR"/>
    <s v="7032CC01"/>
    <s v="INFR"/>
    <d v="2024-04-23T00:00:00"/>
    <d v="2025-12-31T00:00:00"/>
    <s v="RET"/>
    <n v="9564000"/>
    <s v="VASCO RETAIL RO"/>
    <x v="1"/>
    <x v="1"/>
    <s v="0"/>
  </r>
  <r>
    <x v="1067"/>
    <s v="WZ_Pune_Tank installation_2"/>
    <x v="1"/>
    <n v="29460000"/>
    <n v="29460000"/>
    <n v="2034933.71"/>
    <n v="0"/>
    <n v="0"/>
    <n v="21800380.170000002"/>
    <n v="73.999932688391041"/>
    <n v="0"/>
    <n v="0"/>
    <n v="21292379.73"/>
    <n v="508000.44"/>
    <n v="23835313.879999999"/>
    <n v="0"/>
    <n v="0"/>
    <n v="0"/>
    <s v="31949520"/>
    <s v="7029"/>
    <s v="PUNE RETAIL RO"/>
    <s v="7029"/>
    <s v="WZR"/>
    <s v="7029CC01"/>
    <s v="INFR"/>
    <d v="2024-04-23T00:00:00"/>
    <d v="2025-04-30T00:00:00"/>
    <s v="RET"/>
    <n v="29460000"/>
    <s v="PUNE RETAIL RO"/>
    <x v="1"/>
    <x v="1"/>
    <s v="0"/>
  </r>
  <r>
    <x v="1068"/>
    <s v="WZ_NSK_Modn_GangaPet_30L"/>
    <x v="4"/>
    <n v="3000000"/>
    <n v="3000000"/>
    <n v="757890.49"/>
    <n v="-0.02"/>
    <n v="-0.02"/>
    <n v="2226617.77"/>
    <n v="74.220592333333329"/>
    <n v="0"/>
    <n v="0"/>
    <n v="1380383.88"/>
    <n v="846233.91"/>
    <n v="2984508.26"/>
    <n v="0"/>
    <n v="0"/>
    <n v="0"/>
    <s v="31945070"/>
    <s v="7036"/>
    <s v="NASIK RETAIL REGIONAL OFFICE"/>
    <s v="7036"/>
    <s v="WZR"/>
    <s v="7036CC01"/>
    <s v="INFR"/>
    <d v="2024-04-01T00:00:00"/>
    <d v="2025-03-31T00:00:00"/>
    <s v="RET"/>
    <n v="3000000"/>
    <s v="NASIK RETAIL REGIONAL OFFICE"/>
    <x v="1"/>
    <x v="1"/>
    <s v="0"/>
  </r>
  <r>
    <x v="1069"/>
    <s v="WZ_NSK_Modn_ShSaiLaxmi_26L"/>
    <x v="4"/>
    <n v="2600000"/>
    <n v="2600000"/>
    <n v="0"/>
    <n v="0"/>
    <n v="0"/>
    <n v="2445167.11"/>
    <n v="94.044888846153839"/>
    <n v="0"/>
    <n v="0"/>
    <n v="2445167.11"/>
    <n v="0"/>
    <n v="2445167.11"/>
    <n v="0"/>
    <n v="0"/>
    <n v="0"/>
    <s v="31945070"/>
    <s v="7036"/>
    <s v="NASIK RETAIL REGIONAL OFFICE"/>
    <s v="7036"/>
    <s v="WZR"/>
    <s v="7036CC01"/>
    <s v="INFR"/>
    <d v="2024-04-01T00:00:00"/>
    <d v="2025-03-31T00:00:00"/>
    <s v="RET"/>
    <n v="2600000"/>
    <s v="NASIK RETAIL REGIONAL OFFICE"/>
    <x v="0"/>
    <x v="1"/>
    <s v="0"/>
  </r>
  <r>
    <x v="1070"/>
    <s v="WZ_NSK_Modn_DakshtaPoli_12L"/>
    <x v="4"/>
    <n v="1200000"/>
    <n v="1200000"/>
    <n v="0"/>
    <n v="0"/>
    <n v="0"/>
    <n v="921894.58"/>
    <n v="76.824548333333325"/>
    <n v="0"/>
    <n v="0"/>
    <n v="921894.58"/>
    <n v="0"/>
    <n v="921894.58"/>
    <n v="0"/>
    <n v="0"/>
    <n v="0"/>
    <s v="31945070"/>
    <s v="7036"/>
    <s v="NASIK RETAIL REGIONAL OFFICE"/>
    <s v="7036"/>
    <s v="WZR"/>
    <s v="7036CC01"/>
    <s v="INFR"/>
    <d v="2024-04-01T00:00:00"/>
    <d v="2024-10-31T00:00:00"/>
    <s v="RET"/>
    <n v="1200000"/>
    <s v="NASIK RETAIL REGIONAL OFFICE"/>
    <x v="0"/>
    <x v="1"/>
    <s v="0"/>
  </r>
  <r>
    <x v="1071"/>
    <s v="WZ_NSK_Safety_70L"/>
    <x v="4"/>
    <n v="7000000"/>
    <n v="7000000"/>
    <n v="0"/>
    <n v="0"/>
    <n v="0"/>
    <n v="6216676.1699999999"/>
    <n v="88.809659571428568"/>
    <n v="0"/>
    <n v="0"/>
    <n v="6216676.1699999999"/>
    <n v="0"/>
    <n v="6216676.1699999999"/>
    <n v="0"/>
    <n v="0"/>
    <n v="0"/>
    <s v="31992610"/>
    <s v="7036"/>
    <s v="NASIK RETAIL REGIONAL OFFICE"/>
    <s v="7036"/>
    <s v="WZR"/>
    <s v="7036CC01"/>
    <s v="PNM"/>
    <d v="2024-04-01T00:00:00"/>
    <d v="2025-12-31T00:00:00"/>
    <s v="RET"/>
    <n v="7000000"/>
    <s v="NASIK RETAIL REGIONAL OFFICE"/>
    <x v="1"/>
    <x v="1"/>
    <s v="0"/>
  </r>
  <r>
    <x v="1072"/>
    <s v="WZ_Pune_Pre-fabricated Tank 2"/>
    <x v="1"/>
    <n v="7800000"/>
    <n v="7800000"/>
    <n v="0"/>
    <n v="0"/>
    <n v="0"/>
    <n v="7152938.5499999998"/>
    <n v="91.704340384615378"/>
    <n v="0"/>
    <n v="0"/>
    <n v="7152938.5499999998"/>
    <n v="0"/>
    <n v="7152938.5499999998"/>
    <n v="0"/>
    <n v="0"/>
    <n v="0"/>
    <s v="31949520"/>
    <s v="7029"/>
    <s v="PUNE RETAIL RO"/>
    <s v="7029"/>
    <s v="WZR"/>
    <s v="7029CC01"/>
    <s v="TANK"/>
    <d v="2024-04-23T00:00:00"/>
    <d v="2025-04-30T00:00:00"/>
    <s v="RET"/>
    <n v="7800000"/>
    <s v="PUNE RETAIL RO"/>
    <x v="0"/>
    <x v="1"/>
    <s v="0"/>
  </r>
  <r>
    <x v="1073"/>
    <s v="WZ_NSK_Modn_ParvatiFS_14.5L"/>
    <x v="4"/>
    <n v="1450000"/>
    <n v="1450000"/>
    <n v="0"/>
    <n v="0"/>
    <n v="0"/>
    <n v="1406070.9"/>
    <n v="96.970406896551722"/>
    <n v="0"/>
    <n v="0"/>
    <n v="1406070.9"/>
    <n v="0"/>
    <n v="1406070.9"/>
    <n v="0"/>
    <n v="0"/>
    <n v="0"/>
    <s v="31992610"/>
    <s v="7036"/>
    <s v="NASIK RETAIL REGIONAL OFFICE"/>
    <s v="7036"/>
    <s v="WZR"/>
    <s v="7036CC01"/>
    <s v="INFR"/>
    <d v="2024-04-01T00:00:00"/>
    <d v="2024-12-31T00:00:00"/>
    <s v="RET"/>
    <n v="1450000"/>
    <s v="NASIK RETAIL REGIONAL OFFICE"/>
    <x v="0"/>
    <x v="1"/>
    <s v="0"/>
  </r>
  <r>
    <x v="1074"/>
    <s v="WZ_VASHI_SAFETY"/>
    <x v="5"/>
    <n v="7500000"/>
    <n v="7500000"/>
    <n v="0"/>
    <n v="0"/>
    <n v="0"/>
    <n v="7474117.1600000001"/>
    <n v="99.654895466666673"/>
    <n v="0"/>
    <n v="0"/>
    <n v="7474117.1600000001"/>
    <n v="0"/>
    <n v="7474117.1600000001"/>
    <n v="0"/>
    <n v="0"/>
    <n v="0"/>
    <s v="31990790"/>
    <s v="7033"/>
    <s v="VASHI RETAIL RO"/>
    <s v="7033"/>
    <s v="WZR"/>
    <s v="7033CC01"/>
    <s v="PNM"/>
    <d v="2024-04-01T00:00:00"/>
    <d v="2026-03-31T00:00:00"/>
    <s v="RET"/>
    <n v="7500000"/>
    <s v="VASHI RETAIL RO"/>
    <x v="0"/>
    <x v="1"/>
    <s v="0"/>
  </r>
  <r>
    <x v="1075"/>
    <s v="WZ_NSK_Modn_SantoshPet_8L"/>
    <x v="4"/>
    <n v="800000"/>
    <n v="800000"/>
    <n v="0"/>
    <n v="0"/>
    <n v="0"/>
    <n v="730197.74"/>
    <n v="91.274717499999994"/>
    <n v="0"/>
    <n v="0"/>
    <n v="730197.74"/>
    <n v="0"/>
    <n v="730197.74"/>
    <n v="0"/>
    <n v="0"/>
    <n v="0"/>
    <s v="31945070"/>
    <s v="7036"/>
    <s v="NASIK RETAIL REGIONAL OFFICE"/>
    <s v="7036"/>
    <s v="WZR"/>
    <s v="7036CC01"/>
    <s v="INFR"/>
    <d v="2024-04-01T00:00:00"/>
    <d v="2024-12-31T00:00:00"/>
    <s v="RET"/>
    <n v="800000"/>
    <s v="NASIK RETAIL REGIONAL OFFICE"/>
    <x v="0"/>
    <x v="1"/>
    <s v="0"/>
  </r>
  <r>
    <x v="1076"/>
    <s v="WZ_NAG_MODDVKPETRO"/>
    <x v="6"/>
    <n v="3000000"/>
    <n v="3000000"/>
    <n v="206230.95"/>
    <n v="0"/>
    <n v="0"/>
    <n v="2003639.04"/>
    <n v="66.787968000000006"/>
    <n v="0"/>
    <n v="0"/>
    <n v="2003639.04"/>
    <n v="0"/>
    <n v="2209869.9900000002"/>
    <n v="0"/>
    <n v="0"/>
    <n v="0"/>
    <s v="31957050"/>
    <s v="7028"/>
    <s v="NAGPUR RETAIL RO (STP 5027)"/>
    <s v="7028"/>
    <s v="WZR"/>
    <s v="7028CC01"/>
    <s v="INFR"/>
    <d v="2024-04-29T00:00:00"/>
    <d v="2026-03-31T00:00:00"/>
    <s v="RET"/>
    <n v="3000000"/>
    <s v="NAGPUR RETAIL RO (STP 5027)"/>
    <x v="1"/>
    <x v="1"/>
    <s v="0"/>
  </r>
  <r>
    <x v="1077"/>
    <s v="WZ_NAG_NROWARDH"/>
    <x v="6"/>
    <n v="3300000"/>
    <n v="3300000"/>
    <n v="0"/>
    <n v="0"/>
    <n v="0"/>
    <n v="1770465.63"/>
    <n v="53.650473636363635"/>
    <n v="0"/>
    <n v="0"/>
    <n v="1770465.63"/>
    <n v="0"/>
    <n v="1770465.63"/>
    <n v="0"/>
    <n v="0"/>
    <n v="0"/>
    <s v="31957050"/>
    <s v="7028"/>
    <s v="NAGPUR RETAIL RO (STP 5027)"/>
    <s v="7028"/>
    <s v="WZR"/>
    <s v="7028CC01"/>
    <s v="INFR"/>
    <d v="2024-04-01T00:00:00"/>
    <d v="2026-03-31T00:00:00"/>
    <s v="RET"/>
    <n v="3300000"/>
    <s v="NAGPUR RETAIL RO (STP 5027)"/>
    <x v="2"/>
    <x v="1"/>
    <s v="0"/>
  </r>
  <r>
    <x v="1078"/>
    <s v="WZ_Pune_NRO_Bhosari_DO"/>
    <x v="1"/>
    <n v="2900000"/>
    <n v="2900000"/>
    <n v="0"/>
    <n v="0"/>
    <n v="0"/>
    <n v="2803597.98"/>
    <n v="96.675792413793104"/>
    <n v="0"/>
    <n v="0"/>
    <n v="2803597.98"/>
    <n v="0"/>
    <n v="2803597.98"/>
    <n v="0"/>
    <n v="0"/>
    <n v="0"/>
    <s v="31949520"/>
    <s v="7029"/>
    <s v="PUNE RETAIL RO"/>
    <s v="7029"/>
    <s v="WZR"/>
    <s v="7029CC01"/>
    <s v="INFR"/>
    <d v="2024-05-01T00:00:00"/>
    <d v="2025-05-31T00:00:00"/>
    <s v="RET"/>
    <n v="2900000"/>
    <s v="PUNE RETAIL RO"/>
    <x v="0"/>
    <x v="1"/>
    <s v="0"/>
  </r>
  <r>
    <x v="1079"/>
    <s v="WZ_VASHI_MODN_TANK INSTALLATION"/>
    <x v="5"/>
    <n v="7000000"/>
    <n v="7000000"/>
    <n v="413309.79"/>
    <n v="0"/>
    <n v="0"/>
    <n v="1725270.76"/>
    <n v="24.646725142857143"/>
    <n v="0"/>
    <n v="0"/>
    <n v="1725270.76"/>
    <n v="0"/>
    <n v="2138580.5499999998"/>
    <n v="0"/>
    <n v="0"/>
    <n v="0"/>
    <s v="31963080"/>
    <s v="7033"/>
    <s v="VASHI RETAIL RO"/>
    <s v="7033"/>
    <s v="WZR"/>
    <s v="7033CC01"/>
    <s v="INFR"/>
    <d v="2024-04-01T00:00:00"/>
    <d v="2026-03-31T00:00:00"/>
    <s v="RET"/>
    <n v="7000000"/>
    <s v="VASHI RETAIL RO"/>
    <x v="1"/>
    <x v="1"/>
    <s v="0"/>
  </r>
  <r>
    <x v="1080"/>
    <s v="WZ_NAG_MODSWAMIPETRO"/>
    <x v="6"/>
    <n v="1000000"/>
    <n v="1000000"/>
    <n v="0"/>
    <n v="0"/>
    <n v="0"/>
    <n v="933464.22"/>
    <n v="93.346422000000004"/>
    <n v="0"/>
    <n v="0"/>
    <n v="933464.22"/>
    <n v="0"/>
    <n v="933464.22"/>
    <n v="0"/>
    <n v="0"/>
    <n v="0"/>
    <s v="31957050"/>
    <s v="7028"/>
    <s v="NAGPUR RETAIL RO (STP 5027)"/>
    <s v="7028"/>
    <s v="WZR"/>
    <s v="7028CC01"/>
    <s v="INFR"/>
    <d v="2024-05-03T00:00:00"/>
    <d v="2026-03-31T00:00:00"/>
    <s v="RET"/>
    <n v="1000000"/>
    <s v="NAGPUR RETAIL RO (STP 5027)"/>
    <x v="0"/>
    <x v="1"/>
    <s v="0"/>
  </r>
  <r>
    <x v="1081"/>
    <s v="WZ_VASHI_SSTANKPROCREPL"/>
    <x v="5"/>
    <n v="6050000"/>
    <n v="6050000"/>
    <n v="0"/>
    <n v="0"/>
    <n v="0"/>
    <n v="2169793.9700000002"/>
    <n v="35.864363140495868"/>
    <n v="0"/>
    <n v="0"/>
    <n v="2169793.9700000002"/>
    <n v="0"/>
    <n v="2169793.9700000002"/>
    <n v="0"/>
    <n v="0"/>
    <n v="0"/>
    <s v="31963080"/>
    <s v="7033"/>
    <s v="VASHI RETAIL RO"/>
    <s v="7033"/>
    <s v="WZR"/>
    <s v="7033CC01"/>
    <s v="TANK"/>
    <d v="2024-04-01T00:00:00"/>
    <d v="2026-06-30T00:00:00"/>
    <s v="RET"/>
    <n v="6050000"/>
    <s v="VASHI RETAIL RO"/>
    <x v="1"/>
    <x v="1"/>
    <s v="0"/>
  </r>
  <r>
    <x v="1082"/>
    <s v="WZ_NSK_IDSign_150L"/>
    <x v="4"/>
    <n v="15000000"/>
    <n v="15000000"/>
    <n v="5382359.1100000003"/>
    <n v="0"/>
    <n v="0"/>
    <n v="6074411.1799999997"/>
    <n v="40.496074533333328"/>
    <n v="0"/>
    <n v="0"/>
    <n v="6074411.1799999997"/>
    <n v="0"/>
    <n v="11456770.289999999"/>
    <n v="0"/>
    <n v="0"/>
    <n v="0"/>
    <s v="31992610"/>
    <s v="7036"/>
    <s v="NASIK RETAIL REGIONAL OFFICE"/>
    <s v="7036"/>
    <s v="WZR"/>
    <s v="7036CC01"/>
    <s v="SIGN"/>
    <d v="2024-04-01T00:00:00"/>
    <d v="2025-12-31T00:00:00"/>
    <s v="RET"/>
    <n v="15000000"/>
    <s v="NASIK RETAIL REGIONAL OFFICE"/>
    <x v="1"/>
    <x v="1"/>
    <s v="0"/>
  </r>
  <r>
    <x v="1083"/>
    <s v="WZ_NSK_Modn_KabraHgw_10L"/>
    <x v="4"/>
    <n v="1000000"/>
    <n v="1000000"/>
    <n v="0"/>
    <n v="0"/>
    <n v="0"/>
    <n v="995993.12"/>
    <n v="99.599311999999998"/>
    <n v="0"/>
    <n v="0"/>
    <n v="995993.12"/>
    <n v="0"/>
    <n v="995993.12"/>
    <n v="0"/>
    <n v="0"/>
    <n v="0"/>
    <s v="31945070"/>
    <s v="7036"/>
    <s v="NASIK RETAIL REGIONAL OFFICE"/>
    <s v="7036"/>
    <s v="WZR"/>
    <s v="7036CC01"/>
    <s v="INFR"/>
    <d v="2024-04-01T00:00:00"/>
    <d v="2024-12-31T00:00:00"/>
    <s v="RET"/>
    <n v="1000000"/>
    <s v="NASIK RETAIL REGIONAL OFFICE"/>
    <x v="0"/>
    <x v="1"/>
    <s v="0"/>
  </r>
  <r>
    <x v="1084"/>
    <s v="WZ_SUR_NRONepatgaonDC"/>
    <x v="2"/>
    <n v="2300000"/>
    <n v="2300000"/>
    <n v="0"/>
    <n v="0"/>
    <n v="0"/>
    <n v="825198.45"/>
    <n v="35.878193478260869"/>
    <n v="0"/>
    <n v="0"/>
    <n v="825198.45"/>
    <n v="0"/>
    <n v="825198.45"/>
    <n v="0"/>
    <n v="0"/>
    <n v="0"/>
    <s v="31951460"/>
    <s v="7035"/>
    <s v="SHOLAPUR RETAIL REGION"/>
    <s v="7035"/>
    <s v="WZR"/>
    <s v="7035CC01"/>
    <s v="INFR"/>
    <d v="2024-05-05T00:00:00"/>
    <d v="2026-12-31T00:00:00"/>
    <s v="RET"/>
    <n v="2300000"/>
    <s v="SHOLAPUR RETAIL REGION"/>
    <x v="2"/>
    <x v="1"/>
    <s v="0"/>
  </r>
  <r>
    <x v="1085"/>
    <s v="WZ_NAG_SAFETY"/>
    <x v="6"/>
    <n v="7000000"/>
    <n v="7000000"/>
    <n v="159.51"/>
    <n v="0"/>
    <n v="0"/>
    <n v="5983608.7000000002"/>
    <n v="85.480124285714282"/>
    <n v="0"/>
    <n v="0"/>
    <n v="4144594.61"/>
    <n v="1839014.09"/>
    <n v="5983768.21"/>
    <n v="0"/>
    <n v="0"/>
    <n v="0"/>
    <s v="31957050"/>
    <s v="7028"/>
    <s v="NAGPUR RETAIL RO (STP 5027)"/>
    <s v="7028"/>
    <s v="WZR"/>
    <s v="7028CC01"/>
    <s v="PNM"/>
    <d v="2024-05-06T00:00:00"/>
    <d v="2026-05-06T00:00:00"/>
    <s v="RET"/>
    <n v="7000000"/>
    <s v="NAGPUR RETAIL RO (STP 5027)"/>
    <x v="1"/>
    <x v="1"/>
    <s v="0"/>
  </r>
  <r>
    <x v="1086"/>
    <s v="WZ_NSK_IDSignReplc_40L"/>
    <x v="4"/>
    <n v="4000000"/>
    <n v="4000000"/>
    <n v="802166.41"/>
    <n v="0"/>
    <n v="0"/>
    <n v="3096546.59"/>
    <n v="77.413664749999995"/>
    <n v="0"/>
    <n v="0"/>
    <n v="2987583.64"/>
    <n v="108962.95"/>
    <n v="3898713"/>
    <n v="0"/>
    <n v="0"/>
    <n v="0"/>
    <s v="31992610"/>
    <s v="7036"/>
    <s v="NASIK RETAIL REGIONAL OFFICE"/>
    <s v="7036"/>
    <s v="WZR"/>
    <s v="7036CC01"/>
    <s v="SIGN"/>
    <d v="2024-04-01T00:00:00"/>
    <d v="2025-12-31T00:00:00"/>
    <s v="RET"/>
    <n v="4000000"/>
    <s v="NASIK RETAIL REGIONAL OFFICE"/>
    <x v="1"/>
    <x v="1"/>
    <s v="0"/>
  </r>
  <r>
    <x v="1087"/>
    <s v="WZ_VASHI_IDSIGNREPL"/>
    <x v="5"/>
    <n v="3000000"/>
    <n v="3000000"/>
    <n v="2848300.8"/>
    <n v="0"/>
    <n v="0"/>
    <n v="0"/>
    <n v="0"/>
    <n v="0"/>
    <n v="0"/>
    <n v="0"/>
    <n v="0"/>
    <n v="2848300.8"/>
    <n v="0"/>
    <n v="0"/>
    <n v="0"/>
    <s v="31963080"/>
    <s v="7033"/>
    <s v="VASHI RETAIL RO"/>
    <s v="7033"/>
    <s v="WZR"/>
    <s v="7033CC01"/>
    <s v="SIGN"/>
    <d v="2024-04-01T00:00:00"/>
    <d v="2026-03-31T00:00:00"/>
    <s v="RET"/>
    <n v="3000000"/>
    <s v="VASHI RETAIL RO"/>
    <x v="1"/>
    <x v="1"/>
    <s v="0"/>
  </r>
  <r>
    <x v="1088"/>
    <s v="WZ_SUR_Safety"/>
    <x v="2"/>
    <n v="7000000"/>
    <n v="7000000"/>
    <n v="310945.90999999997"/>
    <n v="0"/>
    <n v="0"/>
    <n v="3815398.9"/>
    <n v="54.505698571428567"/>
    <n v="0"/>
    <n v="0"/>
    <n v="3815398.9"/>
    <n v="0"/>
    <n v="4126344.81"/>
    <n v="0"/>
    <n v="0"/>
    <n v="0"/>
    <s v="31951460"/>
    <s v="7035"/>
    <s v="SHOLAPUR RETAIL REGION"/>
    <s v="7035"/>
    <s v="WZR"/>
    <s v="7035CC01"/>
    <s v="PNM"/>
    <d v="2024-05-06T00:00:00"/>
    <d v="2026-12-31T00:00:00"/>
    <s v="RET"/>
    <n v="7000000"/>
    <s v="SHOLAPUR RETAIL REGION"/>
    <x v="1"/>
    <x v="1"/>
    <s v="0"/>
  </r>
  <r>
    <x v="1089"/>
    <s v="WZ_SUR_IDSignRepl"/>
    <x v="2"/>
    <n v="4000000"/>
    <n v="4000000"/>
    <n v="3269025.85"/>
    <n v="0"/>
    <n v="0"/>
    <n v="590961.93000000005"/>
    <n v="14.774048250000002"/>
    <n v="0"/>
    <n v="0"/>
    <n v="0"/>
    <n v="590961.93000000005"/>
    <n v="3859987.78"/>
    <n v="0"/>
    <n v="0"/>
    <n v="0"/>
    <s v="31951460"/>
    <s v="7035"/>
    <s v="SHOLAPUR RETAIL REGION"/>
    <s v="7035"/>
    <s v="WZR"/>
    <s v="7035CC01"/>
    <s v="SIGN"/>
    <d v="2024-05-06T00:00:00"/>
    <d v="2026-12-31T00:00:00"/>
    <s v="RET"/>
    <n v="4000000"/>
    <s v="SHOLAPUR RETAIL REGION"/>
    <x v="1"/>
    <x v="1"/>
    <s v="0"/>
  </r>
  <r>
    <x v="1090"/>
    <s v="WZ_Pune_NRO_APMC Taradgaon-2"/>
    <x v="1"/>
    <n v="4600000"/>
    <n v="4600000"/>
    <n v="0"/>
    <n v="0"/>
    <n v="0"/>
    <n v="4590005"/>
    <n v="99.782717391304345"/>
    <n v="0"/>
    <n v="0"/>
    <n v="4590005"/>
    <n v="0"/>
    <n v="4590005"/>
    <n v="0"/>
    <n v="0"/>
    <n v="0"/>
    <s v="31904990"/>
    <s v="7029"/>
    <s v="PUNE RETAIL RO"/>
    <s v="7029"/>
    <s v="WZR"/>
    <s v="7029CC01"/>
    <s v="INFR"/>
    <d v="2024-05-08T00:00:00"/>
    <d v="2025-05-30T00:00:00"/>
    <s v="RET"/>
    <n v="4600000"/>
    <s v="PUNE RETAIL RO"/>
    <x v="0"/>
    <x v="1"/>
    <s v="0"/>
  </r>
  <r>
    <x v="1091"/>
    <s v="WZ_Pune_NRO_Zadakbaichiwadi_CFS-2"/>
    <x v="1"/>
    <n v="4000000"/>
    <n v="4000000"/>
    <n v="0"/>
    <n v="0"/>
    <n v="0"/>
    <n v="3848450.39"/>
    <n v="96.211259749999996"/>
    <n v="0"/>
    <n v="0"/>
    <n v="3848450.39"/>
    <n v="0"/>
    <n v="3848450.39"/>
    <n v="0"/>
    <n v="0"/>
    <n v="0"/>
    <s v="31949520"/>
    <s v="7029"/>
    <s v="PUNE RETAIL RO"/>
    <s v="7029"/>
    <s v="WZR"/>
    <s v="7029CC01"/>
    <s v="INFR"/>
    <d v="2024-05-08T00:00:00"/>
    <d v="2025-05-30T00:00:00"/>
    <s v="RET"/>
    <n v="4000000"/>
    <s v="PUNE RETAIL RO"/>
    <x v="0"/>
    <x v="1"/>
    <s v="0"/>
  </r>
  <r>
    <x v="1092"/>
    <s v="WZ_ID Sign Replacement_Pune"/>
    <x v="1"/>
    <n v="4000000"/>
    <n v="4000000"/>
    <n v="167670.18"/>
    <n v="0"/>
    <n v="0"/>
    <n v="3771688.25"/>
    <n v="94.292206250000007"/>
    <n v="0"/>
    <n v="0"/>
    <n v="2328780.7000000002"/>
    <n v="1442907.55"/>
    <n v="3939358.43"/>
    <n v="0"/>
    <n v="0"/>
    <n v="0"/>
    <s v="31949520"/>
    <s v="7029"/>
    <s v="PUNE RETAIL RO"/>
    <s v="7029"/>
    <s v="WZR"/>
    <s v="7029CC01"/>
    <s v="SIGN"/>
    <d v="2024-05-08T00:00:00"/>
    <d v="2025-05-30T00:00:00"/>
    <s v="RET"/>
    <n v="4000000"/>
    <s v="PUNE RETAIL RO"/>
    <x v="1"/>
    <x v="1"/>
    <s v="0"/>
  </r>
  <r>
    <x v="1093"/>
    <s v="WZ_Mod_Pune_ Saraswati Petroleum"/>
    <x v="1"/>
    <n v="2600000"/>
    <n v="2600000"/>
    <n v="248103"/>
    <n v="0"/>
    <n v="0"/>
    <n v="2299781.88"/>
    <n v="88.453149230769228"/>
    <n v="0"/>
    <n v="0"/>
    <n v="2299781.88"/>
    <n v="0"/>
    <n v="2547884.88"/>
    <n v="0"/>
    <n v="0"/>
    <n v="0"/>
    <s v="31949520"/>
    <s v="7029"/>
    <s v="PUNE RETAIL RO"/>
    <s v="7029"/>
    <s v="WZR"/>
    <s v="7029CC01"/>
    <s v="INFR"/>
    <d v="2024-05-08T00:00:00"/>
    <d v="2025-05-30T00:00:00"/>
    <s v="RET"/>
    <n v="2600000"/>
    <s v="PUNE RETAIL RO"/>
    <x v="1"/>
    <x v="1"/>
    <s v="0"/>
  </r>
  <r>
    <x v="1094"/>
    <s v="WZ_NSK_Modn_KushiPet_6L"/>
    <x v="4"/>
    <n v="600000"/>
    <n v="600000"/>
    <n v="0"/>
    <n v="0"/>
    <n v="0"/>
    <n v="429494.63"/>
    <n v="71.582438333333329"/>
    <n v="0"/>
    <n v="0"/>
    <n v="429494.63"/>
    <n v="0"/>
    <n v="429494.63"/>
    <n v="0"/>
    <n v="0"/>
    <n v="0"/>
    <s v="31992610"/>
    <s v="7036"/>
    <s v="NASIK RETAIL REGIONAL OFFICE"/>
    <s v="7036"/>
    <s v="WZR"/>
    <s v="7036CC01"/>
    <s v="INFR"/>
    <d v="2024-04-01T00:00:00"/>
    <d v="2025-12-31T00:00:00"/>
    <s v="RET"/>
    <n v="600000"/>
    <s v="NASIK RETAIL REGIONAL OFFICE"/>
    <x v="0"/>
    <x v="1"/>
    <s v="0"/>
  </r>
  <r>
    <x v="1095"/>
    <s v="WZ_Mod_Pune_ Balaji Petroleum"/>
    <x v="1"/>
    <n v="2600000"/>
    <n v="2600000"/>
    <n v="0"/>
    <n v="0"/>
    <n v="0"/>
    <n v="2586826.15"/>
    <n v="99.493313461538463"/>
    <n v="0"/>
    <n v="0"/>
    <n v="2586826.15"/>
    <n v="0"/>
    <n v="2586826.15"/>
    <n v="0"/>
    <n v="0"/>
    <n v="0"/>
    <s v="31949520"/>
    <s v="7029"/>
    <s v="PUNE RETAIL RO"/>
    <s v="7029"/>
    <s v="WZR"/>
    <s v="7029CC01"/>
    <s v="INFR"/>
    <d v="2024-05-08T00:00:00"/>
    <d v="2025-05-30T00:00:00"/>
    <s v="RET"/>
    <n v="2600000"/>
    <s v="PUNE RETAIL RO"/>
    <x v="0"/>
    <x v="1"/>
    <s v="0"/>
  </r>
  <r>
    <x v="1096"/>
    <s v="WZ_NSK_Modn_AadiPetro_8L"/>
    <x v="4"/>
    <n v="800000"/>
    <n v="800000"/>
    <n v="0"/>
    <n v="0"/>
    <n v="0"/>
    <n v="550580.64"/>
    <n v="68.822580000000002"/>
    <n v="0"/>
    <n v="0"/>
    <n v="550580.64"/>
    <n v="0"/>
    <n v="550580.64"/>
    <n v="0"/>
    <n v="0"/>
    <n v="0"/>
    <s v="31945070"/>
    <s v="7036"/>
    <s v="NASIK RETAIL REGIONAL OFFICE"/>
    <s v="7036"/>
    <s v="WZR"/>
    <s v="7036CC01"/>
    <s v="INFR"/>
    <d v="2024-04-01T00:00:00"/>
    <d v="2024-12-31T00:00:00"/>
    <s v="RET"/>
    <n v="800000"/>
    <s v="NASIK RETAIL REGIONAL OFFICE"/>
    <x v="0"/>
    <x v="1"/>
    <s v="0"/>
  </r>
  <r>
    <x v="1097"/>
    <s v="WZ_Pune_Resitement Kirad Auto_CO"/>
    <x v="1"/>
    <n v="2900000"/>
    <n v="2900000"/>
    <n v="0"/>
    <n v="0"/>
    <n v="0"/>
    <n v="2876385.48"/>
    <n v="99.185706206896555"/>
    <n v="0"/>
    <n v="0"/>
    <n v="2876385.48"/>
    <n v="0"/>
    <n v="2876385.48"/>
    <n v="0"/>
    <n v="0"/>
    <n v="0"/>
    <s v="31949520"/>
    <s v="7029"/>
    <s v="PUNE RETAIL RO"/>
    <s v="7029"/>
    <s v="WZR"/>
    <s v="7029CC01"/>
    <s v="INFR"/>
    <d v="2024-05-08T00:00:00"/>
    <d v="2025-05-30T00:00:00"/>
    <s v="RET"/>
    <n v="2900000"/>
    <s v="PUNE RETAIL RO"/>
    <x v="0"/>
    <x v="1"/>
    <s v="0"/>
  </r>
  <r>
    <x v="1098"/>
    <s v="WZ_VASHI_SSTANK"/>
    <x v="5"/>
    <n v="12100000"/>
    <n v="12100000"/>
    <n v="3064433.35"/>
    <n v="-25749.15"/>
    <n v="-25749.15"/>
    <n v="7972024.9699999997"/>
    <n v="65.884503884297516"/>
    <n v="0"/>
    <n v="0"/>
    <n v="7318419.2599999998"/>
    <n v="679354.86"/>
    <n v="11036458.32"/>
    <n v="0"/>
    <n v="0"/>
    <n v="0"/>
    <s v="31990790"/>
    <s v="7033"/>
    <s v="VASHI RETAIL RO"/>
    <s v="7033"/>
    <s v="WZR"/>
    <s v="7033CC01"/>
    <s v="TANK"/>
    <d v="2024-04-01T00:00:00"/>
    <d v="2026-06-30T00:00:00"/>
    <s v="RET"/>
    <n v="12100000"/>
    <s v="VASHI RETAIL RO"/>
    <x v="1"/>
    <x v="1"/>
    <s v="0"/>
  </r>
  <r>
    <x v="1099"/>
    <s v="WZ_Vasco_Modn_Siddhu Petroleum"/>
    <x v="8"/>
    <n v="2112000"/>
    <n v="2112000"/>
    <n v="0"/>
    <n v="0"/>
    <n v="0"/>
    <n v="1740300.17"/>
    <n v="82.400576231060597"/>
    <n v="0"/>
    <n v="0"/>
    <n v="1740300.17"/>
    <n v="0"/>
    <n v="1740300.17"/>
    <n v="0"/>
    <n v="0"/>
    <n v="0"/>
    <s v="31990680"/>
    <s v="7032"/>
    <s v="VASCO RETAIL RO"/>
    <s v="7032"/>
    <s v="WZR"/>
    <s v="7032CC01"/>
    <s v="INFR"/>
    <d v="2024-05-10T00:00:00"/>
    <d v="2025-09-30T00:00:00"/>
    <s v="RET"/>
    <n v="2112000"/>
    <s v="VASCO RETAIL RO"/>
    <x v="1"/>
    <x v="1"/>
    <s v="0"/>
  </r>
  <r>
    <x v="1100"/>
    <s v="WZ_Vasco_Modn_Harekrishna Petroleum"/>
    <x v="8"/>
    <n v="1269000"/>
    <n v="1269000"/>
    <n v="0"/>
    <n v="0"/>
    <n v="0"/>
    <n v="1203583.56"/>
    <n v="94.845040189125299"/>
    <n v="0"/>
    <n v="0"/>
    <n v="915051.41"/>
    <n v="288532.15000000002"/>
    <n v="1203583.56"/>
    <n v="0"/>
    <n v="0"/>
    <n v="0"/>
    <s v="31990680"/>
    <s v="7032"/>
    <s v="VASCO RETAIL RO"/>
    <s v="7032"/>
    <s v="WZR"/>
    <s v="7032CC01"/>
    <s v="INFR"/>
    <d v="2024-05-10T00:00:00"/>
    <d v="2025-09-30T00:00:00"/>
    <s v="RET"/>
    <n v="1269000"/>
    <s v="VASCO RETAIL RO"/>
    <x v="1"/>
    <x v="1"/>
    <s v="0"/>
  </r>
  <r>
    <x v="1101"/>
    <s v="WZ_Vasco_Modn_Srinivas Petroleum"/>
    <x v="8"/>
    <n v="2500999"/>
    <n v="2500999"/>
    <n v="0"/>
    <n v="0"/>
    <n v="0"/>
    <n v="2498219.89"/>
    <n v="99.888880003550582"/>
    <n v="0"/>
    <n v="0"/>
    <n v="2498219.89"/>
    <n v="0"/>
    <n v="2498219.89"/>
    <n v="0"/>
    <n v="0"/>
    <n v="0"/>
    <s v="31990680"/>
    <s v="7032"/>
    <s v="VASCO RETAIL RO"/>
    <s v="7032"/>
    <s v="WZR"/>
    <s v="7032CC01"/>
    <s v="INFR"/>
    <d v="2024-05-10T00:00:00"/>
    <d v="2025-12-31T00:00:00"/>
    <s v="RET"/>
    <n v="2311000"/>
    <s v="VASCO RETAIL RO"/>
    <x v="0"/>
    <x v="1"/>
    <s v="0"/>
  </r>
  <r>
    <x v="1102"/>
    <s v="WZ_Vasco_Modn_J B Petrolinks"/>
    <x v="8"/>
    <n v="891000"/>
    <n v="891000"/>
    <n v="0"/>
    <n v="0"/>
    <n v="0"/>
    <n v="576616.69999999995"/>
    <n v="64.715679012345674"/>
    <n v="0"/>
    <n v="0"/>
    <n v="576616.69999999995"/>
    <n v="0"/>
    <n v="576616.69999999995"/>
    <n v="0"/>
    <n v="0"/>
    <n v="0"/>
    <s v="31990680"/>
    <s v="7032"/>
    <s v="VASCO RETAIL RO"/>
    <s v="7032"/>
    <s v="WZR"/>
    <s v="7032CC01"/>
    <s v="INFR"/>
    <d v="2024-05-10T00:00:00"/>
    <d v="2025-09-30T00:00:00"/>
    <s v="RET"/>
    <n v="891000"/>
    <s v="VASCO RETAIL RO"/>
    <x v="1"/>
    <x v="1"/>
    <s v="0"/>
  </r>
  <r>
    <x v="1103"/>
    <s v="WZ_Vasco_Modn_PS Kavlekar"/>
    <x v="8"/>
    <n v="287000"/>
    <n v="287000"/>
    <n v="0"/>
    <n v="0"/>
    <n v="0"/>
    <n v="269364.84000000003"/>
    <n v="93.855344947735205"/>
    <n v="0"/>
    <n v="0"/>
    <n v="269364.84000000003"/>
    <n v="0"/>
    <n v="269364.84000000003"/>
    <n v="0"/>
    <n v="0"/>
    <n v="0"/>
    <s v="31990680"/>
    <s v="7032"/>
    <s v="VASCO RETAIL RO"/>
    <s v="7032"/>
    <s v="WZR"/>
    <s v="7032CC01"/>
    <s v="INFR"/>
    <d v="2024-05-10T00:00:00"/>
    <d v="2025-09-30T00:00:00"/>
    <s v="RET"/>
    <n v="287000"/>
    <s v="VASCO RETAIL RO"/>
    <x v="0"/>
    <x v="1"/>
    <s v="0"/>
  </r>
  <r>
    <x v="1104"/>
    <s v="WZ_AURR_AUTO._25L"/>
    <x v="3"/>
    <n v="2500000"/>
    <n v="2500000"/>
    <n v="697605.23"/>
    <n v="0.02"/>
    <n v="0.02"/>
    <n v="1764112.45"/>
    <n v="70.564498"/>
    <n v="0"/>
    <n v="0"/>
    <n v="1150605.3600000001"/>
    <n v="613507.06999999995"/>
    <n v="2461717.6800000002"/>
    <n v="0"/>
    <n v="0"/>
    <n v="0"/>
    <s v="31990690"/>
    <s v="7023"/>
    <s v="AURANGABAD RETAIL RO"/>
    <s v="7023"/>
    <s v="WZR"/>
    <s v="7023CC01"/>
    <s v="ATMN"/>
    <d v="2024-04-01T00:00:00"/>
    <d v="2026-03-31T00:00:00"/>
    <s v="RET"/>
    <n v="2500000"/>
    <s v="AURANGABAD RETAIL RO"/>
    <x v="1"/>
    <x v="1"/>
    <s v="0"/>
  </r>
  <r>
    <x v="1105"/>
    <s v="WZ_AURR_SAFETY_50LAKHS"/>
    <x v="3"/>
    <n v="5000000"/>
    <n v="5000000"/>
    <n v="0"/>
    <n v="35143.769999999997"/>
    <n v="35143.769999999997"/>
    <n v="4833660.17"/>
    <n v="96.673203400000006"/>
    <n v="0"/>
    <n v="0"/>
    <n v="3684347.5"/>
    <n v="1114168.8999999999"/>
    <n v="4833660.17"/>
    <n v="0"/>
    <n v="0"/>
    <n v="0"/>
    <s v="31990690"/>
    <s v="7023"/>
    <s v="AURANGABAD RETAIL RO"/>
    <s v="7023"/>
    <s v="WZR"/>
    <s v="7023CC01"/>
    <s v="PNM"/>
    <d v="2024-04-01T00:00:00"/>
    <d v="2026-03-31T00:00:00"/>
    <s v="RET"/>
    <n v="5000000"/>
    <s v="AURANGABAD RETAIL RO"/>
    <x v="1"/>
    <x v="1"/>
    <s v="0"/>
  </r>
  <r>
    <x v="1106"/>
    <s v="WZ_NAG_SSTANK"/>
    <x v="6"/>
    <n v="14800000"/>
    <n v="14800000"/>
    <n v="7990585.2999999998"/>
    <n v="0"/>
    <n v="0"/>
    <n v="5928622.0899999999"/>
    <n v="40.058257364864865"/>
    <n v="0"/>
    <n v="0"/>
    <n v="5458642.7199999997"/>
    <n v="469979.37"/>
    <n v="13919207.390000001"/>
    <n v="0"/>
    <n v="0"/>
    <n v="0"/>
    <s v="31957050"/>
    <s v="7028"/>
    <s v="NAGPUR RETAIL RO (STP 5027)"/>
    <s v="7028"/>
    <s v="WZR"/>
    <s v="7028CC01"/>
    <s v="TANK"/>
    <d v="2024-05-14T00:00:00"/>
    <d v="2026-05-14T00:00:00"/>
    <s v="RET"/>
    <n v="14800000"/>
    <s v="NAGPUR RETAIL RO (STP 5027)"/>
    <x v="1"/>
    <x v="1"/>
    <s v="0"/>
  </r>
  <r>
    <x v="1107"/>
    <s v="WZ_MRO_SAEFTY ITEMS"/>
    <x v="7"/>
    <n v="4000000"/>
    <n v="4000000"/>
    <n v="176953.13"/>
    <n v="0"/>
    <n v="0"/>
    <n v="3339842.97"/>
    <n v="83.496074250000007"/>
    <n v="0"/>
    <n v="0"/>
    <n v="1874464.5"/>
    <n v="1465378.47"/>
    <n v="3516796.1"/>
    <n v="0"/>
    <n v="0"/>
    <n v="0"/>
    <s v="31904990"/>
    <s v="7027"/>
    <s v="MUMBAI RETAIL RO"/>
    <s v="7027"/>
    <s v="WZR"/>
    <s v="7027CC01"/>
    <s v="PNM"/>
    <d v="2024-05-10T00:00:00"/>
    <d v="2025-06-30T00:00:00"/>
    <s v="RET"/>
    <n v="4000000"/>
    <s v="MUMBAI RETAIL RO"/>
    <x v="1"/>
    <x v="1"/>
    <s v="0"/>
  </r>
  <r>
    <x v="1108"/>
    <s v="WZ_AURR_MOD._PWR_TNKS ADD._DO"/>
    <x v="3"/>
    <n v="7100000"/>
    <n v="7100000"/>
    <n v="671561.98"/>
    <n v="0"/>
    <n v="0"/>
    <n v="0"/>
    <n v="0"/>
    <n v="0"/>
    <n v="0"/>
    <n v="0"/>
    <n v="0"/>
    <n v="671561.98"/>
    <n v="0"/>
    <n v="0"/>
    <n v="0"/>
    <s v="31990690"/>
    <s v="7023"/>
    <s v="AURANGABAD RETAIL RO"/>
    <s v="7023"/>
    <s v="WZR"/>
    <s v="7023CC01"/>
    <s v="INFR"/>
    <d v="2024-04-01T00:00:00"/>
    <d v="2026-03-31T00:00:00"/>
    <s v="RET"/>
    <n v="7100000"/>
    <s v="AURANGABAD RETAIL RO"/>
    <x v="1"/>
    <x v="1"/>
    <s v="0"/>
  </r>
  <r>
    <x v="1109"/>
    <s v="WZ_MRO_ID SIGN REPLACEMENT"/>
    <x v="7"/>
    <n v="3000000"/>
    <n v="3000000"/>
    <n v="2263171.0499999998"/>
    <n v="0"/>
    <n v="0"/>
    <n v="657055"/>
    <n v="21.901833333333332"/>
    <n v="0"/>
    <n v="0"/>
    <n v="0"/>
    <n v="657055"/>
    <n v="2920226.05"/>
    <n v="0"/>
    <n v="0"/>
    <n v="0"/>
    <s v="31904990"/>
    <s v="7027"/>
    <s v="MUMBAI RETAIL RO"/>
    <s v="7027"/>
    <s v="WZR"/>
    <s v="7027CC01"/>
    <s v="SIGN"/>
    <d v="2024-05-13T00:00:00"/>
    <d v="2025-05-31T00:00:00"/>
    <s v="RET"/>
    <n v="3000000"/>
    <s v="MUMBAI RETAIL RO"/>
    <x v="1"/>
    <x v="1"/>
    <s v="0"/>
  </r>
  <r>
    <x v="1110"/>
    <s v="WZ_NAG_IDSIGN24-25"/>
    <x v="6"/>
    <n v="14900000"/>
    <n v="14900000"/>
    <n v="3176353.56"/>
    <n v="0"/>
    <n v="0"/>
    <n v="11467872.49"/>
    <n v="76.965587181208051"/>
    <n v="0"/>
    <n v="0"/>
    <n v="10658525.199999999"/>
    <n v="809347.29"/>
    <n v="14644226.050000001"/>
    <n v="0"/>
    <n v="0"/>
    <n v="0"/>
    <s v="31957050"/>
    <s v="7028"/>
    <s v="NAGPUR RETAIL RO (STP 5027)"/>
    <s v="7028"/>
    <s v="WZR"/>
    <s v="7028CC01"/>
    <s v="SIGN"/>
    <d v="2024-05-14T00:00:00"/>
    <d v="2026-06-30T00:00:00"/>
    <s v="RET"/>
    <n v="14900000"/>
    <s v="NAGPUR RETAIL RO (STP 5027)"/>
    <x v="1"/>
    <x v="1"/>
    <s v="0"/>
  </r>
  <r>
    <x v="1111"/>
    <s v="WZ_Vasco_Safety_24-25"/>
    <x v="8"/>
    <n v="5000000"/>
    <n v="5000000"/>
    <n v="195152.39"/>
    <n v="0"/>
    <n v="0"/>
    <n v="2783210.73"/>
    <n v="55.664214600000001"/>
    <n v="0"/>
    <n v="0"/>
    <n v="194779.99"/>
    <n v="2588430.7400000002"/>
    <n v="2978363.12"/>
    <n v="0"/>
    <n v="0"/>
    <n v="0"/>
    <s v="31990680"/>
    <s v="7032"/>
    <s v="VASCO RETAIL RO"/>
    <s v="7032"/>
    <s v="WZR"/>
    <s v="7032CC01"/>
    <s v="PNM"/>
    <d v="2024-05-16T00:00:00"/>
    <d v="2026-03-31T00:00:00"/>
    <s v="RET"/>
    <n v="5000000"/>
    <s v="VASCO RETAIL RO"/>
    <x v="1"/>
    <x v="1"/>
    <s v="0"/>
  </r>
  <r>
    <x v="1112"/>
    <s v="WZ_Vasco_Modn_Laxmi Auto MS"/>
    <x v="8"/>
    <n v="1413000"/>
    <n v="1413000"/>
    <n v="34176.25"/>
    <n v="0"/>
    <n v="0"/>
    <n v="1347145.57"/>
    <n v="95.339389242745938"/>
    <n v="0"/>
    <n v="0"/>
    <n v="1347145.57"/>
    <n v="0"/>
    <n v="1381321.82"/>
    <n v="0"/>
    <n v="0"/>
    <n v="0"/>
    <s v="31990680"/>
    <s v="7032"/>
    <s v="VASCO RETAIL RO"/>
    <s v="7032"/>
    <s v="WZR"/>
    <s v="7032CC01"/>
    <s v="INFR"/>
    <d v="2024-05-16T00:00:00"/>
    <d v="2025-12-31T00:00:00"/>
    <s v="RET"/>
    <n v="1413000"/>
    <s v="VASCO RETAIL RO"/>
    <x v="1"/>
    <x v="1"/>
    <s v="0"/>
  </r>
  <r>
    <x v="1113"/>
    <s v="WZ_Vasco_Modn_M B Agency"/>
    <x v="8"/>
    <n v="685000"/>
    <n v="685000"/>
    <n v="0"/>
    <n v="0"/>
    <n v="0"/>
    <n v="638821.72"/>
    <n v="93.258645255474448"/>
    <n v="0"/>
    <n v="0"/>
    <n v="638821.72"/>
    <n v="0"/>
    <n v="638821.72"/>
    <n v="0"/>
    <n v="0"/>
    <n v="0"/>
    <s v="31990680"/>
    <s v="7032"/>
    <s v="VASCO RETAIL RO"/>
    <s v="7032"/>
    <s v="WZR"/>
    <s v="7032CC01"/>
    <s v="INFR"/>
    <d v="2024-05-16T00:00:00"/>
    <d v="2025-09-30T00:00:00"/>
    <s v="RET"/>
    <n v="685000"/>
    <s v="VASCO RETAIL RO"/>
    <x v="0"/>
    <x v="1"/>
    <s v="0"/>
  </r>
  <r>
    <x v="1114"/>
    <s v="WZ_NAG_IDSIGNREPLACEMENT"/>
    <x v="6"/>
    <n v="4000000"/>
    <n v="4000000"/>
    <n v="773392.8"/>
    <n v="0"/>
    <n v="0"/>
    <n v="0"/>
    <n v="0"/>
    <n v="0"/>
    <n v="0"/>
    <n v="0"/>
    <n v="0"/>
    <n v="773392.8"/>
    <n v="0"/>
    <n v="0"/>
    <n v="0"/>
    <s v="31957050"/>
    <s v="7028"/>
    <s v="NAGPUR RETAIL RO (STP 5027)"/>
    <s v="7028"/>
    <s v="WZR"/>
    <s v="7028CC01"/>
    <s v="SIGN"/>
    <d v="2024-05-17T00:00:00"/>
    <d v="2026-06-30T00:00:00"/>
    <s v="RET"/>
    <n v="4000000"/>
    <s v="NAGPUR RETAIL RO (STP 5027)"/>
    <x v="1"/>
    <x v="1"/>
    <s v="0"/>
  </r>
  <r>
    <x v="1115"/>
    <s v="WZ_SUR_ModTwaritapuriDw"/>
    <x v="2"/>
    <n v="1800000"/>
    <n v="1800000"/>
    <n v="0"/>
    <n v="0"/>
    <n v="0"/>
    <n v="1792861.66"/>
    <n v="99.603425555555546"/>
    <n v="0"/>
    <n v="0"/>
    <n v="1792861.66"/>
    <n v="0"/>
    <n v="1792861.66"/>
    <n v="0"/>
    <n v="0"/>
    <n v="0"/>
    <s v="31951460"/>
    <s v="7035"/>
    <s v="SHOLAPUR RETAIL REGION"/>
    <s v="7035"/>
    <s v="WZR"/>
    <s v="7035CC01"/>
    <s v="INFR"/>
    <d v="2024-05-17T00:00:00"/>
    <d v="2025-12-31T00:00:00"/>
    <s v="RET"/>
    <n v="1800000"/>
    <s v="SHOLAPUR RETAIL REGION"/>
    <x v="0"/>
    <x v="1"/>
    <s v="0"/>
  </r>
  <r>
    <x v="1116"/>
    <s v="WZ_Vasco_Modn_Rameshwar Petroleum"/>
    <x v="8"/>
    <n v="2850000"/>
    <n v="2850000"/>
    <n v="0"/>
    <n v="0"/>
    <n v="0"/>
    <n v="2788746.95"/>
    <n v="97.850770175438598"/>
    <n v="0"/>
    <n v="0"/>
    <n v="2788746.95"/>
    <n v="0"/>
    <n v="2788746.95"/>
    <n v="0"/>
    <n v="0"/>
    <n v="0"/>
    <s v="31990680"/>
    <s v="7032"/>
    <s v="VASCO RETAIL RO"/>
    <s v="7032"/>
    <s v="WZR"/>
    <s v="7032CC01"/>
    <s v="INFR"/>
    <d v="2024-05-18T00:00:00"/>
    <d v="2025-12-31T00:00:00"/>
    <s v="RET"/>
    <n v="2850000"/>
    <s v="VASCO RETAIL RO"/>
    <x v="1"/>
    <x v="1"/>
    <s v="0"/>
  </r>
  <r>
    <x v="1117"/>
    <s v="WZ_Vasco_SStankRep Mapusa SS"/>
    <x v="8"/>
    <n v="711000"/>
    <n v="711000"/>
    <n v="0"/>
    <n v="0"/>
    <n v="0"/>
    <n v="707030.11"/>
    <n v="99.441646976090013"/>
    <n v="0"/>
    <n v="0"/>
    <n v="707030.11"/>
    <n v="0"/>
    <n v="707030.11"/>
    <n v="0"/>
    <n v="0"/>
    <n v="0"/>
    <s v="31990680"/>
    <s v="7032"/>
    <s v="VASCO RETAIL RO"/>
    <s v="7032"/>
    <s v="WZR"/>
    <s v="7032CC01"/>
    <s v="TANK"/>
    <d v="2024-05-18T00:00:00"/>
    <d v="2025-12-31T00:00:00"/>
    <s v="RET"/>
    <n v="711000"/>
    <s v="VASCO RETAIL RO"/>
    <x v="0"/>
    <x v="1"/>
    <s v="0"/>
  </r>
  <r>
    <x v="1118"/>
    <s v="WZ_AURR_MOD._SHRIYAAN PET"/>
    <x v="3"/>
    <n v="1000000"/>
    <n v="1000000"/>
    <n v="0"/>
    <n v="0"/>
    <n v="0"/>
    <n v="960811.1"/>
    <n v="96.081109999999995"/>
    <n v="0"/>
    <n v="0"/>
    <n v="960811.1"/>
    <n v="0"/>
    <n v="960811.1"/>
    <n v="0"/>
    <n v="0"/>
    <n v="0"/>
    <s v="31990690"/>
    <s v="7023"/>
    <s v="AURANGABAD RETAIL RO"/>
    <s v="7023"/>
    <s v="WZR"/>
    <s v="7023CC01"/>
    <s v="INFR"/>
    <d v="2024-04-01T00:00:00"/>
    <d v="2026-03-31T00:00:00"/>
    <s v="RET"/>
    <n v="1000000"/>
    <s v="AURANGABAD RETAIL RO"/>
    <x v="1"/>
    <x v="1"/>
    <s v="0"/>
  </r>
  <r>
    <x v="1119"/>
    <s v="WZ_AURR_RVI_JAI SAI AUTOMOBILES"/>
    <x v="3"/>
    <n v="700000"/>
    <n v="700000"/>
    <n v="24754.02"/>
    <n v="0"/>
    <n v="0"/>
    <n v="528058.18000000005"/>
    <n v="75.436882857142862"/>
    <n v="0"/>
    <n v="0"/>
    <n v="528058.18000000005"/>
    <n v="0"/>
    <n v="552812.19999999995"/>
    <n v="0"/>
    <n v="0"/>
    <n v="0"/>
    <s v="31990690"/>
    <s v="7023"/>
    <s v="AURANGABAD RETAIL RO"/>
    <s v="7023"/>
    <s v="WZR"/>
    <s v="7023CC01"/>
    <s v="INFR"/>
    <d v="2024-04-01T00:00:00"/>
    <d v="2026-03-31T00:00:00"/>
    <s v="RET"/>
    <n v="700000"/>
    <s v="AURANGABAD RETAIL RO"/>
    <x v="1"/>
    <x v="1"/>
    <s v="0"/>
  </r>
  <r>
    <x v="1120"/>
    <s v="WZ_Pune_Safety"/>
    <x v="1"/>
    <n v="7000000"/>
    <n v="7000000"/>
    <n v="46306.44"/>
    <n v="0"/>
    <n v="0"/>
    <n v="7068764.1100000003"/>
    <n v="100.98234442857144"/>
    <n v="0"/>
    <n v="0"/>
    <n v="4383382.32"/>
    <n v="2685381.79"/>
    <n v="7115070.5499999998"/>
    <n v="0"/>
    <n v="0"/>
    <n v="0"/>
    <s v="31949520"/>
    <s v="7029"/>
    <s v="PUNE RETAIL RO"/>
    <s v="7029"/>
    <s v="WZR"/>
    <s v="7029CC01"/>
    <s v="PNM"/>
    <d v="2024-05-20T00:00:00"/>
    <d v="2025-05-30T00:00:00"/>
    <s v="RET"/>
    <n v="7000000"/>
    <s v="PUNE RETAIL RO"/>
    <x v="1"/>
    <x v="1"/>
    <s v="0"/>
  </r>
  <r>
    <x v="1121"/>
    <s v="WZ_Mod_Pune_ Sahayadri SSK"/>
    <x v="1"/>
    <n v="4500000"/>
    <n v="4500000"/>
    <n v="35958.46"/>
    <n v="0"/>
    <n v="0"/>
    <n v="3913377.1"/>
    <n v="86.963935555555551"/>
    <n v="0"/>
    <n v="0"/>
    <n v="3913377.1"/>
    <n v="0"/>
    <n v="3949335.56"/>
    <n v="0"/>
    <n v="0"/>
    <n v="0"/>
    <s v="31949520"/>
    <s v="7029"/>
    <s v="PUNE RETAIL RO"/>
    <s v="7029"/>
    <s v="WZR"/>
    <s v="7029CC01"/>
    <s v="INFR"/>
    <d v="2024-05-22T00:00:00"/>
    <d v="2025-05-30T00:00:00"/>
    <s v="RET"/>
    <n v="4500000"/>
    <s v="PUNE RETAIL RO"/>
    <x v="1"/>
    <x v="1"/>
    <s v="0"/>
  </r>
  <r>
    <x v="1122"/>
    <s v="WZ_Mod_Pune_ Ram vijay petroleum"/>
    <x v="1"/>
    <n v="2100000"/>
    <n v="2100000"/>
    <n v="0"/>
    <n v="0"/>
    <n v="0"/>
    <n v="1622758.74"/>
    <n v="77.27422571428572"/>
    <n v="0"/>
    <n v="0"/>
    <n v="1622758.74"/>
    <n v="0"/>
    <n v="1622758.74"/>
    <n v="0"/>
    <n v="0"/>
    <n v="0"/>
    <s v="31949520"/>
    <s v="7029"/>
    <s v="PUNE RETAIL RO"/>
    <s v="7029"/>
    <s v="WZR"/>
    <s v="7029CC01"/>
    <s v="INFR"/>
    <d v="2024-05-22T00:00:00"/>
    <d v="2025-05-31T00:00:00"/>
    <s v="RET"/>
    <n v="2100000"/>
    <s v="PUNE RETAIL RO"/>
    <x v="0"/>
    <x v="1"/>
    <s v="0"/>
  </r>
  <r>
    <x v="1123"/>
    <s v="WZ_Mod_Pune_ Krupasinddhu Petroleum"/>
    <x v="1"/>
    <n v="1300000"/>
    <n v="1300000"/>
    <n v="0"/>
    <n v="0"/>
    <n v="0"/>
    <n v="1238303.46"/>
    <n v="95.25411230769231"/>
    <n v="0"/>
    <n v="0"/>
    <n v="1238303.46"/>
    <n v="0"/>
    <n v="1238303.46"/>
    <n v="0"/>
    <n v="0"/>
    <n v="0"/>
    <s v="31949520"/>
    <s v="7029"/>
    <s v="PUNE RETAIL RO"/>
    <s v="7029"/>
    <s v="WZR"/>
    <s v="7029CC01"/>
    <s v="INFR"/>
    <d v="2024-05-23T00:00:00"/>
    <d v="2025-05-31T00:00:00"/>
    <s v="RET"/>
    <n v="1300000"/>
    <s v="PUNE RETAIL RO"/>
    <x v="1"/>
    <x v="1"/>
    <s v="0"/>
  </r>
  <r>
    <x v="1124"/>
    <s v="WZ_AURR_ID_SIGN._REPL"/>
    <x v="3"/>
    <n v="4000000"/>
    <n v="4000000"/>
    <n v="0"/>
    <n v="0"/>
    <n v="0"/>
    <n v="0"/>
    <n v="0"/>
    <n v="0"/>
    <n v="0"/>
    <n v="0"/>
    <n v="0"/>
    <n v="0"/>
    <n v="0"/>
    <n v="0"/>
    <n v="0"/>
    <s v="31990690"/>
    <s v="7023"/>
    <s v="AURANGABAD RETAIL RO"/>
    <s v="7023"/>
    <s v="WZR"/>
    <s v="7023CC01"/>
    <s v="SIGN"/>
    <d v="2024-04-01T00:00:00"/>
    <d v="2026-03-31T00:00:00"/>
    <s v="RET"/>
    <n v="4000000"/>
    <s v="AURANGABAD RETAIL RO"/>
    <x v="1"/>
    <x v="1"/>
    <s v="0"/>
  </r>
  <r>
    <x v="1125"/>
    <s v="WZ_AURR_AUTOMATION_133lakhs"/>
    <x v="3"/>
    <n v="13300000"/>
    <n v="13300000"/>
    <n v="5613040.9500000002"/>
    <n v="200613.66"/>
    <n v="200613.66"/>
    <n v="2565575.7799999998"/>
    <n v="19.290043458646615"/>
    <n v="0"/>
    <n v="0"/>
    <n v="2207748.6"/>
    <n v="157213.51999999999"/>
    <n v="8178616.7300000004"/>
    <n v="0"/>
    <n v="0"/>
    <n v="0"/>
    <s v="31990690"/>
    <s v="7023"/>
    <s v="AURANGABAD RETAIL RO"/>
    <s v="7023"/>
    <s v="WZR"/>
    <s v="7023CC01"/>
    <s v="ATMN"/>
    <d v="2024-04-01T00:00:00"/>
    <d v="2026-03-31T00:00:00"/>
    <s v="RET"/>
    <n v="13300000"/>
    <s v="AURANGABAD RETAIL RO"/>
    <x v="1"/>
    <x v="1"/>
    <s v="0"/>
  </r>
  <r>
    <x v="1126"/>
    <s v="WZ_Mod_Pune_ Banganga Petroleum"/>
    <x v="1"/>
    <n v="1600000"/>
    <n v="1600000"/>
    <n v="0"/>
    <n v="0"/>
    <n v="0"/>
    <n v="1459218.43"/>
    <n v="91.201151874999994"/>
    <n v="0"/>
    <n v="0"/>
    <n v="1459218.43"/>
    <n v="0"/>
    <n v="1459218.43"/>
    <n v="0"/>
    <n v="0"/>
    <n v="0"/>
    <s v="31949520"/>
    <s v="7029"/>
    <s v="PUNE RETAIL RO"/>
    <s v="7029"/>
    <s v="WZR"/>
    <s v="7029CC01"/>
    <s v="INFR"/>
    <d v="2024-05-24T00:00:00"/>
    <d v="2025-05-30T00:00:00"/>
    <s v="RET"/>
    <n v="1600000"/>
    <s v="PUNE RETAIL RO"/>
    <x v="0"/>
    <x v="1"/>
    <s v="0"/>
  </r>
  <r>
    <x v="1127"/>
    <s v="WZ_Automation 24-25_Pune"/>
    <x v="1"/>
    <n v="12400000"/>
    <n v="12400000"/>
    <n v="7143298.8700000001"/>
    <n v="138627.10999999999"/>
    <n v="138627.10999999999"/>
    <n v="5121547.88"/>
    <n v="41.302805483870969"/>
    <n v="0"/>
    <n v="0"/>
    <n v="623704.59"/>
    <n v="4359216.18"/>
    <n v="12264846.75"/>
    <n v="0"/>
    <n v="0"/>
    <n v="0"/>
    <s v="31949520"/>
    <s v="7029"/>
    <s v="PUNE RETAIL RO"/>
    <s v="7029"/>
    <s v="WZR"/>
    <s v="7029CC01"/>
    <s v="ATMN"/>
    <d v="2024-05-27T00:00:00"/>
    <d v="2026-05-30T00:00:00"/>
    <s v="RET"/>
    <n v="12400000"/>
    <s v="PUNE RETAIL RO"/>
    <x v="1"/>
    <x v="1"/>
    <s v="0"/>
  </r>
  <r>
    <x v="1128"/>
    <s v="WZ_ID Signage 24-25_Pune"/>
    <x v="1"/>
    <n v="14900000"/>
    <n v="14900000"/>
    <n v="45891.12"/>
    <n v="0"/>
    <n v="0"/>
    <n v="14795144.16"/>
    <n v="99.296269530201343"/>
    <n v="0"/>
    <n v="0"/>
    <n v="14307738.93"/>
    <n v="487405.23"/>
    <n v="14841035.279999999"/>
    <n v="0"/>
    <n v="0"/>
    <n v="0"/>
    <s v="31949520"/>
    <s v="7029"/>
    <s v="PUNE RETAIL RO"/>
    <s v="7029"/>
    <s v="WZR"/>
    <s v="7029CC01"/>
    <s v="SIGN"/>
    <d v="2024-05-27T00:00:00"/>
    <d v="2026-05-30T00:00:00"/>
    <s v="RET"/>
    <n v="14900000"/>
    <s v="PUNE RETAIL RO"/>
    <x v="1"/>
    <x v="1"/>
    <s v="0"/>
  </r>
  <r>
    <x v="1129"/>
    <s v="WZ_SUR_Automation24"/>
    <x v="2"/>
    <n v="12500000"/>
    <n v="12500000"/>
    <n v="4541679.3099999996"/>
    <n v="199260.93"/>
    <n v="199260.93"/>
    <n v="1290933.9099999999"/>
    <n v="10.327471279999999"/>
    <n v="0"/>
    <n v="0"/>
    <n v="0"/>
    <n v="1091672.98"/>
    <n v="5832613.2199999997"/>
    <n v="0"/>
    <n v="0"/>
    <n v="0"/>
    <s v="31951460"/>
    <s v="7035"/>
    <s v="SHOLAPUR RETAIL REGION"/>
    <s v="7035"/>
    <s v="WZR"/>
    <s v="7035CC01"/>
    <s v="ATMN"/>
    <d v="2024-05-27T00:00:00"/>
    <d v="2026-03-31T00:00:00"/>
    <s v="RET"/>
    <n v="12500000"/>
    <s v="SHOLAPUR RETAIL REGION"/>
    <x v="1"/>
    <x v="1"/>
    <s v="0"/>
  </r>
  <r>
    <x v="1130"/>
    <s v="WZ_Vasco_ID Sign Replace_24 25"/>
    <x v="8"/>
    <n v="4000000"/>
    <n v="4000000"/>
    <n v="0"/>
    <n v="0"/>
    <n v="0"/>
    <n v="3179008.84"/>
    <n v="79.475220999999991"/>
    <n v="0"/>
    <n v="0"/>
    <n v="3179008.84"/>
    <n v="0"/>
    <n v="3179008.84"/>
    <n v="0"/>
    <n v="0"/>
    <n v="0"/>
    <s v="31990680"/>
    <s v="7032"/>
    <s v="VASCO RETAIL RO"/>
    <s v="7032"/>
    <s v="WZR"/>
    <s v="7032CC01"/>
    <s v="SIGN"/>
    <d v="2024-05-27T00:00:00"/>
    <d v="2026-03-31T00:00:00"/>
    <s v="RET"/>
    <n v="4000000"/>
    <s v="VASCO RETAIL RO"/>
    <x v="1"/>
    <x v="1"/>
    <s v="0"/>
  </r>
  <r>
    <x v="1131"/>
    <s v="WZ_VASHI_IDSIGNS2"/>
    <x v="5"/>
    <n v="5000000"/>
    <n v="5000000"/>
    <n v="1675684.4"/>
    <n v="0"/>
    <n v="0"/>
    <n v="0"/>
    <n v="0"/>
    <n v="0"/>
    <n v="0"/>
    <n v="0"/>
    <n v="0"/>
    <n v="1675684.4"/>
    <n v="0"/>
    <n v="0"/>
    <n v="0"/>
    <s v="31963080"/>
    <s v="7033"/>
    <s v="VASHI RETAIL RO"/>
    <s v="7033"/>
    <s v="WZR"/>
    <s v="7033CC01"/>
    <s v="SIGN"/>
    <d v="2024-04-01T00:00:00"/>
    <d v="2026-06-30T00:00:00"/>
    <s v="RET"/>
    <n v="5000000"/>
    <s v="VASHI RETAIL RO"/>
    <x v="1"/>
    <x v="1"/>
    <s v="0"/>
  </r>
  <r>
    <x v="1132"/>
    <s v="WZ_AUTOMATION_VASHI"/>
    <x v="5"/>
    <n v="10000000"/>
    <n v="10000000"/>
    <n v="3168794.48"/>
    <n v="0"/>
    <n v="0"/>
    <n v="1146118.4099999999"/>
    <n v="11.461184099999999"/>
    <n v="0"/>
    <n v="0"/>
    <n v="1146118.4099999999"/>
    <n v="0"/>
    <n v="4314912.8899999997"/>
    <n v="0"/>
    <n v="0"/>
    <n v="0"/>
    <s v="31990790"/>
    <s v="7033"/>
    <s v="VASHI RETAIL RO"/>
    <s v="7033"/>
    <s v="WZR"/>
    <s v="7033CC01"/>
    <s v="ATMN"/>
    <d v="2024-04-01T00:00:00"/>
    <d v="2027-03-31T00:00:00"/>
    <s v="RET"/>
    <n v="10000000"/>
    <s v="VASHI RETAIL RO"/>
    <x v="1"/>
    <x v="1"/>
    <s v="0"/>
  </r>
  <r>
    <x v="1133"/>
    <s v="WZ_NAG_Automation24-25"/>
    <x v="6"/>
    <n v="8000000"/>
    <n v="8000000"/>
    <n v="2901419.79"/>
    <n v="0"/>
    <n v="0"/>
    <n v="1193877.45"/>
    <n v="14.923468124999999"/>
    <n v="0"/>
    <n v="0"/>
    <n v="0"/>
    <n v="1193877.45"/>
    <n v="4095297.24"/>
    <n v="0"/>
    <n v="0"/>
    <n v="0"/>
    <s v="31957050"/>
    <s v="7028"/>
    <s v="NAGPUR RETAIL RO (STP 5027)"/>
    <s v="7028"/>
    <s v="WZR"/>
    <s v="7028CC01"/>
    <s v="ATMN"/>
    <d v="2024-05-27T00:00:00"/>
    <d v="2026-06-30T00:00:00"/>
    <s v="RET"/>
    <n v="8000000"/>
    <s v="NAGPUR RETAIL RO (STP 5027)"/>
    <x v="1"/>
    <x v="1"/>
    <s v="0"/>
  </r>
  <r>
    <x v="1134"/>
    <s v="WZ_SUR_ModAdhocAmbejogai"/>
    <x v="2"/>
    <n v="3200000"/>
    <n v="3200000"/>
    <n v="0"/>
    <n v="0"/>
    <n v="0"/>
    <n v="3178742.33"/>
    <n v="99.335697812500001"/>
    <n v="0"/>
    <n v="0"/>
    <n v="3178742.33"/>
    <n v="0"/>
    <n v="3178742.33"/>
    <n v="0"/>
    <n v="0"/>
    <n v="0"/>
    <s v="31951460"/>
    <s v="7035"/>
    <s v="SHOLAPUR RETAIL REGION"/>
    <s v="7035"/>
    <s v="WZR"/>
    <s v="7035CC01"/>
    <s v="INFR"/>
    <d v="2024-05-27T00:00:00"/>
    <d v="2026-03-31T00:00:00"/>
    <s v="RET"/>
    <n v="3200000"/>
    <s v="SHOLAPUR RETAIL REGION"/>
    <x v="0"/>
    <x v="1"/>
    <s v="0"/>
  </r>
  <r>
    <x v="1135"/>
    <s v="WZ_SUR_ModBhageshwarRVI"/>
    <x v="2"/>
    <n v="800000"/>
    <n v="800000"/>
    <n v="0"/>
    <n v="0"/>
    <n v="0"/>
    <n v="717342.89"/>
    <n v="89.667861250000001"/>
    <n v="0"/>
    <n v="0"/>
    <n v="717342.89"/>
    <n v="0"/>
    <n v="717342.89"/>
    <n v="0"/>
    <n v="0"/>
    <n v="0"/>
    <s v="31951460"/>
    <s v="7035"/>
    <s v="SHOLAPUR RETAIL REGION"/>
    <s v="7035"/>
    <s v="WZR"/>
    <s v="7035CC01"/>
    <s v="INFR"/>
    <d v="2024-05-27T00:00:00"/>
    <d v="2026-03-31T00:00:00"/>
    <s v="RET"/>
    <n v="800000"/>
    <s v="SHOLAPUR RETAIL REGION"/>
    <x v="0"/>
    <x v="1"/>
    <s v="0"/>
  </r>
  <r>
    <x v="1136"/>
    <s v="WZ_SUR_ModKusumaiDw"/>
    <x v="2"/>
    <n v="3000000"/>
    <n v="3000000"/>
    <n v="0"/>
    <n v="0"/>
    <n v="0"/>
    <n v="2972304.9"/>
    <n v="99.076830000000001"/>
    <n v="0"/>
    <n v="0"/>
    <n v="2972304.9"/>
    <n v="0"/>
    <n v="2972304.9"/>
    <n v="0"/>
    <n v="0"/>
    <n v="0"/>
    <s v="31951460"/>
    <s v="7035"/>
    <s v="SHOLAPUR RETAIL REGION"/>
    <s v="7035"/>
    <s v="WZR"/>
    <s v="7035CC01"/>
    <s v="INFR"/>
    <d v="2024-05-27T00:00:00"/>
    <d v="2026-03-31T00:00:00"/>
    <s v="RET"/>
    <n v="3000000"/>
    <s v="SHOLAPUR RETAIL REGION"/>
    <x v="0"/>
    <x v="1"/>
    <s v="0"/>
  </r>
  <r>
    <x v="1137"/>
    <s v="WZ_SUR_ModMatoshriExtDwCanRVI"/>
    <x v="2"/>
    <n v="2800000"/>
    <n v="2800000"/>
    <n v="98182.51"/>
    <n v="0"/>
    <n v="0"/>
    <n v="1959110.77"/>
    <n v="69.968241785714284"/>
    <n v="0"/>
    <n v="0"/>
    <n v="1310604.6100000001"/>
    <n v="648506.16"/>
    <n v="2057293.28"/>
    <n v="0"/>
    <n v="0"/>
    <n v="0"/>
    <s v="31951460"/>
    <s v="7035"/>
    <s v="SHOLAPUR RETAIL REGION"/>
    <s v="7035"/>
    <s v="WZR"/>
    <s v="7035CC01"/>
    <s v="INFR"/>
    <d v="2024-05-29T00:00:00"/>
    <d v="2026-03-31T00:00:00"/>
    <s v="RET"/>
    <n v="2800000"/>
    <s v="SHOLAPUR RETAIL REGION"/>
    <x v="1"/>
    <x v="1"/>
    <s v="0"/>
  </r>
  <r>
    <x v="1138"/>
    <s v="WZ_SUR_ModVenkateshDw"/>
    <x v="2"/>
    <n v="1900000"/>
    <n v="1900000"/>
    <n v="0"/>
    <n v="0"/>
    <n v="0"/>
    <n v="1889264.37"/>
    <n v="99.434966842105268"/>
    <n v="0"/>
    <n v="0"/>
    <n v="1889264.37"/>
    <n v="0"/>
    <n v="1889264.37"/>
    <n v="0"/>
    <n v="0"/>
    <n v="0"/>
    <s v="31951460"/>
    <s v="7035"/>
    <s v="SHOLAPUR RETAIL REGION"/>
    <s v="7035"/>
    <s v="WZR"/>
    <s v="7035CC01"/>
    <s v="INFR"/>
    <d v="2024-05-27T00:00:00"/>
    <d v="2026-03-31T00:00:00"/>
    <s v="RET"/>
    <n v="1900000"/>
    <s v="SHOLAPUR RETAIL REGION"/>
    <x v="0"/>
    <x v="1"/>
    <s v="0"/>
  </r>
  <r>
    <x v="1139"/>
    <s v="WZ_NSK_Automation_50L"/>
    <x v="4"/>
    <n v="5000000"/>
    <n v="5000000"/>
    <n v="2696289.01"/>
    <n v="0"/>
    <n v="0"/>
    <n v="1089386.67"/>
    <n v="21.787733399999997"/>
    <n v="0"/>
    <n v="0"/>
    <n v="1089386.67"/>
    <n v="0"/>
    <n v="3785675.68"/>
    <n v="0"/>
    <n v="0"/>
    <n v="0"/>
    <s v="31992610"/>
    <s v="7036"/>
    <s v="NASIK RETAIL REGIONAL OFFICE"/>
    <s v="7036"/>
    <s v="WZR"/>
    <s v="7036CC01"/>
    <s v="ATMN"/>
    <d v="2024-04-01T00:00:00"/>
    <d v="2026-03-31T00:00:00"/>
    <s v="RET"/>
    <n v="5000000"/>
    <s v="NASIK RETAIL REGIONAL OFFICE"/>
    <x v="1"/>
    <x v="1"/>
    <s v="0"/>
  </r>
  <r>
    <x v="1140"/>
    <s v="WZ_NSK_OmGurudeo_14L"/>
    <x v="4"/>
    <n v="1400000"/>
    <n v="1400000"/>
    <n v="0"/>
    <n v="0"/>
    <n v="0"/>
    <n v="1197828.1299999999"/>
    <n v="85.55915214285713"/>
    <n v="0"/>
    <n v="0"/>
    <n v="1197828.1299999999"/>
    <n v="0"/>
    <n v="1197828.1299999999"/>
    <n v="0"/>
    <n v="0"/>
    <n v="0"/>
    <s v="31945070"/>
    <s v="7036"/>
    <s v="NASIK RETAIL REGIONAL OFFICE"/>
    <s v="7036"/>
    <s v="WZR"/>
    <s v="7036CC01"/>
    <s v="INFR"/>
    <d v="2024-04-01T00:00:00"/>
    <d v="2025-03-31T00:00:00"/>
    <s v="RET"/>
    <n v="1400000"/>
    <s v="NASIK RETAIL REGIONAL OFFICE"/>
    <x v="0"/>
    <x v="1"/>
    <s v="0"/>
  </r>
  <r>
    <x v="1141"/>
    <s v="WZ_Mod_Pune_ Suman Petroleum"/>
    <x v="1"/>
    <n v="3500000"/>
    <n v="3500000"/>
    <n v="18982.16"/>
    <n v="0"/>
    <n v="0"/>
    <n v="3281515.62"/>
    <n v="93.757589142857142"/>
    <n v="0"/>
    <n v="0"/>
    <n v="3281515.62"/>
    <n v="0"/>
    <n v="3300497.78"/>
    <n v="0"/>
    <n v="0"/>
    <n v="0"/>
    <s v="31949520"/>
    <s v="7029"/>
    <s v="PUNE RETAIL RO"/>
    <s v="7029"/>
    <s v="WZR"/>
    <s v="7029CC01"/>
    <s v="INFR"/>
    <d v="2024-05-28T00:00:00"/>
    <d v="2025-05-31T00:00:00"/>
    <s v="RET"/>
    <n v="3500000"/>
    <s v="PUNE RETAIL RO"/>
    <x v="1"/>
    <x v="1"/>
    <s v="0"/>
  </r>
  <r>
    <x v="1142"/>
    <s v="WZ_Mod_Pune_ Shri Morya Petroleum"/>
    <x v="1"/>
    <n v="1400000"/>
    <n v="1400000"/>
    <n v="0"/>
    <n v="0"/>
    <n v="0"/>
    <n v="1316758.44"/>
    <n v="94.054174285714282"/>
    <n v="0"/>
    <n v="0"/>
    <n v="1316758.44"/>
    <n v="0"/>
    <n v="1316758.44"/>
    <n v="0"/>
    <n v="0"/>
    <n v="0"/>
    <s v="31949520"/>
    <s v="7029"/>
    <s v="PUNE RETAIL RO"/>
    <s v="7029"/>
    <s v="WZR"/>
    <s v="7029CC01"/>
    <s v="INFR"/>
    <d v="2024-05-28T00:00:00"/>
    <d v="2025-05-31T00:00:00"/>
    <s v="RET"/>
    <n v="1400000"/>
    <s v="PUNE RETAIL RO"/>
    <x v="0"/>
    <x v="1"/>
    <s v="0"/>
  </r>
  <r>
    <x v="1143"/>
    <s v="WZ_NAG_MODAMOLSALES"/>
    <x v="6"/>
    <n v="1200000"/>
    <n v="1200000"/>
    <n v="0"/>
    <n v="0.11"/>
    <n v="0.11"/>
    <n v="1109795.4099999999"/>
    <n v="92.482950833333319"/>
    <n v="0"/>
    <n v="0"/>
    <n v="1109795.3"/>
    <n v="0"/>
    <n v="1109795.4099999999"/>
    <n v="0"/>
    <n v="0"/>
    <n v="0"/>
    <s v="31957050"/>
    <s v="7028"/>
    <s v="NAGPUR RETAIL RO (STP 5027)"/>
    <s v="7028"/>
    <s v="WZR"/>
    <s v="7028CC01"/>
    <s v="INFR"/>
    <d v="2024-05-29T00:00:00"/>
    <d v="2025-06-30T00:00:00"/>
    <s v="RET"/>
    <n v="1200000"/>
    <s v="NAGPUR RETAIL RO (STP 5027)"/>
    <x v="1"/>
    <x v="1"/>
    <s v="0"/>
  </r>
  <r>
    <x v="1144"/>
    <s v="WZ_NAG_MODTHEBESTPETROLEUM"/>
    <x v="6"/>
    <n v="2100000"/>
    <n v="2100000"/>
    <n v="0"/>
    <n v="0"/>
    <n v="0"/>
    <n v="1260740.26"/>
    <n v="60.035250476190477"/>
    <n v="0"/>
    <n v="0"/>
    <n v="1260740.26"/>
    <n v="0"/>
    <n v="1260740.26"/>
    <n v="0"/>
    <n v="0"/>
    <n v="0"/>
    <s v="31957050"/>
    <s v="7028"/>
    <s v="NAGPUR RETAIL RO (STP 5027)"/>
    <s v="7028"/>
    <s v="WZR"/>
    <s v="7028CC01"/>
    <s v="INFR"/>
    <d v="2024-05-29T00:00:00"/>
    <d v="2025-06-30T00:00:00"/>
    <s v="RET"/>
    <n v="2100000"/>
    <s v="NAGPUR RETAIL RO (STP 5027)"/>
    <x v="2"/>
    <x v="1"/>
    <s v="0"/>
  </r>
  <r>
    <x v="1145"/>
    <s v="WZ_NAG_MODMSBADRI"/>
    <x v="6"/>
    <n v="1100000"/>
    <n v="1100000"/>
    <n v="39200"/>
    <n v="0"/>
    <n v="0"/>
    <n v="903110.44"/>
    <n v="82.100949090909083"/>
    <n v="0"/>
    <n v="0"/>
    <n v="0"/>
    <n v="903110.44"/>
    <n v="942310.44"/>
    <n v="0"/>
    <n v="0"/>
    <n v="0"/>
    <s v="31957050"/>
    <s v="7028"/>
    <s v="NAGPUR RETAIL RO (STP 5027)"/>
    <s v="7028"/>
    <s v="WZR"/>
    <s v="7028CC01"/>
    <s v="INFR"/>
    <d v="2024-05-29T00:00:00"/>
    <d v="2025-06-30T00:00:00"/>
    <s v="RET"/>
    <n v="1100000"/>
    <s v="NAGPUR RETAIL RO (STP 5027)"/>
    <x v="1"/>
    <x v="1"/>
    <s v="0"/>
  </r>
  <r>
    <x v="1146"/>
    <s v="WZ_SUR_ModSalunkeDwCanRVI"/>
    <x v="2"/>
    <n v="3700000"/>
    <n v="3700000"/>
    <n v="0"/>
    <n v="0"/>
    <n v="0"/>
    <n v="2567855.6"/>
    <n v="69.4015027027027"/>
    <n v="0"/>
    <n v="0"/>
    <n v="1904265.45"/>
    <n v="663590.15"/>
    <n v="2567855.6"/>
    <n v="0"/>
    <n v="0"/>
    <n v="0"/>
    <s v="31951460"/>
    <s v="7035"/>
    <s v="SHOLAPUR RETAIL REGION"/>
    <s v="7035"/>
    <s v="WZR"/>
    <s v="7035CC01"/>
    <s v="INFR"/>
    <d v="2024-05-29T00:00:00"/>
    <d v="2026-03-31T00:00:00"/>
    <s v="RET"/>
    <n v="3700000"/>
    <s v="SHOLAPUR RETAIL REGION"/>
    <x v="1"/>
    <x v="1"/>
    <s v="0"/>
  </r>
  <r>
    <x v="1147"/>
    <s v="WZ_SUR_NRODhanoraCFS"/>
    <x v="2"/>
    <n v="9600000"/>
    <n v="9600000"/>
    <n v="165714.16"/>
    <n v="0"/>
    <n v="0"/>
    <n v="7714650.0700000003"/>
    <n v="80.360938229166663"/>
    <n v="0"/>
    <n v="0"/>
    <n v="7049573.5099999998"/>
    <n v="665076.56000000006"/>
    <n v="7880364.2300000004"/>
    <n v="0"/>
    <n v="0"/>
    <n v="0"/>
    <s v="31951460"/>
    <s v="7035"/>
    <s v="SHOLAPUR RETAIL REGION"/>
    <s v="7035"/>
    <s v="WZR"/>
    <s v="7035CC01"/>
    <s v="INFR"/>
    <d v="2024-05-31T00:00:00"/>
    <d v="2026-03-31T00:00:00"/>
    <s v="RET"/>
    <n v="9600000"/>
    <s v="SHOLAPUR RETAIL REGION"/>
    <x v="1"/>
    <x v="1"/>
    <s v="0"/>
  </r>
  <r>
    <x v="1148"/>
    <s v="WZ_NAG_MODSPFUELS"/>
    <x v="6"/>
    <n v="2600000"/>
    <n v="2600000"/>
    <n v="0"/>
    <n v="0"/>
    <n v="0"/>
    <n v="2015828.65"/>
    <n v="77.531871153846154"/>
    <n v="0"/>
    <n v="0"/>
    <n v="2015828.65"/>
    <n v="0"/>
    <n v="2015828.65"/>
    <n v="0"/>
    <n v="0"/>
    <n v="0"/>
    <s v="31957050"/>
    <s v="7028"/>
    <s v="NAGPUR RETAIL RO (STP 5027)"/>
    <s v="7028"/>
    <s v="WZR"/>
    <s v="7028CC01"/>
    <s v="INFR"/>
    <d v="2024-06-01T00:00:00"/>
    <d v="2025-06-30T00:00:00"/>
    <s v="RET"/>
    <n v="2600000"/>
    <s v="NAGPUR RETAIL RO (STP 5027)"/>
    <x v="0"/>
    <x v="1"/>
    <s v="0"/>
  </r>
  <r>
    <x v="1149"/>
    <s v="WZ_NSK_NDC_Gurewadi_21L"/>
    <x v="4"/>
    <n v="2100000"/>
    <n v="2100000"/>
    <n v="0"/>
    <n v="0"/>
    <n v="0"/>
    <n v="1820533.32"/>
    <n v="86.692062857142858"/>
    <n v="0"/>
    <n v="0"/>
    <n v="1820533.32"/>
    <n v="0"/>
    <n v="1820533.32"/>
    <n v="0"/>
    <n v="0"/>
    <n v="0"/>
    <s v="31945070"/>
    <s v="7036"/>
    <s v="NASIK RETAIL REGIONAL OFFICE"/>
    <s v="7036"/>
    <s v="WZR"/>
    <s v="7036CC01"/>
    <s v="INFR"/>
    <d v="2024-04-01T00:00:00"/>
    <d v="2025-03-31T00:00:00"/>
    <s v="RET"/>
    <n v="2100000"/>
    <s v="NASIK RETAIL REGIONAL OFFICE"/>
    <x v="0"/>
    <x v="1"/>
    <s v="0"/>
  </r>
  <r>
    <x v="1150"/>
    <s v="WZ_NAG_TANKAUG24-25"/>
    <x v="6"/>
    <n v="6000000"/>
    <n v="6000000"/>
    <n v="3920"/>
    <n v="0"/>
    <n v="0"/>
    <n v="5345715.6900000004"/>
    <n v="89.095261500000007"/>
    <n v="0"/>
    <n v="0"/>
    <n v="5140866.8099999996"/>
    <n v="204848.88"/>
    <n v="5349635.6900000004"/>
    <n v="0"/>
    <n v="0"/>
    <n v="0"/>
    <s v="31957050"/>
    <s v="7028"/>
    <s v="NAGPUR RETAIL RO (STP 5027)"/>
    <s v="7028"/>
    <s v="WZR"/>
    <s v="7028CC01"/>
    <s v="INFR"/>
    <d v="2024-06-01T00:00:00"/>
    <d v="2026-06-30T00:00:00"/>
    <s v="RET"/>
    <n v="10000000"/>
    <s v="NAGPUR RETAIL RO (STP 5027)"/>
    <x v="1"/>
    <x v="1"/>
    <s v="0"/>
  </r>
  <r>
    <x v="1151"/>
    <s v="WZ_AURR_Mod._Aaditya Agency"/>
    <x v="3"/>
    <n v="1200000"/>
    <n v="1200000"/>
    <n v="10069.540000000001"/>
    <n v="0"/>
    <n v="0"/>
    <n v="1189061.44"/>
    <n v="99.088453333333334"/>
    <n v="0"/>
    <n v="0"/>
    <n v="1189061.44"/>
    <n v="0"/>
    <n v="1199130.98"/>
    <n v="0"/>
    <n v="0"/>
    <n v="0"/>
    <s v="31990690"/>
    <s v="7023"/>
    <s v="AURANGABAD RETAIL RO"/>
    <s v="7023"/>
    <s v="WZR"/>
    <s v="7023CC01"/>
    <s v="INFR"/>
    <d v="2024-07-03T00:00:00"/>
    <d v="2026-03-31T00:00:00"/>
    <s v="RET"/>
    <n v="1200000"/>
    <s v="AURANGABAD RETAIL RO"/>
    <x v="1"/>
    <x v="1"/>
    <s v="0"/>
  </r>
  <r>
    <x v="1152"/>
    <s v="WZ_AURR_Mod._Sanjay Petroleum"/>
    <x v="3"/>
    <n v="952000"/>
    <n v="952000"/>
    <n v="0"/>
    <n v="0"/>
    <n v="0"/>
    <n v="889249.22"/>
    <n v="93.408531512605038"/>
    <n v="0"/>
    <n v="0"/>
    <n v="889249.22"/>
    <n v="0"/>
    <n v="889249.22"/>
    <n v="0"/>
    <n v="0"/>
    <n v="0"/>
    <s v="31990690"/>
    <s v="7023"/>
    <s v="AURANGABAD RETAIL RO"/>
    <s v="7023"/>
    <s v="WZR"/>
    <s v="7023CC01"/>
    <s v="INFR"/>
    <d v="2024-04-01T00:00:00"/>
    <d v="2026-03-31T00:00:00"/>
    <s v="RET"/>
    <n v="952000"/>
    <s v="AURANGABAD RETAIL RO"/>
    <x v="1"/>
    <x v="1"/>
    <s v="0"/>
  </r>
  <r>
    <x v="1153"/>
    <s v="WZ_Vasco_Modn_Sai Auto Services"/>
    <x v="8"/>
    <n v="2237000"/>
    <n v="2237000"/>
    <n v="408082.92"/>
    <n v="0"/>
    <n v="0"/>
    <n v="1386601.48"/>
    <n v="61.984867232901209"/>
    <n v="0"/>
    <n v="0"/>
    <n v="1386601.48"/>
    <n v="0"/>
    <n v="1794684.4"/>
    <n v="0"/>
    <n v="0"/>
    <n v="0"/>
    <s v="31990680"/>
    <s v="7032"/>
    <s v="VASCO RETAIL RO"/>
    <s v="7032"/>
    <s v="WZR"/>
    <s v="7032CC01"/>
    <s v="INFR"/>
    <d v="2024-06-04T00:00:00"/>
    <d v="2026-03-31T00:00:00"/>
    <s v="RET"/>
    <n v="2237000"/>
    <s v="VASCO RETAIL RO"/>
    <x v="1"/>
    <x v="1"/>
    <s v="0"/>
  </r>
  <r>
    <x v="1154"/>
    <s v="WZ_AURR_MOD._DCSHETH_DC"/>
    <x v="3"/>
    <n v="2500000"/>
    <n v="2500000"/>
    <n v="418582.52"/>
    <n v="0"/>
    <n v="0"/>
    <n v="0"/>
    <n v="0"/>
    <n v="0"/>
    <n v="0"/>
    <n v="0"/>
    <n v="0"/>
    <n v="418582.52"/>
    <n v="0"/>
    <n v="0"/>
    <n v="0"/>
    <s v="31990690"/>
    <s v="7023"/>
    <s v="AURANGABAD RETAIL RO"/>
    <s v="7023"/>
    <s v="WZR"/>
    <s v="7023CC01"/>
    <s v="INFR"/>
    <d v="2024-04-01T00:00:00"/>
    <d v="2026-03-31T00:00:00"/>
    <s v="RET"/>
    <n v="2500000"/>
    <s v="AURANGABAD RETAIL RO"/>
    <x v="1"/>
    <x v="1"/>
    <s v="0"/>
  </r>
  <r>
    <x v="1155"/>
    <s v="WZ_AURR_MOD._SHRIKANTH PETR."/>
    <x v="3"/>
    <n v="900000"/>
    <n v="900000"/>
    <n v="0"/>
    <n v="0"/>
    <n v="0"/>
    <n v="890105.38"/>
    <n v="98.900597777777776"/>
    <n v="0"/>
    <n v="0"/>
    <n v="890105.38"/>
    <n v="0"/>
    <n v="890105.38"/>
    <n v="0"/>
    <n v="0"/>
    <n v="0"/>
    <s v="31990690"/>
    <s v="7023"/>
    <s v="AURANGABAD RETAIL RO"/>
    <s v="7023"/>
    <s v="WZR"/>
    <s v="7023CC01"/>
    <s v="INFR"/>
    <d v="2024-04-01T00:00:00"/>
    <d v="2026-03-31T00:00:00"/>
    <s v="RET"/>
    <n v="900000"/>
    <s v="AURANGABAD RETAIL RO"/>
    <x v="1"/>
    <x v="1"/>
    <s v="0"/>
  </r>
  <r>
    <x v="1156"/>
    <s v="WZ_AURR_MOD._VARAD PETROLEUM"/>
    <x v="3"/>
    <n v="800000"/>
    <n v="800000"/>
    <n v="0"/>
    <n v="0"/>
    <n v="0"/>
    <n v="796282.39"/>
    <n v="99.535298749999995"/>
    <n v="0"/>
    <n v="0"/>
    <n v="796282.39"/>
    <n v="0"/>
    <n v="796282.39"/>
    <n v="0"/>
    <n v="0"/>
    <n v="0"/>
    <s v="31990690"/>
    <s v="7023"/>
    <s v="AURANGABAD RETAIL RO"/>
    <s v="7023"/>
    <s v="WZR"/>
    <s v="7023CC01"/>
    <s v="INFR"/>
    <d v="2024-04-01T00:00:00"/>
    <d v="2026-03-31T00:00:00"/>
    <s v="RET"/>
    <n v="800000"/>
    <s v="AURANGABAD RETAIL RO"/>
    <x v="0"/>
    <x v="1"/>
    <s v="0"/>
  </r>
  <r>
    <x v="1157"/>
    <s v="WZ_NSK_PowerTkAdd_127.65L"/>
    <x v="4"/>
    <n v="7965001"/>
    <n v="7965001"/>
    <n v="0"/>
    <n v="0"/>
    <n v="0"/>
    <n v="7963569.4000000004"/>
    <n v="99.982026367604988"/>
    <n v="0"/>
    <n v="0"/>
    <n v="7963569.4000000004"/>
    <n v="0"/>
    <n v="7963569.4000000004"/>
    <n v="0"/>
    <n v="0"/>
    <n v="0"/>
    <s v="31945070"/>
    <s v="7036"/>
    <s v="NASIK RETAIL REGIONAL OFFICE"/>
    <s v="7036"/>
    <s v="WZR"/>
    <s v="7036CC01"/>
    <s v="INFR"/>
    <d v="2024-04-01T00:00:00"/>
    <d v="2025-03-31T00:00:00"/>
    <s v="RET"/>
    <n v="12765000"/>
    <s v="NASIK RETAIL REGIONAL OFFICE"/>
    <x v="0"/>
    <x v="1"/>
    <s v="0"/>
  </r>
  <r>
    <x v="1158"/>
    <s v="WZ_Vasco_Automation 24-25"/>
    <x v="8"/>
    <n v="10000000"/>
    <n v="10000000"/>
    <n v="2009617.77"/>
    <n v="0"/>
    <n v="0"/>
    <n v="766164.23"/>
    <n v="7.6616422999999996"/>
    <n v="0"/>
    <n v="0"/>
    <n v="152784.74"/>
    <n v="613379.49"/>
    <n v="2775782"/>
    <n v="0"/>
    <n v="0"/>
    <n v="0"/>
    <s v="31990680"/>
    <s v="7032"/>
    <s v="VASCO RETAIL RO"/>
    <s v="7032"/>
    <s v="WZR"/>
    <s v="7032CC01"/>
    <s v="ATMN"/>
    <d v="2024-06-05T00:00:00"/>
    <d v="2026-12-31T00:00:00"/>
    <s v="RET"/>
    <n v="10000000"/>
    <s v="VASCO RETAIL RO"/>
    <x v="1"/>
    <x v="1"/>
    <s v="0"/>
  </r>
  <r>
    <x v="1159"/>
    <s v="WZ_Vasco_ID Sign_ 24 25"/>
    <x v="8"/>
    <n v="15000000"/>
    <n v="15000000"/>
    <n v="2913323.75"/>
    <n v="0"/>
    <n v="0"/>
    <n v="11795838.57"/>
    <n v="78.638923800000001"/>
    <n v="0"/>
    <n v="0"/>
    <n v="8895641.8300000001"/>
    <n v="2900196.74"/>
    <n v="14709162.32"/>
    <n v="0"/>
    <n v="0"/>
    <n v="0"/>
    <s v="31990680"/>
    <s v="7032"/>
    <s v="VASCO RETAIL RO"/>
    <s v="7032"/>
    <s v="WZR"/>
    <s v="7032CC01"/>
    <s v="SIGN"/>
    <d v="2024-06-05T00:00:00"/>
    <d v="2026-12-31T00:00:00"/>
    <s v="RET"/>
    <n v="15000000"/>
    <s v="VASCO RETAIL RO"/>
    <x v="1"/>
    <x v="1"/>
    <s v="0"/>
  </r>
  <r>
    <x v="1160"/>
    <s v="WZ_Vasco_Modn_BalajiPet2"/>
    <x v="8"/>
    <n v="400000"/>
    <n v="400000"/>
    <n v="0"/>
    <n v="0"/>
    <n v="0"/>
    <n v="238634.08"/>
    <n v="59.658519999999996"/>
    <n v="0"/>
    <n v="0"/>
    <n v="238634.08"/>
    <n v="0"/>
    <n v="238634.08"/>
    <n v="0"/>
    <n v="0"/>
    <n v="0"/>
    <s v="31990680"/>
    <s v="7032"/>
    <s v="VASCO RETAIL RO"/>
    <s v="7032"/>
    <s v="WZR"/>
    <s v="7032CC01"/>
    <s v="INFR"/>
    <d v="2024-06-05T00:00:00"/>
    <d v="2025-09-30T00:00:00"/>
    <s v="RET"/>
    <n v="400000"/>
    <s v="VASCO RETAIL RO"/>
    <x v="0"/>
    <x v="1"/>
    <s v="0"/>
  </r>
  <r>
    <x v="1161"/>
    <s v="WZ_SUR_NRONitrudCC"/>
    <x v="2"/>
    <n v="12000000"/>
    <n v="12000000"/>
    <n v="2040896.92"/>
    <n v="0"/>
    <n v="0"/>
    <n v="9122626.3599999994"/>
    <n v="76.021886333333327"/>
    <n v="0"/>
    <n v="0"/>
    <n v="7863657.9000000004"/>
    <n v="1258968.46"/>
    <n v="11163523.279999999"/>
    <n v="0"/>
    <n v="0"/>
    <n v="0"/>
    <s v="31951460"/>
    <s v="7035"/>
    <s v="SHOLAPUR RETAIL REGION"/>
    <s v="7035"/>
    <s v="WZR"/>
    <s v="7035CC01"/>
    <s v="INFR"/>
    <d v="2024-06-05T00:00:00"/>
    <d v="2026-03-31T00:00:00"/>
    <s v="RET"/>
    <n v="12000000"/>
    <s v="SHOLAPUR RETAIL REGION"/>
    <x v="1"/>
    <x v="1"/>
    <s v="0"/>
  </r>
  <r>
    <x v="1162"/>
    <s v="WZ_NAG_MODSUNDEEP"/>
    <x v="6"/>
    <n v="2700000"/>
    <n v="2700000"/>
    <n v="456593.52"/>
    <n v="0"/>
    <n v="0"/>
    <n v="1781193.34"/>
    <n v="65.970123703703706"/>
    <n v="0"/>
    <n v="0"/>
    <n v="1030581"/>
    <n v="750612.34"/>
    <n v="2237786.86"/>
    <n v="0"/>
    <n v="0"/>
    <n v="0"/>
    <s v="31957050"/>
    <s v="7028"/>
    <s v="NAGPUR RETAIL RO (STP 5027)"/>
    <s v="7028"/>
    <s v="WZR"/>
    <s v="7028CC01"/>
    <s v="INFR"/>
    <d v="2024-06-01T00:00:00"/>
    <d v="2026-12-31T00:00:00"/>
    <s v="RET"/>
    <n v="2700000"/>
    <s v="NAGPUR RETAIL RO (STP 5027)"/>
    <x v="1"/>
    <x v="1"/>
    <s v="0"/>
  </r>
  <r>
    <x v="1163"/>
    <s v="WZ_NAG_MODMAAPETROLEUM"/>
    <x v="6"/>
    <n v="1400000"/>
    <n v="1400000"/>
    <n v="456593.52"/>
    <n v="0"/>
    <n v="0"/>
    <n v="192003.4"/>
    <n v="13.714528571428572"/>
    <n v="0"/>
    <n v="0"/>
    <n v="0"/>
    <n v="192003.4"/>
    <n v="648596.92000000004"/>
    <n v="0"/>
    <n v="0"/>
    <n v="0"/>
    <s v="31957050"/>
    <s v="7028"/>
    <s v="NAGPUR RETAIL RO (STP 5027)"/>
    <s v="7028"/>
    <s v="WZR"/>
    <s v="7028CC01"/>
    <s v="INFR"/>
    <d v="2024-06-01T00:00:00"/>
    <d v="2026-03-31T00:00:00"/>
    <s v="RET"/>
    <n v="1400000"/>
    <s v="NAGPUR RETAIL RO (STP 5027)"/>
    <x v="1"/>
    <x v="1"/>
    <s v="0"/>
  </r>
  <r>
    <x v="1164"/>
    <s v="WZ_NAG_MODRAJENDRAJI"/>
    <x v="6"/>
    <n v="1100000"/>
    <n v="1100000"/>
    <n v="0"/>
    <n v="0"/>
    <n v="0"/>
    <n v="879818.97"/>
    <n v="79.98354272727272"/>
    <n v="0"/>
    <n v="0"/>
    <n v="879818.97"/>
    <n v="0"/>
    <n v="879818.97"/>
    <n v="0"/>
    <n v="0"/>
    <n v="0"/>
    <s v="31957050"/>
    <s v="7028"/>
    <s v="NAGPUR RETAIL RO (STP 5027)"/>
    <s v="7028"/>
    <s v="WZR"/>
    <s v="7028CC01"/>
    <s v="INFR"/>
    <d v="2024-06-01T00:00:00"/>
    <d v="2026-03-31T00:00:00"/>
    <s v="RET"/>
    <n v="1100000"/>
    <s v="NAGPUR RETAIL RO (STP 5027)"/>
    <x v="0"/>
    <x v="1"/>
    <s v="0"/>
  </r>
  <r>
    <x v="1165"/>
    <s v="WZ_AURR_DDD_BRAHMA AUTOMOBILES"/>
    <x v="3"/>
    <n v="1200000"/>
    <n v="1200000"/>
    <n v="0"/>
    <n v="0"/>
    <n v="0"/>
    <n v="1175857.17"/>
    <n v="97.988097499999995"/>
    <n v="0"/>
    <n v="0"/>
    <n v="1175857.17"/>
    <n v="0"/>
    <n v="1175857.17"/>
    <n v="0"/>
    <n v="0"/>
    <n v="0"/>
    <s v="31990690"/>
    <s v="7023"/>
    <s v="AURANGABAD RETAIL RO"/>
    <s v="7023"/>
    <s v="WZR"/>
    <s v="7023CC01"/>
    <s v="PNM"/>
    <d v="2024-04-01T00:00:00"/>
    <d v="2026-03-31T00:00:00"/>
    <s v="RET"/>
    <n v="1200000"/>
    <s v="AURANGABAD RETAIL RO"/>
    <x v="0"/>
    <x v="1"/>
    <s v="0"/>
  </r>
  <r>
    <x v="1166"/>
    <s v="WZ_AURR_DDD_HP SUNDERWADI HIWAY"/>
    <x v="3"/>
    <n v="1200000"/>
    <n v="1200000"/>
    <n v="0"/>
    <n v="0"/>
    <n v="0"/>
    <n v="1167537.97"/>
    <n v="97.294830833333336"/>
    <n v="0"/>
    <n v="0"/>
    <n v="1167537.97"/>
    <n v="0"/>
    <n v="1167537.97"/>
    <n v="0"/>
    <n v="0"/>
    <n v="0"/>
    <s v="31990690"/>
    <s v="7023"/>
    <s v="AURANGABAD RETAIL RO"/>
    <s v="7023"/>
    <s v="WZR"/>
    <s v="7023CC01"/>
    <s v="PNM"/>
    <d v="2024-04-01T00:00:00"/>
    <d v="2026-03-31T00:00:00"/>
    <s v="RET"/>
    <n v="1200000"/>
    <s v="AURANGABAD RETAIL RO"/>
    <x v="0"/>
    <x v="1"/>
    <s v="0"/>
  </r>
  <r>
    <x v="1167"/>
    <s v="WZ_NAG_MODINDIRAPETRO"/>
    <x v="6"/>
    <n v="2100000"/>
    <n v="2100000"/>
    <n v="0"/>
    <n v="0"/>
    <n v="0"/>
    <n v="1675195.36"/>
    <n v="79.77120761904763"/>
    <n v="0"/>
    <n v="0"/>
    <n v="1675195.36"/>
    <n v="0"/>
    <n v="1675195.36"/>
    <n v="0"/>
    <n v="0"/>
    <n v="0"/>
    <s v="31957050"/>
    <s v="7028"/>
    <s v="NAGPUR RETAIL RO (STP 5027)"/>
    <s v="7028"/>
    <s v="WZR"/>
    <s v="7028CC01"/>
    <s v="INFR"/>
    <d v="2024-06-01T00:00:00"/>
    <d v="2026-03-31T00:00:00"/>
    <s v="RET"/>
    <n v="2100000"/>
    <s v="NAGPUR RETAIL RO (STP 5027)"/>
    <x v="0"/>
    <x v="1"/>
    <s v="0"/>
  </r>
  <r>
    <x v="1168"/>
    <s v="WZ_NAG_MODKAPSE"/>
    <x v="6"/>
    <n v="2700000"/>
    <n v="2700000"/>
    <n v="3184.78"/>
    <n v="0"/>
    <n v="0"/>
    <n v="2687681.28"/>
    <n v="99.543751111111106"/>
    <n v="0"/>
    <n v="0"/>
    <n v="1865196.55"/>
    <n v="822484.73"/>
    <n v="2690866.06"/>
    <n v="0"/>
    <n v="0"/>
    <n v="0"/>
    <s v="31957050"/>
    <s v="7028"/>
    <s v="NAGPUR RETAIL RO (STP 5027)"/>
    <s v="7028"/>
    <s v="WZR"/>
    <s v="7028CC01"/>
    <s v="INFR"/>
    <d v="2024-06-01T00:00:00"/>
    <d v="2026-03-31T00:00:00"/>
    <s v="RET"/>
    <n v="2700000"/>
    <s v="NAGPUR RETAIL RO (STP 5027)"/>
    <x v="1"/>
    <x v="1"/>
    <s v="0"/>
  </r>
  <r>
    <x v="1169"/>
    <s v="WZ_NAG_MODMANSHA"/>
    <x v="6"/>
    <n v="2300000"/>
    <n v="2300000"/>
    <n v="1023131.4"/>
    <n v="0"/>
    <n v="0"/>
    <n v="1066136"/>
    <n v="46.353739130434782"/>
    <n v="0"/>
    <n v="0"/>
    <n v="1066136"/>
    <n v="0"/>
    <n v="2089267.4"/>
    <n v="0"/>
    <n v="0"/>
    <n v="0"/>
    <s v="31957050"/>
    <s v="7028"/>
    <s v="NAGPUR RETAIL RO (STP 5027)"/>
    <s v="7028"/>
    <s v="WZR"/>
    <s v="7028CC01"/>
    <s v="INFR"/>
    <d v="2024-06-01T00:00:00"/>
    <d v="2026-03-31T00:00:00"/>
    <s v="RET"/>
    <n v="2300000"/>
    <s v="NAGPUR RETAIL RO (STP 5027)"/>
    <x v="1"/>
    <x v="1"/>
    <s v="0"/>
  </r>
  <r>
    <x v="1170"/>
    <s v="WZ_SUR_ModGajalakshmiSBCNGDwCpy"/>
    <x v="2"/>
    <n v="4700000"/>
    <n v="4700000"/>
    <n v="0"/>
    <n v="0"/>
    <n v="0"/>
    <n v="4696262.5"/>
    <n v="99.920478723404258"/>
    <n v="0"/>
    <n v="0"/>
    <n v="4648277.7699999996"/>
    <n v="47984.73"/>
    <n v="4696262.5"/>
    <n v="0"/>
    <n v="0"/>
    <n v="0"/>
    <s v="31951460"/>
    <s v="7035"/>
    <s v="SHOLAPUR RETAIL REGION"/>
    <s v="7035"/>
    <s v="WZR"/>
    <s v="7035CC01"/>
    <s v="INFR"/>
    <d v="2024-06-06T00:00:00"/>
    <d v="2026-03-31T00:00:00"/>
    <s v="RET"/>
    <n v="4700000"/>
    <s v="SHOLAPUR RETAIL REGION"/>
    <x v="2"/>
    <x v="1"/>
    <s v="0"/>
  </r>
  <r>
    <x v="1171"/>
    <s v="WZ_NAG_MODMAHALAXMIKELWAD"/>
    <x v="6"/>
    <n v="1800000"/>
    <n v="1800000"/>
    <n v="456593.52"/>
    <n v="0"/>
    <n v="0"/>
    <n v="1119931.82"/>
    <n v="62.218434444444448"/>
    <n v="0"/>
    <n v="0"/>
    <n v="962336.07"/>
    <n v="157595.75"/>
    <n v="1576525.34"/>
    <n v="0"/>
    <n v="0"/>
    <n v="0"/>
    <s v="31957050"/>
    <s v="7028"/>
    <s v="NAGPUR RETAIL RO (STP 5027)"/>
    <s v="7028"/>
    <s v="WZR"/>
    <s v="7028CC01"/>
    <s v="INFR"/>
    <d v="2024-06-01T00:00:00"/>
    <d v="2026-03-31T00:00:00"/>
    <s v="RET"/>
    <n v="1800000"/>
    <s v="NAGPUR RETAIL RO (STP 5027)"/>
    <x v="1"/>
    <x v="1"/>
    <s v="0"/>
  </r>
  <r>
    <x v="1172"/>
    <s v="WZ_NAG_MODRAJSAN"/>
    <x v="6"/>
    <n v="2100000"/>
    <n v="2100000"/>
    <n v="0"/>
    <n v="0"/>
    <n v="0"/>
    <n v="1679850"/>
    <n v="79.992857142857147"/>
    <n v="0"/>
    <n v="0"/>
    <n v="1679850"/>
    <n v="0"/>
    <n v="1679850"/>
    <n v="0"/>
    <n v="0"/>
    <n v="0"/>
    <s v="31957050"/>
    <s v="7028"/>
    <s v="NAGPUR RETAIL RO (STP 5027)"/>
    <s v="7028"/>
    <s v="WZR"/>
    <s v="7028CC01"/>
    <s v="INFR"/>
    <d v="2024-06-01T00:00:00"/>
    <d v="2026-03-31T00:00:00"/>
    <s v="RET"/>
    <n v="2100000"/>
    <s v="NAGPUR RETAIL RO (STP 5027)"/>
    <x v="0"/>
    <x v="1"/>
    <s v="0"/>
  </r>
  <r>
    <x v="1173"/>
    <s v="WZ_MRO_ID SIGN 2024-25"/>
    <x v="7"/>
    <n v="5000000"/>
    <n v="5000000"/>
    <n v="0"/>
    <n v="0"/>
    <n v="0"/>
    <n v="2111241.09"/>
    <n v="42.224821799999994"/>
    <n v="0"/>
    <n v="0"/>
    <n v="2111241.09"/>
    <n v="0"/>
    <n v="2111241.09"/>
    <n v="0"/>
    <n v="0"/>
    <n v="0"/>
    <s v="31904990"/>
    <s v="7027"/>
    <s v="MUMBAI RETAIL RO"/>
    <s v="7027"/>
    <s v="WZR"/>
    <s v="7027CC01"/>
    <s v="SIGN"/>
    <d v="2024-06-01T00:00:00"/>
    <d v="2025-06-30T00:00:00"/>
    <s v="RET"/>
    <n v="5000000"/>
    <s v="MUMBAI RETAIL RO"/>
    <x v="1"/>
    <x v="1"/>
    <s v="0"/>
  </r>
  <r>
    <x v="1174"/>
    <s v="WZ_MRO_Pelmet Lighting"/>
    <x v="7"/>
    <n v="4700000"/>
    <n v="4700000"/>
    <n v="0"/>
    <n v="0"/>
    <n v="0"/>
    <n v="4633212.37"/>
    <n v="98.578986595744681"/>
    <n v="0"/>
    <n v="0"/>
    <n v="4633212.37"/>
    <n v="0"/>
    <n v="4633212.37"/>
    <n v="0"/>
    <n v="0"/>
    <n v="0"/>
    <s v="31904990"/>
    <s v="7027"/>
    <s v="MUMBAI RETAIL RO"/>
    <s v="7027"/>
    <s v="WZR"/>
    <s v="7027CC01"/>
    <s v="INFR"/>
    <d v="2024-06-01T00:00:00"/>
    <d v="2025-03-31T00:00:00"/>
    <s v="RET"/>
    <n v="4700000"/>
    <s v="MUMBAI RETAIL RO"/>
    <x v="0"/>
    <x v="1"/>
    <s v="0"/>
  </r>
  <r>
    <x v="1175"/>
    <s v="WZ_NAG_MODADHOCHIGHWAY"/>
    <x v="6"/>
    <n v="1200000"/>
    <n v="1200000"/>
    <n v="0"/>
    <n v="0"/>
    <n v="0"/>
    <n v="1194790.45"/>
    <n v="99.565870833333335"/>
    <n v="0"/>
    <n v="0"/>
    <n v="1194790.45"/>
    <n v="0"/>
    <n v="1194790.45"/>
    <n v="0"/>
    <n v="0"/>
    <n v="0"/>
    <s v="31957050"/>
    <s v="7028"/>
    <s v="NAGPUR RETAIL RO (STP 5027)"/>
    <s v="7028"/>
    <s v="WZR"/>
    <s v="7028CC01"/>
    <s v="INFR"/>
    <d v="2024-06-01T00:00:00"/>
    <d v="2026-03-31T00:00:00"/>
    <s v="RET"/>
    <n v="1200000"/>
    <s v="NAGPUR RETAIL RO (STP 5027)"/>
    <x v="0"/>
    <x v="1"/>
    <s v="0"/>
  </r>
  <r>
    <x v="1176"/>
    <s v="WZ_NAG_MODGANGA"/>
    <x v="6"/>
    <n v="1600000"/>
    <n v="1600000"/>
    <n v="501726.91"/>
    <n v="0"/>
    <n v="0"/>
    <n v="580251.80000000005"/>
    <n v="36.2657375"/>
    <n v="0"/>
    <n v="0"/>
    <n v="580251.80000000005"/>
    <n v="0"/>
    <n v="1081978.71"/>
    <n v="0"/>
    <n v="0"/>
    <n v="0"/>
    <s v="31957050"/>
    <s v="7028"/>
    <s v="NAGPUR RETAIL RO (STP 5027)"/>
    <s v="7028"/>
    <s v="WZR"/>
    <s v="7028CC01"/>
    <s v="INFR"/>
    <d v="2024-06-01T00:00:00"/>
    <d v="2026-03-31T00:00:00"/>
    <s v="RET"/>
    <n v="1600000"/>
    <s v="NAGPUR RETAIL RO (STP 5027)"/>
    <x v="1"/>
    <x v="1"/>
    <s v="0"/>
  </r>
  <r>
    <x v="1177"/>
    <s v="WZ_NAG_MODJAIBHOLE"/>
    <x v="6"/>
    <n v="1100000"/>
    <n v="1100001"/>
    <n v="0"/>
    <n v="0"/>
    <n v="0"/>
    <n v="962999.46"/>
    <n v="87.545405454545445"/>
    <n v="0"/>
    <n v="0"/>
    <n v="962999.46"/>
    <n v="0"/>
    <n v="962999.46"/>
    <n v="0"/>
    <n v="0"/>
    <n v="0"/>
    <s v="31957050"/>
    <s v="7028"/>
    <s v="NAGPUR RETAIL RO (STP 5027)"/>
    <s v="7028"/>
    <s v="WZR"/>
    <s v="7028CC01"/>
    <s v="INFR"/>
    <d v="2024-06-01T00:00:00"/>
    <d v="2026-03-31T00:00:00"/>
    <s v="RET"/>
    <n v="3400000"/>
    <s v="NAGPUR RETAIL RO (STP 5027)"/>
    <x v="0"/>
    <x v="1"/>
    <s v="0"/>
  </r>
  <r>
    <x v="1178"/>
    <s v="WZ_NAG_MODMAAMANDODEVI"/>
    <x v="6"/>
    <n v="3100000"/>
    <n v="3100000"/>
    <n v="0"/>
    <n v="0"/>
    <n v="0"/>
    <n v="2084861.41"/>
    <n v="67.253593870967734"/>
    <n v="0"/>
    <n v="0"/>
    <n v="2084861.41"/>
    <n v="0"/>
    <n v="2084861.41"/>
    <n v="0"/>
    <n v="0"/>
    <n v="0"/>
    <s v="31957050"/>
    <s v="7028"/>
    <s v="NAGPUR RETAIL RO (STP 5027)"/>
    <s v="7028"/>
    <s v="WZR"/>
    <s v="7028CC01"/>
    <s v="INFR"/>
    <d v="2024-06-01T00:00:00"/>
    <d v="2026-03-31T00:00:00"/>
    <s v="RET"/>
    <n v="3100000"/>
    <s v="NAGPUR RETAIL RO (STP 5027)"/>
    <x v="0"/>
    <x v="1"/>
    <s v="0"/>
  </r>
  <r>
    <x v="1179"/>
    <s v="WZ_NAG_SOLARRAJS"/>
    <x v="6"/>
    <n v="350000"/>
    <n v="350000"/>
    <n v="249312.66"/>
    <n v="0"/>
    <n v="0"/>
    <n v="0"/>
    <n v="0"/>
    <n v="0"/>
    <n v="0"/>
    <n v="0"/>
    <n v="0"/>
    <n v="249312.66"/>
    <n v="0"/>
    <n v="0"/>
    <n v="0"/>
    <s v="31957050"/>
    <s v="7028"/>
    <s v="NAGPUR RETAIL RO (STP 5027)"/>
    <s v="7028"/>
    <s v="WZR"/>
    <s v="7028CC01"/>
    <s v="PNM"/>
    <d v="2024-06-01T00:00:00"/>
    <d v="2026-03-31T00:00:00"/>
    <s v="RET"/>
    <n v="350000"/>
    <s v="NAGPUR RETAIL RO (STP 5027)"/>
    <x v="1"/>
    <x v="1"/>
    <s v="0"/>
  </r>
  <r>
    <x v="1180"/>
    <s v="WZ_Vasco_SS Tank_24 25"/>
    <x v="8"/>
    <n v="15000000"/>
    <n v="15000000"/>
    <n v="1107181.3500000001"/>
    <n v="-38360.769999999997"/>
    <n v="-38360.769999999997"/>
    <n v="2786435.05"/>
    <n v="18.576233666666667"/>
    <n v="0"/>
    <n v="0"/>
    <n v="1526502.44"/>
    <n v="1298293.3799999999"/>
    <n v="3893616.4"/>
    <n v="0"/>
    <n v="0"/>
    <n v="0"/>
    <s v="31990680"/>
    <s v="7032"/>
    <s v="VASCO RETAIL RO"/>
    <s v="7032"/>
    <s v="WZR"/>
    <s v="7032CC01"/>
    <s v="TANK"/>
    <d v="2024-06-10T00:00:00"/>
    <d v="2026-09-30T00:00:00"/>
    <s v="RET"/>
    <n v="15000000"/>
    <s v="VASCO RETAIL RO"/>
    <x v="1"/>
    <x v="1"/>
    <s v="0"/>
  </r>
  <r>
    <x v="1181"/>
    <s v="WZ_SUR_IDSign24"/>
    <x v="2"/>
    <n v="15000000"/>
    <n v="15000000"/>
    <n v="7605845.9800000004"/>
    <n v="0"/>
    <n v="0"/>
    <n v="7297092.3099999996"/>
    <n v="48.647282066666662"/>
    <n v="0"/>
    <n v="0"/>
    <n v="7297092.3099999996"/>
    <n v="0"/>
    <n v="14902938.289999999"/>
    <n v="0"/>
    <n v="0"/>
    <n v="0"/>
    <s v="31951460"/>
    <s v="7035"/>
    <s v="SHOLAPUR RETAIL REGION"/>
    <s v="7035"/>
    <s v="WZR"/>
    <s v="7035CC01"/>
    <s v="SIGN"/>
    <d v="2024-06-10T00:00:00"/>
    <d v="2026-03-31T00:00:00"/>
    <s v="RET"/>
    <n v="15000000"/>
    <s v="SHOLAPUR RETAIL REGION"/>
    <x v="1"/>
    <x v="1"/>
    <s v="0"/>
  </r>
  <r>
    <x v="1182"/>
    <s v="WZ_Vasco_Modn_Ashoka Petroleum"/>
    <x v="8"/>
    <n v="1924000"/>
    <n v="1924000"/>
    <n v="412.17"/>
    <n v="0"/>
    <n v="0"/>
    <n v="1642462.9"/>
    <n v="85.36709459459459"/>
    <n v="0"/>
    <n v="0"/>
    <n v="1483605.36"/>
    <n v="158857.54"/>
    <n v="1642875.07"/>
    <n v="0"/>
    <n v="0"/>
    <n v="0"/>
    <s v="31990680"/>
    <s v="7032"/>
    <s v="VASCO RETAIL RO"/>
    <s v="7032"/>
    <s v="WZR"/>
    <s v="7032CC01"/>
    <s v="INFR"/>
    <d v="2024-06-10T00:00:00"/>
    <d v="2025-09-30T00:00:00"/>
    <s v="RET"/>
    <n v="1924000"/>
    <s v="VASCO RETAIL RO"/>
    <x v="1"/>
    <x v="1"/>
    <s v="0"/>
  </r>
  <r>
    <x v="1183"/>
    <s v="WZ_Vasco_Modn_Naik Petroleum"/>
    <x v="8"/>
    <n v="3184000"/>
    <n v="3184000"/>
    <n v="0"/>
    <n v="0"/>
    <n v="0"/>
    <n v="3127559.28"/>
    <n v="98.227364321608036"/>
    <n v="0"/>
    <n v="0"/>
    <n v="3127559.28"/>
    <n v="0"/>
    <n v="3127559.28"/>
    <n v="0"/>
    <n v="0"/>
    <n v="0"/>
    <s v="31990680"/>
    <s v="7032"/>
    <s v="VASCO RETAIL RO"/>
    <s v="7032"/>
    <s v="WZR"/>
    <s v="7032CC01"/>
    <s v="INFR"/>
    <d v="2024-06-10T00:00:00"/>
    <d v="2025-12-31T00:00:00"/>
    <s v="RET"/>
    <n v="3184000"/>
    <s v="VASCO RETAIL RO"/>
    <x v="1"/>
    <x v="1"/>
    <s v="0"/>
  </r>
  <r>
    <x v="1184"/>
    <s v="WZ_Vasco_Modn_Sahakari Petroleum"/>
    <x v="8"/>
    <n v="448000"/>
    <n v="448000"/>
    <n v="11563.41"/>
    <n v="0"/>
    <n v="0"/>
    <n v="389684.86"/>
    <n v="86.983227678571424"/>
    <n v="0"/>
    <n v="0"/>
    <n v="274660.39"/>
    <n v="115024.47"/>
    <n v="401248.27"/>
    <n v="0"/>
    <n v="0"/>
    <n v="0"/>
    <s v="31990680"/>
    <s v="7032"/>
    <s v="VASCO RETAIL RO"/>
    <s v="7032"/>
    <s v="WZR"/>
    <s v="7032CC01"/>
    <s v="INFR"/>
    <d v="2024-06-10T00:00:00"/>
    <d v="2025-03-31T00:00:00"/>
    <s v="RET"/>
    <n v="448000"/>
    <s v="VASCO RETAIL RO"/>
    <x v="1"/>
    <x v="1"/>
    <s v="0"/>
  </r>
  <r>
    <x v="1185"/>
    <s v="WZ_AURR_SS TANKS_SUPPLY"/>
    <x v="3"/>
    <n v="39200000"/>
    <n v="39200000"/>
    <n v="3141962.55"/>
    <n v="560596.35"/>
    <n v="560596.35"/>
    <n v="10051630.76"/>
    <n v="25.641915204081631"/>
    <n v="0"/>
    <n v="0"/>
    <n v="9097866.2400000002"/>
    <n v="393168.17"/>
    <n v="13193593.310000001"/>
    <n v="0"/>
    <n v="0"/>
    <n v="0"/>
    <s v="31990690"/>
    <s v="7023"/>
    <s v="AURANGABAD RETAIL RO"/>
    <s v="7023"/>
    <s v="WZR"/>
    <s v="7023CC01"/>
    <s v="TANK"/>
    <d v="2024-04-01T00:00:00"/>
    <d v="2026-03-31T00:00:00"/>
    <s v="RET"/>
    <n v="39200000"/>
    <s v="AURANGABAD RETAIL RO"/>
    <x v="1"/>
    <x v="1"/>
    <s v="0"/>
  </r>
  <r>
    <x v="1186"/>
    <s v="WZ_NSK_Modn_PawarHgy_30L"/>
    <x v="4"/>
    <n v="3000000"/>
    <n v="3000000"/>
    <n v="51319.02"/>
    <n v="0"/>
    <n v="0"/>
    <n v="2562931.16"/>
    <n v="85.431038666666666"/>
    <n v="0"/>
    <n v="0"/>
    <n v="2562931.16"/>
    <n v="0"/>
    <n v="2614250.1800000002"/>
    <n v="0"/>
    <n v="0"/>
    <n v="0"/>
    <s v="31945070"/>
    <s v="7036"/>
    <s v="NASIK RETAIL REGIONAL OFFICE"/>
    <s v="7036"/>
    <s v="WZR"/>
    <s v="7036CC01"/>
    <s v="INFR"/>
    <d v="2024-04-01T00:00:00"/>
    <d v="2025-03-31T00:00:00"/>
    <s v="RET"/>
    <n v="3000000"/>
    <s v="NASIK RETAIL REGIONAL OFFICE"/>
    <x v="1"/>
    <x v="1"/>
    <s v="0"/>
  </r>
  <r>
    <x v="1187"/>
    <s v="WZ_NSK_SSTank_100L"/>
    <x v="4"/>
    <n v="10000000"/>
    <n v="10000000"/>
    <n v="2442715.3199999998"/>
    <n v="-173447.46"/>
    <n v="-173447.46"/>
    <n v="5426394.4800000004"/>
    <n v="54.263944800000004"/>
    <n v="0"/>
    <n v="0"/>
    <n v="5426393.8600000003"/>
    <n v="173448.08"/>
    <n v="7869109.7999999998"/>
    <n v="0"/>
    <n v="0"/>
    <n v="0"/>
    <s v="31992610"/>
    <s v="7036"/>
    <s v="NASIK RETAIL REGIONAL OFFICE"/>
    <s v="7036"/>
    <s v="WZR"/>
    <s v="7036CC01"/>
    <s v="TANK"/>
    <d v="2024-04-01T00:00:00"/>
    <d v="2026-03-31T00:00:00"/>
    <s v="RET"/>
    <n v="10000000"/>
    <s v="NASIK RETAIL REGIONAL OFFICE"/>
    <x v="1"/>
    <x v="1"/>
    <s v="0"/>
  </r>
  <r>
    <x v="1188"/>
    <s v="WZ_Mod_Pune_ Shree Ganesh Petroleum"/>
    <x v="1"/>
    <n v="3500000"/>
    <n v="3500000"/>
    <n v="0"/>
    <n v="0"/>
    <n v="0"/>
    <n v="3340781.93"/>
    <n v="95.450912285714296"/>
    <n v="0"/>
    <n v="0"/>
    <n v="3340781.93"/>
    <n v="0"/>
    <n v="3340781.93"/>
    <n v="0"/>
    <n v="0"/>
    <n v="0"/>
    <s v="31949520"/>
    <s v="7029"/>
    <s v="PUNE RETAIL RO"/>
    <s v="7029"/>
    <s v="WZR"/>
    <s v="7029CC01"/>
    <s v="INFR"/>
    <d v="2024-06-10T00:00:00"/>
    <d v="2025-06-30T00:00:00"/>
    <s v="RET"/>
    <n v="3500000"/>
    <s v="PUNE RETAIL RO"/>
    <x v="0"/>
    <x v="1"/>
    <s v="0"/>
  </r>
  <r>
    <x v="1189"/>
    <s v="WZ_Mod_Pune_ Sanjay Serviec Station"/>
    <x v="1"/>
    <n v="1500000"/>
    <n v="1500000"/>
    <n v="0"/>
    <n v="0"/>
    <n v="0"/>
    <n v="1493656.02"/>
    <n v="99.577067999999997"/>
    <n v="0"/>
    <n v="0"/>
    <n v="1493656.02"/>
    <n v="0"/>
    <n v="1493656.02"/>
    <n v="0"/>
    <n v="0"/>
    <n v="0"/>
    <s v="31949520"/>
    <s v="7029"/>
    <s v="PUNE RETAIL RO"/>
    <s v="7029"/>
    <s v="WZR"/>
    <s v="7029CC01"/>
    <s v="INFR"/>
    <d v="2024-06-10T00:00:00"/>
    <d v="2025-06-30T00:00:00"/>
    <s v="RET"/>
    <n v="1500000"/>
    <s v="PUNE RETAIL RO"/>
    <x v="0"/>
    <x v="1"/>
    <s v="0"/>
  </r>
  <r>
    <x v="1190"/>
    <s v="WZ_Mod_Pune_ Manthan Petroleum"/>
    <x v="1"/>
    <n v="1600000"/>
    <n v="1600000"/>
    <n v="447215.7"/>
    <n v="0"/>
    <n v="0"/>
    <n v="1008105.97"/>
    <n v="63.006623124999997"/>
    <n v="0"/>
    <n v="0"/>
    <n v="1008105.97"/>
    <n v="0"/>
    <n v="1455321.67"/>
    <n v="0"/>
    <n v="0"/>
    <n v="0"/>
    <s v="31949520"/>
    <s v="7029"/>
    <s v="PUNE RETAIL RO"/>
    <s v="7029"/>
    <s v="WZR"/>
    <s v="7029CC01"/>
    <s v="INFR"/>
    <d v="2024-06-11T00:00:00"/>
    <d v="2025-06-30T00:00:00"/>
    <s v="RET"/>
    <n v="1600000"/>
    <s v="PUNE RETAIL RO"/>
    <x v="1"/>
    <x v="1"/>
    <s v="0"/>
  </r>
  <r>
    <x v="1191"/>
    <s v="WZ_AURR_Mod._Power tank addition_CO"/>
    <x v="3"/>
    <n v="5580003"/>
    <n v="5580003"/>
    <n v="0"/>
    <n v="0"/>
    <n v="0"/>
    <n v="4853893.22"/>
    <n v="86.987286924397708"/>
    <n v="0"/>
    <n v="0"/>
    <n v="3880128.69"/>
    <n v="973764.53"/>
    <n v="4853893.22"/>
    <n v="0"/>
    <n v="0"/>
    <n v="0"/>
    <s v="31990690"/>
    <s v="7023"/>
    <s v="AURANGABAD RETAIL RO"/>
    <s v="7023"/>
    <s v="WZR"/>
    <s v="7023CC01"/>
    <s v="INFR"/>
    <d v="2024-04-01T00:00:00"/>
    <d v="2026-03-31T00:00:00"/>
    <s v="RET"/>
    <n v="25900000"/>
    <s v="AURANGABAD RETAIL RO"/>
    <x v="1"/>
    <x v="1"/>
    <s v="0"/>
  </r>
  <r>
    <x v="1192"/>
    <s v="WZ_SUR_NROPandharpurDC"/>
    <x v="2"/>
    <n v="2700000"/>
    <n v="2700000"/>
    <n v="0"/>
    <n v="0"/>
    <n v="0"/>
    <n v="2568184.09"/>
    <n v="95.117929259259256"/>
    <n v="0"/>
    <n v="0"/>
    <n v="2568184.09"/>
    <n v="0"/>
    <n v="2568184.09"/>
    <n v="0"/>
    <n v="0"/>
    <n v="0"/>
    <s v="31951460"/>
    <s v="7035"/>
    <s v="SHOLAPUR RETAIL REGION"/>
    <s v="7035"/>
    <s v="WZR"/>
    <s v="7035CC01"/>
    <s v="INFR"/>
    <d v="2024-06-11T00:00:00"/>
    <d v="2026-03-31T00:00:00"/>
    <s v="RET"/>
    <n v="2700000"/>
    <s v="SHOLAPUR RETAIL REGION"/>
    <x v="0"/>
    <x v="1"/>
    <s v="0"/>
  </r>
  <r>
    <x v="1193"/>
    <s v="WZ_Vasco_Roof FC repl_PS Kavlekar"/>
    <x v="8"/>
    <n v="360000"/>
    <n v="360000"/>
    <n v="0"/>
    <n v="0"/>
    <n v="0"/>
    <n v="346984.8"/>
    <n v="96.384666666666661"/>
    <n v="0"/>
    <n v="0"/>
    <n v="346984.8"/>
    <n v="0"/>
    <n v="346984.8"/>
    <n v="0"/>
    <n v="0"/>
    <n v="0"/>
    <s v="31990680"/>
    <s v="7032"/>
    <s v="VASCO RETAIL RO"/>
    <s v="7032"/>
    <s v="WZR"/>
    <s v="7032CC01"/>
    <s v="PNM"/>
    <d v="2024-06-12T00:00:00"/>
    <d v="2025-09-30T00:00:00"/>
    <s v="RET"/>
    <n v="360000"/>
    <s v="VASCO RETAIL RO"/>
    <x v="0"/>
    <x v="1"/>
    <s v="0"/>
  </r>
  <r>
    <x v="1194"/>
    <s v="WZ_NAG_MODOMQUALITY"/>
    <x v="6"/>
    <n v="2500000"/>
    <n v="2500000"/>
    <n v="0"/>
    <n v="0"/>
    <n v="0"/>
    <n v="1985201.58"/>
    <n v="79.408063200000001"/>
    <n v="0"/>
    <n v="0"/>
    <n v="1985201.58"/>
    <n v="0"/>
    <n v="1985201.58"/>
    <n v="0"/>
    <n v="0"/>
    <n v="0"/>
    <s v="31957050"/>
    <s v="7028"/>
    <s v="NAGPUR RETAIL RO (STP 5027)"/>
    <s v="7028"/>
    <s v="WZR"/>
    <s v="7028CC01"/>
    <s v="INFR"/>
    <d v="2024-06-01T00:00:00"/>
    <d v="2026-03-31T00:00:00"/>
    <s v="RET"/>
    <n v="2500000"/>
    <s v="NAGPUR RETAIL RO (STP 5027)"/>
    <x v="0"/>
    <x v="1"/>
    <s v="0"/>
  </r>
  <r>
    <x v="1195"/>
    <s v="WZ_NAG_MODGANGOTRI"/>
    <x v="6"/>
    <n v="3100000"/>
    <n v="3100000"/>
    <n v="0"/>
    <n v="0"/>
    <n v="0"/>
    <n v="2487927.16"/>
    <n v="80.255714838709679"/>
    <n v="0"/>
    <n v="0"/>
    <n v="2487927.16"/>
    <n v="0"/>
    <n v="2487927.16"/>
    <n v="0"/>
    <n v="0"/>
    <n v="0"/>
    <s v="31957050"/>
    <s v="7028"/>
    <s v="NAGPUR RETAIL RO (STP 5027)"/>
    <s v="7028"/>
    <s v="WZR"/>
    <s v="7028CC01"/>
    <s v="INFR"/>
    <d v="2024-06-01T00:00:00"/>
    <d v="2026-03-31T00:00:00"/>
    <s v="RET"/>
    <n v="3100000"/>
    <s v="NAGPUR RETAIL RO (STP 5027)"/>
    <x v="0"/>
    <x v="1"/>
    <s v="0"/>
  </r>
  <r>
    <x v="1196"/>
    <s v="WZ_NSK_Modn_GGPetro_13L"/>
    <x v="4"/>
    <n v="1300000"/>
    <n v="1300000"/>
    <n v="0"/>
    <n v="0"/>
    <n v="0"/>
    <n v="959239.97"/>
    <n v="73.787689999999998"/>
    <n v="0"/>
    <n v="0"/>
    <n v="959239.97"/>
    <n v="0"/>
    <n v="959239.97"/>
    <n v="0"/>
    <n v="0"/>
    <n v="0"/>
    <s v="31945070"/>
    <s v="7036"/>
    <s v="NASIK RETAIL REGIONAL OFFICE"/>
    <s v="7036"/>
    <s v="WZR"/>
    <s v="7036CC01"/>
    <s v="INFR"/>
    <d v="2024-04-01T00:00:00"/>
    <d v="2025-03-31T00:00:00"/>
    <s v="RET"/>
    <n v="1300000"/>
    <s v="NASIK RETAIL REGIONAL OFFICE"/>
    <x v="0"/>
    <x v="1"/>
    <s v="0"/>
  </r>
  <r>
    <x v="1197"/>
    <s v="WZ_Pune_Pre-fabricated Tank 3"/>
    <x v="1"/>
    <n v="46900000"/>
    <n v="46900000"/>
    <n v="6295179.4400000004"/>
    <n v="1526886.56"/>
    <n v="1526886.56"/>
    <n v="33019017.190000001"/>
    <n v="70.403021727078894"/>
    <n v="0"/>
    <n v="0"/>
    <n v="29555661.260000002"/>
    <n v="1936469.37"/>
    <n v="39314196.630000003"/>
    <n v="0"/>
    <n v="0"/>
    <n v="0"/>
    <s v="31949520"/>
    <s v="7029"/>
    <s v="PUNE RETAIL RO"/>
    <s v="7029"/>
    <s v="WZR"/>
    <s v="7029CC01"/>
    <s v="TANK"/>
    <d v="2024-06-14T00:00:00"/>
    <d v="2026-06-30T00:00:00"/>
    <s v="RET"/>
    <n v="46900000"/>
    <s v="PUNE RETAIL RO"/>
    <x v="1"/>
    <x v="1"/>
    <s v="0"/>
  </r>
  <r>
    <x v="1198"/>
    <s v="WZ_Mod_Pune_Bhumika Petroleum"/>
    <x v="1"/>
    <n v="1700000"/>
    <n v="1700000"/>
    <n v="0"/>
    <n v="0"/>
    <n v="0"/>
    <n v="1529039.08"/>
    <n v="89.943475294117647"/>
    <n v="0"/>
    <n v="0"/>
    <n v="1529039.08"/>
    <n v="0"/>
    <n v="1529039.08"/>
    <n v="0"/>
    <n v="0"/>
    <n v="0"/>
    <s v="31949520"/>
    <s v="7029"/>
    <s v="PUNE RETAIL RO"/>
    <s v="7029"/>
    <s v="WZR"/>
    <s v="7029CC01"/>
    <s v="INFR"/>
    <d v="2024-06-14T00:00:00"/>
    <d v="2025-06-30T00:00:00"/>
    <s v="RET"/>
    <n v="1700000"/>
    <s v="PUNE RETAIL RO"/>
    <x v="0"/>
    <x v="1"/>
    <s v="0"/>
  </r>
  <r>
    <x v="1199"/>
    <s v="WZ_Pune_NRO Nighoje_DO"/>
    <x v="1"/>
    <n v="3100000"/>
    <n v="3100000"/>
    <n v="4951.82"/>
    <n v="0"/>
    <n v="0"/>
    <n v="2681369.4700000002"/>
    <n v="86.49578935483872"/>
    <n v="0"/>
    <n v="0"/>
    <n v="2678789.9700000002"/>
    <n v="2579.5"/>
    <n v="2686321.29"/>
    <n v="0"/>
    <n v="0"/>
    <n v="0"/>
    <s v="31949520"/>
    <s v="7029"/>
    <s v="PUNE RETAIL RO"/>
    <s v="7029"/>
    <s v="WZR"/>
    <s v="7029CC01"/>
    <s v="INFR"/>
    <d v="2024-06-14T00:00:00"/>
    <d v="2025-06-30T00:00:00"/>
    <s v="RET"/>
    <n v="3100000"/>
    <s v="PUNE RETAIL RO"/>
    <x v="1"/>
    <x v="1"/>
    <s v="0"/>
  </r>
  <r>
    <x v="1200"/>
    <s v="WZ_AURR_MOD. _VAIBHAV PET._29L"/>
    <x v="3"/>
    <n v="2900000"/>
    <n v="2900000"/>
    <n v="0"/>
    <n v="0"/>
    <n v="0"/>
    <n v="2349971.31"/>
    <n v="81.033493448275863"/>
    <n v="0"/>
    <n v="0"/>
    <n v="2349971.31"/>
    <n v="0"/>
    <n v="2349971.31"/>
    <n v="0"/>
    <n v="0"/>
    <n v="0"/>
    <s v="31990690"/>
    <s v="7023"/>
    <s v="AURANGABAD RETAIL RO"/>
    <s v="7023"/>
    <s v="WZR"/>
    <s v="7023CC01"/>
    <s v="INFR"/>
    <d v="2024-04-01T00:00:00"/>
    <d v="2026-03-31T00:00:00"/>
    <s v="RET"/>
    <n v="2900000"/>
    <s v="AURANGABAD RETAIL RO"/>
    <x v="1"/>
    <x v="1"/>
    <s v="0"/>
  </r>
  <r>
    <x v="1201"/>
    <s v="WZ_Mod_Pune_APMC Supe"/>
    <x v="1"/>
    <n v="1400000"/>
    <n v="1400000"/>
    <n v="0"/>
    <n v="0"/>
    <n v="0"/>
    <n v="1376224.35"/>
    <n v="98.301739285714291"/>
    <n v="0"/>
    <n v="0"/>
    <n v="1376224.35"/>
    <n v="0"/>
    <n v="1376224.35"/>
    <n v="0"/>
    <n v="0"/>
    <n v="0"/>
    <s v="31949520"/>
    <s v="7029"/>
    <s v="PUNE RETAIL RO"/>
    <s v="7029"/>
    <s v="WZR"/>
    <s v="7029CC01"/>
    <s v="INFR"/>
    <d v="2024-06-17T00:00:00"/>
    <d v="2025-06-30T00:00:00"/>
    <s v="RET"/>
    <n v="1400000"/>
    <s v="PUNE RETAIL RO"/>
    <x v="0"/>
    <x v="1"/>
    <s v="0"/>
  </r>
  <r>
    <x v="1202"/>
    <s v="WZ_Mod_Pune_SK Autocare"/>
    <x v="1"/>
    <n v="3100000"/>
    <n v="3100000"/>
    <n v="2987.77"/>
    <n v="0"/>
    <n v="0"/>
    <n v="3096004.7"/>
    <n v="99.871119354838712"/>
    <n v="0"/>
    <n v="0"/>
    <n v="3094947.58"/>
    <n v="1057.1199999999999"/>
    <n v="3098992.47"/>
    <n v="0"/>
    <n v="0"/>
    <n v="0"/>
    <s v="31949520"/>
    <s v="7029"/>
    <s v="PUNE RETAIL RO"/>
    <s v="7029"/>
    <s v="WZR"/>
    <s v="7029CC01"/>
    <s v="INFR"/>
    <d v="2024-06-17T00:00:00"/>
    <d v="2025-06-30T00:00:00"/>
    <s v="RET"/>
    <n v="3100000"/>
    <s v="PUNE RETAIL RO"/>
    <x v="1"/>
    <x v="1"/>
    <s v="0"/>
  </r>
  <r>
    <x v="1203"/>
    <s v="WZ_NSK_Modn_ShriRamRaver_30L"/>
    <x v="4"/>
    <n v="3000000"/>
    <n v="3000000"/>
    <n v="4577.3100000000004"/>
    <n v="0"/>
    <n v="0"/>
    <n v="2651666.0299999998"/>
    <n v="88.388867666666656"/>
    <n v="0"/>
    <n v="0"/>
    <n v="2651666.0299999998"/>
    <n v="0"/>
    <n v="2656243.34"/>
    <n v="0"/>
    <n v="0"/>
    <n v="0"/>
    <s v="31945070"/>
    <s v="7036"/>
    <s v="NASIK RETAIL REGIONAL OFFICE"/>
    <s v="7036"/>
    <s v="WZR"/>
    <s v="7036CC01"/>
    <s v="INFR"/>
    <d v="2024-04-01T00:00:00"/>
    <d v="2025-03-31T00:00:00"/>
    <s v="RET"/>
    <n v="3000000"/>
    <s v="NASIK RETAIL REGIONAL OFFICE"/>
    <x v="1"/>
    <x v="1"/>
    <s v="0"/>
  </r>
  <r>
    <x v="1204"/>
    <s v="WZ_SUR_NROKesapuriDC"/>
    <x v="2"/>
    <n v="2200000"/>
    <n v="2200000"/>
    <n v="0"/>
    <n v="0"/>
    <n v="0"/>
    <n v="1955864.81"/>
    <n v="88.902945909090917"/>
    <n v="0"/>
    <n v="0"/>
    <n v="1955864.81"/>
    <n v="0"/>
    <n v="1955864.81"/>
    <n v="0"/>
    <n v="0"/>
    <n v="0"/>
    <s v="31951460"/>
    <s v="7035"/>
    <s v="SHOLAPUR RETAIL REGION"/>
    <s v="7035"/>
    <s v="WZR"/>
    <s v="7035CC01"/>
    <s v="INFR"/>
    <d v="2024-06-17T00:00:00"/>
    <d v="2026-03-31T00:00:00"/>
    <s v="RET"/>
    <n v="2200000"/>
    <s v="SHOLAPUR RETAIL REGION"/>
    <x v="0"/>
    <x v="1"/>
    <s v="0"/>
  </r>
  <r>
    <x v="1205"/>
    <s v="WZ_SUR_NROPatodaDC"/>
    <x v="2"/>
    <n v="2200000"/>
    <n v="2200000"/>
    <n v="0"/>
    <n v="0"/>
    <n v="0"/>
    <n v="1946337.5"/>
    <n v="88.469886363636363"/>
    <n v="0"/>
    <n v="0"/>
    <n v="1946337.5"/>
    <n v="0"/>
    <n v="1946337.5"/>
    <n v="0"/>
    <n v="0"/>
    <n v="0"/>
    <s v="31951460"/>
    <s v="7035"/>
    <s v="SHOLAPUR RETAIL REGION"/>
    <s v="7035"/>
    <s v="WZR"/>
    <s v="7035CC01"/>
    <s v="INFR"/>
    <d v="2024-06-17T00:00:00"/>
    <d v="2026-03-31T00:00:00"/>
    <s v="RET"/>
    <n v="2200000"/>
    <s v="SHOLAPUR RETAIL REGION"/>
    <x v="0"/>
    <x v="1"/>
    <s v="0"/>
  </r>
  <r>
    <x v="1206"/>
    <s v="WZ_Pune_Integrated Airboy Canopy"/>
    <x v="1"/>
    <n v="7200000"/>
    <n v="7200000"/>
    <n v="0"/>
    <n v="0"/>
    <n v="0"/>
    <n v="7172401.7000000002"/>
    <n v="99.616690277777778"/>
    <n v="0"/>
    <n v="0"/>
    <n v="5389516.21"/>
    <n v="1782885.49"/>
    <n v="7172401.7000000002"/>
    <n v="0"/>
    <n v="0"/>
    <n v="0"/>
    <s v="31949520"/>
    <s v="7029"/>
    <s v="PUNE RETAIL RO"/>
    <s v="7029"/>
    <s v="WZR"/>
    <s v="7029CC01"/>
    <s v="INFR"/>
    <d v="2024-06-18T00:00:00"/>
    <d v="2025-06-30T00:00:00"/>
    <s v="RET"/>
    <n v="7200000"/>
    <s v="PUNE RETAIL RO"/>
    <x v="1"/>
    <x v="1"/>
    <s v="0"/>
  </r>
  <r>
    <x v="1207"/>
    <s v="WZ_Pune_LED &amp; Pelmet Lighting"/>
    <x v="1"/>
    <n v="15000000"/>
    <n v="15000000"/>
    <n v="36393.17"/>
    <n v="0"/>
    <n v="0"/>
    <n v="14644792.029999999"/>
    <n v="97.631946866666667"/>
    <n v="0"/>
    <n v="0"/>
    <n v="13069670.369999999"/>
    <n v="1575121.66"/>
    <n v="14681185.199999999"/>
    <n v="0"/>
    <n v="0"/>
    <n v="0"/>
    <s v="31949520"/>
    <s v="7029"/>
    <s v="PUNE RETAIL RO"/>
    <s v="7029"/>
    <s v="WZR"/>
    <s v="7029CC01"/>
    <s v="INFR"/>
    <d v="2024-06-18T00:00:00"/>
    <d v="2025-06-30T00:00:00"/>
    <s v="RET"/>
    <n v="15000000"/>
    <s v="PUNE RETAIL RO"/>
    <x v="1"/>
    <x v="1"/>
    <s v="0"/>
  </r>
  <r>
    <x v="1208"/>
    <s v="WZ_NSK_Modn_Malpure_28L"/>
    <x v="4"/>
    <n v="2800000"/>
    <n v="2800000"/>
    <n v="0"/>
    <n v="0"/>
    <n v="0"/>
    <n v="2777488.45"/>
    <n v="99.196016071428573"/>
    <n v="0"/>
    <n v="0"/>
    <n v="2777488.45"/>
    <n v="0"/>
    <n v="2777488.45"/>
    <n v="0"/>
    <n v="0"/>
    <n v="0"/>
    <s v="31992610"/>
    <s v="7036"/>
    <s v="NASIK RETAIL REGIONAL OFFICE"/>
    <s v="7036"/>
    <s v="WZR"/>
    <s v="7036CC01"/>
    <s v="INFR"/>
    <d v="2024-04-01T00:00:00"/>
    <d v="2025-03-31T00:00:00"/>
    <s v="RET"/>
    <n v="2800000"/>
    <s v="NASIK RETAIL REGIONAL OFFICE"/>
    <x v="0"/>
    <x v="1"/>
    <s v="0"/>
  </r>
  <r>
    <x v="1209"/>
    <s v="WZ_NSK_Modn_ShriBramSwami_29L"/>
    <x v="4"/>
    <n v="2900000"/>
    <n v="2900000"/>
    <n v="780951.39"/>
    <n v="0"/>
    <n v="0"/>
    <n v="2027997.06"/>
    <n v="69.930933103448282"/>
    <n v="0"/>
    <n v="0"/>
    <n v="2027997.06"/>
    <n v="0"/>
    <n v="2808948.45"/>
    <n v="0"/>
    <n v="0"/>
    <n v="0"/>
    <s v="31945070"/>
    <s v="7036"/>
    <s v="NASIK RETAIL REGIONAL OFFICE"/>
    <s v="7036"/>
    <s v="WZR"/>
    <s v="7036CC01"/>
    <s v="INFR"/>
    <d v="2024-04-01T00:00:00"/>
    <d v="2025-06-30T00:00:00"/>
    <s v="RET"/>
    <n v="2900000"/>
    <s v="NASIK RETAIL REGIONAL OFFICE"/>
    <x v="1"/>
    <x v="1"/>
    <s v="0"/>
  </r>
  <r>
    <x v="1210"/>
    <s v="WZ_NSK_Modn_SiddhGanesh_14L"/>
    <x v="4"/>
    <n v="1400000"/>
    <n v="1400000"/>
    <n v="0"/>
    <n v="0"/>
    <n v="0"/>
    <n v="1381669.46"/>
    <n v="98.690675714285717"/>
    <n v="0"/>
    <n v="0"/>
    <n v="1381669.46"/>
    <n v="0"/>
    <n v="1381669.46"/>
    <n v="0"/>
    <n v="0"/>
    <n v="0"/>
    <s v="31945070"/>
    <s v="7036"/>
    <s v="NASIK RETAIL REGIONAL OFFICE"/>
    <s v="7036"/>
    <s v="WZR"/>
    <s v="7036CC01"/>
    <s v="INFR"/>
    <d v="2024-04-01T00:00:00"/>
    <d v="2025-03-31T00:00:00"/>
    <s v="RET"/>
    <n v="1400000"/>
    <s v="NASIK RETAIL REGIONAL OFFICE"/>
    <x v="0"/>
    <x v="1"/>
    <s v="0"/>
  </r>
  <r>
    <x v="1211"/>
    <s v="WZ_NSK_Modn_JaiDurga_14L"/>
    <x v="4"/>
    <n v="1400000"/>
    <n v="1400000"/>
    <n v="0"/>
    <n v="0"/>
    <n v="0"/>
    <n v="1392048.55"/>
    <n v="99.432039285714282"/>
    <n v="0"/>
    <n v="0"/>
    <n v="1392048.55"/>
    <n v="0"/>
    <n v="1392048.55"/>
    <n v="0"/>
    <n v="0"/>
    <n v="0"/>
    <s v="31945070"/>
    <s v="7036"/>
    <s v="NASIK RETAIL REGIONAL OFFICE"/>
    <s v="7036"/>
    <s v="WZR"/>
    <s v="7036CC01"/>
    <s v="INFR"/>
    <d v="2024-04-01T00:00:00"/>
    <d v="2025-03-31T00:00:00"/>
    <s v="RET"/>
    <n v="1400000"/>
    <s v="NASIK RETAIL REGIONAL OFFICE"/>
    <x v="0"/>
    <x v="1"/>
    <s v="0"/>
  </r>
  <r>
    <x v="1212"/>
    <s v="WZ_NAG_MODBHARATI"/>
    <x v="6"/>
    <n v="1000000"/>
    <n v="1000000"/>
    <n v="644432.30000000005"/>
    <n v="0"/>
    <n v="0"/>
    <n v="0"/>
    <n v="0"/>
    <n v="0"/>
    <n v="0"/>
    <n v="0"/>
    <n v="0"/>
    <n v="644432.30000000005"/>
    <n v="0"/>
    <n v="0"/>
    <n v="0"/>
    <s v="31957050"/>
    <s v="7028"/>
    <s v="NAGPUR RETAIL RO (STP 5027)"/>
    <s v="7028"/>
    <s v="WZR"/>
    <s v="7028CC01"/>
    <s v="INFR"/>
    <d v="2024-06-01T00:00:00"/>
    <d v="2026-03-31T00:00:00"/>
    <s v="RET"/>
    <n v="1000000"/>
    <s v="NAGPUR RETAIL RO (STP 5027)"/>
    <x v="1"/>
    <x v="1"/>
    <s v="0"/>
  </r>
  <r>
    <x v="1213"/>
    <s v="WZ_NSK_Modn_Bhautyata_21L"/>
    <x v="4"/>
    <n v="0"/>
    <n v="0"/>
    <n v="0"/>
    <n v="0"/>
    <n v="0"/>
    <n v="0"/>
    <e v="#DIV/0!"/>
    <n v="0"/>
    <n v="0"/>
    <n v="0"/>
    <n v="0"/>
    <n v="0"/>
    <n v="0"/>
    <n v="0"/>
    <n v="0"/>
    <s v="31945070"/>
    <s v="7036"/>
    <s v="NASIK RETAIL REGIONAL OFFICE"/>
    <s v="7036"/>
    <s v="WZR"/>
    <s v="7036CC01"/>
    <s v="INFR"/>
    <d v="2024-04-01T00:00:00"/>
    <d v="2025-03-31T00:00:00"/>
    <s v="RET"/>
    <n v="2100000"/>
    <s v="NASIK RETAIL REGIONAL OFFICE"/>
    <x v="0"/>
    <x v="1"/>
    <s v="0"/>
  </r>
  <r>
    <x v="1214"/>
    <s v="WZ_NAG_MODDREAMLAND"/>
    <x v="6"/>
    <n v="2100000"/>
    <n v="2100000"/>
    <n v="627195.49"/>
    <n v="0"/>
    <n v="0"/>
    <n v="952503.74"/>
    <n v="45.357320952380952"/>
    <n v="0"/>
    <n v="0"/>
    <n v="952503.74"/>
    <n v="0"/>
    <n v="1579699.23"/>
    <n v="0"/>
    <n v="0"/>
    <n v="0"/>
    <s v="31957050"/>
    <s v="7028"/>
    <s v="NAGPUR RETAIL RO (STP 5027)"/>
    <s v="7028"/>
    <s v="WZR"/>
    <s v="7028CC01"/>
    <s v="INFR"/>
    <d v="2024-06-01T00:00:00"/>
    <d v="2026-03-31T00:00:00"/>
    <s v="RET"/>
    <n v="2100000"/>
    <s v="NAGPUR RETAIL RO (STP 5027)"/>
    <x v="1"/>
    <x v="1"/>
    <s v="0"/>
  </r>
  <r>
    <x v="1215"/>
    <s v="WZ_NAG_MODMALPANI"/>
    <x v="6"/>
    <n v="2500000"/>
    <n v="2500000"/>
    <n v="456593.52"/>
    <n v="0"/>
    <n v="0"/>
    <n v="1196647.99"/>
    <n v="47.865919599999998"/>
    <n v="0"/>
    <n v="0"/>
    <n v="1100468.02"/>
    <n v="96179.97"/>
    <n v="1653241.51"/>
    <n v="0"/>
    <n v="0"/>
    <n v="0"/>
    <s v="31957050"/>
    <s v="7028"/>
    <s v="NAGPUR RETAIL RO (STP 5027)"/>
    <s v="7028"/>
    <s v="WZR"/>
    <s v="7028CC01"/>
    <s v="INFR"/>
    <d v="2024-06-01T00:00:00"/>
    <d v="2026-03-31T00:00:00"/>
    <s v="RET"/>
    <n v="2500000"/>
    <s v="NAGPUR RETAIL RO (STP 5027)"/>
    <x v="1"/>
    <x v="1"/>
    <s v="0"/>
  </r>
  <r>
    <x v="1216"/>
    <s v="WZ_NAG_MODPURVI"/>
    <x v="6"/>
    <n v="1000000"/>
    <n v="1000000"/>
    <n v="640596.16"/>
    <n v="0"/>
    <n v="0"/>
    <n v="0"/>
    <n v="0"/>
    <n v="0"/>
    <n v="0"/>
    <n v="0"/>
    <n v="0"/>
    <n v="640596.16"/>
    <n v="0"/>
    <n v="0"/>
    <n v="0"/>
    <s v="31957050"/>
    <s v="7028"/>
    <s v="NAGPUR RETAIL RO (STP 5027)"/>
    <s v="7028"/>
    <s v="WZR"/>
    <s v="7028CC01"/>
    <s v="INFR"/>
    <d v="2024-06-01T00:00:00"/>
    <d v="2026-03-31T00:00:00"/>
    <s v="RET"/>
    <n v="1000000"/>
    <s v="NAGPUR RETAIL RO (STP 5027)"/>
    <x v="1"/>
    <x v="1"/>
    <s v="0"/>
  </r>
  <r>
    <x v="1217"/>
    <s v="WZ_NAG_MODSAIBABA"/>
    <x v="6"/>
    <n v="3200000"/>
    <n v="3200000"/>
    <n v="1106224.07"/>
    <n v="17022.490000000002"/>
    <n v="17022.490000000002"/>
    <n v="1854651.74"/>
    <n v="57.957866875000001"/>
    <n v="0"/>
    <n v="0"/>
    <n v="1837629.26"/>
    <n v="-0.01"/>
    <n v="2960875.81"/>
    <n v="0"/>
    <n v="0"/>
    <n v="0"/>
    <s v="31957050"/>
    <s v="7028"/>
    <s v="NAGPUR RETAIL RO (STP 5027)"/>
    <s v="7028"/>
    <s v="WZR"/>
    <s v="7028CC01"/>
    <s v="INFR"/>
    <d v="2024-06-01T00:00:00"/>
    <d v="2026-03-31T00:00:00"/>
    <s v="RET"/>
    <n v="3200000"/>
    <s v="NAGPUR RETAIL RO (STP 5027)"/>
    <x v="1"/>
    <x v="1"/>
    <s v="1"/>
  </r>
  <r>
    <x v="1218"/>
    <s v="WZ_NAG_MODTARABAI"/>
    <x v="6"/>
    <n v="2800000"/>
    <n v="2800000"/>
    <n v="91187.91"/>
    <n v="0"/>
    <n v="0"/>
    <n v="2472362.4"/>
    <n v="88.298657142857138"/>
    <n v="0"/>
    <n v="0"/>
    <n v="2472362.4"/>
    <n v="0"/>
    <n v="2563550.31"/>
    <n v="0"/>
    <n v="0"/>
    <n v="0"/>
    <s v="31957050"/>
    <s v="7028"/>
    <s v="NAGPUR RETAIL RO (STP 5027)"/>
    <s v="7028"/>
    <s v="WZR"/>
    <s v="7028CC01"/>
    <s v="INFR"/>
    <d v="2024-06-01T00:00:00"/>
    <d v="2026-03-31T00:00:00"/>
    <s v="RET"/>
    <n v="2800000"/>
    <s v="NAGPUR RETAIL RO (STP 5027)"/>
    <x v="1"/>
    <x v="1"/>
    <s v="0"/>
  </r>
  <r>
    <x v="1219"/>
    <s v="WZ_NAG_NROBHOSA"/>
    <x v="6"/>
    <n v="0"/>
    <n v="0"/>
    <n v="0"/>
    <n v="0"/>
    <n v="0"/>
    <n v="0"/>
    <e v="#DIV/0!"/>
    <n v="0"/>
    <n v="0"/>
    <n v="0"/>
    <n v="0"/>
    <n v="0"/>
    <n v="0"/>
    <n v="0"/>
    <n v="0"/>
    <s v="31957050"/>
    <s v="7028"/>
    <s v="NAGPUR RETAIL RO (STP 5027)"/>
    <s v="7028"/>
    <s v="WZR"/>
    <s v="7028CC01"/>
    <s v="INFR"/>
    <d v="2024-04-01T00:00:00"/>
    <d v="2026-03-31T00:00:00"/>
    <s v="RET"/>
    <n v="2500000"/>
    <s v="NAGPUR RETAIL RO (STP 5027)"/>
    <x v="0"/>
    <x v="1"/>
    <s v="0"/>
  </r>
  <r>
    <x v="1220"/>
    <s v="WZ_AURR_MOD. VAIBHAV PET._29L"/>
    <x v="3"/>
    <n v="0"/>
    <n v="0"/>
    <n v="0"/>
    <n v="0"/>
    <n v="0"/>
    <n v="0"/>
    <e v="#DIV/0!"/>
    <n v="0"/>
    <n v="0"/>
    <n v="0"/>
    <n v="0"/>
    <n v="0"/>
    <n v="0"/>
    <n v="0"/>
    <n v="0"/>
    <s v="31990690"/>
    <s v="7023"/>
    <s v="AURANGABAD RETAIL RO"/>
    <s v="7023"/>
    <s v="WZR"/>
    <s v="7023CC01"/>
    <s v="INFR"/>
    <d v="2024-04-01T00:00:00"/>
    <d v="2026-03-31T00:00:00"/>
    <s v="RET"/>
    <n v="2900000"/>
    <s v="AURANGABAD RETAIL RO"/>
    <x v="0"/>
    <x v="1"/>
    <s v="0"/>
  </r>
  <r>
    <x v="1221"/>
    <s v="WZ_AURR_MOD._SURYA PET."/>
    <x v="3"/>
    <n v="1300000"/>
    <n v="1300000"/>
    <n v="0"/>
    <n v="0"/>
    <n v="0"/>
    <n v="1251898.8400000001"/>
    <n v="96.299910769230777"/>
    <n v="0"/>
    <n v="0"/>
    <n v="1251898.8400000001"/>
    <n v="0"/>
    <n v="1251898.8400000001"/>
    <n v="0"/>
    <n v="0"/>
    <n v="0"/>
    <s v="31990690"/>
    <s v="7023"/>
    <s v="AURANGABAD RETAIL RO"/>
    <s v="7023"/>
    <s v="WZR"/>
    <s v="7023CC01"/>
    <s v="INFR"/>
    <d v="2024-07-03T00:00:00"/>
    <d v="2026-03-31T00:00:00"/>
    <s v="RET"/>
    <n v="1300000"/>
    <s v="AURANGABAD RETAIL RO"/>
    <x v="0"/>
    <x v="1"/>
    <s v="0"/>
  </r>
  <r>
    <x v="1222"/>
    <s v="WZ_AURR_Sugat Petroleum"/>
    <x v="3"/>
    <n v="3100000"/>
    <n v="3100000"/>
    <n v="0"/>
    <n v="0"/>
    <n v="0"/>
    <n v="3030158.93"/>
    <n v="97.747062258064517"/>
    <n v="0"/>
    <n v="0"/>
    <n v="3030158.92"/>
    <n v="0.01"/>
    <n v="3030158.93"/>
    <n v="0"/>
    <n v="0"/>
    <n v="0"/>
    <s v="31990690"/>
    <s v="7023"/>
    <s v="AURANGABAD RETAIL RO"/>
    <s v="7023"/>
    <s v="WZR"/>
    <s v="7023CC01"/>
    <s v="INFR"/>
    <d v="2024-04-01T00:00:00"/>
    <d v="2026-03-31T00:00:00"/>
    <s v="RET"/>
    <n v="3100000"/>
    <s v="AURANGABAD RETAIL RO"/>
    <x v="1"/>
    <x v="1"/>
    <s v="0"/>
  </r>
  <r>
    <x v="1223"/>
    <s v="WZ_AURR_MOD._Renuka Petroleum"/>
    <x v="3"/>
    <n v="3300000"/>
    <n v="3300000"/>
    <n v="0"/>
    <n v="0"/>
    <n v="0"/>
    <n v="1988420.79"/>
    <n v="60.255175454545459"/>
    <n v="0"/>
    <n v="0"/>
    <n v="1988420.79"/>
    <n v="0"/>
    <n v="1988420.79"/>
    <n v="0"/>
    <n v="0"/>
    <n v="0"/>
    <s v="31990690"/>
    <s v="7023"/>
    <s v="AURANGABAD RETAIL RO"/>
    <s v="7023"/>
    <s v="WZR"/>
    <s v="7023CC01"/>
    <s v="INFR"/>
    <d v="2024-04-01T00:00:00"/>
    <d v="2026-03-31T00:00:00"/>
    <s v="RET"/>
    <n v="3300000"/>
    <s v="AURANGABAD RETAIL RO"/>
    <x v="1"/>
    <x v="1"/>
    <s v="0"/>
  </r>
  <r>
    <x v="1224"/>
    <s v="WZ_AURR_MOD._SIDDHIVINAYAK PET."/>
    <x v="3"/>
    <n v="2000000"/>
    <n v="2000000"/>
    <n v="0"/>
    <n v="0"/>
    <n v="0"/>
    <n v="1997191.77"/>
    <n v="99.859588500000001"/>
    <n v="0"/>
    <n v="0"/>
    <n v="1997191.77"/>
    <n v="0"/>
    <n v="1997191.77"/>
    <n v="0"/>
    <n v="0"/>
    <n v="0"/>
    <s v="31990690"/>
    <s v="7023"/>
    <s v="AURANGABAD RETAIL RO"/>
    <s v="7023"/>
    <s v="WZR"/>
    <s v="7023CC01"/>
    <s v="INFR"/>
    <d v="2024-06-19T00:00:00"/>
    <d v="2026-03-31T00:00:00"/>
    <s v="RET"/>
    <n v="2000000"/>
    <s v="AURANGABAD RETAIL RO"/>
    <x v="0"/>
    <x v="1"/>
    <s v="0"/>
  </r>
  <r>
    <x v="1225"/>
    <s v="WZ_AURR_SS_TANKS"/>
    <x v="3"/>
    <n v="0"/>
    <n v="0"/>
    <n v="0"/>
    <n v="0"/>
    <n v="0"/>
    <n v="0"/>
    <e v="#DIV/0!"/>
    <n v="0"/>
    <n v="0"/>
    <n v="0"/>
    <n v="0"/>
    <n v="0"/>
    <n v="0"/>
    <n v="0"/>
    <n v="0"/>
    <s v="31990690"/>
    <s v="7023"/>
    <s v="AURANGABAD RETAIL RO"/>
    <s v="7023"/>
    <s v="WZR"/>
    <s v="7023CC01"/>
    <s v="TANK"/>
    <d v="2024-06-19T00:00:00"/>
    <d v="2026-03-31T00:00:00"/>
    <s v="RET"/>
    <n v="39200000"/>
    <s v="AURANGABAD RETAIL RO"/>
    <x v="0"/>
    <x v="1"/>
    <s v="0"/>
  </r>
  <r>
    <x v="1226"/>
    <s v="WZ_Mod_Pune_Shinde Automobile"/>
    <x v="1"/>
    <n v="4000000"/>
    <n v="4000000"/>
    <n v="110605.33"/>
    <n v="0"/>
    <n v="0"/>
    <n v="3887020.8"/>
    <n v="97.175519999999992"/>
    <n v="0"/>
    <n v="0"/>
    <n v="3887020.8"/>
    <n v="0"/>
    <n v="3997626.13"/>
    <n v="0"/>
    <n v="0"/>
    <n v="0"/>
    <s v="31949520"/>
    <s v="7029"/>
    <s v="PUNE RETAIL RO"/>
    <s v="7029"/>
    <s v="WZR"/>
    <s v="7029CC01"/>
    <s v="INFR"/>
    <d v="2024-06-20T00:00:00"/>
    <d v="2025-06-30T00:00:00"/>
    <s v="RET"/>
    <n v="4000000"/>
    <s v="PUNE RETAIL RO"/>
    <x v="1"/>
    <x v="1"/>
    <s v="0"/>
  </r>
  <r>
    <x v="1227"/>
    <s v="WZ_Mod_Pune_Adhoc Sarai Petroleum"/>
    <x v="1"/>
    <n v="800000"/>
    <n v="800000"/>
    <n v="0"/>
    <n v="0"/>
    <n v="0"/>
    <n v="655172.75"/>
    <n v="81.896593749999994"/>
    <n v="0"/>
    <n v="0"/>
    <n v="655172.75"/>
    <n v="0"/>
    <n v="655172.75"/>
    <n v="0"/>
    <n v="0"/>
    <n v="0"/>
    <s v="31949520"/>
    <s v="7029"/>
    <s v="PUNE RETAIL RO"/>
    <s v="7029"/>
    <s v="WZR"/>
    <s v="7029CC01"/>
    <s v="INFR"/>
    <d v="2024-06-20T00:00:00"/>
    <d v="2025-06-30T00:00:00"/>
    <s v="RET"/>
    <n v="800000"/>
    <s v="PUNE RETAIL RO"/>
    <x v="0"/>
    <x v="1"/>
    <s v="0"/>
  </r>
  <r>
    <x v="1228"/>
    <s v="WZ_Mod_Pune_Shriram Petroleum"/>
    <x v="1"/>
    <n v="1000000"/>
    <n v="1000000"/>
    <n v="0"/>
    <n v="0"/>
    <n v="0"/>
    <n v="999067.3"/>
    <n v="99.90673000000001"/>
    <n v="0"/>
    <n v="0"/>
    <n v="999067.3"/>
    <n v="0"/>
    <n v="999067.3"/>
    <n v="0"/>
    <n v="0"/>
    <n v="0"/>
    <s v="31949520"/>
    <s v="7029"/>
    <s v="PUNE RETAIL RO"/>
    <s v="7029"/>
    <s v="WZR"/>
    <s v="7029CC01"/>
    <s v="INFR"/>
    <d v="2024-06-20T00:00:00"/>
    <d v="2025-06-30T00:00:00"/>
    <s v="RET"/>
    <n v="1000000"/>
    <s v="PUNE RETAIL RO"/>
    <x v="0"/>
    <x v="1"/>
    <s v="0"/>
  </r>
  <r>
    <x v="1229"/>
    <s v="WZ_Mod_Pune_Venkatesh Petroleum"/>
    <x v="1"/>
    <n v="800000"/>
    <n v="800000"/>
    <n v="0"/>
    <n v="0"/>
    <n v="0"/>
    <n v="646977.06999999995"/>
    <n v="80.872133749999989"/>
    <n v="0"/>
    <n v="0"/>
    <n v="646977.06999999995"/>
    <n v="0"/>
    <n v="646977.06999999995"/>
    <n v="0"/>
    <n v="0"/>
    <n v="0"/>
    <s v="31949520"/>
    <s v="7029"/>
    <s v="PUNE RETAIL RO"/>
    <s v="7029"/>
    <s v="WZR"/>
    <s v="7029CC01"/>
    <s v="INFR"/>
    <d v="2024-06-20T00:00:00"/>
    <d v="2025-06-30T00:00:00"/>
    <s v="RET"/>
    <n v="800000"/>
    <s v="PUNE RETAIL RO"/>
    <x v="0"/>
    <x v="1"/>
    <s v="0"/>
  </r>
  <r>
    <x v="1230"/>
    <s v="WZ_SUR_PrefabTanks300"/>
    <x v="2"/>
    <n v="30000000"/>
    <n v="30000000"/>
    <n v="4742608.8600000003"/>
    <n v="581937.84"/>
    <n v="581937.84"/>
    <n v="20162587.420000002"/>
    <n v="67.208624733333338"/>
    <n v="0"/>
    <n v="0"/>
    <n v="16929070.170000002"/>
    <n v="2651579.41"/>
    <n v="24905196.280000001"/>
    <n v="0"/>
    <n v="0"/>
    <n v="0"/>
    <s v="31951460"/>
    <s v="7035"/>
    <s v="SHOLAPUR RETAIL REGION"/>
    <s v="7035"/>
    <s v="WZR"/>
    <s v="7035CC01"/>
    <s v="TANK"/>
    <d v="2024-06-20T00:00:00"/>
    <d v="2026-03-31T00:00:00"/>
    <s v="RET"/>
    <n v="30000000"/>
    <s v="SHOLAPUR RETAIL REGION"/>
    <x v="1"/>
    <x v="1"/>
    <s v="0"/>
  </r>
  <r>
    <x v="1231"/>
    <s v="WZ_AURR_NRO_BORGAON MANJU"/>
    <x v="3"/>
    <n v="2300000"/>
    <n v="2300000"/>
    <n v="0"/>
    <n v="0"/>
    <n v="0"/>
    <n v="2250790.2599999998"/>
    <n v="97.860446086956514"/>
    <n v="0"/>
    <n v="0"/>
    <n v="1641984.3"/>
    <n v="608805.96"/>
    <n v="2250790.2599999998"/>
    <n v="0"/>
    <n v="0"/>
    <n v="0"/>
    <s v="31990690"/>
    <s v="7023"/>
    <s v="AURANGABAD RETAIL RO"/>
    <s v="7023"/>
    <s v="WZR"/>
    <s v="7023CC01"/>
    <s v="INFR"/>
    <d v="2024-06-20T00:00:00"/>
    <d v="2026-03-31T00:00:00"/>
    <s v="RET"/>
    <n v="2300000"/>
    <s v="AURANGABAD RETAIL RO"/>
    <x v="1"/>
    <x v="1"/>
    <s v="0"/>
  </r>
  <r>
    <x v="1232"/>
    <s v="WZ_AURR_NRO_PIMPRI GAWALI"/>
    <x v="3"/>
    <n v="2400000"/>
    <n v="2400000"/>
    <n v="0"/>
    <n v="0"/>
    <n v="0"/>
    <n v="2123446.87"/>
    <n v="88.476952916666676"/>
    <n v="0"/>
    <n v="0"/>
    <n v="1825003.4"/>
    <n v="298443.46999999997"/>
    <n v="2123446.87"/>
    <n v="0"/>
    <n v="0"/>
    <n v="0"/>
    <s v="31990690"/>
    <s v="7023"/>
    <s v="AURANGABAD RETAIL RO"/>
    <s v="7023"/>
    <s v="WZR"/>
    <s v="7023CC01"/>
    <s v="INFR"/>
    <d v="2024-04-01T00:00:00"/>
    <d v="2026-03-31T00:00:00"/>
    <s v="RET"/>
    <n v="2400000"/>
    <s v="AURANGABAD RETAIL RO"/>
    <x v="1"/>
    <x v="1"/>
    <s v="0"/>
  </r>
  <r>
    <x v="1233"/>
    <s v="WZ_VASHI_MODN_SHAHIDMUKESH"/>
    <x v="5"/>
    <n v="2700000"/>
    <n v="2700000"/>
    <n v="0"/>
    <n v="0"/>
    <n v="0"/>
    <n v="2646577.9300000002"/>
    <n v="98.021404814814815"/>
    <n v="0"/>
    <n v="0"/>
    <n v="2646577.9300000002"/>
    <n v="0"/>
    <n v="2646577.9300000002"/>
    <n v="0"/>
    <n v="0"/>
    <n v="0"/>
    <s v="31990790"/>
    <s v="7033"/>
    <s v="VASHI RETAIL RO"/>
    <s v="7033"/>
    <s v="WZR"/>
    <s v="7033CC01"/>
    <s v="INFR"/>
    <d v="2024-06-21T00:00:00"/>
    <d v="2026-03-31T00:00:00"/>
    <s v="RET"/>
    <n v="2700000"/>
    <s v="VASHI RETAIL RO"/>
    <x v="0"/>
    <x v="1"/>
    <s v="0"/>
  </r>
  <r>
    <x v="1234"/>
    <s v="WZ_VASHI_MODN_VIJAYAUTOMOBILE"/>
    <x v="5"/>
    <n v="1600000"/>
    <n v="1600000"/>
    <n v="0"/>
    <n v="0"/>
    <n v="0"/>
    <n v="1592263.04"/>
    <n v="99.516440000000003"/>
    <n v="0"/>
    <n v="0"/>
    <n v="1592263.04"/>
    <n v="0"/>
    <n v="1592263.04"/>
    <n v="0"/>
    <n v="0"/>
    <n v="0"/>
    <s v="31990790"/>
    <s v="7033"/>
    <s v="VASHI RETAIL RO"/>
    <s v="7033"/>
    <s v="WZR"/>
    <s v="7033CC01"/>
    <s v="INFR"/>
    <d v="2024-06-21T00:00:00"/>
    <d v="2026-03-31T00:00:00"/>
    <s v="RET"/>
    <n v="1600000"/>
    <s v="VASHI RETAIL RO"/>
    <x v="0"/>
    <x v="1"/>
    <s v="0"/>
  </r>
  <r>
    <x v="1235"/>
    <s v="WZ_VASHI_MODN_ADHOCRKSHELAR"/>
    <x v="5"/>
    <n v="1700000"/>
    <n v="1700000"/>
    <n v="0"/>
    <n v="0"/>
    <n v="0"/>
    <n v="1691716.12"/>
    <n v="99.512712941176474"/>
    <n v="0"/>
    <n v="0"/>
    <n v="1691716.12"/>
    <n v="0"/>
    <n v="1691716.12"/>
    <n v="0"/>
    <n v="0"/>
    <n v="0"/>
    <s v="31904990"/>
    <s v="7033"/>
    <s v="VASHI RETAIL RO"/>
    <s v="7033"/>
    <s v="WZR"/>
    <s v="7033CC01"/>
    <s v="INFR"/>
    <d v="2024-06-21T00:00:00"/>
    <d v="2026-03-31T00:00:00"/>
    <s v="RET"/>
    <n v="1700000"/>
    <s v="VASHI RETAIL RO"/>
    <x v="0"/>
    <x v="1"/>
    <s v="0"/>
  </r>
  <r>
    <x v="1236"/>
    <s v="WZ_VASHI_MODN_ADHOCSHRIYAM"/>
    <x v="5"/>
    <n v="3400000"/>
    <n v="3400000"/>
    <n v="0"/>
    <n v="0"/>
    <n v="0"/>
    <n v="3399812.99"/>
    <n v="99.994499705882362"/>
    <n v="0"/>
    <n v="0"/>
    <n v="3399812.99"/>
    <n v="0"/>
    <n v="3399812.99"/>
    <n v="0"/>
    <n v="0"/>
    <n v="0"/>
    <s v="31990790"/>
    <s v="7033"/>
    <s v="VASHI RETAIL RO"/>
    <s v="7033"/>
    <s v="WZR"/>
    <s v="7033CC01"/>
    <s v="INFR"/>
    <d v="2024-06-21T00:00:00"/>
    <d v="2026-03-31T00:00:00"/>
    <s v="RET"/>
    <n v="3400000"/>
    <s v="VASHI RETAIL RO"/>
    <x v="0"/>
    <x v="1"/>
    <s v="0"/>
  </r>
  <r>
    <x v="1237"/>
    <s v="WZ_VASHI_MODN_GURUNANAK"/>
    <x v="5"/>
    <n v="2300000"/>
    <n v="2300000"/>
    <n v="0"/>
    <n v="0"/>
    <n v="0"/>
    <n v="2295064.5499999998"/>
    <n v="99.785415217391289"/>
    <n v="0"/>
    <n v="0"/>
    <n v="2295064.5499999998"/>
    <n v="0"/>
    <n v="2295064.5499999998"/>
    <n v="0"/>
    <n v="0"/>
    <n v="0"/>
    <s v="31990790"/>
    <s v="7033"/>
    <s v="VASHI RETAIL RO"/>
    <s v="7033"/>
    <s v="WZR"/>
    <s v="7033CC01"/>
    <s v="INFR"/>
    <d v="2024-06-21T00:00:00"/>
    <d v="2026-03-31T00:00:00"/>
    <s v="RET"/>
    <n v="2300000"/>
    <s v="VASHI RETAIL RO"/>
    <x v="0"/>
    <x v="1"/>
    <s v="0"/>
  </r>
  <r>
    <x v="1238"/>
    <s v="WZ_VASHI_MODN_KRISHNAPETROLEUM"/>
    <x v="5"/>
    <n v="1800000"/>
    <n v="1800000"/>
    <n v="0"/>
    <n v="0"/>
    <n v="0"/>
    <n v="1760805.3"/>
    <n v="97.822516666666672"/>
    <n v="0"/>
    <n v="0"/>
    <n v="1760805.3"/>
    <n v="0"/>
    <n v="1760805.3"/>
    <n v="0"/>
    <n v="0"/>
    <n v="0"/>
    <s v="31990790"/>
    <s v="7033"/>
    <s v="VASHI RETAIL RO"/>
    <s v="7033"/>
    <s v="WZR"/>
    <s v="7033CC01"/>
    <s v="INFR"/>
    <d v="2024-06-21T00:00:00"/>
    <d v="2026-03-31T00:00:00"/>
    <s v="RET"/>
    <n v="1800000"/>
    <s v="VASHI RETAIL RO"/>
    <x v="0"/>
    <x v="1"/>
    <s v="0"/>
  </r>
  <r>
    <x v="1239"/>
    <s v="WZ_VASHI_MODN_SIDDHIVINYAKLOHARE"/>
    <x v="5"/>
    <n v="1400000"/>
    <n v="1400000"/>
    <n v="0"/>
    <n v="0"/>
    <n v="0"/>
    <n v="1383104.49"/>
    <n v="98.793177857142851"/>
    <n v="0"/>
    <n v="0"/>
    <n v="1383104.49"/>
    <n v="0"/>
    <n v="1383104.49"/>
    <n v="0"/>
    <n v="0"/>
    <n v="0"/>
    <s v="31990790"/>
    <s v="7033"/>
    <s v="VASHI RETAIL RO"/>
    <s v="7033"/>
    <s v="WZR"/>
    <s v="7033CC01"/>
    <s v="INFR"/>
    <d v="2024-06-21T00:00:00"/>
    <d v="2026-03-31T00:00:00"/>
    <s v="RET"/>
    <n v="1400000"/>
    <s v="VASHI RETAIL RO"/>
    <x v="0"/>
    <x v="1"/>
    <s v="0"/>
  </r>
  <r>
    <x v="1240"/>
    <s v="WZ_NAG_MODARCHANA"/>
    <x v="6"/>
    <n v="3100000"/>
    <n v="3100000"/>
    <n v="2174.67"/>
    <n v="0"/>
    <n v="0"/>
    <n v="2881042.5"/>
    <n v="92.936854838709678"/>
    <n v="0"/>
    <n v="0"/>
    <n v="2881042.5"/>
    <n v="0"/>
    <n v="2883217.17"/>
    <n v="0"/>
    <n v="0"/>
    <n v="0"/>
    <s v="31957050"/>
    <s v="7028"/>
    <s v="NAGPUR RETAIL RO (STP 5027)"/>
    <s v="7028"/>
    <s v="WZR"/>
    <s v="7028CC01"/>
    <s v="INFR"/>
    <d v="2024-06-01T00:00:00"/>
    <d v="2026-03-31T00:00:00"/>
    <s v="RET"/>
    <n v="3100000"/>
    <s v="NAGPUR RETAIL RO (STP 5027)"/>
    <x v="1"/>
    <x v="1"/>
    <s v="0"/>
  </r>
  <r>
    <x v="1241"/>
    <s v="WZ_NAG_MODCPAUTO"/>
    <x v="6"/>
    <n v="1100000"/>
    <n v="1100000"/>
    <n v="0"/>
    <n v="0"/>
    <n v="0"/>
    <n v="1009393.94"/>
    <n v="91.763085454545447"/>
    <n v="0"/>
    <n v="0"/>
    <n v="1009393.94"/>
    <n v="0"/>
    <n v="1009393.94"/>
    <n v="0"/>
    <n v="0"/>
    <n v="0"/>
    <s v="31957050"/>
    <s v="7028"/>
    <s v="NAGPUR RETAIL RO (STP 5027)"/>
    <s v="7028"/>
    <s v="WZR"/>
    <s v="7028CC01"/>
    <s v="INFR"/>
    <d v="2024-06-01T00:00:00"/>
    <d v="2026-03-31T00:00:00"/>
    <s v="RET"/>
    <n v="1100000"/>
    <s v="NAGPUR RETAIL RO (STP 5027)"/>
    <x v="0"/>
    <x v="1"/>
    <s v="0"/>
  </r>
  <r>
    <x v="1242"/>
    <s v="WZ_NAG_NROPAUNI"/>
    <x v="6"/>
    <n v="2100000"/>
    <n v="2100000"/>
    <n v="73920"/>
    <n v="0"/>
    <n v="0"/>
    <n v="631025.38"/>
    <n v="30.048827619047618"/>
    <n v="0"/>
    <n v="0"/>
    <n v="0"/>
    <n v="631025.38"/>
    <n v="704945.38"/>
    <n v="0"/>
    <n v="0"/>
    <n v="0"/>
    <s v="31957050"/>
    <s v="7028"/>
    <s v="NAGPUR RETAIL RO (STP 5027)"/>
    <s v="7028"/>
    <s v="WZR"/>
    <s v="7028CC01"/>
    <s v="INFR"/>
    <d v="2024-06-01T00:00:00"/>
    <d v="2026-03-31T00:00:00"/>
    <s v="RET"/>
    <n v="2100000"/>
    <s v="NAGPUR RETAIL RO (STP 5027)"/>
    <x v="1"/>
    <x v="1"/>
    <s v="0"/>
  </r>
  <r>
    <x v="1243"/>
    <s v="WZ_SUR_ModMoreshwarCNGCanDw"/>
    <x v="2"/>
    <n v="2400000"/>
    <n v="2400000"/>
    <n v="0"/>
    <n v="0"/>
    <n v="0"/>
    <n v="2186829.75"/>
    <n v="91.117906250000004"/>
    <n v="0"/>
    <n v="0"/>
    <n v="2186829.75"/>
    <n v="0"/>
    <n v="2186829.75"/>
    <n v="0"/>
    <n v="0"/>
    <n v="0"/>
    <s v="31951460"/>
    <s v="7035"/>
    <s v="SHOLAPUR RETAIL REGION"/>
    <s v="7035"/>
    <s v="WZR"/>
    <s v="7035CC01"/>
    <s v="INFR"/>
    <d v="2024-06-21T00:00:00"/>
    <d v="2026-03-31T00:00:00"/>
    <s v="RET"/>
    <n v="2400000"/>
    <s v="SHOLAPUR RETAIL REGION"/>
    <x v="0"/>
    <x v="1"/>
    <s v="0"/>
  </r>
  <r>
    <x v="1244"/>
    <s v="WZ_Vasco_Modn_Adhoc Rajashree Pet"/>
    <x v="8"/>
    <n v="4891000"/>
    <n v="4891000"/>
    <n v="915693.14"/>
    <n v="0"/>
    <n v="0"/>
    <n v="3606416.9"/>
    <n v="73.735777959517478"/>
    <n v="0"/>
    <n v="0"/>
    <n v="3606416.9"/>
    <n v="0"/>
    <n v="4522110.04"/>
    <n v="0"/>
    <n v="0"/>
    <n v="0"/>
    <s v="31990680"/>
    <s v="7032"/>
    <s v="VASCO RETAIL RO"/>
    <s v="7032"/>
    <s v="WZR"/>
    <s v="7032CC01"/>
    <s v="INFR"/>
    <d v="2024-06-22T00:00:00"/>
    <d v="2025-12-31T00:00:00"/>
    <s v="RET"/>
    <n v="4891000"/>
    <s v="VASCO RETAIL RO"/>
    <x v="1"/>
    <x v="1"/>
    <s v="0"/>
  </r>
  <r>
    <x v="1245"/>
    <s v="WZ_NSK_NDC_Chandgiri_21L"/>
    <x v="4"/>
    <n v="2100000"/>
    <n v="2100000"/>
    <n v="0"/>
    <n v="0"/>
    <n v="0"/>
    <n v="2024736.69"/>
    <n v="96.416032857142852"/>
    <n v="0"/>
    <n v="0"/>
    <n v="2024736.69"/>
    <n v="0"/>
    <n v="2024736.69"/>
    <n v="0"/>
    <n v="0"/>
    <n v="0"/>
    <s v="31945070"/>
    <s v="7036"/>
    <s v="NASIK RETAIL REGIONAL OFFICE"/>
    <s v="7036"/>
    <s v="WZR"/>
    <s v="7036CC01"/>
    <s v="INFR"/>
    <d v="2024-04-01T00:00:00"/>
    <d v="2025-03-31T00:00:00"/>
    <s v="RET"/>
    <n v="2100000"/>
    <s v="NASIK RETAIL REGIONAL OFFICE"/>
    <x v="0"/>
    <x v="1"/>
    <s v="0"/>
  </r>
  <r>
    <x v="1246"/>
    <s v="WZ_SUR_ModSriGirirajCNGCanTk"/>
    <x v="2"/>
    <n v="2700000"/>
    <n v="2700000"/>
    <n v="0"/>
    <n v="0"/>
    <n v="0"/>
    <n v="2680742.0099999998"/>
    <n v="99.286741111111098"/>
    <n v="0"/>
    <n v="0"/>
    <n v="2201210.94"/>
    <n v="479531.07"/>
    <n v="2680742.0099999998"/>
    <n v="0"/>
    <n v="0"/>
    <n v="0"/>
    <s v="31951460"/>
    <s v="7035"/>
    <s v="SHOLAPUR RETAIL REGION"/>
    <s v="7035"/>
    <s v="WZR"/>
    <s v="7035CC01"/>
    <s v="INFR"/>
    <d v="2024-06-22T00:00:00"/>
    <d v="2026-03-31T00:00:00"/>
    <s v="RET"/>
    <n v="2700000"/>
    <s v="SHOLAPUR RETAIL REGION"/>
    <x v="2"/>
    <x v="1"/>
    <s v="0"/>
  </r>
  <r>
    <x v="1247"/>
    <s v="WZ_SUR_CNGSriGiriraj"/>
    <x v="2"/>
    <n v="2000000"/>
    <n v="2000000"/>
    <n v="0"/>
    <n v="0"/>
    <n v="0"/>
    <n v="1994703.11"/>
    <n v="99.735155500000005"/>
    <n v="0"/>
    <n v="0"/>
    <n v="1913355.01"/>
    <n v="81348.100000000006"/>
    <n v="1994703.11"/>
    <n v="0"/>
    <n v="0"/>
    <n v="0"/>
    <s v="31951460"/>
    <s v="7035"/>
    <s v="SHOLAPUR RETAIL REGION"/>
    <s v="7035"/>
    <s v="WZR"/>
    <s v="7035CC01"/>
    <s v="CNG"/>
    <d v="2024-06-22T00:00:00"/>
    <d v="2026-03-31T00:00:00"/>
    <s v="RET"/>
    <n v="2000000"/>
    <s v="SHOLAPUR RETAIL REGION"/>
    <x v="2"/>
    <x v="1"/>
    <s v="0"/>
  </r>
  <r>
    <x v="1248"/>
    <s v="WZ_Vasco_Modn_Gurumauli Auto"/>
    <x v="8"/>
    <n v="2214000"/>
    <n v="2214000"/>
    <n v="64469.21"/>
    <n v="0"/>
    <n v="0"/>
    <n v="1747572.75"/>
    <n v="78.932825203252037"/>
    <n v="0"/>
    <n v="0"/>
    <n v="1747572.75"/>
    <n v="0"/>
    <n v="1812041.96"/>
    <n v="0"/>
    <n v="0"/>
    <n v="0"/>
    <s v="31990680"/>
    <s v="7032"/>
    <s v="VASCO RETAIL RO"/>
    <s v="7032"/>
    <s v="WZR"/>
    <s v="7032CC01"/>
    <s v="INFR"/>
    <d v="2024-06-24T00:00:00"/>
    <d v="2025-12-31T00:00:00"/>
    <s v="RET"/>
    <n v="2214000"/>
    <s v="VASCO RETAIL RO"/>
    <x v="1"/>
    <x v="1"/>
    <s v="0"/>
  </r>
  <r>
    <x v="1249"/>
    <s v="WZ_MRO_Linear_Light"/>
    <x v="7"/>
    <n v="1000000"/>
    <n v="1000000"/>
    <n v="0"/>
    <n v="0"/>
    <n v="0"/>
    <n v="963067.2"/>
    <n v="96.306719999999999"/>
    <n v="0"/>
    <n v="0"/>
    <n v="963067.2"/>
    <n v="0"/>
    <n v="963067.2"/>
    <n v="0"/>
    <n v="0"/>
    <n v="0"/>
    <s v="31904990"/>
    <s v="7027"/>
    <s v="MUMBAI RETAIL RO"/>
    <s v="7027"/>
    <s v="WZR"/>
    <s v="7027CC01"/>
    <s v="INFR"/>
    <d v="2024-06-24T00:00:00"/>
    <d v="2025-07-31T00:00:00"/>
    <s v="RET"/>
    <n v="1000000"/>
    <s v="MUMBAI RETAIL RO"/>
    <x v="0"/>
    <x v="1"/>
    <s v="0"/>
  </r>
  <r>
    <x v="1250"/>
    <s v="WZ_SUR_NROKumbefalCFS"/>
    <x v="2"/>
    <n v="7900000"/>
    <n v="7900000"/>
    <n v="630567.56999999995"/>
    <n v="0"/>
    <n v="0"/>
    <n v="7147062.79"/>
    <n v="90.469149240506326"/>
    <n v="0"/>
    <n v="0"/>
    <n v="7147062.79"/>
    <n v="0"/>
    <n v="7777630.3600000003"/>
    <n v="0"/>
    <n v="0"/>
    <n v="0"/>
    <s v="31951460"/>
    <s v="7035"/>
    <s v="SHOLAPUR RETAIL REGION"/>
    <s v="7035"/>
    <s v="WZR"/>
    <s v="7035CC01"/>
    <s v="INFR"/>
    <d v="2024-06-24T00:00:00"/>
    <d v="2026-03-31T00:00:00"/>
    <s v="RET"/>
    <n v="7900000"/>
    <s v="SHOLAPUR RETAIL REGION"/>
    <x v="2"/>
    <x v="1"/>
    <s v="0"/>
  </r>
  <r>
    <x v="1251"/>
    <s v="WZ_SUR_NROSonegaonCFS"/>
    <x v="2"/>
    <n v="9300000"/>
    <n v="9300000"/>
    <n v="98633.14"/>
    <n v="0"/>
    <n v="0"/>
    <n v="7961925.0199999996"/>
    <n v="85.612096989247306"/>
    <n v="0"/>
    <n v="0"/>
    <n v="7961925.0199999996"/>
    <n v="0"/>
    <n v="8060558.1600000001"/>
    <n v="0"/>
    <n v="0"/>
    <n v="0"/>
    <s v="31951460"/>
    <s v="7035"/>
    <s v="SHOLAPUR RETAIL REGION"/>
    <s v="7035"/>
    <s v="WZR"/>
    <s v="7035CC01"/>
    <s v="INFR"/>
    <d v="2024-06-24T00:00:00"/>
    <d v="2026-03-31T00:00:00"/>
    <s v="RET"/>
    <n v="9300000"/>
    <s v="SHOLAPUR RETAIL REGION"/>
    <x v="2"/>
    <x v="1"/>
    <s v="0"/>
  </r>
  <r>
    <x v="1252"/>
    <s v="WZ_MRO_MTA_Hains_Road_AR2"/>
    <x v="7"/>
    <n v="5500000"/>
    <n v="5500000"/>
    <n v="440163.45"/>
    <n v="0"/>
    <n v="0"/>
    <n v="4849362.01"/>
    <n v="88.170218363636366"/>
    <n v="0"/>
    <n v="0"/>
    <n v="4849359.83"/>
    <n v="2.1800000000000002"/>
    <n v="5289525.46"/>
    <n v="0"/>
    <n v="0"/>
    <n v="0"/>
    <s v="31904990"/>
    <s v="7027"/>
    <s v="MUMBAI RETAIL RO"/>
    <s v="7027"/>
    <s v="WZR"/>
    <s v="7027CC01"/>
    <s v="INFR"/>
    <d v="2024-06-24T00:00:00"/>
    <d v="2025-07-31T00:00:00"/>
    <s v="RET"/>
    <n v="5500000"/>
    <s v="MUMBAI RETAIL RO"/>
    <x v="1"/>
    <x v="1"/>
    <s v="0"/>
  </r>
  <r>
    <x v="1253"/>
    <s v="WZ_Vasco_CNG_Silca Fuels"/>
    <x v="8"/>
    <n v="1300000"/>
    <n v="1300000"/>
    <n v="0"/>
    <n v="0"/>
    <n v="0"/>
    <n v="1282402.8899999999"/>
    <n v="98.646376153846148"/>
    <n v="0"/>
    <n v="0"/>
    <n v="1282402.8899999999"/>
    <n v="0"/>
    <n v="1282402.8899999999"/>
    <n v="0"/>
    <n v="0"/>
    <n v="0"/>
    <s v="31990680"/>
    <s v="7032"/>
    <s v="VASCO RETAIL RO"/>
    <s v="7032"/>
    <s v="WZR"/>
    <s v="7032CC01"/>
    <s v="CNG"/>
    <d v="2024-06-24T00:00:00"/>
    <d v="2025-12-31T00:00:00"/>
    <s v="RET"/>
    <n v="1300000"/>
    <s v="VASCO RETAIL RO"/>
    <x v="0"/>
    <x v="1"/>
    <s v="0"/>
  </r>
  <r>
    <x v="1254"/>
    <s v="WZ_NAG_MODJEETPETROLEUM"/>
    <x v="6"/>
    <n v="3700000"/>
    <n v="3700000"/>
    <n v="0"/>
    <n v="0"/>
    <n v="0"/>
    <n v="3678050.77"/>
    <n v="99.406777567567573"/>
    <n v="0"/>
    <n v="0"/>
    <n v="3678050.77"/>
    <n v="0"/>
    <n v="3678050.77"/>
    <n v="0"/>
    <n v="0"/>
    <n v="0"/>
    <s v="31957050"/>
    <s v="7028"/>
    <s v="NAGPUR RETAIL RO (STP 5027)"/>
    <s v="7028"/>
    <s v="WZR"/>
    <s v="7028CC01"/>
    <s v="INFR"/>
    <d v="2024-07-01T00:00:00"/>
    <d v="2026-03-31T00:00:00"/>
    <s v="RET"/>
    <n v="3700000"/>
    <s v="NAGPUR RETAIL RO (STP 5027)"/>
    <x v="0"/>
    <x v="1"/>
    <s v="0"/>
  </r>
  <r>
    <x v="1255"/>
    <s v="WZ_NAG_MODDSPETRO"/>
    <x v="6"/>
    <n v="1700000"/>
    <n v="1700000"/>
    <n v="456593.52"/>
    <n v="0"/>
    <n v="0"/>
    <n v="834827.28"/>
    <n v="49.10748705882353"/>
    <n v="0"/>
    <n v="0"/>
    <n v="834827.28"/>
    <n v="0"/>
    <n v="1291420.8"/>
    <n v="0"/>
    <n v="0"/>
    <n v="0"/>
    <s v="31957050"/>
    <s v="7028"/>
    <s v="NAGPUR RETAIL RO (STP 5027)"/>
    <s v="7028"/>
    <s v="WZR"/>
    <s v="7028CC01"/>
    <s v="INFR"/>
    <d v="2024-06-01T00:00:00"/>
    <d v="2026-03-31T00:00:00"/>
    <s v="RET"/>
    <n v="1700000"/>
    <s v="NAGPUR RETAIL RO (STP 5027)"/>
    <x v="1"/>
    <x v="1"/>
    <s v="0"/>
  </r>
  <r>
    <x v="1256"/>
    <s v="WZ_NAG_MODGOKUL"/>
    <x v="6"/>
    <n v="3700000"/>
    <n v="3700000"/>
    <n v="0"/>
    <n v="0"/>
    <n v="0"/>
    <n v="2766589.15"/>
    <n v="74.772679729729731"/>
    <n v="0"/>
    <n v="0"/>
    <n v="2766589.15"/>
    <n v="0"/>
    <n v="2766589.15"/>
    <n v="0"/>
    <n v="0"/>
    <n v="0"/>
    <s v="31957050"/>
    <s v="7028"/>
    <s v="NAGPUR RETAIL RO (STP 5027)"/>
    <s v="7028"/>
    <s v="WZR"/>
    <s v="7028CC01"/>
    <s v="INFR"/>
    <d v="2024-06-01T00:00:00"/>
    <d v="2026-03-31T00:00:00"/>
    <s v="RET"/>
    <n v="3700000"/>
    <s v="NAGPUR RETAIL RO (STP 5027)"/>
    <x v="2"/>
    <x v="1"/>
    <s v="0"/>
  </r>
  <r>
    <x v="1257"/>
    <s v="WZ_NAG_MODMAALAXMI"/>
    <x v="6"/>
    <n v="2600000"/>
    <n v="2600000"/>
    <n v="0"/>
    <n v="0"/>
    <n v="0"/>
    <n v="2342167.4900000002"/>
    <n v="90.083365000000015"/>
    <n v="0"/>
    <n v="0"/>
    <n v="2342167.4900000002"/>
    <n v="0"/>
    <n v="2342167.4900000002"/>
    <n v="0"/>
    <n v="0"/>
    <n v="0"/>
    <s v="31957050"/>
    <s v="7028"/>
    <s v="NAGPUR RETAIL RO (STP 5027)"/>
    <s v="7028"/>
    <s v="WZR"/>
    <s v="7028CC01"/>
    <s v="INFR"/>
    <d v="2024-06-01T00:00:00"/>
    <d v="2026-03-31T00:00:00"/>
    <s v="RET"/>
    <n v="2600000"/>
    <s v="NAGPUR RETAIL RO (STP 5027)"/>
    <x v="2"/>
    <x v="1"/>
    <s v="0"/>
  </r>
  <r>
    <x v="1258"/>
    <s v="WZ_NAG_MODSHIVSHAKTI"/>
    <x v="6"/>
    <n v="1300000"/>
    <n v="1300000"/>
    <n v="0"/>
    <n v="0"/>
    <n v="0"/>
    <n v="1285654.1100000001"/>
    <n v="98.896470000000008"/>
    <n v="0"/>
    <n v="0"/>
    <n v="1285654.1100000001"/>
    <n v="0"/>
    <n v="1285654.1100000001"/>
    <n v="0"/>
    <n v="0"/>
    <n v="0"/>
    <s v="31957050"/>
    <s v="7028"/>
    <s v="NAGPUR RETAIL RO (STP 5027)"/>
    <s v="7028"/>
    <s v="WZR"/>
    <s v="7028CC01"/>
    <s v="INFR"/>
    <d v="2024-06-01T00:00:00"/>
    <d v="2026-03-31T00:00:00"/>
    <s v="RET"/>
    <n v="1300000"/>
    <s v="NAGPUR RETAIL RO (STP 5027)"/>
    <x v="2"/>
    <x v="1"/>
    <s v="0"/>
  </r>
  <r>
    <x v="1259"/>
    <s v="WZ_NAG_YARDLIGHTS"/>
    <x v="6"/>
    <n v="9999999"/>
    <n v="9999999"/>
    <n v="425353.79"/>
    <n v="0"/>
    <n v="0"/>
    <n v="9470659.0600000005"/>
    <n v="94.706600070660002"/>
    <n v="0"/>
    <n v="0"/>
    <n v="5918824.96"/>
    <n v="3551834.1"/>
    <n v="9896012.8499999996"/>
    <n v="0"/>
    <n v="0"/>
    <n v="0"/>
    <s v="31957050"/>
    <s v="7028"/>
    <s v="NAGPUR RETAIL RO (STP 5027)"/>
    <s v="7028"/>
    <s v="WZR"/>
    <s v="7028CC01"/>
    <s v="INFR"/>
    <d v="2024-06-01T00:00:00"/>
    <d v="2026-06-30T00:00:00"/>
    <s v="RET"/>
    <n v="2500000"/>
    <s v="NAGPUR RETAIL RO (STP 5027)"/>
    <x v="1"/>
    <x v="1"/>
    <s v="0"/>
  </r>
  <r>
    <x v="1260"/>
    <s v="WZ_NSK_PelmetLgt_132.90L"/>
    <x v="4"/>
    <n v="13272994"/>
    <n v="13272994"/>
    <n v="0"/>
    <n v="0"/>
    <n v="0"/>
    <n v="11902494.130000001"/>
    <n v="89.674523547588436"/>
    <n v="0"/>
    <n v="0"/>
    <n v="11902494.130000001"/>
    <n v="0"/>
    <n v="11902494.130000001"/>
    <n v="0"/>
    <n v="0"/>
    <n v="0"/>
    <s v="31992610"/>
    <s v="7036"/>
    <s v="NASIK RETAIL REGIONAL OFFICE"/>
    <s v="7036"/>
    <s v="WZR"/>
    <s v="7036CC01"/>
    <s v="INFR"/>
    <d v="2024-04-01T00:00:00"/>
    <d v="2025-07-31T00:00:00"/>
    <s v="RET"/>
    <n v="13272994"/>
    <s v="NASIK RETAIL REGIONAL OFFICE"/>
    <x v="0"/>
    <x v="1"/>
    <s v="0"/>
  </r>
  <r>
    <x v="1261"/>
    <s v="WZ_AURR_NRO_VASANTNAGAR"/>
    <x v="3"/>
    <n v="9100000"/>
    <n v="9100000"/>
    <n v="80116.98"/>
    <n v="0"/>
    <n v="0"/>
    <n v="8880264.4000000004"/>
    <n v="97.585323076923075"/>
    <n v="0"/>
    <n v="0"/>
    <n v="8482486.25"/>
    <n v="397778.15"/>
    <n v="8960381.3800000008"/>
    <n v="0"/>
    <n v="0"/>
    <n v="0"/>
    <s v="31990690"/>
    <s v="7023"/>
    <s v="AURANGABAD RETAIL RO"/>
    <s v="7023"/>
    <s v="WZR"/>
    <s v="7023CC01"/>
    <s v="INFR"/>
    <d v="2024-06-27T00:00:00"/>
    <d v="2026-03-31T00:00:00"/>
    <s v="RET"/>
    <n v="9100000"/>
    <s v="AURANGABAD RETAIL RO"/>
    <x v="1"/>
    <x v="1"/>
    <s v="0"/>
  </r>
  <r>
    <x v="1262"/>
    <s v="WZ_VASHI_CNG UPGRADATION2"/>
    <x v="5"/>
    <n v="12700000"/>
    <n v="12700000"/>
    <n v="0"/>
    <n v="0"/>
    <n v="0"/>
    <n v="12265198.66"/>
    <n v="96.576367401574799"/>
    <n v="0"/>
    <n v="0"/>
    <n v="12265198.66"/>
    <n v="0"/>
    <n v="12265198.66"/>
    <n v="0"/>
    <n v="0"/>
    <n v="0"/>
    <s v="31990790"/>
    <s v="7033"/>
    <s v="VASHI RETAIL RO"/>
    <s v="7033"/>
    <s v="WZR"/>
    <s v="7033CC01"/>
    <s v="CNG"/>
    <d v="2024-04-01T00:00:00"/>
    <d v="2026-03-31T00:00:00"/>
    <s v="RET"/>
    <n v="12700000"/>
    <s v="VASHI RETAIL RO"/>
    <x v="0"/>
    <x v="1"/>
    <s v="0"/>
  </r>
  <r>
    <x v="1263"/>
    <s v="WZ_Vasco_CNG_V S Ticlo 2"/>
    <x v="8"/>
    <n v="1320000"/>
    <n v="1320000"/>
    <n v="77355.55"/>
    <n v="0"/>
    <n v="0"/>
    <n v="1221960"/>
    <n v="92.572727272727278"/>
    <n v="0"/>
    <n v="0"/>
    <n v="1221960"/>
    <n v="0"/>
    <n v="1299315.55"/>
    <n v="0"/>
    <n v="0"/>
    <n v="0"/>
    <s v="31990680"/>
    <s v="7032"/>
    <s v="VASCO RETAIL RO"/>
    <s v="7032"/>
    <s v="WZR"/>
    <s v="7032CC01"/>
    <s v="CNG"/>
    <d v="2024-06-28T00:00:00"/>
    <d v="2025-12-31T00:00:00"/>
    <s v="RET"/>
    <n v="1320000"/>
    <s v="VASCO RETAIL RO"/>
    <x v="1"/>
    <x v="1"/>
    <s v="0"/>
  </r>
  <r>
    <x v="1264"/>
    <s v="WZ_AURR_NRO_DANAPUR"/>
    <x v="3"/>
    <n v="11000000"/>
    <n v="11000000"/>
    <n v="111455.11"/>
    <n v="0"/>
    <n v="0"/>
    <n v="9991591.5199999996"/>
    <n v="90.832650181818181"/>
    <n v="0"/>
    <n v="0"/>
    <n v="9991591.5199999996"/>
    <n v="0"/>
    <n v="10103046.630000001"/>
    <n v="0"/>
    <n v="0"/>
    <n v="0"/>
    <s v="31990690"/>
    <s v="7023"/>
    <s v="AURANGABAD RETAIL RO"/>
    <s v="7023"/>
    <s v="WZR"/>
    <s v="7023CC01"/>
    <s v="INFR"/>
    <d v="2024-06-28T00:00:00"/>
    <d v="2026-03-31T00:00:00"/>
    <s v="RET"/>
    <n v="11000000"/>
    <s v="AURANGABAD RETAIL RO"/>
    <x v="1"/>
    <x v="1"/>
    <s v="0"/>
  </r>
  <r>
    <x v="1265"/>
    <s v="WZ_VASHI_MODN_PRIYAPETROLEUM"/>
    <x v="5"/>
    <n v="3600000"/>
    <n v="3600000"/>
    <n v="0"/>
    <n v="0"/>
    <n v="0"/>
    <n v="3584321.25"/>
    <n v="99.564479166666672"/>
    <n v="0"/>
    <n v="0"/>
    <n v="3584321.25"/>
    <n v="0"/>
    <n v="3584321.25"/>
    <n v="0"/>
    <n v="0"/>
    <n v="0"/>
    <s v="31990790"/>
    <s v="7033"/>
    <s v="VASHI RETAIL RO"/>
    <s v="7033"/>
    <s v="WZR"/>
    <s v="7033CC01"/>
    <s v="INFR"/>
    <d v="2024-04-01T00:00:00"/>
    <d v="2026-03-31T00:00:00"/>
    <s v="RET"/>
    <n v="3600000"/>
    <s v="VASHI RETAIL RO"/>
    <x v="0"/>
    <x v="1"/>
    <s v="0"/>
  </r>
  <r>
    <x v="1266"/>
    <s v="WZ_VASHI_MODN_SONIPETROLEUM"/>
    <x v="5"/>
    <n v="4500000"/>
    <n v="4500000"/>
    <n v="0"/>
    <n v="193036.1"/>
    <n v="193036.1"/>
    <n v="4497246.47"/>
    <n v="99.938810444444442"/>
    <n v="0"/>
    <n v="0"/>
    <n v="4304210.37"/>
    <n v="0"/>
    <n v="4497246.47"/>
    <n v="0"/>
    <n v="0"/>
    <n v="0"/>
    <s v="31990790"/>
    <s v="7095"/>
    <s v="RETAIL SBU - HB (Mkt HQO)"/>
    <s v="7033"/>
    <s v="WZR"/>
    <s v="7033CC01"/>
    <s v="INFR"/>
    <d v="2024-04-01T00:00:00"/>
    <d v="2026-03-31T00:00:00"/>
    <s v="RET"/>
    <n v="4500000"/>
    <s v="VASHI RETAIL RO"/>
    <x v="1"/>
    <x v="1"/>
    <s v="0"/>
  </r>
  <r>
    <x v="1267"/>
    <s v="WZ_SUR_NROChorakhaliCFS"/>
    <x v="2"/>
    <n v="9800000"/>
    <n v="9800000"/>
    <n v="0"/>
    <n v="0"/>
    <n v="0"/>
    <n v="9466412.3499999996"/>
    <n v="96.5960443877551"/>
    <n v="0"/>
    <n v="0"/>
    <n v="9466412.3499999996"/>
    <n v="0"/>
    <n v="9466412.3499999996"/>
    <n v="0"/>
    <n v="0"/>
    <n v="0"/>
    <s v="31951460"/>
    <s v="7035"/>
    <s v="SHOLAPUR RETAIL REGION"/>
    <s v="7035"/>
    <s v="WZR"/>
    <s v="7035CC01"/>
    <s v="INFR"/>
    <d v="2024-06-30T00:00:00"/>
    <d v="2026-03-31T00:00:00"/>
    <s v="RET"/>
    <n v="9800000"/>
    <s v="SHOLAPUR RETAIL REGION"/>
    <x v="0"/>
    <x v="1"/>
    <s v="0"/>
  </r>
  <r>
    <x v="1268"/>
    <s v="WZ_NAG_DDD_JeetPetroleum"/>
    <x v="6"/>
    <n v="1200000"/>
    <n v="1200000"/>
    <n v="0"/>
    <n v="0"/>
    <n v="0"/>
    <n v="1199743.22"/>
    <n v="99.978601666666663"/>
    <n v="0"/>
    <n v="0"/>
    <n v="1199743.22"/>
    <n v="0"/>
    <n v="1199743.22"/>
    <n v="0"/>
    <n v="0"/>
    <n v="0"/>
    <s v="31957050"/>
    <s v="7028"/>
    <s v="NAGPUR RETAIL RO (STP 5027)"/>
    <s v="7028"/>
    <s v="WZR"/>
    <s v="7028CC01"/>
    <s v="PNM"/>
    <d v="2024-07-01T00:00:00"/>
    <d v="2026-03-31T00:00:00"/>
    <s v="RET"/>
    <n v="1200000"/>
    <s v="NAGPUR RETAIL RO (STP 5027)"/>
    <x v="0"/>
    <x v="1"/>
    <s v="0"/>
  </r>
  <r>
    <x v="1269"/>
    <s v="Additional Fund_CHAKALA LAND"/>
    <x v="7"/>
    <n v="480500"/>
    <n v="480500"/>
    <n v="0"/>
    <n v="0"/>
    <n v="0"/>
    <n v="479670"/>
    <n v="99.827263267429757"/>
    <n v="0"/>
    <n v="0"/>
    <n v="479670"/>
    <n v="0"/>
    <n v="479670"/>
    <n v="0"/>
    <n v="0"/>
    <n v="0"/>
    <s v="31904990"/>
    <s v="7027"/>
    <s v="MUMBAI RETAIL RO"/>
    <s v="7027"/>
    <s v="WZR"/>
    <s v="7027CC01"/>
    <s v="LAND"/>
    <d v="2024-04-01T00:00:00"/>
    <d v="2025-03-31T00:00:00"/>
    <s v="RET"/>
    <n v="480500"/>
    <s v="MUMBAI RETAIL RO"/>
    <x v="0"/>
    <x v="1"/>
    <s v="0"/>
  </r>
  <r>
    <x v="1270"/>
    <s v="Additional Fund_SUBURBAN LAND"/>
    <x v="7"/>
    <n v="142500"/>
    <n v="142500"/>
    <n v="0"/>
    <n v="0"/>
    <n v="0"/>
    <n v="142485"/>
    <n v="99.989473684210523"/>
    <n v="0"/>
    <n v="0"/>
    <n v="142485"/>
    <n v="0"/>
    <n v="142485"/>
    <n v="0"/>
    <n v="0"/>
    <n v="0"/>
    <s v="31904990"/>
    <s v="7027"/>
    <s v="MUMBAI RETAIL RO"/>
    <s v="7027"/>
    <s v="WZR"/>
    <s v="7027CC01"/>
    <s v="LAND"/>
    <d v="2024-04-01T00:00:00"/>
    <d v="2025-03-31T00:00:00"/>
    <s v="RET"/>
    <n v="142500"/>
    <s v="MUMBAI RETAIL RO"/>
    <x v="0"/>
    <x v="1"/>
    <s v="0"/>
  </r>
  <r>
    <x v="1271"/>
    <s v="WZ_NSK_Modn_SuyashPet_9.5L"/>
    <x v="4"/>
    <n v="950000"/>
    <n v="950000"/>
    <n v="648456.16"/>
    <n v="0"/>
    <n v="0"/>
    <n v="0"/>
    <n v="0"/>
    <n v="0"/>
    <n v="0"/>
    <n v="0"/>
    <n v="0"/>
    <n v="648456.16"/>
    <n v="0"/>
    <n v="0"/>
    <n v="0"/>
    <s v="31945070"/>
    <s v="7036"/>
    <s v="NASIK RETAIL REGIONAL OFFICE"/>
    <s v="7036"/>
    <s v="WZR"/>
    <s v="7036CC01"/>
    <s v="INFR"/>
    <d v="2024-04-01T00:00:00"/>
    <d v="2025-03-31T00:00:00"/>
    <s v="RET"/>
    <n v="950000"/>
    <s v="NASIK RETAIL REGIONAL OFFICE"/>
    <x v="1"/>
    <x v="1"/>
    <s v="0"/>
  </r>
  <r>
    <x v="1272"/>
    <s v="WZ_MRO_Yard Lighting"/>
    <x v="7"/>
    <n v="3500000"/>
    <n v="3500000"/>
    <n v="693957.32"/>
    <n v="26835.77"/>
    <n v="26835.77"/>
    <n v="1158955.81"/>
    <n v="33.113023142857145"/>
    <n v="0"/>
    <n v="0"/>
    <n v="320000"/>
    <n v="812120.04"/>
    <n v="1852913.13"/>
    <n v="0"/>
    <n v="0"/>
    <n v="0"/>
    <s v="31904990"/>
    <s v="7027"/>
    <s v="MUMBAI RETAIL RO"/>
    <s v="7027"/>
    <s v="WZR"/>
    <s v="7027CC01"/>
    <s v="INFR"/>
    <d v="2024-07-10T00:00:00"/>
    <d v="2025-06-30T00:00:00"/>
    <s v="RET"/>
    <n v="3500000"/>
    <s v="MUMBAI RETAIL RO"/>
    <x v="1"/>
    <x v="1"/>
    <s v="0"/>
  </r>
  <r>
    <x v="1273"/>
    <s v="WZ_NSK_Modn_LEDFixt_10L"/>
    <x v="4"/>
    <n v="1000000"/>
    <n v="1000000"/>
    <n v="0"/>
    <n v="0"/>
    <n v="0"/>
    <n v="920065.31"/>
    <n v="92.00653100000001"/>
    <n v="0"/>
    <n v="0"/>
    <n v="920065.31"/>
    <n v="0"/>
    <n v="920065.31"/>
    <n v="0"/>
    <n v="0"/>
    <n v="0"/>
    <s v="31992610"/>
    <s v="7036"/>
    <s v="NASIK RETAIL REGIONAL OFFICE"/>
    <s v="7036"/>
    <s v="WZR"/>
    <s v="7036CC01"/>
    <s v="INFR"/>
    <d v="2024-04-01T00:00:00"/>
    <d v="2025-07-31T00:00:00"/>
    <s v="RET"/>
    <n v="1000000"/>
    <s v="NASIK RETAIL REGIONAL OFFICE"/>
    <x v="0"/>
    <x v="1"/>
    <s v="0"/>
  </r>
  <r>
    <x v="1274"/>
    <s v="WZ_SUR_DUReplace24"/>
    <x v="2"/>
    <n v="3600000"/>
    <n v="3600000"/>
    <n v="0"/>
    <n v="0"/>
    <n v="0"/>
    <n v="814799.83"/>
    <n v="22.633328611111111"/>
    <n v="0"/>
    <n v="0"/>
    <n v="0"/>
    <n v="814799.83"/>
    <n v="814799.83"/>
    <n v="0"/>
    <n v="0"/>
    <n v="0"/>
    <s v="31951460"/>
    <s v="7035"/>
    <s v="SHOLAPUR RETAIL REGION"/>
    <s v="7035"/>
    <s v="WZR"/>
    <s v="7035CC01"/>
    <s v="INFR"/>
    <d v="2024-07-12T00:00:00"/>
    <d v="2026-03-31T00:00:00"/>
    <s v="RET"/>
    <n v="7500000"/>
    <s v="SHOLAPUR RETAIL REGION"/>
    <x v="1"/>
    <x v="1"/>
    <s v="0"/>
  </r>
  <r>
    <x v="1275"/>
    <s v="WZ_NAG_DUREPLACEMENT24-25"/>
    <x v="6"/>
    <n v="6100000"/>
    <n v="6100000"/>
    <n v="0"/>
    <n v="0"/>
    <n v="0"/>
    <n v="6042669.0700000003"/>
    <n v="99.060148688524592"/>
    <n v="0"/>
    <n v="0"/>
    <n v="6039898.7400000002"/>
    <n v="2770.33"/>
    <n v="6042669.0700000003"/>
    <n v="0"/>
    <n v="0"/>
    <n v="0"/>
    <s v="31957050"/>
    <s v="7028"/>
    <s v="NAGPUR RETAIL RO (STP 5027)"/>
    <s v="7028"/>
    <s v="WZR"/>
    <s v="7028CC01"/>
    <s v="INFR"/>
    <d v="2024-04-01T00:00:00"/>
    <d v="2026-06-30T00:00:00"/>
    <s v="RET"/>
    <n v="12100000"/>
    <s v="NAGPUR RETAIL RO (STP 5027)"/>
    <x v="2"/>
    <x v="1"/>
    <s v="0"/>
  </r>
  <r>
    <x v="1276"/>
    <s v="WZ_NSK_DUReplc_120L"/>
    <x v="4"/>
    <n v="7200001"/>
    <n v="7200001"/>
    <n v="668283.1"/>
    <n v="0"/>
    <n v="0"/>
    <n v="4422212.1100000003"/>
    <n v="61.419604108388327"/>
    <n v="0"/>
    <n v="0"/>
    <n v="4422212.1100000003"/>
    <n v="0"/>
    <n v="5090495.21"/>
    <n v="0"/>
    <n v="0"/>
    <n v="0"/>
    <s v="31992610"/>
    <s v="7036"/>
    <s v="NASIK RETAIL REGIONAL OFFICE"/>
    <s v="7036"/>
    <s v="WZR"/>
    <s v="7036CC01"/>
    <s v="INFR"/>
    <d v="2024-04-01T00:00:00"/>
    <d v="2025-12-31T00:00:00"/>
    <s v="RET"/>
    <n v="12000000"/>
    <s v="NASIK RETAIL REGIONAL OFFICE"/>
    <x v="1"/>
    <x v="1"/>
    <s v="0"/>
  </r>
  <r>
    <x v="1277"/>
    <s v="WZ_AURR_MOD._DU_REPLACEMNET"/>
    <x v="3"/>
    <n v="5300000"/>
    <n v="5300000"/>
    <n v="889550.26"/>
    <n v="-7.0000000000000007E-2"/>
    <n v="-7.0000000000000007E-2"/>
    <n v="2736032.98"/>
    <n v="51.623263773584902"/>
    <n v="0"/>
    <n v="0"/>
    <n v="0"/>
    <n v="2736033.05"/>
    <n v="3625583.24"/>
    <n v="0"/>
    <n v="0"/>
    <n v="0"/>
    <s v="31990690"/>
    <s v="7023"/>
    <s v="AURANGABAD RETAIL RO"/>
    <s v="7023"/>
    <s v="WZR"/>
    <s v="7023CC01"/>
    <s v="INFR"/>
    <d v="2024-07-12T00:00:00"/>
    <d v="2026-03-31T00:00:00"/>
    <s v="RET"/>
    <n v="10600000"/>
    <s v="AURANGABAD RETAIL RO"/>
    <x v="1"/>
    <x v="1"/>
    <s v="0"/>
  </r>
  <r>
    <x v="1278"/>
    <s v="WZ_Mod_Pune_Suction DU Replacement"/>
    <x v="1"/>
    <n v="2400000"/>
    <n v="2400000"/>
    <n v="0"/>
    <n v="0"/>
    <n v="0"/>
    <n v="2371419.7999999998"/>
    <n v="98.809158333333329"/>
    <n v="0"/>
    <n v="0"/>
    <n v="2163572.88"/>
    <n v="207846.92"/>
    <n v="2371419.7999999998"/>
    <n v="0"/>
    <n v="0"/>
    <n v="0"/>
    <s v="31949520"/>
    <s v="7029"/>
    <s v="PUNE RETAIL RO"/>
    <s v="7029"/>
    <s v="WZR"/>
    <s v="7029CC01"/>
    <s v="INFR"/>
    <d v="2024-07-12T00:00:00"/>
    <d v="2025-07-31T00:00:00"/>
    <s v="RET"/>
    <n v="7000000"/>
    <s v="PUNE RETAIL RO"/>
    <x v="1"/>
    <x v="1"/>
    <s v="0"/>
  </r>
  <r>
    <x v="1279"/>
    <s v="WZ_VASHI_MODN_SUCTIONDUREPL"/>
    <x v="5"/>
    <n v="3300000"/>
    <n v="3300000"/>
    <n v="0"/>
    <n v="0"/>
    <n v="0"/>
    <n v="3277166.61"/>
    <n v="99.308079090909089"/>
    <n v="0"/>
    <n v="0"/>
    <n v="0"/>
    <n v="3277166.61"/>
    <n v="3277166.61"/>
    <n v="0"/>
    <n v="0"/>
    <n v="0"/>
    <s v="31990790"/>
    <s v="7033"/>
    <s v="VASHI RETAIL RO"/>
    <s v="7033"/>
    <s v="WZR"/>
    <s v="7033CC01"/>
    <s v="INFR"/>
    <d v="2024-04-01T00:00:00"/>
    <d v="2026-03-31T00:00:00"/>
    <s v="RET"/>
    <n v="6500000"/>
    <s v="VASHI RETAIL RO"/>
    <x v="1"/>
    <x v="1"/>
    <s v="0"/>
  </r>
  <r>
    <x v="1280"/>
    <s v="WZ_MRO_DU replacement"/>
    <x v="7"/>
    <n v="2600000"/>
    <n v="2600000"/>
    <n v="0"/>
    <n v="0"/>
    <n v="0"/>
    <n v="305662.07"/>
    <n v="11.756233461538462"/>
    <n v="0"/>
    <n v="0"/>
    <n v="211629.79"/>
    <n v="94032.28"/>
    <n v="305662.07"/>
    <n v="0"/>
    <n v="0"/>
    <n v="0"/>
    <s v="31904990"/>
    <s v="7027"/>
    <s v="MUMBAI RETAIL RO"/>
    <s v="7027"/>
    <s v="WZR"/>
    <s v="7027CC01"/>
    <s v="INFR"/>
    <d v="2024-07-12T00:00:00"/>
    <d v="2025-07-31T00:00:00"/>
    <s v="RET"/>
    <n v="2600000"/>
    <s v="MUMBAI RETAIL RO"/>
    <x v="1"/>
    <x v="1"/>
    <s v="0"/>
  </r>
  <r>
    <x v="1281"/>
    <s v="WZ_Vasco_Modn_DU Replacement"/>
    <x v="8"/>
    <n v="2700001"/>
    <n v="2700001"/>
    <n v="655681.81000000006"/>
    <n v="0"/>
    <n v="0"/>
    <n v="1983517.82"/>
    <n v="73.463595754223803"/>
    <n v="0"/>
    <n v="0"/>
    <n v="0"/>
    <n v="1983517.82"/>
    <n v="2639199.63"/>
    <n v="0"/>
    <n v="0"/>
    <n v="0"/>
    <s v="31990680"/>
    <s v="7032"/>
    <s v="VASCO RETAIL RO"/>
    <s v="7032"/>
    <s v="WZR"/>
    <s v="7032CC01"/>
    <s v="INFR"/>
    <d v="2024-07-12T00:00:00"/>
    <d v="2026-03-31T00:00:00"/>
    <s v="RET"/>
    <n v="8800000"/>
    <s v="VASCO RETAIL RO"/>
    <x v="1"/>
    <x v="1"/>
    <s v="0"/>
  </r>
  <r>
    <x v="1282"/>
    <s v="WZ_AURR_IDSIGNAGE_24-25"/>
    <x v="3"/>
    <n v="8000001"/>
    <n v="8000001"/>
    <n v="1488193.87"/>
    <n v="0"/>
    <n v="0"/>
    <n v="1330359.3999999999"/>
    <n v="16.629490421313697"/>
    <n v="0"/>
    <n v="0"/>
    <n v="0"/>
    <n v="1330359.3999999999"/>
    <n v="2818553.27"/>
    <n v="0"/>
    <n v="0"/>
    <n v="0"/>
    <s v="31990690"/>
    <s v="7023"/>
    <s v="AURANGABAD RETAIL RO"/>
    <s v="7023"/>
    <s v="WZR"/>
    <s v="7023CC01"/>
    <s v="SIGN"/>
    <d v="2024-07-15T00:00:00"/>
    <d v="2026-03-31T00:00:00"/>
    <s v="RET"/>
    <n v="15000000"/>
    <s v="AURANGABAD RETAIL RO"/>
    <x v="1"/>
    <x v="1"/>
    <s v="0"/>
  </r>
  <r>
    <x v="1283"/>
    <s v="WZ_NAG_NROTUMSAR"/>
    <x v="6"/>
    <n v="2400000"/>
    <n v="2400000"/>
    <n v="0"/>
    <n v="0"/>
    <n v="0"/>
    <n v="2331262.4300000002"/>
    <n v="97.135934583333338"/>
    <n v="0"/>
    <n v="0"/>
    <n v="2331262.4300000002"/>
    <n v="0"/>
    <n v="2331262.4300000002"/>
    <n v="0"/>
    <n v="0"/>
    <n v="0"/>
    <s v="31957050"/>
    <s v="7028"/>
    <s v="NAGPUR RETAIL RO (STP 5027)"/>
    <s v="7028"/>
    <s v="WZR"/>
    <s v="7028CC01"/>
    <s v="INFR"/>
    <d v="2024-04-01T00:00:00"/>
    <d v="2026-03-31T00:00:00"/>
    <s v="RET"/>
    <n v="2400000"/>
    <s v="NAGPUR RETAIL RO (STP 5027)"/>
    <x v="0"/>
    <x v="1"/>
    <s v="0"/>
  </r>
  <r>
    <x v="1284"/>
    <s v="WZ_VASHI_MODN_PELMETLIGHTING"/>
    <x v="5"/>
    <n v="5500000"/>
    <n v="5500000"/>
    <n v="0"/>
    <n v="0"/>
    <n v="0"/>
    <n v="5147982.99"/>
    <n v="93.59969072727273"/>
    <n v="0"/>
    <n v="0"/>
    <n v="3972081.44"/>
    <n v="1175901.55"/>
    <n v="5147982.99"/>
    <n v="0"/>
    <n v="0"/>
    <n v="0"/>
    <s v="31990790"/>
    <s v="7033"/>
    <s v="VASHI RETAIL RO"/>
    <s v="7033"/>
    <s v="WZR"/>
    <s v="7033CC01"/>
    <s v="INFR"/>
    <d v="2024-04-01T00:00:00"/>
    <d v="2026-03-31T00:00:00"/>
    <s v="RET"/>
    <n v="3000000"/>
    <s v="VASHI RETAIL RO"/>
    <x v="1"/>
    <x v="1"/>
    <s v="0"/>
  </r>
  <r>
    <x v="1285"/>
    <s v="WZ_VASHI_MODN_LINEARLIGHTING1"/>
    <x v="5"/>
    <n v="1000000"/>
    <n v="1000000"/>
    <n v="0"/>
    <n v="0"/>
    <n v="0"/>
    <n v="986955.53"/>
    <n v="98.695553000000004"/>
    <n v="0"/>
    <n v="0"/>
    <n v="986955.53"/>
    <n v="0"/>
    <n v="986955.53"/>
    <n v="0"/>
    <n v="0"/>
    <n v="0"/>
    <s v="31990790"/>
    <s v="7033"/>
    <s v="VASHI RETAIL RO"/>
    <s v="7033"/>
    <s v="WZR"/>
    <s v="7033CC01"/>
    <s v="INFR"/>
    <d v="2024-04-01T00:00:00"/>
    <d v="2026-03-31T00:00:00"/>
    <s v="RET"/>
    <n v="1000000"/>
    <s v="VASHI RETAIL RO"/>
    <x v="0"/>
    <x v="1"/>
    <s v="0"/>
  </r>
  <r>
    <x v="1286"/>
    <s v="WZ_AURR_MOD._DC_SARDARSINGH&amp;SONS"/>
    <x v="3"/>
    <n v="2500000"/>
    <n v="2500000"/>
    <n v="43005.48"/>
    <n v="0"/>
    <n v="0"/>
    <n v="2437778.88"/>
    <n v="97.51115519999999"/>
    <n v="0"/>
    <n v="0"/>
    <n v="2437778.88"/>
    <n v="0"/>
    <n v="2480784.36"/>
    <n v="0"/>
    <n v="0"/>
    <n v="0"/>
    <s v="31990690"/>
    <s v="7023"/>
    <s v="AURANGABAD RETAIL RO"/>
    <s v="7023"/>
    <s v="WZR"/>
    <s v="7023CC01"/>
    <s v="INFR"/>
    <d v="2024-07-15T00:00:00"/>
    <d v="2026-03-31T00:00:00"/>
    <s v="RET"/>
    <n v="2500000"/>
    <s v="AURANGABAD RETAIL RO"/>
    <x v="1"/>
    <x v="1"/>
    <s v="0"/>
  </r>
  <r>
    <x v="1287"/>
    <s v="WZ_AURR_MOD. COCO WALUJ3"/>
    <x v="3"/>
    <n v="4400000"/>
    <n v="4400000"/>
    <n v="13632.82"/>
    <n v="0"/>
    <n v="0"/>
    <n v="4226723.08"/>
    <n v="96.06188818181819"/>
    <n v="0"/>
    <n v="0"/>
    <n v="4226723.08"/>
    <n v="0"/>
    <n v="4240355.9000000004"/>
    <n v="0"/>
    <n v="0"/>
    <n v="0"/>
    <s v="31990690"/>
    <s v="7023"/>
    <s v="AURANGABAD RETAIL RO"/>
    <s v="7023"/>
    <s v="WZR"/>
    <s v="7023CC01"/>
    <s v="INFR"/>
    <d v="2024-07-15T00:00:00"/>
    <d v="2026-03-31T00:00:00"/>
    <s v="RET"/>
    <n v="4400000"/>
    <s v="AURANGABAD RETAIL RO"/>
    <x v="1"/>
    <x v="1"/>
    <s v="0"/>
  </r>
  <r>
    <x v="1288"/>
    <s v="WZ_Mod_Pune_Kankariya Service Station"/>
    <x v="1"/>
    <n v="5500000"/>
    <n v="5500000"/>
    <n v="813503.93"/>
    <n v="0"/>
    <n v="0"/>
    <n v="3827717.65"/>
    <n v="69.594866363636356"/>
    <n v="0"/>
    <n v="0"/>
    <n v="3827717.65"/>
    <n v="0"/>
    <n v="4641221.58"/>
    <n v="0"/>
    <n v="0"/>
    <n v="0"/>
    <s v="31949520"/>
    <s v="7029"/>
    <s v="PUNE RETAIL RO"/>
    <s v="7029"/>
    <s v="WZR"/>
    <s v="7029CC01"/>
    <s v="INFR"/>
    <d v="2024-07-15T00:00:00"/>
    <d v="2025-07-31T00:00:00"/>
    <s v="RET"/>
    <n v="5500000"/>
    <s v="PUNE RETAIL RO"/>
    <x v="1"/>
    <x v="1"/>
    <s v="0"/>
  </r>
  <r>
    <x v="1289"/>
    <s v="WZ_Mod_Pune_Anand Petroleum"/>
    <x v="1"/>
    <n v="4300000"/>
    <n v="4300000"/>
    <n v="466982.67"/>
    <n v="0"/>
    <n v="0"/>
    <n v="3571053.46"/>
    <n v="83.047754883720927"/>
    <n v="0"/>
    <n v="0"/>
    <n v="2843694.08"/>
    <n v="727359.38"/>
    <n v="4038036.13"/>
    <n v="0"/>
    <n v="0"/>
    <n v="0"/>
    <s v="31949520"/>
    <s v="7029"/>
    <s v="PUNE RETAIL RO"/>
    <s v="7029"/>
    <s v="WZR"/>
    <s v="7029CC01"/>
    <s v="INFR"/>
    <d v="2024-07-16T00:00:00"/>
    <d v="2025-07-31T00:00:00"/>
    <s v="RET"/>
    <n v="4300000"/>
    <s v="PUNE RETAIL RO"/>
    <x v="1"/>
    <x v="1"/>
    <s v="0"/>
  </r>
  <r>
    <x v="1290"/>
    <s v="WZ_Mod_Pune_Vikas Petroleum"/>
    <x v="1"/>
    <n v="5300000"/>
    <n v="5300000"/>
    <n v="51529.01"/>
    <n v="0"/>
    <n v="0"/>
    <n v="3571001.72"/>
    <n v="67.377390943396236"/>
    <n v="0"/>
    <n v="0"/>
    <n v="3271001.64"/>
    <n v="300000.08"/>
    <n v="3622530.73"/>
    <n v="0"/>
    <n v="0"/>
    <n v="0"/>
    <s v="31949520"/>
    <s v="7029"/>
    <s v="PUNE RETAIL RO"/>
    <s v="7029"/>
    <s v="WZR"/>
    <s v="7029CC01"/>
    <s v="INFR"/>
    <d v="2024-12-24T00:00:00"/>
    <d v="2025-12-31T00:00:00"/>
    <s v="RET"/>
    <n v="5300000"/>
    <s v="PUNE RETAIL RO"/>
    <x v="1"/>
    <x v="1"/>
    <s v="0"/>
  </r>
  <r>
    <x v="1291"/>
    <s v="WZ_AURR_NRO_KAKDE_PET2"/>
    <x v="3"/>
    <n v="4600000"/>
    <n v="4600000"/>
    <n v="0"/>
    <n v="0"/>
    <n v="0"/>
    <n v="3219763.06"/>
    <n v="69.994849130434787"/>
    <n v="0"/>
    <n v="0"/>
    <n v="3219763.06"/>
    <n v="0"/>
    <n v="3219763.06"/>
    <n v="0"/>
    <n v="0"/>
    <n v="0"/>
    <s v="31990690"/>
    <s v="7023"/>
    <s v="AURANGABAD RETAIL RO"/>
    <s v="7023"/>
    <s v="WZR"/>
    <s v="7023CC01"/>
    <s v="INFR"/>
    <d v="2024-07-16T00:00:00"/>
    <d v="2026-03-31T00:00:00"/>
    <s v="RET"/>
    <n v="4600000"/>
    <s v="AURANGABAD RETAIL RO"/>
    <x v="1"/>
    <x v="1"/>
    <s v="0"/>
  </r>
  <r>
    <x v="1292"/>
    <s v="WZ_VASHI_MODN_JIGEESHA"/>
    <x v="5"/>
    <n v="2900000"/>
    <n v="2900000"/>
    <n v="0"/>
    <n v="0"/>
    <n v="0"/>
    <n v="2888637.7"/>
    <n v="99.608196551724149"/>
    <n v="0"/>
    <n v="0"/>
    <n v="2888637.7"/>
    <n v="0"/>
    <n v="2888637.7"/>
    <n v="0"/>
    <n v="0"/>
    <n v="0"/>
    <s v="31990790"/>
    <s v="7033"/>
    <s v="VASHI RETAIL RO"/>
    <s v="7033"/>
    <s v="WZR"/>
    <s v="7033CC01"/>
    <s v="INFR"/>
    <d v="2024-04-01T00:00:00"/>
    <d v="2026-03-31T00:00:00"/>
    <s v="RET"/>
    <n v="2900000"/>
    <s v="VASHI RETAIL RO"/>
    <x v="0"/>
    <x v="1"/>
    <s v="0"/>
  </r>
  <r>
    <x v="1293"/>
    <s v="WZ_VASHI_MODN_SAIDHAM"/>
    <x v="5"/>
    <n v="5500000"/>
    <n v="5500000"/>
    <n v="0"/>
    <n v="0"/>
    <n v="0"/>
    <n v="5494069.9900000002"/>
    <n v="99.892181636363645"/>
    <n v="0"/>
    <n v="0"/>
    <n v="5494069.9900000002"/>
    <n v="0"/>
    <n v="5494069.9900000002"/>
    <n v="0"/>
    <n v="0"/>
    <n v="0"/>
    <s v="31990790"/>
    <s v="7033"/>
    <s v="VASHI RETAIL RO"/>
    <s v="7033"/>
    <s v="WZR"/>
    <s v="7033CC01"/>
    <s v="INFR"/>
    <d v="2024-04-01T00:00:00"/>
    <d v="2026-03-31T00:00:00"/>
    <s v="RET"/>
    <n v="5500000"/>
    <s v="VASHI RETAIL RO"/>
    <x v="0"/>
    <x v="1"/>
    <s v="0"/>
  </r>
  <r>
    <x v="1294"/>
    <s v="WZ_VASHI_MODN_NATRAJSERVICES"/>
    <x v="5"/>
    <n v="1500000"/>
    <n v="1500000"/>
    <n v="0"/>
    <n v="0"/>
    <n v="0"/>
    <n v="1488420.37"/>
    <n v="99.22802466666667"/>
    <n v="0"/>
    <n v="0"/>
    <n v="1488420.37"/>
    <n v="0"/>
    <n v="1488420.37"/>
    <n v="0"/>
    <n v="0"/>
    <n v="0"/>
    <s v="31990790"/>
    <s v="7033"/>
    <s v="VASHI RETAIL RO"/>
    <s v="7033"/>
    <s v="WZR"/>
    <s v="7033CC01"/>
    <s v="INFR"/>
    <d v="2024-04-01T00:00:00"/>
    <d v="2026-03-31T00:00:00"/>
    <s v="RET"/>
    <n v="1500000"/>
    <s v="VASHI RETAIL RO"/>
    <x v="0"/>
    <x v="1"/>
    <s v="0"/>
  </r>
  <r>
    <x v="1295"/>
    <s v="WZ_AURR_NRO_APMC_JADHAVWADI"/>
    <x v="3"/>
    <n v="7800000"/>
    <n v="7800000"/>
    <n v="727113.92"/>
    <n v="0"/>
    <n v="0"/>
    <n v="6039265.4000000004"/>
    <n v="77.426479487179492"/>
    <n v="0"/>
    <n v="0"/>
    <n v="3411146"/>
    <n v="2628119.4"/>
    <n v="6766379.3200000003"/>
    <n v="0"/>
    <n v="0"/>
    <n v="0"/>
    <s v="31990690"/>
    <s v="7023"/>
    <s v="AURANGABAD RETAIL RO"/>
    <s v="7023"/>
    <s v="WZR"/>
    <s v="7023CC01"/>
    <s v="INFR"/>
    <d v="2024-07-17T00:00:00"/>
    <d v="2026-03-31T00:00:00"/>
    <s v="RET"/>
    <n v="7800000"/>
    <s v="AURANGABAD RETAIL RO"/>
    <x v="1"/>
    <x v="1"/>
    <s v="0"/>
  </r>
  <r>
    <x v="1296"/>
    <s v="WZ_NSK_Modn_IshaniAuto_43L"/>
    <x v="4"/>
    <n v="4300000"/>
    <n v="4300000"/>
    <n v="4038273.3"/>
    <n v="0"/>
    <n v="0"/>
    <n v="52560.63"/>
    <n v="1.2223402325581394"/>
    <n v="0"/>
    <n v="0"/>
    <n v="0"/>
    <n v="52560.63"/>
    <n v="4090833.93"/>
    <n v="0"/>
    <n v="0"/>
    <n v="0"/>
    <s v="31945070"/>
    <s v="7036"/>
    <s v="NASIK RETAIL REGIONAL OFFICE"/>
    <s v="7036"/>
    <s v="WZR"/>
    <s v="7036CC01"/>
    <s v="INFR"/>
    <d v="2024-04-01T00:00:00"/>
    <d v="2025-09-30T00:00:00"/>
    <s v="RET"/>
    <n v="4300000"/>
    <s v="NASIK RETAIL REGIONAL OFFICE"/>
    <x v="1"/>
    <x v="1"/>
    <s v="0"/>
  </r>
  <r>
    <x v="1297"/>
    <s v="WZ_NSK_Modn_BabaPetr_14L"/>
    <x v="4"/>
    <n v="1400000"/>
    <n v="1400000"/>
    <n v="0"/>
    <n v="0"/>
    <n v="0"/>
    <n v="985442.83"/>
    <n v="70.388773571428572"/>
    <n v="0"/>
    <n v="0"/>
    <n v="985442.83"/>
    <n v="0"/>
    <n v="985442.83"/>
    <n v="0"/>
    <n v="0"/>
    <n v="0"/>
    <s v="31945070"/>
    <s v="7036"/>
    <s v="NASIK RETAIL REGIONAL OFFICE"/>
    <s v="7036"/>
    <s v="WZR"/>
    <s v="7036CC01"/>
    <s v="INFR"/>
    <d v="2024-04-01T00:00:00"/>
    <d v="2025-08-31T00:00:00"/>
    <s v="RET"/>
    <n v="1400000"/>
    <s v="NASIK RETAIL REGIONAL OFFICE"/>
    <x v="0"/>
    <x v="1"/>
    <s v="0"/>
  </r>
  <r>
    <x v="1298"/>
    <s v="WZ_SUR_EVCS1"/>
    <x v="2"/>
    <n v="11200000"/>
    <n v="11200000"/>
    <n v="22361.72"/>
    <n v="519350.01"/>
    <n v="519350.01"/>
    <n v="11076309.93"/>
    <n v="98.895624374999997"/>
    <n v="0"/>
    <n v="0"/>
    <n v="0"/>
    <n v="10556959.92"/>
    <n v="11098671.65"/>
    <n v="0"/>
    <n v="0"/>
    <n v="0"/>
    <s v="31951460"/>
    <s v="7035"/>
    <s v="SHOLAPUR RETAIL REGION"/>
    <s v="7035"/>
    <s v="WZR"/>
    <s v="7035CC01"/>
    <s v="PNM"/>
    <d v="2024-07-19T00:00:00"/>
    <d v="2026-12-31T00:00:00"/>
    <s v="RET"/>
    <n v="11200000"/>
    <s v="SHOLAPUR RETAIL REGION"/>
    <x v="1"/>
    <x v="1"/>
    <s v="0"/>
  </r>
  <r>
    <x v="1299"/>
    <s v="WZ_Mod_Pune_Jai Tuljabhawani"/>
    <x v="1"/>
    <n v="3100000"/>
    <n v="3100000"/>
    <n v="0"/>
    <n v="0"/>
    <n v="0"/>
    <n v="3099553.38"/>
    <n v="99.985592903225808"/>
    <n v="0"/>
    <n v="0"/>
    <n v="3099553.38"/>
    <n v="0"/>
    <n v="3099553.38"/>
    <n v="0"/>
    <n v="0"/>
    <n v="0"/>
    <s v="31949520"/>
    <s v="7029"/>
    <s v="PUNE RETAIL RO"/>
    <s v="7029"/>
    <s v="WZR"/>
    <s v="7029CC01"/>
    <s v="INFR"/>
    <d v="2024-07-22T00:00:00"/>
    <d v="2025-07-31T00:00:00"/>
    <s v="RET"/>
    <n v="3100000"/>
    <s v="PUNE RETAIL RO"/>
    <x v="0"/>
    <x v="1"/>
    <s v="0"/>
  </r>
  <r>
    <x v="1300"/>
    <s v="WZ_MRO_EVCS"/>
    <x v="7"/>
    <n v="10000000"/>
    <n v="10000000"/>
    <n v="68599.259999999995"/>
    <n v="148909.76000000001"/>
    <n v="148909.76000000001"/>
    <n v="5291766.6900000004"/>
    <n v="52.917666900000008"/>
    <n v="0"/>
    <n v="0"/>
    <n v="0"/>
    <n v="5142856.93"/>
    <n v="5360365.95"/>
    <n v="0"/>
    <n v="0"/>
    <n v="0"/>
    <s v="31904990"/>
    <s v="7027"/>
    <s v="MUMBAI RETAIL RO"/>
    <s v="7027"/>
    <s v="WZR"/>
    <s v="7027CC01"/>
    <s v="PNM"/>
    <d v="2024-07-22T00:00:00"/>
    <d v="2025-06-30T00:00:00"/>
    <s v="RET"/>
    <n v="10000000"/>
    <s v="MUMBAI RETAIL RO"/>
    <x v="1"/>
    <x v="1"/>
    <s v="0"/>
  </r>
  <r>
    <x v="1301"/>
    <s v="WZ_NRO Addnl._Pune_Ahoc Saiee Petroleum"/>
    <x v="1"/>
    <n v="3900000"/>
    <n v="3900000"/>
    <n v="0"/>
    <n v="0"/>
    <n v="0"/>
    <n v="3858820.56"/>
    <n v="98.944116923076919"/>
    <n v="0"/>
    <n v="0"/>
    <n v="3858820.56"/>
    <n v="0"/>
    <n v="3858820.56"/>
    <n v="0"/>
    <n v="0"/>
    <n v="0"/>
    <s v="31949520"/>
    <s v="7029"/>
    <s v="PUNE RETAIL RO"/>
    <s v="7029"/>
    <s v="WZR"/>
    <s v="7029CC01"/>
    <s v="INFR"/>
    <d v="2024-07-22T00:00:00"/>
    <d v="2025-07-31T00:00:00"/>
    <s v="RET"/>
    <n v="3900000"/>
    <s v="PUNE RETAIL RO"/>
    <x v="0"/>
    <x v="1"/>
    <s v="0"/>
  </r>
  <r>
    <x v="1302"/>
    <s v="WZ_Vasco_DDD_Esmeralda Barretto"/>
    <x v="8"/>
    <n v="1200000"/>
    <n v="1200000"/>
    <n v="0"/>
    <n v="0"/>
    <n v="0"/>
    <n v="1169383.1100000001"/>
    <n v="97.448592500000004"/>
    <n v="0"/>
    <n v="0"/>
    <n v="1169383.1100000001"/>
    <n v="0"/>
    <n v="1169383.1100000001"/>
    <n v="0"/>
    <n v="0"/>
    <n v="0"/>
    <s v="31990680"/>
    <s v="7032"/>
    <s v="VASCO RETAIL RO"/>
    <s v="7032"/>
    <s v="WZR"/>
    <s v="7032CC01"/>
    <s v="PNM"/>
    <d v="2024-07-23T00:00:00"/>
    <d v="2025-12-31T00:00:00"/>
    <s v="RET"/>
    <n v="1200000"/>
    <s v="VASCO RETAIL RO"/>
    <x v="0"/>
    <x v="1"/>
    <s v="0"/>
  </r>
  <r>
    <x v="1303"/>
    <s v="WZ_Vasco_Modn_Srinivas Pet2"/>
    <x v="8"/>
    <n v="1"/>
    <n v="1"/>
    <n v="0"/>
    <n v="0"/>
    <n v="0"/>
    <n v="0"/>
    <n v="0"/>
    <n v="0"/>
    <n v="0"/>
    <n v="0"/>
    <n v="0"/>
    <n v="0"/>
    <n v="0"/>
    <n v="0"/>
    <n v="0"/>
    <s v="31990680"/>
    <s v="7032"/>
    <s v="VASCO RETAIL RO"/>
    <s v="7032"/>
    <s v="WZR"/>
    <s v="7032CC01"/>
    <s v="INFR"/>
    <d v="2024-07-23T00:00:00"/>
    <d v="2025-12-31T00:00:00"/>
    <s v="RET"/>
    <n v="190000"/>
    <s v="VASCO RETAIL RO"/>
    <x v="0"/>
    <x v="1"/>
    <s v="0"/>
  </r>
  <r>
    <x v="1304"/>
    <s v="WZ_NSK_Modn_SBWaje_24L"/>
    <x v="4"/>
    <n v="2400000"/>
    <n v="2400000"/>
    <n v="2108609.1800000002"/>
    <n v="0"/>
    <n v="0"/>
    <n v="174973.84"/>
    <n v="7.2905766666666665"/>
    <n v="0"/>
    <n v="0"/>
    <n v="0"/>
    <n v="174973.84"/>
    <n v="2283583.02"/>
    <n v="0"/>
    <n v="0"/>
    <n v="0"/>
    <s v="31945070"/>
    <s v="7036"/>
    <s v="NASIK RETAIL REGIONAL OFFICE"/>
    <s v="7036"/>
    <s v="WZR"/>
    <s v="7036CC01"/>
    <s v="INFR"/>
    <d v="2024-04-01T00:00:00"/>
    <d v="2025-08-31T00:00:00"/>
    <s v="RET"/>
    <n v="2400000"/>
    <s v="NASIK RETAIL REGIONAL OFFICE"/>
    <x v="1"/>
    <x v="1"/>
    <s v="0"/>
  </r>
  <r>
    <x v="1305"/>
    <s v="WZ_Pune_Resitement Unique Service _CC"/>
    <x v="1"/>
    <n v="11400000"/>
    <n v="11400000"/>
    <n v="0"/>
    <n v="0"/>
    <n v="0"/>
    <n v="11289683.83"/>
    <n v="99.032314298245609"/>
    <n v="0"/>
    <n v="0"/>
    <n v="11289683.83"/>
    <n v="0"/>
    <n v="11289683.83"/>
    <n v="0"/>
    <n v="0"/>
    <n v="0"/>
    <s v="31949520"/>
    <s v="7029"/>
    <s v="PUNE RETAIL RO"/>
    <s v="7029"/>
    <s v="WZR"/>
    <s v="7029CC01"/>
    <s v="INFR"/>
    <d v="2024-07-25T00:00:00"/>
    <d v="2025-07-31T00:00:00"/>
    <s v="RET"/>
    <n v="11400000"/>
    <s v="PUNE RETAIL RO"/>
    <x v="0"/>
    <x v="1"/>
    <s v="0"/>
  </r>
  <r>
    <x v="1306"/>
    <s v="WZ_Pune_Mod_Someshwar SSK"/>
    <x v="1"/>
    <n v="5600000"/>
    <n v="5600000"/>
    <n v="0"/>
    <n v="0"/>
    <n v="0"/>
    <n v="5305434.7"/>
    <n v="94.73990535714286"/>
    <n v="0"/>
    <n v="0"/>
    <n v="5305434.7"/>
    <n v="0"/>
    <n v="5305434.7"/>
    <n v="0"/>
    <n v="0"/>
    <n v="0"/>
    <s v="31949520"/>
    <s v="7029"/>
    <s v="PUNE RETAIL RO"/>
    <s v="7029"/>
    <s v="WZR"/>
    <s v="7029CC01"/>
    <s v="INFR"/>
    <d v="2024-07-26T00:00:00"/>
    <d v="2025-07-31T00:00:00"/>
    <s v="RET"/>
    <n v="3700000"/>
    <s v="PUNE RETAIL RO"/>
    <x v="0"/>
    <x v="1"/>
    <s v="0"/>
  </r>
  <r>
    <x v="1307"/>
    <s v="WZ_Vasco_NRO_Adhoc Tare"/>
    <x v="8"/>
    <n v="6339000"/>
    <n v="6339000"/>
    <n v="5603.08"/>
    <n v="0"/>
    <n v="0"/>
    <n v="6330914.2000000002"/>
    <n v="99.872443603091966"/>
    <n v="0"/>
    <n v="0"/>
    <n v="5977265.7300000004"/>
    <n v="353648.47"/>
    <n v="6336517.2800000003"/>
    <n v="0"/>
    <n v="0"/>
    <n v="0"/>
    <s v="31990680"/>
    <s v="7032"/>
    <s v="VASCO RETAIL RO"/>
    <s v="7032"/>
    <s v="WZR"/>
    <s v="7032CC01"/>
    <s v="INFR"/>
    <d v="2024-07-29T00:00:00"/>
    <d v="2026-03-31T00:00:00"/>
    <s v="RET"/>
    <n v="6339000"/>
    <s v="VASCO RETAIL RO"/>
    <x v="1"/>
    <x v="1"/>
    <s v="0"/>
  </r>
  <r>
    <x v="1308"/>
    <s v="WZ_Pune_NRO Ambegaon Peth_DO"/>
    <x v="1"/>
    <n v="3000000"/>
    <n v="3000000"/>
    <n v="54386.19"/>
    <n v="0"/>
    <n v="0"/>
    <n v="1767846.9"/>
    <n v="58.928229999999999"/>
    <n v="0"/>
    <n v="0"/>
    <n v="1745243.91"/>
    <n v="22602.99"/>
    <n v="1822233.09"/>
    <n v="0"/>
    <n v="0"/>
    <n v="0"/>
    <s v="31949520"/>
    <s v="7029"/>
    <s v="PUNE RETAIL RO"/>
    <s v="7029"/>
    <s v="WZR"/>
    <s v="7029CC01"/>
    <s v="INFR"/>
    <d v="2024-07-29T00:00:00"/>
    <d v="2025-07-31T00:00:00"/>
    <s v="RET"/>
    <n v="3000000"/>
    <s v="PUNE RETAIL RO"/>
    <x v="1"/>
    <x v="1"/>
    <s v="0"/>
  </r>
  <r>
    <x v="1309"/>
    <s v="WZ_NAG_SOLAR_SHIVNISAMRUDDHI"/>
    <x v="6"/>
    <n v="1000000"/>
    <n v="1000000"/>
    <n v="747937.96"/>
    <n v="0"/>
    <n v="0"/>
    <n v="0"/>
    <n v="0"/>
    <n v="0"/>
    <n v="0"/>
    <n v="0"/>
    <n v="0"/>
    <n v="747937.96"/>
    <n v="0"/>
    <n v="0"/>
    <n v="0"/>
    <s v="31957050"/>
    <s v="7028"/>
    <s v="NAGPUR RETAIL RO (STP 5027)"/>
    <s v="7028"/>
    <s v="WZR"/>
    <s v="7028CC01"/>
    <s v="PNM"/>
    <d v="2024-04-01T00:00:00"/>
    <d v="2026-03-31T00:00:00"/>
    <s v="RET"/>
    <n v="1000000"/>
    <s v="NAGPUR RETAIL RO (STP 5027)"/>
    <x v="1"/>
    <x v="1"/>
    <s v="0"/>
  </r>
  <r>
    <x v="1310"/>
    <s v="WZ_NAG_NRODATTARAMPUR"/>
    <x v="6"/>
    <n v="2500000"/>
    <n v="2500000"/>
    <n v="826625.5"/>
    <n v="0"/>
    <n v="0"/>
    <n v="1409260.33"/>
    <n v="56.370413200000002"/>
    <n v="0"/>
    <n v="0"/>
    <n v="1357924"/>
    <n v="51336.33"/>
    <n v="2235885.83"/>
    <n v="0"/>
    <n v="0"/>
    <n v="0"/>
    <s v="31957050"/>
    <s v="7028"/>
    <s v="NAGPUR RETAIL RO (STP 5027)"/>
    <s v="7028"/>
    <s v="WZR"/>
    <s v="7028CC01"/>
    <s v="INFR"/>
    <d v="2024-04-01T00:00:00"/>
    <d v="2026-03-31T00:00:00"/>
    <s v="RET"/>
    <n v="1"/>
    <s v="NAGPUR RETAIL RO (STP 5027)"/>
    <x v="1"/>
    <x v="1"/>
    <s v="0"/>
  </r>
  <r>
    <x v="1311"/>
    <s v="WZ_AURR_NRO_BABURDI_BEND_DC"/>
    <x v="3"/>
    <n v="2200000"/>
    <n v="2200000"/>
    <n v="83574.240000000005"/>
    <n v="0"/>
    <n v="0"/>
    <n v="2022617.32"/>
    <n v="91.937150909090917"/>
    <n v="0"/>
    <n v="0"/>
    <n v="651975.11"/>
    <n v="1370642.21"/>
    <n v="2106191.56"/>
    <n v="0"/>
    <n v="0"/>
    <n v="0"/>
    <s v="31990690"/>
    <s v="7023"/>
    <s v="AURANGABAD RETAIL RO"/>
    <s v="7023"/>
    <s v="WZR"/>
    <s v="7023CC01"/>
    <s v="INFR"/>
    <d v="2024-07-30T00:00:00"/>
    <d v="2026-03-31T00:00:00"/>
    <s v="RET"/>
    <n v="2200000"/>
    <s v="AURANGABAD RETAIL RO"/>
    <x v="1"/>
    <x v="1"/>
    <s v="0"/>
  </r>
  <r>
    <x v="1312"/>
    <s v="WZ_SUR_CNGPurohit"/>
    <x v="2"/>
    <n v="1500000"/>
    <n v="1500000"/>
    <n v="0"/>
    <n v="0"/>
    <n v="0"/>
    <n v="1492940.85"/>
    <n v="99.529390000000006"/>
    <n v="0"/>
    <n v="0"/>
    <n v="1492940.85"/>
    <n v="0"/>
    <n v="1492940.85"/>
    <n v="0"/>
    <n v="0"/>
    <n v="0"/>
    <s v="31951460"/>
    <s v="7035"/>
    <s v="SHOLAPUR RETAIL REGION"/>
    <s v="7035"/>
    <s v="WZR"/>
    <s v="7035CC01"/>
    <s v="CNG"/>
    <d v="2024-07-31T00:00:00"/>
    <d v="2026-03-31T00:00:00"/>
    <s v="RET"/>
    <n v="1500000"/>
    <s v="SHOLAPUR RETAIL REGION"/>
    <x v="0"/>
    <x v="1"/>
    <s v="0"/>
  </r>
  <r>
    <x v="1313"/>
    <s v="WZ_SUR_NROOmergaDC"/>
    <x v="2"/>
    <n v="2700000"/>
    <n v="2700000"/>
    <n v="0"/>
    <n v="0"/>
    <n v="0"/>
    <n v="2163341.7000000002"/>
    <n v="80.123766666666668"/>
    <n v="0"/>
    <n v="0"/>
    <n v="2163341.7000000002"/>
    <n v="0"/>
    <n v="2163341.7000000002"/>
    <n v="0"/>
    <n v="0"/>
    <n v="0"/>
    <s v="31951460"/>
    <s v="7035"/>
    <s v="SHOLAPUR RETAIL REGION"/>
    <s v="7035"/>
    <s v="WZR"/>
    <s v="7035CC01"/>
    <s v="INFR"/>
    <d v="2024-07-31T00:00:00"/>
    <d v="2026-03-31T00:00:00"/>
    <s v="RET"/>
    <n v="2700000"/>
    <s v="SHOLAPUR RETAIL REGION"/>
    <x v="2"/>
    <x v="1"/>
    <s v="0"/>
  </r>
  <r>
    <x v="1314"/>
    <s v="WZ_AURR_NRO_FATIYABAD"/>
    <x v="3"/>
    <n v="11400000"/>
    <n v="11400000"/>
    <n v="2758.83"/>
    <n v="0"/>
    <n v="0"/>
    <n v="10760319.810000001"/>
    <n v="94.388770263157895"/>
    <n v="0"/>
    <n v="0"/>
    <n v="10760319.800000001"/>
    <n v="0.01"/>
    <n v="10763078.640000001"/>
    <n v="0"/>
    <n v="0"/>
    <n v="0"/>
    <s v="31990690"/>
    <s v="7023"/>
    <s v="AURANGABAD RETAIL RO"/>
    <s v="7023"/>
    <s v="WZR"/>
    <s v="7023CC01"/>
    <s v="INFR"/>
    <d v="2024-07-31T00:00:00"/>
    <d v="2026-03-31T00:00:00"/>
    <s v="RET"/>
    <n v="11400000"/>
    <s v="AURANGABAD RETAIL RO"/>
    <x v="1"/>
    <x v="1"/>
    <s v="0"/>
  </r>
  <r>
    <x v="1315"/>
    <s v="WZ_SUR_CNGBaliraja"/>
    <x v="2"/>
    <n v="1500000"/>
    <n v="1500000"/>
    <n v="0"/>
    <n v="0"/>
    <n v="0"/>
    <n v="1478224.4"/>
    <n v="98.548293333333334"/>
    <n v="0"/>
    <n v="0"/>
    <n v="1478224.4"/>
    <n v="0"/>
    <n v="1478224.4"/>
    <n v="0"/>
    <n v="0"/>
    <n v="0"/>
    <s v="31951460"/>
    <s v="7035"/>
    <s v="SHOLAPUR RETAIL REGION"/>
    <s v="7035"/>
    <s v="WZR"/>
    <s v="7035CC01"/>
    <s v="CNG"/>
    <d v="2024-07-31T00:00:00"/>
    <d v="2026-03-31T00:00:00"/>
    <s v="RET"/>
    <n v="1500000"/>
    <s v="SHOLAPUR RETAIL REGION"/>
    <x v="0"/>
    <x v="1"/>
    <s v="0"/>
  </r>
  <r>
    <x v="1316"/>
    <s v="WZ_SUR_CNGVenkatesh"/>
    <x v="2"/>
    <n v="1500000"/>
    <n v="1500000"/>
    <n v="0"/>
    <n v="0"/>
    <n v="0"/>
    <n v="1472342.66"/>
    <n v="98.156177333333332"/>
    <n v="0"/>
    <n v="0"/>
    <n v="1472342.66"/>
    <n v="0"/>
    <n v="1472342.66"/>
    <n v="0"/>
    <n v="0"/>
    <n v="0"/>
    <s v="31951460"/>
    <s v="7035"/>
    <s v="SHOLAPUR RETAIL REGION"/>
    <s v="7035"/>
    <s v="WZR"/>
    <s v="7035CC01"/>
    <s v="CNG"/>
    <d v="2024-07-31T00:00:00"/>
    <d v="2026-03-31T00:00:00"/>
    <s v="RET"/>
    <n v="1500000"/>
    <s v="SHOLAPUR RETAIL REGION"/>
    <x v="0"/>
    <x v="1"/>
    <s v="0"/>
  </r>
  <r>
    <x v="1317"/>
    <s v="WZ_Pune_Mod_Swami Petrol Pump"/>
    <x v="1"/>
    <n v="2200000"/>
    <n v="2200000"/>
    <n v="0"/>
    <n v="0"/>
    <n v="0"/>
    <n v="0"/>
    <n v="0"/>
    <n v="0"/>
    <n v="0"/>
    <n v="0"/>
    <n v="0"/>
    <n v="0"/>
    <n v="0"/>
    <n v="0"/>
    <n v="0"/>
    <s v="31949520"/>
    <s v="7029"/>
    <s v="PUNE RETAIL RO"/>
    <s v="7029"/>
    <s v="WZR"/>
    <s v="7029CC01"/>
    <s v="INFR"/>
    <d v="2024-07-31T00:00:00"/>
    <d v="2025-07-31T00:00:00"/>
    <s v="RET"/>
    <n v="2200000"/>
    <s v="PUNE RETAIL RO"/>
    <x v="1"/>
    <x v="1"/>
    <s v="0"/>
  </r>
  <r>
    <x v="1318"/>
    <s v="WZ_NAG_PELMETLIGHTING1"/>
    <x v="6"/>
    <n v="7500000"/>
    <n v="7500000"/>
    <n v="2494296"/>
    <n v="0"/>
    <n v="0"/>
    <n v="3184668.26"/>
    <n v="42.462243466666663"/>
    <n v="0"/>
    <n v="0"/>
    <n v="2240038.5"/>
    <n v="944629.76000000001"/>
    <n v="5678964.2599999998"/>
    <n v="0"/>
    <n v="0"/>
    <n v="0"/>
    <s v="31957050"/>
    <s v="7028"/>
    <s v="NAGPUR RETAIL RO (STP 5027)"/>
    <s v="7028"/>
    <s v="WZR"/>
    <s v="7028CC01"/>
    <s v="INFR"/>
    <d v="2024-04-01T00:00:00"/>
    <d v="2026-08-31T00:00:00"/>
    <s v="RET"/>
    <n v="2500000"/>
    <s v="NAGPUR RETAIL RO (STP 5027)"/>
    <x v="1"/>
    <x v="1"/>
    <s v="0"/>
  </r>
  <r>
    <x v="1319"/>
    <s v="WZ_VASHI_MODN_PELHARAUTO"/>
    <x v="5"/>
    <n v="9300000"/>
    <n v="9300000"/>
    <n v="5678.34"/>
    <n v="0"/>
    <n v="0"/>
    <n v="9096635.3200000003"/>
    <n v="97.813283010752684"/>
    <n v="0"/>
    <n v="0"/>
    <n v="8562205.7200000007"/>
    <n v="534429.6"/>
    <n v="9102313.6600000001"/>
    <n v="0"/>
    <n v="0"/>
    <n v="0"/>
    <s v="31990790"/>
    <s v="7033"/>
    <s v="VASHI RETAIL RO"/>
    <s v="7033"/>
    <s v="WZR"/>
    <s v="7033CC01"/>
    <s v="INFR"/>
    <d v="2024-04-01T00:00:00"/>
    <d v="2026-06-30T00:00:00"/>
    <s v="RET"/>
    <n v="9300000"/>
    <s v="VASHI RETAIL RO"/>
    <x v="1"/>
    <x v="1"/>
    <s v="0"/>
  </r>
  <r>
    <x v="1320"/>
    <s v="WZ_VASHI_RVIREPL_PELHAR"/>
    <x v="5"/>
    <n v="3900000"/>
    <n v="3900000"/>
    <n v="0"/>
    <n v="0"/>
    <n v="0"/>
    <n v="0"/>
    <n v="0"/>
    <n v="0"/>
    <n v="0"/>
    <n v="0"/>
    <n v="0"/>
    <n v="0"/>
    <n v="0"/>
    <n v="0"/>
    <n v="0"/>
    <s v="31990790"/>
    <s v="7033"/>
    <s v="VASHI RETAIL RO"/>
    <s v="7033"/>
    <s v="WZR"/>
    <s v="7033CC01"/>
    <s v="SIGN"/>
    <d v="2024-04-01T00:00:00"/>
    <d v="2026-06-30T00:00:00"/>
    <s v="RET"/>
    <n v="3900000"/>
    <s v="VASHI RETAIL RO"/>
    <x v="1"/>
    <x v="1"/>
    <s v="0"/>
  </r>
  <r>
    <x v="1321"/>
    <s v="WZ_NSK_Modn_AjantaTrd_49L"/>
    <x v="4"/>
    <n v="4860000"/>
    <n v="4860000"/>
    <n v="1352942.31"/>
    <n v="0"/>
    <n v="0"/>
    <n v="3125273.9"/>
    <n v="64.306047325102881"/>
    <n v="0"/>
    <n v="0"/>
    <n v="1662743.25"/>
    <n v="1462530.65"/>
    <n v="4478216.21"/>
    <n v="0"/>
    <n v="0"/>
    <n v="0"/>
    <s v="31945070"/>
    <s v="7036"/>
    <s v="NASIK RETAIL REGIONAL OFFICE"/>
    <s v="7036"/>
    <s v="WZR"/>
    <s v="7036CC01"/>
    <s v="INFR"/>
    <d v="2024-04-01T00:00:00"/>
    <d v="2025-08-31T00:00:00"/>
    <s v="RET"/>
    <n v="4860000"/>
    <s v="NASIK RETAIL REGIONAL OFFICE"/>
    <x v="1"/>
    <x v="1"/>
    <s v="0"/>
  </r>
  <r>
    <x v="1322"/>
    <s v="WZ_Jivan_Driveway"/>
    <x v="7"/>
    <n v="2000000"/>
    <n v="2000000"/>
    <n v="0"/>
    <n v="0"/>
    <n v="0"/>
    <n v="1451034.06"/>
    <n v="72.551703000000003"/>
    <n v="0"/>
    <n v="0"/>
    <n v="1451034.06"/>
    <n v="0"/>
    <n v="1451034.06"/>
    <n v="0"/>
    <n v="0"/>
    <n v="0"/>
    <s v="31904990"/>
    <s v="7027"/>
    <s v="MUMBAI RETAIL RO"/>
    <s v="7027"/>
    <s v="WZR"/>
    <s v="7027CC01"/>
    <s v="INFR"/>
    <d v="2024-08-01T00:00:00"/>
    <d v="2025-08-31T00:00:00"/>
    <s v="RET"/>
    <n v="2000000"/>
    <s v="MUMBAI RETAIL RO"/>
    <x v="0"/>
    <x v="1"/>
    <s v="0"/>
  </r>
  <r>
    <x v="1323"/>
    <s v="WZ_NAG_CNGRAUNAK"/>
    <x v="6"/>
    <n v="2000000"/>
    <n v="2000000"/>
    <n v="448198.61"/>
    <n v="0"/>
    <n v="0"/>
    <n v="1359478.7"/>
    <n v="67.973934999999997"/>
    <n v="0"/>
    <n v="0"/>
    <n v="1359478.7"/>
    <n v="0"/>
    <n v="1807677.31"/>
    <n v="0"/>
    <n v="0"/>
    <n v="0"/>
    <s v="31957050"/>
    <s v="7028"/>
    <s v="NAGPUR RETAIL RO (STP 5027)"/>
    <s v="7028"/>
    <s v="WZR"/>
    <s v="7028CC01"/>
    <s v="CNG"/>
    <d v="2024-04-01T00:00:00"/>
    <d v="2026-03-31T00:00:00"/>
    <s v="RET"/>
    <n v="2000000"/>
    <s v="NAGPUR RETAIL RO (STP 5027)"/>
    <x v="1"/>
    <x v="1"/>
    <s v="0"/>
  </r>
  <r>
    <x v="1324"/>
    <s v="WZ_NAG_CNGDRKOTPALLIWAR"/>
    <x v="6"/>
    <n v="2100000"/>
    <n v="2100000"/>
    <n v="613139.55000000005"/>
    <n v="0"/>
    <n v="0"/>
    <n v="1471985.78"/>
    <n v="70.094560952380959"/>
    <n v="0"/>
    <n v="0"/>
    <n v="1471985.78"/>
    <n v="0"/>
    <n v="2085125.33"/>
    <n v="0"/>
    <n v="0"/>
    <n v="0"/>
    <s v="31957050"/>
    <s v="7028"/>
    <s v="NAGPUR RETAIL RO (STP 5027)"/>
    <s v="7028"/>
    <s v="WZR"/>
    <s v="7028CC01"/>
    <s v="CNG"/>
    <d v="2024-04-01T00:00:00"/>
    <d v="2026-03-31T00:00:00"/>
    <s v="RET"/>
    <n v="2100000"/>
    <s v="NAGPUR RETAIL RO (STP 5027)"/>
    <x v="1"/>
    <x v="1"/>
    <s v="0"/>
  </r>
  <r>
    <x v="1325"/>
    <s v="WZ_NAG_NROGONDIAWML"/>
    <x v="6"/>
    <n v="3200000"/>
    <n v="3200000"/>
    <n v="0"/>
    <n v="0"/>
    <n v="0"/>
    <n v="2068866.98"/>
    <n v="64.652093124999993"/>
    <n v="0"/>
    <n v="0"/>
    <n v="2068866.98"/>
    <n v="0"/>
    <n v="2068866.98"/>
    <n v="0"/>
    <n v="0"/>
    <n v="0"/>
    <s v="31957050"/>
    <s v="7028"/>
    <s v="NAGPUR RETAIL RO (STP 5027)"/>
    <s v="7028"/>
    <s v="WZR"/>
    <s v="7028CC01"/>
    <s v="INFR"/>
    <d v="2024-04-01T00:00:00"/>
    <d v="2026-03-31T00:00:00"/>
    <s v="RET"/>
    <n v="3200000"/>
    <s v="NAGPUR RETAIL RO (STP 5027)"/>
    <x v="0"/>
    <x v="1"/>
    <s v="0"/>
  </r>
  <r>
    <x v="1326"/>
    <s v="WZ_NAG_EVCS24-25"/>
    <x v="6"/>
    <n v="21600000"/>
    <n v="21600000"/>
    <n v="122615.96"/>
    <n v="0"/>
    <n v="0"/>
    <n v="21442149.920000002"/>
    <n v="99.269212592592595"/>
    <n v="0"/>
    <n v="0"/>
    <n v="20787635.129999999"/>
    <n v="654514.79"/>
    <n v="21564765.879999999"/>
    <n v="0"/>
    <n v="0"/>
    <n v="0"/>
    <s v="31957050"/>
    <s v="7028"/>
    <s v="NAGPUR RETAIL RO (STP 5027)"/>
    <s v="7028"/>
    <s v="WZR"/>
    <s v="7028CC01"/>
    <s v="PNM"/>
    <d v="2024-04-01T00:00:00"/>
    <d v="2026-03-31T00:00:00"/>
    <s v="RET"/>
    <n v="21600000"/>
    <s v="NAGPUR RETAIL RO (STP 5027)"/>
    <x v="1"/>
    <x v="1"/>
    <s v="0"/>
  </r>
  <r>
    <x v="1327"/>
    <s v="WZ_Vasco_NRO_Basargi"/>
    <x v="8"/>
    <n v="1900000"/>
    <n v="1900000"/>
    <n v="348764.63"/>
    <n v="0"/>
    <n v="0"/>
    <n v="946641.26"/>
    <n v="49.82322421052632"/>
    <n v="0"/>
    <n v="0"/>
    <n v="946641.26"/>
    <n v="0"/>
    <n v="1295405.8899999999"/>
    <n v="0"/>
    <n v="0"/>
    <n v="0"/>
    <s v="31990680"/>
    <s v="7032"/>
    <s v="VASCO RETAIL RO"/>
    <s v="7032"/>
    <s v="WZR"/>
    <s v="7032CC01"/>
    <s v="INFR"/>
    <d v="2024-08-02T00:00:00"/>
    <d v="2025-12-31T00:00:00"/>
    <s v="RET"/>
    <n v="1900000"/>
    <s v="VASCO RETAIL RO"/>
    <x v="1"/>
    <x v="1"/>
    <s v="0"/>
  </r>
  <r>
    <x v="1328"/>
    <s v="WZ_VASHI_EVCSPHII"/>
    <x v="5"/>
    <n v="24000000"/>
    <n v="24000000"/>
    <n v="11053.74"/>
    <n v="-3772051.17"/>
    <n v="-3772051.17"/>
    <n v="20211957.289999999"/>
    <n v="84.21648870833333"/>
    <n v="0"/>
    <n v="0"/>
    <n v="14264801.23"/>
    <n v="9719207.2300000004"/>
    <n v="20223011.030000001"/>
    <n v="0"/>
    <n v="0"/>
    <n v="0"/>
    <s v="31990790"/>
    <s v=""/>
    <s v=""/>
    <s v="7033"/>
    <s v="WZR"/>
    <s v="7033CC01"/>
    <s v="PNM"/>
    <d v="2024-04-01T00:00:00"/>
    <d v="2025-12-31T00:00:00"/>
    <s v="RET"/>
    <n v="24000000"/>
    <s v="VASHI RETAIL RO"/>
    <x v="1"/>
    <x v="1"/>
    <s v="0"/>
  </r>
  <r>
    <x v="1329"/>
    <s v="WZ_Vasco_EVCS_Fast Charger 2024-25"/>
    <x v="8"/>
    <n v="15900000"/>
    <n v="15900000"/>
    <n v="105896.4"/>
    <n v="0"/>
    <n v="0"/>
    <n v="15789721.51"/>
    <n v="99.306424591194968"/>
    <n v="0"/>
    <n v="0"/>
    <n v="0"/>
    <n v="15789721.51"/>
    <n v="15895617.91"/>
    <n v="0"/>
    <n v="0"/>
    <n v="0"/>
    <s v="31990680"/>
    <s v="7032"/>
    <s v="VASCO RETAIL RO"/>
    <s v="7032"/>
    <s v="WZR"/>
    <s v="7032CC01"/>
    <s v="PNM"/>
    <d v="2024-08-02T00:00:00"/>
    <d v="2025-12-31T00:00:00"/>
    <s v="RET"/>
    <n v="15900000"/>
    <s v="VASCO RETAIL RO"/>
    <x v="1"/>
    <x v="1"/>
    <s v="0"/>
  </r>
  <r>
    <x v="1330"/>
    <s v="WZ_AURR_EVCS_WORK"/>
    <x v="3"/>
    <n v="22000000"/>
    <n v="22000000"/>
    <n v="517719.82"/>
    <n v="0"/>
    <n v="0"/>
    <n v="21474627.41"/>
    <n v="97.611942772727275"/>
    <n v="0"/>
    <n v="0"/>
    <n v="12280199.789999999"/>
    <n v="9194427.6199999992"/>
    <n v="21992347.23"/>
    <n v="0"/>
    <n v="0"/>
    <n v="0"/>
    <s v="31990690"/>
    <s v="7023"/>
    <s v="AURANGABAD RETAIL RO"/>
    <s v="7023"/>
    <s v="WZR"/>
    <s v="7023CC01"/>
    <s v="PNM"/>
    <d v="2024-08-02T00:00:00"/>
    <d v="2026-03-31T00:00:00"/>
    <s v="RET"/>
    <n v="22000000"/>
    <s v="AURANGABAD RETAIL RO"/>
    <x v="1"/>
    <x v="1"/>
    <s v="0"/>
  </r>
  <r>
    <x v="1331"/>
    <s v="WZ_NSK_EVCS_260L"/>
    <x v="4"/>
    <n v="26000000"/>
    <n v="26000000"/>
    <n v="247130.6"/>
    <n v="0"/>
    <n v="0"/>
    <n v="14751498.1"/>
    <n v="56.736531153846151"/>
    <n v="0"/>
    <n v="0"/>
    <n v="1210719.03"/>
    <n v="13540779.07"/>
    <n v="14998628.699999999"/>
    <n v="0"/>
    <n v="0"/>
    <n v="0"/>
    <s v="31945070"/>
    <s v="7036"/>
    <s v="NASIK RETAIL REGIONAL OFFICE"/>
    <s v="7036"/>
    <s v="WZR"/>
    <s v="7036CC01"/>
    <s v="PNM"/>
    <d v="2024-04-01T00:00:00"/>
    <d v="2025-08-31T00:00:00"/>
    <s v="RET"/>
    <n v="26000000"/>
    <s v="NASIK RETAIL REGIONAL OFFICE"/>
    <x v="1"/>
    <x v="1"/>
    <s v="0"/>
  </r>
  <r>
    <x v="1332"/>
    <s v="WZ_Pune_Mod_Someshwar SSK 2"/>
    <x v="1"/>
    <n v="1"/>
    <n v="1"/>
    <n v="0"/>
    <n v="0"/>
    <n v="0"/>
    <n v="0"/>
    <n v="0"/>
    <n v="0"/>
    <n v="0"/>
    <n v="0"/>
    <n v="0"/>
    <n v="0"/>
    <n v="0"/>
    <n v="0"/>
    <n v="0"/>
    <s v="31949520"/>
    <s v="7029"/>
    <s v="PUNE RETAIL RO"/>
    <s v="7029"/>
    <s v="WZR"/>
    <s v="7029CC01"/>
    <s v="INFR"/>
    <d v="2023-08-02T00:00:00"/>
    <d v="2025-08-31T00:00:00"/>
    <s v="RET"/>
    <n v="1900001"/>
    <s v="PUNE RETAIL RO"/>
    <x v="0"/>
    <x v="1"/>
    <s v="0"/>
  </r>
  <r>
    <x v="1333"/>
    <s v="WZ_Pune_Mod_Lonavala Petrol Depot"/>
    <x v="1"/>
    <n v="5900000"/>
    <n v="5900000"/>
    <n v="489460.59"/>
    <n v="0"/>
    <n v="0"/>
    <n v="2935101.29"/>
    <n v="49.747479491525425"/>
    <n v="0"/>
    <n v="0"/>
    <n v="2072237.4"/>
    <n v="862863.89"/>
    <n v="3424561.88"/>
    <n v="0"/>
    <n v="0"/>
    <n v="0"/>
    <s v="31949520"/>
    <s v="7029"/>
    <s v="PUNE RETAIL RO"/>
    <s v="7029"/>
    <s v="WZR"/>
    <s v="7029CC01"/>
    <s v="INFR"/>
    <d v="2024-08-05T00:00:00"/>
    <d v="2025-08-31T00:00:00"/>
    <s v="RET"/>
    <n v="5900000"/>
    <s v="PUNE RETAIL RO"/>
    <x v="1"/>
    <x v="1"/>
    <s v="0"/>
  </r>
  <r>
    <x v="1334"/>
    <s v="WZ_VASHI_MODN_SHREEGAJANAN"/>
    <x v="5"/>
    <n v="14600000"/>
    <n v="14600000"/>
    <n v="8328551.8499999996"/>
    <n v="0"/>
    <n v="0"/>
    <n v="3716428.73"/>
    <n v="25.454991301369862"/>
    <n v="0"/>
    <n v="0"/>
    <n v="2861473"/>
    <n v="854955.73"/>
    <n v="12044980.58"/>
    <n v="0"/>
    <n v="0"/>
    <n v="0"/>
    <s v="31990790"/>
    <s v="7033"/>
    <s v="VASHI RETAIL RO"/>
    <s v="7033"/>
    <s v="WZR"/>
    <s v="7033CC01"/>
    <s v="INFR"/>
    <d v="2024-04-01T00:00:00"/>
    <d v="2026-06-30T00:00:00"/>
    <s v="RET"/>
    <n v="14600000"/>
    <s v="VASHI RETAIL RO"/>
    <x v="1"/>
    <x v="1"/>
    <s v="0"/>
  </r>
  <r>
    <x v="1335"/>
    <s v="WZ_AURR_Mod._Ravindra Pet."/>
    <x v="3"/>
    <n v="0"/>
    <n v="0"/>
    <n v="0"/>
    <n v="0"/>
    <n v="0"/>
    <n v="0"/>
    <e v="#DIV/0!"/>
    <n v="0"/>
    <n v="0"/>
    <n v="0"/>
    <n v="0"/>
    <n v="0"/>
    <n v="0"/>
    <n v="0"/>
    <n v="0"/>
    <s v="31990690"/>
    <s v="7023"/>
    <s v="AURANGABAD RETAIL RO"/>
    <s v="7023"/>
    <s v="WZR"/>
    <s v="7023CC01"/>
    <s v="INFR"/>
    <d v="2024-08-06T00:00:00"/>
    <d v="2026-03-31T00:00:00"/>
    <s v="RET"/>
    <n v="4300000"/>
    <s v="AURANGABAD RETAIL RO"/>
    <x v="0"/>
    <x v="1"/>
    <s v="0"/>
  </r>
  <r>
    <x v="1336"/>
    <s v="WZ_Vasco_Modn_SSTankRep Adhoc Tare"/>
    <x v="8"/>
    <n v="665000"/>
    <n v="665000"/>
    <n v="0"/>
    <n v="0"/>
    <n v="0"/>
    <n v="552644"/>
    <n v="83.104360902255635"/>
    <n v="0"/>
    <n v="0"/>
    <n v="353236.94"/>
    <n v="199407.06"/>
    <n v="552644"/>
    <n v="0"/>
    <n v="0"/>
    <n v="0"/>
    <s v="31990680"/>
    <s v="7032"/>
    <s v="VASCO RETAIL RO"/>
    <s v="7032"/>
    <s v="WZR"/>
    <s v="7032CC01"/>
    <s v="INFR"/>
    <d v="2024-08-09T00:00:00"/>
    <d v="2025-12-31T00:00:00"/>
    <s v="RET"/>
    <n v="665000"/>
    <s v="VASCO RETAIL RO"/>
    <x v="1"/>
    <x v="1"/>
    <s v="0"/>
  </r>
  <r>
    <x v="1337"/>
    <s v="WZ_NSK_NDC_Makhmalabad_25L"/>
    <x v="4"/>
    <n v="2500000"/>
    <n v="2500000"/>
    <n v="0"/>
    <n v="0"/>
    <n v="0"/>
    <n v="2447691.29"/>
    <n v="97.907651600000008"/>
    <n v="0"/>
    <n v="0"/>
    <n v="2447691.29"/>
    <n v="0"/>
    <n v="2447691.29"/>
    <n v="0"/>
    <n v="0"/>
    <n v="0"/>
    <s v="31945070"/>
    <s v="7036"/>
    <s v="NASIK RETAIL REGIONAL OFFICE"/>
    <s v="7036"/>
    <s v="WZR"/>
    <s v="7036CC01"/>
    <s v="INFR"/>
    <d v="2024-04-01T00:00:00"/>
    <d v="2025-08-31T00:00:00"/>
    <s v="RET"/>
    <n v="2500000"/>
    <s v="NASIK RETAIL REGIONAL OFFICE"/>
    <x v="0"/>
    <x v="1"/>
    <s v="0"/>
  </r>
  <r>
    <x v="1338"/>
    <s v="WZ_SUR_NROYedshiCFS"/>
    <x v="2"/>
    <n v="9400000"/>
    <n v="9400000"/>
    <n v="1563326.16"/>
    <n v="0"/>
    <n v="0"/>
    <n v="7020753.8700000001"/>
    <n v="74.688870957446809"/>
    <n v="0"/>
    <n v="0"/>
    <n v="7020753.8700000001"/>
    <n v="0"/>
    <n v="8584080.0299999993"/>
    <n v="0"/>
    <n v="0"/>
    <n v="0"/>
    <s v="31951460"/>
    <s v="7035"/>
    <s v="SHOLAPUR RETAIL REGION"/>
    <s v="7035"/>
    <s v="WZR"/>
    <s v="7035CC01"/>
    <s v="INFR"/>
    <d v="2024-08-09T00:00:00"/>
    <d v="2026-03-31T00:00:00"/>
    <s v="RET"/>
    <n v="9400000"/>
    <s v="SHOLAPUR RETAIL REGION"/>
    <x v="2"/>
    <x v="1"/>
    <s v="0"/>
  </r>
  <r>
    <x v="1339"/>
    <s v="WZ_Pune_EVCS_2024-25"/>
    <x v="1"/>
    <n v="12200000"/>
    <n v="12200000"/>
    <n v="123906.98"/>
    <n v="0"/>
    <n v="0"/>
    <n v="12035507.32"/>
    <n v="98.651699344262298"/>
    <n v="0"/>
    <n v="0"/>
    <n v="5879493.8499999996"/>
    <n v="6156013.4699999997"/>
    <n v="12159414.300000001"/>
    <n v="0"/>
    <n v="0"/>
    <n v="0"/>
    <s v="31949520"/>
    <s v="7029"/>
    <s v="PUNE RETAIL RO"/>
    <s v="7029"/>
    <s v="WZR"/>
    <s v="7029CC01"/>
    <s v="PNM"/>
    <d v="2024-08-09T00:00:00"/>
    <d v="2026-08-31T00:00:00"/>
    <s v="RET"/>
    <n v="12200000"/>
    <s v="PUNE RETAIL RO"/>
    <x v="1"/>
    <x v="1"/>
    <s v="0"/>
  </r>
  <r>
    <x v="1340"/>
    <s v="WZ_NAG_NRODARODA3"/>
    <x v="6"/>
    <n v="11400000"/>
    <n v="11400000"/>
    <n v="173280.68"/>
    <n v="0"/>
    <n v="0"/>
    <n v="8875857.7799999993"/>
    <n v="77.858401578947365"/>
    <n v="0"/>
    <n v="0"/>
    <n v="8875857.7799999993"/>
    <n v="0"/>
    <n v="9049138.4600000009"/>
    <n v="0"/>
    <n v="0"/>
    <n v="0"/>
    <s v="31957050"/>
    <s v="7028"/>
    <s v="NAGPUR RETAIL RO (STP 5027)"/>
    <s v="7028"/>
    <s v="WZR"/>
    <s v="7028CC01"/>
    <s v="INFR"/>
    <d v="2024-06-01T00:00:00"/>
    <d v="2026-03-31T00:00:00"/>
    <s v="RET"/>
    <n v="11400000"/>
    <s v="NAGPUR RETAIL RO (STP 5027)"/>
    <x v="1"/>
    <x v="1"/>
    <s v="0"/>
  </r>
  <r>
    <x v="1341"/>
    <s v="WZ_NAG_MODCOCOHINGNA"/>
    <x v="6"/>
    <n v="1700000"/>
    <n v="1700000"/>
    <n v="434570.1"/>
    <n v="0"/>
    <n v="0"/>
    <n v="1059914.1599999999"/>
    <n v="62.347891764705878"/>
    <n v="0"/>
    <n v="0"/>
    <n v="0"/>
    <n v="1059914.1599999999"/>
    <n v="1494484.26"/>
    <n v="0"/>
    <n v="0"/>
    <n v="0"/>
    <s v="31957050"/>
    <s v="7028"/>
    <s v="NAGPUR RETAIL RO (STP 5027)"/>
    <s v="7028"/>
    <s v="WZR"/>
    <s v="7028CC01"/>
    <s v="INFR"/>
    <d v="2024-04-01T00:00:00"/>
    <d v="2026-03-31T00:00:00"/>
    <s v="RET"/>
    <n v="1700000"/>
    <s v="NAGPUR RETAIL RO (STP 5027)"/>
    <x v="1"/>
    <x v="1"/>
    <s v="0"/>
  </r>
  <r>
    <x v="1342"/>
    <s v="WZ_AURR_LFO_BHAVANI AUTO FUELS"/>
    <x v="3"/>
    <n v="15000000"/>
    <n v="15000000"/>
    <n v="60709.41"/>
    <n v="0"/>
    <n v="0"/>
    <n v="13234649.539999999"/>
    <n v="88.23099693333333"/>
    <n v="0"/>
    <n v="0"/>
    <n v="12035162.130000001"/>
    <n v="1199487.4099999999"/>
    <n v="13295358.949999999"/>
    <n v="0"/>
    <n v="0"/>
    <n v="0"/>
    <s v="31990690"/>
    <s v="7023"/>
    <s v="AURANGABAD RETAIL RO"/>
    <s v="7023"/>
    <s v="WZR"/>
    <s v="7023CC01"/>
    <s v="INFR"/>
    <d v="2024-08-12T00:00:00"/>
    <d v="2026-03-31T00:00:00"/>
    <s v="RET"/>
    <n v="15000000"/>
    <s v="AURANGABAD RETAIL RO"/>
    <x v="1"/>
    <x v="1"/>
    <s v="0"/>
  </r>
  <r>
    <x v="1343"/>
    <s v="WZ_AURR_MOD._RAVINDRA PETROLEUM"/>
    <x v="3"/>
    <n v="4300000"/>
    <n v="4300000"/>
    <n v="0"/>
    <n v="0"/>
    <n v="0"/>
    <n v="3409754.25"/>
    <n v="79.296610465116274"/>
    <n v="0"/>
    <n v="0"/>
    <n v="3123637.85"/>
    <n v="286116.40000000002"/>
    <n v="3409754.25"/>
    <n v="0"/>
    <n v="0"/>
    <n v="0"/>
    <s v="31990690"/>
    <s v="7023"/>
    <s v="AURANGABAD RETAIL RO"/>
    <s v="7023"/>
    <s v="WZR"/>
    <s v="7023CC01"/>
    <s v="INFR"/>
    <d v="2024-08-12T00:00:00"/>
    <d v="2026-03-31T00:00:00"/>
    <s v="RET"/>
    <n v="4300000"/>
    <s v="AURANGABAD RETAIL RO"/>
    <x v="1"/>
    <x v="1"/>
    <s v="0"/>
  </r>
  <r>
    <x v="1344"/>
    <s v="WZ_AURR_MOD._SHUBHAM PETROLEUM"/>
    <x v="3"/>
    <n v="2400000"/>
    <n v="2400000"/>
    <n v="69003.320000000007"/>
    <n v="28944.74"/>
    <n v="28944.74"/>
    <n v="1740623.14"/>
    <n v="72.525964166666668"/>
    <n v="0"/>
    <n v="0"/>
    <n v="1711678.4"/>
    <n v="0"/>
    <n v="1809626.46"/>
    <n v="0"/>
    <n v="0"/>
    <n v="0"/>
    <s v="31990690"/>
    <s v="7023"/>
    <s v="AURANGABAD RETAIL RO"/>
    <s v="7023"/>
    <s v="WZR"/>
    <s v="7023CC01"/>
    <s v="INFR"/>
    <d v="2024-08-12T00:00:00"/>
    <d v="2026-03-31T00:00:00"/>
    <s v="RET"/>
    <n v="2400000"/>
    <s v="AURANGABAD RETAIL RO"/>
    <x v="1"/>
    <x v="1"/>
    <s v="0"/>
  </r>
  <r>
    <x v="1345"/>
    <s v="WZ_SUR_NRODharurDC"/>
    <x v="2"/>
    <n v="1800000"/>
    <n v="1800000"/>
    <n v="91551.79"/>
    <n v="0"/>
    <n v="0"/>
    <n v="1672844.97"/>
    <n v="92.935831666666658"/>
    <n v="0"/>
    <n v="0"/>
    <n v="1537859.96"/>
    <n v="134985.01"/>
    <n v="1764396.76"/>
    <n v="0"/>
    <n v="0"/>
    <n v="0"/>
    <s v="31951460"/>
    <s v="7035"/>
    <s v="SHOLAPUR RETAIL REGION"/>
    <s v="7035"/>
    <s v="WZR"/>
    <s v="7035CC01"/>
    <s v="INFR"/>
    <d v="2024-08-12T00:00:00"/>
    <d v="2026-03-31T00:00:00"/>
    <s v="RET"/>
    <n v="1800000"/>
    <s v="SHOLAPUR RETAIL REGION"/>
    <x v="2"/>
    <x v="1"/>
    <s v="0"/>
  </r>
  <r>
    <x v="1346"/>
    <s v="WZ_Pune_NRO Khed Budruk_DO"/>
    <x v="1"/>
    <n v="2300000"/>
    <n v="2300000"/>
    <n v="0"/>
    <n v="0"/>
    <n v="0"/>
    <n v="2189824.08"/>
    <n v="95.209742608695649"/>
    <n v="0"/>
    <n v="0"/>
    <n v="2189824.08"/>
    <n v="0"/>
    <n v="2189824.08"/>
    <n v="0"/>
    <n v="0"/>
    <n v="0"/>
    <s v="31949520"/>
    <s v="7029"/>
    <s v="PUNE RETAIL RO"/>
    <s v="7029"/>
    <s v="WZR"/>
    <s v="7029CC01"/>
    <s v="INFR"/>
    <d v="2024-08-12T00:00:00"/>
    <d v="2025-08-31T00:00:00"/>
    <s v="RET"/>
    <n v="2300000"/>
    <s v="PUNE RETAIL RO"/>
    <x v="0"/>
    <x v="1"/>
    <s v="0"/>
  </r>
  <r>
    <x v="1347"/>
    <s v="WZ_Pune_Mod_Sujata Petroleum"/>
    <x v="1"/>
    <n v="1600000"/>
    <n v="1600000"/>
    <n v="0"/>
    <n v="0"/>
    <n v="0"/>
    <n v="485288.7"/>
    <n v="30.33054375"/>
    <n v="0"/>
    <n v="0"/>
    <n v="0"/>
    <n v="485288.7"/>
    <n v="485288.7"/>
    <n v="0"/>
    <n v="0"/>
    <n v="0"/>
    <s v="31949520"/>
    <s v="7029"/>
    <s v="PUNE RETAIL RO"/>
    <s v="7029"/>
    <s v="WZR"/>
    <s v="7029CC01"/>
    <s v="INFR"/>
    <d v="2024-08-15T00:00:00"/>
    <d v="2025-08-31T00:00:00"/>
    <s v="RET"/>
    <n v="1600000"/>
    <s v="PUNE RETAIL RO"/>
    <x v="1"/>
    <x v="1"/>
    <s v="0"/>
  </r>
  <r>
    <x v="1348"/>
    <s v="WZ_Pune_Mod_Shriram Petroleum 2"/>
    <x v="1"/>
    <n v="1600000"/>
    <n v="1600000"/>
    <n v="0"/>
    <n v="0"/>
    <n v="0"/>
    <n v="1599506.27"/>
    <n v="99.969141875000005"/>
    <n v="0"/>
    <n v="0"/>
    <n v="1599506.27"/>
    <n v="0"/>
    <n v="1599506.27"/>
    <n v="0"/>
    <n v="0"/>
    <n v="0"/>
    <s v="31949520"/>
    <s v="7029"/>
    <s v="PUNE RETAIL RO"/>
    <s v="7029"/>
    <s v="WZR"/>
    <s v="7029CC01"/>
    <s v="INFR"/>
    <d v="2024-08-19T00:00:00"/>
    <d v="2025-08-31T00:00:00"/>
    <s v="RET"/>
    <n v="1600000"/>
    <s v="PUNE RETAIL RO"/>
    <x v="0"/>
    <x v="1"/>
    <s v="0"/>
  </r>
  <r>
    <x v="1349"/>
    <s v="WZ_AURR_PELMETLIGHT_1"/>
    <x v="3"/>
    <n v="15000000"/>
    <n v="15000000"/>
    <n v="1886781.7"/>
    <n v="0"/>
    <n v="0"/>
    <n v="8990267.4000000004"/>
    <n v="59.935116000000001"/>
    <n v="0"/>
    <n v="0"/>
    <n v="8990267.4000000004"/>
    <n v="0"/>
    <n v="10877049.1"/>
    <n v="0"/>
    <n v="0"/>
    <n v="0"/>
    <s v="31990690"/>
    <s v="7023"/>
    <s v="AURANGABAD RETAIL RO"/>
    <s v="7023"/>
    <s v="WZR"/>
    <s v="7023CC01"/>
    <s v="INFR"/>
    <d v="2024-08-21T00:00:00"/>
    <d v="2026-03-31T00:00:00"/>
    <s v="RET"/>
    <n v="2300000"/>
    <s v="AURANGABAD RETAIL RO"/>
    <x v="1"/>
    <x v="1"/>
    <s v="0"/>
  </r>
  <r>
    <x v="1350"/>
    <s v="WZ_SUR_NROKurduCC"/>
    <x v="2"/>
    <n v="12300000"/>
    <n v="12300000"/>
    <n v="162517.23000000001"/>
    <n v="-0.02"/>
    <n v="-0.02"/>
    <n v="10885740.869999999"/>
    <n v="88.501958292682914"/>
    <n v="0"/>
    <n v="0"/>
    <n v="10304567.640000001"/>
    <n v="581173.25"/>
    <n v="11048258.1"/>
    <n v="0"/>
    <n v="0"/>
    <n v="0"/>
    <s v="31951460"/>
    <s v="7035"/>
    <s v="SHOLAPUR RETAIL REGION"/>
    <s v="7035"/>
    <s v="WZR"/>
    <s v="7035CC01"/>
    <s v="INFR"/>
    <d v="2024-08-21T00:00:00"/>
    <d v="2026-03-31T00:00:00"/>
    <s v="RET"/>
    <n v="12300000"/>
    <s v="SHOLAPUR RETAIL REGION"/>
    <x v="1"/>
    <x v="1"/>
    <s v="0"/>
  </r>
  <r>
    <x v="1351"/>
    <s v="WZ_AURR_NRO_KHERDA"/>
    <x v="3"/>
    <n v="2500000"/>
    <n v="2500000"/>
    <n v="584692.37"/>
    <n v="0"/>
    <n v="0"/>
    <n v="1911486.59"/>
    <n v="76.459463600000007"/>
    <n v="0"/>
    <n v="0"/>
    <n v="830303.11"/>
    <n v="1081183.48"/>
    <n v="2496178.96"/>
    <n v="0"/>
    <n v="0"/>
    <n v="0"/>
    <s v="31990690"/>
    <s v="7023"/>
    <s v="AURANGABAD RETAIL RO"/>
    <s v="7023"/>
    <s v="WZR"/>
    <s v="7023CC01"/>
    <s v="INFR"/>
    <d v="2024-08-26T00:00:00"/>
    <d v="2026-03-31T00:00:00"/>
    <s v="RET"/>
    <n v="2500000"/>
    <s v="AURANGABAD RETAIL RO"/>
    <x v="1"/>
    <x v="1"/>
    <s v="0"/>
  </r>
  <r>
    <x v="1352"/>
    <s v="WZ_MRO_SS TANK 24-25"/>
    <x v="7"/>
    <n v="5000000"/>
    <n v="5000000"/>
    <n v="0"/>
    <n v="0"/>
    <n v="0"/>
    <n v="548006.09"/>
    <n v="10.9601218"/>
    <n v="0"/>
    <n v="0"/>
    <n v="0"/>
    <n v="548006.09"/>
    <n v="548006.09"/>
    <n v="0"/>
    <n v="0"/>
    <n v="0"/>
    <s v="31904990"/>
    <s v="7027"/>
    <s v="MUMBAI RETAIL RO"/>
    <s v="7027"/>
    <s v="WZR"/>
    <s v="7027CC01"/>
    <s v="TANK"/>
    <d v="2024-08-26T00:00:00"/>
    <d v="2026-03-31T00:00:00"/>
    <s v="RET"/>
    <n v="5000000"/>
    <s v="MUMBAI RETAIL RO"/>
    <x v="1"/>
    <x v="1"/>
    <s v="0"/>
  </r>
  <r>
    <x v="1353"/>
    <s v="WZ_SUR_NROMassaDC"/>
    <x v="2"/>
    <n v="2100000"/>
    <n v="2100000"/>
    <n v="886992.12"/>
    <n v="-0.02"/>
    <n v="-0.02"/>
    <n v="1148183.6399999999"/>
    <n v="54.675411428571422"/>
    <n v="0"/>
    <n v="0"/>
    <n v="783153.56"/>
    <n v="365030.1"/>
    <n v="2035175.76"/>
    <n v="0"/>
    <n v="0"/>
    <n v="0"/>
    <s v="31951460"/>
    <s v="7035"/>
    <s v="SHOLAPUR RETAIL REGION"/>
    <s v="7035"/>
    <s v="WZR"/>
    <s v="7035CC01"/>
    <s v="INFR"/>
    <d v="2024-08-26T00:00:00"/>
    <d v="2026-03-31T00:00:00"/>
    <s v="RET"/>
    <n v="2100000"/>
    <s v="SHOLAPUR RETAIL REGION"/>
    <x v="1"/>
    <x v="1"/>
    <s v="0"/>
  </r>
  <r>
    <x v="1354"/>
    <s v="WZ_VASHI_MODN_ADARSHPETROLEUM"/>
    <x v="5"/>
    <n v="7000000"/>
    <n v="7000000"/>
    <n v="0"/>
    <n v="0"/>
    <n v="0"/>
    <n v="5256007.5999999996"/>
    <n v="75.085822857142858"/>
    <n v="0"/>
    <n v="0"/>
    <n v="5056007"/>
    <n v="200000.6"/>
    <n v="5256007.5999999996"/>
    <n v="0"/>
    <n v="0"/>
    <n v="0"/>
    <s v="31990790"/>
    <s v="7033"/>
    <s v="VASHI RETAIL RO"/>
    <s v="7033"/>
    <s v="WZR"/>
    <s v="7033CC01"/>
    <s v="INFR"/>
    <d v="2024-04-01T00:00:00"/>
    <d v="2026-03-31T00:00:00"/>
    <s v="RET"/>
    <n v="7000000"/>
    <s v="VASHI RETAIL RO"/>
    <x v="1"/>
    <x v="1"/>
    <s v="0"/>
  </r>
  <r>
    <x v="1355"/>
    <s v="WZ_Pune_NRO Shikarapur_DO"/>
    <x v="1"/>
    <n v="2800000"/>
    <n v="2800000"/>
    <n v="0"/>
    <n v="0"/>
    <n v="0"/>
    <n v="2794323.43"/>
    <n v="99.797265357142862"/>
    <n v="0"/>
    <n v="0"/>
    <n v="2794323.43"/>
    <n v="0"/>
    <n v="2794323.43"/>
    <n v="0"/>
    <n v="0"/>
    <n v="0"/>
    <s v="31949520"/>
    <s v="7029"/>
    <s v="PUNE RETAIL RO"/>
    <s v="7029"/>
    <s v="WZR"/>
    <s v="7029CC01"/>
    <s v="INFR"/>
    <d v="2024-08-27T00:00:00"/>
    <d v="2025-08-31T00:00:00"/>
    <s v="RET"/>
    <n v="2800000"/>
    <s v="PUNE RETAIL RO"/>
    <x v="1"/>
    <x v="1"/>
    <s v="0"/>
  </r>
  <r>
    <x v="1356"/>
    <s v="WZ_NAG_MODLARGEADHOCARPLAZA"/>
    <x v="6"/>
    <n v="7500000"/>
    <n v="7500000"/>
    <n v="0"/>
    <n v="0"/>
    <n v="0"/>
    <n v="7215920.1799999997"/>
    <n v="96.212269066666664"/>
    <n v="0"/>
    <n v="0"/>
    <n v="7215920.1799999997"/>
    <n v="0"/>
    <n v="7215920.1799999997"/>
    <n v="0"/>
    <n v="0"/>
    <n v="0"/>
    <s v="31957050"/>
    <s v="7028"/>
    <s v="NAGPUR RETAIL RO (STP 5027)"/>
    <s v="7028"/>
    <s v="WZR"/>
    <s v="7028CC01"/>
    <s v="INFR"/>
    <d v="2024-04-01T00:00:00"/>
    <d v="2026-03-31T00:00:00"/>
    <s v="RET"/>
    <n v="7500000"/>
    <s v="NAGPUR RETAIL RO (STP 5027)"/>
    <x v="1"/>
    <x v="1"/>
    <s v="0"/>
  </r>
  <r>
    <x v="1357"/>
    <s v="WZ_SUR_PelmetLights"/>
    <x v="2"/>
    <n v="2300000"/>
    <n v="2300000"/>
    <n v="0"/>
    <n v="0"/>
    <n v="0"/>
    <n v="2298350.7599999998"/>
    <n v="99.928293913043476"/>
    <n v="0"/>
    <n v="0"/>
    <n v="2298350.7599999998"/>
    <n v="0"/>
    <n v="2298350.7599999998"/>
    <n v="0"/>
    <n v="0"/>
    <n v="0"/>
    <s v="31951460"/>
    <s v="7035"/>
    <s v="SHOLAPUR RETAIL REGION"/>
    <s v="7035"/>
    <s v="WZR"/>
    <s v="7035CC01"/>
    <s v="INFR"/>
    <d v="2024-08-27T00:00:00"/>
    <d v="2026-03-31T00:00:00"/>
    <s v="RET"/>
    <n v="2300000"/>
    <s v="SHOLAPUR RETAIL REGION"/>
    <x v="0"/>
    <x v="1"/>
    <s v="0"/>
  </r>
  <r>
    <x v="1358"/>
    <s v="WZ_SUR_NROMassaCFS"/>
    <x v="2"/>
    <n v="10100000"/>
    <n v="10100000"/>
    <n v="1475516.37"/>
    <n v="1793934.57"/>
    <n v="1793934.57"/>
    <n v="8467264.4900000002"/>
    <n v="83.834301881188125"/>
    <n v="0"/>
    <n v="0"/>
    <n v="6673329.9299999997"/>
    <n v="-0.01"/>
    <n v="9942780.8599999994"/>
    <n v="0"/>
    <n v="0"/>
    <n v="0"/>
    <s v="31951460"/>
    <s v="7035"/>
    <s v="SHOLAPUR RETAIL REGION"/>
    <s v="7035"/>
    <s v="WZR"/>
    <s v="7035CC01"/>
    <s v="INFR"/>
    <d v="2024-08-28T00:00:00"/>
    <d v="2026-03-31T00:00:00"/>
    <s v="RET"/>
    <n v="10100000"/>
    <s v="SHOLAPUR RETAIL REGION"/>
    <x v="1"/>
    <x v="1"/>
    <s v="1"/>
  </r>
  <r>
    <x v="1359"/>
    <s v="WZ_Pune_CNG_Jaiguru Petroleum"/>
    <x v="1"/>
    <n v="1050000"/>
    <n v="1050000"/>
    <n v="0"/>
    <n v="0"/>
    <n v="0"/>
    <n v="1016665.47"/>
    <n v="96.825282857142852"/>
    <n v="0"/>
    <n v="0"/>
    <n v="1016665.47"/>
    <n v="0"/>
    <n v="1016665.47"/>
    <n v="0"/>
    <n v="0"/>
    <n v="0"/>
    <s v="31949520"/>
    <s v="7029"/>
    <s v="PUNE RETAIL RO"/>
    <s v="7029"/>
    <s v="WZR"/>
    <s v="7029CC01"/>
    <s v="CNG"/>
    <d v="2024-08-28T00:00:00"/>
    <d v="2025-08-31T00:00:00"/>
    <s v="RET"/>
    <n v="1050000"/>
    <s v="PUNE RETAIL RO"/>
    <x v="0"/>
    <x v="1"/>
    <s v="0"/>
  </r>
  <r>
    <x v="1360"/>
    <s v="WZ_Pune_Mod_BV Mande"/>
    <x v="1"/>
    <n v="1600000"/>
    <n v="1600000"/>
    <n v="0"/>
    <n v="0"/>
    <n v="0"/>
    <n v="1575187.24"/>
    <n v="98.449202499999998"/>
    <n v="0"/>
    <n v="0"/>
    <n v="1575187.24"/>
    <n v="0"/>
    <n v="1575187.24"/>
    <n v="0"/>
    <n v="0"/>
    <n v="0"/>
    <s v="31949520"/>
    <s v="7029"/>
    <s v="PUNE RETAIL RO"/>
    <s v="7029"/>
    <s v="WZR"/>
    <s v="7029CC01"/>
    <s v="INFR"/>
    <d v="2024-08-28T00:00:00"/>
    <d v="2025-08-31T00:00:00"/>
    <s v="RET"/>
    <n v="160000"/>
    <s v="PUNE RETAIL RO"/>
    <x v="0"/>
    <x v="1"/>
    <s v="0"/>
  </r>
  <r>
    <x v="1361"/>
    <s v="WZ_Vashi_Resitement_Chirad"/>
    <x v="5"/>
    <n v="15000000"/>
    <n v="15000000"/>
    <n v="3441780.33"/>
    <n v="337929.66"/>
    <n v="337929.66"/>
    <n v="11520611.369999999"/>
    <n v="76.804075799999993"/>
    <n v="0"/>
    <n v="0"/>
    <n v="10915769.67"/>
    <n v="266912.03999999998"/>
    <n v="14962391.699999999"/>
    <n v="0"/>
    <n v="0"/>
    <n v="0"/>
    <s v="31990790"/>
    <s v="7033"/>
    <s v="VASHI RETAIL RO"/>
    <s v="7033"/>
    <s v="WZR"/>
    <s v="7033CC01"/>
    <s v="INFR"/>
    <d v="2024-08-29T00:00:00"/>
    <d v="2026-06-30T00:00:00"/>
    <s v="RET"/>
    <n v="15000000"/>
    <s v="VASHI RETAIL RO"/>
    <x v="1"/>
    <x v="1"/>
    <s v="0"/>
  </r>
  <r>
    <x v="1362"/>
    <s v="WZ_MRO_CNG UPGRADATION JANSEVA"/>
    <x v="7"/>
    <n v="1800000"/>
    <n v="1800000"/>
    <n v="0"/>
    <n v="0"/>
    <n v="0"/>
    <n v="1789962.09"/>
    <n v="99.442338333333339"/>
    <n v="0"/>
    <n v="0"/>
    <n v="1789962.09"/>
    <n v="0"/>
    <n v="1789962.09"/>
    <n v="0"/>
    <n v="0"/>
    <n v="0"/>
    <s v="31904990"/>
    <s v="7027"/>
    <s v="MUMBAI RETAIL RO"/>
    <s v="7027"/>
    <s v="WZR"/>
    <s v="7027CC01"/>
    <s v="CNG"/>
    <d v="2024-08-29T00:00:00"/>
    <d v="2025-03-31T00:00:00"/>
    <s v="RET"/>
    <n v="1800000"/>
    <s v="MUMBAI RETAIL RO"/>
    <x v="2"/>
    <x v="1"/>
    <s v="0"/>
  </r>
  <r>
    <x v="1363"/>
    <s v="WZ_MRO_CNG UPGRADATION Tardeo"/>
    <x v="7"/>
    <n v="1800000"/>
    <n v="1800000"/>
    <n v="0"/>
    <n v="0"/>
    <n v="0"/>
    <n v="1784708.84"/>
    <n v="99.150491111111123"/>
    <n v="0"/>
    <n v="0"/>
    <n v="1784708.84"/>
    <n v="0"/>
    <n v="1784708.84"/>
    <n v="0"/>
    <n v="0"/>
    <n v="0"/>
    <s v="31904990"/>
    <s v="7027"/>
    <s v="MUMBAI RETAIL RO"/>
    <s v="7027"/>
    <s v="WZR"/>
    <s v="7027CC01"/>
    <s v="CNG"/>
    <d v="2024-08-30T00:00:00"/>
    <d v="2025-03-31T00:00:00"/>
    <s v="RET"/>
    <n v="1800000"/>
    <s v="MUMBAI RETAIL RO"/>
    <x v="0"/>
    <x v="1"/>
    <s v="0"/>
  </r>
  <r>
    <x v="1364"/>
    <s v="WZ_Pune_DDD Gantry_BV Mande"/>
    <x v="1"/>
    <n v="1200000"/>
    <n v="1200000"/>
    <n v="0"/>
    <n v="0"/>
    <n v="0"/>
    <n v="1199546.3700000001"/>
    <n v="99.962197500000016"/>
    <n v="0"/>
    <n v="0"/>
    <n v="1199546.3700000001"/>
    <n v="0"/>
    <n v="1199546.3700000001"/>
    <n v="0"/>
    <n v="0"/>
    <n v="0"/>
    <s v="31949520"/>
    <s v="7029"/>
    <s v="PUNE RETAIL RO"/>
    <s v="7029"/>
    <s v="WZR"/>
    <s v="7029CC01"/>
    <s v="PNM"/>
    <d v="2024-08-30T00:00:00"/>
    <d v="2025-08-31T00:00:00"/>
    <s v="RET"/>
    <n v="1200000"/>
    <s v="PUNE RETAIL RO"/>
    <x v="0"/>
    <x v="1"/>
    <s v="0"/>
  </r>
  <r>
    <x v="1365"/>
    <s v="WZ_NSK_NRO_Daregaon_109L"/>
    <x v="4"/>
    <n v="10900000"/>
    <n v="10900000"/>
    <n v="2418259.46"/>
    <n v="0"/>
    <n v="0"/>
    <n v="7172479.4699999997"/>
    <n v="65.80256394495413"/>
    <n v="0"/>
    <n v="0"/>
    <n v="6229993.9100000001"/>
    <n v="942485.56"/>
    <n v="9590738.9299999997"/>
    <n v="0"/>
    <n v="0"/>
    <n v="0"/>
    <s v="31945070"/>
    <s v="7036"/>
    <s v="NASIK RETAIL REGIONAL OFFICE"/>
    <s v="7036"/>
    <s v="WZR"/>
    <s v="7036CC01"/>
    <s v="INFR"/>
    <d v="2024-04-01T00:00:00"/>
    <d v="2025-08-31T00:00:00"/>
    <s v="RET"/>
    <n v="10900000"/>
    <s v="NASIK RETAIL REGIONAL OFFICE"/>
    <x v="1"/>
    <x v="1"/>
    <s v="0"/>
  </r>
  <r>
    <x v="1366"/>
    <s v="WZ_SUR_NROChinchwanCFS"/>
    <x v="2"/>
    <n v="8200000"/>
    <n v="8200000"/>
    <n v="147088.54"/>
    <n v="0"/>
    <n v="0"/>
    <n v="6248567.54"/>
    <n v="76.202043170731713"/>
    <n v="0"/>
    <n v="0"/>
    <n v="5175248.18"/>
    <n v="1073319.3600000001"/>
    <n v="6395656.0800000001"/>
    <n v="0"/>
    <n v="0"/>
    <n v="0"/>
    <s v="31951460"/>
    <s v="7035"/>
    <s v="SHOLAPUR RETAIL REGION"/>
    <s v="7035"/>
    <s v="WZR"/>
    <s v="7035CC01"/>
    <s v="INFR"/>
    <d v="2024-08-31T00:00:00"/>
    <d v="2026-03-31T00:00:00"/>
    <s v="RET"/>
    <n v="8200000"/>
    <s v="SHOLAPUR RETAIL REGION"/>
    <x v="2"/>
    <x v="1"/>
    <s v="0"/>
  </r>
  <r>
    <x v="1367"/>
    <s v="WZ_SUR_NRODhondewadiCFS"/>
    <x v="2"/>
    <n v="9300000"/>
    <n v="9300000"/>
    <n v="112540.06"/>
    <n v="-0.03"/>
    <n v="-0.03"/>
    <n v="8563563.8900000006"/>
    <n v="92.081332150537648"/>
    <n v="0"/>
    <n v="0"/>
    <n v="8151625.5899999999"/>
    <n v="411938.33"/>
    <n v="8676103.9499999993"/>
    <n v="0"/>
    <n v="0"/>
    <n v="0"/>
    <s v="31951460"/>
    <s v="7035"/>
    <s v="SHOLAPUR RETAIL REGION"/>
    <s v="7035"/>
    <s v="WZR"/>
    <s v="7035CC01"/>
    <s v="INFR"/>
    <d v="2024-08-31T00:00:00"/>
    <d v="2026-03-31T00:00:00"/>
    <s v="RET"/>
    <n v="9300000"/>
    <s v="SHOLAPUR RETAIL REGION"/>
    <x v="2"/>
    <x v="1"/>
    <s v="0"/>
  </r>
  <r>
    <x v="1368"/>
    <s v="WZ_SUR_NROMangalwedhaCFS"/>
    <x v="2"/>
    <n v="9500000"/>
    <n v="9500000"/>
    <n v="2594912.92"/>
    <n v="-0.01"/>
    <n v="-0.01"/>
    <n v="4097580.02"/>
    <n v="43.132421263157894"/>
    <n v="0"/>
    <n v="0"/>
    <n v="3493611.86"/>
    <n v="603968.17000000004"/>
    <n v="6692492.9400000004"/>
    <n v="0"/>
    <n v="0"/>
    <n v="0"/>
    <s v="31951460"/>
    <s v="7035"/>
    <s v="SHOLAPUR RETAIL REGION"/>
    <s v="7035"/>
    <s v="WZR"/>
    <s v="7035CC01"/>
    <s v="INFR"/>
    <d v="2024-08-31T00:00:00"/>
    <d v="2026-03-31T00:00:00"/>
    <s v="RET"/>
    <n v="9500000"/>
    <s v="SHOLAPUR RETAIL REGION"/>
    <x v="1"/>
    <x v="1"/>
    <s v="0"/>
  </r>
  <r>
    <x v="1369"/>
    <s v="WZ_VASHI_NRO_BAMBAVI_KORESHWARPETROLEUM"/>
    <x v="5"/>
    <n v="1000000"/>
    <n v="1000000"/>
    <n v="0"/>
    <n v="0"/>
    <n v="0"/>
    <n v="977733.3"/>
    <n v="97.773330000000001"/>
    <n v="0"/>
    <n v="0"/>
    <n v="977733.3"/>
    <n v="0"/>
    <n v="977733.3"/>
    <n v="0"/>
    <n v="0"/>
    <n v="0"/>
    <s v="31990790"/>
    <s v="7095"/>
    <s v="RETAIL SBU - HB (Mkt HQO)"/>
    <s v="7033"/>
    <s v="WZR"/>
    <s v="7033CC01"/>
    <s v="INFR"/>
    <d v="2024-04-01T00:00:00"/>
    <d v="2026-03-31T00:00:00"/>
    <s v="RET"/>
    <n v="1000000"/>
    <s v="VASHI RETAIL RO"/>
    <x v="0"/>
    <x v="1"/>
    <s v="0"/>
  </r>
  <r>
    <x v="1370"/>
    <s v="WZ_NSK_NDC_Makhmalabad1063_25L"/>
    <x v="4"/>
    <n v="2500000"/>
    <n v="2500000"/>
    <n v="0"/>
    <n v="0"/>
    <n v="0"/>
    <n v="2245125.0099999998"/>
    <n v="89.805000399999997"/>
    <n v="0"/>
    <n v="0"/>
    <n v="2245125.0099999998"/>
    <n v="0"/>
    <n v="2245125.0099999998"/>
    <n v="0"/>
    <n v="0"/>
    <n v="0"/>
    <s v="31945070"/>
    <s v="7036"/>
    <s v="NASIK RETAIL REGIONAL OFFICE"/>
    <s v="7036"/>
    <s v="WZR"/>
    <s v="7036CC01"/>
    <s v="INFR"/>
    <d v="2024-04-01T00:00:00"/>
    <d v="2025-08-31T00:00:00"/>
    <s v="RET"/>
    <n v="2500000"/>
    <s v="NASIK RETAIL REGIONAL OFFICE"/>
    <x v="0"/>
    <x v="1"/>
    <s v="0"/>
  </r>
  <r>
    <x v="1371"/>
    <s v="WZ_AURR_NRO_BODLPURI"/>
    <x v="3"/>
    <n v="2100000"/>
    <n v="2100000"/>
    <n v="0"/>
    <n v="0"/>
    <n v="0"/>
    <n v="1789000.79"/>
    <n v="85.190513809523807"/>
    <n v="0"/>
    <n v="0"/>
    <n v="1353960.06"/>
    <n v="435040.73"/>
    <n v="1789000.79"/>
    <n v="0"/>
    <n v="0"/>
    <n v="0"/>
    <s v="31990690"/>
    <s v="7023"/>
    <s v="AURANGABAD RETAIL RO"/>
    <s v="7023"/>
    <s v="WZR"/>
    <s v="7023CC01"/>
    <s v="INFR"/>
    <d v="2024-09-13T00:00:00"/>
    <d v="2026-03-31T00:00:00"/>
    <s v="RET"/>
    <n v="2100000"/>
    <s v="AURANGABAD RETAIL RO"/>
    <x v="1"/>
    <x v="1"/>
    <s v="0"/>
  </r>
  <r>
    <x v="1372"/>
    <s v="WZ_NSK_NDC_Nagapur_21L"/>
    <x v="4"/>
    <n v="2100000"/>
    <n v="2100000"/>
    <n v="7468.83"/>
    <n v="0"/>
    <n v="0"/>
    <n v="1496240.62"/>
    <n v="71.249553333333338"/>
    <n v="0"/>
    <n v="0"/>
    <n v="638077.67000000004"/>
    <n v="858162.95"/>
    <n v="1503709.45"/>
    <n v="0"/>
    <n v="0"/>
    <n v="0"/>
    <s v="31945070"/>
    <s v="7036"/>
    <s v="NASIK RETAIL REGIONAL OFFICE"/>
    <s v="7036"/>
    <s v="WZR"/>
    <s v="7036CC01"/>
    <s v="INFR"/>
    <d v="2024-04-01T00:00:00"/>
    <d v="2025-09-30T00:00:00"/>
    <s v="RET"/>
    <n v="2100000"/>
    <s v="NASIK RETAIL REGIONAL OFFICE"/>
    <x v="1"/>
    <x v="1"/>
    <s v="0"/>
  </r>
  <r>
    <x v="1373"/>
    <s v="WZ_NSK_NDC_Lasgaon_20L"/>
    <x v="4"/>
    <n v="2000000"/>
    <n v="2000000"/>
    <n v="0"/>
    <n v="0"/>
    <n v="0"/>
    <n v="1696585.11"/>
    <n v="84.829255500000002"/>
    <n v="0"/>
    <n v="0"/>
    <n v="1696585.11"/>
    <n v="0"/>
    <n v="1696585.11"/>
    <n v="0"/>
    <n v="0"/>
    <n v="0"/>
    <s v="31945070"/>
    <s v="7036"/>
    <s v="NASIK RETAIL REGIONAL OFFICE"/>
    <s v="7036"/>
    <s v="WZR"/>
    <s v="7036CC01"/>
    <s v="INFR"/>
    <d v="2024-04-01T00:00:00"/>
    <d v="2025-03-31T00:00:00"/>
    <s v="RET"/>
    <n v="2000000"/>
    <s v="NASIK RETAIL REGIONAL OFFICE"/>
    <x v="0"/>
    <x v="1"/>
    <s v="0"/>
  </r>
  <r>
    <x v="1374"/>
    <s v="WZ_SUR_CNGDigambarBagal"/>
    <x v="2"/>
    <n v="1500000"/>
    <n v="1500000"/>
    <n v="33041"/>
    <n v="0"/>
    <n v="0"/>
    <n v="1420227.65"/>
    <n v="94.681843333333333"/>
    <n v="0"/>
    <n v="0"/>
    <n v="1420227.65"/>
    <n v="0"/>
    <n v="1453268.65"/>
    <n v="0"/>
    <n v="0"/>
    <n v="0"/>
    <s v="31951460"/>
    <s v="7035"/>
    <s v="SHOLAPUR RETAIL REGION"/>
    <s v="7035"/>
    <s v="WZR"/>
    <s v="7035CC01"/>
    <s v="CNG"/>
    <d v="2024-09-18T00:00:00"/>
    <d v="2026-03-31T00:00:00"/>
    <s v="RET"/>
    <n v="1500000"/>
    <s v="SHOLAPUR RETAIL REGION"/>
    <x v="1"/>
    <x v="1"/>
    <s v="0"/>
  </r>
  <r>
    <x v="1375"/>
    <s v="WZ_SUR_CNGSaileela"/>
    <x v="2"/>
    <n v="1500000"/>
    <n v="1500000"/>
    <n v="0"/>
    <n v="0"/>
    <n v="0"/>
    <n v="1480938.95"/>
    <n v="98.729263333333336"/>
    <n v="0"/>
    <n v="0"/>
    <n v="1480938.95"/>
    <n v="0"/>
    <n v="1480938.95"/>
    <n v="0"/>
    <n v="0"/>
    <n v="0"/>
    <s v="31951460"/>
    <s v="7035"/>
    <s v="SHOLAPUR RETAIL REGION"/>
    <s v="7035"/>
    <s v="WZR"/>
    <s v="7035CC01"/>
    <s v="CNG"/>
    <d v="2024-09-18T00:00:00"/>
    <d v="2026-03-31T00:00:00"/>
    <s v="RET"/>
    <n v="1500000"/>
    <s v="SHOLAPUR RETAIL REGION"/>
    <x v="0"/>
    <x v="1"/>
    <s v="0"/>
  </r>
  <r>
    <x v="1376"/>
    <s v="WZ_Pune_DDD_More Petroleum"/>
    <x v="1"/>
    <n v="1200000"/>
    <n v="1200000"/>
    <n v="40292.83"/>
    <n v="0"/>
    <n v="0"/>
    <n v="1090174.8999999999"/>
    <n v="90.847908333333322"/>
    <n v="0"/>
    <n v="0"/>
    <n v="1090174.8999999999"/>
    <n v="0"/>
    <n v="1130467.73"/>
    <n v="0"/>
    <n v="0"/>
    <n v="0"/>
    <s v="31949520"/>
    <s v="7029"/>
    <s v="PUNE RETAIL RO"/>
    <s v="7029"/>
    <s v="WZR"/>
    <s v="7029CC01"/>
    <s v="PNM"/>
    <d v="2024-09-18T00:00:00"/>
    <d v="2025-09-30T00:00:00"/>
    <s v="RET"/>
    <n v="1200000"/>
    <s v="PUNE RETAIL RO"/>
    <x v="1"/>
    <x v="1"/>
    <s v="0"/>
  </r>
  <r>
    <x v="1377"/>
    <s v="WZ_Pune_NRO Nimone_DO"/>
    <x v="1"/>
    <n v="2300000"/>
    <n v="2300000"/>
    <n v="0"/>
    <n v="0"/>
    <n v="0"/>
    <n v="1899213.17"/>
    <n v="82.574485652173905"/>
    <n v="0"/>
    <n v="0"/>
    <n v="1899213.17"/>
    <n v="0"/>
    <n v="1899213.17"/>
    <n v="0"/>
    <n v="0"/>
    <n v="0"/>
    <s v="31949520"/>
    <s v="7029"/>
    <s v="PUNE RETAIL RO"/>
    <s v="7029"/>
    <s v="WZR"/>
    <s v="7029CC01"/>
    <s v="INFR"/>
    <d v="2024-09-18T00:00:00"/>
    <d v="2025-09-30T00:00:00"/>
    <s v="RET"/>
    <n v="2300000"/>
    <s v="PUNE RETAIL RO"/>
    <x v="0"/>
    <x v="1"/>
    <s v="0"/>
  </r>
  <r>
    <x v="1378"/>
    <s v="WZ_VASHI_NRO_BAMBAVI_KORESHWARPETROL_2"/>
    <x v="5"/>
    <n v="18100000"/>
    <n v="18100000"/>
    <n v="3948"/>
    <n v="387929.66"/>
    <n v="387929.66"/>
    <n v="18033563.859999999"/>
    <n v="99.632949502762429"/>
    <n v="0"/>
    <n v="0"/>
    <n v="16653358.68"/>
    <n v="992275.52"/>
    <n v="18037511.859999999"/>
    <n v="0"/>
    <n v="0"/>
    <n v="0"/>
    <s v="31963080"/>
    <s v="7033"/>
    <s v="VASHI RETAIL RO"/>
    <s v="7033"/>
    <s v="WZR"/>
    <s v="7033CC01"/>
    <s v="INFR"/>
    <d v="2024-09-20T00:00:00"/>
    <d v="2026-03-31T00:00:00"/>
    <s v="RET"/>
    <n v="18100000"/>
    <s v="VASHI RETAIL RO"/>
    <x v="1"/>
    <x v="1"/>
    <s v="0"/>
  </r>
  <r>
    <x v="1379"/>
    <s v="WZ_Pune_NRO Nimgaon_DO"/>
    <x v="1"/>
    <n v="3100000"/>
    <n v="3100000"/>
    <n v="64649.14"/>
    <n v="0"/>
    <n v="0"/>
    <n v="2464174.64"/>
    <n v="79.489504516129031"/>
    <n v="0"/>
    <n v="0"/>
    <n v="2464174.64"/>
    <n v="0"/>
    <n v="2528823.7799999998"/>
    <n v="0"/>
    <n v="0"/>
    <n v="0"/>
    <s v="31949520"/>
    <s v="7029"/>
    <s v="PUNE RETAIL RO"/>
    <s v="7029"/>
    <s v="WZR"/>
    <s v="7029CC01"/>
    <s v="INFR"/>
    <d v="2024-09-25T00:00:00"/>
    <d v="2025-09-30T00:00:00"/>
    <s v="RET"/>
    <n v="3100000"/>
    <s v="PUNE RETAIL RO"/>
    <x v="1"/>
    <x v="1"/>
    <s v="0"/>
  </r>
  <r>
    <x v="1380"/>
    <s v="WZ_Pune_NRO Sugar Factory_DO"/>
    <x v="1"/>
    <n v="4000000"/>
    <n v="4000000"/>
    <n v="217785.42"/>
    <n v="0"/>
    <n v="0"/>
    <n v="2882676.96"/>
    <n v="72.066924"/>
    <n v="0"/>
    <n v="0"/>
    <n v="2882661.88"/>
    <n v="15.08"/>
    <n v="3100462.38"/>
    <n v="0"/>
    <n v="0"/>
    <n v="0"/>
    <s v="31949520"/>
    <s v="7029"/>
    <s v="PUNE RETAIL RO"/>
    <s v="7029"/>
    <s v="WZR"/>
    <s v="7029CC01"/>
    <s v="INFR"/>
    <d v="2024-09-25T00:00:00"/>
    <d v="2025-09-30T00:00:00"/>
    <s v="RET"/>
    <n v="4000000"/>
    <s v="PUNE RETAIL RO"/>
    <x v="1"/>
    <x v="1"/>
    <s v="0"/>
  </r>
  <r>
    <x v="1381"/>
    <s v="WZ_Pune_Mod_BV Mande_2"/>
    <x v="1"/>
    <n v="1"/>
    <n v="1"/>
    <n v="0"/>
    <n v="0"/>
    <n v="0"/>
    <n v="0"/>
    <n v="0"/>
    <n v="0"/>
    <n v="0"/>
    <n v="0"/>
    <n v="0"/>
    <n v="0"/>
    <n v="0"/>
    <n v="0"/>
    <n v="0"/>
    <s v="31949520"/>
    <s v="7029"/>
    <s v="PUNE RETAIL RO"/>
    <s v="7029"/>
    <s v="WZR"/>
    <s v="7029CC01"/>
    <s v="INFR"/>
    <d v="2024-09-25T00:00:00"/>
    <d v="2025-09-30T00:00:00"/>
    <s v="RET"/>
    <n v="1440001"/>
    <s v="PUNE RETAIL RO"/>
    <x v="0"/>
    <x v="1"/>
    <s v="0"/>
  </r>
  <r>
    <x v="1382"/>
    <s v="WZ_Vasco_CNG_Shree Mahapurush Pet"/>
    <x v="8"/>
    <n v="2000000"/>
    <n v="2000000"/>
    <n v="1017.4"/>
    <n v="0"/>
    <n v="0"/>
    <n v="1995347.74"/>
    <n v="99.767386999999999"/>
    <n v="0"/>
    <n v="0"/>
    <n v="1995347.74"/>
    <n v="0"/>
    <n v="1996365.14"/>
    <n v="0"/>
    <n v="0"/>
    <n v="0"/>
    <s v="31990680"/>
    <s v="7032"/>
    <s v="VASCO RETAIL RO"/>
    <s v="7032"/>
    <s v="WZR"/>
    <s v="7032CC01"/>
    <s v="CNG"/>
    <d v="2024-09-25T00:00:00"/>
    <d v="2026-03-31T00:00:00"/>
    <s v="RET"/>
    <n v="2000000"/>
    <s v="VASCO RETAIL RO"/>
    <x v="1"/>
    <x v="1"/>
    <s v="0"/>
  </r>
  <r>
    <x v="1383"/>
    <s v="WZ_Vasco_CNG_Sai Samarth fuels"/>
    <x v="8"/>
    <n v="2000000"/>
    <n v="2000000"/>
    <n v="10603.63"/>
    <n v="0"/>
    <n v="0"/>
    <n v="1908382.68"/>
    <n v="95.419134"/>
    <n v="0"/>
    <n v="0"/>
    <n v="1908382.68"/>
    <n v="0"/>
    <n v="1918986.31"/>
    <n v="0"/>
    <n v="0"/>
    <n v="0"/>
    <s v="31990680"/>
    <s v="7032"/>
    <s v="VASCO RETAIL RO"/>
    <s v="7032"/>
    <s v="WZR"/>
    <s v="7032CC01"/>
    <s v="CNG"/>
    <d v="2024-09-25T00:00:00"/>
    <d v="2026-03-31T00:00:00"/>
    <s v="RET"/>
    <n v="2000000"/>
    <s v="VASCO RETAIL RO"/>
    <x v="1"/>
    <x v="1"/>
    <s v="0"/>
  </r>
  <r>
    <x v="1384"/>
    <s v="WZ_Vasco_CNG_Kammakshi Petroleum"/>
    <x v="8"/>
    <n v="2000000"/>
    <n v="2000000"/>
    <n v="0"/>
    <n v="0"/>
    <n v="0"/>
    <n v="1999983.9"/>
    <n v="99.999195"/>
    <n v="0"/>
    <n v="0"/>
    <n v="1999983.9"/>
    <n v="0"/>
    <n v="1999983.9"/>
    <n v="0"/>
    <n v="0"/>
    <n v="0"/>
    <s v="31990680"/>
    <s v="7032"/>
    <s v="VASCO RETAIL RO"/>
    <s v="7032"/>
    <s v="WZR"/>
    <s v="7032CC01"/>
    <s v="CNG"/>
    <d v="2024-09-25T00:00:00"/>
    <d v="2026-03-31T00:00:00"/>
    <s v="RET"/>
    <n v="2000000"/>
    <s v="VASCO RETAIL RO"/>
    <x v="1"/>
    <x v="1"/>
    <s v="0"/>
  </r>
  <r>
    <x v="1385"/>
    <s v="WZ_NAG_MODLARGEADHOCARPLAZA2"/>
    <x v="6"/>
    <n v="3900000"/>
    <n v="3900000"/>
    <n v="186830.74"/>
    <n v="0"/>
    <n v="0"/>
    <n v="3710787.42"/>
    <n v="95.148395384615384"/>
    <n v="0"/>
    <n v="0"/>
    <n v="3710787.42"/>
    <n v="0"/>
    <n v="3897618.16"/>
    <n v="0"/>
    <n v="0"/>
    <n v="0"/>
    <s v="31957050"/>
    <s v="7028"/>
    <s v="NAGPUR RETAIL RO (STP 5027)"/>
    <s v="7028"/>
    <s v="WZR"/>
    <s v="7028CC01"/>
    <s v="INFR"/>
    <d v="2024-04-01T00:00:00"/>
    <d v="2026-03-31T00:00:00"/>
    <s v="RET"/>
    <n v="3900000"/>
    <s v="NAGPUR RETAIL RO (STP 5027)"/>
    <x v="1"/>
    <x v="1"/>
    <s v="0"/>
  </r>
  <r>
    <x v="1386"/>
    <s v="WZ_NAG_MODLARGECOCOJAMB"/>
    <x v="6"/>
    <n v="13500000"/>
    <n v="13500000"/>
    <n v="745.86"/>
    <n v="0"/>
    <n v="0"/>
    <n v="13468242.220000001"/>
    <n v="99.764757185185189"/>
    <n v="0"/>
    <n v="0"/>
    <n v="13398122.91"/>
    <n v="70119.31"/>
    <n v="13468988.08"/>
    <n v="0"/>
    <n v="0"/>
    <n v="0"/>
    <s v="31957050"/>
    <s v="7028"/>
    <s v="NAGPUR RETAIL RO (STP 5027)"/>
    <s v="7028"/>
    <s v="WZR"/>
    <s v="7028CC01"/>
    <s v="INFR"/>
    <d v="2024-04-01T00:00:00"/>
    <d v="2026-03-31T00:00:00"/>
    <s v="RET"/>
    <n v="13500000"/>
    <s v="NAGPUR RETAIL RO (STP 5027)"/>
    <x v="1"/>
    <x v="1"/>
    <s v="0"/>
  </r>
  <r>
    <x v="1387"/>
    <s v="WZ_Aurr._Mod._LFO_Jhunjhunwala Traders"/>
    <x v="3"/>
    <n v="9800000"/>
    <n v="9800000"/>
    <n v="398887.31"/>
    <n v="0"/>
    <n v="0"/>
    <n v="8709755.2899999991"/>
    <n v="88.875053979591826"/>
    <n v="0"/>
    <n v="0"/>
    <n v="8709755.2899999991"/>
    <n v="0"/>
    <n v="9108642.5999999996"/>
    <n v="0"/>
    <n v="0"/>
    <n v="0"/>
    <s v="31990690"/>
    <s v="7023"/>
    <s v="AURANGABAD RETAIL RO"/>
    <s v="7023"/>
    <s v="WZR"/>
    <s v="7023CC01"/>
    <s v="INFR"/>
    <d v="2024-09-26T00:00:00"/>
    <d v="2026-03-31T00:00:00"/>
    <s v="RET"/>
    <n v="9800000"/>
    <s v="AURANGABAD RETAIL RO"/>
    <x v="1"/>
    <x v="1"/>
    <s v="0"/>
  </r>
  <r>
    <x v="1388"/>
    <s v="WZ_AURR_MOD._LFO_HAMARA PUMP KASABKHEDA"/>
    <x v="3"/>
    <n v="9700000"/>
    <n v="9700000"/>
    <n v="9681.6299999999992"/>
    <n v="23793.58"/>
    <n v="23793.58"/>
    <n v="9651329.2200000007"/>
    <n v="99.498239381443312"/>
    <n v="0"/>
    <n v="0"/>
    <n v="8726910.5399999991"/>
    <n v="900625.1"/>
    <n v="9661010.8499999996"/>
    <n v="0"/>
    <n v="0"/>
    <n v="0"/>
    <s v="31990690"/>
    <s v="7023"/>
    <s v="AURANGABAD RETAIL RO"/>
    <s v="7023"/>
    <s v="WZR"/>
    <s v="7023CC01"/>
    <s v="INFR"/>
    <d v="2024-09-26T00:00:00"/>
    <d v="2026-03-31T00:00:00"/>
    <s v="RET"/>
    <n v="9700000"/>
    <s v="AURANGABAD RETAIL RO"/>
    <x v="1"/>
    <x v="1"/>
    <s v="0"/>
  </r>
  <r>
    <x v="1389"/>
    <s v="WZ_VASHI_NRODO_DAPODE"/>
    <x v="5"/>
    <n v="3000000"/>
    <n v="3000000"/>
    <n v="0"/>
    <n v="0"/>
    <n v="0"/>
    <n v="2993541.76"/>
    <n v="99.784725333333327"/>
    <n v="0"/>
    <n v="0"/>
    <n v="2993541.76"/>
    <n v="0"/>
    <n v="2993541.76"/>
    <n v="0"/>
    <n v="0"/>
    <n v="0"/>
    <s v="31990790"/>
    <s v="7033"/>
    <s v="VASHI RETAIL RO"/>
    <s v="7033"/>
    <s v="WZR"/>
    <s v="7033CC01"/>
    <s v="INFR"/>
    <d v="2024-09-01T00:00:00"/>
    <d v="2026-03-31T00:00:00"/>
    <s v="RET"/>
    <n v="3000000"/>
    <s v="VASHI RETAIL RO"/>
    <x v="1"/>
    <x v="1"/>
    <s v="0"/>
  </r>
  <r>
    <x v="1390"/>
    <s v="WZ_AURR_NRO_Khedgaon"/>
    <x v="3"/>
    <n v="3100000"/>
    <n v="3100000"/>
    <n v="23843.56"/>
    <n v="0"/>
    <n v="0"/>
    <n v="3042571.63"/>
    <n v="98.147471935483864"/>
    <n v="0"/>
    <n v="0"/>
    <n v="1639962.2"/>
    <n v="1402609.43"/>
    <n v="3066415.19"/>
    <n v="0"/>
    <n v="0"/>
    <n v="0"/>
    <s v="31990690"/>
    <s v="7023"/>
    <s v="AURANGABAD RETAIL RO"/>
    <s v="7023"/>
    <s v="WZR"/>
    <s v="7023CC01"/>
    <s v="INFR"/>
    <d v="2024-09-27T00:00:00"/>
    <d v="2026-03-31T00:00:00"/>
    <s v="RET"/>
    <n v="3100000"/>
    <s v="AURANGABAD RETAIL RO"/>
    <x v="1"/>
    <x v="1"/>
    <s v="0"/>
  </r>
  <r>
    <x v="1391"/>
    <s v="WZ_AURR_NRO_Kolwadi"/>
    <x v="3"/>
    <n v="3300000"/>
    <n v="3300000"/>
    <n v="11948.14"/>
    <n v="0"/>
    <n v="0"/>
    <n v="3160287.45"/>
    <n v="95.766286363636368"/>
    <n v="0"/>
    <n v="0"/>
    <n v="3160287.45"/>
    <n v="0"/>
    <n v="3172235.59"/>
    <n v="0"/>
    <n v="0"/>
    <n v="0"/>
    <s v="31990690"/>
    <s v="7023"/>
    <s v="AURANGABAD RETAIL RO"/>
    <s v="7023"/>
    <s v="WZR"/>
    <s v="7023CC01"/>
    <s v="INFR"/>
    <d v="2024-09-29T00:00:00"/>
    <d v="2026-03-31T00:00:00"/>
    <s v="RET"/>
    <n v="3300000"/>
    <s v="AURANGABAD RETAIL RO"/>
    <x v="1"/>
    <x v="1"/>
    <s v="0"/>
  </r>
  <r>
    <x v="1392"/>
    <s v="WZ_VASHI_NROCO_BADLAPUR"/>
    <x v="5"/>
    <n v="12300000"/>
    <n v="12300000"/>
    <n v="141716.67000000001"/>
    <n v="60600"/>
    <n v="60600"/>
    <n v="10976127.07"/>
    <n v="89.236805447154481"/>
    <n v="0"/>
    <n v="0"/>
    <n v="10605883.68"/>
    <n v="309643.39"/>
    <n v="11117843.74"/>
    <n v="0"/>
    <n v="0"/>
    <n v="0"/>
    <s v="31963080"/>
    <s v="7033"/>
    <s v="VASHI RETAIL RO"/>
    <s v="7033"/>
    <s v="WZR"/>
    <s v="7033CC01"/>
    <s v="INFR"/>
    <d v="2024-09-29T00:00:00"/>
    <d v="2026-03-31T00:00:00"/>
    <s v="RET"/>
    <n v="12300000"/>
    <s v="VASHI RETAIL RO"/>
    <x v="1"/>
    <x v="1"/>
    <s v="0"/>
  </r>
  <r>
    <x v="1393"/>
    <s v="WZ_AURR_NRO_KUMBHARI_DC"/>
    <x v="3"/>
    <n v="2800000"/>
    <n v="2800000"/>
    <n v="0"/>
    <n v="0"/>
    <n v="0"/>
    <n v="2756247.73"/>
    <n v="98.437418928571432"/>
    <n v="0"/>
    <n v="0"/>
    <n v="2756247.7"/>
    <n v="0.03"/>
    <n v="2756247.73"/>
    <n v="0"/>
    <n v="0"/>
    <n v="0"/>
    <s v="31990690"/>
    <s v="7023"/>
    <s v="AURANGABAD RETAIL RO"/>
    <s v="7023"/>
    <s v="WZR"/>
    <s v="7023CC01"/>
    <s v="INFR"/>
    <d v="2024-09-30T00:00:00"/>
    <d v="2026-03-31T00:00:00"/>
    <s v="RET"/>
    <n v="2800000"/>
    <s v="AURANGABAD RETAIL RO"/>
    <x v="1"/>
    <x v="1"/>
    <s v="0"/>
  </r>
  <r>
    <x v="1394"/>
    <s v="WZ_Pune_NRO Baramati Airport_DO"/>
    <x v="1"/>
    <n v="14800000"/>
    <n v="14800000"/>
    <n v="10264.39"/>
    <n v="0"/>
    <n v="0"/>
    <n v="12226355.91"/>
    <n v="82.6105129054054"/>
    <n v="0"/>
    <n v="0"/>
    <n v="12226355.91"/>
    <n v="0"/>
    <n v="12236620.300000001"/>
    <n v="0"/>
    <n v="0"/>
    <n v="0"/>
    <s v="31949520"/>
    <s v="7029"/>
    <s v="PUNE RETAIL RO"/>
    <s v="7029"/>
    <s v="WZR"/>
    <s v="7029CC01"/>
    <s v="INFR"/>
    <d v="2024-09-30T00:00:00"/>
    <d v="2025-09-30T00:00:00"/>
    <s v="RET"/>
    <n v="14800000"/>
    <s v="PUNE RETAIL RO"/>
    <x v="1"/>
    <x v="1"/>
    <s v="0"/>
  </r>
  <r>
    <x v="1395"/>
    <s v="WZ_VASHI_NROCO_HARIHARESHWAR"/>
    <x v="5"/>
    <n v="7900000"/>
    <n v="7900000"/>
    <n v="141737.35"/>
    <n v="60600"/>
    <n v="60600"/>
    <n v="3274079.88"/>
    <n v="41.444049113924052"/>
    <n v="0"/>
    <n v="0"/>
    <n v="2433256"/>
    <n v="780223.88"/>
    <n v="3415817.23"/>
    <n v="0"/>
    <n v="0"/>
    <n v="0"/>
    <s v="31904990"/>
    <s v="7033"/>
    <s v="VASHI RETAIL RO"/>
    <s v="7033"/>
    <s v="WZR"/>
    <s v="7033CC01"/>
    <s v="INFR"/>
    <d v="2024-09-30T00:00:00"/>
    <d v="2026-03-31T00:00:00"/>
    <s v="RET"/>
    <n v="7900000"/>
    <s v="VASHI RETAIL RO"/>
    <x v="1"/>
    <x v="1"/>
    <s v="0"/>
  </r>
  <r>
    <x v="1396"/>
    <s v="WZ_NRO_AURR_RESITEMENT_TOTALA AUTO"/>
    <x v="3"/>
    <n v="10500000"/>
    <n v="10500000"/>
    <n v="276474.77"/>
    <n v="0"/>
    <n v="0"/>
    <n v="9371623.2400000002"/>
    <n v="89.253554666666673"/>
    <n v="0"/>
    <n v="0"/>
    <n v="9100066.4399999995"/>
    <n v="271556.8"/>
    <n v="9648098.0099999998"/>
    <n v="0"/>
    <n v="0"/>
    <n v="0"/>
    <s v="31990690"/>
    <s v="7023"/>
    <s v="AURANGABAD RETAIL RO"/>
    <s v="7023"/>
    <s v="WZR"/>
    <s v="7023CC01"/>
    <s v="INFR"/>
    <d v="2024-09-30T00:00:00"/>
    <d v="2026-03-31T00:00:00"/>
    <s v="RET"/>
    <n v="10500000"/>
    <s v="AURANGABAD RETAIL RO"/>
    <x v="1"/>
    <x v="1"/>
    <s v="0"/>
  </r>
  <r>
    <x v="1397"/>
    <s v="WZ_VRS_RETAIL_OUTLETS"/>
    <x v="0"/>
    <n v="27000000"/>
    <n v="27000000"/>
    <n v="0"/>
    <n v="0"/>
    <n v="0"/>
    <n v="0"/>
    <n v="0"/>
    <n v="0"/>
    <n v="0"/>
    <n v="0"/>
    <n v="0"/>
    <n v="0"/>
    <n v="0"/>
    <n v="0"/>
    <n v="0"/>
    <s v="31908720"/>
    <s v="7350"/>
    <s v="GMO WEST ZONE"/>
    <s v="7350"/>
    <s v="WZR"/>
    <s v="7350CC01"/>
    <s v="PNM"/>
    <d v="2024-09-30T00:00:00"/>
    <d v="2026-03-31T00:00:00"/>
    <s v="RET"/>
    <n v="27000000"/>
    <s v="GMO WEST ZONE"/>
    <x v="1"/>
    <x v="1"/>
    <s v="0"/>
  </r>
  <r>
    <x v="1398"/>
    <s v="WZ_NSK_NRO_Laling_165L"/>
    <x v="4"/>
    <n v="16500000"/>
    <n v="16500000"/>
    <n v="2356658.3199999998"/>
    <n v="100992.14"/>
    <n v="100992.14"/>
    <n v="10490497.42"/>
    <n v="63.578772242424243"/>
    <n v="0"/>
    <n v="0"/>
    <n v="9470432.2899999991"/>
    <n v="919072.99"/>
    <n v="12847155.74"/>
    <n v="0"/>
    <n v="0"/>
    <n v="0"/>
    <s v="31945070"/>
    <s v="7036"/>
    <s v="NASIK RETAIL REGIONAL OFFICE"/>
    <s v="7036"/>
    <s v="WZR"/>
    <s v="7036CC01"/>
    <s v="INFR"/>
    <d v="2024-04-01T00:00:00"/>
    <d v="2025-03-31T00:00:00"/>
    <s v="RET"/>
    <n v="16500000"/>
    <s v="NASIK RETAIL REGIONAL OFFICE"/>
    <x v="1"/>
    <x v="1"/>
    <s v="0"/>
  </r>
  <r>
    <x v="1399"/>
    <s v="WZ_NAG_NROGANESHPUR"/>
    <x v="6"/>
    <n v="2600000"/>
    <n v="2600000"/>
    <n v="406378.49"/>
    <n v="0"/>
    <n v="0"/>
    <n v="1671580.84"/>
    <n v="64.291570769230773"/>
    <n v="0"/>
    <n v="0"/>
    <n v="1668867.47"/>
    <n v="2713.37"/>
    <n v="2077959.33"/>
    <n v="0"/>
    <n v="0"/>
    <n v="0"/>
    <s v="31957050"/>
    <s v="7028"/>
    <s v="NAGPUR RETAIL RO (STP 5027)"/>
    <s v="7028"/>
    <s v="WZR"/>
    <s v="7028CC01"/>
    <s v="INFR"/>
    <d v="2024-04-01T00:00:00"/>
    <d v="2026-03-31T00:00:00"/>
    <s v="RET"/>
    <n v="2600000"/>
    <s v="NAGPUR RETAIL RO (STP 5027)"/>
    <x v="1"/>
    <x v="1"/>
    <s v="0"/>
  </r>
  <r>
    <x v="1400"/>
    <s v="WZ_NAG_NRORALEGAON"/>
    <x v="6"/>
    <n v="1800000"/>
    <n v="1800000"/>
    <n v="23872.94"/>
    <n v="0"/>
    <n v="0"/>
    <n v="1461179.13"/>
    <n v="81.176618333333323"/>
    <n v="0"/>
    <n v="0"/>
    <n v="1461179.13"/>
    <n v="0"/>
    <n v="1485052.07"/>
    <n v="0"/>
    <n v="0"/>
    <n v="0"/>
    <s v="31957050"/>
    <s v="7028"/>
    <s v="NAGPUR RETAIL RO (STP 5027)"/>
    <s v="7028"/>
    <s v="WZR"/>
    <s v="7028CC01"/>
    <s v="INFR"/>
    <d v="2024-04-01T00:00:00"/>
    <d v="2026-03-31T00:00:00"/>
    <s v="RET"/>
    <n v="1800000"/>
    <s v="NAGPUR RETAIL RO (STP 5027)"/>
    <x v="1"/>
    <x v="1"/>
    <s v="0"/>
  </r>
  <r>
    <x v="1401"/>
    <s v="WZ_NAG_NROCNGGORAKSHAN3"/>
    <x v="6"/>
    <n v="2000000"/>
    <n v="2000000"/>
    <n v="0"/>
    <n v="0"/>
    <n v="0"/>
    <n v="1999784.83"/>
    <n v="99.989241500000006"/>
    <n v="0"/>
    <n v="0"/>
    <n v="1999784.83"/>
    <n v="0"/>
    <n v="1999784.83"/>
    <n v="0"/>
    <n v="0"/>
    <n v="0"/>
    <s v="31957050"/>
    <s v="7028"/>
    <s v="NAGPUR RETAIL RO (STP 5027)"/>
    <s v="7028"/>
    <s v="WZR"/>
    <s v="7028CC01"/>
    <s v="CNG"/>
    <d v="2024-04-01T00:00:00"/>
    <d v="2026-03-31T00:00:00"/>
    <s v="RET"/>
    <n v="2000000"/>
    <s v="NAGPUR RETAIL RO (STP 5027)"/>
    <x v="0"/>
    <x v="1"/>
    <s v="0"/>
  </r>
  <r>
    <x v="1402"/>
    <s v="WZ_Vasco_Modn_Rajashree Petroleum"/>
    <x v="8"/>
    <n v="6100000"/>
    <n v="6100000"/>
    <n v="345662.21"/>
    <n v="0"/>
    <n v="0"/>
    <n v="3127811.34"/>
    <n v="51.275595737704919"/>
    <n v="0"/>
    <n v="0"/>
    <n v="3127811.34"/>
    <n v="0"/>
    <n v="3473473.55"/>
    <n v="0"/>
    <n v="0"/>
    <n v="0"/>
    <s v="31990680"/>
    <s v="7032"/>
    <s v="VASCO RETAIL RO"/>
    <s v="7032"/>
    <s v="WZR"/>
    <s v="7032CC01"/>
    <s v="INFR"/>
    <d v="2024-10-21T00:00:00"/>
    <d v="2025-12-31T00:00:00"/>
    <s v="RET"/>
    <n v="1"/>
    <s v="VASCO RETAIL RO"/>
    <x v="1"/>
    <x v="1"/>
    <s v="0"/>
  </r>
  <r>
    <x v="1403"/>
    <s v="WZ_AURR_MOD._BRAMHA AUTO."/>
    <x v="3"/>
    <n v="2900000"/>
    <n v="2900000"/>
    <n v="947058.31"/>
    <n v="0"/>
    <n v="0"/>
    <n v="1771187.57"/>
    <n v="61.075433448275867"/>
    <n v="0"/>
    <n v="0"/>
    <n v="1771187.57"/>
    <n v="0"/>
    <n v="2718245.88"/>
    <n v="0"/>
    <n v="0"/>
    <n v="0"/>
    <s v="31990690"/>
    <s v="7023"/>
    <s v="AURANGABAD RETAIL RO"/>
    <s v="7023"/>
    <s v="WZR"/>
    <s v="7023CC01"/>
    <s v="INFR"/>
    <d v="2024-10-21T00:00:00"/>
    <d v="2026-03-31T00:00:00"/>
    <s v="RET"/>
    <n v="1"/>
    <s v="AURANGABAD RETAIL RO"/>
    <x v="1"/>
    <x v="1"/>
    <s v="0"/>
  </r>
  <r>
    <x v="1404"/>
    <s v="WZ_AURR_MOD._JHUNJHUNWALA_MS"/>
    <x v="3"/>
    <n v="2000000"/>
    <n v="2000000"/>
    <n v="0"/>
    <n v="0"/>
    <n v="0"/>
    <n v="1999835.25"/>
    <n v="99.991762499999993"/>
    <n v="0"/>
    <n v="0"/>
    <n v="1999835.25"/>
    <n v="0"/>
    <n v="1999835.25"/>
    <n v="0"/>
    <n v="0"/>
    <n v="0"/>
    <s v="31990690"/>
    <s v="7023"/>
    <s v="AURANGABAD RETAIL RO"/>
    <s v="7023"/>
    <s v="WZR"/>
    <s v="7023CC01"/>
    <s v="INFR"/>
    <d v="2024-10-21T00:00:00"/>
    <d v="2026-03-31T00:00:00"/>
    <s v="RET"/>
    <n v="1"/>
    <s v="AURANGABAD RETAIL RO"/>
    <x v="1"/>
    <x v="1"/>
    <s v="0"/>
  </r>
  <r>
    <x v="1405"/>
    <s v="WZ_AURR_MOD._SHRISAIPET"/>
    <x v="3"/>
    <n v="400000"/>
    <n v="400000"/>
    <n v="0"/>
    <n v="0"/>
    <n v="0"/>
    <n v="330568.88"/>
    <n v="82.642219999999995"/>
    <n v="0"/>
    <n v="0"/>
    <n v="330568.88"/>
    <n v="0"/>
    <n v="330568.88"/>
    <n v="0"/>
    <n v="0"/>
    <n v="0"/>
    <s v="31990690"/>
    <s v="7023"/>
    <s v="AURANGABAD RETAIL RO"/>
    <s v="7023"/>
    <s v="WZR"/>
    <s v="7023CC01"/>
    <s v="INFR"/>
    <d v="2024-10-21T00:00:00"/>
    <d v="2026-03-31T00:00:00"/>
    <s v="RET"/>
    <n v="1"/>
    <s v="AURANGABAD RETAIL RO"/>
    <x v="1"/>
    <x v="1"/>
    <s v="0"/>
  </r>
  <r>
    <x v="1406"/>
    <s v="WZ_NAG_MODNANDURKAR"/>
    <x v="6"/>
    <n v="1800000"/>
    <n v="1800000"/>
    <n v="0"/>
    <n v="0"/>
    <n v="0"/>
    <n v="1757870.52"/>
    <n v="97.659473333333338"/>
    <n v="0"/>
    <n v="0"/>
    <n v="1757870.52"/>
    <n v="0"/>
    <n v="1757870.52"/>
    <n v="0"/>
    <n v="0"/>
    <n v="0"/>
    <s v="31957050"/>
    <s v="7028"/>
    <s v="NAGPUR RETAIL RO (STP 5027)"/>
    <s v="7028"/>
    <s v="WZR"/>
    <s v="7028CC01"/>
    <s v="INFR"/>
    <d v="2024-04-01T00:00:00"/>
    <d v="2026-03-31T00:00:00"/>
    <s v="RET"/>
    <n v="1"/>
    <s v="NAGPUR RETAIL RO (STP 5027)"/>
    <x v="0"/>
    <x v="1"/>
    <s v="0"/>
  </r>
  <r>
    <x v="1407"/>
    <s v="WZ_NAG_MODAPMCPANDHARKAWDA"/>
    <x v="6"/>
    <n v="1200000"/>
    <n v="1200000"/>
    <n v="0"/>
    <n v="0"/>
    <n v="0"/>
    <n v="1031103.73"/>
    <n v="85.925310833333327"/>
    <n v="0"/>
    <n v="0"/>
    <n v="1031103.73"/>
    <n v="0"/>
    <n v="1031103.73"/>
    <n v="0"/>
    <n v="0"/>
    <n v="0"/>
    <s v="31957050"/>
    <s v="7028"/>
    <s v="NAGPUR RETAIL RO (STP 5027)"/>
    <s v="7028"/>
    <s v="WZR"/>
    <s v="7028CC01"/>
    <s v="INFR"/>
    <d v="2024-04-01T00:00:00"/>
    <d v="2026-03-31T00:00:00"/>
    <s v="RET"/>
    <n v="1"/>
    <s v="NAGPUR RETAIL RO (STP 5027)"/>
    <x v="1"/>
    <x v="1"/>
    <s v="0"/>
  </r>
  <r>
    <x v="1408"/>
    <s v="WZ_SUR_ModBalajiDwCulv"/>
    <x v="2"/>
    <n v="3900000"/>
    <n v="3900000"/>
    <n v="0"/>
    <n v="0"/>
    <n v="0"/>
    <n v="3899060.07"/>
    <n v="99.97589923076923"/>
    <n v="0"/>
    <n v="0"/>
    <n v="3899060.07"/>
    <n v="0"/>
    <n v="3899060.07"/>
    <n v="0"/>
    <n v="0"/>
    <n v="0"/>
    <s v="31951460"/>
    <s v="7035"/>
    <s v="SHOLAPUR RETAIL REGION"/>
    <s v="7035"/>
    <s v="WZR"/>
    <s v="7035CC01"/>
    <s v="INFR"/>
    <d v="2024-10-21T00:00:00"/>
    <d v="2026-03-31T00:00:00"/>
    <s v="RET"/>
    <n v="1"/>
    <s v="SHOLAPUR RETAIL REGION"/>
    <x v="0"/>
    <x v="1"/>
    <s v="0"/>
  </r>
  <r>
    <x v="1409"/>
    <s v="WZ_VASHI_MOD_GAGANGIRI"/>
    <x v="5"/>
    <n v="3200000"/>
    <n v="3200000"/>
    <n v="0"/>
    <n v="0"/>
    <n v="0"/>
    <n v="3197247.27"/>
    <n v="99.913977187499995"/>
    <n v="0"/>
    <n v="0"/>
    <n v="3197247.27"/>
    <n v="0"/>
    <n v="3197247.27"/>
    <n v="0"/>
    <n v="0"/>
    <n v="0"/>
    <s v="31963080"/>
    <s v="7033"/>
    <s v="VASHI RETAIL RO"/>
    <s v="7033"/>
    <s v="WZR"/>
    <s v="7033CC01"/>
    <s v="INFR"/>
    <d v="2024-10-21T00:00:00"/>
    <d v="2026-03-31T00:00:00"/>
    <s v="RET"/>
    <n v="1"/>
    <s v="VASHI RETAIL RO"/>
    <x v="0"/>
    <x v="1"/>
    <s v="0"/>
  </r>
  <r>
    <x v="1410"/>
    <s v="WZ_Pune_Mod_Shivaji Service Station"/>
    <x v="1"/>
    <n v="4600000"/>
    <n v="4600000"/>
    <n v="889536.86"/>
    <n v="-0.01"/>
    <n v="-0.01"/>
    <n v="3095917.74"/>
    <n v="67.302559565217393"/>
    <n v="0"/>
    <n v="0"/>
    <n v="3095917.75"/>
    <n v="0"/>
    <n v="3985454.6"/>
    <n v="0"/>
    <n v="0"/>
    <n v="0"/>
    <s v="31949520"/>
    <s v="7029"/>
    <s v="PUNE RETAIL RO"/>
    <s v="7029"/>
    <s v="WZR"/>
    <s v="7029CC01"/>
    <s v="INFR"/>
    <d v="2024-10-21T00:00:00"/>
    <d v="2025-10-31T00:00:00"/>
    <s v="RET"/>
    <n v="1"/>
    <s v="PUNE RETAIL RO"/>
    <x v="1"/>
    <x v="1"/>
    <s v="0"/>
  </r>
  <r>
    <x v="1411"/>
    <s v="WZ_NSK_Modn_ImdadAli_48L"/>
    <x v="4"/>
    <n v="4800000"/>
    <n v="4800000"/>
    <n v="357216.97"/>
    <n v="0"/>
    <n v="0"/>
    <n v="1075260.74"/>
    <n v="22.401265416666668"/>
    <n v="0"/>
    <n v="0"/>
    <n v="1075260.74"/>
    <n v="0"/>
    <n v="1432477.71"/>
    <n v="0"/>
    <n v="0"/>
    <n v="0"/>
    <s v="31945070"/>
    <s v="7036"/>
    <s v="NASIK RETAIL REGIONAL OFFICE"/>
    <s v="7036"/>
    <s v="WZR"/>
    <s v="7036CC01"/>
    <s v="INFR"/>
    <d v="2024-04-01T00:00:00"/>
    <d v="2025-07-31T00:00:00"/>
    <s v="RET"/>
    <n v="1"/>
    <s v="NASIK RETAIL REGIONAL OFFICE"/>
    <x v="1"/>
    <x v="1"/>
    <s v="0"/>
  </r>
  <r>
    <x v="1412"/>
    <s v="WZ_SUR_NROAPMCMajalgaonDD"/>
    <x v="2"/>
    <n v="6900000"/>
    <n v="6900000"/>
    <n v="37159.4"/>
    <n v="0"/>
    <n v="0"/>
    <n v="6836740.8799999999"/>
    <n v="99.083201159420284"/>
    <n v="0"/>
    <n v="0"/>
    <n v="6662998.0999999996"/>
    <n v="173742.78"/>
    <n v="6873900.2800000003"/>
    <n v="0"/>
    <n v="0"/>
    <n v="0"/>
    <s v="31951460"/>
    <s v="7035"/>
    <s v="SHOLAPUR RETAIL REGION"/>
    <s v="7035"/>
    <s v="WZR"/>
    <s v="7035CC01"/>
    <s v="INFR"/>
    <d v="2024-10-28T00:00:00"/>
    <d v="2026-03-31T00:00:00"/>
    <s v="RET"/>
    <n v="6900000"/>
    <s v="SHOLAPUR RETAIL REGION"/>
    <x v="2"/>
    <x v="1"/>
    <s v="0"/>
  </r>
  <r>
    <x v="1413"/>
    <s v="WZ_Pune_NRO Wadgaon Shinde_DO"/>
    <x v="1"/>
    <n v="3500000"/>
    <n v="3500000"/>
    <n v="415979.91"/>
    <n v="0"/>
    <n v="0"/>
    <n v="2340885.5"/>
    <n v="66.882442857142863"/>
    <n v="0"/>
    <n v="0"/>
    <n v="2340885.5"/>
    <n v="0"/>
    <n v="2756865.41"/>
    <n v="0"/>
    <n v="0"/>
    <n v="0"/>
    <s v="31949520"/>
    <s v="7029"/>
    <s v="PUNE RETAIL RO"/>
    <s v="7029"/>
    <s v="WZR"/>
    <s v="7029CC01"/>
    <s v="INFR"/>
    <d v="2024-10-30T00:00:00"/>
    <d v="2025-10-31T00:00:00"/>
    <s v="RET"/>
    <n v="3500000"/>
    <s v="PUNE RETAIL RO"/>
    <x v="1"/>
    <x v="1"/>
    <s v="0"/>
  </r>
  <r>
    <x v="1414"/>
    <s v="WZ_Pune_NRO Ravangaon_DO"/>
    <x v="1"/>
    <n v="11700000"/>
    <n v="11700000"/>
    <n v="24991.09"/>
    <n v="0"/>
    <n v="0"/>
    <n v="11617827.390000001"/>
    <n v="99.297670000000011"/>
    <n v="0"/>
    <n v="0"/>
    <n v="11617826.58"/>
    <n v="0.81"/>
    <n v="11642818.48"/>
    <n v="0"/>
    <n v="0"/>
    <n v="0"/>
    <s v="31949520"/>
    <s v="7029"/>
    <s v="PUNE RETAIL RO"/>
    <s v="7029"/>
    <s v="WZR"/>
    <s v="7029CC01"/>
    <s v="INFR"/>
    <d v="2024-10-30T00:00:00"/>
    <d v="2025-10-31T00:00:00"/>
    <s v="RET"/>
    <n v="11700000"/>
    <s v="PUNE RETAIL RO"/>
    <x v="1"/>
    <x v="1"/>
    <s v="0"/>
  </r>
  <r>
    <x v="1415"/>
    <s v="WZ_Vasco_NRO_Chandoli"/>
    <x v="8"/>
    <n v="8900000"/>
    <n v="8900000"/>
    <n v="3797247.85"/>
    <n v="0"/>
    <n v="0"/>
    <n v="3350500.65"/>
    <n v="37.646074719101122"/>
    <n v="0"/>
    <n v="0"/>
    <n v="0"/>
    <n v="3350500.65"/>
    <n v="7147748.5"/>
    <n v="0"/>
    <n v="0"/>
    <n v="0"/>
    <s v="31990680"/>
    <s v="7032"/>
    <s v="VASCO RETAIL RO"/>
    <s v="7032"/>
    <s v="WZR"/>
    <s v="7032CC01"/>
    <s v="INFR"/>
    <d v="2024-10-31T00:00:00"/>
    <d v="2025-12-31T00:00:00"/>
    <s v="RET"/>
    <n v="8900000"/>
    <s v="VASCO RETAIL RO"/>
    <x v="1"/>
    <x v="1"/>
    <s v="0"/>
  </r>
  <r>
    <x v="1416"/>
    <s v="WZ_SUR_NROHatturDC"/>
    <x v="2"/>
    <n v="2100000"/>
    <n v="2100000"/>
    <n v="230737.8"/>
    <n v="-0.02"/>
    <n v="-0.02"/>
    <n v="1621345.79"/>
    <n v="77.206942380952384"/>
    <n v="0"/>
    <n v="0"/>
    <n v="793838.82"/>
    <n v="827506.99"/>
    <n v="1852083.59"/>
    <n v="0"/>
    <n v="0"/>
    <n v="0"/>
    <s v="31951460"/>
    <s v="7035"/>
    <s v="SHOLAPUR RETAIL REGION"/>
    <s v="7035"/>
    <s v="WZR"/>
    <s v="7035CC01"/>
    <s v="INFR"/>
    <d v="2024-11-07T00:00:00"/>
    <d v="2026-03-31T00:00:00"/>
    <s v="RET"/>
    <n v="2100000"/>
    <s v="SHOLAPUR RETAIL REGION"/>
    <x v="2"/>
    <x v="1"/>
    <s v="0"/>
  </r>
  <r>
    <x v="1417"/>
    <s v="WZ_NAG_NROBIDGAON"/>
    <x v="6"/>
    <n v="2000000"/>
    <n v="2000000"/>
    <n v="0"/>
    <n v="0"/>
    <n v="0"/>
    <n v="1777079.45"/>
    <n v="88.853972499999998"/>
    <n v="0"/>
    <n v="0"/>
    <n v="1777079.45"/>
    <n v="0"/>
    <n v="1777079.45"/>
    <n v="0"/>
    <n v="0"/>
    <n v="0"/>
    <s v="31957050"/>
    <s v="7028"/>
    <s v="NAGPUR RETAIL RO (STP 5027)"/>
    <s v="7028"/>
    <s v="WZR"/>
    <s v="7028CC01"/>
    <s v="INFR"/>
    <d v="2024-04-01T00:00:00"/>
    <d v="2026-03-31T00:00:00"/>
    <s v="RET"/>
    <n v="2000000"/>
    <s v="NAGPUR RETAIL RO (STP 5027)"/>
    <x v="2"/>
    <x v="1"/>
    <s v="0"/>
  </r>
  <r>
    <x v="1418"/>
    <s v="WZ_NAG_MODLARGEARPLAZA"/>
    <x v="6"/>
    <n v="15000000"/>
    <n v="15000000"/>
    <n v="61169.05"/>
    <n v="0"/>
    <n v="0"/>
    <n v="14937731.24"/>
    <n v="99.584874933333339"/>
    <n v="0"/>
    <n v="0"/>
    <n v="14545781.800000001"/>
    <n v="391949.44"/>
    <n v="14998900.289999999"/>
    <n v="0"/>
    <n v="0"/>
    <n v="0"/>
    <s v="31957050"/>
    <s v="7028"/>
    <s v="NAGPUR RETAIL RO (STP 5027)"/>
    <s v="7028"/>
    <s v="WZR"/>
    <s v="7028CC01"/>
    <s v="INFR"/>
    <d v="2024-04-01T00:00:00"/>
    <d v="2026-03-31T00:00:00"/>
    <s v="RET"/>
    <n v="15000000"/>
    <s v="NAGPUR RETAIL RO (STP 5027)"/>
    <x v="1"/>
    <x v="1"/>
    <s v="0"/>
  </r>
  <r>
    <x v="1419"/>
    <s v="WZ_NAG_MODARPLAZA"/>
    <x v="6"/>
    <n v="2800000"/>
    <n v="2800000"/>
    <n v="0"/>
    <n v="0"/>
    <n v="0"/>
    <n v="2619471.2000000002"/>
    <n v="93.552542857142868"/>
    <n v="0"/>
    <n v="0"/>
    <n v="2354405.7400000002"/>
    <n v="265065.46000000002"/>
    <n v="2619471.2000000002"/>
    <n v="0"/>
    <n v="0"/>
    <n v="0"/>
    <s v="31957050"/>
    <s v="7028"/>
    <s v="NAGPUR RETAIL RO (STP 5027)"/>
    <s v="7028"/>
    <s v="WZR"/>
    <s v="7028CC01"/>
    <s v="INFR"/>
    <d v="2024-04-01T00:00:00"/>
    <d v="2026-03-31T00:00:00"/>
    <s v="RET"/>
    <n v="2800000"/>
    <s v="NAGPUR RETAIL RO (STP 5027)"/>
    <x v="1"/>
    <x v="1"/>
    <s v="0"/>
  </r>
  <r>
    <x v="1420"/>
    <s v="WZ_SUR_NROLaxmidahiwadiDC"/>
    <x v="2"/>
    <n v="2500000"/>
    <n v="2500000"/>
    <n v="696894.98"/>
    <n v="-0.02"/>
    <n v="-0.02"/>
    <n v="1224676.54"/>
    <n v="48.987061600000004"/>
    <n v="0"/>
    <n v="0"/>
    <n v="913838.82"/>
    <n v="310837.74"/>
    <n v="1921571.52"/>
    <n v="0"/>
    <n v="0"/>
    <n v="0"/>
    <s v="31951460"/>
    <s v="7035"/>
    <s v="SHOLAPUR RETAIL REGION"/>
    <s v="7035"/>
    <s v="WZR"/>
    <s v="7035CC01"/>
    <s v="INFR"/>
    <d v="2024-11-15T00:00:00"/>
    <d v="2026-03-31T00:00:00"/>
    <s v="RET"/>
    <n v="2500000"/>
    <s v="SHOLAPUR RETAIL REGION"/>
    <x v="1"/>
    <x v="1"/>
    <s v="0"/>
  </r>
  <r>
    <x v="1421"/>
    <s v="WZ_NSK_NDC_PimpalgaonB_23L"/>
    <x v="4"/>
    <n v="2300000"/>
    <n v="2300000"/>
    <n v="319634.65999999997"/>
    <n v="0"/>
    <n v="0"/>
    <n v="1845150.67"/>
    <n v="80.223942173913045"/>
    <n v="0"/>
    <n v="0"/>
    <n v="1845150.67"/>
    <n v="0"/>
    <n v="2164785.33"/>
    <n v="0"/>
    <n v="0"/>
    <n v="0"/>
    <s v="31945070"/>
    <s v="7036"/>
    <s v="NASIK RETAIL REGIONAL OFFICE"/>
    <s v="7036"/>
    <s v="WZR"/>
    <s v="7036CC01"/>
    <s v="INFR"/>
    <d v="2024-04-01T00:00:00"/>
    <d v="2025-09-30T00:00:00"/>
    <s v="RET"/>
    <n v="2300000"/>
    <s v="NASIK RETAIL REGIONAL OFFICE"/>
    <x v="1"/>
    <x v="1"/>
    <s v="0"/>
  </r>
  <r>
    <x v="1422"/>
    <s v="WZ_SUR_NROAundhaNagnathDC"/>
    <x v="2"/>
    <n v="2800000"/>
    <n v="2800000"/>
    <n v="28.99"/>
    <n v="0"/>
    <n v="0"/>
    <n v="2532211.2400000002"/>
    <n v="90.436115714285719"/>
    <n v="0"/>
    <n v="0"/>
    <n v="2493036.23"/>
    <n v="39175.01"/>
    <n v="2532240.23"/>
    <n v="0"/>
    <n v="0"/>
    <n v="0"/>
    <s v="31951460"/>
    <s v="7035"/>
    <s v="SHOLAPUR RETAIL REGION"/>
    <s v="7035"/>
    <s v="WZR"/>
    <s v="7035CC01"/>
    <s v="INFR"/>
    <d v="2024-11-22T00:00:00"/>
    <d v="2026-03-31T00:00:00"/>
    <s v="RET"/>
    <n v="2800000"/>
    <s v="SHOLAPUR RETAIL REGION"/>
    <x v="2"/>
    <x v="1"/>
    <s v="0"/>
  </r>
  <r>
    <x v="1423"/>
    <s v="WZ_AURR_NRO_WARZADI_DC"/>
    <x v="3"/>
    <n v="5600000"/>
    <n v="5600000"/>
    <n v="11406.03"/>
    <n v="0"/>
    <n v="0"/>
    <n v="5543961.8099999996"/>
    <n v="98.999318035714282"/>
    <n v="0"/>
    <n v="0"/>
    <n v="4665946"/>
    <n v="878015.81"/>
    <n v="5555367.8399999999"/>
    <n v="0"/>
    <n v="0"/>
    <n v="0"/>
    <s v="31990690"/>
    <s v="7023"/>
    <s v="AURANGABAD RETAIL RO"/>
    <s v="7023"/>
    <s v="WZR"/>
    <s v="7023CC01"/>
    <s v="INFR"/>
    <d v="2024-11-23T00:00:00"/>
    <d v="2026-03-31T00:00:00"/>
    <s v="RET"/>
    <n v="5600000"/>
    <s v="AURANGABAD RETAIL RO"/>
    <x v="1"/>
    <x v="1"/>
    <s v="0"/>
  </r>
  <r>
    <x v="1424"/>
    <s v="WZ_SUR_ModLaxmiDwClvrtRVI"/>
    <x v="2"/>
    <n v="2400000"/>
    <n v="2400000"/>
    <n v="0"/>
    <n v="0"/>
    <n v="0"/>
    <n v="2396390.3999999999"/>
    <n v="99.849599999999995"/>
    <n v="0"/>
    <n v="0"/>
    <n v="2396390.3999999999"/>
    <n v="0"/>
    <n v="2396390.3999999999"/>
    <n v="0"/>
    <n v="0"/>
    <n v="0"/>
    <s v="31951460"/>
    <s v="7035"/>
    <s v="SHOLAPUR RETAIL REGION"/>
    <s v="7035"/>
    <s v="WZR"/>
    <s v="7035CC01"/>
    <s v="INFR"/>
    <d v="2024-11-25T00:00:00"/>
    <d v="2026-03-31T00:00:00"/>
    <s v="RET"/>
    <n v="2400000"/>
    <s v="SHOLAPUR RETAIL REGION"/>
    <x v="0"/>
    <x v="1"/>
    <s v="0"/>
  </r>
  <r>
    <x v="1425"/>
    <s v="WZ_SUR_ModVikrantDwCulvert"/>
    <x v="2"/>
    <n v="2600000"/>
    <n v="2600000"/>
    <n v="0"/>
    <n v="0"/>
    <n v="0"/>
    <n v="2599877.0099999998"/>
    <n v="99.995269615384601"/>
    <n v="0"/>
    <n v="0"/>
    <n v="2599877.0099999998"/>
    <n v="0"/>
    <n v="2599877.0099999998"/>
    <n v="0"/>
    <n v="0"/>
    <n v="0"/>
    <s v="31951460"/>
    <s v="7035"/>
    <s v="SHOLAPUR RETAIL REGION"/>
    <s v="7035"/>
    <s v="WZR"/>
    <s v="7035CC01"/>
    <s v="INFR"/>
    <d v="2024-11-25T00:00:00"/>
    <d v="2026-03-31T00:00:00"/>
    <s v="RET"/>
    <n v="2600000"/>
    <s v="SHOLAPUR RETAIL REGION"/>
    <x v="0"/>
    <x v="1"/>
    <s v="0"/>
  </r>
  <r>
    <x v="1426"/>
    <s v="WZ_SUR_ModShreeDwCan-Re"/>
    <x v="2"/>
    <n v="4000000"/>
    <n v="4000000"/>
    <n v="256396.42"/>
    <n v="0"/>
    <n v="0"/>
    <n v="3467815.4"/>
    <n v="86.695385000000002"/>
    <n v="0"/>
    <n v="0"/>
    <n v="3467815.4"/>
    <n v="0"/>
    <n v="3724211.82"/>
    <n v="0"/>
    <n v="0"/>
    <n v="0"/>
    <s v="31951460"/>
    <s v="7035"/>
    <s v="SHOLAPUR RETAIL REGION"/>
    <s v="7035"/>
    <s v="WZR"/>
    <s v="7035CC01"/>
    <s v="INFR"/>
    <d v="2024-11-25T00:00:00"/>
    <d v="2026-03-31T00:00:00"/>
    <s v="RET"/>
    <n v="4000000"/>
    <s v="SHOLAPUR RETAIL REGION"/>
    <x v="1"/>
    <x v="1"/>
    <s v="0"/>
  </r>
  <r>
    <x v="1427"/>
    <s v="WZ_SUR_PelmetLights2"/>
    <x v="2"/>
    <n v="3700000"/>
    <n v="3700000"/>
    <n v="0"/>
    <n v="0"/>
    <n v="0"/>
    <n v="3650220.09"/>
    <n v="98.654597027027023"/>
    <n v="0"/>
    <n v="0"/>
    <n v="3352301.04"/>
    <n v="297919.05"/>
    <n v="3650220.09"/>
    <n v="0"/>
    <n v="0"/>
    <n v="0"/>
    <s v="31951460"/>
    <s v="7035"/>
    <s v="SHOLAPUR RETAIL REGION"/>
    <s v="7035"/>
    <s v="WZR"/>
    <s v="7035CC01"/>
    <s v="INFR"/>
    <d v="2024-11-25T00:00:00"/>
    <d v="2026-03-31T00:00:00"/>
    <s v="RET"/>
    <n v="3700000"/>
    <s v="SHOLAPUR RETAIL REGION"/>
    <x v="2"/>
    <x v="1"/>
    <s v="0"/>
  </r>
  <r>
    <x v="1428"/>
    <s v="WZ_MRO_TANK REPLACEMENT"/>
    <x v="7"/>
    <n v="3000000"/>
    <n v="3000000"/>
    <n v="164667.1"/>
    <n v="0"/>
    <n v="0"/>
    <n v="2817376.55"/>
    <n v="93.912551666666658"/>
    <n v="0"/>
    <n v="0"/>
    <n v="2817376.55"/>
    <n v="0"/>
    <n v="2982043.65"/>
    <n v="0"/>
    <n v="0"/>
    <n v="0"/>
    <s v="31904990"/>
    <s v="7027"/>
    <s v="MUMBAI RETAIL RO"/>
    <s v="7027"/>
    <s v="WZR"/>
    <s v="7027CC01"/>
    <s v="INFR"/>
    <d v="2024-11-25T00:00:00"/>
    <d v="2025-10-31T00:00:00"/>
    <s v="RET"/>
    <n v="3000000"/>
    <s v="MUMBAI RETAIL RO"/>
    <x v="1"/>
    <x v="1"/>
    <s v="0"/>
  </r>
  <r>
    <x v="1429"/>
    <s v="WZ_AURR_MOD._SAIRAJ PETROLEUM"/>
    <x v="3"/>
    <n v="3500000"/>
    <n v="3500000"/>
    <n v="301.12"/>
    <n v="0"/>
    <n v="0"/>
    <n v="3473328.43"/>
    <n v="99.237955142857146"/>
    <n v="0"/>
    <n v="0"/>
    <n v="3435850.63"/>
    <n v="37477.800000000003"/>
    <n v="3473629.55"/>
    <n v="0"/>
    <n v="0"/>
    <n v="0"/>
    <s v="31990690"/>
    <s v="7023"/>
    <s v="AURANGABAD RETAIL RO"/>
    <s v="7023"/>
    <s v="WZR"/>
    <s v="7023CC01"/>
    <s v="INFR"/>
    <d v="2024-11-25T00:00:00"/>
    <d v="2026-03-31T00:00:00"/>
    <s v="RET"/>
    <n v="3500000"/>
    <s v="AURANGABAD RETAIL RO"/>
    <x v="1"/>
    <x v="1"/>
    <s v="0"/>
  </r>
  <r>
    <x v="1430"/>
    <s v="WZ_MRO_BRIGHT AUTO ADD FUND"/>
    <x v="7"/>
    <n v="2474000"/>
    <n v="2474000"/>
    <n v="0"/>
    <n v="0"/>
    <n v="0"/>
    <n v="1209093.99"/>
    <n v="48.872028698464028"/>
    <n v="0"/>
    <n v="0"/>
    <n v="1209093.99"/>
    <n v="0"/>
    <n v="1209093.99"/>
    <n v="0"/>
    <n v="0"/>
    <n v="0"/>
    <s v="31904990"/>
    <s v="7027"/>
    <s v="MUMBAI RETAIL RO"/>
    <s v="7027"/>
    <s v="WZR"/>
    <s v="7027CC01"/>
    <s v="INFR"/>
    <d v="2024-11-25T00:00:00"/>
    <d v="2025-05-31T00:00:00"/>
    <s v="RET"/>
    <n v="2474000"/>
    <s v="MUMBAI RETAIL RO"/>
    <x v="1"/>
    <x v="1"/>
    <s v="0"/>
  </r>
  <r>
    <x v="1431"/>
    <s v="WZ_AURR_MOD._VRUSHALI JANJIRE FUEL CENTR"/>
    <x v="3"/>
    <n v="6500000"/>
    <n v="6500000"/>
    <n v="445721.14"/>
    <n v="0"/>
    <n v="0"/>
    <n v="5373700.3200000003"/>
    <n v="82.672312615384627"/>
    <n v="0"/>
    <n v="0"/>
    <n v="4181455"/>
    <n v="1192245.32"/>
    <n v="5819421.46"/>
    <n v="0"/>
    <n v="0"/>
    <n v="0"/>
    <s v="31990690"/>
    <s v="7023"/>
    <s v="AURANGABAD RETAIL RO"/>
    <s v="7023"/>
    <s v="WZR"/>
    <s v="7023CC01"/>
    <s v="INFR"/>
    <d v="2024-11-27T00:00:00"/>
    <d v="2026-03-31T00:00:00"/>
    <s v="RET"/>
    <n v="6500000"/>
    <s v="AURANGABAD RETAIL RO"/>
    <x v="1"/>
    <x v="1"/>
    <s v="0"/>
  </r>
  <r>
    <x v="1432"/>
    <s v="WZ_Vasco_Modn_Adhoc Marleshwar Pet"/>
    <x v="8"/>
    <n v="6984000"/>
    <n v="6984000"/>
    <n v="141747.62"/>
    <n v="0"/>
    <n v="0"/>
    <n v="5806911.9000000004"/>
    <n v="83.1459321305842"/>
    <n v="0"/>
    <n v="0"/>
    <n v="5806911.8700000001"/>
    <n v="0.03"/>
    <n v="5948659.5199999996"/>
    <n v="0"/>
    <n v="0"/>
    <n v="0"/>
    <s v="31990680"/>
    <s v="7032"/>
    <s v="VASCO RETAIL RO"/>
    <s v="7032"/>
    <s v="WZR"/>
    <s v="7032CC01"/>
    <s v="INFR"/>
    <d v="2024-12-02T00:00:00"/>
    <d v="2026-03-31T00:00:00"/>
    <s v="RET"/>
    <n v="6984000"/>
    <s v="VASCO RETAIL RO"/>
    <x v="1"/>
    <x v="1"/>
    <s v="0"/>
  </r>
  <r>
    <x v="1433"/>
    <s v="WZ_AURR_NRO_DC_JAMKHED"/>
    <x v="3"/>
    <n v="2800000"/>
    <n v="2800000"/>
    <n v="0"/>
    <n v="0"/>
    <n v="0"/>
    <n v="2520685.15"/>
    <n v="90.024469642857142"/>
    <n v="0"/>
    <n v="0"/>
    <n v="2291608.6800000002"/>
    <n v="229076.47"/>
    <n v="2520685.15"/>
    <n v="0"/>
    <n v="0"/>
    <n v="0"/>
    <s v="31990690"/>
    <s v="7023"/>
    <s v="AURANGABAD RETAIL RO"/>
    <s v="7023"/>
    <s v="WZR"/>
    <s v="7023CC01"/>
    <s v="INFR"/>
    <d v="2024-11-27T00:00:00"/>
    <d v="2026-03-31T00:00:00"/>
    <s v="RET"/>
    <n v="2800000"/>
    <s v="AURANGABAD RETAIL RO"/>
    <x v="1"/>
    <x v="1"/>
    <s v="0"/>
  </r>
  <r>
    <x v="1434"/>
    <s v="WZ_VASHI_MOD_Viganharta"/>
    <x v="5"/>
    <n v="3500000"/>
    <n v="3500000"/>
    <n v="0"/>
    <n v="75661.36"/>
    <n v="75661.36"/>
    <n v="3496026.34"/>
    <n v="99.88646685714285"/>
    <n v="0"/>
    <n v="0"/>
    <n v="3420364.98"/>
    <n v="0"/>
    <n v="3496026.34"/>
    <n v="0"/>
    <n v="0"/>
    <n v="0"/>
    <s v="31917210"/>
    <s v="7033"/>
    <s v="VASHI RETAIL RO"/>
    <s v="7033"/>
    <s v="WZR"/>
    <s v="7033CC01"/>
    <s v="INFR"/>
    <d v="2024-11-25T00:00:00"/>
    <d v="2026-03-31T00:00:00"/>
    <s v="RET"/>
    <n v="3500000"/>
    <s v="VASHI RETAIL RO"/>
    <x v="1"/>
    <x v="1"/>
    <s v="0"/>
  </r>
  <r>
    <x v="1435"/>
    <s v="WZ_VASHI_MOD_NATRAJ2"/>
    <x v="5"/>
    <n v="4300000"/>
    <n v="4300000"/>
    <n v="0"/>
    <n v="0"/>
    <n v="0"/>
    <n v="4295772.95"/>
    <n v="99.901696511627918"/>
    <n v="0"/>
    <n v="0"/>
    <n v="4295772.96"/>
    <n v="-0.01"/>
    <n v="4295772.95"/>
    <n v="0"/>
    <n v="0"/>
    <n v="0"/>
    <s v="31917210"/>
    <s v="7033"/>
    <s v="VASHI RETAIL RO"/>
    <s v="7033"/>
    <s v="WZR"/>
    <s v="7033CC01"/>
    <s v="INFR"/>
    <d v="2024-11-25T00:00:00"/>
    <d v="2026-03-31T00:00:00"/>
    <s v="RET"/>
    <n v="4300000"/>
    <s v="VASHI RETAIL RO"/>
    <x v="1"/>
    <x v="1"/>
    <s v="1"/>
  </r>
  <r>
    <x v="1436"/>
    <s v="WZ_VASHI_MOD_SHANAISHWAR"/>
    <x v="5"/>
    <n v="2000000"/>
    <n v="2000000"/>
    <n v="0"/>
    <n v="0"/>
    <n v="0"/>
    <n v="1996983.99"/>
    <n v="99.849199499999997"/>
    <n v="0"/>
    <n v="0"/>
    <n v="1996983.99"/>
    <n v="0"/>
    <n v="1996983.99"/>
    <n v="0"/>
    <n v="0"/>
    <n v="0"/>
    <s v="31917210"/>
    <s v="7033"/>
    <s v="VASHI RETAIL RO"/>
    <s v="7033"/>
    <s v="WZR"/>
    <s v="7033CC01"/>
    <s v="INFR"/>
    <d v="2024-11-25T00:00:00"/>
    <d v="2026-03-31T00:00:00"/>
    <s v="RET"/>
    <n v="2000000"/>
    <s v="VASHI RETAIL RO"/>
    <x v="1"/>
    <x v="1"/>
    <s v="0"/>
  </r>
  <r>
    <x v="1437"/>
    <s v="WZ_VASHI_MOD_PANKAJ"/>
    <x v="5"/>
    <n v="2300000"/>
    <n v="2300000"/>
    <n v="0"/>
    <n v="576671.06999999995"/>
    <n v="576671.06999999995"/>
    <n v="2224457.5"/>
    <n v="96.715543478260869"/>
    <n v="0"/>
    <n v="0"/>
    <n v="1627586"/>
    <n v="20200.43"/>
    <n v="2224457.5"/>
    <n v="0"/>
    <n v="0"/>
    <n v="0"/>
    <s v="31917210"/>
    <s v="7033"/>
    <s v="VASHI RETAIL RO"/>
    <s v="7033"/>
    <s v="WZR"/>
    <s v="7033CC01"/>
    <s v="INFR"/>
    <d v="2024-11-25T00:00:00"/>
    <d v="2026-03-31T00:00:00"/>
    <s v="RET"/>
    <n v="2300000"/>
    <s v="VASHI RETAIL RO"/>
    <x v="1"/>
    <x v="1"/>
    <s v="0"/>
  </r>
  <r>
    <x v="1438"/>
    <s v="WZ_Mod_Pune_Shahid Vijay Kahndekar"/>
    <x v="1"/>
    <n v="1300000"/>
    <n v="1300000"/>
    <n v="0"/>
    <n v="0"/>
    <n v="0"/>
    <n v="1194324.03"/>
    <n v="91.871079230769226"/>
    <n v="0"/>
    <n v="0"/>
    <n v="1194324.03"/>
    <n v="0"/>
    <n v="1194324.03"/>
    <n v="0"/>
    <n v="0"/>
    <n v="0"/>
    <s v="31949520"/>
    <s v="7029"/>
    <s v="PUNE RETAIL RO"/>
    <s v="7029"/>
    <s v="WZR"/>
    <s v="7029CC01"/>
    <s v="INFR"/>
    <d v="2024-11-25T00:00:00"/>
    <d v="2025-11-30T00:00:00"/>
    <s v="RET"/>
    <n v="1300000"/>
    <s v="PUNE RETAIL RO"/>
    <x v="0"/>
    <x v="1"/>
    <s v="0"/>
  </r>
  <r>
    <x v="1439"/>
    <s v="WZ_Pune_Mod_More Petroleum"/>
    <x v="1"/>
    <n v="900000"/>
    <n v="900000"/>
    <n v="0"/>
    <n v="0"/>
    <n v="0"/>
    <n v="725073.41"/>
    <n v="80.563712222222222"/>
    <n v="0"/>
    <n v="0"/>
    <n v="725073.41"/>
    <n v="0"/>
    <n v="725073.41"/>
    <n v="0"/>
    <n v="0"/>
    <n v="0"/>
    <s v="31949520"/>
    <s v="7029"/>
    <s v="PUNE RETAIL RO"/>
    <s v="7029"/>
    <s v="WZR"/>
    <s v="7029CC01"/>
    <s v="INFR"/>
    <d v="2024-11-26T00:00:00"/>
    <d v="2025-11-30T00:00:00"/>
    <s v="RET"/>
    <n v="900000"/>
    <s v="PUNE RETAIL RO"/>
    <x v="1"/>
    <x v="1"/>
    <s v="0"/>
  </r>
  <r>
    <x v="1440"/>
    <s v="WZ_Vasco_NRO_Agran Dhulgaon"/>
    <x v="8"/>
    <n v="2700000"/>
    <n v="2700000"/>
    <n v="172064.22"/>
    <n v="0"/>
    <n v="0"/>
    <n v="1985830.17"/>
    <n v="73.54926555555555"/>
    <n v="0"/>
    <n v="0"/>
    <n v="1985830.17"/>
    <n v="0"/>
    <n v="2157894.39"/>
    <n v="0"/>
    <n v="0"/>
    <n v="0"/>
    <s v="31990680"/>
    <s v="7032"/>
    <s v="VASCO RETAIL RO"/>
    <s v="7032"/>
    <s v="WZR"/>
    <s v="7032CC01"/>
    <s v="INFR"/>
    <d v="2024-11-27T00:00:00"/>
    <d v="2026-03-31T00:00:00"/>
    <s v="RET"/>
    <n v="2700000"/>
    <s v="VASCO RETAIL RO"/>
    <x v="1"/>
    <x v="1"/>
    <s v="0"/>
  </r>
  <r>
    <x v="1441"/>
    <s v="WZ_MRO_Linear Light 2"/>
    <x v="7"/>
    <n v="6500000"/>
    <n v="6500000"/>
    <n v="483322.8"/>
    <n v="0"/>
    <n v="0"/>
    <n v="5559380.2699999996"/>
    <n v="85.528927230769227"/>
    <n v="0"/>
    <n v="0"/>
    <n v="4531660.6500000004"/>
    <n v="1027719.62"/>
    <n v="6042703.0700000003"/>
    <n v="0"/>
    <n v="0"/>
    <n v="0"/>
    <s v="31904990"/>
    <s v="7027"/>
    <s v="MUMBAI RETAIL RO"/>
    <s v="7027"/>
    <s v="WZR"/>
    <s v="7027CC01"/>
    <s v="INFR"/>
    <d v="2024-11-27T00:00:00"/>
    <d v="2025-06-30T00:00:00"/>
    <s v="RET"/>
    <n v="6500000"/>
    <s v="MUMBAI RETAIL RO"/>
    <x v="1"/>
    <x v="1"/>
    <s v="0"/>
  </r>
  <r>
    <x v="1442"/>
    <s v="WZ_Vasco_NRO_Bicholim"/>
    <x v="8"/>
    <n v="2800000"/>
    <n v="2800000"/>
    <n v="918350.61"/>
    <n v="0"/>
    <n v="0"/>
    <n v="1876276.31"/>
    <n v="67.009868214285717"/>
    <n v="0"/>
    <n v="0"/>
    <n v="0"/>
    <n v="1876276.31"/>
    <n v="2794626.92"/>
    <n v="0"/>
    <n v="0"/>
    <n v="0"/>
    <s v="31990680"/>
    <s v="7032"/>
    <s v="VASCO RETAIL RO"/>
    <s v="7032"/>
    <s v="WZR"/>
    <s v="7032CC01"/>
    <s v="INFR"/>
    <d v="2024-11-27T00:00:00"/>
    <d v="2026-03-31T00:00:00"/>
    <s v="RET"/>
    <n v="2800000"/>
    <s v="VASCO RETAIL RO"/>
    <x v="1"/>
    <x v="1"/>
    <s v="0"/>
  </r>
  <r>
    <x v="1443"/>
    <s v="WZ_AURR_MOD._SREE VAIBHAV PET"/>
    <x v="3"/>
    <n v="3000000"/>
    <n v="3000000"/>
    <n v="0"/>
    <n v="0"/>
    <n v="0"/>
    <n v="2002825.38"/>
    <n v="66.760846000000001"/>
    <n v="0"/>
    <n v="0"/>
    <n v="2002825.38"/>
    <n v="0"/>
    <n v="2002825.38"/>
    <n v="0"/>
    <n v="0"/>
    <n v="0"/>
    <s v="31990690"/>
    <s v="7023"/>
    <s v="AURANGABAD RETAIL RO"/>
    <s v="7023"/>
    <s v="WZR"/>
    <s v="7023CC01"/>
    <s v="INFR"/>
    <d v="2024-11-27T00:00:00"/>
    <d v="2026-03-31T00:00:00"/>
    <s v="RET"/>
    <n v="3000000"/>
    <s v="AURANGABAD RETAIL RO"/>
    <x v="1"/>
    <x v="1"/>
    <s v="0"/>
  </r>
  <r>
    <x v="1444"/>
    <s v="WZ_Pune_NRO Walhekarwadi_CO"/>
    <x v="1"/>
    <n v="12100000"/>
    <n v="12100000"/>
    <n v="222317.23"/>
    <n v="0"/>
    <n v="0"/>
    <n v="7644042.79"/>
    <n v="63.173907355371902"/>
    <n v="0"/>
    <n v="0"/>
    <n v="7641376.9900000002"/>
    <n v="2665.8"/>
    <n v="7866360.0199999996"/>
    <n v="0"/>
    <n v="0"/>
    <n v="0"/>
    <s v="31949520"/>
    <s v="7029"/>
    <s v="PUNE RETAIL RO"/>
    <s v="7029"/>
    <s v="WZR"/>
    <s v="7029CC01"/>
    <s v="INFR"/>
    <d v="2024-11-28T00:00:00"/>
    <d v="2025-11-30T00:00:00"/>
    <s v="RET"/>
    <n v="12100000"/>
    <s v="PUNE RETAIL RO"/>
    <x v="1"/>
    <x v="1"/>
    <s v="0"/>
  </r>
  <r>
    <x v="1445"/>
    <s v="WZ_SUR_ModSomeshwarDwCulvert"/>
    <x v="2"/>
    <n v="3400000"/>
    <n v="3400000"/>
    <n v="286255.78000000003"/>
    <n v="0"/>
    <n v="0"/>
    <n v="2370783.91"/>
    <n v="69.728938529411764"/>
    <n v="0"/>
    <n v="0"/>
    <n v="2199181.33"/>
    <n v="171602.58"/>
    <n v="2657039.69"/>
    <n v="0"/>
    <n v="0"/>
    <n v="0"/>
    <s v="31951460"/>
    <s v="7035"/>
    <s v="SHOLAPUR RETAIL REGION"/>
    <s v="7035"/>
    <s v="WZR"/>
    <s v="7035CC01"/>
    <s v="INFR"/>
    <d v="2024-11-28T00:00:00"/>
    <d v="2026-03-31T00:00:00"/>
    <s v="RET"/>
    <n v="3400000"/>
    <s v="SHOLAPUR RETAIL REGION"/>
    <x v="1"/>
    <x v="1"/>
    <s v="0"/>
  </r>
  <r>
    <x v="1446"/>
    <s v="WZ_MOD_NMBOLEANDSONS CA ROAD"/>
    <x v="6"/>
    <n v="3100000"/>
    <n v="3100000"/>
    <n v="0"/>
    <n v="0"/>
    <n v="0"/>
    <n v="0"/>
    <n v="0"/>
    <n v="0"/>
    <n v="0"/>
    <n v="0"/>
    <n v="0"/>
    <n v="0"/>
    <n v="0"/>
    <n v="0"/>
    <n v="0"/>
    <s v="31957050"/>
    <s v="7028"/>
    <s v="NAGPUR RETAIL RO (STP 5027)"/>
    <s v="7028"/>
    <s v="WZR"/>
    <s v="7028CC01"/>
    <s v="INFR"/>
    <d v="2024-04-01T00:00:00"/>
    <d v="2026-03-31T00:00:00"/>
    <s v="RET"/>
    <n v="8100000"/>
    <s v="NAGPUR RETAIL RO (STP 5027)"/>
    <x v="1"/>
    <x v="1"/>
    <s v="0"/>
  </r>
  <r>
    <x v="1447"/>
    <s v="WZ_VASHI_MODN_PELMETLIGHTING2"/>
    <x v="5"/>
    <n v="2000000"/>
    <n v="2000000"/>
    <n v="0"/>
    <n v="0"/>
    <n v="0"/>
    <n v="1045716.11"/>
    <n v="52.285805500000002"/>
    <n v="0"/>
    <n v="0"/>
    <n v="1022707"/>
    <n v="23009.11"/>
    <n v="1045716.11"/>
    <n v="0"/>
    <n v="0"/>
    <n v="0"/>
    <s v="31917210"/>
    <s v="7033"/>
    <s v="VASHI RETAIL RO"/>
    <s v="7033"/>
    <s v="WZR"/>
    <s v="7033CC01"/>
    <s v="INFR"/>
    <d v="2024-11-28T00:00:00"/>
    <d v="2026-03-31T00:00:00"/>
    <s v="RET"/>
    <n v="2000000"/>
    <s v="VASHI RETAIL RO"/>
    <x v="1"/>
    <x v="1"/>
    <s v="0"/>
  </r>
  <r>
    <x v="1448"/>
    <s v="WZ_VASHI_MODN_LINEARLIGHTING2"/>
    <x v="5"/>
    <n v="2000000"/>
    <n v="2000000"/>
    <n v="1896.59"/>
    <n v="0"/>
    <n v="0"/>
    <n v="1997540.93"/>
    <n v="99.877046499999992"/>
    <n v="0"/>
    <n v="0"/>
    <n v="1997540.93"/>
    <n v="0"/>
    <n v="1999437.52"/>
    <n v="0"/>
    <n v="0"/>
    <n v="0"/>
    <s v="31917210"/>
    <s v="7033"/>
    <s v="VASHI RETAIL RO"/>
    <s v="7033"/>
    <s v="WZR"/>
    <s v="7033CC01"/>
    <s v="INFR"/>
    <d v="2024-11-28T00:00:00"/>
    <d v="2026-03-31T00:00:00"/>
    <s v="RET"/>
    <n v="2000000"/>
    <s v="VASHI RETAIL RO"/>
    <x v="1"/>
    <x v="1"/>
    <s v="0"/>
  </r>
  <r>
    <x v="1449"/>
    <s v="WZ_MRO_INDIRA DOCS"/>
    <x v="7"/>
    <n v="4500000"/>
    <n v="4500000"/>
    <n v="1187439.99"/>
    <n v="-104478.01"/>
    <n v="-104478.01"/>
    <n v="2850603.67"/>
    <n v="63.346748222222217"/>
    <n v="0"/>
    <n v="0"/>
    <n v="0"/>
    <n v="2955081.68"/>
    <n v="4038043.66"/>
    <n v="0"/>
    <n v="0"/>
    <n v="0"/>
    <s v="31904990"/>
    <s v="7027"/>
    <s v="MUMBAI RETAIL RO"/>
    <s v="7027"/>
    <s v="WZR"/>
    <s v="7027CC01"/>
    <s v="INFR"/>
    <d v="2024-11-29T00:00:00"/>
    <d v="2025-10-31T00:00:00"/>
    <s v="RET"/>
    <n v="4500000"/>
    <s v="MUMBAI RETAIL RO"/>
    <x v="1"/>
    <x v="1"/>
    <s v="0"/>
  </r>
  <r>
    <x v="1450"/>
    <s v="WZ_AURR_NRO_DEVGAON RANGARI"/>
    <x v="3"/>
    <n v="9000000"/>
    <n v="9000000"/>
    <n v="117442.24000000001"/>
    <n v="0"/>
    <n v="0"/>
    <n v="8248455.4900000002"/>
    <n v="91.649505444444443"/>
    <n v="0"/>
    <n v="0"/>
    <n v="8248454.6799999997"/>
    <n v="0.81"/>
    <n v="8365897.7300000004"/>
    <n v="0"/>
    <n v="0"/>
    <n v="0"/>
    <s v="31990690"/>
    <s v="7023"/>
    <s v="AURANGABAD RETAIL RO"/>
    <s v="7023"/>
    <s v="WZR"/>
    <s v="7023CC01"/>
    <s v="INFR"/>
    <d v="2024-11-29T00:00:00"/>
    <d v="2026-03-31T00:00:00"/>
    <s v="RET"/>
    <n v="9000000"/>
    <s v="AURANGABAD RETAIL RO"/>
    <x v="1"/>
    <x v="1"/>
    <s v="0"/>
  </r>
  <r>
    <x v="1451"/>
    <s v="WZ_AURR_MOD._RENUKA PETROL PUMP"/>
    <x v="3"/>
    <n v="770000"/>
    <n v="770000"/>
    <n v="0"/>
    <n v="0"/>
    <n v="0"/>
    <n v="748782.78"/>
    <n v="97.244516883116887"/>
    <n v="0"/>
    <n v="0"/>
    <n v="748782.78"/>
    <n v="0"/>
    <n v="748782.78"/>
    <n v="0"/>
    <n v="0"/>
    <n v="0"/>
    <s v="31990690"/>
    <s v="7023"/>
    <s v="AURANGABAD RETAIL RO"/>
    <s v="7023"/>
    <s v="WZR"/>
    <s v="7023CC01"/>
    <s v="INFR"/>
    <d v="2024-11-29T00:00:00"/>
    <d v="2026-03-31T00:00:00"/>
    <s v="RET"/>
    <n v="770000"/>
    <s v="AURANGABAD RETAIL RO"/>
    <x v="1"/>
    <x v="1"/>
    <s v="0"/>
  </r>
  <r>
    <x v="1452"/>
    <s v="WZ_Vasco_Safety_Ingawale Petroleum"/>
    <x v="8"/>
    <n v="490000"/>
    <n v="490000"/>
    <n v="0"/>
    <n v="0"/>
    <n v="0"/>
    <n v="0"/>
    <n v="0"/>
    <n v="0"/>
    <n v="0"/>
    <n v="0"/>
    <n v="0"/>
    <n v="0"/>
    <n v="0"/>
    <n v="0"/>
    <n v="0"/>
    <s v="31992600"/>
    <s v="7032"/>
    <s v="VASCO RETAIL RO"/>
    <s v="7032"/>
    <s v="WZR"/>
    <s v="7032CC01"/>
    <s v="PNM"/>
    <d v="2024-11-29T00:00:00"/>
    <d v="2026-12-31T00:00:00"/>
    <s v="RET"/>
    <n v="490000"/>
    <s v="VASCO RETAIL RO"/>
    <x v="1"/>
    <x v="1"/>
    <s v="0"/>
  </r>
  <r>
    <x v="1453"/>
    <s v="WZ_NSK_NRO_Amalgaon_65L"/>
    <x v="4"/>
    <n v="6500000"/>
    <n v="6500000"/>
    <n v="0"/>
    <n v="-0.03"/>
    <n v="-0.03"/>
    <n v="5239760.04"/>
    <n v="80.61169292307693"/>
    <n v="0"/>
    <n v="0"/>
    <n v="5239760.07"/>
    <n v="0"/>
    <n v="5239760.04"/>
    <n v="0"/>
    <n v="0"/>
    <n v="0"/>
    <s v="31945070"/>
    <s v="7036"/>
    <s v="NASIK RETAIL REGIONAL OFFICE"/>
    <s v="7036"/>
    <s v="WZR"/>
    <s v="7036CC01"/>
    <s v="INFR"/>
    <d v="2024-04-01T00:00:00"/>
    <d v="2025-11-30T00:00:00"/>
    <s v="RET"/>
    <n v="6500000"/>
    <s v="NASIK RETAIL REGIONAL OFFICE"/>
    <x v="1"/>
    <x v="1"/>
    <s v="0"/>
  </r>
  <r>
    <x v="1454"/>
    <s v="WZ_SUR_ResiteVasantHaglurCC"/>
    <x v="2"/>
    <n v="14700000"/>
    <n v="14700000"/>
    <n v="407282.14"/>
    <n v="159663.48000000001"/>
    <n v="159663.48000000001"/>
    <n v="11714836.23"/>
    <n v="79.692763469387756"/>
    <n v="0"/>
    <n v="0"/>
    <n v="11555172.75"/>
    <n v="0"/>
    <n v="12122118.369999999"/>
    <n v="0"/>
    <n v="0"/>
    <n v="0"/>
    <s v="31951460"/>
    <s v="7035"/>
    <s v="SHOLAPUR RETAIL REGION"/>
    <s v="7035"/>
    <s v="WZR"/>
    <s v="7035CC01"/>
    <s v="INFR"/>
    <d v="2024-11-30T00:00:00"/>
    <d v="2026-03-31T00:00:00"/>
    <s v="RET"/>
    <n v="14700000"/>
    <s v="SHOLAPUR RETAIL REGION"/>
    <x v="1"/>
    <x v="1"/>
    <s v="0"/>
  </r>
  <r>
    <x v="1455"/>
    <s v="WZ_Pune_NRO Mahalunge_CFS"/>
    <x v="1"/>
    <n v="12100000"/>
    <n v="12100000"/>
    <n v="976793.55"/>
    <n v="0"/>
    <n v="0"/>
    <n v="8988475.5199999996"/>
    <n v="74.284921652892564"/>
    <n v="0"/>
    <n v="0"/>
    <n v="8988475.5299999993"/>
    <n v="-0.01"/>
    <n v="9965269.0700000003"/>
    <n v="0"/>
    <n v="0"/>
    <n v="0"/>
    <s v="31949520"/>
    <s v="7029"/>
    <s v="PUNE RETAIL RO"/>
    <s v="7029"/>
    <s v="WZR"/>
    <s v="7029CC01"/>
    <s v="INFR"/>
    <d v="2024-11-30T00:00:00"/>
    <d v="2025-11-30T00:00:00"/>
    <s v="RET"/>
    <n v="12100000"/>
    <s v="PUNE RETAIL RO"/>
    <x v="1"/>
    <x v="1"/>
    <s v="1"/>
  </r>
  <r>
    <x v="1456"/>
    <s v="WZ_MRO_CNG MTA HAINS ROAD"/>
    <x v="7"/>
    <n v="2000000"/>
    <n v="2000000"/>
    <n v="83041.899999999994"/>
    <n v="0"/>
    <n v="0"/>
    <n v="1878381.22"/>
    <n v="93.919060999999999"/>
    <n v="0"/>
    <n v="0"/>
    <n v="1878381.22"/>
    <n v="0"/>
    <n v="1961423.12"/>
    <n v="0"/>
    <n v="0"/>
    <n v="0"/>
    <s v="31904990"/>
    <s v="7027"/>
    <s v="MUMBAI RETAIL RO"/>
    <s v="7027"/>
    <s v="WZR"/>
    <s v="7027CC01"/>
    <s v="CNG"/>
    <d v="2024-11-30T00:00:00"/>
    <d v="2025-07-31T00:00:00"/>
    <s v="RET"/>
    <n v="2000000"/>
    <s v="MUMBAI RETAIL RO"/>
    <x v="1"/>
    <x v="1"/>
    <s v="0"/>
  </r>
  <r>
    <x v="1457"/>
    <s v="WZ_Vasco_NRO_Gimavi"/>
    <x v="8"/>
    <n v="12000000"/>
    <n v="12000000"/>
    <n v="857655.15"/>
    <n v="0"/>
    <n v="0"/>
    <n v="9215313.4600000009"/>
    <n v="76.794278833333337"/>
    <n v="0"/>
    <n v="0"/>
    <n v="9215313.4600000009"/>
    <n v="0"/>
    <n v="10072968.609999999"/>
    <n v="0"/>
    <n v="0"/>
    <n v="0"/>
    <s v="31990680"/>
    <s v="7032"/>
    <s v="VASCO RETAIL RO"/>
    <s v="7032"/>
    <s v="WZR"/>
    <s v="7032CC01"/>
    <s v="INFR"/>
    <d v="2024-11-30T00:00:00"/>
    <d v="2026-03-31T00:00:00"/>
    <s v="RET"/>
    <n v="12000000"/>
    <s v="VASCO RETAIL RO"/>
    <x v="1"/>
    <x v="1"/>
    <s v="0"/>
  </r>
  <r>
    <x v="1458"/>
    <s v="WZ_NSK_CNGOn_Krishna_5L"/>
    <x v="4"/>
    <n v="500000"/>
    <n v="500000"/>
    <n v="0"/>
    <n v="0"/>
    <n v="0"/>
    <n v="110464.16"/>
    <n v="22.092832000000001"/>
    <n v="0"/>
    <n v="0"/>
    <n v="110464.16"/>
    <n v="0"/>
    <n v="110464.16"/>
    <n v="0"/>
    <n v="0"/>
    <n v="0"/>
    <s v="31945070"/>
    <s v="7036"/>
    <s v="NASIK RETAIL REGIONAL OFFICE"/>
    <s v="7036"/>
    <s v="WZR"/>
    <s v="7036CC01"/>
    <s v="CNG"/>
    <d v="2024-04-01T00:00:00"/>
    <d v="2025-03-31T00:00:00"/>
    <s v="RET"/>
    <n v="500000"/>
    <s v="NASIK RETAIL REGIONAL OFFICE"/>
    <x v="0"/>
    <x v="1"/>
    <s v="0"/>
  </r>
  <r>
    <x v="1459"/>
    <s v="WZ_NAG_NRODHABAKMCPETROLEUM"/>
    <x v="6"/>
    <n v="2000000"/>
    <n v="2000000"/>
    <n v="175889.64"/>
    <n v="0"/>
    <n v="0"/>
    <n v="1619637.54"/>
    <n v="80.981876999999997"/>
    <n v="0"/>
    <n v="0"/>
    <n v="1412027.68"/>
    <n v="207609.86"/>
    <n v="1795527.18"/>
    <n v="0"/>
    <n v="0"/>
    <n v="0"/>
    <s v="31957050"/>
    <s v="7028"/>
    <s v="NAGPUR RETAIL RO (STP 5027)"/>
    <s v="7028"/>
    <s v="WZR"/>
    <s v="7028CC01"/>
    <s v="INFR"/>
    <d v="2024-04-01T00:00:00"/>
    <d v="2026-03-31T00:00:00"/>
    <s v="RET"/>
    <n v="2000000"/>
    <s v="NAGPUR RETAIL RO (STP 5027)"/>
    <x v="1"/>
    <x v="1"/>
    <s v="0"/>
  </r>
  <r>
    <x v="1460"/>
    <s v="WZ_VASHI_NRODO_BoriwaliTarfe"/>
    <x v="5"/>
    <n v="3000000"/>
    <n v="3000000"/>
    <n v="0"/>
    <n v="0"/>
    <n v="0"/>
    <n v="2990415.82"/>
    <n v="99.68052733333333"/>
    <n v="0"/>
    <n v="0"/>
    <n v="2990415.82"/>
    <n v="0"/>
    <n v="2990415.82"/>
    <n v="0"/>
    <n v="0"/>
    <n v="0"/>
    <s v="31917210"/>
    <s v="7033"/>
    <s v="VASHI RETAIL RO"/>
    <s v="7033"/>
    <s v="WZR"/>
    <s v="7033CC01"/>
    <s v="INFR"/>
    <d v="2024-11-30T00:00:00"/>
    <d v="2026-03-31T00:00:00"/>
    <s v="RET"/>
    <n v="3000000"/>
    <s v="VASHI RETAIL RO"/>
    <x v="1"/>
    <x v="1"/>
    <s v="0"/>
  </r>
  <r>
    <x v="1461"/>
    <s v="WZ_Vasco_Modn_Vishramgrah Dattaprasad"/>
    <x v="8"/>
    <n v="3200000"/>
    <n v="3200000"/>
    <n v="179720.51"/>
    <n v="0"/>
    <n v="0"/>
    <n v="1326160.3"/>
    <n v="41.442509375"/>
    <n v="0"/>
    <n v="0"/>
    <n v="0"/>
    <n v="1326160.3"/>
    <n v="1505880.81"/>
    <n v="0"/>
    <n v="0"/>
    <n v="0"/>
    <s v="31990680"/>
    <s v="7032"/>
    <s v="VASCO RETAIL RO"/>
    <s v="7032"/>
    <s v="WZR"/>
    <s v="7032CC01"/>
    <s v="INFR"/>
    <d v="2024-12-03T00:00:00"/>
    <d v="2026-03-31T00:00:00"/>
    <s v="RET"/>
    <n v="3200000"/>
    <s v="VASCO RETAIL RO"/>
    <x v="1"/>
    <x v="1"/>
    <s v="0"/>
  </r>
  <r>
    <x v="1462"/>
    <s v="WZ_NAG_NROPARSHIVNI"/>
    <x v="6"/>
    <n v="2600000"/>
    <n v="2600000"/>
    <n v="558306.06999999995"/>
    <n v="0"/>
    <n v="0"/>
    <n v="1389645.78"/>
    <n v="53.447914615384619"/>
    <n v="0"/>
    <n v="0"/>
    <n v="1277268.8400000001"/>
    <n v="112376.94"/>
    <n v="1947951.85"/>
    <n v="0"/>
    <n v="0"/>
    <n v="0"/>
    <s v="31957050"/>
    <s v="7028"/>
    <s v="NAGPUR RETAIL RO (STP 5027)"/>
    <s v="7028"/>
    <s v="WZR"/>
    <s v="7028CC01"/>
    <s v="INFR"/>
    <d v="2024-12-05T00:00:00"/>
    <d v="2026-03-31T00:00:00"/>
    <s v="RET"/>
    <n v="2600000"/>
    <s v="NAGPUR RETAIL RO (STP 5027)"/>
    <x v="1"/>
    <x v="1"/>
    <s v="0"/>
  </r>
  <r>
    <x v="1463"/>
    <s v="WZ_VASHI_CNG_KEZOJWALA"/>
    <x v="5"/>
    <n v="2900000"/>
    <n v="2900000"/>
    <n v="0"/>
    <n v="0.05"/>
    <n v="0.05"/>
    <n v="2899602.42"/>
    <n v="99.98629034482758"/>
    <n v="0"/>
    <n v="0"/>
    <n v="2889417.67"/>
    <n v="10184.700000000001"/>
    <n v="2899602.42"/>
    <n v="0"/>
    <n v="0"/>
    <n v="0"/>
    <s v="31917210"/>
    <s v="7033"/>
    <s v="VASHI RETAIL RO"/>
    <s v="7033"/>
    <s v="WZR"/>
    <s v="7033CC01"/>
    <s v="CNG"/>
    <d v="2024-12-05T00:00:00"/>
    <d v="2026-03-31T00:00:00"/>
    <s v="RET"/>
    <n v="2900000"/>
    <s v="VASHI RETAIL RO"/>
    <x v="1"/>
    <x v="1"/>
    <m/>
  </r>
  <r>
    <x v="1464"/>
    <s v="WZ_AURR_HAPPYSHOP_COCO"/>
    <x v="3"/>
    <n v="2635000"/>
    <n v="2635000"/>
    <n v="0"/>
    <n v="0"/>
    <n v="0"/>
    <n v="2496910.4900000002"/>
    <n v="94.759411385199243"/>
    <n v="0"/>
    <n v="0"/>
    <n v="0"/>
    <n v="2496910.4900000002"/>
    <n v="2496910.4900000002"/>
    <n v="0"/>
    <n v="0"/>
    <n v="0"/>
    <s v="31990690"/>
    <s v="7023"/>
    <s v="AURANGABAD RETAIL RO"/>
    <s v="7023"/>
    <s v="WZR"/>
    <s v="7023CC01"/>
    <s v="INFR"/>
    <d v="2024-12-11T00:00:00"/>
    <d v="2026-03-31T00:00:00"/>
    <s v="RET"/>
    <n v="2635000"/>
    <s v="AURANGABAD RETAIL RO"/>
    <x v="1"/>
    <x v="1"/>
    <m/>
  </r>
  <r>
    <x v="1465"/>
    <s v="WZ_NSK_Modn_KrishnaSakri_20L"/>
    <x v="4"/>
    <n v="2000000"/>
    <n v="2000000"/>
    <n v="0"/>
    <n v="-0.01"/>
    <n v="-0.01"/>
    <n v="1645127.85"/>
    <n v="82.256392500000004"/>
    <n v="0"/>
    <n v="0"/>
    <n v="1645127.86"/>
    <n v="0"/>
    <n v="1645127.85"/>
    <n v="0"/>
    <n v="0"/>
    <n v="0"/>
    <s v="31945070"/>
    <s v="7036"/>
    <s v="NASIK RETAIL REGIONAL OFFICE"/>
    <s v="7036"/>
    <s v="WZR"/>
    <s v="7036CC01"/>
    <s v="INFR"/>
    <d v="2024-04-01T00:00:00"/>
    <d v="2025-11-30T00:00:00"/>
    <s v="RET"/>
    <n v="2000000"/>
    <s v="NASIK RETAIL REGIONAL OFFICE"/>
    <x v="2"/>
    <x v="1"/>
    <m/>
  </r>
  <r>
    <x v="1466"/>
    <s v="WZ_MRO_RVI Replacement Saish Auto"/>
    <x v="7"/>
    <n v="3250000"/>
    <n v="3250000"/>
    <n v="125226.4"/>
    <n v="0"/>
    <n v="0"/>
    <n v="2609428.29"/>
    <n v="80.290101230769238"/>
    <n v="0"/>
    <n v="0"/>
    <n v="2609428.29"/>
    <n v="0"/>
    <n v="2734654.69"/>
    <n v="0"/>
    <n v="0"/>
    <n v="0"/>
    <s v="31904990"/>
    <s v="7027"/>
    <s v="MUMBAI RETAIL RO"/>
    <s v="7027"/>
    <s v="WZR"/>
    <s v="7027CC01"/>
    <s v="SIGN"/>
    <d v="2024-12-12T00:00:00"/>
    <d v="2025-06-12T00:00:00"/>
    <s v="RET"/>
    <n v="3250000"/>
    <s v="MUMBAI RETAIL RO"/>
    <x v="1"/>
    <x v="1"/>
    <m/>
  </r>
  <r>
    <x v="1467"/>
    <s v="WZ_AURR_NRO_DC_Khairav"/>
    <x v="3"/>
    <n v="2200000"/>
    <n v="2200000"/>
    <n v="0"/>
    <n v="0"/>
    <n v="0"/>
    <n v="2187884.0299999998"/>
    <n v="99.449274090909086"/>
    <n v="0"/>
    <n v="0"/>
    <n v="2134156.79"/>
    <n v="53727.24"/>
    <n v="2187884.0299999998"/>
    <n v="0"/>
    <n v="0"/>
    <n v="0"/>
    <s v="31938070"/>
    <s v="7023"/>
    <s v="AURANGABAD RETAIL RO"/>
    <s v="7023"/>
    <s v="WZR"/>
    <s v="7023CC01"/>
    <s v="INFR"/>
    <d v="2024-12-12T00:00:00"/>
    <d v="2026-03-31T00:00:00"/>
    <s v="RET"/>
    <n v="2200000"/>
    <s v="AURANGABAD RETAIL RO"/>
    <x v="1"/>
    <x v="1"/>
    <m/>
  </r>
  <r>
    <x v="1468"/>
    <s v="WZ_NSK_NRO_Ananadwalli_102L"/>
    <x v="4"/>
    <n v="10200000"/>
    <n v="10200000"/>
    <n v="0"/>
    <n v="0"/>
    <n v="0"/>
    <n v="6948830.3200000003"/>
    <n v="68.125787450980397"/>
    <n v="0"/>
    <n v="0"/>
    <n v="6948830.3099999996"/>
    <n v="0.01"/>
    <n v="6948830.3200000003"/>
    <n v="0"/>
    <n v="0"/>
    <n v="0"/>
    <s v="31945070"/>
    <s v="7036"/>
    <s v="NASIK RETAIL REGIONAL OFFICE"/>
    <s v="7036"/>
    <s v="WZR"/>
    <s v="7036CC01"/>
    <s v="INFR"/>
    <d v="2024-04-01T00:00:00"/>
    <d v="2025-09-30T00:00:00"/>
    <s v="RET"/>
    <n v="10200000"/>
    <s v="NASIK RETAIL REGIONAL OFFICE"/>
    <x v="1"/>
    <x v="1"/>
    <m/>
  </r>
  <r>
    <x v="1469"/>
    <s v="WZ_NSK_DDD_Ekvira_10L"/>
    <x v="4"/>
    <n v="1000000"/>
    <n v="1000000"/>
    <n v="0"/>
    <n v="0"/>
    <n v="0"/>
    <n v="995379.19"/>
    <n v="99.537918999999988"/>
    <n v="0"/>
    <n v="0"/>
    <n v="995379.19"/>
    <n v="0"/>
    <n v="995379.19"/>
    <n v="0"/>
    <n v="0"/>
    <n v="0"/>
    <s v="31945070"/>
    <s v="7036"/>
    <s v="NASIK RETAIL REGIONAL OFFICE"/>
    <s v="7036"/>
    <s v="WZR"/>
    <s v="7036CC01"/>
    <s v="PNM"/>
    <d v="2024-04-01T00:00:00"/>
    <d v="2025-12-31T00:00:00"/>
    <s v="RET"/>
    <n v="1000000"/>
    <s v="NASIK RETAIL REGIONAL OFFICE"/>
    <x v="0"/>
    <x v="1"/>
    <m/>
  </r>
  <r>
    <x v="1470"/>
    <s v="WZ_VASHI_NRO EKDANT PETROLEUM2"/>
    <x v="5"/>
    <n v="1300000"/>
    <n v="1300000"/>
    <n v="0"/>
    <n v="0"/>
    <n v="0"/>
    <n v="1297050.77"/>
    <n v="99.773136153846153"/>
    <n v="0"/>
    <n v="0"/>
    <n v="1297050.77"/>
    <n v="0"/>
    <n v="1297050.77"/>
    <n v="0"/>
    <n v="0"/>
    <n v="0"/>
    <s v="31917210"/>
    <s v="7033"/>
    <s v="VASHI RETAIL RO"/>
    <s v="7033"/>
    <s v="WZR"/>
    <s v="7033CC01"/>
    <s v="INFR"/>
    <d v="2024-12-17T00:00:00"/>
    <d v="2026-03-31T00:00:00"/>
    <s v="RET"/>
    <n v="1300000"/>
    <s v="VASHI RETAIL RO"/>
    <x v="0"/>
    <x v="1"/>
    <m/>
  </r>
  <r>
    <x v="1471"/>
    <s v="WZ_SUR_NROMangwadgaonDC"/>
    <x v="2"/>
    <n v="2300000"/>
    <n v="2300000"/>
    <n v="184428.95"/>
    <n v="0"/>
    <n v="0"/>
    <n v="1659643.96"/>
    <n v="72.158433043478254"/>
    <n v="0"/>
    <n v="0"/>
    <n v="913838.82"/>
    <n v="745805.14"/>
    <n v="1844072.91"/>
    <n v="0"/>
    <n v="0"/>
    <n v="0"/>
    <s v="31951460"/>
    <s v="7035"/>
    <s v="SHOLAPUR RETAIL REGION"/>
    <s v="7035"/>
    <s v="WZR"/>
    <s v="7035CC01"/>
    <s v="INFR"/>
    <d v="2024-12-19T00:00:00"/>
    <d v="2026-03-31T00:00:00"/>
    <s v="RET"/>
    <n v="2300000"/>
    <s v="SHOLAPUR RETAIL REGION"/>
    <x v="2"/>
    <x v="1"/>
    <m/>
  </r>
  <r>
    <x v="1472"/>
    <s v="WZ_NSK_NDC_Devpur_25L"/>
    <x v="4"/>
    <n v="2500000"/>
    <n v="2500000"/>
    <n v="703558.52"/>
    <n v="0"/>
    <n v="0"/>
    <n v="1287131.55"/>
    <n v="51.485261999999999"/>
    <n v="0"/>
    <n v="0"/>
    <n v="1156698.48"/>
    <n v="130433.07"/>
    <n v="1990690.07"/>
    <n v="0"/>
    <n v="0"/>
    <n v="0"/>
    <s v="31945070"/>
    <s v="7036"/>
    <s v="NASIK RETAIL REGIONAL OFFICE"/>
    <s v="7036"/>
    <s v="WZR"/>
    <s v="7036CC01"/>
    <s v="INFR"/>
    <d v="2024-04-01T00:00:00"/>
    <d v="2025-12-31T00:00:00"/>
    <s v="RET"/>
    <n v="2500000"/>
    <s v="NASIK RETAIL REGIONAL OFFICE"/>
    <x v="1"/>
    <x v="1"/>
    <m/>
  </r>
  <r>
    <x v="1473"/>
    <s v="WZ_SUR_ModShreeDwCan-Re2"/>
    <x v="2"/>
    <n v="1200000"/>
    <n v="1200000"/>
    <n v="0"/>
    <n v="0"/>
    <n v="0"/>
    <n v="113024.51"/>
    <n v="9.418709166666666"/>
    <n v="0"/>
    <n v="0"/>
    <n v="0"/>
    <n v="113024.51"/>
    <n v="113024.51"/>
    <n v="0"/>
    <n v="0"/>
    <n v="0"/>
    <s v="31951460"/>
    <s v="7035"/>
    <s v="SHOLAPUR RETAIL REGION"/>
    <s v="7035"/>
    <s v="WZR"/>
    <s v="7035CC01"/>
    <s v="INFR"/>
    <d v="2024-12-24T00:00:00"/>
    <d v="2026-03-31T00:00:00"/>
    <s v="RET"/>
    <n v="1200000"/>
    <s v="SHOLAPUR RETAIL REGION"/>
    <x v="1"/>
    <x v="1"/>
    <m/>
  </r>
  <r>
    <x v="1474"/>
    <s v="WZ_SUR_DDDAnvayraje"/>
    <x v="2"/>
    <n v="1200000"/>
    <n v="1200000"/>
    <n v="840.59"/>
    <n v="0"/>
    <n v="0"/>
    <n v="1115109.1100000001"/>
    <n v="92.92575916666668"/>
    <n v="0"/>
    <n v="0"/>
    <n v="974490.75"/>
    <n v="140618.35999999999"/>
    <n v="1115949.7"/>
    <n v="0"/>
    <n v="0"/>
    <n v="0"/>
    <s v="31951460"/>
    <s v="7035"/>
    <s v="SHOLAPUR RETAIL REGION"/>
    <s v="7035"/>
    <s v="WZR"/>
    <s v="7035CC01"/>
    <s v="PNM"/>
    <d v="2024-12-26T00:00:00"/>
    <d v="2026-03-31T00:00:00"/>
    <s v="RET"/>
    <n v="1200000"/>
    <s v="SHOLAPUR RETAIL REGION"/>
    <x v="1"/>
    <x v="1"/>
    <m/>
  </r>
  <r>
    <x v="1475"/>
    <s v="WZ_SUR_DDDSalunke"/>
    <x v="2"/>
    <n v="1200000"/>
    <n v="1200000"/>
    <n v="25000"/>
    <n v="79000"/>
    <n v="79000"/>
    <n v="1166159.08"/>
    <n v="97.179923333333335"/>
    <n v="0"/>
    <n v="0"/>
    <n v="1087159.08"/>
    <n v="0"/>
    <n v="1191159.08"/>
    <n v="0"/>
    <n v="0"/>
    <n v="0"/>
    <s v="31951460"/>
    <s v="7035"/>
    <s v="SHOLAPUR RETAIL REGION"/>
    <s v="7035"/>
    <s v="WZR"/>
    <s v="7035CC01"/>
    <s v="PNM"/>
    <d v="2024-12-26T00:00:00"/>
    <d v="2026-03-31T00:00:00"/>
    <s v="RET"/>
    <n v="1200000"/>
    <s v="SHOLAPUR RETAIL REGION"/>
    <x v="1"/>
    <x v="1"/>
    <m/>
  </r>
  <r>
    <x v="1476"/>
    <s v="WZ_SUR_DDDTirupati"/>
    <x v="2"/>
    <n v="900000"/>
    <n v="900000"/>
    <n v="216107.12"/>
    <n v="0"/>
    <n v="0"/>
    <n v="605585.46"/>
    <n v="67.287273333333331"/>
    <n v="0"/>
    <n v="0"/>
    <n v="0"/>
    <n v="605585.46"/>
    <n v="821692.58"/>
    <n v="0"/>
    <n v="0"/>
    <n v="0"/>
    <s v="31951460"/>
    <s v="7035"/>
    <s v="SHOLAPUR RETAIL REGION"/>
    <s v="7035"/>
    <s v="WZR"/>
    <s v="7035CC01"/>
    <s v="PNM"/>
    <d v="2025-01-27T00:00:00"/>
    <d v="2026-03-31T00:00:00"/>
    <s v="RET"/>
    <n v="900000"/>
    <s v="SHOLAPUR RETAIL REGION"/>
    <x v="1"/>
    <x v="1"/>
    <m/>
  </r>
  <r>
    <x v="1477"/>
    <s v="WZ_SUR_DDDShreeVenkatesh"/>
    <x v="2"/>
    <n v="900000"/>
    <n v="900000"/>
    <n v="104000"/>
    <n v="0"/>
    <n v="0"/>
    <n v="412000"/>
    <n v="45.777777777777779"/>
    <n v="0"/>
    <n v="0"/>
    <n v="0"/>
    <n v="412000"/>
    <n v="516000"/>
    <n v="0"/>
    <n v="0"/>
    <n v="0"/>
    <s v="31951460"/>
    <s v="7035"/>
    <s v="SHOLAPUR RETAIL REGION"/>
    <s v="7035"/>
    <s v="WZR"/>
    <s v="7035CC01"/>
    <s v="PNM"/>
    <d v="2025-01-27T00:00:00"/>
    <d v="2026-03-31T00:00:00"/>
    <s v="RET"/>
    <n v="900000"/>
    <s v="SHOLAPUR RETAIL REGION"/>
    <x v="1"/>
    <x v="1"/>
    <m/>
  </r>
  <r>
    <x v="1478"/>
    <s v="WZ_SUR_DDDVitthalSai"/>
    <x v="2"/>
    <n v="1200000"/>
    <n v="1200000"/>
    <n v="0"/>
    <n v="0"/>
    <n v="0"/>
    <n v="1117759.2"/>
    <n v="93.146599999999992"/>
    <n v="0"/>
    <n v="0"/>
    <n v="0"/>
    <n v="1117759.2"/>
    <n v="1117759.2"/>
    <n v="0"/>
    <n v="0"/>
    <n v="0"/>
    <s v="31951460"/>
    <s v="7035"/>
    <s v="SHOLAPUR RETAIL REGION"/>
    <s v="7035"/>
    <s v="WZR"/>
    <s v="7035CC01"/>
    <s v="PNM"/>
    <d v="2024-12-26T00:00:00"/>
    <d v="2026-03-31T00:00:00"/>
    <s v="RET"/>
    <n v="1200000"/>
    <s v="SHOLAPUR RETAIL REGION"/>
    <x v="1"/>
    <x v="1"/>
    <m/>
  </r>
  <r>
    <x v="1479"/>
    <s v="WZ_SUR_DDDSantNamdev"/>
    <x v="2"/>
    <n v="1200000"/>
    <n v="1200000"/>
    <n v="516000"/>
    <n v="0"/>
    <n v="0"/>
    <n v="0"/>
    <n v="0"/>
    <n v="0"/>
    <n v="0"/>
    <n v="0"/>
    <n v="0"/>
    <n v="516000"/>
    <n v="0"/>
    <n v="0"/>
    <n v="0"/>
    <s v="31951460"/>
    <s v="7035"/>
    <s v="SHOLAPUR RETAIL REGION"/>
    <s v="7035"/>
    <s v="WZR"/>
    <s v="7035CC01"/>
    <s v="PNM"/>
    <d v="2024-12-26T00:00:00"/>
    <d v="2026-03-31T00:00:00"/>
    <s v="RET"/>
    <n v="1200000"/>
    <s v="SHOLAPUR RETAIL REGION"/>
    <x v="1"/>
    <x v="1"/>
    <m/>
  </r>
  <r>
    <x v="1480"/>
    <s v="WZ_ARB_Pune_ KFC at Sanjay Serviec Stati"/>
    <x v="1"/>
    <n v="2200000"/>
    <n v="2200000"/>
    <n v="0"/>
    <n v="0"/>
    <n v="0"/>
    <n v="2092654.61"/>
    <n v="95.120664090909102"/>
    <n v="0"/>
    <n v="0"/>
    <n v="2092654.61"/>
    <n v="0"/>
    <n v="2092654.61"/>
    <n v="0"/>
    <n v="0"/>
    <n v="0"/>
    <s v="31949520"/>
    <s v="7029"/>
    <s v="PUNE RETAIL RO"/>
    <s v="7029"/>
    <s v="WZR"/>
    <s v="7029CC01"/>
    <s v="INFR"/>
    <d v="2024-12-26T00:00:00"/>
    <d v="2025-12-31T00:00:00"/>
    <s v="RET"/>
    <n v="2200000"/>
    <s v="PUNE RETAIL RO"/>
    <x v="1"/>
    <x v="1"/>
    <m/>
  </r>
  <r>
    <x v="1481"/>
    <s v="WZ_NSK_NRO_APMCBetawad_57L"/>
    <x v="4"/>
    <n v="5700000"/>
    <n v="5700000"/>
    <n v="3395156.43"/>
    <n v="0"/>
    <n v="0"/>
    <n v="2091811.96"/>
    <n v="36.69845543859649"/>
    <n v="0"/>
    <n v="0"/>
    <n v="1284500.6100000001"/>
    <n v="807311.35"/>
    <n v="5486968.3899999997"/>
    <n v="0"/>
    <n v="0"/>
    <n v="0"/>
    <s v="31945070"/>
    <s v="7036"/>
    <s v="NASIK RETAIL REGIONAL OFFICE"/>
    <s v="7036"/>
    <s v="WZR"/>
    <s v="7036CC01"/>
    <s v="INFR"/>
    <d v="2024-04-01T00:00:00"/>
    <d v="2025-09-30T00:00:00"/>
    <s v="RET"/>
    <n v="5700000"/>
    <s v="NASIK RETAIL REGIONAL OFFICE"/>
    <x v="1"/>
    <x v="1"/>
    <m/>
  </r>
  <r>
    <x v="1482"/>
    <s v="WZ_NSK_Modn_BalajiEngy_32L"/>
    <x v="4"/>
    <n v="3200000"/>
    <n v="3200000"/>
    <n v="268450.38"/>
    <n v="0"/>
    <n v="0"/>
    <n v="1141669.71"/>
    <n v="35.677178437499997"/>
    <n v="0"/>
    <n v="0"/>
    <n v="0"/>
    <n v="1141669.71"/>
    <n v="1410120.09"/>
    <n v="0"/>
    <n v="0"/>
    <n v="0"/>
    <s v="31945070"/>
    <s v="7036"/>
    <s v="NASIK RETAIL REGIONAL OFFICE"/>
    <s v="7036"/>
    <s v="WZR"/>
    <s v="7036CC01"/>
    <s v="INFR"/>
    <d v="2024-04-01T00:00:00"/>
    <d v="2025-11-30T00:00:00"/>
    <s v="RET"/>
    <n v="3200000"/>
    <s v="NASIK RETAIL REGIONAL OFFICE"/>
    <x v="1"/>
    <x v="1"/>
    <m/>
  </r>
  <r>
    <x v="1483"/>
    <s v="WZ_Pune_NRO Awahalwadi_DO"/>
    <x v="1"/>
    <n v="3200000"/>
    <n v="3200000"/>
    <n v="0"/>
    <n v="0"/>
    <n v="0"/>
    <n v="3200498.83"/>
    <n v="100.0155884375"/>
    <n v="0"/>
    <n v="0"/>
    <n v="3200498.83"/>
    <n v="0"/>
    <n v="3200498.83"/>
    <n v="0"/>
    <n v="0"/>
    <n v="0"/>
    <s v="31949520"/>
    <s v="7029"/>
    <s v="PUNE RETAIL RO"/>
    <s v="7029"/>
    <s v="WZR"/>
    <s v="7029CC01"/>
    <s v="INFR"/>
    <d v="2024-12-27T00:00:00"/>
    <d v="2025-12-31T00:00:00"/>
    <s v="RET"/>
    <n v="3200000"/>
    <s v="PUNE RETAIL RO"/>
    <x v="0"/>
    <x v="1"/>
    <m/>
  </r>
  <r>
    <x v="1484"/>
    <s v="WZ_Vasco_NRO_Cuncolim WML"/>
    <x v="8"/>
    <n v="3300000"/>
    <n v="3300000"/>
    <n v="329441.65000000002"/>
    <n v="0"/>
    <n v="0"/>
    <n v="2157620.84"/>
    <n v="65.382449696969687"/>
    <n v="0"/>
    <n v="0"/>
    <n v="2157620.84"/>
    <n v="0"/>
    <n v="2487062.4900000002"/>
    <n v="0"/>
    <n v="0"/>
    <n v="0"/>
    <s v="31990680"/>
    <s v="7032"/>
    <s v="VASCO RETAIL RO"/>
    <s v="7032"/>
    <s v="WZR"/>
    <s v="7032CC01"/>
    <s v="INFR"/>
    <d v="2024-12-27T00:00:00"/>
    <d v="2026-03-31T00:00:00"/>
    <s v="RET"/>
    <n v="3300000"/>
    <s v="VASCO RETAIL RO"/>
    <x v="1"/>
    <x v="1"/>
    <m/>
  </r>
  <r>
    <x v="1485"/>
    <s v="WZ_SUR_NRODabhadiCFS"/>
    <x v="2"/>
    <n v="13600000"/>
    <n v="13600000"/>
    <n v="1540091.38"/>
    <n v="32260.97"/>
    <n v="32260.97"/>
    <n v="10149637"/>
    <n v="74.629683823529405"/>
    <n v="0"/>
    <n v="0"/>
    <n v="9316055.8900000006"/>
    <n v="801320.14"/>
    <n v="11689728.380000001"/>
    <n v="0"/>
    <n v="0"/>
    <n v="0"/>
    <s v="31951460"/>
    <s v="7035"/>
    <s v="SHOLAPUR RETAIL REGION"/>
    <s v="7035"/>
    <s v="WZR"/>
    <s v="7035CC01"/>
    <s v="INFR"/>
    <d v="2024-12-27T00:00:00"/>
    <d v="2026-03-31T00:00:00"/>
    <s v="RET"/>
    <n v="13600000"/>
    <s v="SHOLAPUR RETAIL REGION"/>
    <x v="1"/>
    <x v="1"/>
    <m/>
  </r>
  <r>
    <x v="1486"/>
    <s v="WZ_SUR_NROBasmatCFS"/>
    <x v="2"/>
    <n v="13300000"/>
    <n v="13300000"/>
    <n v="1237899.31"/>
    <n v="0.03"/>
    <n v="0.03"/>
    <n v="9022934.5500000007"/>
    <n v="67.841613157894741"/>
    <n v="0"/>
    <n v="0"/>
    <n v="9022934.5199999996"/>
    <n v="0"/>
    <n v="10260833.859999999"/>
    <n v="0"/>
    <n v="0"/>
    <n v="0"/>
    <s v="31951460"/>
    <s v="7035"/>
    <s v="SHOLAPUR RETAIL REGION"/>
    <s v="7035"/>
    <s v="WZR"/>
    <s v="7035CC01"/>
    <s v="INFR"/>
    <d v="2024-12-27T00:00:00"/>
    <d v="2026-03-31T00:00:00"/>
    <s v="RET"/>
    <n v="13300000"/>
    <s v="SHOLAPUR RETAIL REGION"/>
    <x v="1"/>
    <x v="1"/>
    <m/>
  </r>
  <r>
    <x v="1487"/>
    <s v="WZ_Vasco_NRO_Kudal WML"/>
    <x v="8"/>
    <n v="3100000"/>
    <n v="3100000"/>
    <n v="0"/>
    <n v="0"/>
    <n v="0"/>
    <n v="3085288.43"/>
    <n v="99.525433225806452"/>
    <n v="0"/>
    <n v="0"/>
    <n v="3085288.43"/>
    <n v="0"/>
    <n v="3085288.43"/>
    <n v="0"/>
    <n v="0"/>
    <n v="0"/>
    <s v="31990680"/>
    <s v="7032"/>
    <s v="VASCO RETAIL RO"/>
    <s v="7032"/>
    <s v="WZR"/>
    <s v="7032CC01"/>
    <s v="INFR"/>
    <d v="2024-12-30T00:00:00"/>
    <d v="2026-03-31T00:00:00"/>
    <s v="RET"/>
    <n v="3100000"/>
    <s v="VASCO RETAIL RO"/>
    <x v="1"/>
    <x v="1"/>
    <m/>
  </r>
  <r>
    <x v="1488"/>
    <s v="WZ_AURR_NRO_MAKTA"/>
    <x v="3"/>
    <n v="14800000"/>
    <n v="14800000"/>
    <n v="6951452.25"/>
    <n v="0"/>
    <n v="0"/>
    <n v="2955894.72"/>
    <n v="19.972261621621623"/>
    <n v="0"/>
    <n v="0"/>
    <n v="2073091.76"/>
    <n v="882802.96"/>
    <n v="9907346.9700000007"/>
    <n v="0"/>
    <n v="0"/>
    <n v="0"/>
    <s v="31990690"/>
    <s v="7023"/>
    <s v="AURANGABAD RETAIL RO"/>
    <s v="7023"/>
    <s v="WZR"/>
    <s v="7023CC01"/>
    <s v="INFR"/>
    <d v="2024-12-30T00:00:00"/>
    <d v="2026-03-31T00:00:00"/>
    <s v="RET"/>
    <n v="14800000"/>
    <s v="AURANGABAD RETAIL RO"/>
    <x v="1"/>
    <x v="1"/>
    <m/>
  </r>
  <r>
    <x v="1489"/>
    <s v="WZ_NAG_NRODHANODI"/>
    <x v="6"/>
    <n v="2500000"/>
    <n v="2500000"/>
    <n v="777833.81"/>
    <n v="0"/>
    <n v="0"/>
    <n v="1277634.6399999999"/>
    <n v="51.105385599999998"/>
    <n v="0"/>
    <n v="0"/>
    <n v="1233765"/>
    <n v="43869.64"/>
    <n v="2055468.45"/>
    <n v="0"/>
    <n v="0"/>
    <n v="0"/>
    <s v="31957050"/>
    <s v="7028"/>
    <s v="NAGPUR RETAIL RO (STP 5027)"/>
    <s v="7028"/>
    <s v="WZR"/>
    <s v="7028CC01"/>
    <s v="INFR"/>
    <d v="2024-04-01T00:00:00"/>
    <d v="2026-03-31T00:00:00"/>
    <s v="RET"/>
    <n v="2500000"/>
    <s v="NAGPUR RETAIL RO (STP 5027)"/>
    <x v="1"/>
    <x v="1"/>
    <m/>
  </r>
  <r>
    <x v="1490"/>
    <s v="WZ_Pune_NRO Punawale_CFO"/>
    <x v="1"/>
    <n v="15900000"/>
    <n v="15900000"/>
    <n v="1799434.49"/>
    <n v="-0.01"/>
    <n v="-0.01"/>
    <n v="11185967.390000001"/>
    <n v="70.351996163522017"/>
    <n v="0"/>
    <n v="0"/>
    <n v="10533370.07"/>
    <n v="652597.32999999996"/>
    <n v="12985401.880000001"/>
    <n v="0"/>
    <n v="0"/>
    <n v="0"/>
    <s v="31949520"/>
    <s v="7029"/>
    <s v="PUNE RETAIL RO"/>
    <s v="7029"/>
    <s v="WZR"/>
    <s v="7029CC01"/>
    <s v="INFR"/>
    <d v="2024-12-31T00:00:00"/>
    <d v="2025-12-31T00:00:00"/>
    <s v="RET"/>
    <n v="7500000"/>
    <s v="PUNE RETAIL RO"/>
    <x v="1"/>
    <x v="1"/>
    <m/>
  </r>
  <r>
    <x v="1491"/>
    <s v="WZ_NAG_MODYOGITA"/>
    <x v="6"/>
    <n v="9949000"/>
    <n v="9949000"/>
    <n v="6080217.6500000004"/>
    <n v="-0.03"/>
    <n v="-0.03"/>
    <n v="2112520.15"/>
    <n v="21.233492310785003"/>
    <n v="0"/>
    <n v="0"/>
    <n v="1403377"/>
    <n v="709143.18"/>
    <n v="8192737.7999999998"/>
    <n v="0"/>
    <n v="0"/>
    <n v="0"/>
    <s v="31957050"/>
    <s v="7028"/>
    <s v="NAGPUR RETAIL RO (STP 5027)"/>
    <s v="7028"/>
    <s v="WZR"/>
    <s v="7028CC01"/>
    <s v="INFR"/>
    <d v="2024-04-01T00:00:00"/>
    <d v="2026-03-31T00:00:00"/>
    <s v="RET"/>
    <n v="9949000"/>
    <s v="NAGPUR RETAIL RO (STP 5027)"/>
    <x v="1"/>
    <x v="1"/>
    <m/>
  </r>
  <r>
    <x v="1492"/>
    <s v="WZ_AURR_NRO_NIPANI"/>
    <x v="3"/>
    <n v="11300000"/>
    <n v="11300000"/>
    <n v="2801506.98"/>
    <n v="0"/>
    <n v="0"/>
    <n v="5457263.1699999999"/>
    <n v="48.294364336283188"/>
    <n v="0"/>
    <n v="0"/>
    <n v="5457263.1600000001"/>
    <n v="0.01"/>
    <n v="8258770.1500000004"/>
    <n v="0"/>
    <n v="0"/>
    <n v="0"/>
    <s v="31990690"/>
    <s v="7023"/>
    <s v="AURANGABAD RETAIL RO"/>
    <s v="7023"/>
    <s v="WZR"/>
    <s v="7023CC01"/>
    <s v="INFR"/>
    <d v="2024-12-31T00:00:00"/>
    <d v="2026-03-31T00:00:00"/>
    <s v="RET"/>
    <n v="11300000"/>
    <s v="AURANGABAD RETAIL RO"/>
    <x v="1"/>
    <x v="1"/>
    <m/>
  </r>
  <r>
    <x v="1493"/>
    <s v="WZ_NSK_NDC_Sangvi_25L"/>
    <x v="4"/>
    <n v="2500000"/>
    <n v="2500000"/>
    <n v="746167.97"/>
    <n v="0"/>
    <n v="0"/>
    <n v="1017125.15"/>
    <n v="40.685006000000001"/>
    <n v="0"/>
    <n v="0"/>
    <n v="1009125.15"/>
    <n v="8000"/>
    <n v="1763293.12"/>
    <n v="0"/>
    <n v="0"/>
    <n v="0"/>
    <s v="31945070"/>
    <s v="7036"/>
    <s v="NASIK RETAIL REGIONAL OFFICE"/>
    <s v="7036"/>
    <s v="WZR"/>
    <s v="7036CC01"/>
    <s v="INFR"/>
    <d v="2024-04-01T00:00:00"/>
    <d v="2025-09-30T00:00:00"/>
    <s v="RET"/>
    <n v="2500000"/>
    <s v="NASIK RETAIL REGIONAL OFFICE"/>
    <x v="1"/>
    <x v="1"/>
    <m/>
  </r>
  <r>
    <x v="1494"/>
    <s v="WZ_Pune_NRO Punawale 2_CFO"/>
    <x v="1"/>
    <n v="0"/>
    <n v="0"/>
    <n v="0"/>
    <n v="0"/>
    <n v="0"/>
    <n v="0"/>
    <e v="#DIV/0!"/>
    <n v="0"/>
    <n v="0"/>
    <n v="0"/>
    <n v="0"/>
    <n v="0"/>
    <n v="0"/>
    <n v="0"/>
    <n v="0"/>
    <s v="31949520"/>
    <s v="7029"/>
    <s v="PUNE RETAIL RO"/>
    <s v="7029"/>
    <s v="WZR"/>
    <s v=""/>
    <s v="INFR"/>
    <d v="2025-01-06T00:00:00"/>
    <d v="2025-01-30T00:00:00"/>
    <s v="RET"/>
    <n v="8400001"/>
    <s v="PUNE RETAIL RO"/>
    <x v="3"/>
    <x v="1"/>
    <m/>
  </r>
  <r>
    <x v="1495"/>
    <s v="WZ_Pune_NRO Mangrul_DO"/>
    <x v="1"/>
    <n v="2600000"/>
    <n v="2600000"/>
    <n v="51066.11"/>
    <n v="0"/>
    <n v="0"/>
    <n v="2082157.76"/>
    <n v="80.082990769230776"/>
    <n v="0"/>
    <n v="0"/>
    <n v="2082157.76"/>
    <n v="0"/>
    <n v="2133223.87"/>
    <n v="0"/>
    <n v="0"/>
    <n v="0"/>
    <s v="31949520"/>
    <s v="7029"/>
    <s v="PUNE RETAIL RO"/>
    <s v="7029"/>
    <s v="WZR"/>
    <s v="7029CC01"/>
    <s v="INFR"/>
    <d v="2025-01-10T00:00:00"/>
    <d v="2026-01-31T00:00:00"/>
    <s v="RET"/>
    <n v="2600000"/>
    <s v="PUNE RETAIL RO"/>
    <x v="1"/>
    <x v="1"/>
    <m/>
  </r>
  <r>
    <x v="1496"/>
    <s v="WZ_NAG_CNGGANPATI"/>
    <x v="6"/>
    <n v="2000000"/>
    <n v="2000000"/>
    <n v="70400"/>
    <n v="0"/>
    <n v="0"/>
    <n v="1328187.19"/>
    <n v="66.409359499999994"/>
    <n v="0"/>
    <n v="0"/>
    <n v="1328187.19"/>
    <n v="0"/>
    <n v="1398587.19"/>
    <n v="0"/>
    <n v="0"/>
    <n v="0"/>
    <s v="31957050"/>
    <s v="7028"/>
    <s v="NAGPUR RETAIL RO (STP 5027)"/>
    <s v="7028"/>
    <s v="WZR"/>
    <s v="7028CC01"/>
    <s v="CNG"/>
    <d v="2025-01-13T00:00:00"/>
    <d v="2026-03-31T00:00:00"/>
    <s v="RET"/>
    <n v="2000000"/>
    <s v="NAGPUR RETAIL RO (STP 5027)"/>
    <x v="1"/>
    <x v="1"/>
    <m/>
  </r>
  <r>
    <x v="1497"/>
    <s v="WZ_SUR_NROGangakhedDC"/>
    <x v="2"/>
    <n v="2500000"/>
    <n v="2500000"/>
    <n v="27793.599999999999"/>
    <n v="0"/>
    <n v="0"/>
    <n v="2255872.58"/>
    <n v="90.234903200000005"/>
    <n v="0"/>
    <n v="0"/>
    <n v="868136.13"/>
    <n v="1387736.45"/>
    <n v="2283666.1800000002"/>
    <n v="0"/>
    <n v="0"/>
    <n v="0"/>
    <s v="31951460"/>
    <s v="7035"/>
    <s v="SHOLAPUR RETAIL REGION"/>
    <s v="7035"/>
    <s v="WZR"/>
    <s v="7035CC01"/>
    <s v="INFR"/>
    <d v="2025-01-15T00:00:00"/>
    <d v="2026-03-31T00:00:00"/>
    <s v="RET"/>
    <n v="2500000"/>
    <s v="SHOLAPUR RETAIL REGION"/>
    <x v="1"/>
    <x v="1"/>
    <m/>
  </r>
  <r>
    <x v="1498"/>
    <s v="WZ_NAG_MODGURUDEO"/>
    <x v="6"/>
    <n v="1800000"/>
    <n v="1800000"/>
    <n v="435921.03"/>
    <n v="21628.9"/>
    <n v="21628.9"/>
    <n v="672703.04"/>
    <n v="37.372391111111114"/>
    <n v="0"/>
    <n v="0"/>
    <n v="651074.14"/>
    <n v="0"/>
    <n v="1108624.07"/>
    <n v="0"/>
    <n v="0"/>
    <n v="0"/>
    <s v="31957050"/>
    <s v="7028"/>
    <s v="NAGPUR RETAIL RO (STP 5027)"/>
    <s v="7028"/>
    <s v="WZR"/>
    <s v="7028CC01"/>
    <s v="INFR"/>
    <d v="2024-04-01T00:00:00"/>
    <d v="2026-03-31T00:00:00"/>
    <s v="RET"/>
    <n v="1"/>
    <s v="NAGPUR RETAIL RO (STP 5027)"/>
    <x v="1"/>
    <x v="1"/>
    <m/>
  </r>
  <r>
    <x v="1499"/>
    <s v="WZ_AURR_MOD._SHAH AND CO."/>
    <x v="3"/>
    <n v="3500000"/>
    <n v="3500000"/>
    <n v="786652.6"/>
    <n v="0"/>
    <n v="0"/>
    <n v="2230511.42"/>
    <n v="63.728897714285715"/>
    <n v="0"/>
    <n v="0"/>
    <n v="2230511.39"/>
    <n v="0.03"/>
    <n v="3017164.02"/>
    <n v="0"/>
    <n v="0"/>
    <n v="0"/>
    <s v="31990690"/>
    <s v="7023"/>
    <s v="AURANGABAD RETAIL RO"/>
    <s v="7023"/>
    <s v="WZR"/>
    <s v="7023CC01"/>
    <s v="INFR"/>
    <d v="2025-01-16T00:00:00"/>
    <d v="2026-03-31T00:00:00"/>
    <s v="RET"/>
    <n v="1"/>
    <s v="AURANGABAD RETAIL RO"/>
    <x v="1"/>
    <x v="1"/>
    <m/>
  </r>
  <r>
    <x v="1500"/>
    <s v="WZ_Vasco_SStankRep Nanware Auto fuel"/>
    <x v="8"/>
    <n v="1000000"/>
    <n v="1000000"/>
    <n v="0"/>
    <n v="0"/>
    <n v="0"/>
    <n v="0"/>
    <n v="0"/>
    <n v="0"/>
    <n v="0"/>
    <n v="0"/>
    <n v="0"/>
    <n v="0"/>
    <n v="0"/>
    <n v="0"/>
    <n v="0"/>
    <s v="31992600"/>
    <s v="7032"/>
    <s v="VASCO RETAIL RO"/>
    <s v="7032"/>
    <s v="WZR"/>
    <s v="7032CC01"/>
    <s v="INFR"/>
    <d v="2025-01-16T00:00:00"/>
    <d v="2026-03-31T00:00:00"/>
    <s v="RET"/>
    <n v="1"/>
    <s v="VASCO RETAIL RO"/>
    <x v="1"/>
    <x v="1"/>
    <m/>
  </r>
  <r>
    <x v="1501"/>
    <s v="WZ_NSK_Modn_VijayP_55L"/>
    <x v="4"/>
    <n v="4800000"/>
    <n v="4800000"/>
    <n v="796521.94"/>
    <n v="0"/>
    <n v="0"/>
    <n v="3615974.84"/>
    <n v="75.332809166666664"/>
    <n v="0"/>
    <n v="0"/>
    <n v="2397221.38"/>
    <n v="1218753.46"/>
    <n v="4412496.78"/>
    <n v="0"/>
    <n v="0"/>
    <n v="0"/>
    <s v="31945070"/>
    <s v="7036"/>
    <s v="NASIK RETAIL REGIONAL OFFICE"/>
    <s v="7036"/>
    <s v="WZR"/>
    <s v="7036CC01"/>
    <s v="INFR"/>
    <d v="2024-04-01T00:00:00"/>
    <d v="2025-12-31T00:00:00"/>
    <s v="RET"/>
    <n v="1"/>
    <s v="NASIK RETAIL REGIONAL OFFICE"/>
    <x v="1"/>
    <x v="1"/>
    <m/>
  </r>
  <r>
    <x v="1502"/>
    <s v="WZ_Vasco_SStankRep Gurumauli Auto Care"/>
    <x v="8"/>
    <n v="620000"/>
    <n v="620000"/>
    <n v="0"/>
    <n v="0"/>
    <n v="0"/>
    <n v="0"/>
    <n v="0"/>
    <n v="0"/>
    <n v="0"/>
    <n v="0"/>
    <n v="0"/>
    <n v="0"/>
    <n v="0"/>
    <n v="0"/>
    <n v="0"/>
    <s v="31992600"/>
    <s v="7032"/>
    <s v="VASCO RETAIL RO"/>
    <s v="7032"/>
    <s v="WZR"/>
    <s v="7032CC01"/>
    <s v="INFR"/>
    <d v="2025-01-16T00:00:00"/>
    <d v="2026-03-31T00:00:00"/>
    <s v="RET"/>
    <n v="1"/>
    <s v="VASCO RETAIL RO"/>
    <x v="1"/>
    <x v="1"/>
    <m/>
  </r>
  <r>
    <x v="1503"/>
    <s v="WZ_Pune_NRO Devmama_DO"/>
    <x v="1"/>
    <n v="3100000"/>
    <n v="3100000"/>
    <n v="1245761.1399999999"/>
    <n v="0"/>
    <n v="0"/>
    <n v="1405728.83"/>
    <n v="45.346091290322583"/>
    <n v="0"/>
    <n v="0"/>
    <n v="1405728.83"/>
    <n v="0"/>
    <n v="2651489.9700000002"/>
    <n v="0"/>
    <n v="0"/>
    <n v="0"/>
    <s v="31949520"/>
    <s v="7029"/>
    <s v="PUNE RETAIL RO"/>
    <s v="7029"/>
    <s v="WZR"/>
    <s v="7029CC01"/>
    <s v="INFR"/>
    <d v="2025-01-17T00:00:00"/>
    <d v="2026-01-31T00:00:00"/>
    <s v="RET"/>
    <n v="3100000"/>
    <s v="PUNE RETAIL RO"/>
    <x v="1"/>
    <x v="1"/>
    <m/>
  </r>
  <r>
    <x v="1504"/>
    <s v="WZ_NSK_Modn_SuyogPet_38.5L"/>
    <x v="4"/>
    <n v="3850000"/>
    <n v="3850000"/>
    <n v="1799.15"/>
    <n v="0"/>
    <n v="0"/>
    <n v="3560152.6"/>
    <n v="92.471496103896101"/>
    <n v="0"/>
    <n v="0"/>
    <n v="3560152.6"/>
    <n v="0"/>
    <n v="3561951.75"/>
    <n v="0"/>
    <n v="0"/>
    <n v="0"/>
    <s v="31945070"/>
    <s v="7036"/>
    <s v="NASIK RETAIL REGIONAL OFFICE"/>
    <s v="7036"/>
    <s v="WZR"/>
    <s v="7036CC01"/>
    <s v="INFR"/>
    <d v="2024-04-01T00:00:00"/>
    <d v="2025-09-30T00:00:00"/>
    <s v="RET"/>
    <n v="3850000"/>
    <s v="NASIK RETAIL REGIONAL OFFICE"/>
    <x v="1"/>
    <x v="1"/>
    <m/>
  </r>
  <r>
    <x v="1505"/>
    <s v="WZ_NAG_CNGNISHIT"/>
    <x v="6"/>
    <n v="2600000"/>
    <n v="2600000"/>
    <n v="1418779.12"/>
    <n v="23091.71"/>
    <n v="23091.71"/>
    <n v="679106.14"/>
    <n v="26.119466923076924"/>
    <n v="0"/>
    <n v="0"/>
    <n v="0"/>
    <n v="656014.43000000005"/>
    <n v="2097885.2599999998"/>
    <n v="0"/>
    <n v="0"/>
    <n v="0"/>
    <s v="31957050"/>
    <s v="7028"/>
    <s v="NAGPUR RETAIL RO (STP 5027)"/>
    <s v="7028"/>
    <s v="WZR"/>
    <s v="7028CC01"/>
    <s v="CNG"/>
    <d v="2025-01-18T00:00:00"/>
    <d v="2026-03-31T00:00:00"/>
    <s v="RET"/>
    <n v="2600000"/>
    <s v="NAGPUR RETAIL RO (STP 5027)"/>
    <x v="1"/>
    <x v="1"/>
    <m/>
  </r>
  <r>
    <x v="1506"/>
    <s v="WZ_NSK_Modn_SunandaAai_22L"/>
    <x v="4"/>
    <n v="2200000"/>
    <n v="2200000"/>
    <n v="213175.52"/>
    <n v="0"/>
    <n v="0"/>
    <n v="1919937.01"/>
    <n v="87.269864090909095"/>
    <n v="0"/>
    <n v="0"/>
    <n v="0"/>
    <n v="1919937.01"/>
    <n v="2133112.5299999998"/>
    <n v="0"/>
    <n v="0"/>
    <n v="0"/>
    <s v="31945070"/>
    <s v="7036"/>
    <s v="NASIK RETAIL REGIONAL OFFICE"/>
    <s v="7036"/>
    <s v="WZR"/>
    <s v="7036CC01"/>
    <s v="INFR"/>
    <d v="2024-04-01T00:00:00"/>
    <d v="2025-12-31T00:00:00"/>
    <s v="RET"/>
    <n v="2200000"/>
    <s v="NASIK RETAIL REGIONAL OFFICE"/>
    <x v="1"/>
    <x v="1"/>
    <m/>
  </r>
  <r>
    <x v="1507"/>
    <s v="WZ_DDD_SHREE_SIDDHESHWAR PETR."/>
    <x v="3"/>
    <n v="0"/>
    <n v="850000"/>
    <n v="0"/>
    <n v="0"/>
    <n v="0"/>
    <n v="0"/>
    <e v="#DIV/0!"/>
    <n v="0"/>
    <n v="0"/>
    <n v="0"/>
    <n v="0"/>
    <n v="0"/>
    <n v="0"/>
    <n v="0"/>
    <n v="0"/>
    <s v="31938070"/>
    <s v="7023"/>
    <s v="AURANGABAD RETAIL RO"/>
    <s v="7023"/>
    <s v="WZR"/>
    <s v="7023CC01"/>
    <s v="PNM"/>
    <d v="2025-01-19T00:00:00"/>
    <d v="2026-03-31T00:00:00"/>
    <s v="RET"/>
    <n v="850000"/>
    <s v="AURANGABAD RETAIL RO"/>
    <x v="0"/>
    <x v="1"/>
    <m/>
  </r>
  <r>
    <x v="1508"/>
    <s v="WZ_Vasco_SStankRep Gurumauli Auto Care"/>
    <x v="8"/>
    <n v="0"/>
    <n v="0"/>
    <n v="0"/>
    <n v="0"/>
    <n v="0"/>
    <n v="0"/>
    <e v="#DIV/0!"/>
    <n v="0"/>
    <n v="0"/>
    <n v="0"/>
    <n v="0"/>
    <n v="0"/>
    <n v="0"/>
    <n v="0"/>
    <n v="0"/>
    <s v="31992600"/>
    <s v="7032"/>
    <s v="VASCO RETAIL RO"/>
    <s v="7032"/>
    <s v="WZR"/>
    <s v=""/>
    <s v="INFR"/>
    <d v="2025-01-21T00:00:00"/>
    <d v="2026-03-31T00:00:00"/>
    <s v="RET"/>
    <n v="1"/>
    <s v="VASCO RETAIL RO"/>
    <x v="3"/>
    <x v="1"/>
    <m/>
  </r>
  <r>
    <x v="1509"/>
    <s v="WZ_Vasco_EVCS_Fame II"/>
    <x v="8"/>
    <n v="4700000"/>
    <n v="4700000"/>
    <n v="28643.61"/>
    <n v="0"/>
    <n v="0"/>
    <n v="4548900.96"/>
    <n v="96.78512680851064"/>
    <n v="0"/>
    <n v="0"/>
    <n v="0"/>
    <n v="4548900.96"/>
    <n v="4577544.57"/>
    <n v="0"/>
    <n v="0"/>
    <n v="0"/>
    <s v="31992600"/>
    <s v="7032"/>
    <s v="VASCO RETAIL RO"/>
    <s v="7032"/>
    <s v="WZR"/>
    <s v="7032CC01"/>
    <s v="PNM"/>
    <d v="2025-01-22T00:00:00"/>
    <d v="2026-03-31T00:00:00"/>
    <s v="RET"/>
    <n v="1"/>
    <s v="VASCO RETAIL RO"/>
    <x v="1"/>
    <x v="1"/>
    <m/>
  </r>
  <r>
    <x v="1510"/>
    <s v="WZ_NSK_CNG_SunandaAai_22.75L"/>
    <x v="4"/>
    <n v="2275000"/>
    <n v="2275000"/>
    <n v="334207.23"/>
    <n v="0"/>
    <n v="0"/>
    <n v="1375535.17"/>
    <n v="60.46308439560439"/>
    <n v="0"/>
    <n v="0"/>
    <n v="0"/>
    <n v="1375535.17"/>
    <n v="1709742.4"/>
    <n v="0"/>
    <n v="0"/>
    <n v="0"/>
    <s v="31945070"/>
    <s v="7036"/>
    <s v="NASIK RETAIL REGIONAL OFFICE"/>
    <s v="7036"/>
    <s v="WZR"/>
    <s v="7036CC01"/>
    <s v="CNG"/>
    <d v="2024-04-01T00:00:00"/>
    <d v="2025-12-31T00:00:00"/>
    <s v="RET"/>
    <n v="2275000"/>
    <s v="NASIK RETAIL REGIONAL OFFICE"/>
    <x v="1"/>
    <x v="1"/>
    <m/>
  </r>
  <r>
    <x v="1511"/>
    <s v="WZ_AURR_NRO_DC_Karkin"/>
    <x v="3"/>
    <n v="2500000"/>
    <n v="2500000"/>
    <n v="36426.99"/>
    <n v="0"/>
    <n v="0"/>
    <n v="1974945.51"/>
    <n v="78.997820399999995"/>
    <n v="0"/>
    <n v="0"/>
    <n v="1974945"/>
    <n v="0.51"/>
    <n v="2011372.5"/>
    <n v="0"/>
    <n v="0"/>
    <n v="0"/>
    <s v="31938070"/>
    <s v="7023"/>
    <s v="AURANGABAD RETAIL RO"/>
    <s v="7023"/>
    <s v="WZR"/>
    <s v="7023CC01"/>
    <s v="INFR"/>
    <d v="2025-01-25T00:00:00"/>
    <d v="2026-03-31T00:00:00"/>
    <s v="RET"/>
    <n v="2500000"/>
    <s v="AURANGABAD RETAIL RO"/>
    <x v="1"/>
    <x v="1"/>
    <m/>
  </r>
  <r>
    <x v="1512"/>
    <s v="WZ_Pune_NRO Kolki_DO"/>
    <x v="1"/>
    <n v="3300000"/>
    <n v="3300000"/>
    <n v="28457.53"/>
    <n v="0"/>
    <n v="0"/>
    <n v="2383886.94"/>
    <n v="72.238998181818175"/>
    <n v="0"/>
    <n v="0"/>
    <n v="2345597.7599999998"/>
    <n v="38289.18"/>
    <n v="2412344.4700000002"/>
    <n v="0"/>
    <n v="0"/>
    <n v="0"/>
    <s v="31949520"/>
    <s v="7029"/>
    <s v="PUNE RETAIL RO"/>
    <s v="7029"/>
    <s v="WZR"/>
    <s v="7029CC01"/>
    <s v="INFR"/>
    <d v="2025-01-27T00:00:00"/>
    <d v="2026-01-31T00:00:00"/>
    <s v="RET"/>
    <n v="3300000"/>
    <s v="PUNE RETAIL RO"/>
    <x v="1"/>
    <x v="1"/>
    <m/>
  </r>
  <r>
    <x v="1513"/>
    <s v="WZ_SUR_EVCS2"/>
    <x v="2"/>
    <n v="5000000"/>
    <n v="5000000"/>
    <n v="0"/>
    <n v="0"/>
    <n v="0"/>
    <n v="1195423.8700000001"/>
    <n v="23.908477400000002"/>
    <n v="0"/>
    <n v="0"/>
    <n v="0"/>
    <n v="1195423.8700000001"/>
    <n v="1195423.8700000001"/>
    <n v="0"/>
    <n v="0"/>
    <n v="0"/>
    <s v="31951460"/>
    <s v="7035"/>
    <s v="SHOLAPUR RETAIL REGION"/>
    <s v="7035"/>
    <s v="WZR"/>
    <s v="7035CC01"/>
    <s v="PNM"/>
    <d v="2025-01-27T00:00:00"/>
    <d v="2026-12-31T00:00:00"/>
    <s v="RET"/>
    <n v="1"/>
    <s v="SHOLAPUR RETAIL REGION"/>
    <x v="1"/>
    <x v="1"/>
    <m/>
  </r>
  <r>
    <x v="1514"/>
    <s v="WZ_PUNE_EVCS FAME2"/>
    <x v="1"/>
    <n v="5300003"/>
    <n v="5300003"/>
    <n v="2279.52"/>
    <n v="-7.0000000000000007E-2"/>
    <n v="-7.0000000000000007E-2"/>
    <n v="5060482.38"/>
    <n v="95.480745576936471"/>
    <n v="0"/>
    <n v="0"/>
    <n v="500208"/>
    <n v="4560274.45"/>
    <n v="5062761.9000000004"/>
    <n v="0"/>
    <n v="0"/>
    <n v="0"/>
    <s v="31949520"/>
    <s v="7029"/>
    <s v="PUNE RETAIL RO"/>
    <s v="7029"/>
    <s v="WZR"/>
    <s v="7029CC01"/>
    <s v="PNM"/>
    <d v="2025-01-27T00:00:00"/>
    <d v="2026-01-31T00:00:00"/>
    <s v="RET"/>
    <n v="1"/>
    <s v="PUNE RETAIL RO"/>
    <x v="1"/>
    <x v="1"/>
    <m/>
  </r>
  <r>
    <x v="1515"/>
    <s v="WZ_NAG_NROWAIGAON"/>
    <x v="6"/>
    <n v="12000000"/>
    <n v="12000000"/>
    <n v="1080960.6599999999"/>
    <n v="0"/>
    <n v="0"/>
    <n v="8156026.21"/>
    <n v="67.966885083333338"/>
    <n v="0"/>
    <n v="0"/>
    <n v="8148198.9400000004"/>
    <n v="7827.27"/>
    <n v="9236986.8699999992"/>
    <n v="0"/>
    <n v="0"/>
    <n v="0"/>
    <s v="31957050"/>
    <s v="7028"/>
    <s v="NAGPUR RETAIL RO (STP 5027)"/>
    <s v="7028"/>
    <s v="WZR"/>
    <s v="7028CC01"/>
    <s v="INFR"/>
    <d v="2024-12-31T00:00:00"/>
    <d v="2026-03-31T00:00:00"/>
    <s v="RET"/>
    <n v="12000000"/>
    <s v="NAGPUR RETAIL RO (STP 5027)"/>
    <x v="1"/>
    <x v="1"/>
    <m/>
  </r>
  <r>
    <x v="1516"/>
    <s v="WZ_MRO_CNG UPGRADATION SONAL SUPER"/>
    <x v="7"/>
    <n v="2000000"/>
    <n v="2000000"/>
    <n v="0"/>
    <n v="0"/>
    <n v="0"/>
    <n v="0"/>
    <n v="0"/>
    <n v="0"/>
    <n v="0"/>
    <n v="0"/>
    <n v="0"/>
    <n v="0"/>
    <n v="0"/>
    <n v="0"/>
    <n v="0"/>
    <s v="31904990"/>
    <s v="7027"/>
    <s v="MUMBAI RETAIL RO"/>
    <s v="7027"/>
    <s v="WZR"/>
    <s v="7027CC01"/>
    <s v="CNG"/>
    <d v="2025-01-27T00:00:00"/>
    <d v="2025-12-31T00:00:00"/>
    <s v="RET"/>
    <n v="2000000"/>
    <s v="MUMBAI RETAIL RO"/>
    <x v="1"/>
    <x v="1"/>
    <m/>
  </r>
  <r>
    <x v="1517"/>
    <s v="WZ_MRO_CNG UPGRADATION AD ADAJANIA"/>
    <x v="7"/>
    <n v="2000000"/>
    <n v="2000000"/>
    <n v="0"/>
    <n v="0"/>
    <n v="0"/>
    <n v="1879182.27"/>
    <n v="93.959113500000001"/>
    <n v="0"/>
    <n v="0"/>
    <n v="1879182.27"/>
    <n v="0"/>
    <n v="1879182.27"/>
    <n v="0"/>
    <n v="0"/>
    <n v="0"/>
    <s v="31904990"/>
    <s v="7027"/>
    <s v="MUMBAI RETAIL RO"/>
    <s v="7027"/>
    <s v="WZR"/>
    <s v="7027CC01"/>
    <s v="CNG"/>
    <d v="2025-01-27T00:00:00"/>
    <d v="2025-12-31T00:00:00"/>
    <s v="RET"/>
    <n v="2000000"/>
    <s v="MUMBAI RETAIL RO"/>
    <x v="0"/>
    <x v="1"/>
    <m/>
  </r>
  <r>
    <x v="1518"/>
    <s v="WZ_NAG_NROUDAPUR"/>
    <x v="6"/>
    <n v="2600000"/>
    <n v="2600000"/>
    <n v="298700.55"/>
    <n v="0"/>
    <n v="0"/>
    <n v="1482600.4"/>
    <n v="57.023092307692302"/>
    <n v="0"/>
    <n v="0"/>
    <n v="1482600.4"/>
    <n v="0"/>
    <n v="1781300.95"/>
    <n v="0"/>
    <n v="0"/>
    <n v="0"/>
    <s v="31992360"/>
    <s v="7028"/>
    <s v="NAGPUR RETAIL RO (STP 5027)"/>
    <s v="7028"/>
    <s v="WZR"/>
    <s v="7028CC01"/>
    <s v="INFR"/>
    <d v="2025-01-27T00:00:00"/>
    <d v="2026-03-31T00:00:00"/>
    <s v="RET"/>
    <n v="2600000"/>
    <s v="NAGPUR RETAIL RO (STP 5027)"/>
    <x v="1"/>
    <x v="1"/>
    <m/>
  </r>
  <r>
    <x v="1519"/>
    <s v="WZ_PUNE_Mod_Shri Ganesh Auto"/>
    <x v="1"/>
    <n v="2400000"/>
    <n v="2400000"/>
    <n v="375718.77"/>
    <n v="0"/>
    <n v="0"/>
    <n v="1747549.07"/>
    <n v="72.81454458333333"/>
    <n v="0"/>
    <n v="0"/>
    <n v="1469739.5"/>
    <n v="277809.57"/>
    <n v="2123267.84"/>
    <n v="0"/>
    <n v="0"/>
    <n v="0"/>
    <s v="31949520"/>
    <s v="7029"/>
    <s v="PUNE RETAIL RO"/>
    <s v="7029"/>
    <s v="WZR"/>
    <s v="7029CC01"/>
    <s v="INFR"/>
    <d v="2025-01-28T00:00:00"/>
    <d v="2026-01-31T00:00:00"/>
    <s v="RET"/>
    <n v="2400000"/>
    <s v="PUNE RETAIL RO"/>
    <x v="1"/>
    <x v="1"/>
    <m/>
  </r>
  <r>
    <x v="1520"/>
    <s v="WZ_Pune_DDD_SAIEE PETROLEUM"/>
    <x v="1"/>
    <n v="1200000"/>
    <n v="1200000"/>
    <n v="39693.129999999997"/>
    <n v="0"/>
    <n v="0"/>
    <n v="1159634.29"/>
    <n v="96.63619083333333"/>
    <n v="0"/>
    <n v="0"/>
    <n v="1159634.29"/>
    <n v="0"/>
    <n v="1199327.42"/>
    <n v="0"/>
    <n v="0"/>
    <n v="0"/>
    <s v="31949520"/>
    <s v="7029"/>
    <s v="PUNE RETAIL RO"/>
    <s v="7029"/>
    <s v="WZR"/>
    <s v="7029CC01"/>
    <s v="PNM"/>
    <d v="2025-01-28T00:00:00"/>
    <d v="2026-01-31T00:00:00"/>
    <s v="RET"/>
    <n v="1200000"/>
    <s v="PUNE RETAIL RO"/>
    <x v="1"/>
    <x v="1"/>
    <m/>
  </r>
  <r>
    <x v="1521"/>
    <s v="WZ_Pune_NRO Biradwadi_CC"/>
    <x v="1"/>
    <n v="12200000"/>
    <n v="12200000"/>
    <n v="227592.38"/>
    <n v="0"/>
    <n v="0"/>
    <n v="10605878.699999999"/>
    <n v="86.93343196721311"/>
    <n v="0"/>
    <n v="0"/>
    <n v="10600137.689999999"/>
    <n v="5741.01"/>
    <n v="10833471.08"/>
    <n v="0"/>
    <n v="0"/>
    <n v="0"/>
    <s v="31949520"/>
    <s v="7029"/>
    <s v="PUNE RETAIL RO"/>
    <s v="7029"/>
    <s v="WZR"/>
    <s v="7029CC01"/>
    <s v="INFR"/>
    <d v="2025-01-28T00:00:00"/>
    <d v="2026-01-31T00:00:00"/>
    <s v="RET"/>
    <n v="12200000"/>
    <s v="PUNE RETAIL RO"/>
    <x v="1"/>
    <x v="1"/>
    <m/>
  </r>
  <r>
    <x v="1522"/>
    <s v="WZ_Pune_NRO Sant Tukaram_CC"/>
    <x v="1"/>
    <n v="11900000"/>
    <n v="11900000"/>
    <n v="865691.08"/>
    <n v="-0.01"/>
    <n v="-0.01"/>
    <n v="9507809.3699999992"/>
    <n v="79.897557731092434"/>
    <n v="0"/>
    <n v="0"/>
    <n v="8511603.0099999998"/>
    <n v="996206.37"/>
    <n v="10373500.449999999"/>
    <n v="0"/>
    <n v="0"/>
    <n v="0"/>
    <s v="31949520"/>
    <s v="7029"/>
    <s v="PUNE RETAIL RO"/>
    <s v="7029"/>
    <s v="WZR"/>
    <s v="7029CC01"/>
    <s v="INFR"/>
    <d v="2025-01-28T00:00:00"/>
    <d v="2026-01-31T00:00:00"/>
    <s v="RET"/>
    <n v="11900000"/>
    <s v="PUNE RETAIL RO"/>
    <x v="1"/>
    <x v="1"/>
    <m/>
  </r>
  <r>
    <x v="1523"/>
    <s v="WZ_AURR_DDD_HAMARA PUMP KASABKHEDA"/>
    <x v="3"/>
    <n v="1200000"/>
    <n v="1200000"/>
    <n v="25000"/>
    <n v="0"/>
    <n v="0"/>
    <n v="1174723.55"/>
    <n v="97.89362916666667"/>
    <n v="0"/>
    <n v="0"/>
    <n v="1174723.55"/>
    <n v="0"/>
    <n v="1199723.55"/>
    <n v="0"/>
    <n v="0"/>
    <n v="0"/>
    <s v="31990690"/>
    <s v="7023"/>
    <s v="AURANGABAD RETAIL RO"/>
    <s v="7023"/>
    <s v="WZR"/>
    <s v="7023CC01"/>
    <s v="PNM"/>
    <d v="2025-01-28T00:00:00"/>
    <d v="2026-03-31T00:00:00"/>
    <s v="RET"/>
    <n v="1200000"/>
    <s v="AURANGABAD RETAIL RO"/>
    <x v="1"/>
    <x v="1"/>
    <m/>
  </r>
  <r>
    <x v="1524"/>
    <s v="WZ_Pune_NRO Koparde_DO"/>
    <x v="1"/>
    <n v="3200000"/>
    <n v="3200000"/>
    <n v="36894.230000000003"/>
    <n v="0"/>
    <n v="0"/>
    <n v="2880135.47"/>
    <n v="90.004233437500005"/>
    <n v="0"/>
    <n v="0"/>
    <n v="2878933.91"/>
    <n v="1201.56"/>
    <n v="2917029.7"/>
    <n v="0"/>
    <n v="0"/>
    <n v="0"/>
    <s v="31949520"/>
    <s v="7029"/>
    <s v="PUNE RETAIL RO"/>
    <s v="7029"/>
    <s v="WZR"/>
    <s v="7029CC01"/>
    <s v="INFR"/>
    <d v="2025-01-28T00:00:00"/>
    <d v="2026-01-31T00:00:00"/>
    <s v="RET"/>
    <n v="3200000"/>
    <s v="PUNE RETAIL RO"/>
    <x v="1"/>
    <x v="1"/>
    <m/>
  </r>
  <r>
    <x v="1525"/>
    <s v="WZ_Pune_CNG_Shri Chaitnya Peroleum"/>
    <x v="1"/>
    <n v="1200000"/>
    <n v="1200000"/>
    <n v="36618.699999999997"/>
    <n v="0"/>
    <n v="0"/>
    <n v="756895.44"/>
    <n v="63.074619999999996"/>
    <n v="0"/>
    <n v="0"/>
    <n v="756895.44"/>
    <n v="0"/>
    <n v="793514.14"/>
    <n v="0"/>
    <n v="0"/>
    <n v="0"/>
    <s v="31949520"/>
    <s v="7029"/>
    <s v="PUNE RETAIL RO"/>
    <s v="7029"/>
    <s v="WZR"/>
    <s v="7029CC01"/>
    <s v="CNG"/>
    <d v="2025-01-28T00:00:00"/>
    <d v="2026-01-31T00:00:00"/>
    <s v="RET"/>
    <n v="1200000"/>
    <s v="PUNE RETAIL RO"/>
    <x v="1"/>
    <x v="1"/>
    <m/>
  </r>
  <r>
    <x v="1526"/>
    <s v="WZ_Pune_NRO Ravet_DO"/>
    <x v="1"/>
    <n v="3100000"/>
    <n v="3100000"/>
    <n v="1339854.32"/>
    <n v="0"/>
    <n v="0"/>
    <n v="1301878.1499999999"/>
    <n v="41.99606935483871"/>
    <n v="0"/>
    <n v="0"/>
    <n v="1301878.1499999999"/>
    <n v="0"/>
    <n v="2641732.4700000002"/>
    <n v="0"/>
    <n v="0"/>
    <n v="0"/>
    <s v="31949520"/>
    <s v="7029"/>
    <s v="PUNE RETAIL RO"/>
    <s v="7029"/>
    <s v="WZR"/>
    <s v="7029CC01"/>
    <s v="INFR"/>
    <d v="2025-01-30T00:00:00"/>
    <d v="2026-01-31T00:00:00"/>
    <s v="RET"/>
    <n v="3100000"/>
    <s v="PUNE RETAIL RO"/>
    <x v="1"/>
    <x v="1"/>
    <m/>
  </r>
  <r>
    <x v="1527"/>
    <s v="WZ_Pune_DDD_Sharayu pet"/>
    <x v="1"/>
    <n v="900000"/>
    <n v="900000"/>
    <n v="0"/>
    <n v="0"/>
    <n v="0"/>
    <n v="522250"/>
    <n v="58.027777777777779"/>
    <n v="0"/>
    <n v="0"/>
    <n v="522250"/>
    <n v="0"/>
    <n v="522250"/>
    <n v="0"/>
    <n v="0"/>
    <n v="0"/>
    <s v="31949520"/>
    <s v="7029"/>
    <s v="PUNE RETAIL RO"/>
    <s v="7029"/>
    <s v="WZR"/>
    <s v="7029CC01"/>
    <s v="PNM"/>
    <d v="2025-01-30T00:00:00"/>
    <d v="2026-01-31T00:00:00"/>
    <s v="RET"/>
    <n v="1"/>
    <s v="PUNE RETAIL RO"/>
    <x v="1"/>
    <x v="1"/>
    <m/>
  </r>
  <r>
    <x v="1528"/>
    <s v="WZ_Pune_NRO Khadki_DO"/>
    <x v="1"/>
    <n v="3500000"/>
    <n v="3500000"/>
    <n v="2477.0700000000002"/>
    <n v="0"/>
    <n v="0"/>
    <n v="2603596.7400000002"/>
    <n v="74.388478285714285"/>
    <n v="0"/>
    <n v="0"/>
    <n v="2445700"/>
    <n v="157896.74"/>
    <n v="2606073.81"/>
    <n v="0"/>
    <n v="0"/>
    <n v="0"/>
    <s v="31949520"/>
    <s v="7029"/>
    <s v="PUNE RETAIL RO"/>
    <s v="7029"/>
    <s v="WZR"/>
    <s v="7029CC01"/>
    <s v="INFR"/>
    <d v="2025-01-31T00:00:00"/>
    <d v="2026-01-31T00:00:00"/>
    <s v="RET"/>
    <n v="3500000"/>
    <s v="PUNE RETAIL RO"/>
    <x v="1"/>
    <x v="1"/>
    <m/>
  </r>
  <r>
    <x v="1529"/>
    <s v="WZ_Pune_NRO Tasgaon_DO"/>
    <x v="1"/>
    <n v="3000000"/>
    <n v="3000000"/>
    <n v="238.37"/>
    <n v="0"/>
    <n v="0"/>
    <n v="2917521.53"/>
    <n v="97.25071766666666"/>
    <n v="0"/>
    <n v="0"/>
    <n v="2441093.39"/>
    <n v="476428.14"/>
    <n v="2917759.9"/>
    <n v="0"/>
    <n v="0"/>
    <n v="0"/>
    <s v="31949520"/>
    <s v="7029"/>
    <s v="PUNE RETAIL RO"/>
    <s v="7029"/>
    <s v="WZR"/>
    <s v="7029CC01"/>
    <s v="INFR"/>
    <d v="2025-01-31T00:00:00"/>
    <d v="2026-01-31T00:00:00"/>
    <s v="RET"/>
    <n v="3000000"/>
    <s v="PUNE RETAIL RO"/>
    <x v="1"/>
    <x v="1"/>
    <m/>
  </r>
  <r>
    <x v="1530"/>
    <s v="WZ_NAG_NROKORPANA"/>
    <x v="6"/>
    <n v="2000000"/>
    <n v="2000000"/>
    <n v="1722091.07"/>
    <n v="0"/>
    <n v="0"/>
    <n v="263408.71999999997"/>
    <n v="13.170435999999999"/>
    <n v="0"/>
    <n v="0"/>
    <n v="0"/>
    <n v="263408.71999999997"/>
    <n v="1985499.79"/>
    <n v="0"/>
    <n v="0"/>
    <n v="0"/>
    <s v="31992360"/>
    <s v="7028"/>
    <s v="NAGPUR RETAIL RO (STP 5027)"/>
    <s v="7028"/>
    <s v="WZR"/>
    <s v="7028CC01"/>
    <s v="INFR"/>
    <d v="2025-01-31T00:00:00"/>
    <d v="2026-03-31T00:00:00"/>
    <s v="RET"/>
    <n v="2000000"/>
    <s v="NAGPUR RETAIL RO (STP 5027)"/>
    <x v="1"/>
    <x v="1"/>
    <m/>
  </r>
  <r>
    <x v="1531"/>
    <s v="WZ_Pune_ID SIGNAGE ADDIONAL"/>
    <x v="1"/>
    <n v="7000000"/>
    <n v="7000000"/>
    <n v="3585357.44"/>
    <n v="0"/>
    <n v="0"/>
    <n v="3221603.31"/>
    <n v="46.022904428571429"/>
    <n v="0"/>
    <n v="0"/>
    <n v="2822165.25"/>
    <n v="399438.06"/>
    <n v="6806960.75"/>
    <n v="0"/>
    <n v="0"/>
    <n v="0"/>
    <s v="31949520"/>
    <s v="7029"/>
    <s v="PUNE RETAIL RO"/>
    <s v="7029"/>
    <s v="WZR"/>
    <s v="7029CC01"/>
    <s v="SIGN"/>
    <d v="2025-01-31T00:00:00"/>
    <d v="2027-01-31T00:00:00"/>
    <s v="RET"/>
    <n v="1"/>
    <s v="PUNE RETAIL RO"/>
    <x v="1"/>
    <x v="1"/>
    <m/>
  </r>
  <r>
    <x v="1532"/>
    <s v="WZ_Pune_DDD_SAIEE PETROLEUM-2"/>
    <x v="1"/>
    <n v="0"/>
    <n v="0"/>
    <n v="0"/>
    <n v="0"/>
    <n v="0"/>
    <n v="0"/>
    <e v="#DIV/0!"/>
    <n v="0"/>
    <n v="0"/>
    <n v="0"/>
    <n v="0"/>
    <n v="0"/>
    <n v="0"/>
    <n v="0"/>
    <n v="0"/>
    <s v="31949520"/>
    <s v="7029"/>
    <s v="PUNE RETAIL RO"/>
    <s v="7029"/>
    <s v="WZR"/>
    <s v=""/>
    <s v="PNM"/>
    <d v="2025-01-31T00:00:00"/>
    <d v="2026-01-31T00:00:00"/>
    <s v="RET"/>
    <n v="1080001"/>
    <s v="PUNE RETAIL RO"/>
    <x v="3"/>
    <x v="1"/>
    <m/>
  </r>
  <r>
    <x v="1533"/>
    <s v="WZ_Pune_NRO Perle_CO"/>
    <x v="1"/>
    <n v="12800000"/>
    <n v="12800000"/>
    <n v="430473.65"/>
    <n v="0"/>
    <n v="0"/>
    <n v="8962110.0999999996"/>
    <n v="70.016485156249999"/>
    <n v="0"/>
    <n v="0"/>
    <n v="8951482.7200000007"/>
    <n v="10627.38"/>
    <n v="9392583.75"/>
    <n v="0"/>
    <n v="0"/>
    <n v="0"/>
    <s v="31949520"/>
    <s v="7029"/>
    <s v="PUNE RETAIL RO"/>
    <s v="7029"/>
    <s v="WZR"/>
    <s v="7029CC01"/>
    <s v="INFR"/>
    <d v="2025-01-31T00:00:00"/>
    <d v="2026-01-31T00:00:00"/>
    <s v="RET"/>
    <n v="12800000"/>
    <s v="PUNE RETAIL RO"/>
    <x v="1"/>
    <x v="1"/>
    <m/>
  </r>
  <r>
    <x v="1534"/>
    <s v="WZ_NAG_NROPALANDUR"/>
    <x v="6"/>
    <n v="10500000"/>
    <n v="10500000"/>
    <n v="4319534.25"/>
    <n v="0"/>
    <n v="0"/>
    <n v="2738815.5"/>
    <n v="26.083957142857145"/>
    <n v="0"/>
    <n v="0"/>
    <n v="1071000"/>
    <n v="1667815.5"/>
    <n v="7058349.75"/>
    <n v="0"/>
    <n v="0"/>
    <n v="0"/>
    <s v="31957050"/>
    <s v="7028"/>
    <s v="NAGPUR RETAIL RO (STP 5027)"/>
    <s v="7028"/>
    <s v="WZR"/>
    <s v="7028CC01"/>
    <s v="INFR"/>
    <d v="2025-01-31T00:00:00"/>
    <d v="2027-03-31T00:00:00"/>
    <s v="RET"/>
    <n v="10500000"/>
    <s v="NAGPUR RETAIL RO (STP 5027)"/>
    <x v="1"/>
    <x v="1"/>
    <m/>
  </r>
  <r>
    <x v="1535"/>
    <s v="WZ_MRO_Borivali Modernisation"/>
    <x v="7"/>
    <n v="5000000"/>
    <n v="5000000"/>
    <n v="2275000"/>
    <n v="0"/>
    <n v="0"/>
    <n v="1089132.3"/>
    <n v="21.782646"/>
    <n v="0"/>
    <n v="0"/>
    <n v="0"/>
    <n v="1089132.3"/>
    <n v="3364132.3"/>
    <n v="0"/>
    <n v="0"/>
    <n v="0"/>
    <s v="31904990"/>
    <s v="7027"/>
    <s v="MUMBAI RETAIL RO"/>
    <s v="7027"/>
    <s v="WZR"/>
    <s v="7027CC01"/>
    <s v="INFR"/>
    <d v="2025-02-18T00:00:00"/>
    <d v="2025-09-30T00:00:00"/>
    <s v="RET"/>
    <n v="5000000"/>
    <s v="MUMBAI RETAIL RO"/>
    <x v="1"/>
    <x v="1"/>
    <m/>
  </r>
  <r>
    <x v="1536"/>
    <s v="WZ_MRO_Suburban Modernisation"/>
    <x v="7"/>
    <n v="7700000"/>
    <n v="7700000"/>
    <n v="0"/>
    <n v="575750"/>
    <n v="575750"/>
    <n v="575750"/>
    <n v="7.4772727272727275"/>
    <n v="0"/>
    <n v="0"/>
    <n v="0"/>
    <n v="0"/>
    <n v="575750"/>
    <n v="0"/>
    <n v="0"/>
    <n v="0"/>
    <s v="31904990"/>
    <s v="7027"/>
    <s v="MUMBAI RETAIL RO"/>
    <s v="7027"/>
    <s v="WZR"/>
    <s v="7027CC01"/>
    <s v="INFR"/>
    <d v="2025-02-11T00:00:00"/>
    <d v="2025-12-31T00:00:00"/>
    <s v="RET"/>
    <n v="7700000"/>
    <s v="MUMBAI RETAIL RO"/>
    <x v="1"/>
    <x v="1"/>
    <m/>
  </r>
  <r>
    <x v="1537"/>
    <s v="WZ_MRO_Baxi SIngh/Saish Auto mod"/>
    <x v="7"/>
    <n v="13500000"/>
    <n v="13500000"/>
    <n v="1184486.92"/>
    <n v="-98755.03"/>
    <n v="-98755.03"/>
    <n v="11857733.470000001"/>
    <n v="87.835062740740739"/>
    <n v="0"/>
    <n v="0"/>
    <n v="8744783.1099999994"/>
    <n v="3211705.39"/>
    <n v="13042220.390000001"/>
    <n v="0"/>
    <n v="0"/>
    <n v="0"/>
    <s v="31904990"/>
    <s v="7027"/>
    <s v="MUMBAI RETAIL RO"/>
    <s v="7027"/>
    <s v="WZR"/>
    <s v="7027CC01"/>
    <s v="INFR"/>
    <d v="2025-02-11T00:00:00"/>
    <d v="2025-09-30T00:00:00"/>
    <s v="RET"/>
    <n v="13500000"/>
    <s v="MUMBAI RETAIL RO"/>
    <x v="1"/>
    <x v="1"/>
    <m/>
  </r>
  <r>
    <x v="1538"/>
    <s v="WZ_MRO_Pelmet Light 2"/>
    <x v="7"/>
    <n v="4000000"/>
    <n v="4000000"/>
    <n v="1314"/>
    <n v="0"/>
    <n v="0"/>
    <n v="3723174.7"/>
    <n v="93.079367500000004"/>
    <n v="0"/>
    <n v="0"/>
    <n v="3583305"/>
    <n v="139869.70000000001"/>
    <n v="3724488.7"/>
    <n v="0"/>
    <n v="0"/>
    <n v="0"/>
    <s v="31904990"/>
    <s v="7027"/>
    <s v="MUMBAI RETAIL RO"/>
    <s v="7027"/>
    <s v="WZR"/>
    <s v="7027CC01"/>
    <s v="INFR"/>
    <d v="2025-02-11T00:00:00"/>
    <d v="2025-05-31T00:00:00"/>
    <s v="RET"/>
    <n v="4000000"/>
    <s v="MUMBAI RETAIL RO"/>
    <x v="1"/>
    <x v="1"/>
    <m/>
  </r>
  <r>
    <x v="1539"/>
    <s v="WZ_MRO_COMCO Bandra T&amp;E False ceiling"/>
    <x v="7"/>
    <n v="900000"/>
    <n v="900000"/>
    <n v="0"/>
    <n v="-0.01"/>
    <n v="-0.01"/>
    <n v="856927.25"/>
    <n v="95.214138888888883"/>
    <n v="0"/>
    <n v="0"/>
    <n v="856927.26"/>
    <n v="0"/>
    <n v="856927.25"/>
    <n v="0"/>
    <n v="0"/>
    <n v="0"/>
    <s v="31904990"/>
    <s v="7027"/>
    <s v="MUMBAI RETAIL RO"/>
    <s v="7027"/>
    <s v="WZR"/>
    <s v="7027CC01"/>
    <s v="INFR"/>
    <d v="2025-02-11T00:00:00"/>
    <d v="2025-03-31T00:00:00"/>
    <s v="RET"/>
    <n v="900000"/>
    <s v="MUMBAI RETAIL RO"/>
    <x v="2"/>
    <x v="1"/>
    <m/>
  </r>
  <r>
    <x v="1540"/>
    <s v="WZ_MRO_Hind Auto Kings Circle"/>
    <x v="7"/>
    <n v="3100000"/>
    <n v="3100000"/>
    <n v="0"/>
    <n v="0"/>
    <n v="0"/>
    <n v="0"/>
    <n v="0"/>
    <n v="0"/>
    <n v="0"/>
    <n v="0"/>
    <n v="0"/>
    <n v="0"/>
    <n v="0"/>
    <n v="0"/>
    <n v="0"/>
    <s v="31904990"/>
    <s v="7027"/>
    <s v="MUMBAI RETAIL RO"/>
    <s v="7027"/>
    <s v="WZR"/>
    <s v="7027CC01"/>
    <s v="INFR"/>
    <d v="2025-02-11T00:00:00"/>
    <d v="2025-12-31T00:00:00"/>
    <s v="RET"/>
    <n v="3100000"/>
    <s v="MUMBAI RETAIL RO"/>
    <x v="1"/>
    <x v="1"/>
    <m/>
  </r>
  <r>
    <x v="1541"/>
    <s v="WZ_MRO_Lachmandas Modernisation"/>
    <x v="7"/>
    <n v="1100000"/>
    <n v="1100000"/>
    <n v="430812.63"/>
    <n v="0.01"/>
    <n v="0.01"/>
    <n v="667404.98"/>
    <n v="60.673179999999995"/>
    <n v="0"/>
    <n v="0"/>
    <n v="667404.97"/>
    <n v="0"/>
    <n v="1098217.6100000001"/>
    <n v="0"/>
    <n v="0"/>
    <n v="0"/>
    <s v="31904990"/>
    <s v="7027"/>
    <s v="MUMBAI RETAIL RO"/>
    <s v="7027"/>
    <s v="WZR"/>
    <s v="7027CC01"/>
    <s v="INFR"/>
    <d v="2025-02-11T00:00:00"/>
    <d v="2025-06-30T00:00:00"/>
    <s v="RET"/>
    <n v="1100000"/>
    <s v="MUMBAI RETAIL RO"/>
    <x v="1"/>
    <x v="1"/>
    <m/>
  </r>
  <r>
    <x v="1542"/>
    <s v="WZ_MRO_Portable Tyre Inflator for COMCO"/>
    <x v="7"/>
    <n v="220000"/>
    <n v="220000"/>
    <n v="0"/>
    <n v="0"/>
    <n v="0"/>
    <n v="203216.82"/>
    <n v="92.371281818181828"/>
    <n v="0"/>
    <n v="0"/>
    <n v="203216.82"/>
    <n v="0"/>
    <n v="203216.82"/>
    <n v="0"/>
    <n v="0"/>
    <n v="0"/>
    <s v="31904990"/>
    <s v="7027"/>
    <s v="MUMBAI RETAIL RO"/>
    <s v="7027"/>
    <s v="WZR"/>
    <s v="7027CC01"/>
    <s v="INFR"/>
    <d v="2025-02-11T00:00:00"/>
    <d v="2025-05-31T00:00:00"/>
    <s v="RET"/>
    <n v="220000"/>
    <s v="MUMBAI RETAIL RO"/>
    <x v="0"/>
    <x v="1"/>
    <m/>
  </r>
  <r>
    <x v="1543"/>
    <s v="WZ_MRO_Tank Replacment addition"/>
    <x v="7"/>
    <n v="700000"/>
    <n v="700000"/>
    <n v="201443.54"/>
    <n v="0"/>
    <n v="0"/>
    <n v="409906.89"/>
    <n v="58.558127142857145"/>
    <n v="0"/>
    <n v="0"/>
    <n v="409906.89"/>
    <n v="0"/>
    <n v="611350.43000000005"/>
    <n v="0"/>
    <n v="0"/>
    <n v="0"/>
    <s v="31904990"/>
    <s v="7027"/>
    <s v="MUMBAI RETAIL RO"/>
    <s v="7027"/>
    <s v="WZR"/>
    <s v="7027CC01"/>
    <s v="INFR"/>
    <d v="2025-02-11T00:00:00"/>
    <d v="2025-10-31T00:00:00"/>
    <s v="RET"/>
    <n v="700000"/>
    <s v="MUMBAI RETAIL RO"/>
    <x v="1"/>
    <x v="1"/>
    <m/>
  </r>
  <r>
    <x v="1544"/>
    <s v="WZ_VASHI_MOD_Reliable Petroleum"/>
    <x v="5"/>
    <n v="4000000"/>
    <n v="4000000"/>
    <n v="0"/>
    <n v="546933.29"/>
    <n v="546933.29"/>
    <n v="3991958.23"/>
    <n v="99.798955750000005"/>
    <n v="0"/>
    <n v="0"/>
    <n v="3235014.94"/>
    <n v="210010"/>
    <n v="3991958.23"/>
    <n v="0"/>
    <n v="0"/>
    <n v="0"/>
    <s v="31917210"/>
    <s v="7033"/>
    <s v="VASHI RETAIL RO"/>
    <s v="7033"/>
    <s v="WZR"/>
    <s v="7033CC01"/>
    <s v="INFR"/>
    <d v="2025-02-11T00:00:00"/>
    <d v="2026-06-30T00:00:00"/>
    <s v="RET"/>
    <n v="4000000"/>
    <s v="VASHI RETAIL RO"/>
    <x v="1"/>
    <x v="1"/>
    <m/>
  </r>
  <r>
    <x v="1545"/>
    <s v="WZ_VASHI_MOD_ASTAVINAYAK PETROLEUM"/>
    <x v="5"/>
    <n v="900000"/>
    <n v="900000"/>
    <n v="0"/>
    <n v="0"/>
    <n v="0"/>
    <n v="880852.6"/>
    <n v="97.872511111111109"/>
    <n v="0"/>
    <n v="0"/>
    <n v="880852.6"/>
    <n v="0"/>
    <n v="880852.6"/>
    <n v="0"/>
    <n v="0"/>
    <n v="0"/>
    <s v="31917210"/>
    <s v="7033"/>
    <s v="VASHI RETAIL RO"/>
    <s v="7033"/>
    <s v="WZR"/>
    <s v="7033CC01"/>
    <s v="INFR"/>
    <d v="2025-02-11T00:00:00"/>
    <d v="2026-07-30T00:00:00"/>
    <s v="RET"/>
    <n v="900000"/>
    <s v="VASHI RETAIL RO"/>
    <x v="1"/>
    <x v="1"/>
    <m/>
  </r>
  <r>
    <x v="1546"/>
    <s v="WZ_NSK_Modn_UdayrajSoygaon_12L"/>
    <x v="4"/>
    <n v="1200000"/>
    <n v="1200000"/>
    <n v="0"/>
    <n v="0"/>
    <n v="0"/>
    <n v="0"/>
    <n v="0"/>
    <n v="0"/>
    <n v="0"/>
    <n v="0"/>
    <n v="0"/>
    <n v="0"/>
    <n v="0"/>
    <n v="0"/>
    <n v="0"/>
    <s v="31945070"/>
    <s v="7036"/>
    <s v="NASIK RETAIL REGIONAL OFFICE"/>
    <s v="7036"/>
    <s v="WZR"/>
    <s v="7036CC01"/>
    <s v="INFR"/>
    <d v="2024-04-01T00:00:00"/>
    <d v="2025-12-31T00:00:00"/>
    <s v="RET"/>
    <n v="1200000"/>
    <s v="NASIK RETAIL REGIONAL OFFICE"/>
    <x v="1"/>
    <x v="1"/>
    <m/>
  </r>
  <r>
    <x v="1547"/>
    <s v="WZ_NSK_Modn_MaheshPetro_25L"/>
    <x v="4"/>
    <n v="2500000"/>
    <n v="2500000"/>
    <n v="1719809.42"/>
    <n v="0"/>
    <n v="0"/>
    <n v="0"/>
    <n v="0"/>
    <n v="0"/>
    <n v="0"/>
    <n v="0"/>
    <n v="0"/>
    <n v="1719809.42"/>
    <n v="0"/>
    <n v="0"/>
    <n v="0"/>
    <s v="31945070"/>
    <s v="7036"/>
    <s v="NASIK RETAIL REGIONAL OFFICE"/>
    <s v="7036"/>
    <s v="WZR"/>
    <s v="7036CC01"/>
    <s v="INFR"/>
    <d v="2024-04-01T00:00:00"/>
    <d v="2025-12-31T00:00:00"/>
    <s v="RET"/>
    <n v="2500000"/>
    <s v="NASIK RETAIL REGIONAL OFFICE"/>
    <x v="1"/>
    <x v="1"/>
    <m/>
  </r>
  <r>
    <x v="1548"/>
    <s v="WZ_NSK_Modn_EkviraPetro_10L"/>
    <x v="4"/>
    <n v="1000000"/>
    <n v="1000000"/>
    <n v="745309.8"/>
    <n v="0"/>
    <n v="0"/>
    <n v="0"/>
    <n v="0"/>
    <n v="0"/>
    <n v="0"/>
    <n v="0"/>
    <n v="0"/>
    <n v="745309.8"/>
    <n v="0"/>
    <n v="0"/>
    <n v="0"/>
    <s v="31945070"/>
    <s v="7036"/>
    <s v="NASIK RETAIL REGIONAL OFFICE"/>
    <s v="7036"/>
    <s v="WZR"/>
    <s v="7036CC01"/>
    <s v="INFR"/>
    <d v="2024-04-01T00:00:00"/>
    <d v="2025-12-31T00:00:00"/>
    <s v="RET"/>
    <n v="1000000"/>
    <s v="NASIK RETAIL REGIONAL OFFICE"/>
    <x v="1"/>
    <x v="1"/>
    <m/>
  </r>
  <r>
    <x v="1549"/>
    <s v="WZ_NSK_MangalPrakash_7.5L"/>
    <x v="4"/>
    <n v="750000"/>
    <n v="750000"/>
    <n v="676945.86"/>
    <n v="0"/>
    <n v="0"/>
    <n v="0"/>
    <n v="0"/>
    <n v="0"/>
    <n v="0"/>
    <n v="0"/>
    <n v="0"/>
    <n v="676945.86"/>
    <n v="0"/>
    <n v="0"/>
    <n v="0"/>
    <s v="31945070"/>
    <s v="7036"/>
    <s v="NASIK RETAIL REGIONAL OFFICE"/>
    <s v="7036"/>
    <s v="WZR"/>
    <s v="7036CC01"/>
    <s v="INFR"/>
    <d v="2024-04-01T00:00:00"/>
    <d v="2025-12-31T00:00:00"/>
    <s v="RET"/>
    <n v="750000"/>
    <s v="NASIK RETAIL REGIONAL OFFICE"/>
    <x v="1"/>
    <x v="1"/>
    <m/>
  </r>
  <r>
    <x v="1550"/>
    <s v="WZ_NAG_LARGEFORMATCOCOJAMB2"/>
    <x v="6"/>
    <n v="1300000"/>
    <n v="1300000"/>
    <n v="0"/>
    <n v="0"/>
    <n v="0"/>
    <n v="1275206.28"/>
    <n v="98.092790769230774"/>
    <n v="0"/>
    <n v="0"/>
    <n v="1212092.46"/>
    <n v="63113.82"/>
    <n v="1275206.28"/>
    <n v="0"/>
    <n v="0"/>
    <n v="0"/>
    <s v="31957050"/>
    <s v="7028"/>
    <s v="NAGPUR RETAIL RO (STP 5027)"/>
    <s v="7028"/>
    <s v="WZR"/>
    <s v="7028CC01"/>
    <s v="INFR"/>
    <d v="2024-04-01T00:00:00"/>
    <d v="2026-03-31T00:00:00"/>
    <s v="RET"/>
    <n v="1300000"/>
    <s v="NAGPUR RETAIL RO (STP 5027)"/>
    <x v="1"/>
    <x v="1"/>
    <m/>
  </r>
  <r>
    <x v="1551"/>
    <s v="WZ_NAG_MODLARGEADHOCARPLAZA3"/>
    <x v="6"/>
    <n v="1400000"/>
    <n v="1400000"/>
    <n v="18835.38"/>
    <n v="0"/>
    <n v="0"/>
    <n v="1362848.99"/>
    <n v="97.346356428571426"/>
    <n v="0"/>
    <n v="0"/>
    <n v="1362848.99"/>
    <n v="0"/>
    <n v="1381684.37"/>
    <n v="0"/>
    <n v="0"/>
    <n v="0"/>
    <s v="31957050"/>
    <s v="7028"/>
    <s v="NAGPUR RETAIL RO (STP 5027)"/>
    <s v="7028"/>
    <s v="WZR"/>
    <s v="7028CC01"/>
    <s v="INFR"/>
    <d v="2025-02-12T00:00:00"/>
    <d v="2026-03-31T00:00:00"/>
    <s v="RET"/>
    <n v="1400000"/>
    <s v="NAGPUR RETAIL RO (STP 5027)"/>
    <x v="1"/>
    <x v="1"/>
    <m/>
  </r>
  <r>
    <x v="1552"/>
    <s v="WZ_PUNE_RADHESHYAM PET_MOD"/>
    <x v="1"/>
    <n v="7400000"/>
    <n v="7400000"/>
    <n v="4908496.42"/>
    <n v="0"/>
    <n v="0"/>
    <n v="1881396.81"/>
    <n v="25.424281216216215"/>
    <n v="0"/>
    <n v="0"/>
    <n v="0"/>
    <n v="1881396.81"/>
    <n v="6789893.2300000004"/>
    <n v="0"/>
    <n v="0"/>
    <n v="0"/>
    <s v="31949520"/>
    <s v="7029"/>
    <s v="PUNE RETAIL RO"/>
    <s v="7029"/>
    <s v="WZR"/>
    <s v="7029CC01"/>
    <s v="INFR"/>
    <d v="2025-02-12T00:00:00"/>
    <d v="2026-02-28T00:00:00"/>
    <s v="RET"/>
    <n v="7400000"/>
    <s v="PUNE RETAIL RO"/>
    <x v="1"/>
    <x v="1"/>
    <m/>
  </r>
  <r>
    <x v="1553"/>
    <s v="WZ_NAG_MODLUCKY"/>
    <x v="6"/>
    <n v="3300000"/>
    <n v="3300000"/>
    <n v="0"/>
    <n v="0"/>
    <n v="0"/>
    <n v="0"/>
    <n v="0"/>
    <n v="0"/>
    <n v="0"/>
    <n v="0"/>
    <n v="0"/>
    <n v="0"/>
    <n v="0"/>
    <n v="0"/>
    <n v="0"/>
    <s v="31957050"/>
    <s v="7028"/>
    <s v="NAGPUR RETAIL RO (STP 5027)"/>
    <s v="7028"/>
    <s v="WZR"/>
    <s v="7028CC01"/>
    <s v="INFR"/>
    <d v="2025-02-12T00:00:00"/>
    <d v="2026-02-12T00:00:00"/>
    <s v="RET"/>
    <n v="3300000"/>
    <s v="NAGPUR RETAIL RO (STP 5027)"/>
    <x v="1"/>
    <x v="1"/>
    <m/>
  </r>
  <r>
    <x v="1554"/>
    <s v="WZ_SUR_TankInstall24-25"/>
    <x v="2"/>
    <n v="7500000"/>
    <n v="7500000"/>
    <n v="1407866.75"/>
    <n v="0"/>
    <n v="0"/>
    <n v="5424420.1900000004"/>
    <n v="72.325602533333338"/>
    <n v="0"/>
    <n v="0"/>
    <n v="5424420.1900000004"/>
    <n v="0"/>
    <n v="6832286.9400000004"/>
    <n v="0"/>
    <n v="0"/>
    <n v="0"/>
    <s v="31951460"/>
    <s v="7035"/>
    <s v="SHOLAPUR RETAIL REGION"/>
    <s v="7035"/>
    <s v="WZR"/>
    <s v="7035CC01"/>
    <s v="INFR"/>
    <d v="2025-02-12T00:00:00"/>
    <d v="2026-03-31T00:00:00"/>
    <s v="RET"/>
    <n v="7500000"/>
    <s v="SHOLAPUR RETAIL REGION"/>
    <x v="1"/>
    <x v="1"/>
    <m/>
  </r>
  <r>
    <x v="1555"/>
    <s v="WZ_SUR_PelmetLights3"/>
    <x v="2"/>
    <n v="5000000"/>
    <n v="5000000"/>
    <n v="0"/>
    <n v="0"/>
    <n v="0"/>
    <n v="2341588.5"/>
    <n v="46.831769999999999"/>
    <n v="0"/>
    <n v="0"/>
    <n v="2341588.5"/>
    <n v="0"/>
    <n v="2341588.5"/>
    <n v="0"/>
    <n v="0"/>
    <n v="0"/>
    <s v="31951460"/>
    <s v="7035"/>
    <s v="SHOLAPUR RETAIL REGION"/>
    <s v="7035"/>
    <s v="WZR"/>
    <s v="7035CC01"/>
    <s v="INFR"/>
    <d v="2025-02-12T00:00:00"/>
    <d v="2026-12-31T00:00:00"/>
    <s v="RET"/>
    <n v="5000000"/>
    <s v="SHOLAPUR RETAIL REGION"/>
    <x v="1"/>
    <x v="1"/>
    <m/>
  </r>
  <r>
    <x v="1556"/>
    <s v="WZ_SUR_ShahidBalajiDw"/>
    <x v="2"/>
    <n v="3200000"/>
    <n v="3200000"/>
    <n v="1375.51"/>
    <n v="0"/>
    <n v="0"/>
    <n v="3143993.18"/>
    <n v="98.249786875000012"/>
    <n v="0"/>
    <n v="0"/>
    <n v="2118284.1800000002"/>
    <n v="1025709"/>
    <n v="3145368.69"/>
    <n v="0"/>
    <n v="0"/>
    <n v="0"/>
    <s v="31951460"/>
    <s v="7035"/>
    <s v="SHOLAPUR RETAIL REGION"/>
    <s v="7035"/>
    <s v="WZR"/>
    <s v="7035CC01"/>
    <s v="INFR"/>
    <d v="2025-02-12T00:00:00"/>
    <d v="2026-03-31T00:00:00"/>
    <s v="RET"/>
    <n v="3200000"/>
    <s v="SHOLAPUR RETAIL REGION"/>
    <x v="1"/>
    <x v="1"/>
    <m/>
  </r>
  <r>
    <x v="1557"/>
    <s v="WZ_NAG_MODAPMCPANDHARKAWDA2"/>
    <x v="6"/>
    <n v="2000000"/>
    <n v="2000000"/>
    <n v="122109.74"/>
    <n v="0"/>
    <n v="0"/>
    <n v="1706314.08"/>
    <n v="85.315703999999997"/>
    <n v="0"/>
    <n v="0"/>
    <n v="1706314.08"/>
    <n v="0"/>
    <n v="1828423.82"/>
    <n v="0"/>
    <n v="0"/>
    <n v="0"/>
    <s v="31957050"/>
    <s v="7028"/>
    <s v="NAGPUR RETAIL RO (STP 5027)"/>
    <s v="7028"/>
    <s v="WZR"/>
    <s v="7028CC01"/>
    <s v="INFR"/>
    <d v="2025-02-12T00:00:00"/>
    <d v="2026-03-31T00:00:00"/>
    <s v="RET"/>
    <n v="2000000"/>
    <s v="NAGPUR RETAIL RO (STP 5027)"/>
    <x v="1"/>
    <x v="1"/>
    <m/>
  </r>
  <r>
    <x v="1558"/>
    <s v="WZ_PUNE_APMC WAKHARI_MOD"/>
    <x v="1"/>
    <n v="1500000"/>
    <n v="1500000"/>
    <n v="0"/>
    <n v="0"/>
    <n v="0"/>
    <n v="1466148.13"/>
    <n v="97.743208666666661"/>
    <n v="0"/>
    <n v="0"/>
    <n v="1466148.13"/>
    <n v="0"/>
    <n v="1466148.13"/>
    <n v="0"/>
    <n v="0"/>
    <n v="0"/>
    <s v="31949520"/>
    <s v="7029"/>
    <s v="PUNE RETAIL RO"/>
    <s v="7029"/>
    <s v="WZR"/>
    <s v="7029CC01"/>
    <s v="INFR"/>
    <d v="2025-02-12T00:00:00"/>
    <d v="2026-02-28T00:00:00"/>
    <s v="RET"/>
    <n v="1500000"/>
    <s v="PUNE RETAIL RO"/>
    <x v="1"/>
    <x v="1"/>
    <m/>
  </r>
  <r>
    <x v="1559"/>
    <s v="WZ_NAG_MODRAUNAK"/>
    <x v="6"/>
    <n v="1500000"/>
    <n v="1500000"/>
    <n v="261842.32"/>
    <n v="29204.51"/>
    <n v="29204.51"/>
    <n v="1008219.32"/>
    <n v="67.214621333333326"/>
    <n v="0"/>
    <n v="0"/>
    <n v="0"/>
    <n v="979014.81"/>
    <n v="1270061.6399999999"/>
    <n v="0"/>
    <n v="0"/>
    <n v="0"/>
    <s v="31957050"/>
    <s v="7028"/>
    <s v="NAGPUR RETAIL RO (STP 5027)"/>
    <s v="7028"/>
    <s v="WZR"/>
    <s v="7028CC01"/>
    <s v="INFR"/>
    <d v="2025-02-12T00:00:00"/>
    <d v="2026-03-31T00:00:00"/>
    <s v="RET"/>
    <n v="1500000"/>
    <s v="NAGPUR RETAIL RO (STP 5027)"/>
    <x v="1"/>
    <x v="1"/>
    <m/>
  </r>
  <r>
    <x v="1560"/>
    <s v="WZ_NAG_PELMETLIGHTING2"/>
    <x v="6"/>
    <n v="2500000"/>
    <n v="2500000"/>
    <n v="468188.28"/>
    <n v="0"/>
    <n v="0"/>
    <n v="1969197.62"/>
    <n v="78.767904800000011"/>
    <n v="0"/>
    <n v="0"/>
    <n v="0"/>
    <n v="1969197.62"/>
    <n v="2437385.9"/>
    <n v="0"/>
    <n v="0"/>
    <n v="0"/>
    <s v="31957050"/>
    <s v="7028"/>
    <s v="NAGPUR RETAIL RO (STP 5027)"/>
    <s v="7028"/>
    <s v="WZR"/>
    <s v="7028CC01"/>
    <s v="INFR"/>
    <d v="2025-02-12T00:00:00"/>
    <d v="2027-02-12T00:00:00"/>
    <s v="RET"/>
    <n v="2500000"/>
    <s v="NAGPUR RETAIL RO (STP 5027)"/>
    <x v="1"/>
    <x v="1"/>
    <m/>
  </r>
  <r>
    <x v="1561"/>
    <s v="WZ_NAG_YARDLIGHTS2"/>
    <x v="6"/>
    <n v="2000000"/>
    <n v="2000000"/>
    <n v="199935.31"/>
    <n v="-0.21"/>
    <n v="-0.21"/>
    <n v="1649880.64"/>
    <n v="82.49403199999999"/>
    <n v="0"/>
    <n v="0"/>
    <n v="0"/>
    <n v="1649880.85"/>
    <n v="1849815.95"/>
    <n v="0"/>
    <n v="0"/>
    <n v="0"/>
    <s v="31957050"/>
    <s v="7028"/>
    <s v="NAGPUR RETAIL RO (STP 5027)"/>
    <s v="7028"/>
    <s v="WZR"/>
    <s v="7028CC01"/>
    <s v="INFR"/>
    <d v="2025-02-12T00:00:00"/>
    <d v="2027-07-12T00:00:00"/>
    <s v="RET"/>
    <n v="2000000"/>
    <s v="NAGPUR RETAIL RO (STP 5027)"/>
    <x v="1"/>
    <x v="1"/>
    <m/>
  </r>
  <r>
    <x v="1562"/>
    <s v="WZ_PUNE_Pelmet Fascia-2"/>
    <x v="1"/>
    <n v="10000000"/>
    <n v="10000000"/>
    <n v="937317.49"/>
    <n v="0.04"/>
    <n v="0.04"/>
    <n v="6939455.3399999999"/>
    <n v="69.394553399999992"/>
    <n v="0"/>
    <n v="0"/>
    <n v="6846448.3799999999"/>
    <n v="93006.92"/>
    <n v="7876772.8300000001"/>
    <n v="0"/>
    <n v="0"/>
    <n v="0"/>
    <s v="31949520"/>
    <s v="7029"/>
    <s v="PUNE RETAIL RO"/>
    <s v="7029"/>
    <s v="WZR"/>
    <s v="7029CC01"/>
    <s v="INFR"/>
    <d v="2025-02-12T00:00:00"/>
    <d v="2026-02-28T00:00:00"/>
    <s v="RET"/>
    <n v="10000000"/>
    <s v="PUNE RETAIL RO"/>
    <x v="1"/>
    <x v="1"/>
    <m/>
  </r>
  <r>
    <x v="1563"/>
    <s v="WZ_AURR_MOD._COCO SUPA"/>
    <x v="3"/>
    <n v="2200000"/>
    <n v="2200000"/>
    <n v="59581.45"/>
    <n v="0"/>
    <n v="0"/>
    <n v="2065558.38"/>
    <n v="93.889017272727273"/>
    <n v="0"/>
    <n v="0"/>
    <n v="2065558.38"/>
    <n v="0"/>
    <n v="2125139.83"/>
    <n v="0"/>
    <n v="0"/>
    <n v="0"/>
    <s v="31990690"/>
    <s v="7023"/>
    <s v="AURANGABAD RETAIL RO"/>
    <s v="7023"/>
    <s v="WZR"/>
    <s v="7023CC01"/>
    <s v="INFR"/>
    <d v="2025-02-12T00:00:00"/>
    <d v="2026-03-31T00:00:00"/>
    <s v="RET"/>
    <n v="2200000"/>
    <s v="AURANGABAD RETAIL RO"/>
    <x v="1"/>
    <x v="1"/>
    <m/>
  </r>
  <r>
    <x v="1564"/>
    <s v="WZ_Mod_Pune_Dewashish Petroleum"/>
    <x v="1"/>
    <n v="2200000"/>
    <n v="2200000"/>
    <n v="702290.69"/>
    <n v="0"/>
    <n v="0"/>
    <n v="1331346.6499999999"/>
    <n v="60.515756818181814"/>
    <n v="0"/>
    <n v="0"/>
    <n v="1331346.6499999999"/>
    <n v="0"/>
    <n v="2033637.34"/>
    <n v="0"/>
    <n v="0"/>
    <n v="0"/>
    <s v="31949520"/>
    <s v="7029"/>
    <s v="PUNE RETAIL RO"/>
    <s v="7029"/>
    <s v="WZR"/>
    <s v="7029CC01"/>
    <s v="INFR"/>
    <d v="2025-02-12T00:00:00"/>
    <d v="2026-02-28T00:00:00"/>
    <s v="RET"/>
    <n v="2200000"/>
    <s v="PUNE RETAIL RO"/>
    <x v="1"/>
    <x v="1"/>
    <m/>
  </r>
  <r>
    <x v="1565"/>
    <s v="WZ_AURR_MOD._SHREE GANPATY AGENCY"/>
    <x v="3"/>
    <n v="1745000"/>
    <n v="1745000"/>
    <n v="2001.11"/>
    <n v="0"/>
    <n v="0"/>
    <n v="749186.72"/>
    <n v="42.933336389684811"/>
    <n v="0"/>
    <n v="0"/>
    <n v="749186.7"/>
    <n v="0.02"/>
    <n v="751187.83"/>
    <n v="0"/>
    <n v="0"/>
    <n v="0"/>
    <s v="31990690"/>
    <s v="7023"/>
    <s v="AURANGABAD RETAIL RO"/>
    <s v="7023"/>
    <s v="WZR"/>
    <s v="7023CC01"/>
    <s v="INFR"/>
    <d v="2025-02-12T00:00:00"/>
    <d v="2026-03-31T00:00:00"/>
    <s v="RET"/>
    <n v="1745000"/>
    <s v="AURANGABAD RETAIL RO"/>
    <x v="1"/>
    <x v="1"/>
    <m/>
  </r>
  <r>
    <x v="1566"/>
    <s v="WZ_AURR_MOD._RUKMINI PETROLEUM"/>
    <x v="3"/>
    <n v="1600000"/>
    <n v="1600000"/>
    <n v="290399.38"/>
    <n v="0"/>
    <n v="0"/>
    <n v="1054070.54"/>
    <n v="65.879408749999996"/>
    <n v="0"/>
    <n v="0"/>
    <n v="1054070.54"/>
    <n v="0"/>
    <n v="1344469.92"/>
    <n v="0"/>
    <n v="0"/>
    <n v="0"/>
    <s v="31990690"/>
    <s v="7023"/>
    <s v="AURANGABAD RETAIL RO"/>
    <s v="7023"/>
    <s v="WZR"/>
    <s v="7023CC01"/>
    <s v="INFR"/>
    <d v="2025-02-12T00:00:00"/>
    <d v="2026-03-31T00:00:00"/>
    <s v="RET"/>
    <n v="1600000"/>
    <s v="AURANGABAD RETAIL RO"/>
    <x v="1"/>
    <x v="1"/>
    <m/>
  </r>
  <r>
    <x v="1567"/>
    <s v="WZ_Pune_Mod_Raj Petroleum"/>
    <x v="1"/>
    <n v="1300000"/>
    <n v="1300000"/>
    <n v="0"/>
    <n v="0"/>
    <n v="0"/>
    <n v="1272397.25"/>
    <n v="97.876711538461535"/>
    <n v="0"/>
    <n v="0"/>
    <n v="1073100.83"/>
    <n v="199296.42"/>
    <n v="1272397.25"/>
    <n v="0"/>
    <n v="0"/>
    <n v="0"/>
    <s v="31949520"/>
    <s v="7029"/>
    <s v="PUNE RETAIL RO"/>
    <s v="7029"/>
    <s v="WZR"/>
    <s v="7029CC01"/>
    <s v="INFR"/>
    <d v="2025-02-12T00:00:00"/>
    <d v="2026-02-28T00:00:00"/>
    <s v="RET"/>
    <n v="1300000"/>
    <s v="PUNE RETAIL RO"/>
    <x v="1"/>
    <x v="1"/>
    <m/>
  </r>
  <r>
    <x v="1568"/>
    <s v="WZ_Pune_Mod_Shree Jagdamba Petr."/>
    <x v="1"/>
    <n v="1300000"/>
    <n v="1300000"/>
    <n v="633313.71"/>
    <n v="0"/>
    <n v="0"/>
    <n v="659339.05000000005"/>
    <n v="50.718388461538467"/>
    <n v="0"/>
    <n v="0"/>
    <n v="659339.05000000005"/>
    <n v="0"/>
    <n v="1292652.76"/>
    <n v="0"/>
    <n v="0"/>
    <n v="0"/>
    <s v="31949520"/>
    <s v="7029"/>
    <s v="PUNE RETAIL RO"/>
    <s v="7029"/>
    <s v="WZR"/>
    <s v="7029CC01"/>
    <s v="INFR"/>
    <d v="2025-02-12T00:00:00"/>
    <d v="2026-02-28T00:00:00"/>
    <s v="RET"/>
    <n v="1300000"/>
    <s v="PUNE RETAIL RO"/>
    <x v="1"/>
    <x v="1"/>
    <m/>
  </r>
  <r>
    <x v="1569"/>
    <s v="WZ_Mod_Pune_Vishnu Parvati"/>
    <x v="1"/>
    <n v="1100000"/>
    <n v="1100000"/>
    <n v="607056.75"/>
    <n v="-0.04"/>
    <n v="-0.04"/>
    <n v="449374.12"/>
    <n v="40.85219272727273"/>
    <n v="0"/>
    <n v="0"/>
    <n v="447330.7"/>
    <n v="2043.46"/>
    <n v="1056430.8700000001"/>
    <n v="0"/>
    <n v="0"/>
    <n v="0"/>
    <s v="31949520"/>
    <s v="7029"/>
    <s v="PUNE RETAIL RO"/>
    <s v="7029"/>
    <s v="WZR"/>
    <s v="7029CC01"/>
    <s v="INFR"/>
    <d v="2025-02-12T00:00:00"/>
    <d v="2026-02-28T00:00:00"/>
    <s v="RET"/>
    <n v="1100000"/>
    <s v="PUNE RETAIL RO"/>
    <x v="1"/>
    <x v="1"/>
    <m/>
  </r>
  <r>
    <x v="1570"/>
    <s v="WZ_AURR_Swaraj Petroleum"/>
    <x v="3"/>
    <n v="3400000"/>
    <n v="3400000"/>
    <n v="37372.79"/>
    <n v="37374.78"/>
    <n v="37374.78"/>
    <n v="3347138.39"/>
    <n v="98.445246764705885"/>
    <n v="0"/>
    <n v="0"/>
    <n v="2318708"/>
    <n v="991055.61"/>
    <n v="3384511.18"/>
    <n v="0"/>
    <n v="0"/>
    <n v="0"/>
    <s v="31990690"/>
    <s v="7023"/>
    <s v="AURANGABAD RETAIL RO"/>
    <s v="7023"/>
    <s v="WZR"/>
    <s v="7023CC01"/>
    <s v="INFR"/>
    <d v="2025-02-12T00:00:00"/>
    <d v="2026-03-31T00:00:00"/>
    <s v="RET"/>
    <n v="3400000"/>
    <s v="AURANGABAD RETAIL RO"/>
    <x v="1"/>
    <x v="1"/>
    <m/>
  </r>
  <r>
    <x v="1571"/>
    <s v="WZ_AURR_MOD._DOSTI PETROLEUM"/>
    <x v="3"/>
    <n v="1500000"/>
    <n v="1500000"/>
    <n v="435644.55"/>
    <n v="0.02"/>
    <n v="0.02"/>
    <n v="1055949.1200000001"/>
    <n v="70.396608000000001"/>
    <n v="0"/>
    <n v="0"/>
    <n v="1055949.1000000001"/>
    <n v="0"/>
    <n v="1491593.67"/>
    <n v="0"/>
    <n v="0"/>
    <n v="0"/>
    <s v="31990690"/>
    <s v="7023"/>
    <s v="AURANGABAD RETAIL RO"/>
    <s v="7023"/>
    <s v="WZR"/>
    <s v="7023CC01"/>
    <s v="INFR"/>
    <d v="2025-02-12T00:00:00"/>
    <d v="2026-03-31T00:00:00"/>
    <s v="RET"/>
    <n v="1500000"/>
    <s v="AURANGABAD RETAIL RO"/>
    <x v="1"/>
    <x v="1"/>
    <m/>
  </r>
  <r>
    <x v="1572"/>
    <s v="WZ_AURR_MOD._PADMABUDDHI PETROLEUM"/>
    <x v="3"/>
    <n v="1800000"/>
    <n v="1800000"/>
    <n v="1150025.1299999999"/>
    <n v="0"/>
    <n v="0"/>
    <n v="617529.79"/>
    <n v="34.307210555555557"/>
    <n v="0"/>
    <n v="0"/>
    <n v="617529.79"/>
    <n v="0"/>
    <n v="1767554.92"/>
    <n v="0"/>
    <n v="0"/>
    <n v="0"/>
    <s v="31990690"/>
    <s v="7023"/>
    <s v="AURANGABAD RETAIL RO"/>
    <s v="7023"/>
    <s v="WZR"/>
    <s v="7023CC01"/>
    <s v="INFR"/>
    <d v="2025-02-12T00:00:00"/>
    <d v="2026-03-31T00:00:00"/>
    <s v="RET"/>
    <n v="1800000"/>
    <s v="AURANGABAD RETAIL RO"/>
    <x v="1"/>
    <x v="1"/>
    <m/>
  </r>
  <r>
    <x v="1573"/>
    <s v="WZ_Pune_Modn_Ladkat Brothers"/>
    <x v="1"/>
    <n v="1700000"/>
    <n v="1700000"/>
    <n v="0"/>
    <n v="0"/>
    <n v="0"/>
    <n v="0"/>
    <n v="0"/>
    <n v="0"/>
    <n v="0"/>
    <n v="0"/>
    <n v="0"/>
    <n v="0"/>
    <n v="0"/>
    <n v="0"/>
    <n v="0"/>
    <s v="31949520"/>
    <s v="7029"/>
    <s v="PUNE RETAIL RO"/>
    <s v="7029"/>
    <s v="WZR"/>
    <s v="7029CC01"/>
    <s v="SIGN"/>
    <d v="2025-02-12T00:00:00"/>
    <d v="2026-02-28T00:00:00"/>
    <s v="RET"/>
    <n v="1700000"/>
    <s v="PUNE RETAIL RO"/>
    <x v="1"/>
    <x v="1"/>
    <m/>
  </r>
  <r>
    <x v="1574"/>
    <s v="WZ_PUNE_MOD_Manik Sona"/>
    <x v="1"/>
    <n v="5600000"/>
    <n v="5600000"/>
    <n v="114976.37"/>
    <n v="0"/>
    <n v="0"/>
    <n v="4784304.37"/>
    <n v="85.434006607142862"/>
    <n v="0"/>
    <n v="0"/>
    <n v="4694018.82"/>
    <n v="90285.55"/>
    <n v="4899280.74"/>
    <n v="0"/>
    <n v="0"/>
    <n v="0"/>
    <s v="31949520"/>
    <s v="7029"/>
    <s v="PUNE RETAIL RO"/>
    <s v="7029"/>
    <s v="WZR"/>
    <s v="7029CC01"/>
    <s v="INFR"/>
    <d v="2025-02-13T00:00:00"/>
    <d v="2026-02-28T00:00:00"/>
    <s v="RET"/>
    <n v="5600000"/>
    <s v="PUNE RETAIL RO"/>
    <x v="1"/>
    <x v="1"/>
    <m/>
  </r>
  <r>
    <x v="1575"/>
    <s v="WZ_Pune_Modn_Satara Petrol Depot"/>
    <x v="1"/>
    <n v="2200000"/>
    <n v="2200000"/>
    <n v="0"/>
    <n v="-0.01"/>
    <n v="-0.01"/>
    <n v="2152586.34"/>
    <n v="97.844833636363632"/>
    <n v="0"/>
    <n v="0"/>
    <n v="2152586.35"/>
    <n v="0"/>
    <n v="2152586.34"/>
    <n v="0"/>
    <n v="0"/>
    <n v="0"/>
    <s v="31949520"/>
    <s v="7029"/>
    <s v="PUNE RETAIL RO"/>
    <s v="7029"/>
    <s v="WZR"/>
    <s v="7029CC01"/>
    <s v="SIGN"/>
    <d v="2025-02-13T00:00:00"/>
    <d v="2026-02-28T00:00:00"/>
    <s v="RET"/>
    <n v="2200000"/>
    <s v="PUNE RETAIL RO"/>
    <x v="1"/>
    <x v="1"/>
    <m/>
  </r>
  <r>
    <x v="1576"/>
    <s v="WZ_AURR_UDHAN KRISHI SERVICES"/>
    <x v="3"/>
    <n v="2600000"/>
    <n v="2600000"/>
    <n v="2671.82"/>
    <n v="0"/>
    <n v="0"/>
    <n v="2392057.21"/>
    <n v="92.002200384615378"/>
    <n v="0"/>
    <n v="0"/>
    <n v="2392057.21"/>
    <n v="0"/>
    <n v="2394729.0299999998"/>
    <n v="0"/>
    <n v="0"/>
    <n v="0"/>
    <s v="31990690"/>
    <s v="7023"/>
    <s v="AURANGABAD RETAIL RO"/>
    <s v="7023"/>
    <s v="WZR"/>
    <s v="7023CC01"/>
    <s v="INFR"/>
    <d v="2025-02-13T00:00:00"/>
    <d v="2026-03-31T00:00:00"/>
    <s v="RET"/>
    <n v="2600000"/>
    <s v="AURANGABAD RETAIL RO"/>
    <x v="1"/>
    <x v="1"/>
    <m/>
  </r>
  <r>
    <x v="1577"/>
    <s v="WZ_Pune_Modn_RVI at Lonavala Petrol"/>
    <x v="1"/>
    <n v="1300000"/>
    <n v="1300000"/>
    <n v="0"/>
    <n v="0"/>
    <n v="0"/>
    <n v="0"/>
    <n v="0"/>
    <n v="0"/>
    <n v="0"/>
    <n v="0"/>
    <n v="0"/>
    <n v="0"/>
    <n v="0"/>
    <n v="0"/>
    <n v="0"/>
    <s v="31949520"/>
    <s v="7029"/>
    <s v="PUNE RETAIL RO"/>
    <s v="7029"/>
    <s v="WZR"/>
    <s v="7029CC01"/>
    <s v="SIGN"/>
    <d v="2025-02-13T00:00:00"/>
    <d v="2026-02-28T00:00:00"/>
    <s v="RET"/>
    <n v="1300000"/>
    <s v="PUNE RETAIL RO"/>
    <x v="1"/>
    <x v="1"/>
    <m/>
  </r>
  <r>
    <x v="1578"/>
    <s v="WZ_Pune_Modn_RVI at Shivaji Service"/>
    <x v="1"/>
    <n v="2400000"/>
    <n v="2400000"/>
    <n v="0"/>
    <n v="0"/>
    <n v="0"/>
    <n v="0"/>
    <n v="0"/>
    <n v="0"/>
    <n v="0"/>
    <n v="0"/>
    <n v="0"/>
    <n v="0"/>
    <n v="0"/>
    <n v="0"/>
    <n v="0"/>
    <s v="31949520"/>
    <s v="7029"/>
    <s v="PUNE RETAIL RO"/>
    <s v="7029"/>
    <s v="WZR"/>
    <s v="7029CC01"/>
    <s v="SIGN"/>
    <d v="2025-02-13T00:00:00"/>
    <d v="2026-02-28T00:00:00"/>
    <s v="RET"/>
    <n v="2400000"/>
    <s v="PUNE RETAIL RO"/>
    <x v="1"/>
    <x v="1"/>
    <m/>
  </r>
  <r>
    <x v="1579"/>
    <s v="WZ_AURR_OLD RVI REPL._SKGS SAI SIDDHI"/>
    <x v="3"/>
    <n v="2000000"/>
    <n v="2000000"/>
    <n v="0"/>
    <n v="0"/>
    <n v="0"/>
    <n v="0"/>
    <n v="0"/>
    <n v="0"/>
    <n v="0"/>
    <n v="0"/>
    <n v="0"/>
    <n v="0"/>
    <n v="0"/>
    <n v="0"/>
    <n v="0"/>
    <s v="31990690"/>
    <s v="7023"/>
    <s v="AURANGABAD RETAIL RO"/>
    <s v="7023"/>
    <s v="WZR"/>
    <s v="7023CC01"/>
    <s v="SIGN"/>
    <d v="2025-02-13T00:00:00"/>
    <d v="2026-03-31T00:00:00"/>
    <s v="RET"/>
    <n v="2000000"/>
    <s v="AURANGABAD RETAIL RO"/>
    <x v="1"/>
    <x v="1"/>
    <m/>
  </r>
  <r>
    <x v="1580"/>
    <s v="WZ_AURR_OLD RVI REP_AMRITSAR PETROLEUM"/>
    <x v="3"/>
    <n v="1600000"/>
    <n v="1600000"/>
    <n v="0"/>
    <n v="0"/>
    <n v="0"/>
    <n v="0"/>
    <n v="0"/>
    <n v="0"/>
    <n v="0"/>
    <n v="0"/>
    <n v="0"/>
    <n v="0"/>
    <n v="0"/>
    <n v="0"/>
    <n v="0"/>
    <s v="31990690"/>
    <s v="7023"/>
    <s v="AURANGABAD RETAIL RO"/>
    <s v="7023"/>
    <s v="WZR"/>
    <s v="7023CC01"/>
    <s v="SIGN"/>
    <d v="2025-02-13T00:00:00"/>
    <d v="2026-03-31T00:00:00"/>
    <s v="RET"/>
    <n v="1600000"/>
    <s v="AURANGABAD RETAIL RO"/>
    <x v="1"/>
    <x v="1"/>
    <m/>
  </r>
  <r>
    <x v="1581"/>
    <s v="WZ_AURR_NRO_DC_DHAWALPURI"/>
    <x v="3"/>
    <n v="2500000"/>
    <n v="2500000"/>
    <n v="0"/>
    <n v="0"/>
    <n v="0"/>
    <n v="1926117.83"/>
    <n v="77.044713200000004"/>
    <n v="0"/>
    <n v="0"/>
    <n v="1844160.13"/>
    <n v="81957.7"/>
    <n v="1926117.83"/>
    <n v="0"/>
    <n v="0"/>
    <n v="0"/>
    <s v="31990690"/>
    <s v="7023"/>
    <s v="AURANGABAD RETAIL RO"/>
    <s v="7023"/>
    <s v="WZR"/>
    <s v="7023CC01"/>
    <s v="INFR"/>
    <d v="2025-02-14T00:00:00"/>
    <d v="2026-03-31T00:00:00"/>
    <s v="RET"/>
    <n v="2500000"/>
    <s v="AURANGABAD RETAIL RO"/>
    <x v="1"/>
    <x v="1"/>
    <m/>
  </r>
  <r>
    <x v="1582"/>
    <s v="WZ_AURR_NRO_DC_KASHTI"/>
    <x v="3"/>
    <n v="2500000"/>
    <n v="2500000"/>
    <n v="0"/>
    <n v="0"/>
    <n v="0"/>
    <n v="658185.6"/>
    <n v="26.327424000000001"/>
    <n v="0"/>
    <n v="0"/>
    <n v="0"/>
    <n v="658185.6"/>
    <n v="658185.6"/>
    <n v="0"/>
    <n v="0"/>
    <n v="0"/>
    <s v="31990690"/>
    <s v="7023"/>
    <s v="AURANGABAD RETAIL RO"/>
    <s v="7023"/>
    <s v="WZR"/>
    <s v="7023CC01"/>
    <s v="INFR"/>
    <d v="2025-02-14T00:00:00"/>
    <d v="2026-03-31T00:00:00"/>
    <s v="RET"/>
    <n v="2500000"/>
    <s v="AURANGABAD RETAIL RO"/>
    <x v="1"/>
    <x v="1"/>
    <m/>
  </r>
  <r>
    <x v="1583"/>
    <s v="WZ_NSK_RVIReplacement"/>
    <x v="4"/>
    <n v="3750000"/>
    <n v="3750000"/>
    <n v="0"/>
    <n v="0"/>
    <n v="0"/>
    <n v="0"/>
    <n v="0"/>
    <n v="0"/>
    <n v="0"/>
    <n v="0"/>
    <n v="0"/>
    <n v="0"/>
    <n v="0"/>
    <n v="0"/>
    <n v="0"/>
    <s v="31945070"/>
    <s v="7036"/>
    <s v="NASIK RETAIL REGIONAL OFFICE"/>
    <s v="7036"/>
    <s v="WZR"/>
    <s v="7036CC01"/>
    <s v="SIGN"/>
    <d v="2024-04-01T00:00:00"/>
    <d v="2026-03-31T00:00:00"/>
    <s v="RET"/>
    <n v="3750000"/>
    <s v="NASIK RETAIL REGIONAL OFFICE"/>
    <x v="1"/>
    <x v="1"/>
    <m/>
  </r>
  <r>
    <x v="1584"/>
    <s v="WZ_NSK_NDC_NandurDasak_25L"/>
    <x v="4"/>
    <n v="2500000"/>
    <n v="2500000"/>
    <n v="1016451.39"/>
    <n v="0"/>
    <n v="0"/>
    <n v="1274005.18"/>
    <n v="50.960207199999999"/>
    <n v="0"/>
    <n v="0"/>
    <n v="911530.97"/>
    <n v="362474.21"/>
    <n v="2290456.5699999998"/>
    <n v="0"/>
    <n v="0"/>
    <n v="0"/>
    <s v="31945070"/>
    <s v="7036"/>
    <s v="NASIK RETAIL REGIONAL OFFICE"/>
    <s v="7036"/>
    <s v="WZR"/>
    <s v="7036CC01"/>
    <s v="INFR"/>
    <d v="2024-04-01T00:00:00"/>
    <d v="2025-12-31T00:00:00"/>
    <s v="RET"/>
    <n v="2500000"/>
    <s v="NASIK RETAIL REGIONAL OFFICE"/>
    <x v="1"/>
    <x v="1"/>
    <m/>
  </r>
  <r>
    <x v="1585"/>
    <s v="WZ_NSK_NDC_Mohdari_25L"/>
    <x v="4"/>
    <n v="2500000"/>
    <n v="2500000"/>
    <n v="815379.67"/>
    <n v="0"/>
    <n v="0"/>
    <n v="1333298.18"/>
    <n v="53.331927199999996"/>
    <n v="0"/>
    <n v="0"/>
    <n v="1333298.18"/>
    <n v="0"/>
    <n v="2148677.85"/>
    <n v="0"/>
    <n v="0"/>
    <n v="0"/>
    <s v="31945070"/>
    <s v="7036"/>
    <s v="NASIK RETAIL REGIONAL OFFICE"/>
    <s v="7036"/>
    <s v="WZR"/>
    <s v="7036CC01"/>
    <s v="INFR"/>
    <d v="2024-04-01T00:00:00"/>
    <d v="2025-12-31T00:00:00"/>
    <s v="RET"/>
    <n v="2500000"/>
    <s v="NASIK RETAIL REGIONAL OFFICE"/>
    <x v="1"/>
    <x v="1"/>
    <m/>
  </r>
  <r>
    <x v="1586"/>
    <s v="WZ_SUR_NROWadadCC"/>
    <x v="2"/>
    <n v="19400000"/>
    <n v="19400000"/>
    <n v="4773355.59"/>
    <n v="0"/>
    <n v="0"/>
    <n v="6765424.9000000004"/>
    <n v="34.873324226804122"/>
    <n v="0"/>
    <n v="0"/>
    <n v="6030165.8899999997"/>
    <n v="735259.01"/>
    <n v="11538780.49"/>
    <n v="0"/>
    <n v="0"/>
    <n v="0"/>
    <s v="31951460"/>
    <s v="7035"/>
    <s v="SHOLAPUR RETAIL REGION"/>
    <s v="7035"/>
    <s v="WZR"/>
    <s v="7035CC01"/>
    <s v="INFR"/>
    <d v="2025-02-17T00:00:00"/>
    <d v="2026-03-31T00:00:00"/>
    <s v="RET"/>
    <n v="19400000"/>
    <s v="SHOLAPUR RETAIL REGION"/>
    <x v="1"/>
    <x v="1"/>
    <m/>
  </r>
  <r>
    <x v="1587"/>
    <s v="CNG_WZ_NAG_XPRESSWAYAUTO"/>
    <x v="6"/>
    <n v="2000000"/>
    <n v="2000000"/>
    <n v="70400"/>
    <n v="0"/>
    <n v="0"/>
    <n v="0"/>
    <n v="0"/>
    <n v="0"/>
    <n v="0"/>
    <n v="0"/>
    <n v="0"/>
    <n v="70400"/>
    <n v="0"/>
    <n v="0"/>
    <n v="0"/>
    <s v="31992360"/>
    <s v="7028"/>
    <s v="NAGPUR RETAIL RO (STP 5027)"/>
    <s v="7028"/>
    <s v="WZR"/>
    <s v="7028CC01"/>
    <s v="CNG"/>
    <d v="2024-04-01T00:00:00"/>
    <d v="2026-03-31T00:00:00"/>
    <s v="RET"/>
    <n v="2000000"/>
    <s v="NAGPUR RETAIL RO (STP 5027)"/>
    <x v="1"/>
    <x v="1"/>
    <m/>
  </r>
  <r>
    <x v="1588"/>
    <s v="CNG_WZ_NAG_PATELKORADI"/>
    <x v="6"/>
    <n v="2000000"/>
    <n v="2000000"/>
    <n v="0"/>
    <n v="0"/>
    <n v="0"/>
    <n v="0"/>
    <n v="0"/>
    <n v="0"/>
    <n v="0"/>
    <n v="0"/>
    <n v="0"/>
    <n v="0"/>
    <n v="0"/>
    <n v="0"/>
    <n v="0"/>
    <s v="31957050"/>
    <s v="7028"/>
    <s v="NAGPUR RETAIL RO (STP 5027)"/>
    <s v="7028"/>
    <s v="WZR"/>
    <s v="7028CC01"/>
    <s v="CNG"/>
    <d v="2025-02-17T00:00:00"/>
    <d v="2026-03-31T00:00:00"/>
    <s v="RET"/>
    <n v="2000000"/>
    <s v="NAGPUR RETAIL RO (STP 5027)"/>
    <x v="1"/>
    <x v="1"/>
    <m/>
  </r>
  <r>
    <x v="1589"/>
    <s v="WZ_NAG_DDDSHRISAIBALAJITIRODA"/>
    <x v="6"/>
    <n v="1200000"/>
    <n v="1200000"/>
    <n v="428856.44"/>
    <n v="0"/>
    <n v="0"/>
    <n v="769519.46"/>
    <n v="64.126621666666665"/>
    <n v="0"/>
    <n v="0"/>
    <n v="0"/>
    <n v="769519.46"/>
    <n v="1198375.8999999999"/>
    <n v="0"/>
    <n v="0"/>
    <n v="0"/>
    <s v="31957050"/>
    <s v="7028"/>
    <s v="NAGPUR RETAIL RO (STP 5027)"/>
    <s v="7028"/>
    <s v="WZR"/>
    <s v="7028CC01"/>
    <s v="PNM"/>
    <d v="2024-04-01T00:00:00"/>
    <d v="2026-03-31T00:00:00"/>
    <s v="RET"/>
    <n v="1200000"/>
    <s v="NAGPUR RETAIL RO (STP 5027)"/>
    <x v="1"/>
    <x v="1"/>
    <m/>
  </r>
  <r>
    <x v="1590"/>
    <s v="WZ_VASHI_MOD_BABAPETRO"/>
    <x v="5"/>
    <n v="1600000"/>
    <n v="1600000"/>
    <n v="88641"/>
    <n v="0"/>
    <n v="0"/>
    <n v="1488871.33"/>
    <n v="93.054458125000011"/>
    <n v="0"/>
    <n v="0"/>
    <n v="1328851.33"/>
    <n v="160020"/>
    <n v="1577512.33"/>
    <n v="0"/>
    <n v="0"/>
    <n v="0"/>
    <s v="31917210"/>
    <s v="7033"/>
    <s v="VASHI RETAIL RO"/>
    <s v="7033"/>
    <s v="WZR"/>
    <s v="7033CC01"/>
    <s v="INFR"/>
    <d v="2025-02-17T00:00:00"/>
    <d v="2026-03-31T00:00:00"/>
    <s v="RET"/>
    <n v="1600000"/>
    <s v="VASHI RETAIL RO"/>
    <x v="1"/>
    <x v="1"/>
    <m/>
  </r>
  <r>
    <x v="1591"/>
    <s v="WZ_VASHI_MOD_SOMNATH"/>
    <x v="5"/>
    <n v="2100000"/>
    <n v="2100000"/>
    <n v="37233.5"/>
    <n v="527356.02"/>
    <n v="527356.02"/>
    <n v="1417333.48"/>
    <n v="67.492070476190477"/>
    <n v="0"/>
    <n v="0"/>
    <n v="0"/>
    <n v="889977.46"/>
    <n v="1454566.98"/>
    <n v="0"/>
    <n v="0"/>
    <n v="0"/>
    <s v="31917210"/>
    <s v="7033"/>
    <s v="VASHI RETAIL RO"/>
    <s v="7033"/>
    <s v="WZR"/>
    <s v="7033CC01"/>
    <s v="INFR"/>
    <d v="2025-02-17T00:00:00"/>
    <d v="2026-06-30T00:00:00"/>
    <s v="RET"/>
    <n v="2100000"/>
    <s v="VASHI RETAIL RO"/>
    <x v="1"/>
    <x v="1"/>
    <m/>
  </r>
  <r>
    <x v="1592"/>
    <s v="WZ_VASHI_MOD_LINEARLIGHTING"/>
    <x v="5"/>
    <n v="2800000"/>
    <n v="2800000"/>
    <n v="585000"/>
    <n v="0"/>
    <n v="0"/>
    <n v="870682.99"/>
    <n v="31.095821071428571"/>
    <n v="0"/>
    <n v="0"/>
    <n v="0"/>
    <n v="870682.99"/>
    <n v="1455682.99"/>
    <n v="0"/>
    <n v="0"/>
    <n v="0"/>
    <s v="31917210"/>
    <s v="7033"/>
    <s v="VASHI RETAIL RO"/>
    <s v="7033"/>
    <s v="WZR"/>
    <s v="7033CC01"/>
    <s v="INFR"/>
    <d v="2025-02-17T00:00:00"/>
    <d v="2026-07-30T00:00:00"/>
    <s v="RET"/>
    <n v="2800000"/>
    <s v="VASHI RETAIL RO"/>
    <x v="1"/>
    <x v="1"/>
    <m/>
  </r>
  <r>
    <x v="1593"/>
    <s v="WZ_AURR_DCNRO_KAREGAON"/>
    <x v="3"/>
    <n v="2600000"/>
    <n v="2600000"/>
    <n v="100157.16"/>
    <n v="0"/>
    <n v="0"/>
    <n v="1936094.83"/>
    <n v="74.465185769230771"/>
    <n v="0"/>
    <n v="0"/>
    <n v="1844160.13"/>
    <n v="91934.7"/>
    <n v="2036251.99"/>
    <n v="0"/>
    <n v="0"/>
    <n v="0"/>
    <s v="31990690"/>
    <s v="7023"/>
    <s v="AURANGABAD RETAIL RO"/>
    <s v="7023"/>
    <s v="WZR"/>
    <s v="7023CC01"/>
    <s v="INFR"/>
    <d v="2025-02-18T00:00:00"/>
    <d v="2026-03-31T00:00:00"/>
    <s v="RET"/>
    <n v="2600000"/>
    <s v="AURANGABAD RETAIL RO"/>
    <x v="1"/>
    <x v="1"/>
    <m/>
  </r>
  <r>
    <x v="1594"/>
    <s v="WZ_VASHI_MOD_YOGESHWARIPETRO"/>
    <x v="5"/>
    <n v="3600000"/>
    <n v="3600000"/>
    <n v="0"/>
    <n v="332367.24"/>
    <n v="332367.24"/>
    <n v="3596848.07"/>
    <n v="99.912446388888881"/>
    <n v="0"/>
    <n v="0"/>
    <n v="3179341"/>
    <n v="85139.83"/>
    <n v="3596848.07"/>
    <n v="0"/>
    <n v="0"/>
    <n v="0"/>
    <s v="31917210"/>
    <s v="7033"/>
    <s v="VASHI RETAIL RO"/>
    <s v="7033"/>
    <s v="WZR"/>
    <s v="7033CC01"/>
    <s v="INFR"/>
    <d v="2025-02-18T00:00:00"/>
    <d v="2026-06-30T00:00:00"/>
    <s v="RET"/>
    <n v="3600000"/>
    <s v="VASHI RETAIL RO"/>
    <x v="1"/>
    <x v="1"/>
    <m/>
  </r>
  <r>
    <x v="1595"/>
    <s v="WZ_VASHI_MOD_PRATHMESH PETRO"/>
    <x v="5"/>
    <n v="3700000"/>
    <n v="3700000"/>
    <n v="0"/>
    <n v="0"/>
    <n v="0"/>
    <n v="3677601.15"/>
    <n v="99.39462567567567"/>
    <n v="0"/>
    <n v="0"/>
    <n v="3677601.14"/>
    <n v="0.01"/>
    <n v="3677601.15"/>
    <n v="0"/>
    <n v="0"/>
    <n v="0"/>
    <s v="31917210"/>
    <s v="7033"/>
    <s v="VASHI RETAIL RO"/>
    <s v="7033"/>
    <s v="WZR"/>
    <s v="7033CC01"/>
    <s v="INFR"/>
    <d v="2025-02-18T00:00:00"/>
    <d v="2026-06-30T00:00:00"/>
    <s v="RET"/>
    <n v="3700000"/>
    <s v="VASHI RETAIL RO"/>
    <x v="1"/>
    <x v="1"/>
    <m/>
  </r>
  <r>
    <x v="1596"/>
    <s v="WZ_VASHI_MOD_BHARAT AGENCY"/>
    <x v="5"/>
    <n v="3100000"/>
    <n v="3100000"/>
    <n v="1839576.15"/>
    <n v="0"/>
    <n v="0"/>
    <n v="1257911.08"/>
    <n v="40.577776774193552"/>
    <n v="0"/>
    <n v="0"/>
    <n v="0"/>
    <n v="1257911.08"/>
    <n v="3097487.23"/>
    <n v="0"/>
    <n v="0"/>
    <n v="0"/>
    <s v="31917210"/>
    <s v="7033"/>
    <s v="VASHI RETAIL RO"/>
    <s v="7033"/>
    <s v="WZR"/>
    <s v="7033CC01"/>
    <s v="INFR"/>
    <d v="2025-02-18T00:00:00"/>
    <d v="2026-06-30T00:00:00"/>
    <s v="RET"/>
    <n v="3100000"/>
    <s v="VASHI RETAIL RO"/>
    <x v="1"/>
    <x v="1"/>
    <m/>
  </r>
  <r>
    <x v="1597"/>
    <s v="WZ_VASHI_MOD_LAMBODAR PETRO"/>
    <x v="5"/>
    <n v="1000000"/>
    <n v="1000000"/>
    <n v="402945.77"/>
    <n v="0"/>
    <n v="0"/>
    <n v="562910.93000000005"/>
    <n v="56.291093000000004"/>
    <n v="0"/>
    <n v="0"/>
    <n v="0"/>
    <n v="562910.93000000005"/>
    <n v="965856.7"/>
    <n v="0"/>
    <n v="0"/>
    <n v="0"/>
    <s v="31917210"/>
    <s v="7033"/>
    <s v="VASHI RETAIL RO"/>
    <s v="7033"/>
    <s v="WZR"/>
    <s v="7033CC01"/>
    <s v="INFR"/>
    <d v="2025-02-18T00:00:00"/>
    <d v="2026-06-30T00:00:00"/>
    <s v="RET"/>
    <n v="1000000"/>
    <s v="VASHI RETAIL RO"/>
    <x v="1"/>
    <x v="1"/>
    <m/>
  </r>
  <r>
    <x v="1598"/>
    <s v="WZ_VASHI_NRO_KHARADE"/>
    <x v="5"/>
    <n v="2600000"/>
    <n v="2600000"/>
    <n v="197728.6"/>
    <n v="50000"/>
    <n v="50000"/>
    <n v="2136042"/>
    <n v="82.155461538461537"/>
    <n v="0"/>
    <n v="0"/>
    <n v="1080221"/>
    <n v="1005821"/>
    <n v="2333770.6"/>
    <n v="0"/>
    <n v="0"/>
    <n v="0"/>
    <s v="31917210"/>
    <s v="7033"/>
    <s v="VASHI RETAIL RO"/>
    <s v="7033"/>
    <s v="WZR"/>
    <s v="7033CC01"/>
    <s v="INFR"/>
    <d v="2025-02-18T00:00:00"/>
    <d v="2026-06-30T00:00:00"/>
    <s v="RET"/>
    <n v="2600000"/>
    <s v="VASHI RETAIL RO"/>
    <x v="1"/>
    <x v="1"/>
    <m/>
  </r>
  <r>
    <x v="1599"/>
    <s v="WZ_MRO_Tank Replacment Karfule"/>
    <x v="7"/>
    <n v="800000"/>
    <n v="800000"/>
    <n v="0"/>
    <n v="0"/>
    <n v="0"/>
    <n v="590885.23"/>
    <n v="73.860653749999997"/>
    <n v="0"/>
    <n v="0"/>
    <n v="590885.23"/>
    <n v="0"/>
    <n v="590885.23"/>
    <n v="0"/>
    <n v="0"/>
    <n v="0"/>
    <s v="31904990"/>
    <s v="7027"/>
    <s v="MUMBAI RETAIL RO"/>
    <s v="7027"/>
    <s v="WZR"/>
    <s v="7027CC01"/>
    <s v="INFR"/>
    <d v="2025-02-19T00:00:00"/>
    <d v="2025-10-31T00:00:00"/>
    <s v="RET"/>
    <n v="800000"/>
    <s v="MUMBAI RETAIL RO"/>
    <x v="0"/>
    <x v="1"/>
    <m/>
  </r>
  <r>
    <x v="1600"/>
    <s v="WZ_Pune_NRO Somatane_CO"/>
    <x v="1"/>
    <n v="7500000"/>
    <n v="7500000"/>
    <n v="2143419.4700000002"/>
    <n v="0"/>
    <n v="0"/>
    <n v="2960720.97"/>
    <n v="39.476279600000005"/>
    <n v="0"/>
    <n v="0"/>
    <n v="2650915"/>
    <n v="309805.96999999997"/>
    <n v="5104140.4400000004"/>
    <n v="0"/>
    <n v="0"/>
    <n v="0"/>
    <s v="31949520"/>
    <s v="7029"/>
    <s v="PUNE RETAIL RO"/>
    <s v="7029"/>
    <s v="WZR"/>
    <s v="7029CC01"/>
    <s v="INFR"/>
    <d v="2025-02-19T00:00:00"/>
    <d v="2026-02-28T00:00:00"/>
    <s v="RET"/>
    <n v="7500000"/>
    <s v="PUNE RETAIL RO"/>
    <x v="1"/>
    <x v="1"/>
    <m/>
  </r>
  <r>
    <x v="1601"/>
    <s v="WZ_Pune_NRO Tambademala_CO"/>
    <x v="1"/>
    <n v="15300000"/>
    <n v="15300000"/>
    <n v="765790.76"/>
    <n v="-0.02"/>
    <n v="-0.02"/>
    <n v="10006425.01"/>
    <n v="65.401470653594771"/>
    <n v="0"/>
    <n v="0"/>
    <n v="9522787.5399999991"/>
    <n v="483637.49"/>
    <n v="10772215.77"/>
    <n v="0"/>
    <n v="0"/>
    <n v="0"/>
    <s v="31949520"/>
    <s v="7029"/>
    <s v="PUNE RETAIL RO"/>
    <s v="7029"/>
    <s v="WZR"/>
    <s v="7029CC01"/>
    <s v="INFR"/>
    <d v="2025-02-19T00:00:00"/>
    <d v="2026-02-28T00:00:00"/>
    <s v="RET"/>
    <n v="7500000"/>
    <s v="PUNE RETAIL RO"/>
    <x v="1"/>
    <x v="1"/>
    <m/>
  </r>
  <r>
    <x v="1602"/>
    <s v="WZ_VASHI_NRO_CNG_KALASH"/>
    <x v="5"/>
    <n v="4700000"/>
    <n v="4700000"/>
    <n v="510416.65"/>
    <n v="145600"/>
    <n v="145600"/>
    <n v="1460785.67"/>
    <n v="31.080546170212763"/>
    <n v="0"/>
    <n v="0"/>
    <n v="1093193.67"/>
    <n v="221992"/>
    <n v="1971202.32"/>
    <n v="0"/>
    <n v="0"/>
    <n v="0"/>
    <s v="31917210"/>
    <s v="7033"/>
    <s v="VASHI RETAIL RO"/>
    <s v="7033"/>
    <s v="WZR"/>
    <s v="7033CC01"/>
    <s v="INFR"/>
    <d v="2025-02-21T00:00:00"/>
    <d v="2026-06-30T00:00:00"/>
    <s v="RET"/>
    <n v="4700000"/>
    <s v="VASHI RETAIL RO"/>
    <x v="1"/>
    <x v="1"/>
    <m/>
  </r>
  <r>
    <x v="1603"/>
    <s v="WZ_AURR_NRODC_MURMI"/>
    <x v="3"/>
    <n v="2200000"/>
    <n v="2200000"/>
    <n v="11997.42"/>
    <n v="0"/>
    <n v="0"/>
    <n v="1950357.97"/>
    <n v="88.652635000000004"/>
    <n v="0"/>
    <n v="0"/>
    <n v="1844160.13"/>
    <n v="106197.84"/>
    <n v="1962355.39"/>
    <n v="0"/>
    <n v="0"/>
    <n v="0"/>
    <s v="31990690"/>
    <s v="7023"/>
    <s v="AURANGABAD RETAIL RO"/>
    <s v="7023"/>
    <s v="WZR"/>
    <s v="7023CC01"/>
    <s v="INFR"/>
    <d v="2025-02-21T00:00:00"/>
    <d v="2026-03-31T00:00:00"/>
    <s v="RET"/>
    <n v="2200000"/>
    <s v="AURANGABAD RETAIL RO"/>
    <x v="1"/>
    <x v="1"/>
    <m/>
  </r>
  <r>
    <x v="1604"/>
    <s v="WZ_Pune_NRO Chalakwadi_DO"/>
    <x v="1"/>
    <n v="2700000"/>
    <n v="2700000"/>
    <n v="770686.53"/>
    <n v="0"/>
    <n v="0"/>
    <n v="1512710.94"/>
    <n v="56.026331111111112"/>
    <n v="0"/>
    <n v="0"/>
    <n v="1512710.94"/>
    <n v="0"/>
    <n v="2283397.4700000002"/>
    <n v="0"/>
    <n v="0"/>
    <n v="0"/>
    <s v="31949520"/>
    <s v="7029"/>
    <s v="PUNE RETAIL RO"/>
    <s v="7029"/>
    <s v="WZR"/>
    <s v="7029CC01"/>
    <s v="INFR"/>
    <d v="2025-02-24T00:00:00"/>
    <d v="2026-02-28T00:00:00"/>
    <s v="RET"/>
    <n v="2700000"/>
    <s v="PUNE RETAIL RO"/>
    <x v="1"/>
    <x v="1"/>
    <m/>
  </r>
  <r>
    <x v="1605"/>
    <s v="WZ_AURR_NRODC_DABHADI"/>
    <x v="3"/>
    <n v="2600000"/>
    <n v="2600000"/>
    <n v="0"/>
    <n v="0"/>
    <n v="0"/>
    <n v="2043337.41"/>
    <n v="78.589900384615376"/>
    <n v="0"/>
    <n v="0"/>
    <n v="1361111.56"/>
    <n v="682225.85"/>
    <n v="2043337.41"/>
    <n v="0"/>
    <n v="0"/>
    <n v="0"/>
    <s v="31990690"/>
    <s v="7023"/>
    <s v="AURANGABAD RETAIL RO"/>
    <s v="7023"/>
    <s v="WZR"/>
    <s v="7023CC01"/>
    <s v="INFR"/>
    <d v="2025-02-24T00:00:00"/>
    <d v="2026-03-31T00:00:00"/>
    <s v="RET"/>
    <n v="2600000"/>
    <s v="AURANGABAD RETAIL RO"/>
    <x v="1"/>
    <x v="1"/>
    <m/>
  </r>
  <r>
    <x v="1606"/>
    <s v="WZ_Vasco_RVI Rep_Gregory Gomes"/>
    <x v="8"/>
    <n v="1372500"/>
    <n v="1372500"/>
    <n v="0"/>
    <n v="0"/>
    <n v="0"/>
    <n v="0"/>
    <n v="0"/>
    <n v="0"/>
    <n v="0"/>
    <n v="0"/>
    <n v="0"/>
    <n v="0"/>
    <n v="0"/>
    <n v="0"/>
    <n v="0"/>
    <s v="31990680"/>
    <s v="7032"/>
    <s v="VASCO RETAIL RO"/>
    <s v="7032"/>
    <s v="WZR"/>
    <s v="7032CC01"/>
    <s v="SIGN"/>
    <d v="2025-02-25T00:00:00"/>
    <d v="2026-03-31T00:00:00"/>
    <s v="RET"/>
    <n v="1372500"/>
    <s v="VASCO RETAIL RO"/>
    <x v="1"/>
    <x v="1"/>
    <m/>
  </r>
  <r>
    <x v="1607"/>
    <s v="WZ_Vasco_RVI Rep_Adhoc Tare"/>
    <x v="8"/>
    <n v="1350000"/>
    <n v="1350000"/>
    <n v="0"/>
    <n v="0"/>
    <n v="0"/>
    <n v="0"/>
    <n v="0"/>
    <n v="0"/>
    <n v="0"/>
    <n v="0"/>
    <n v="0"/>
    <n v="0"/>
    <n v="0"/>
    <n v="0"/>
    <n v="0"/>
    <s v="31990680"/>
    <s v="7032"/>
    <s v="VASCO RETAIL RO"/>
    <s v="7032"/>
    <s v="WZR"/>
    <s v="7032CC01"/>
    <s v="SIGN"/>
    <d v="2025-02-25T00:00:00"/>
    <d v="2026-03-31T00:00:00"/>
    <s v="RET"/>
    <n v="1350000"/>
    <s v="VASCO RETAIL RO"/>
    <x v="1"/>
    <x v="1"/>
    <m/>
  </r>
  <r>
    <x v="1608"/>
    <s v="WZ_AURR_NRO_APMC_JADHAVWADI2"/>
    <x v="3"/>
    <n v="1200000"/>
    <n v="1200000"/>
    <n v="48997.82"/>
    <n v="0"/>
    <n v="0"/>
    <n v="1078096.73"/>
    <n v="89.84139416666666"/>
    <n v="0"/>
    <n v="0"/>
    <n v="1078096.73"/>
    <n v="0"/>
    <n v="1127094.55"/>
    <n v="0"/>
    <n v="0"/>
    <n v="0"/>
    <s v="31990690"/>
    <s v="7023"/>
    <s v="AURANGABAD RETAIL RO"/>
    <s v="7023"/>
    <s v="WZR"/>
    <s v="7023CC01"/>
    <s v="INFR"/>
    <d v="2025-02-25T00:00:00"/>
    <d v="2026-03-31T00:00:00"/>
    <s v="RET"/>
    <n v="1200000"/>
    <s v="AURANGABAD RETAIL RO"/>
    <x v="1"/>
    <x v="1"/>
    <m/>
  </r>
  <r>
    <x v="1609"/>
    <s v="WZ_Pune_NRO Kangaon_DO"/>
    <x v="1"/>
    <n v="2300000"/>
    <n v="2300000"/>
    <n v="53898.77"/>
    <n v="0"/>
    <n v="0"/>
    <n v="990631.93"/>
    <n v="43.070953478260869"/>
    <n v="0"/>
    <n v="0"/>
    <n v="920350"/>
    <n v="70281.929999999993"/>
    <n v="1044530.7"/>
    <n v="0"/>
    <n v="0"/>
    <n v="0"/>
    <s v="31949520"/>
    <s v="7029"/>
    <s v="PUNE RETAIL RO"/>
    <s v="7029"/>
    <s v="WZR"/>
    <s v="7029CC01"/>
    <s v="INFR"/>
    <d v="2025-02-26T00:00:00"/>
    <d v="2026-02-28T00:00:00"/>
    <s v="RET"/>
    <n v="2300000"/>
    <s v="PUNE RETAIL RO"/>
    <x v="1"/>
    <x v="1"/>
    <m/>
  </r>
  <r>
    <x v="1610"/>
    <s v="WZ_Pune_Modn_RVI at Gawade Patil"/>
    <x v="1"/>
    <n v="2100000"/>
    <n v="2100000"/>
    <n v="0"/>
    <n v="0"/>
    <n v="0"/>
    <n v="0"/>
    <n v="0"/>
    <n v="0"/>
    <n v="0"/>
    <n v="0"/>
    <n v="0"/>
    <n v="0"/>
    <n v="0"/>
    <n v="0"/>
    <n v="0"/>
    <s v="31949520"/>
    <s v="7029"/>
    <s v="PUNE RETAIL RO"/>
    <s v="7029"/>
    <s v="WZR"/>
    <s v="7029CC01"/>
    <s v="SIGN"/>
    <d v="2025-02-26T00:00:00"/>
    <d v="2026-02-28T00:00:00"/>
    <s v="RET"/>
    <n v="2100000"/>
    <s v="PUNE RETAIL RO"/>
    <x v="1"/>
    <x v="1"/>
    <m/>
  </r>
  <r>
    <x v="1611"/>
    <s v="WZ_Pune_Modn_RVI at Tejas Petroleum"/>
    <x v="1"/>
    <n v="1200000"/>
    <n v="1200000"/>
    <n v="0"/>
    <n v="0"/>
    <n v="0"/>
    <n v="0"/>
    <n v="0"/>
    <n v="0"/>
    <n v="0"/>
    <n v="0"/>
    <n v="0"/>
    <n v="0"/>
    <n v="0"/>
    <n v="0"/>
    <n v="0"/>
    <s v="31949520"/>
    <s v="7029"/>
    <s v="PUNE RETAIL RO"/>
    <s v="7029"/>
    <s v="WZR"/>
    <s v="7029CC01"/>
    <s v="SIGN"/>
    <d v="2025-02-26T00:00:00"/>
    <d v="2026-02-28T00:00:00"/>
    <s v="RET"/>
    <n v="1200000"/>
    <s v="PUNE RETAIL RO"/>
    <x v="1"/>
    <x v="1"/>
    <m/>
  </r>
  <r>
    <x v="1612"/>
    <s v="WZ_VASHI_CNG_J K PETRO"/>
    <x v="5"/>
    <n v="3000000"/>
    <n v="3000000"/>
    <n v="0"/>
    <n v="28071.7"/>
    <n v="28071.7"/>
    <n v="2996280.79"/>
    <n v="99.876026333333328"/>
    <n v="0"/>
    <n v="0"/>
    <n v="2929956.15"/>
    <n v="38252.94"/>
    <n v="2996280.79"/>
    <n v="0"/>
    <n v="0"/>
    <n v="0"/>
    <s v="31917210"/>
    <s v="7033"/>
    <s v="VASHI RETAIL RO"/>
    <s v="7033"/>
    <s v="WZR"/>
    <s v="7033CC01"/>
    <s v="CNG"/>
    <d v="2025-02-27T00:00:00"/>
    <d v="2026-06-30T00:00:00"/>
    <s v="RET"/>
    <n v="3000000"/>
    <s v="VASHI RETAIL RO"/>
    <x v="1"/>
    <x v="1"/>
    <m/>
  </r>
  <r>
    <x v="1613"/>
    <s v="WZ_DDD_R.B.Traders"/>
    <x v="5"/>
    <n v="600000"/>
    <n v="600000"/>
    <n v="0"/>
    <n v="20000"/>
    <n v="20000"/>
    <n v="587037.69999999995"/>
    <n v="97.839616666666657"/>
    <n v="0"/>
    <n v="0"/>
    <n v="567037.69999999995"/>
    <n v="0"/>
    <n v="587037.69999999995"/>
    <n v="0"/>
    <n v="0"/>
    <n v="0"/>
    <s v="31917210"/>
    <s v="7033"/>
    <s v="VASHI RETAIL RO"/>
    <s v="7033"/>
    <s v="WZR"/>
    <s v="7033CC01"/>
    <s v="PNM"/>
    <d v="2025-02-27T00:00:00"/>
    <d v="2026-06-30T00:00:00"/>
    <s v="RET"/>
    <n v="600000"/>
    <s v="VASHI RETAIL RO"/>
    <x v="1"/>
    <x v="1"/>
    <m/>
  </r>
  <r>
    <x v="1614"/>
    <s v="WZ_MRO_RVI Replacement"/>
    <x v="7"/>
    <n v="3130000"/>
    <n v="3130000"/>
    <n v="0"/>
    <n v="0"/>
    <n v="0"/>
    <n v="0"/>
    <n v="0"/>
    <n v="0"/>
    <n v="0"/>
    <n v="0"/>
    <n v="0"/>
    <n v="0"/>
    <n v="0"/>
    <n v="0"/>
    <n v="0"/>
    <s v="31904990"/>
    <s v="7027"/>
    <s v="MUMBAI RETAIL RO"/>
    <s v="7027"/>
    <s v="WZR"/>
    <s v="7027CC01"/>
    <s v="SIGN"/>
    <d v="2025-02-27T00:00:00"/>
    <d v="2025-12-31T00:00:00"/>
    <s v="RET"/>
    <n v="3130000"/>
    <s v="MUMBAI RETAIL RO"/>
    <x v="1"/>
    <x v="1"/>
    <m/>
  </r>
  <r>
    <x v="1615"/>
    <s v="WZ_VASHI_OLD_RVI_REP_KRISHNA PETRO"/>
    <x v="5"/>
    <n v="2600000"/>
    <n v="2600000"/>
    <n v="0"/>
    <n v="0"/>
    <n v="0"/>
    <n v="0"/>
    <n v="0"/>
    <n v="0"/>
    <n v="0"/>
    <n v="0"/>
    <n v="0"/>
    <n v="0"/>
    <n v="0"/>
    <n v="0"/>
    <n v="0"/>
    <s v="31917210"/>
    <s v="7033"/>
    <s v="VASHI RETAIL RO"/>
    <s v="7033"/>
    <s v="WZR"/>
    <s v="7033CC01"/>
    <s v="SIGN"/>
    <d v="2025-02-27T00:00:00"/>
    <d v="2026-06-30T00:00:00"/>
    <s v="RET"/>
    <n v="2600000"/>
    <s v="VASHI RETAIL RO"/>
    <x v="1"/>
    <x v="1"/>
    <m/>
  </r>
  <r>
    <x v="1616"/>
    <s v="WZ_SUR_NROJamgaonCFS"/>
    <x v="2"/>
    <n v="11500000"/>
    <n v="11500000"/>
    <n v="5558572.5899999999"/>
    <n v="0"/>
    <n v="0"/>
    <n v="2949002.75"/>
    <n v="25.643502173913042"/>
    <n v="0"/>
    <n v="0"/>
    <n v="2860800.59"/>
    <n v="88202.16"/>
    <n v="8507575.3399999999"/>
    <n v="0"/>
    <n v="0"/>
    <n v="0"/>
    <s v="31951460"/>
    <s v="7035"/>
    <s v="SHOLAPUR RETAIL REGION"/>
    <s v="7035"/>
    <s v="WZR"/>
    <s v="7035CC01"/>
    <s v="INFR"/>
    <d v="2025-02-27T00:00:00"/>
    <d v="2026-03-31T00:00:00"/>
    <s v="RET"/>
    <n v="11500000"/>
    <s v="SHOLAPUR RETAIL REGION"/>
    <x v="1"/>
    <x v="2"/>
    <m/>
  </r>
  <r>
    <x v="1617"/>
    <s v="WZ_VASHI_RVI_REP_SAI PETRO"/>
    <x v="5"/>
    <n v="2200000"/>
    <n v="2200000"/>
    <n v="0"/>
    <n v="0"/>
    <n v="0"/>
    <n v="0"/>
    <n v="0"/>
    <n v="0"/>
    <n v="0"/>
    <n v="0"/>
    <n v="0"/>
    <n v="0"/>
    <n v="0"/>
    <n v="0"/>
    <n v="0"/>
    <s v="31917210"/>
    <s v="7033"/>
    <s v="VASHI RETAIL RO"/>
    <s v="7033"/>
    <s v="WZR"/>
    <s v="7033CC01"/>
    <s v="SIGN"/>
    <d v="2025-02-27T00:00:00"/>
    <d v="2026-06-30T00:00:00"/>
    <s v="RET"/>
    <n v="2200000"/>
    <s v="VASHI RETAIL RO"/>
    <x v="1"/>
    <x v="2"/>
    <m/>
  </r>
  <r>
    <x v="1618"/>
    <s v="WZ_AURR_NRO_CC_DABHRUL"/>
    <x v="3"/>
    <n v="10000000"/>
    <n v="10000000"/>
    <n v="198975.92"/>
    <n v="0"/>
    <n v="0"/>
    <n v="6401481.1900000004"/>
    <n v="64.014811899999998"/>
    <n v="0"/>
    <n v="0"/>
    <n v="4721754"/>
    <n v="1679727.19"/>
    <n v="6600457.1100000003"/>
    <n v="0"/>
    <n v="0"/>
    <n v="0"/>
    <s v="31990690"/>
    <s v="7023"/>
    <s v="AURANGABAD RETAIL RO"/>
    <s v="7023"/>
    <s v="WZR"/>
    <s v="7023CC01"/>
    <s v="INFR"/>
    <d v="2025-02-27T00:00:00"/>
    <d v="2026-03-31T00:00:00"/>
    <s v="RET"/>
    <n v="10000000"/>
    <s v="AURANGABAD RETAIL RO"/>
    <x v="1"/>
    <x v="2"/>
    <m/>
  </r>
  <r>
    <x v="1619"/>
    <s v="WZ_VASHI_RVI_REP_GAGAN GIRI"/>
    <x v="5"/>
    <n v="1700000"/>
    <n v="1700000"/>
    <n v="0"/>
    <n v="0"/>
    <n v="0"/>
    <n v="0"/>
    <n v="0"/>
    <n v="0"/>
    <n v="0"/>
    <n v="0"/>
    <n v="0"/>
    <n v="0"/>
    <n v="0"/>
    <n v="0"/>
    <n v="0"/>
    <s v="31917210"/>
    <s v="7033"/>
    <s v="VASHI RETAIL RO"/>
    <s v="7033"/>
    <s v="WZR"/>
    <s v="7033CC01"/>
    <s v="SIGN"/>
    <d v="2025-02-27T00:00:00"/>
    <d v="2026-06-30T00:00:00"/>
    <s v="RET"/>
    <n v="1700000"/>
    <s v="VASHI RETAIL RO"/>
    <x v="1"/>
    <x v="2"/>
    <m/>
  </r>
  <r>
    <x v="1620"/>
    <s v="WZ_VASHI_CNG_MANGALMURTI PETRO"/>
    <x v="5"/>
    <n v="3000000"/>
    <n v="3000000"/>
    <n v="0"/>
    <n v="0"/>
    <n v="0"/>
    <n v="3044326.86"/>
    <n v="101.47756199999999"/>
    <n v="0"/>
    <n v="0"/>
    <n v="2994015.86"/>
    <n v="50311"/>
    <n v="3044326.86"/>
    <n v="0"/>
    <n v="0"/>
    <n v="0"/>
    <s v="31917210"/>
    <s v="7033"/>
    <s v="VASHI RETAIL RO"/>
    <s v="7033"/>
    <s v="WZR"/>
    <s v="7033CC01"/>
    <s v="CNG"/>
    <d v="2025-02-27T00:00:00"/>
    <d v="2026-06-30T00:00:00"/>
    <s v="RET"/>
    <n v="3000000"/>
    <s v="VASHI RETAIL RO"/>
    <x v="1"/>
    <x v="2"/>
    <m/>
  </r>
  <r>
    <x v="1621"/>
    <s v="WZ_VASHI_NRO_JNPT"/>
    <x v="5"/>
    <n v="2500000"/>
    <n v="2500000"/>
    <n v="0"/>
    <n v="50000"/>
    <n v="50000"/>
    <n v="1546691.33"/>
    <n v="61.867653199999999"/>
    <n v="0"/>
    <n v="0"/>
    <n v="504248.1"/>
    <n v="992443.23"/>
    <n v="1546691.33"/>
    <n v="0"/>
    <n v="0"/>
    <n v="0"/>
    <s v="31917210"/>
    <s v="7033"/>
    <s v="VASHI RETAIL RO"/>
    <s v="7033"/>
    <s v="WZR"/>
    <s v="7033CC01"/>
    <s v="INFR"/>
    <d v="2025-02-27T00:00:00"/>
    <d v="2026-09-30T00:00:00"/>
    <s v="RET"/>
    <n v="2500000"/>
    <s v="VASHI RETAIL RO"/>
    <x v="1"/>
    <x v="2"/>
    <m/>
  </r>
  <r>
    <x v="1622"/>
    <s v="WZ_NAG_NROJAMTHA"/>
    <x v="6"/>
    <n v="7500000"/>
    <n v="7500000"/>
    <n v="1572703.51"/>
    <n v="0"/>
    <n v="0"/>
    <n v="5507380.3200000003"/>
    <n v="73.431737600000005"/>
    <n v="0"/>
    <n v="0"/>
    <n v="5507380.3200000003"/>
    <n v="0"/>
    <n v="7080083.8300000001"/>
    <n v="0"/>
    <n v="0"/>
    <n v="0"/>
    <s v="31957050"/>
    <s v="7028"/>
    <s v="NAGPUR RETAIL RO (STP 5027)"/>
    <s v="7028"/>
    <s v="WZR"/>
    <s v="7028CC01"/>
    <s v="INFR"/>
    <d v="2024-04-01T00:00:00"/>
    <d v="2026-03-31T00:00:00"/>
    <s v="RET"/>
    <n v="7500000"/>
    <s v="NAGPUR RETAIL RO (STP 5027)"/>
    <x v="1"/>
    <x v="2"/>
    <m/>
  </r>
  <r>
    <x v="1623"/>
    <s v="WZ_NAG_NRODONGARGAONGONDIA"/>
    <x v="6"/>
    <n v="7500000"/>
    <n v="7500000"/>
    <n v="1131207.74"/>
    <n v="0"/>
    <n v="0"/>
    <n v="3564294.93"/>
    <n v="47.5239324"/>
    <n v="0"/>
    <n v="0"/>
    <n v="3564294.93"/>
    <n v="0"/>
    <n v="4695502.67"/>
    <n v="0"/>
    <n v="0"/>
    <n v="0"/>
    <s v="31992360"/>
    <s v="7028"/>
    <s v="NAGPUR RETAIL RO (STP 5027)"/>
    <s v="7028"/>
    <s v="WZR"/>
    <s v="7028CC01"/>
    <s v="INFR"/>
    <d v="2024-04-01T00:00:00"/>
    <d v="2026-03-31T00:00:00"/>
    <s v="RET"/>
    <n v="7500000"/>
    <s v="NAGPUR RETAIL RO (STP 5027)"/>
    <x v="1"/>
    <x v="2"/>
    <m/>
  </r>
  <r>
    <x v="1624"/>
    <s v="WZ_NAG_MODMANSARAPNAGHAR"/>
    <x v="6"/>
    <n v="8000000"/>
    <n v="8000000"/>
    <n v="0"/>
    <n v="0"/>
    <n v="0"/>
    <n v="0"/>
    <n v="0"/>
    <n v="0"/>
    <n v="0"/>
    <n v="0"/>
    <n v="0"/>
    <n v="0"/>
    <n v="0"/>
    <n v="0"/>
    <n v="0"/>
    <s v="31957050"/>
    <s v="7028"/>
    <s v="NAGPUR RETAIL RO (STP 5027)"/>
    <s v="7028"/>
    <s v="WZR"/>
    <s v="7028CC01"/>
    <s v="INFR"/>
    <d v="2024-04-01T00:00:00"/>
    <d v="2026-03-31T00:00:00"/>
    <s v="RET"/>
    <n v="8000000"/>
    <s v="NAGPUR RETAIL RO (STP 5027)"/>
    <x v="1"/>
    <x v="2"/>
    <m/>
  </r>
  <r>
    <x v="1625"/>
    <s v="WZ_NAG_MODJAMBAPNAGHAR"/>
    <x v="6"/>
    <n v="4500000"/>
    <n v="4500000"/>
    <n v="1033141.4"/>
    <n v="0"/>
    <n v="0"/>
    <n v="306022.55"/>
    <n v="6.8005011111111111"/>
    <n v="0"/>
    <n v="0"/>
    <n v="0"/>
    <n v="306022.55"/>
    <n v="1339163.95"/>
    <n v="0"/>
    <n v="0"/>
    <n v="0"/>
    <s v="31992360"/>
    <s v="7028"/>
    <s v="NAGPUR RETAIL RO (STP 5027)"/>
    <s v="7028"/>
    <s v="WZR"/>
    <s v="7028CC01"/>
    <s v="INFR"/>
    <d v="2024-04-01T00:00:00"/>
    <d v="2026-03-31T00:00:00"/>
    <s v="RET"/>
    <n v="4500000"/>
    <s v="NAGPUR RETAIL RO (STP 5027)"/>
    <x v="1"/>
    <x v="2"/>
    <m/>
  </r>
  <r>
    <x v="1626"/>
    <s v="WZ_NAG_NROGONDIALANDAD"/>
    <x v="6"/>
    <n v="10600000"/>
    <n v="10600000"/>
    <n v="5148781.2300000004"/>
    <n v="71530.69"/>
    <n v="71530.69"/>
    <n v="3273543.42"/>
    <n v="30.882485094339621"/>
    <n v="0"/>
    <n v="0"/>
    <n v="1748784"/>
    <n v="1453228.73"/>
    <n v="8422324.6500000004"/>
    <n v="0"/>
    <n v="0"/>
    <n v="0"/>
    <s v="31992360"/>
    <s v="7028"/>
    <s v="NAGPUR RETAIL RO (STP 5027)"/>
    <s v="7028"/>
    <s v="WZR"/>
    <s v="7028CC01"/>
    <s v="INFR"/>
    <d v="2024-04-01T00:00:00"/>
    <d v="2026-03-31T00:00:00"/>
    <s v="RET"/>
    <n v="10600000"/>
    <s v="NAGPUR RETAIL RO (STP 5027)"/>
    <x v="1"/>
    <x v="2"/>
    <m/>
  </r>
  <r>
    <x v="1627"/>
    <s v="WZ_VASHI_NRO_MAHAD"/>
    <x v="5"/>
    <n v="13800000"/>
    <n v="13800000"/>
    <n v="2313394.0699999998"/>
    <n v="1739199.88"/>
    <n v="1739199.88"/>
    <n v="6635389.5"/>
    <n v="48.082532608695651"/>
    <n v="0"/>
    <n v="0"/>
    <n v="3051041"/>
    <n v="1845148.62"/>
    <n v="8948783.5700000003"/>
    <n v="0"/>
    <n v="0"/>
    <n v="0"/>
    <s v="31917210"/>
    <s v="7033"/>
    <s v="VASHI RETAIL RO"/>
    <s v="7033"/>
    <s v="WZR"/>
    <s v="7033CC01"/>
    <s v="INFR"/>
    <d v="2025-02-28T00:00:00"/>
    <d v="2026-03-31T00:00:00"/>
    <s v="RET"/>
    <n v="13800000"/>
    <s v="VASHI RETAIL RO"/>
    <x v="1"/>
    <x v="2"/>
    <m/>
  </r>
  <r>
    <x v="1628"/>
    <s v="WZ_VASHI_NRO_Alibaug"/>
    <x v="5"/>
    <n v="2500000"/>
    <n v="2500000"/>
    <n v="515071.23"/>
    <n v="50000"/>
    <n v="50000"/>
    <n v="1846156.3"/>
    <n v="73.846252000000007"/>
    <n v="0"/>
    <n v="0"/>
    <n v="510214"/>
    <n v="1285942.3"/>
    <n v="2361227.5299999998"/>
    <n v="0"/>
    <n v="0"/>
    <n v="0"/>
    <s v="31917210"/>
    <s v="7033"/>
    <s v="VASHI RETAIL RO"/>
    <s v="7033"/>
    <s v="WZR"/>
    <s v="7033CC01"/>
    <s v="INFR"/>
    <d v="2025-02-28T00:00:00"/>
    <d v="2026-06-30T00:00:00"/>
    <s v="RET"/>
    <n v="2500000"/>
    <s v="VASHI RETAIL RO"/>
    <x v="1"/>
    <x v="2"/>
    <m/>
  </r>
  <r>
    <x v="1629"/>
    <s v="WZ_VASHI_MOD_SHREE AUTOMOBILE"/>
    <x v="5"/>
    <n v="4500000"/>
    <n v="4500000"/>
    <n v="2494790.96"/>
    <n v="0"/>
    <n v="0"/>
    <n v="1500763.06"/>
    <n v="33.35029022222222"/>
    <n v="0"/>
    <n v="0"/>
    <n v="0"/>
    <n v="1500763.06"/>
    <n v="3995554.02"/>
    <n v="0"/>
    <n v="0"/>
    <n v="0"/>
    <s v="31917210"/>
    <s v="7033"/>
    <s v="VASHI RETAIL RO"/>
    <s v="7033"/>
    <s v="WZR"/>
    <s v="7033CC01"/>
    <s v="INFR"/>
    <d v="2025-03-03T00:00:00"/>
    <d v="2026-09-30T00:00:00"/>
    <s v="RET"/>
    <n v="4500000"/>
    <s v="VASHI RETAIL RO"/>
    <x v="1"/>
    <x v="2"/>
    <m/>
  </r>
  <r>
    <x v="1630"/>
    <s v="WZ_AURR_MOD._V R Petroleum"/>
    <x v="3"/>
    <n v="4100000"/>
    <n v="4100000"/>
    <n v="316124.57"/>
    <n v="0"/>
    <n v="0"/>
    <n v="2554757.0099999998"/>
    <n v="62.311146585365847"/>
    <n v="0"/>
    <n v="0"/>
    <n v="2554757.0099999998"/>
    <n v="0"/>
    <n v="2870881.58"/>
    <n v="0"/>
    <n v="0"/>
    <n v="0"/>
    <s v="31990690"/>
    <s v="7023"/>
    <s v="AURANGABAD RETAIL RO"/>
    <s v="7023"/>
    <s v="WZR"/>
    <s v="7023CC01"/>
    <s v="INFR"/>
    <d v="2025-03-03T00:00:00"/>
    <d v="2026-03-31T00:00:00"/>
    <s v="RET"/>
    <n v="4100000"/>
    <s v="AURANGABAD RETAIL RO"/>
    <x v="1"/>
    <x v="2"/>
    <m/>
  </r>
  <r>
    <x v="1631"/>
    <s v="WZ_VASHI_MOD_RAJFLEET PETROLEUM"/>
    <x v="5"/>
    <n v="1900000"/>
    <n v="1900000"/>
    <n v="0"/>
    <n v="0"/>
    <n v="0"/>
    <n v="0"/>
    <n v="0"/>
    <n v="0"/>
    <n v="0"/>
    <n v="0"/>
    <n v="0"/>
    <n v="0"/>
    <n v="0"/>
    <n v="0"/>
    <n v="0"/>
    <s v="31917210"/>
    <s v="7033"/>
    <s v="VASHI RETAIL RO"/>
    <s v="7033"/>
    <s v="WZR"/>
    <s v="7033CC01"/>
    <s v="INFR"/>
    <d v="2025-03-06T00:00:00"/>
    <d v="2026-09-30T00:00:00"/>
    <s v="RET"/>
    <n v="1900000"/>
    <s v="VASHI RETAIL RO"/>
    <x v="1"/>
    <x v="2"/>
    <m/>
  </r>
  <r>
    <x v="1632"/>
    <s v="WZ_SUR_ModRasikaDwClvrt"/>
    <x v="2"/>
    <n v="5100000"/>
    <n v="5100000"/>
    <n v="1923449.3"/>
    <n v="0"/>
    <n v="0"/>
    <n v="1496877.97"/>
    <n v="29.350548431372548"/>
    <n v="0"/>
    <n v="0"/>
    <n v="0"/>
    <n v="1496877.97"/>
    <n v="3420327.27"/>
    <n v="0"/>
    <n v="0"/>
    <n v="0"/>
    <s v="31951460"/>
    <s v="7035"/>
    <s v="SHOLAPUR RETAIL REGION"/>
    <s v="7035"/>
    <s v="WZR"/>
    <s v="7035CC01"/>
    <s v="INFR"/>
    <d v="2025-03-01T00:00:00"/>
    <d v="2026-03-31T00:00:00"/>
    <s v="RET"/>
    <n v="5100000"/>
    <s v="SHOLAPUR RETAIL REGION"/>
    <x v="1"/>
    <x v="2"/>
    <m/>
  </r>
  <r>
    <x v="1633"/>
    <s v="WZ_VASHI_MOD_ADHOC_PANJWANI PETRO"/>
    <x v="5"/>
    <n v="4200000"/>
    <n v="4200000"/>
    <n v="165441.51999999999"/>
    <n v="0"/>
    <n v="0"/>
    <n v="4028104.82"/>
    <n v="95.907257619047613"/>
    <n v="0"/>
    <n v="0"/>
    <n v="4026094"/>
    <n v="2010.82"/>
    <n v="4193546.34"/>
    <n v="0"/>
    <n v="0"/>
    <n v="0"/>
    <s v="31917210"/>
    <s v="7033"/>
    <s v="VASHI RETAIL RO"/>
    <s v="7033"/>
    <s v="WZR"/>
    <s v="7033CC01"/>
    <s v="INFR"/>
    <d v="2025-03-03T00:00:00"/>
    <d v="2026-09-30T00:00:00"/>
    <s v="RET"/>
    <n v="4200000"/>
    <s v="VASHI RETAIL RO"/>
    <x v="1"/>
    <x v="2"/>
    <m/>
  </r>
  <r>
    <x v="1634"/>
    <s v="WZ_SUR_ModRupaRVIDwExt"/>
    <x v="2"/>
    <n v="600000"/>
    <n v="600000"/>
    <n v="0"/>
    <n v="0"/>
    <n v="0"/>
    <n v="0"/>
    <n v="0"/>
    <n v="0"/>
    <n v="0"/>
    <n v="0"/>
    <n v="0"/>
    <n v="0"/>
    <n v="0"/>
    <n v="0"/>
    <n v="0"/>
    <s v="31951460"/>
    <s v="7035"/>
    <s v="SHOLAPUR RETAIL REGION"/>
    <s v="7035"/>
    <s v="WZR"/>
    <s v="7035CC01"/>
    <s v="INFR"/>
    <d v="2025-03-20T00:00:00"/>
    <d v="2026-03-31T00:00:00"/>
    <s v="RET"/>
    <n v="600000"/>
    <s v="SHOLAPUR RETAIL REGION"/>
    <x v="1"/>
    <x v="2"/>
    <m/>
  </r>
  <r>
    <x v="1635"/>
    <s v="WZ_VASHI_MOD_OM PETROLEUM"/>
    <x v="5"/>
    <n v="4200000"/>
    <n v="4200000"/>
    <n v="1890075.27"/>
    <n v="0"/>
    <n v="0"/>
    <n v="1995017.46"/>
    <n v="47.500415714285715"/>
    <n v="0"/>
    <n v="0"/>
    <n v="0"/>
    <n v="1995017.46"/>
    <n v="3885092.73"/>
    <n v="0"/>
    <n v="0"/>
    <n v="0"/>
    <s v="31917210"/>
    <s v="7033"/>
    <s v="VASHI RETAIL RO"/>
    <s v="7033"/>
    <s v="WZR"/>
    <s v="7033CC01"/>
    <s v="INFR"/>
    <d v="2025-03-03T00:00:00"/>
    <d v="2026-09-30T00:00:00"/>
    <s v="RET"/>
    <n v="4200000"/>
    <s v="VASHI RETAIL RO"/>
    <x v="1"/>
    <x v="2"/>
    <m/>
  </r>
  <r>
    <x v="1636"/>
    <s v="WZ_Pune_Modn_Shri Vithal Petroleum"/>
    <x v="1"/>
    <n v="5500000"/>
    <n v="5500000"/>
    <n v="321722.78000000003"/>
    <n v="0"/>
    <n v="0"/>
    <n v="0"/>
    <n v="0"/>
    <n v="0"/>
    <n v="0"/>
    <n v="0"/>
    <n v="0"/>
    <n v="321722.78000000003"/>
    <n v="0"/>
    <n v="0"/>
    <n v="0"/>
    <s v="31949520"/>
    <s v="7029"/>
    <s v="PUNE RETAIL RO"/>
    <s v="7029"/>
    <s v="WZR"/>
    <s v="7029CC01"/>
    <s v="INFR"/>
    <d v="2025-03-04T00:00:00"/>
    <d v="2026-03-31T00:00:00"/>
    <s v="RET"/>
    <n v="5500000"/>
    <s v="PUNE RETAIL RO"/>
    <x v="1"/>
    <x v="2"/>
    <m/>
  </r>
  <r>
    <x v="1637"/>
    <s v="WZ_Pune_Hoarding_2024-25"/>
    <x v="1"/>
    <n v="900000"/>
    <n v="900000"/>
    <n v="0"/>
    <n v="0"/>
    <n v="0"/>
    <n v="793841.5"/>
    <n v="88.204611111111106"/>
    <n v="0"/>
    <n v="0"/>
    <n v="0"/>
    <n v="793841.5"/>
    <n v="793841.5"/>
    <n v="0"/>
    <n v="0"/>
    <n v="0"/>
    <s v="31949520"/>
    <s v="7029"/>
    <s v="PUNE RETAIL RO"/>
    <s v="7029"/>
    <s v="WZR"/>
    <s v="7029CC01"/>
    <s v="PNM"/>
    <d v="2025-03-05T00:00:00"/>
    <d v="2026-02-28T00:00:00"/>
    <s v="RET"/>
    <n v="900000"/>
    <s v="PUNE RETAIL RO"/>
    <x v="1"/>
    <x v="2"/>
    <m/>
  </r>
  <r>
    <x v="1638"/>
    <s v="WZ_Pune_NRO Tambademala-2_CO"/>
    <x v="1"/>
    <n v="0"/>
    <n v="0"/>
    <n v="0"/>
    <n v="0"/>
    <n v="0"/>
    <n v="0"/>
    <e v="#DIV/0!"/>
    <n v="0"/>
    <n v="0"/>
    <n v="0"/>
    <n v="0"/>
    <n v="0"/>
    <n v="0"/>
    <n v="0"/>
    <n v="0"/>
    <s v="31949520"/>
    <s v="7029"/>
    <s v="PUNE RETAIL RO"/>
    <s v="7029"/>
    <s v="WZR"/>
    <s v=""/>
    <s v="INFR"/>
    <d v="2025-03-07T00:00:00"/>
    <d v="2026-03-31T00:00:00"/>
    <s v="RET"/>
    <n v="7800001"/>
    <s v="PUNE RETAIL RO"/>
    <x v="3"/>
    <x v="2"/>
    <m/>
  </r>
  <r>
    <x v="1639"/>
    <s v="WZ_NAG_NRODONGARGAONGONDIA2"/>
    <x v="6"/>
    <n v="15000000"/>
    <n v="15000000"/>
    <n v="1306289.31"/>
    <n v="0"/>
    <n v="0"/>
    <n v="0"/>
    <n v="0"/>
    <n v="0"/>
    <n v="0"/>
    <n v="0"/>
    <n v="0"/>
    <n v="1306289.31"/>
    <n v="0"/>
    <n v="0"/>
    <n v="0"/>
    <s v="31957050"/>
    <s v="7028"/>
    <s v="NAGPUR RETAIL RO (STP 5027)"/>
    <s v="7028"/>
    <s v="WZR"/>
    <s v="7028CC01"/>
    <s v="INFR"/>
    <d v="2024-04-01T00:00:00"/>
    <d v="2026-03-31T00:00:00"/>
    <s v="RET"/>
    <n v="15000000"/>
    <s v="NAGPUR RETAIL RO (STP 5027)"/>
    <x v="1"/>
    <x v="2"/>
    <m/>
  </r>
  <r>
    <x v="1640"/>
    <s v="WZ_NAG_ModMahalaxmiKhadki"/>
    <x v="6"/>
    <n v="1200000"/>
    <n v="1200000"/>
    <n v="79233"/>
    <n v="0"/>
    <n v="0"/>
    <n v="505235.52"/>
    <n v="42.102960000000003"/>
    <n v="0"/>
    <n v="0"/>
    <n v="0"/>
    <n v="505235.52"/>
    <n v="584468.52"/>
    <n v="0"/>
    <n v="0"/>
    <n v="0"/>
    <s v="31957050"/>
    <s v="7028"/>
    <s v="NAGPUR RETAIL RO (STP 5027)"/>
    <s v="7028"/>
    <s v="WZR"/>
    <s v="7028CC01"/>
    <s v="INFR"/>
    <d v="2024-04-01T00:00:00"/>
    <d v="2026-03-31T00:00:00"/>
    <s v="RET"/>
    <n v="1200000"/>
    <s v="NAGPUR RETAIL RO (STP 5027)"/>
    <x v="1"/>
    <x v="2"/>
    <m/>
  </r>
  <r>
    <x v="1641"/>
    <s v="WZ_Pune_DDD_Sinhagad Petroleum"/>
    <x v="1"/>
    <n v="1200000"/>
    <n v="1200000"/>
    <n v="101318.04"/>
    <n v="0"/>
    <n v="0"/>
    <n v="964023.71"/>
    <n v="80.335309166666661"/>
    <n v="0"/>
    <n v="0"/>
    <n v="964023.71"/>
    <n v="0"/>
    <n v="1065341.75"/>
    <n v="0"/>
    <n v="0"/>
    <n v="0"/>
    <s v="31949520"/>
    <s v="7029"/>
    <s v="PUNE RETAIL RO"/>
    <s v="7029"/>
    <s v="WZR"/>
    <s v="7029CC01"/>
    <s v="PNM"/>
    <d v="2025-03-11T00:00:00"/>
    <d v="2026-03-31T00:00:00"/>
    <s v="RET"/>
    <n v="1200000"/>
    <s v="PUNE RETAIL RO"/>
    <x v="1"/>
    <x v="2"/>
    <m/>
  </r>
  <r>
    <x v="1642"/>
    <s v="WZ_NAG_RVIOMQUALITY"/>
    <x v="6"/>
    <n v="1300000"/>
    <n v="1300000"/>
    <n v="456593.52"/>
    <n v="0"/>
    <n v="0"/>
    <n v="0"/>
    <n v="0"/>
    <n v="0"/>
    <n v="0"/>
    <n v="0"/>
    <n v="0"/>
    <n v="456593.52"/>
    <n v="0"/>
    <n v="0"/>
    <n v="0"/>
    <s v="31957050"/>
    <s v="7028"/>
    <s v="NAGPUR RETAIL RO (STP 5027)"/>
    <s v="7028"/>
    <s v="WZR"/>
    <s v="7028CC01"/>
    <s v="SIGN"/>
    <d v="2024-04-01T00:00:00"/>
    <d v="2026-03-31T00:00:00"/>
    <s v="RET"/>
    <n v="1300000"/>
    <s v="NAGPUR RETAIL RO (STP 5027)"/>
    <x v="1"/>
    <x v="2"/>
    <m/>
  </r>
  <r>
    <x v="1643"/>
    <s v="WZ_Vasco_Ret_Ingawale Petroleum"/>
    <x v="8"/>
    <n v="9100000"/>
    <n v="9100000"/>
    <n v="0"/>
    <n v="0"/>
    <n v="0"/>
    <n v="1288155.8899999999"/>
    <n v="14.15555923076923"/>
    <n v="0"/>
    <n v="0"/>
    <n v="0"/>
    <n v="1288155.8899999999"/>
    <n v="1288155.8899999999"/>
    <n v="0"/>
    <n v="0"/>
    <n v="0"/>
    <s v="31992600"/>
    <s v="7032"/>
    <s v="VASCO RETAIL RO"/>
    <s v="7032"/>
    <s v="WZR"/>
    <s v="7032CC01"/>
    <s v="INFR"/>
    <d v="2025-03-13T00:00:00"/>
    <d v="2026-03-31T00:00:00"/>
    <s v="RET"/>
    <n v="9100000"/>
    <s v="VASCO RETAIL RO"/>
    <x v="1"/>
    <x v="2"/>
    <m/>
  </r>
  <r>
    <x v="1644"/>
    <s v="WZ_Pune_NRO Belwade Haveli_DO"/>
    <x v="1"/>
    <n v="2800000"/>
    <n v="2800000"/>
    <n v="1777933.95"/>
    <n v="-0.04"/>
    <n v="-0.04"/>
    <n v="689790.37"/>
    <n v="24.635370357142858"/>
    <n v="0"/>
    <n v="0"/>
    <n v="689790.41"/>
    <n v="0"/>
    <n v="2467724.3199999998"/>
    <n v="0"/>
    <n v="0"/>
    <n v="0"/>
    <s v="31949520"/>
    <s v="7029"/>
    <s v="PUNE RETAIL RO"/>
    <s v="7029"/>
    <s v="WZR"/>
    <s v="7029CC01"/>
    <s v="INFR"/>
    <d v="2025-03-17T00:00:00"/>
    <d v="2026-03-31T00:00:00"/>
    <s v="RET"/>
    <n v="2800000"/>
    <s v="PUNE RETAIL RO"/>
    <x v="1"/>
    <x v="2"/>
    <m/>
  </r>
  <r>
    <x v="1645"/>
    <s v="WZ_Pune_NRO Punawale-2_DO"/>
    <x v="1"/>
    <n v="2400000"/>
    <n v="2400000"/>
    <n v="40115.15"/>
    <n v="0"/>
    <n v="0"/>
    <n v="725248.06"/>
    <n v="30.218669166666668"/>
    <n v="0"/>
    <n v="0"/>
    <n v="715000"/>
    <n v="10248.06"/>
    <n v="765363.21"/>
    <n v="0"/>
    <n v="0"/>
    <n v="0"/>
    <s v="31949520"/>
    <s v="7029"/>
    <s v="PUNE RETAIL RO"/>
    <s v="7029"/>
    <s v="WZR"/>
    <s v="7029CC01"/>
    <s v="INFR"/>
    <d v="2025-03-17T00:00:00"/>
    <d v="2026-03-31T00:00:00"/>
    <s v="RET"/>
    <n v="2400000"/>
    <s v="PUNE RETAIL RO"/>
    <x v="1"/>
    <x v="2"/>
    <m/>
  </r>
  <r>
    <x v="1646"/>
    <s v="WZ_SUR_NRONagansurDC"/>
    <x v="2"/>
    <n v="2000000"/>
    <n v="2000000"/>
    <n v="1026971.54"/>
    <n v="0"/>
    <n v="0"/>
    <n v="529811.66"/>
    <n v="26.490583000000001"/>
    <n v="0"/>
    <n v="0"/>
    <n v="0"/>
    <n v="529811.66"/>
    <n v="1556783.2"/>
    <n v="0"/>
    <n v="0"/>
    <n v="0"/>
    <s v="31951460"/>
    <s v="7035"/>
    <s v="SHOLAPUR RETAIL REGION"/>
    <s v="7035"/>
    <s v="WZR"/>
    <s v="7035CC01"/>
    <s v="INFR"/>
    <d v="2025-03-18T00:00:00"/>
    <d v="2026-03-31T00:00:00"/>
    <s v="RET"/>
    <n v="2000000"/>
    <s v="SHOLAPUR RETAIL REGION"/>
    <x v="1"/>
    <x v="2"/>
    <m/>
  </r>
  <r>
    <x v="1647"/>
    <s v="WZ_SUR_NRONateputeDC"/>
    <x v="2"/>
    <n v="2300000"/>
    <n v="2300000"/>
    <n v="1302683.24"/>
    <n v="0"/>
    <n v="0"/>
    <n v="848166.86"/>
    <n v="36.876820000000002"/>
    <n v="0"/>
    <n v="0"/>
    <n v="378171.95"/>
    <n v="469994.91"/>
    <n v="2150850.1"/>
    <n v="0"/>
    <n v="0"/>
    <n v="0"/>
    <s v="31951460"/>
    <s v="7035"/>
    <s v="SHOLAPUR RETAIL REGION"/>
    <s v="7035"/>
    <s v="WZR"/>
    <s v="7035CC01"/>
    <s v="INFR"/>
    <d v="2025-03-18T00:00:00"/>
    <d v="2026-03-31T00:00:00"/>
    <s v="RET"/>
    <n v="2300000"/>
    <s v="SHOLAPUR RETAIL REGION"/>
    <x v="1"/>
    <x v="2"/>
    <m/>
  </r>
  <r>
    <x v="1648"/>
    <s v="WZ_NAG_EVCSFAME2"/>
    <x v="6"/>
    <n v="9300000"/>
    <n v="9300000"/>
    <n v="106209.88"/>
    <n v="0.32"/>
    <n v="0.32"/>
    <n v="7935815.21"/>
    <n v="85.331346344086015"/>
    <n v="0"/>
    <n v="0"/>
    <n v="7663179.1200000001"/>
    <n v="272635.77"/>
    <n v="8042025.0899999999"/>
    <n v="0"/>
    <n v="0"/>
    <n v="0"/>
    <s v="31957050"/>
    <s v="7028"/>
    <s v="NAGPUR RETAIL RO (STP 5027)"/>
    <s v="7028"/>
    <s v="WZR"/>
    <s v="7028CC01"/>
    <s v="PNM"/>
    <d v="2024-04-01T00:00:00"/>
    <d v="2026-03-31T00:00:00"/>
    <s v="RET"/>
    <n v="9300000"/>
    <s v="NAGPUR RETAIL RO (STP 5027)"/>
    <x v="1"/>
    <x v="2"/>
    <m/>
  </r>
  <r>
    <x v="1649"/>
    <s v="WZ_Vasco_NRO_Khandat"/>
    <x v="8"/>
    <n v="4600000"/>
    <n v="4600000"/>
    <n v="150350.39000000001"/>
    <n v="0"/>
    <n v="0"/>
    <n v="1062068.3500000001"/>
    <n v="23.088442391304351"/>
    <n v="0"/>
    <n v="0"/>
    <n v="0"/>
    <n v="1062068.3500000001"/>
    <n v="1212418.74"/>
    <n v="0"/>
    <n v="0"/>
    <n v="0"/>
    <s v="31992600"/>
    <s v="7032"/>
    <s v="VASCO RETAIL RO"/>
    <s v="7032"/>
    <s v="WZR"/>
    <s v="7032CC01"/>
    <s v="INFR"/>
    <d v="2025-03-19T00:00:00"/>
    <d v="2026-03-31T00:00:00"/>
    <s v="RET"/>
    <n v="4600000"/>
    <s v="VASCO RETAIL RO"/>
    <x v="1"/>
    <x v="2"/>
    <m/>
  </r>
  <r>
    <x v="1650"/>
    <s v="WZ_AURR_EVCS_FAME2_2"/>
    <x v="3"/>
    <n v="16100000"/>
    <n v="16100000"/>
    <n v="1033423.06"/>
    <n v="1453294.15"/>
    <n v="1453294.15"/>
    <n v="13516508.380000001"/>
    <n v="83.953468198757776"/>
    <n v="0"/>
    <n v="0"/>
    <n v="4810123.84"/>
    <n v="7253090.3899999997"/>
    <n v="14549931.439999999"/>
    <n v="0"/>
    <n v="0"/>
    <n v="0"/>
    <s v="31990690"/>
    <s v="7023"/>
    <s v="AURANGABAD RETAIL RO"/>
    <s v="7023"/>
    <s v="WZR"/>
    <s v="7023CC01"/>
    <s v="PNM"/>
    <d v="2025-03-19T00:00:00"/>
    <d v="2026-03-31T00:00:00"/>
    <s v="RET"/>
    <n v="3100000"/>
    <s v="AURANGABAD RETAIL RO"/>
    <x v="1"/>
    <x v="2"/>
    <m/>
  </r>
  <r>
    <x v="1651"/>
    <s v="WZ_NAG_NROJAMTHA2"/>
    <x v="6"/>
    <n v="13300000"/>
    <n v="13300000"/>
    <n v="1505823.47"/>
    <n v="0"/>
    <n v="0"/>
    <n v="121282.98"/>
    <n v="0.91190210526315785"/>
    <n v="0"/>
    <n v="0"/>
    <n v="0"/>
    <n v="121282.98"/>
    <n v="1627106.45"/>
    <n v="0"/>
    <n v="0"/>
    <n v="0"/>
    <s v="31992360"/>
    <s v="7028"/>
    <s v="NAGPUR RETAIL RO (STP 5027)"/>
    <s v="7028"/>
    <s v="WZR"/>
    <s v="7028CC01"/>
    <s v="INFR"/>
    <d v="2024-04-01T00:00:00"/>
    <d v="2026-03-31T00:00:00"/>
    <s v="RET"/>
    <n v="13300000"/>
    <s v="NAGPUR RETAIL RO (STP 5027)"/>
    <x v="1"/>
    <x v="2"/>
    <m/>
  </r>
  <r>
    <x v="1652"/>
    <s v="WZ_MRO_VISICOOLER FOR COCO/COMCO"/>
    <x v="7"/>
    <n v="300000"/>
    <n v="300000"/>
    <n v="291806.8"/>
    <n v="0"/>
    <n v="0"/>
    <n v="0"/>
    <n v="0"/>
    <n v="0"/>
    <n v="0"/>
    <n v="0"/>
    <n v="0"/>
    <n v="291806.8"/>
    <n v="0"/>
    <n v="0"/>
    <n v="0"/>
    <s v="31904990"/>
    <s v="7027"/>
    <s v="MUMBAI RETAIL RO"/>
    <s v="7027"/>
    <s v="WZR"/>
    <s v="7027CC01"/>
    <s v="INFR"/>
    <d v="2025-03-19T00:00:00"/>
    <d v="2026-02-28T00:00:00"/>
    <s v="RET"/>
    <n v="300000"/>
    <s v="MUMBAI RETAIL RO"/>
    <x v="1"/>
    <x v="2"/>
    <m/>
  </r>
  <r>
    <x v="1653"/>
    <s v="WZ_MRO_COCO Chakal Modernisation"/>
    <x v="7"/>
    <n v="3300000"/>
    <n v="3300000"/>
    <n v="0"/>
    <n v="0"/>
    <n v="0"/>
    <n v="0"/>
    <n v="0"/>
    <n v="0"/>
    <n v="0"/>
    <n v="0"/>
    <n v="0"/>
    <n v="0"/>
    <n v="0"/>
    <n v="0"/>
    <n v="0"/>
    <s v="31904990"/>
    <s v="7027"/>
    <s v="MUMBAI RETAIL RO"/>
    <s v="7027"/>
    <s v="WZR"/>
    <s v="7027CC01"/>
    <s v="INFR"/>
    <d v="2025-03-19T00:00:00"/>
    <d v="2026-02-28T00:00:00"/>
    <s v="RET"/>
    <n v="3300000"/>
    <s v="MUMBAI RETAIL RO"/>
    <x v="1"/>
    <x v="2"/>
    <m/>
  </r>
  <r>
    <x v="1654"/>
    <s v="WZ_AURR_NRO_DC_Dagadwadi"/>
    <x v="3"/>
    <n v="2200000"/>
    <n v="2200000"/>
    <n v="171290.74"/>
    <n v="0"/>
    <n v="0"/>
    <n v="1518894.14"/>
    <n v="69.040642727272726"/>
    <n v="0"/>
    <n v="0"/>
    <n v="1518894.14"/>
    <n v="0"/>
    <n v="1690184.88"/>
    <n v="0"/>
    <n v="0"/>
    <n v="0"/>
    <s v="31990690"/>
    <s v="7023"/>
    <s v="AURANGABAD RETAIL RO"/>
    <s v="7023"/>
    <s v="WZR"/>
    <s v="7023CC01"/>
    <s v="INFR"/>
    <d v="2025-03-19T00:00:00"/>
    <d v="2026-03-31T00:00:00"/>
    <s v="RET"/>
    <n v="2200000"/>
    <s v="AURANGABAD RETAIL RO"/>
    <x v="1"/>
    <x v="2"/>
    <m/>
  </r>
  <r>
    <x v="1655"/>
    <s v="WZ_VASHI_EVCS_NPCB_EVCS FAME-II"/>
    <x v="5"/>
    <n v="4100000"/>
    <n v="4100000"/>
    <n v="0"/>
    <n v="-256481"/>
    <n v="-256481"/>
    <n v="3773165.46"/>
    <n v="92.028425853658533"/>
    <n v="0"/>
    <n v="0"/>
    <n v="256481.16"/>
    <n v="3773165.3"/>
    <n v="3773165.46"/>
    <n v="0"/>
    <n v="0"/>
    <n v="0"/>
    <s v="31917210"/>
    <s v="7033"/>
    <s v="VASHI RETAIL RO"/>
    <s v="7033"/>
    <s v="WZR"/>
    <s v="7033CC01"/>
    <s v="PNM"/>
    <d v="2025-03-19T00:00:00"/>
    <d v="2026-09-30T00:00:00"/>
    <s v="RET"/>
    <n v="4100000"/>
    <s v="VASHI RETAIL RO"/>
    <x v="1"/>
    <x v="2"/>
    <m/>
  </r>
  <r>
    <x v="1656"/>
    <s v="WZ_SUR_ModLaxmiDwClvrtRVI2"/>
    <x v="2"/>
    <n v="1500000"/>
    <n v="1500000"/>
    <n v="0"/>
    <n v="0"/>
    <n v="0"/>
    <n v="0"/>
    <n v="0"/>
    <n v="0"/>
    <n v="0"/>
    <n v="0"/>
    <n v="0"/>
    <n v="0"/>
    <n v="0"/>
    <n v="0"/>
    <n v="0"/>
    <s v="31951460"/>
    <s v="7035"/>
    <s v="SHOLAPUR RETAIL REGION"/>
    <s v="7035"/>
    <s v="WZR"/>
    <s v="7035CC01"/>
    <s v="INFR"/>
    <d v="2025-03-20T00:00:00"/>
    <d v="2026-03-31T00:00:00"/>
    <s v="RET"/>
    <n v="1500000"/>
    <s v="SHOLAPUR RETAIL REGION"/>
    <x v="1"/>
    <x v="2"/>
    <m/>
  </r>
  <r>
    <x v="1657"/>
    <s v="WZ_SUR_ModYashadaDw"/>
    <x v="2"/>
    <n v="1600000"/>
    <n v="1600000"/>
    <n v="0"/>
    <n v="0"/>
    <n v="0"/>
    <n v="0"/>
    <n v="0"/>
    <n v="0"/>
    <n v="0"/>
    <n v="0"/>
    <n v="0"/>
    <n v="0"/>
    <n v="0"/>
    <n v="0"/>
    <n v="0"/>
    <s v="31951460"/>
    <s v="7035"/>
    <s v="SHOLAPUR RETAIL REGION"/>
    <s v="7035"/>
    <s v="WZR"/>
    <s v="7035CC01"/>
    <s v="INFR"/>
    <d v="2025-03-20T00:00:00"/>
    <d v="2026-03-31T00:00:00"/>
    <s v="RET"/>
    <n v="1600000"/>
    <s v="SHOLAPUR RETAIL REGION"/>
    <x v="1"/>
    <x v="2"/>
    <m/>
  </r>
  <r>
    <x v="1658"/>
    <s v="WZ_AURR_NRO_DC_CHIKALTHANA"/>
    <x v="3"/>
    <n v="2800000"/>
    <n v="2800000"/>
    <n v="202456.01"/>
    <n v="0"/>
    <n v="0"/>
    <n v="2119239.9700000002"/>
    <n v="75.687141785714289"/>
    <n v="0"/>
    <n v="0"/>
    <n v="2119239.9700000002"/>
    <n v="0"/>
    <n v="2321695.98"/>
    <n v="0"/>
    <n v="0"/>
    <n v="0"/>
    <s v="31990690"/>
    <s v="7023"/>
    <s v="AURANGABAD RETAIL RO"/>
    <s v="7023"/>
    <s v="WZR"/>
    <s v="7023CC01"/>
    <s v="INFR"/>
    <d v="2025-03-20T00:00:00"/>
    <d v="2026-03-31T00:00:00"/>
    <s v="RET"/>
    <n v="2800000"/>
    <s v="AURANGABAD RETAIL RO"/>
    <x v="1"/>
    <x v="2"/>
    <m/>
  </r>
  <r>
    <x v="1659"/>
    <s v="WZ_Pune_Modn_RVI at Shri Vekateshwara Pe"/>
    <x v="1"/>
    <n v="1700000"/>
    <n v="1700000"/>
    <n v="0"/>
    <n v="0"/>
    <n v="0"/>
    <n v="0"/>
    <n v="0"/>
    <n v="0"/>
    <n v="0"/>
    <n v="0"/>
    <n v="0"/>
    <n v="0"/>
    <n v="0"/>
    <n v="0"/>
    <n v="0"/>
    <s v="31949520"/>
    <s v="7029"/>
    <s v="PUNE RETAIL RO"/>
    <s v="7029"/>
    <s v="WZR"/>
    <s v="7029CC01"/>
    <s v="SIGN"/>
    <d v="2025-03-20T00:00:00"/>
    <d v="2026-03-31T00:00:00"/>
    <s v="RET"/>
    <n v="1700000"/>
    <s v="PUNE RETAIL RO"/>
    <x v="1"/>
    <x v="2"/>
    <m/>
  </r>
  <r>
    <x v="1660"/>
    <s v="WZ_Pune_Modn_RVI at Ganga Petroleum"/>
    <x v="1"/>
    <n v="1600000"/>
    <n v="1600000"/>
    <n v="0"/>
    <n v="0"/>
    <n v="0"/>
    <n v="0"/>
    <n v="0"/>
    <n v="0"/>
    <n v="0"/>
    <n v="0"/>
    <n v="0"/>
    <n v="0"/>
    <n v="0"/>
    <n v="0"/>
    <n v="0"/>
    <s v="31949520"/>
    <s v="7029"/>
    <s v="PUNE RETAIL RO"/>
    <s v="7029"/>
    <s v="WZR"/>
    <s v="7029CC01"/>
    <s v="SIGN"/>
    <d v="2025-03-20T00:00:00"/>
    <d v="2026-03-31T00:00:00"/>
    <s v="RET"/>
    <n v="1600000"/>
    <s v="PUNE RETAIL RO"/>
    <x v="1"/>
    <x v="2"/>
    <m/>
  </r>
  <r>
    <x v="1661"/>
    <s v="WZ_Pune_Modn_RVI at COMCO Taje"/>
    <x v="1"/>
    <n v="7400000"/>
    <n v="7400000"/>
    <n v="0"/>
    <n v="0"/>
    <n v="0"/>
    <n v="0"/>
    <n v="0"/>
    <n v="0"/>
    <n v="0"/>
    <n v="0"/>
    <n v="0"/>
    <n v="0"/>
    <n v="0"/>
    <n v="0"/>
    <n v="0"/>
    <s v="31949520"/>
    <s v="7029"/>
    <s v="PUNE RETAIL RO"/>
    <s v="7029"/>
    <s v="WZR"/>
    <s v="7029CC01"/>
    <s v="SIGN"/>
    <d v="2025-03-20T00:00:00"/>
    <d v="2026-03-31T00:00:00"/>
    <s v="RET"/>
    <n v="7400000"/>
    <s v="PUNE RETAIL RO"/>
    <x v="1"/>
    <x v="2"/>
    <m/>
  </r>
  <r>
    <x v="1662"/>
    <s v="WZ_Pune_NRO Khutbav_DO"/>
    <x v="1"/>
    <n v="2300000"/>
    <n v="2300000"/>
    <n v="510417.86"/>
    <n v="0"/>
    <n v="0"/>
    <n v="1798793.89"/>
    <n v="78.208429999999993"/>
    <n v="0"/>
    <n v="0"/>
    <n v="1635350"/>
    <n v="163443.89000000001"/>
    <n v="2309211.75"/>
    <n v="0"/>
    <n v="0"/>
    <n v="0"/>
    <s v="31949520"/>
    <s v="7029"/>
    <s v="PUNE RETAIL RO"/>
    <s v="7029"/>
    <s v="WZR"/>
    <s v="7029CC01"/>
    <s v="INFR"/>
    <d v="2025-03-20T00:00:00"/>
    <d v="2026-03-31T00:00:00"/>
    <s v="RET"/>
    <n v="2300000"/>
    <s v="PUNE RETAIL RO"/>
    <x v="1"/>
    <x v="2"/>
    <m/>
  </r>
  <r>
    <x v="1663"/>
    <s v="WZ_MRO_COTTON GREEN"/>
    <x v="7"/>
    <n v="9526977"/>
    <n v="9526977"/>
    <n v="13977.2"/>
    <n v="90665.27"/>
    <n v="90665.27"/>
    <n v="838858.31"/>
    <n v="8.8050838161989891"/>
    <n v="0"/>
    <n v="0"/>
    <n v="0"/>
    <n v="748193.04"/>
    <n v="852835.51"/>
    <n v="0"/>
    <n v="0"/>
    <n v="0"/>
    <s v="31904990"/>
    <s v="7027"/>
    <s v="MUMBAI RETAIL RO"/>
    <s v="7027"/>
    <s v="WZR"/>
    <s v="7027CC01"/>
    <s v="INFR"/>
    <d v="2025-03-21T00:00:00"/>
    <d v="2025-12-31T00:00:00"/>
    <s v="RET"/>
    <n v="9526977"/>
    <s v="MUMBAI RETAIL RO"/>
    <x v="1"/>
    <x v="2"/>
    <m/>
  </r>
  <r>
    <x v="1664"/>
    <s v="WZ_AURR_NRO_CC_GAJGAON"/>
    <x v="3"/>
    <n v="4600000"/>
    <n v="4600000"/>
    <n v="3170487.09"/>
    <n v="83.46"/>
    <n v="83.46"/>
    <n v="1266540.95"/>
    <n v="27.533498913043477"/>
    <n v="0"/>
    <n v="0"/>
    <n v="1266457.49"/>
    <n v="0"/>
    <n v="4437028.04"/>
    <n v="0"/>
    <n v="0"/>
    <n v="0"/>
    <s v="31990690"/>
    <s v="7023"/>
    <s v="AURANGABAD RETAIL RO"/>
    <s v="7023"/>
    <s v="WZR"/>
    <s v="7023CC01"/>
    <s v="INFR"/>
    <d v="2025-03-21T00:00:00"/>
    <d v="2026-03-31T00:00:00"/>
    <s v="RET"/>
    <n v="4600000"/>
    <s v="AURANGABAD RETAIL RO"/>
    <x v="1"/>
    <x v="2"/>
    <m/>
  </r>
  <r>
    <x v="1665"/>
    <s v="WZ_AURR_NRO_LPG_2"/>
    <x v="3"/>
    <n v="2300000"/>
    <n v="2300000"/>
    <n v="892296.59"/>
    <n v="0"/>
    <n v="0"/>
    <n v="0"/>
    <n v="0"/>
    <n v="0"/>
    <n v="0"/>
    <n v="0"/>
    <n v="0"/>
    <n v="892296.59"/>
    <n v="0"/>
    <n v="0"/>
    <n v="0"/>
    <s v="31990690"/>
    <s v="7023"/>
    <s v="AURANGABAD RETAIL RO"/>
    <s v="7023"/>
    <s v="WZR"/>
    <s v="7023CC01"/>
    <s v="INFR"/>
    <d v="2025-03-21T00:00:00"/>
    <d v="2026-03-31T00:00:00"/>
    <s v="RET"/>
    <n v="2300000"/>
    <s v="AURANGABAD RETAIL RO"/>
    <x v="1"/>
    <x v="2"/>
    <m/>
  </r>
  <r>
    <x v="1666"/>
    <s v="WZ_NAG_NROKADAJANA"/>
    <x v="6"/>
    <n v="2300000"/>
    <n v="2300000"/>
    <n v="1405323.75"/>
    <n v="16395.37"/>
    <n v="16395.37"/>
    <n v="482172.84"/>
    <n v="20.964036521739132"/>
    <n v="0"/>
    <n v="0"/>
    <n v="0"/>
    <n v="465777.47"/>
    <n v="1887496.59"/>
    <n v="0"/>
    <n v="0"/>
    <n v="0"/>
    <s v="31992360"/>
    <s v="7028"/>
    <s v="NAGPUR RETAIL RO (STP 5027)"/>
    <s v="7028"/>
    <s v="WZR"/>
    <s v="7028CC01"/>
    <s v="INFR"/>
    <d v="2024-04-01T00:00:00"/>
    <d v="2026-03-31T00:00:00"/>
    <s v="RET"/>
    <n v="2300000"/>
    <s v="NAGPUR RETAIL RO (STP 5027)"/>
    <x v="1"/>
    <x v="2"/>
    <m/>
  </r>
  <r>
    <x v="1667"/>
    <s v="WZ_AURR_DC_KAYGAON"/>
    <x v="3"/>
    <n v="2600000"/>
    <n v="2600000"/>
    <n v="0"/>
    <n v="0"/>
    <n v="0"/>
    <n v="0"/>
    <n v="0"/>
    <n v="0"/>
    <n v="0"/>
    <n v="0"/>
    <n v="0"/>
    <n v="0"/>
    <n v="0"/>
    <n v="0"/>
    <n v="0"/>
    <s v="31990690"/>
    <s v="7023"/>
    <s v="AURANGABAD RETAIL RO"/>
    <s v="7023"/>
    <s v="WZR"/>
    <s v="7023CC01"/>
    <s v="INFR"/>
    <d v="2025-03-24T00:00:00"/>
    <d v="2026-03-31T00:00:00"/>
    <s v="RET"/>
    <n v="2600000"/>
    <s v="AURANGABAD RETAIL RO"/>
    <x v="1"/>
    <x v="2"/>
    <m/>
  </r>
  <r>
    <x v="1668"/>
    <s v="WZ_Pune_NRO Tambademala-2_DO"/>
    <x v="1"/>
    <n v="3200000"/>
    <n v="3200000"/>
    <n v="53270.46"/>
    <n v="0"/>
    <n v="0"/>
    <n v="1351187.11"/>
    <n v="42.224597187500002"/>
    <n v="0"/>
    <n v="0"/>
    <n v="920350"/>
    <n v="430837.11"/>
    <n v="1404457.57"/>
    <n v="0"/>
    <n v="0"/>
    <n v="0"/>
    <s v="31949520"/>
    <s v="7029"/>
    <s v="PUNE RETAIL RO"/>
    <s v="7029"/>
    <s v="WZR"/>
    <s v="7029CC01"/>
    <s v="INFR"/>
    <d v="2024-03-31T00:00:00"/>
    <d v="2026-03-31T00:00:00"/>
    <s v="RET"/>
    <n v="3200000"/>
    <s v="PUNE RETAIL RO"/>
    <x v="1"/>
    <x v="2"/>
    <m/>
  </r>
  <r>
    <x v="1669"/>
    <s v="WZ_Pune_NRO Somatane-2_CO"/>
    <x v="1"/>
    <n v="17200000"/>
    <n v="17200000"/>
    <n v="2417197.56"/>
    <n v="0"/>
    <n v="0"/>
    <n v="0"/>
    <n v="0"/>
    <n v="0"/>
    <n v="0"/>
    <n v="0"/>
    <n v="0"/>
    <n v="2417197.56"/>
    <n v="0"/>
    <n v="0"/>
    <n v="0"/>
    <s v="31949520"/>
    <s v="7029"/>
    <s v="PUNE RETAIL RO"/>
    <s v="7029"/>
    <s v="WZR"/>
    <s v="7029CC01"/>
    <s v="INFR"/>
    <d v="2025-03-25T00:00:00"/>
    <d v="2026-03-31T00:00:00"/>
    <s v="RET"/>
    <n v="17200001"/>
    <s v="PUNE RETAIL RO"/>
    <x v="1"/>
    <x v="2"/>
    <m/>
  </r>
  <r>
    <x v="1670"/>
    <s v="WZ_Pune_NRO Nighoje_CFS"/>
    <x v="1"/>
    <n v="16425000"/>
    <n v="16425000"/>
    <n v="12672493.68"/>
    <n v="-0.03"/>
    <n v="-0.03"/>
    <n v="3621152.98"/>
    <n v="22.046593485540335"/>
    <n v="0"/>
    <n v="0"/>
    <n v="3330565"/>
    <n v="290588.01"/>
    <n v="16293646.66"/>
    <n v="0"/>
    <n v="0"/>
    <n v="0"/>
    <s v="31949520"/>
    <s v="7029"/>
    <s v="PUNE RETAIL RO"/>
    <s v="7029"/>
    <s v="WZR"/>
    <s v="7029CC01"/>
    <s v="INFR"/>
    <d v="2025-03-25T00:00:00"/>
    <d v="2026-03-31T00:00:00"/>
    <s v="RET"/>
    <n v="16425000"/>
    <s v="PUNE RETAIL RO"/>
    <x v="1"/>
    <x v="2"/>
    <m/>
  </r>
  <r>
    <x v="1671"/>
    <s v="WZ_Vasco_NRO_Gatadwadi"/>
    <x v="8"/>
    <n v="12300000"/>
    <n v="12300000"/>
    <n v="307238.32"/>
    <n v="0"/>
    <n v="0"/>
    <n v="1143830.5900000001"/>
    <n v="9.299435691056912"/>
    <n v="0"/>
    <n v="0"/>
    <n v="0"/>
    <n v="1143830.5900000001"/>
    <n v="1451068.91"/>
    <n v="0"/>
    <n v="0"/>
    <n v="0"/>
    <s v="31992600"/>
    <s v="7032"/>
    <s v="VASCO RETAIL RO"/>
    <s v="7032"/>
    <s v="WZR"/>
    <s v="7032CC01"/>
    <s v="INFR"/>
    <d v="2025-03-25T00:00:00"/>
    <d v="2026-03-31T00:00:00"/>
    <s v="RET"/>
    <n v="12300000"/>
    <s v="VASCO RETAIL RO"/>
    <x v="1"/>
    <x v="2"/>
    <m/>
  </r>
  <r>
    <x v="1672"/>
    <s v="WZ_Vasco_Solar_HP Highway Services"/>
    <x v="8"/>
    <n v="4500000"/>
    <n v="4500000"/>
    <n v="0"/>
    <n v="0"/>
    <n v="0"/>
    <n v="0"/>
    <n v="0"/>
    <n v="0"/>
    <n v="0"/>
    <n v="0"/>
    <n v="0"/>
    <n v="0"/>
    <n v="0"/>
    <n v="0"/>
    <n v="0"/>
    <s v="31992600"/>
    <s v="7032"/>
    <s v="VASCO RETAIL RO"/>
    <s v="7032"/>
    <s v="WZR"/>
    <s v="7032CC01"/>
    <s v="PNM"/>
    <d v="2025-03-26T00:00:00"/>
    <d v="2026-03-31T00:00:00"/>
    <s v="RET"/>
    <n v="4500000"/>
    <s v="VASCO RETAIL RO"/>
    <x v="1"/>
    <x v="2"/>
    <m/>
  </r>
  <r>
    <x v="1673"/>
    <s v="WZ_NSK_LEDFixt_21L"/>
    <x v="4"/>
    <n v="2100001"/>
    <n v="2100001"/>
    <n v="0"/>
    <n v="0"/>
    <n v="0"/>
    <n v="286778.86"/>
    <n v="13.656129687557293"/>
    <n v="0"/>
    <n v="0"/>
    <n v="0"/>
    <n v="286778.86"/>
    <n v="286778.86"/>
    <n v="0"/>
    <n v="0"/>
    <n v="0"/>
    <s v="31945070"/>
    <s v="7036"/>
    <s v="NASIK RETAIL REGIONAL OFFICE"/>
    <s v="7036"/>
    <s v="WZR"/>
    <s v="7036CC01"/>
    <s v="INFR"/>
    <d v="2024-04-01T00:00:00"/>
    <d v="2026-03-31T00:00:00"/>
    <s v="RET"/>
    <n v="1"/>
    <s v="NASIK RETAIL REGIONAL OFFICE"/>
    <x v="1"/>
    <x v="2"/>
    <m/>
  </r>
  <r>
    <x v="1674"/>
    <s v="WZ_Pune_NRO Tathawade_DO"/>
    <x v="1"/>
    <n v="3400000"/>
    <n v="3400000"/>
    <n v="0"/>
    <n v="0"/>
    <n v="0"/>
    <n v="0"/>
    <n v="0"/>
    <n v="0"/>
    <n v="0"/>
    <n v="0"/>
    <n v="0"/>
    <n v="0"/>
    <n v="0"/>
    <n v="0"/>
    <n v="0"/>
    <s v="31949520"/>
    <s v="7029"/>
    <s v="PUNE RETAIL RO"/>
    <s v="7029"/>
    <s v="WZR"/>
    <s v="7029CC01"/>
    <s v="INFR"/>
    <d v="2025-03-26T00:00:00"/>
    <d v="2026-03-31T00:00:00"/>
    <s v="RET"/>
    <n v="3400000"/>
    <s v="PUNE RETAIL RO"/>
    <x v="1"/>
    <x v="2"/>
    <m/>
  </r>
  <r>
    <x v="1675"/>
    <m/>
    <x v="9"/>
    <m/>
    <m/>
    <m/>
    <m/>
    <m/>
    <m/>
    <m/>
    <m/>
    <m/>
    <m/>
    <m/>
    <m/>
    <m/>
    <m/>
    <m/>
    <m/>
    <m/>
    <m/>
    <m/>
    <m/>
    <m/>
    <m/>
    <m/>
    <m/>
    <m/>
    <m/>
    <m/>
    <x v="4"/>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DD5A62-D82E-444F-AAD9-035715F2AC47}" name="PivotTable2" cacheId="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3:B13" firstHeaderRow="1" firstDataRow="1" firstDataCol="1" rowPageCount="1" colPageCount="1"/>
  <pivotFields count="33">
    <pivotField axis="axisPage" multipleItemSelectionAllowed="1" showAll="0">
      <items count="167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x="610"/>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x="719"/>
        <item h="1" x="720"/>
        <item h="1" x="721"/>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3"/>
        <item h="1" x="774"/>
        <item h="1" x="775"/>
        <item h="1" x="776"/>
        <item h="1" x="777"/>
        <item h="1" x="778"/>
        <item h="1" x="779"/>
        <item h="1" x="780"/>
        <item h="1" x="781"/>
        <item h="1" x="782"/>
        <item h="1" x="783"/>
        <item h="1" x="784"/>
        <item h="1" x="785"/>
        <item h="1" x="786"/>
        <item h="1" x="787"/>
        <item h="1" x="788"/>
        <item h="1" x="789"/>
        <item h="1" x="790"/>
        <item h="1" x="791"/>
        <item h="1" x="792"/>
        <item h="1" x="793"/>
        <item h="1" x="794"/>
        <item h="1" x="795"/>
        <item h="1" x="796"/>
        <item h="1" x="797"/>
        <item h="1" x="798"/>
        <item h="1" x="799"/>
        <item h="1" x="800"/>
        <item h="1" x="801"/>
        <item h="1" x="802"/>
        <item h="1" x="803"/>
        <item h="1" x="804"/>
        <item h="1" x="805"/>
        <item h="1" x="806"/>
        <item h="1" x="807"/>
        <item h="1" x="808"/>
        <item h="1" x="809"/>
        <item h="1" x="810"/>
        <item h="1" x="811"/>
        <item h="1" x="812"/>
        <item h="1" x="813"/>
        <item h="1" x="814"/>
        <item h="1" x="815"/>
        <item h="1" x="816"/>
        <item h="1" x="817"/>
        <item h="1" x="818"/>
        <item h="1" x="819"/>
        <item h="1" x="820"/>
        <item h="1" x="821"/>
        <item h="1" x="822"/>
        <item h="1" x="823"/>
        <item h="1" x="824"/>
        <item h="1" x="825"/>
        <item h="1" x="826"/>
        <item h="1" x="827"/>
        <item h="1" x="828"/>
        <item h="1" x="829"/>
        <item h="1" x="830"/>
        <item h="1" x="831"/>
        <item h="1" x="832"/>
        <item h="1" x="833"/>
        <item h="1" x="834"/>
        <item h="1" x="835"/>
        <item h="1" x="836"/>
        <item h="1" x="837"/>
        <item h="1" x="838"/>
        <item h="1" x="839"/>
        <item h="1" x="840"/>
        <item h="1" x="841"/>
        <item h="1" x="842"/>
        <item h="1" x="843"/>
        <item h="1" x="844"/>
        <item h="1" x="845"/>
        <item h="1" x="846"/>
        <item h="1" x="847"/>
        <item h="1" x="848"/>
        <item h="1" x="849"/>
        <item h="1" x="850"/>
        <item h="1" x="851"/>
        <item h="1" x="852"/>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883"/>
        <item h="1" x="884"/>
        <item h="1" x="885"/>
        <item h="1" x="886"/>
        <item h="1" x="887"/>
        <item h="1" x="888"/>
        <item h="1" x="889"/>
        <item h="1" x="890"/>
        <item h="1" x="891"/>
        <item h="1" x="892"/>
        <item h="1" x="893"/>
        <item h="1" x="894"/>
        <item h="1" x="895"/>
        <item h="1" x="896"/>
        <item h="1" x="897"/>
        <item h="1" x="898"/>
        <item h="1" x="899"/>
        <item h="1" x="900"/>
        <item h="1" x="901"/>
        <item h="1" x="902"/>
        <item h="1" x="903"/>
        <item h="1" x="904"/>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986"/>
        <item h="1" x="987"/>
        <item h="1" x="988"/>
        <item h="1" x="989"/>
        <item h="1" x="990"/>
        <item h="1" x="991"/>
        <item h="1" x="992"/>
        <item h="1" x="993"/>
        <item h="1" x="994"/>
        <item h="1" x="995"/>
        <item h="1" x="996"/>
        <item h="1" x="997"/>
        <item x="1008"/>
        <item x="1013"/>
        <item x="1014"/>
        <item x="1018"/>
        <item x="1019"/>
        <item x="1020"/>
        <item x="1021"/>
        <item x="1022"/>
        <item x="1023"/>
        <item x="1024"/>
        <item x="1025"/>
        <item x="1026"/>
        <item x="1027"/>
        <item x="1028"/>
        <item x="1029"/>
        <item x="1030"/>
        <item x="1031"/>
        <item x="1032"/>
        <item x="1033"/>
        <item x="1034"/>
        <item x="1035"/>
        <item x="1036"/>
        <item x="1037"/>
        <item x="1038"/>
        <item x="1039"/>
        <item x="1041"/>
        <item x="1042"/>
        <item x="1043"/>
        <item x="1044"/>
        <item x="1045"/>
        <item x="1047"/>
        <item x="1049"/>
        <item x="1050"/>
        <item x="1051"/>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h="1" x="1675"/>
        <item x="1469"/>
        <item x="1470"/>
        <item x="1471"/>
        <item x="1290"/>
        <item x="1472"/>
        <item x="1480"/>
        <item x="1481"/>
        <item x="1482"/>
        <item x="1483"/>
        <item x="1486"/>
        <item x="1485"/>
        <item x="1473"/>
        <item x="1474"/>
        <item x="1475"/>
        <item x="1478"/>
        <item x="1479"/>
        <item x="1484"/>
        <item x="1487"/>
        <item x="1488"/>
        <item x="1489"/>
        <item x="1490"/>
        <item x="1491"/>
        <item x="1492"/>
        <item x="1493"/>
        <item x="1494"/>
        <item x="1495"/>
        <item x="1496"/>
        <item x="1497"/>
        <item x="1498"/>
        <item x="1499"/>
        <item x="1500"/>
        <item x="1501"/>
        <item x="1502"/>
        <item x="1503"/>
        <item x="1504"/>
        <item x="1505"/>
        <item x="1506"/>
        <item x="1507"/>
        <item x="1508"/>
        <item x="1509"/>
        <item x="1510"/>
        <item x="1476"/>
        <item x="1477"/>
        <item x="1511"/>
        <item x="1512"/>
        <item x="1513"/>
        <item x="1514"/>
        <item x="1515"/>
        <item x="1516"/>
        <item x="1517"/>
        <item x="1518"/>
        <item x="1519"/>
        <item x="1520"/>
        <item x="1523"/>
        <item x="1524"/>
        <item x="1525"/>
        <item x="1526"/>
        <item x="1521"/>
        <item x="1522"/>
        <item x="1529"/>
        <item x="1530"/>
        <item x="1531"/>
        <item x="1528"/>
        <item x="1532"/>
        <item x="1533"/>
        <item x="1534"/>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38"/>
        <item x="1539"/>
        <item x="1541"/>
        <item x="1542"/>
        <item x="1543"/>
        <item x="1575"/>
        <item x="1576"/>
        <item x="1540"/>
        <item x="1579"/>
        <item x="1580"/>
        <item x="1574"/>
        <item x="1581"/>
        <item x="1582"/>
        <item x="1583"/>
        <item x="1584"/>
        <item x="1585"/>
        <item x="1586"/>
        <item x="1587"/>
        <item x="1588"/>
        <item x="1589"/>
        <item x="1590"/>
        <item x="1591"/>
        <item x="1592"/>
        <item x="1593"/>
        <item x="1535"/>
        <item x="1537"/>
        <item x="1594"/>
        <item x="1595"/>
        <item x="1596"/>
        <item x="1598"/>
        <item x="1600"/>
        <item x="1601"/>
        <item x="1597"/>
        <item x="1599"/>
        <item x="1603"/>
        <item x="1604"/>
        <item x="1605"/>
        <item x="1602"/>
        <item x="1606"/>
        <item x="1607"/>
        <item x="1608"/>
        <item x="1609"/>
        <item x="1610"/>
        <item x="1611"/>
        <item x="1612"/>
        <item x="1613"/>
        <item x="1614"/>
        <item x="1615"/>
        <item x="1616"/>
        <item x="1617"/>
        <item x="1618"/>
        <item x="1619"/>
        <item x="1620"/>
        <item x="1621"/>
        <item x="1622"/>
        <item x="1623"/>
        <item x="1627"/>
        <item x="1628"/>
        <item x="1629"/>
        <item x="1630"/>
        <item x="1632"/>
        <item x="1633"/>
        <item x="1635"/>
        <item x="1638"/>
        <item x="1641"/>
        <item x="1577"/>
        <item x="1578"/>
        <item x="1626"/>
        <item x="1639"/>
        <item x="1640"/>
        <item x="1527"/>
        <item x="1637"/>
        <item x="1642"/>
        <item x="1643"/>
        <item x="1644"/>
        <item x="1645"/>
        <item x="1648"/>
        <item x="1650"/>
        <item x="1653"/>
        <item x="1655"/>
        <item x="1646"/>
        <item x="1647"/>
        <item x="1651"/>
        <item x="1659"/>
        <item x="1660"/>
        <item x="1631"/>
        <item x="1634"/>
        <item x="1649"/>
        <item x="1652"/>
        <item x="1654"/>
        <item x="1656"/>
        <item x="1657"/>
        <item x="1658"/>
        <item x="1661"/>
        <item x="1662"/>
        <item x="1663"/>
        <item x="1664"/>
        <item x="1665"/>
        <item x="1666"/>
        <item x="1667"/>
        <item x="1668"/>
        <item x="998"/>
        <item x="999"/>
        <item x="1001"/>
        <item x="1002"/>
        <item x="1003"/>
        <item x="1004"/>
        <item x="1671"/>
        <item x="1672"/>
        <item x="1673"/>
        <item x="1005"/>
        <item x="1006"/>
        <item x="1007"/>
        <item x="1674"/>
        <item x="1010"/>
        <item x="1011"/>
        <item x="1015"/>
        <item x="1016"/>
        <item x="1000"/>
        <item x="1012"/>
        <item x="1017"/>
        <item x="1009"/>
        <item x="1040"/>
        <item x="1046"/>
        <item x="1048"/>
        <item x="1052"/>
        <item x="1625"/>
        <item x="1670"/>
        <item x="1053"/>
        <item x="1054"/>
        <item x="1636"/>
        <item x="1669"/>
        <item x="1055"/>
        <item x="1624"/>
        <item x="1536"/>
        <item t="default"/>
      </items>
    </pivotField>
    <pivotField showAll="0"/>
    <pivotField axis="axisRow" showAll="0">
      <items count="12">
        <item x="3"/>
        <item x="0"/>
        <item x="7"/>
        <item x="6"/>
        <item x="4"/>
        <item x="1"/>
        <item x="2"/>
        <item x="8"/>
        <item x="5"/>
        <item x="9"/>
        <item m="1" x="1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0">
    <i>
      <x/>
    </i>
    <i>
      <x v="1"/>
    </i>
    <i>
      <x v="2"/>
    </i>
    <i>
      <x v="3"/>
    </i>
    <i>
      <x v="4"/>
    </i>
    <i>
      <x v="5"/>
    </i>
    <i>
      <x v="6"/>
    </i>
    <i>
      <x v="7"/>
    </i>
    <i>
      <x v="8"/>
    </i>
    <i t="grand">
      <x/>
    </i>
  </rowItems>
  <colItems count="1">
    <i/>
  </colItems>
  <pageFields count="1">
    <pageField fld="0" hier="-1"/>
  </pageFields>
  <dataFields count="1">
    <dataField name="Sum of Exp. Upto This month"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A515CB-5A2B-419C-B2E9-C3723CBB8AAF}" name="PivotTable1" cacheId="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34:B45" firstHeaderRow="1" firstDataRow="1" firstDataCol="1"/>
  <pivotFields count="33">
    <pivotField showAll="0"/>
    <pivotField showAll="0"/>
    <pivotField axis="axisRow" showAll="0">
      <items count="12">
        <item x="3"/>
        <item x="0"/>
        <item x="7"/>
        <item x="6"/>
        <item x="4"/>
        <item x="1"/>
        <item x="2"/>
        <item x="8"/>
        <item x="5"/>
        <item m="1" x="10"/>
        <item x="9"/>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1">
    <i>
      <x/>
    </i>
    <i>
      <x v="1"/>
    </i>
    <i>
      <x v="2"/>
    </i>
    <i>
      <x v="3"/>
    </i>
    <i>
      <x v="4"/>
    </i>
    <i>
      <x v="5"/>
    </i>
    <i>
      <x v="6"/>
    </i>
    <i>
      <x v="7"/>
    </i>
    <i>
      <x v="8"/>
    </i>
    <i>
      <x v="10"/>
    </i>
    <i t="grand">
      <x/>
    </i>
  </rowItems>
  <colItems count="1">
    <i/>
  </colItems>
  <dataFields count="1">
    <dataField name="Sum of Open CWIP/AUC Balances"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811DAA-79ED-4BFA-9FDD-FD26E28145F3}"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6:B66" firstHeaderRow="1" firstDataRow="1" firstDataCol="1" rowPageCount="3" colPageCount="1"/>
  <pivotFields count="33">
    <pivotField axis="axisPage" dataField="1" showAll="0">
      <items count="16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1008"/>
        <item x="1013"/>
        <item x="1014"/>
        <item x="1018"/>
        <item x="1019"/>
        <item x="1020"/>
        <item x="1021"/>
        <item x="1022"/>
        <item x="1023"/>
        <item x="1024"/>
        <item x="1025"/>
        <item x="1026"/>
        <item x="1027"/>
        <item x="1028"/>
        <item x="1029"/>
        <item x="1030"/>
        <item x="1031"/>
        <item x="1032"/>
        <item x="1033"/>
        <item x="1034"/>
        <item x="1035"/>
        <item x="1036"/>
        <item x="1037"/>
        <item x="1038"/>
        <item x="1039"/>
        <item x="1041"/>
        <item x="1042"/>
        <item x="1043"/>
        <item x="1044"/>
        <item x="1045"/>
        <item x="1047"/>
        <item x="1049"/>
        <item x="1050"/>
        <item x="1051"/>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8"/>
        <item x="1529"/>
        <item x="1530"/>
        <item x="1531"/>
        <item x="1532"/>
        <item x="1533"/>
        <item x="1534"/>
        <item x="1535"/>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7"/>
        <item x="1628"/>
        <item x="1629"/>
        <item x="1630"/>
        <item x="1632"/>
        <item x="1633"/>
        <item x="1635"/>
        <item x="1638"/>
        <item x="1641"/>
        <item x="1675"/>
        <item x="1577"/>
        <item x="1578"/>
        <item x="1626"/>
        <item x="1639"/>
        <item x="1640"/>
        <item x="1527"/>
        <item x="1637"/>
        <item x="1642"/>
        <item x="1643"/>
        <item x="1644"/>
        <item x="1645"/>
        <item x="1648"/>
        <item x="1650"/>
        <item x="1653"/>
        <item x="1655"/>
        <item x="1646"/>
        <item x="1647"/>
        <item x="1651"/>
        <item x="1659"/>
        <item x="1660"/>
        <item x="1631"/>
        <item x="1634"/>
        <item x="1649"/>
        <item x="1652"/>
        <item x="1654"/>
        <item x="1656"/>
        <item x="1657"/>
        <item x="1658"/>
        <item x="1661"/>
        <item x="1662"/>
        <item x="1663"/>
        <item x="1664"/>
        <item x="1665"/>
        <item x="1666"/>
        <item x="1667"/>
        <item x="1668"/>
        <item x="998"/>
        <item x="999"/>
        <item x="1001"/>
        <item x="1002"/>
        <item x="1003"/>
        <item x="1004"/>
        <item x="1671"/>
        <item x="1672"/>
        <item x="1673"/>
        <item x="1005"/>
        <item x="1006"/>
        <item x="1007"/>
        <item x="1674"/>
        <item x="1010"/>
        <item x="1011"/>
        <item x="1015"/>
        <item x="1016"/>
        <item x="1000"/>
        <item x="1012"/>
        <item x="1017"/>
        <item x="1009"/>
        <item x="1040"/>
        <item x="1046"/>
        <item x="1048"/>
        <item x="1052"/>
        <item x="1625"/>
        <item x="1670"/>
        <item x="1053"/>
        <item x="1054"/>
        <item x="1636"/>
        <item x="1669"/>
        <item x="1055"/>
        <item x="1624"/>
        <item x="1536"/>
        <item t="default"/>
      </items>
    </pivotField>
    <pivotField showAll="0"/>
    <pivotField axis="axisRow" showAll="0">
      <items count="12">
        <item x="3"/>
        <item x="0"/>
        <item x="7"/>
        <item x="6"/>
        <item x="4"/>
        <item x="1"/>
        <item x="2"/>
        <item x="8"/>
        <item x="5"/>
        <item m="1" x="10"/>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6">
        <item x="0"/>
        <item x="3"/>
        <item x="1"/>
        <item x="2"/>
        <item x="4"/>
        <item t="default"/>
      </items>
    </pivotField>
    <pivotField axis="axisPage" multipleItemSelectionAllowed="1" showAll="0">
      <items count="4">
        <item h="1" x="1"/>
        <item x="0"/>
        <item h="1" x="2"/>
        <item t="default"/>
      </items>
    </pivotField>
    <pivotField showAll="0"/>
  </pivotFields>
  <rowFields count="1">
    <field x="2"/>
  </rowFields>
  <rowItems count="10">
    <i>
      <x/>
    </i>
    <i>
      <x v="1"/>
    </i>
    <i>
      <x v="2"/>
    </i>
    <i>
      <x v="3"/>
    </i>
    <i>
      <x v="4"/>
    </i>
    <i>
      <x v="5"/>
    </i>
    <i>
      <x v="6"/>
    </i>
    <i>
      <x v="7"/>
    </i>
    <i>
      <x v="8"/>
    </i>
    <i t="grand">
      <x/>
    </i>
  </rowItems>
  <colItems count="1">
    <i/>
  </colItems>
  <pageFields count="3">
    <pageField fld="0" hier="-1"/>
    <pageField fld="31" hier="-1"/>
    <pageField fld="30" hier="-1"/>
  </pageFields>
  <dataFields count="1">
    <dataField name="Count of SAP Project n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1257A6-6120-4DC0-A977-AEDE1F044A7E}" name="PivotTable5" cacheId="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17:C28" firstHeaderRow="0" firstDataRow="1" firstDataCol="1" rowPageCount="1" colPageCount="1"/>
  <pivotFields count="33">
    <pivotField axis="axisPage" showAll="0">
      <items count="16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1008"/>
        <item x="1013"/>
        <item x="1014"/>
        <item x="1018"/>
        <item x="1019"/>
        <item x="1020"/>
        <item x="1021"/>
        <item x="1022"/>
        <item x="1023"/>
        <item x="1024"/>
        <item x="1025"/>
        <item x="1026"/>
        <item x="1027"/>
        <item x="1028"/>
        <item x="1029"/>
        <item x="1030"/>
        <item x="1031"/>
        <item x="1032"/>
        <item x="1033"/>
        <item x="1034"/>
        <item x="1035"/>
        <item x="1036"/>
        <item x="1037"/>
        <item x="1038"/>
        <item x="1039"/>
        <item x="1041"/>
        <item x="1042"/>
        <item x="1043"/>
        <item x="1044"/>
        <item x="1045"/>
        <item x="1047"/>
        <item x="1049"/>
        <item x="1050"/>
        <item x="1051"/>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8"/>
        <item x="1479"/>
        <item x="1480"/>
        <item x="1481"/>
        <item x="1482"/>
        <item x="1483"/>
        <item x="1484"/>
        <item x="1485"/>
        <item x="1486"/>
        <item x="1487"/>
        <item x="1488"/>
        <item x="1675"/>
        <item x="1489"/>
        <item x="1490"/>
        <item x="1491"/>
        <item x="1492"/>
        <item x="1493"/>
        <item x="1494"/>
        <item x="1495"/>
        <item x="1496"/>
        <item x="1497"/>
        <item x="1498"/>
        <item x="1499"/>
        <item x="1500"/>
        <item x="1501"/>
        <item x="1502"/>
        <item x="1503"/>
        <item x="1504"/>
        <item x="1505"/>
        <item x="1506"/>
        <item x="1507"/>
        <item x="1508"/>
        <item x="1509"/>
        <item x="1510"/>
        <item x="1476"/>
        <item x="1477"/>
        <item x="1511"/>
        <item x="1512"/>
        <item x="1513"/>
        <item x="1514"/>
        <item x="1515"/>
        <item x="1516"/>
        <item x="1517"/>
        <item x="1518"/>
        <item x="1519"/>
        <item x="1520"/>
        <item x="1523"/>
        <item x="1524"/>
        <item x="1525"/>
        <item x="1526"/>
        <item x="1521"/>
        <item x="1522"/>
        <item x="1529"/>
        <item x="1530"/>
        <item x="1531"/>
        <item x="1528"/>
        <item x="1532"/>
        <item x="1533"/>
        <item x="1534"/>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38"/>
        <item x="1539"/>
        <item x="1541"/>
        <item x="1542"/>
        <item x="1543"/>
        <item x="1575"/>
        <item x="1576"/>
        <item x="1540"/>
        <item x="1579"/>
        <item x="1580"/>
        <item x="1574"/>
        <item x="1581"/>
        <item x="1582"/>
        <item x="1583"/>
        <item x="1584"/>
        <item x="1585"/>
        <item x="1586"/>
        <item x="1587"/>
        <item x="1588"/>
        <item x="1589"/>
        <item x="1590"/>
        <item x="1591"/>
        <item x="1592"/>
        <item x="1593"/>
        <item x="1535"/>
        <item x="1537"/>
        <item x="1594"/>
        <item x="1595"/>
        <item x="1596"/>
        <item x="1598"/>
        <item x="1600"/>
        <item x="1601"/>
        <item x="1597"/>
        <item x="1599"/>
        <item x="1603"/>
        <item x="1604"/>
        <item x="1605"/>
        <item x="1602"/>
        <item x="1606"/>
        <item x="1607"/>
        <item x="1608"/>
        <item x="1609"/>
        <item x="1610"/>
        <item x="1611"/>
        <item x="1612"/>
        <item x="1613"/>
        <item x="1614"/>
        <item x="1615"/>
        <item x="1616"/>
        <item x="1617"/>
        <item x="1618"/>
        <item x="1619"/>
        <item x="1620"/>
        <item x="1621"/>
        <item x="1622"/>
        <item x="1623"/>
        <item x="1627"/>
        <item x="1628"/>
        <item x="1629"/>
        <item x="1630"/>
        <item x="1632"/>
        <item x="1633"/>
        <item x="1635"/>
        <item x="1638"/>
        <item x="1641"/>
        <item x="1577"/>
        <item x="1578"/>
        <item x="1626"/>
        <item x="1639"/>
        <item x="1640"/>
        <item x="1527"/>
        <item x="1637"/>
        <item x="1642"/>
        <item x="1643"/>
        <item x="1644"/>
        <item x="1645"/>
        <item x="1648"/>
        <item x="1650"/>
        <item x="1653"/>
        <item x="1655"/>
        <item x="1646"/>
        <item x="1647"/>
        <item x="1651"/>
        <item x="1659"/>
        <item x="1660"/>
        <item x="1631"/>
        <item x="1634"/>
        <item x="1649"/>
        <item x="1652"/>
        <item x="1654"/>
        <item x="1656"/>
        <item x="1657"/>
        <item x="1658"/>
        <item x="1661"/>
        <item x="1662"/>
        <item x="1663"/>
        <item x="1664"/>
        <item x="1665"/>
        <item x="1666"/>
        <item x="1667"/>
        <item x="1668"/>
        <item x="998"/>
        <item x="999"/>
        <item x="1001"/>
        <item x="1002"/>
        <item x="1003"/>
        <item x="1004"/>
        <item x="1671"/>
        <item x="1672"/>
        <item x="1673"/>
        <item x="1005"/>
        <item x="1006"/>
        <item x="1007"/>
        <item x="1674"/>
        <item x="1010"/>
        <item x="1011"/>
        <item x="1015"/>
        <item x="1016"/>
        <item x="1000"/>
        <item x="1012"/>
        <item x="1017"/>
        <item x="1009"/>
        <item x="1040"/>
        <item x="1046"/>
        <item x="1048"/>
        <item x="1052"/>
        <item x="1625"/>
        <item x="1670"/>
        <item x="1053"/>
        <item x="1054"/>
        <item x="1636"/>
        <item x="1669"/>
        <item x="1055"/>
        <item x="1624"/>
        <item x="1536"/>
        <item t="default"/>
      </items>
    </pivotField>
    <pivotField showAll="0"/>
    <pivotField axis="axisRow" showAll="0">
      <items count="12">
        <item x="3"/>
        <item x="0"/>
        <item x="7"/>
        <item x="6"/>
        <item x="4"/>
        <item x="1"/>
        <item x="2"/>
        <item x="8"/>
        <item x="5"/>
        <item m="1" x="10"/>
        <item x="9"/>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1">
    <i>
      <x/>
    </i>
    <i>
      <x v="1"/>
    </i>
    <i>
      <x v="2"/>
    </i>
    <i>
      <x v="3"/>
    </i>
    <i>
      <x v="4"/>
    </i>
    <i>
      <x v="5"/>
    </i>
    <i>
      <x v="6"/>
    </i>
    <i>
      <x v="7"/>
    </i>
    <i>
      <x v="8"/>
    </i>
    <i>
      <x v="10"/>
    </i>
    <i t="grand">
      <x/>
    </i>
  </rowItems>
  <colFields count="1">
    <field x="-2"/>
  </colFields>
  <colItems count="2">
    <i>
      <x/>
    </i>
    <i i="1">
      <x v="1"/>
    </i>
  </colItems>
  <pageFields count="1">
    <pageField fld="0" hier="-1"/>
  </pageFields>
  <dataFields count="2">
    <dataField name="Sum of Exp. This Month" fld="6" baseField="0" baseItem="0"/>
    <dataField name="Sum of Exp During Year"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ED2EFB-BC80-4CC5-A17A-ED686A31CCD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9:I38" firstHeaderRow="1" firstDataRow="1" firstDataCol="1" rowPageCount="1" colPageCount="1"/>
  <pivotFields count="7">
    <pivotField showAll="0"/>
    <pivotField showAll="0"/>
    <pivotField axis="axisRow" showAll="0">
      <items count="11">
        <item x="2"/>
        <item x="8"/>
        <item x="7"/>
        <item x="1"/>
        <item x="4"/>
        <item x="6"/>
        <item x="0"/>
        <item x="5"/>
        <item x="3"/>
        <item x="9"/>
        <item t="default"/>
      </items>
    </pivotField>
    <pivotField showAll="0"/>
    <pivotField showAll="0"/>
    <pivotField axis="axisPage" multipleItemSelectionAllowed="1" showAll="0">
      <items count="19">
        <item h="1" x="16"/>
        <item h="1" x="7"/>
        <item h="1" x="11"/>
        <item h="1" x="8"/>
        <item h="1" x="13"/>
        <item h="1" x="10"/>
        <item h="1" x="2"/>
        <item h="1" x="6"/>
        <item h="1" x="12"/>
        <item x="1"/>
        <item h="1" x="0"/>
        <item h="1" x="14"/>
        <item h="1" x="3"/>
        <item h="1" x="9"/>
        <item h="1" x="4"/>
        <item h="1" x="5"/>
        <item h="1" x="15"/>
        <item h="1" x="17"/>
        <item t="default"/>
      </items>
    </pivotField>
    <pivotField dataField="1" showAll="0"/>
  </pivotFields>
  <rowFields count="1">
    <field x="2"/>
  </rowFields>
  <rowItems count="9">
    <i>
      <x/>
    </i>
    <i>
      <x v="2"/>
    </i>
    <i>
      <x v="3"/>
    </i>
    <i>
      <x v="4"/>
    </i>
    <i>
      <x v="5"/>
    </i>
    <i>
      <x v="6"/>
    </i>
    <i>
      <x v="7"/>
    </i>
    <i>
      <x v="8"/>
    </i>
    <i t="grand">
      <x/>
    </i>
  </rowItems>
  <colItems count="1">
    <i/>
  </colItems>
  <pageFields count="1">
    <pageField fld="5" hier="-1"/>
  </pageFields>
  <dataFields count="1">
    <dataField name="Sum of Capex"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8B0E825-5D4C-4CFA-814F-9CC15A475C37}" name="PivotTable2"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H3:J6" firstHeaderRow="1" firstDataRow="2" firstDataCol="1"/>
  <pivotFields count="6">
    <pivotField showAll="0"/>
    <pivotField showAll="0"/>
    <pivotField axis="axisCol" showAll="0">
      <items count="11">
        <item m="1" x="3"/>
        <item m="1" x="9"/>
        <item m="1" x="8"/>
        <item m="1" x="2"/>
        <item m="1" x="5"/>
        <item m="1" x="7"/>
        <item m="1" x="1"/>
        <item m="1" x="6"/>
        <item m="1" x="4"/>
        <item x="0"/>
        <item t="default"/>
      </items>
    </pivotField>
    <pivotField dataField="1" showAll="0"/>
    <pivotField showAll="0"/>
    <pivotField axis="axisRow" showAll="0">
      <items count="19">
        <item m="1" x="17"/>
        <item m="1" x="8"/>
        <item m="1" x="12"/>
        <item m="1" x="9"/>
        <item m="1" x="14"/>
        <item m="1" x="11"/>
        <item m="1" x="3"/>
        <item m="1" x="7"/>
        <item m="1" x="13"/>
        <item m="1" x="2"/>
        <item m="1" x="1"/>
        <item m="1" x="15"/>
        <item m="1" x="4"/>
        <item m="1" x="10"/>
        <item m="1" x="5"/>
        <item m="1" x="6"/>
        <item m="1" x="16"/>
        <item x="0"/>
        <item t="default"/>
      </items>
    </pivotField>
  </pivotFields>
  <rowFields count="1">
    <field x="5"/>
  </rowFields>
  <rowItems count="2">
    <i>
      <x v="17"/>
    </i>
    <i t="grand">
      <x/>
    </i>
  </rowItems>
  <colFields count="1">
    <field x="2"/>
  </colFields>
  <colItems count="2">
    <i>
      <x v="9"/>
    </i>
    <i t="grand">
      <x/>
    </i>
  </colItems>
  <dataFields count="1">
    <dataField name="Sum of Ant .Cost ( Released Budget )"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0437AB8-4668-41CA-844B-302250D881E5}" sourceName="Region">
  <pivotTables>
    <pivotTable tabId="433" name="PivotTable2"/>
    <pivotTable tabId="433" name="PivotTable1"/>
    <pivotTable tabId="433" name="PivotTable3"/>
    <pivotTable tabId="433" name="PivotTable5"/>
  </pivotTables>
  <data>
    <tabular pivotCacheId="780206131">
      <items count="11">
        <i x="3" s="1"/>
        <i x="0" s="1"/>
        <i x="7" s="1"/>
        <i x="6" s="1"/>
        <i x="4" s="1"/>
        <i x="1" s="1"/>
        <i x="2" s="1"/>
        <i x="8" s="1"/>
        <i x="5" s="1"/>
        <i x="10"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03A8D14-32CE-4DBE-9EAA-E0AE2F37DF30}" cache="Slicer_Region" caption="Reg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725FB50-2870-4F71-93B2-4CE0944C55D8}" name="Table716" displayName="Table716" ref="A5:L14" totalsRowShown="0" headerRowDxfId="16" headerRowBorderDxfId="15" tableBorderDxfId="14" totalsRowBorderDxfId="13">
  <autoFilter ref="A5:L14" xr:uid="{F725FB50-2870-4F71-93B2-4CE0944C55D8}"/>
  <tableColumns count="12">
    <tableColumn id="1" xr3:uid="{DF309D3F-35B2-4549-9050-71FFF8E23775}" name="Region" dataDxfId="12"/>
    <tableColumn id="2" xr3:uid="{A941C3E2-480A-45E2-9C7F-D191CE4AE32D}" name="AOP Appropriation" dataDxfId="11"/>
    <tableColumn id="3" xr3:uid="{182CDF38-7E38-4A2C-BB0A-347D4F442A03}" name="Actual Appropriation" dataDxfId="10"/>
    <tableColumn id="4" xr3:uid="{DE3FE585-B1BB-4044-B2DA-9DE8D73CAA36}" name="AOP Capex" dataDxfId="9"/>
    <tableColumn id="5" xr3:uid="{71C4F66F-CAC3-4390-B269-8DDA12F62F8A}" name="Actual Capex" dataDxfId="8"/>
    <tableColumn id="6" xr3:uid="{4B8C32EE-9E0E-4A75-8289-D0504B974A85}" name="AOP Capitalization" dataDxfId="7"/>
    <tableColumn id="7" xr3:uid="{A72252B0-3955-49D2-9DDF-FA80E37FD14E}" name="Actual Capitalization" dataDxfId="6"/>
    <tableColumn id="8" xr3:uid="{A7769667-C12E-4112-AB92-53CD40A35B12}" name="CWIP" dataDxfId="5"/>
    <tableColumn id="9" xr3:uid="{7D05B71B-322A-4CEC-A429-388E42178925}" name="No. of Ongoing Projects" dataDxfId="4"/>
    <tableColumn id="10" xr3:uid="{07C4D87B-82C8-4DB1-96E1-4D9BAFF570F8}" name="No. of Projects &quot;Technically Completed&quot;" dataDxfId="3"/>
    <tableColumn id="11" xr3:uid="{70EF4A13-652D-48BD-AB72-75F44BC84170}" name="No. of Delayed Projects (Time Overrrun)" dataDxfId="2"/>
    <tableColumn id="13" xr3:uid="{A679B3AE-DDCB-4407-BA87-43DA54C0EB86}" name="-VE CWIP" dataDxfId="1">
      <calculatedColumnFormula>COUNTIFS('DATA Sheet'!$N:$N, "&lt;0", 'DATA Sheet'!$C:$C, 'Final Dashboard'!A6)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7">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438" row="1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D3D42B51-52C2-4B50-9081-AE1D48A58085}">
  <we:reference id="wa200005502" version="1.0.0.11" store="en-US" storeType="OMEX"/>
  <we:alternateReferences>
    <we:reference id="wa200005502" version="1.0.0.11" store="wa200005502" storeType="OMEX"/>
  </we:alternateReferences>
  <we:properties>
    <we:property name="docId" value="&quot;jnEIDg_L0nydfG0yj1zUm&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42FC47C-67D3-4D70-92BC-2E36EE9FFE80}">
  <we:reference id="wa200005271" version="2.5.5.0" store="en-U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9148372F-96B5-4DEA-9A92-D5B6F31D7DBD}">
  <we:reference id="wa200006575" version="1.0.0.3" store="en-US" storeType="OMEX"/>
  <we:alternateReferences>
    <we:reference id="WA200006575" version="1.0.0.3" store="WA200006575"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A6044E4E-4307-430D-90AD-67B6A5ACF125}">
  <we:reference id="wa200004935" version="6.0.0.0" store="en-CA" storeType="OMEX"/>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BEE3-D76B-4272-AC56-0B360B3DA4CB}">
  <sheetPr codeName="Sheet3">
    <pageSetUpPr fitToPage="1"/>
  </sheetPr>
  <dimension ref="B1:Y34"/>
  <sheetViews>
    <sheetView view="pageBreakPreview" topLeftCell="A4" zoomScale="70" zoomScaleNormal="66" zoomScaleSheetLayoutView="70" workbookViewId="0">
      <selection activeCell="S21" sqref="S21"/>
    </sheetView>
  </sheetViews>
  <sheetFormatPr defaultColWidth="11.88671875" defaultRowHeight="14.4" x14ac:dyDescent="0.3"/>
  <cols>
    <col min="1" max="1" width="6.77734375" customWidth="1"/>
    <col min="2" max="2" width="20" style="64" bestFit="1" customWidth="1"/>
    <col min="3" max="3" width="10.6640625" bestFit="1" customWidth="1"/>
    <col min="4" max="4" width="14.44140625" customWidth="1"/>
    <col min="5" max="5" width="14.21875" customWidth="1"/>
    <col min="6" max="6" width="10.109375" bestFit="1" customWidth="1"/>
    <col min="7" max="7" width="13.6640625" hidden="1" customWidth="1"/>
    <col min="8" max="9" width="12.6640625" customWidth="1"/>
    <col min="10" max="10" width="14.88671875" bestFit="1" customWidth="1"/>
    <col min="11" max="11" width="13.77734375" customWidth="1"/>
    <col min="12" max="12" width="15.21875" bestFit="1" customWidth="1"/>
    <col min="13" max="13" width="11.5546875" bestFit="1" customWidth="1"/>
    <col min="14" max="14" width="11.44140625" style="170" bestFit="1" customWidth="1"/>
    <col min="15" max="15" width="14.21875" bestFit="1" customWidth="1"/>
    <col min="16" max="16" width="12.6640625" style="64" customWidth="1"/>
    <col min="17" max="17" width="10.109375" bestFit="1" customWidth="1"/>
    <col min="18" max="18" width="12" hidden="1" customWidth="1"/>
    <col min="19" max="19" width="15.21875" customWidth="1"/>
    <col min="20" max="20" width="11.44140625" customWidth="1"/>
    <col min="21" max="21" width="10.44140625" bestFit="1" customWidth="1"/>
    <col min="22" max="22" width="10.88671875" bestFit="1" customWidth="1"/>
    <col min="23" max="23" width="13.33203125" bestFit="1" customWidth="1"/>
    <col min="24" max="24" width="12.21875" bestFit="1" customWidth="1"/>
    <col min="25" max="25" width="12.44140625" customWidth="1"/>
  </cols>
  <sheetData>
    <row r="1" spans="2:25" ht="27.6" customHeight="1" x14ac:dyDescent="0.3"/>
    <row r="2" spans="2:25" ht="21.6" customHeight="1" thickBot="1" x14ac:dyDescent="0.35"/>
    <row r="3" spans="2:25" ht="28.8" x14ac:dyDescent="0.55000000000000004">
      <c r="B3" s="235" t="s">
        <v>1831</v>
      </c>
      <c r="C3" s="237" t="s">
        <v>2437</v>
      </c>
      <c r="D3" s="237"/>
      <c r="E3" s="238"/>
      <c r="F3" s="239" t="s">
        <v>2438</v>
      </c>
      <c r="G3" s="240"/>
      <c r="H3" s="240"/>
      <c r="I3" s="240"/>
      <c r="J3" s="240"/>
      <c r="K3" s="240"/>
      <c r="L3" s="240"/>
      <c r="M3" s="240"/>
      <c r="N3" s="240"/>
      <c r="O3" s="240"/>
      <c r="P3" s="241"/>
      <c r="Q3" s="242" t="s">
        <v>2439</v>
      </c>
      <c r="R3" s="243"/>
      <c r="S3" s="243"/>
      <c r="T3" s="243"/>
      <c r="U3" s="244"/>
      <c r="V3" s="245" t="s">
        <v>2884</v>
      </c>
      <c r="W3" s="246"/>
      <c r="X3" s="246"/>
      <c r="Y3" s="247"/>
    </row>
    <row r="4" spans="2:25" ht="93" customHeight="1" thickBot="1" x14ac:dyDescent="0.35">
      <c r="B4" s="236"/>
      <c r="C4" s="83" t="s">
        <v>1833</v>
      </c>
      <c r="D4" s="83" t="s">
        <v>2807</v>
      </c>
      <c r="E4" s="84" t="s">
        <v>1832</v>
      </c>
      <c r="F4" s="85" t="s">
        <v>1833</v>
      </c>
      <c r="G4" s="108" t="s">
        <v>3157</v>
      </c>
      <c r="H4" s="86" t="s">
        <v>3101</v>
      </c>
      <c r="I4" s="86" t="s">
        <v>3102</v>
      </c>
      <c r="J4" s="183" t="s">
        <v>3424</v>
      </c>
      <c r="K4" s="86" t="s">
        <v>3103</v>
      </c>
      <c r="L4" s="83" t="s">
        <v>2807</v>
      </c>
      <c r="M4" s="87"/>
      <c r="N4" s="88"/>
      <c r="O4" s="83" t="s">
        <v>1832</v>
      </c>
      <c r="P4" s="84" t="s">
        <v>3421</v>
      </c>
      <c r="Q4" s="85" t="s">
        <v>1833</v>
      </c>
      <c r="R4" s="89" t="s">
        <v>2950</v>
      </c>
      <c r="S4" s="83" t="s">
        <v>2807</v>
      </c>
      <c r="T4" s="90" t="s">
        <v>3361</v>
      </c>
      <c r="U4" s="84" t="s">
        <v>2887</v>
      </c>
      <c r="V4" s="91" t="s">
        <v>2885</v>
      </c>
      <c r="W4" s="92" t="s">
        <v>3154</v>
      </c>
      <c r="X4" s="93" t="s">
        <v>2886</v>
      </c>
      <c r="Y4" s="169" t="s">
        <v>3085</v>
      </c>
    </row>
    <row r="5" spans="2:25" ht="25.2" x14ac:dyDescent="0.3">
      <c r="B5" s="94" t="s">
        <v>2986</v>
      </c>
      <c r="C5" s="110">
        <f>AOP!E21</f>
        <v>0</v>
      </c>
      <c r="D5" s="111" t="e">
        <f>AOP!F21</f>
        <v>#REF!</v>
      </c>
      <c r="E5" s="112" t="e">
        <f>D5/C5</f>
        <v>#REF!</v>
      </c>
      <c r="F5" s="113"/>
      <c r="G5" s="114">
        <v>4800</v>
      </c>
      <c r="H5" s="115">
        <f>L5-I5</f>
        <v>-3425.1216709999999</v>
      </c>
      <c r="I5" s="116">
        <f>Pivot!D4</f>
        <v>3448.5195767</v>
      </c>
      <c r="J5" s="185" t="e">
        <f>D5-I5</f>
        <v>#REF!</v>
      </c>
      <c r="K5" s="117" t="e">
        <f t="shared" ref="K5:K13" si="0">I5/D5%</f>
        <v>#REF!</v>
      </c>
      <c r="L5" s="118">
        <f>Pivot!E18</f>
        <v>23.397905699999999</v>
      </c>
      <c r="M5" s="177"/>
      <c r="N5" s="119">
        <f>'DASH BOARD'!Q6</f>
        <v>23.397905699999999</v>
      </c>
      <c r="O5" s="120" t="e">
        <f t="shared" ref="O5:O13" si="1">L5/F5</f>
        <v>#DIV/0!</v>
      </c>
      <c r="P5" s="121">
        <f>M5-N5</f>
        <v>-23.397905699999999</v>
      </c>
      <c r="Q5" s="113"/>
      <c r="R5" s="122">
        <v>1502.1749918</v>
      </c>
      <c r="S5" s="111">
        <f>'DASH BOARD'!K19</f>
        <v>0</v>
      </c>
      <c r="T5" s="173">
        <f>'DASH BOARD'!M19</f>
        <v>0</v>
      </c>
      <c r="U5" s="123">
        <f>'DASH BOARD'!L19</f>
        <v>633.45095970000011</v>
      </c>
      <c r="V5" s="124">
        <v>22</v>
      </c>
      <c r="W5" s="125">
        <v>11</v>
      </c>
      <c r="X5" s="126">
        <f>V5-'DASH BOARD'!D19</f>
        <v>7</v>
      </c>
      <c r="Y5" s="167">
        <f>'DASH BOARD'!D19</f>
        <v>15</v>
      </c>
    </row>
    <row r="6" spans="2:25" ht="25.2" x14ac:dyDescent="0.3">
      <c r="B6" s="95" t="s">
        <v>1837</v>
      </c>
      <c r="C6" s="127">
        <f>AOP!G21</f>
        <v>0</v>
      </c>
      <c r="D6" s="118" t="e">
        <f>AOP!H21</f>
        <v>#REF!</v>
      </c>
      <c r="E6" s="128" t="e">
        <f t="shared" ref="E6:E13" si="2">D6/C6</f>
        <v>#REF!</v>
      </c>
      <c r="F6" s="129"/>
      <c r="G6" s="114">
        <v>1100</v>
      </c>
      <c r="H6" s="115">
        <f t="shared" ref="H6:H12" si="3">L6-I6</f>
        <v>-700.76983610000013</v>
      </c>
      <c r="I6" s="130">
        <f>Pivot!D6</f>
        <v>711.9121133000001</v>
      </c>
      <c r="J6" s="185" t="e">
        <f t="shared" ref="J6:J13" si="4">D6-I6</f>
        <v>#REF!</v>
      </c>
      <c r="K6" s="117" t="e">
        <f t="shared" si="0"/>
        <v>#REF!</v>
      </c>
      <c r="L6" s="118">
        <f>Pivot!E20</f>
        <v>11.142277200000001</v>
      </c>
      <c r="M6" s="178"/>
      <c r="N6" s="131">
        <f>'DASH BOARD'!Q7</f>
        <v>11.142277200000001</v>
      </c>
      <c r="O6" s="132" t="e">
        <f t="shared" si="1"/>
        <v>#DIV/0!</v>
      </c>
      <c r="P6" s="133">
        <f t="shared" ref="P6:P13" si="5">M6-N6</f>
        <v>-11.142277200000001</v>
      </c>
      <c r="Q6" s="129"/>
      <c r="R6" s="134">
        <v>174.7926215</v>
      </c>
      <c r="S6" s="111">
        <f>'DASH BOARD'!K20</f>
        <v>0</v>
      </c>
      <c r="T6" s="174">
        <f>'DASH BOARD'!M20</f>
        <v>0</v>
      </c>
      <c r="U6" s="135">
        <f>'DASH BOARD'!L20</f>
        <v>229.64533099999997</v>
      </c>
      <c r="V6" s="124">
        <v>17</v>
      </c>
      <c r="W6" s="126">
        <v>10</v>
      </c>
      <c r="X6" s="126">
        <f>V6-'DASH BOARD'!D20</f>
        <v>13</v>
      </c>
      <c r="Y6" s="167">
        <f>'DASH BOARD'!D20</f>
        <v>4</v>
      </c>
    </row>
    <row r="7" spans="2:25" ht="25.2" x14ac:dyDescent="0.3">
      <c r="B7" s="95" t="s">
        <v>1838</v>
      </c>
      <c r="C7" s="127">
        <f>AOP!I21</f>
        <v>0</v>
      </c>
      <c r="D7" s="118" t="e">
        <f>AOP!J21</f>
        <v>#REF!</v>
      </c>
      <c r="E7" s="128" t="e">
        <f t="shared" si="2"/>
        <v>#REF!</v>
      </c>
      <c r="F7" s="129"/>
      <c r="G7" s="114">
        <v>4600</v>
      </c>
      <c r="H7" s="115">
        <f t="shared" si="3"/>
        <v>-2666.6413007000001</v>
      </c>
      <c r="I7" s="130">
        <f>Pivot!D7</f>
        <v>2668.4300393000003</v>
      </c>
      <c r="J7" s="185" t="e">
        <f t="shared" si="4"/>
        <v>#REF!</v>
      </c>
      <c r="K7" s="117" t="e">
        <f t="shared" si="0"/>
        <v>#REF!</v>
      </c>
      <c r="L7" s="118">
        <f>Pivot!E21</f>
        <v>1.7887385999999998</v>
      </c>
      <c r="M7" s="178"/>
      <c r="N7" s="131">
        <f>'DASH BOARD'!Q8</f>
        <v>1.7887385999999998</v>
      </c>
      <c r="O7" s="132" t="e">
        <f t="shared" si="1"/>
        <v>#DIV/0!</v>
      </c>
      <c r="P7" s="133">
        <f t="shared" si="5"/>
        <v>-1.7887385999999998</v>
      </c>
      <c r="Q7" s="129"/>
      <c r="R7" s="134">
        <v>588.00543950000008</v>
      </c>
      <c r="S7" s="111">
        <f>'DASH BOARD'!K21</f>
        <v>0</v>
      </c>
      <c r="T7" s="174">
        <f>'DASH BOARD'!M21</f>
        <v>0</v>
      </c>
      <c r="U7" s="135">
        <f>'DASH BOARD'!L21</f>
        <v>311.16332110000008</v>
      </c>
      <c r="V7" s="124">
        <v>13</v>
      </c>
      <c r="W7" s="126">
        <v>4</v>
      </c>
      <c r="X7" s="126">
        <f>V7-'DASH BOARD'!D21</f>
        <v>8</v>
      </c>
      <c r="Y7" s="167">
        <f>'DASH BOARD'!D21</f>
        <v>5</v>
      </c>
    </row>
    <row r="8" spans="2:25" ht="25.2" x14ac:dyDescent="0.3">
      <c r="B8" s="95" t="s">
        <v>1861</v>
      </c>
      <c r="C8" s="127">
        <f>AOP!K21</f>
        <v>0</v>
      </c>
      <c r="D8" s="118" t="e">
        <f>AOP!L21</f>
        <v>#REF!</v>
      </c>
      <c r="E8" s="128" t="e">
        <f t="shared" si="2"/>
        <v>#REF!</v>
      </c>
      <c r="F8" s="129"/>
      <c r="G8" s="114">
        <v>3400</v>
      </c>
      <c r="H8" s="115">
        <f t="shared" si="3"/>
        <v>-1952.9594521000001</v>
      </c>
      <c r="I8" s="130">
        <f>Pivot!D8</f>
        <v>1951.3562311000001</v>
      </c>
      <c r="J8" s="185" t="e">
        <f t="shared" si="4"/>
        <v>#REF!</v>
      </c>
      <c r="K8" s="117" t="e">
        <f t="shared" si="0"/>
        <v>#REF!</v>
      </c>
      <c r="L8" s="118">
        <f>Pivot!E22</f>
        <v>-1.603221</v>
      </c>
      <c r="M8" s="178"/>
      <c r="N8" s="131">
        <f>'DASH BOARD'!Q9</f>
        <v>-1.603221</v>
      </c>
      <c r="O8" s="132" t="e">
        <f t="shared" si="1"/>
        <v>#DIV/0!</v>
      </c>
      <c r="P8" s="133">
        <f t="shared" si="5"/>
        <v>1.603221</v>
      </c>
      <c r="Q8" s="129"/>
      <c r="R8" s="134">
        <v>582.57098320000011</v>
      </c>
      <c r="S8" s="111">
        <f>'DASH BOARD'!K22</f>
        <v>0</v>
      </c>
      <c r="T8" s="174">
        <f>'DASH BOARD'!M22</f>
        <v>0</v>
      </c>
      <c r="U8" s="135">
        <f>'DASH BOARD'!L22</f>
        <v>553.63375930000007</v>
      </c>
      <c r="V8" s="124">
        <v>7</v>
      </c>
      <c r="W8" s="126">
        <v>4</v>
      </c>
      <c r="X8" s="126">
        <f>V8-'DASH BOARD'!D22</f>
        <v>2</v>
      </c>
      <c r="Y8" s="167">
        <f>'DASH BOARD'!D22</f>
        <v>5</v>
      </c>
    </row>
    <row r="9" spans="2:25" ht="25.2" x14ac:dyDescent="0.3">
      <c r="B9" s="95" t="s">
        <v>1839</v>
      </c>
      <c r="C9" s="127">
        <f>AOP!M21</f>
        <v>0</v>
      </c>
      <c r="D9" s="118" t="e">
        <f>AOP!N21</f>
        <v>#REF!</v>
      </c>
      <c r="E9" s="128" t="e">
        <f t="shared" si="2"/>
        <v>#REF!</v>
      </c>
      <c r="F9" s="129"/>
      <c r="G9" s="114">
        <v>5400</v>
      </c>
      <c r="H9" s="115">
        <f t="shared" si="3"/>
        <v>-4376.4513044000014</v>
      </c>
      <c r="I9" s="130">
        <f>Pivot!D9</f>
        <v>4393.1064303000012</v>
      </c>
      <c r="J9" s="185" t="e">
        <f t="shared" si="4"/>
        <v>#REF!</v>
      </c>
      <c r="K9" s="117" t="e">
        <f t="shared" si="0"/>
        <v>#REF!</v>
      </c>
      <c r="L9" s="118">
        <f>Pivot!E23</f>
        <v>16.655125899999998</v>
      </c>
      <c r="M9" s="178"/>
      <c r="N9" s="131">
        <f>'DASH BOARD'!Q10</f>
        <v>16.655125899999998</v>
      </c>
      <c r="O9" s="132" t="e">
        <f t="shared" si="1"/>
        <v>#DIV/0!</v>
      </c>
      <c r="P9" s="133">
        <f t="shared" si="5"/>
        <v>-16.655125899999998</v>
      </c>
      <c r="Q9" s="129"/>
      <c r="R9" s="134">
        <v>1726.3004917000005</v>
      </c>
      <c r="S9" s="111">
        <f>'DASH BOARD'!K23</f>
        <v>0</v>
      </c>
      <c r="T9" s="174">
        <f>'DASH BOARD'!M23</f>
        <v>0</v>
      </c>
      <c r="U9" s="135">
        <f>'DASH BOARD'!L23</f>
        <v>666.23413300000016</v>
      </c>
      <c r="V9" s="124">
        <v>20</v>
      </c>
      <c r="W9" s="125">
        <v>12</v>
      </c>
      <c r="X9" s="126">
        <f>V9-'DASH BOARD'!D23</f>
        <v>15</v>
      </c>
      <c r="Y9" s="167">
        <f>'DASH BOARD'!D23</f>
        <v>5</v>
      </c>
    </row>
    <row r="10" spans="2:25" ht="25.2" x14ac:dyDescent="0.3">
      <c r="B10" s="95" t="s">
        <v>1862</v>
      </c>
      <c r="C10" s="127">
        <f>AOP!O21</f>
        <v>0</v>
      </c>
      <c r="D10" s="118" t="e">
        <f>AOP!P21</f>
        <v>#REF!</v>
      </c>
      <c r="E10" s="128" t="e">
        <f t="shared" si="2"/>
        <v>#REF!</v>
      </c>
      <c r="F10" s="129"/>
      <c r="G10" s="114">
        <v>4500</v>
      </c>
      <c r="H10" s="115">
        <f t="shared" si="3"/>
        <v>-3003.0781007999999</v>
      </c>
      <c r="I10" s="130">
        <f>Pivot!D10</f>
        <v>3036.9293583999997</v>
      </c>
      <c r="J10" s="185" t="e">
        <f t="shared" si="4"/>
        <v>#REF!</v>
      </c>
      <c r="K10" s="117" t="e">
        <f t="shared" si="0"/>
        <v>#REF!</v>
      </c>
      <c r="L10" s="118">
        <f>Pivot!E24</f>
        <v>33.851257600000004</v>
      </c>
      <c r="M10" s="178"/>
      <c r="N10" s="131">
        <f>'DASH BOARD'!Q11</f>
        <v>33.851257600000004</v>
      </c>
      <c r="O10" s="132" t="e">
        <f t="shared" si="1"/>
        <v>#DIV/0!</v>
      </c>
      <c r="P10" s="133">
        <f t="shared" si="5"/>
        <v>-33.851257600000004</v>
      </c>
      <c r="Q10" s="129"/>
      <c r="R10" s="134">
        <v>1361.6878918999996</v>
      </c>
      <c r="S10" s="111">
        <f>'DASH BOARD'!K24</f>
        <v>0</v>
      </c>
      <c r="T10" s="174">
        <f>'DASH BOARD'!M24</f>
        <v>0</v>
      </c>
      <c r="U10" s="135">
        <f>'DASH BOARD'!L24</f>
        <v>586.02726239999981</v>
      </c>
      <c r="V10" s="124">
        <v>42</v>
      </c>
      <c r="W10" s="126">
        <v>27</v>
      </c>
      <c r="X10" s="126">
        <f>V10-'DASH BOARD'!D24</f>
        <v>35</v>
      </c>
      <c r="Y10" s="167">
        <f>'DASH BOARD'!D24</f>
        <v>7</v>
      </c>
    </row>
    <row r="11" spans="2:25" ht="25.2" x14ac:dyDescent="0.3">
      <c r="B11" s="95" t="s">
        <v>1840</v>
      </c>
      <c r="C11" s="127">
        <f>AOP!Q21</f>
        <v>0</v>
      </c>
      <c r="D11" s="118" t="e">
        <f>AOP!R21</f>
        <v>#REF!</v>
      </c>
      <c r="E11" s="128" t="e">
        <f t="shared" si="2"/>
        <v>#REF!</v>
      </c>
      <c r="F11" s="129"/>
      <c r="G11" s="114">
        <v>3000</v>
      </c>
      <c r="H11" s="115">
        <f t="shared" si="3"/>
        <v>-1622.4558371000003</v>
      </c>
      <c r="I11" s="130">
        <f>Pivot!D11</f>
        <v>1622.0722295000003</v>
      </c>
      <c r="J11" s="185" t="e">
        <f t="shared" si="4"/>
        <v>#REF!</v>
      </c>
      <c r="K11" s="117" t="e">
        <f t="shared" si="0"/>
        <v>#REF!</v>
      </c>
      <c r="L11" s="118">
        <f>Pivot!E25</f>
        <v>-0.38360759999999994</v>
      </c>
      <c r="M11" s="178"/>
      <c r="N11" s="131">
        <f>'DASH BOARD'!Q12</f>
        <v>-0.38360759999999994</v>
      </c>
      <c r="O11" s="132" t="e">
        <f t="shared" si="1"/>
        <v>#DIV/0!</v>
      </c>
      <c r="P11" s="133">
        <f t="shared" si="5"/>
        <v>0.38360759999999994</v>
      </c>
      <c r="Q11" s="129"/>
      <c r="R11" s="134">
        <v>850.28130789999989</v>
      </c>
      <c r="S11" s="111">
        <f>'DASH BOARD'!K25</f>
        <v>0</v>
      </c>
      <c r="T11" s="174">
        <f>'DASH BOARD'!M25</f>
        <v>0</v>
      </c>
      <c r="U11" s="135">
        <f>'DASH BOARD'!L25</f>
        <v>535.81142910000005</v>
      </c>
      <c r="V11" s="124">
        <v>56</v>
      </c>
      <c r="W11" s="125">
        <v>45</v>
      </c>
      <c r="X11" s="126">
        <f>V11-'DASH BOARD'!D25</f>
        <v>45</v>
      </c>
      <c r="Y11" s="167">
        <f>'DASH BOARD'!D25</f>
        <v>11</v>
      </c>
    </row>
    <row r="12" spans="2:25" ht="25.2" x14ac:dyDescent="0.3">
      <c r="B12" s="95" t="s">
        <v>1841</v>
      </c>
      <c r="C12" s="127">
        <f>AOP!S21</f>
        <v>0</v>
      </c>
      <c r="D12" s="118" t="e">
        <f>AOP!T21</f>
        <v>#REF!</v>
      </c>
      <c r="E12" s="128" t="e">
        <f t="shared" si="2"/>
        <v>#REF!</v>
      </c>
      <c r="F12" s="129"/>
      <c r="G12" s="114">
        <v>4200</v>
      </c>
      <c r="H12" s="115">
        <f t="shared" si="3"/>
        <v>-3038.7660681000007</v>
      </c>
      <c r="I12" s="130">
        <f>Pivot!D12</f>
        <v>3016.5875752000006</v>
      </c>
      <c r="J12" s="185" t="e">
        <f t="shared" si="4"/>
        <v>#REF!</v>
      </c>
      <c r="K12" s="117" t="e">
        <f t="shared" si="0"/>
        <v>#REF!</v>
      </c>
      <c r="L12" s="118">
        <f>Pivot!E26</f>
        <v>-22.178492899999991</v>
      </c>
      <c r="M12" s="178"/>
      <c r="N12" s="131">
        <f>'DASH BOARD'!Q13</f>
        <v>-22.178492899999991</v>
      </c>
      <c r="O12" s="132" t="e">
        <f t="shared" si="1"/>
        <v>#DIV/0!</v>
      </c>
      <c r="P12" s="133">
        <f>M12-N12</f>
        <v>22.178492899999991</v>
      </c>
      <c r="Q12" s="129"/>
      <c r="R12" s="134">
        <v>949.67156149999994</v>
      </c>
      <c r="S12" s="111">
        <f>'DASH BOARD'!K26</f>
        <v>0</v>
      </c>
      <c r="T12" s="174">
        <f>'DASH BOARD'!M26</f>
        <v>0</v>
      </c>
      <c r="U12" s="135">
        <f>'DASH BOARD'!L26</f>
        <v>417.39853859999999</v>
      </c>
      <c r="V12" s="124">
        <v>17</v>
      </c>
      <c r="W12" s="126">
        <v>14</v>
      </c>
      <c r="X12" s="126">
        <f>V12-'DASH BOARD'!D26</f>
        <v>14</v>
      </c>
      <c r="Y12" s="167">
        <f>'DASH BOARD'!D26</f>
        <v>3</v>
      </c>
    </row>
    <row r="13" spans="2:25" ht="25.8" thickBot="1" x14ac:dyDescent="0.35">
      <c r="B13" s="96" t="s">
        <v>2580</v>
      </c>
      <c r="C13" s="136"/>
      <c r="D13" s="137">
        <v>270</v>
      </c>
      <c r="E13" s="138" t="e">
        <f t="shared" si="2"/>
        <v>#DIV/0!</v>
      </c>
      <c r="F13" s="139"/>
      <c r="G13" s="140"/>
      <c r="H13" s="141">
        <f>L13-I13</f>
        <v>0</v>
      </c>
      <c r="I13" s="142">
        <f>Pivot!D5</f>
        <v>0</v>
      </c>
      <c r="J13" s="185">
        <f t="shared" si="4"/>
        <v>270</v>
      </c>
      <c r="K13" s="143">
        <f t="shared" si="0"/>
        <v>0</v>
      </c>
      <c r="L13" s="137">
        <f>Pivot!E19</f>
        <v>0</v>
      </c>
      <c r="M13" s="179"/>
      <c r="N13" s="144">
        <f>'DASH BOARD'!Q14</f>
        <v>0</v>
      </c>
      <c r="O13" s="145" t="e">
        <f t="shared" si="1"/>
        <v>#DIV/0!</v>
      </c>
      <c r="P13" s="146">
        <f t="shared" si="5"/>
        <v>0</v>
      </c>
      <c r="Q13" s="139"/>
      <c r="R13" s="147">
        <v>48.872266099999997</v>
      </c>
      <c r="S13" s="148">
        <f>'DASH BOARD'!K27</f>
        <v>0</v>
      </c>
      <c r="T13" s="175">
        <f>'DASH BOARD'!M27</f>
        <v>0</v>
      </c>
      <c r="U13" s="149">
        <f>'DASH BOARD'!L27</f>
        <v>10.625672399999999</v>
      </c>
      <c r="V13" s="150">
        <v>5</v>
      </c>
      <c r="W13" s="151">
        <v>5</v>
      </c>
      <c r="X13" s="151">
        <f>V13-'DASH BOARD'!D27</f>
        <v>4</v>
      </c>
      <c r="Y13" s="168">
        <f>'DASH BOARD'!D27</f>
        <v>1</v>
      </c>
    </row>
    <row r="14" spans="2:25" ht="25.8" thickBot="1" x14ac:dyDescent="0.35">
      <c r="B14" s="152" t="s">
        <v>1842</v>
      </c>
      <c r="C14" s="153">
        <f>SUM(C5:C13)</f>
        <v>0</v>
      </c>
      <c r="D14" s="153" t="e">
        <f>SUM(D5:D13)</f>
        <v>#REF!</v>
      </c>
      <c r="E14" s="153"/>
      <c r="F14" s="153">
        <f>SUM(F5:F13)</f>
        <v>0</v>
      </c>
      <c r="G14" s="154">
        <f>SUM(G5:G13)</f>
        <v>31000</v>
      </c>
      <c r="H14" s="153">
        <f>SUM(H5:H13)</f>
        <v>-20786.243570300005</v>
      </c>
      <c r="I14" s="153">
        <f>SUM(I5:I13)</f>
        <v>20848.913553800005</v>
      </c>
      <c r="J14" s="184" t="e">
        <f>SUM(J5:J13)</f>
        <v>#REF!</v>
      </c>
      <c r="K14" s="155" t="e">
        <f>I14/D14</f>
        <v>#REF!</v>
      </c>
      <c r="L14" s="153">
        <f>SUM(L5:L13)</f>
        <v>62.669983500000015</v>
      </c>
      <c r="M14" s="156">
        <f>SUM(M5:M13)</f>
        <v>0</v>
      </c>
      <c r="N14" s="157">
        <f>SUM(N5:N13)</f>
        <v>62.669983500000015</v>
      </c>
      <c r="O14" s="153"/>
      <c r="P14" s="158">
        <f t="shared" ref="P14:X14" si="6">SUM(P5:P13)</f>
        <v>-62.669983500000015</v>
      </c>
      <c r="Q14" s="153">
        <f t="shared" si="6"/>
        <v>0</v>
      </c>
      <c r="R14" s="159">
        <f>SUM(R5:R13)</f>
        <v>7784.3575551000004</v>
      </c>
      <c r="S14" s="153">
        <f>SUM(S5:S13)</f>
        <v>0</v>
      </c>
      <c r="T14" s="153">
        <f t="shared" si="6"/>
        <v>0</v>
      </c>
      <c r="U14" s="153">
        <f>SUM(U5:U13)</f>
        <v>3943.9904066000004</v>
      </c>
      <c r="V14" s="153">
        <f t="shared" si="6"/>
        <v>199</v>
      </c>
      <c r="W14" s="156">
        <f t="shared" si="6"/>
        <v>132</v>
      </c>
      <c r="X14" s="153">
        <f t="shared" si="6"/>
        <v>143</v>
      </c>
      <c r="Y14" s="153">
        <f>SUM(Y5:Y13)</f>
        <v>56</v>
      </c>
    </row>
    <row r="15" spans="2:25" ht="25.8" thickBot="1" x14ac:dyDescent="0.35">
      <c r="B15" s="152" t="s">
        <v>2844</v>
      </c>
      <c r="C15" s="153"/>
      <c r="D15" s="153" t="e">
        <f>D14</f>
        <v>#REF!</v>
      </c>
      <c r="E15" s="160" t="e">
        <f>D15/C15</f>
        <v>#REF!</v>
      </c>
      <c r="F15" s="153"/>
      <c r="G15" s="153"/>
      <c r="H15" s="153"/>
      <c r="I15" s="153"/>
      <c r="J15" s="153"/>
      <c r="K15" s="153"/>
      <c r="L15" s="153">
        <f>L14</f>
        <v>62.669983500000015</v>
      </c>
      <c r="M15" s="161"/>
      <c r="N15" s="163"/>
      <c r="O15" s="160" t="e">
        <f>L15/F15</f>
        <v>#DIV/0!</v>
      </c>
      <c r="P15" s="163"/>
      <c r="Q15" s="153">
        <v>20800</v>
      </c>
      <c r="R15" s="162"/>
      <c r="S15" s="160">
        <f>S14/Q15</f>
        <v>0</v>
      </c>
      <c r="T15" s="234"/>
      <c r="U15" s="234"/>
      <c r="V15" s="234"/>
      <c r="W15" s="234"/>
      <c r="X15" s="234"/>
      <c r="Y15" s="161"/>
    </row>
    <row r="17" spans="2:13" x14ac:dyDescent="0.3">
      <c r="E17" s="80"/>
      <c r="K17" s="81"/>
      <c r="L17" s="81"/>
      <c r="M17" s="81"/>
    </row>
    <row r="18" spans="2:13" x14ac:dyDescent="0.3">
      <c r="D18" s="75" t="e">
        <f>D14+77</f>
        <v>#REF!</v>
      </c>
    </row>
    <row r="22" spans="2:13" ht="15" thickBot="1" x14ac:dyDescent="0.35"/>
    <row r="23" spans="2:13" ht="14.4" customHeight="1" thickBot="1" x14ac:dyDescent="0.35">
      <c r="B23" s="176"/>
    </row>
    <row r="24" spans="2:13" ht="25.8" thickBot="1" x14ac:dyDescent="0.35">
      <c r="B24" s="176"/>
      <c r="C24" s="180"/>
      <c r="D24" s="180"/>
      <c r="E24" s="180"/>
      <c r="F24" s="82"/>
    </row>
    <row r="25" spans="2:13" ht="25.2" x14ac:dyDescent="0.3">
      <c r="B25" s="94"/>
      <c r="C25" s="181"/>
      <c r="D25" s="181"/>
      <c r="E25" s="181"/>
      <c r="K25" s="188"/>
    </row>
    <row r="26" spans="2:13" ht="25.2" x14ac:dyDescent="0.3">
      <c r="B26" s="95"/>
      <c r="C26" s="181"/>
      <c r="D26" s="181"/>
      <c r="E26" s="181"/>
      <c r="K26" s="189"/>
      <c r="L26" s="192"/>
    </row>
    <row r="27" spans="2:13" ht="25.2" x14ac:dyDescent="0.3">
      <c r="B27" s="95"/>
      <c r="C27" s="181"/>
      <c r="D27" s="181"/>
      <c r="E27" s="181"/>
      <c r="K27" s="191"/>
      <c r="L27" s="190"/>
    </row>
    <row r="28" spans="2:13" ht="25.2" x14ac:dyDescent="0.3">
      <c r="B28" s="95"/>
      <c r="C28" s="181"/>
      <c r="D28" s="181"/>
      <c r="E28" s="181"/>
      <c r="K28" s="191"/>
      <c r="L28" s="190"/>
    </row>
    <row r="29" spans="2:13" ht="25.2" x14ac:dyDescent="0.3">
      <c r="B29" s="95"/>
      <c r="C29" s="181"/>
      <c r="D29" s="181"/>
      <c r="E29" s="181"/>
      <c r="K29" s="191"/>
      <c r="L29" s="190"/>
    </row>
    <row r="30" spans="2:13" ht="25.2" x14ac:dyDescent="0.3">
      <c r="B30" s="95"/>
      <c r="C30" s="181"/>
      <c r="D30" s="181"/>
      <c r="E30" s="181"/>
      <c r="K30" s="191"/>
      <c r="L30" s="190"/>
    </row>
    <row r="31" spans="2:13" ht="25.2" x14ac:dyDescent="0.3">
      <c r="B31" s="95"/>
      <c r="C31" s="181"/>
      <c r="D31" s="181"/>
      <c r="E31" s="181"/>
      <c r="K31" s="191"/>
      <c r="L31" s="190"/>
    </row>
    <row r="32" spans="2:13" ht="25.2" x14ac:dyDescent="0.3">
      <c r="B32" s="95"/>
      <c r="C32" s="181"/>
      <c r="D32" s="181"/>
      <c r="E32" s="181"/>
      <c r="K32" s="191"/>
      <c r="L32" s="190"/>
    </row>
    <row r="33" spans="3:12" ht="15.6" x14ac:dyDescent="0.3">
      <c r="C33" s="182"/>
      <c r="D33" s="182"/>
      <c r="E33" s="182"/>
      <c r="K33" s="191"/>
      <c r="L33" s="190"/>
    </row>
    <row r="34" spans="3:12" ht="15.6" x14ac:dyDescent="0.3">
      <c r="K34" s="191"/>
      <c r="L34" s="190"/>
    </row>
  </sheetData>
  <mergeCells count="6">
    <mergeCell ref="T15:X15"/>
    <mergeCell ref="B3:B4"/>
    <mergeCell ref="C3:E3"/>
    <mergeCell ref="F3:P3"/>
    <mergeCell ref="Q3:U3"/>
    <mergeCell ref="V3:Y3"/>
  </mergeCells>
  <pageMargins left="0.11811023622047245" right="0.11811023622047245" top="0.35433070866141736" bottom="0.15748031496062992" header="0" footer="0"/>
  <pageSetup scale="46" orientation="landscape" r:id="rId1"/>
  <rowBreaks count="1" manualBreakCount="1">
    <brk id="9" max="24" man="1"/>
  </rowBreaks>
  <colBreaks count="1" manualBreakCount="1">
    <brk id="3" max="14"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BD673-CE38-4A53-864C-A4E2D32BE6F7}">
  <sheetPr codeName="Sheet5"/>
  <dimension ref="A1:E66"/>
  <sheetViews>
    <sheetView workbookViewId="0">
      <selection activeCell="B10" sqref="B10"/>
    </sheetView>
  </sheetViews>
  <sheetFormatPr defaultRowHeight="14.4" x14ac:dyDescent="0.3"/>
  <cols>
    <col min="1" max="1" width="12.77734375" bestFit="1" customWidth="1"/>
    <col min="2" max="2" width="21.33203125" bestFit="1" customWidth="1"/>
    <col min="3" max="3" width="20.77734375" bestFit="1" customWidth="1"/>
  </cols>
  <sheetData>
    <row r="1" spans="1:4" x14ac:dyDescent="0.3">
      <c r="A1" s="63" t="s">
        <v>0</v>
      </c>
      <c r="B1" t="s">
        <v>3099</v>
      </c>
    </row>
    <row r="3" spans="1:4" x14ac:dyDescent="0.3">
      <c r="A3" s="63" t="s">
        <v>2229</v>
      </c>
      <c r="B3" t="s">
        <v>3100</v>
      </c>
    </row>
    <row r="4" spans="1:4" x14ac:dyDescent="0.3">
      <c r="A4" s="62" t="s">
        <v>1853</v>
      </c>
      <c r="B4">
        <v>344851957.67000002</v>
      </c>
      <c r="D4">
        <f>B4/100000</f>
        <v>3448.5195767</v>
      </c>
    </row>
    <row r="5" spans="1:4" x14ac:dyDescent="0.3">
      <c r="A5" s="62" t="s">
        <v>1843</v>
      </c>
      <c r="B5">
        <v>0</v>
      </c>
      <c r="D5">
        <f t="shared" ref="D5:D12" si="0">B5/100000</f>
        <v>0</v>
      </c>
    </row>
    <row r="6" spans="1:4" x14ac:dyDescent="0.3">
      <c r="A6" s="62" t="s">
        <v>1857</v>
      </c>
      <c r="B6">
        <v>71191211.330000013</v>
      </c>
      <c r="D6">
        <f t="shared" si="0"/>
        <v>711.9121133000001</v>
      </c>
    </row>
    <row r="7" spans="1:4" x14ac:dyDescent="0.3">
      <c r="A7" s="62" t="s">
        <v>1858</v>
      </c>
      <c r="B7">
        <v>266843003.93000004</v>
      </c>
      <c r="D7">
        <f t="shared" si="0"/>
        <v>2668.4300393000003</v>
      </c>
    </row>
    <row r="8" spans="1:4" x14ac:dyDescent="0.3">
      <c r="A8" s="62" t="s">
        <v>1859</v>
      </c>
      <c r="B8">
        <v>195135623.11000001</v>
      </c>
      <c r="D8">
        <f t="shared" si="0"/>
        <v>1951.3562311000001</v>
      </c>
    </row>
    <row r="9" spans="1:4" x14ac:dyDescent="0.3">
      <c r="A9" s="62" t="s">
        <v>1854</v>
      </c>
      <c r="B9">
        <v>439310643.03000015</v>
      </c>
      <c r="D9">
        <f t="shared" si="0"/>
        <v>4393.1064303000012</v>
      </c>
    </row>
    <row r="10" spans="1:4" x14ac:dyDescent="0.3">
      <c r="A10" s="62" t="s">
        <v>1860</v>
      </c>
      <c r="B10">
        <v>303692935.83999997</v>
      </c>
      <c r="D10">
        <f t="shared" si="0"/>
        <v>3036.9293583999997</v>
      </c>
    </row>
    <row r="11" spans="1:4" x14ac:dyDescent="0.3">
      <c r="A11" s="62" t="s">
        <v>1855</v>
      </c>
      <c r="B11">
        <v>162207222.95000002</v>
      </c>
      <c r="D11">
        <f t="shared" si="0"/>
        <v>1622.0722295000003</v>
      </c>
    </row>
    <row r="12" spans="1:4" x14ac:dyDescent="0.3">
      <c r="A12" s="62" t="s">
        <v>1856</v>
      </c>
      <c r="B12">
        <v>301658757.52000004</v>
      </c>
      <c r="D12">
        <f t="shared" si="0"/>
        <v>3016.5875752000006</v>
      </c>
    </row>
    <row r="13" spans="1:4" x14ac:dyDescent="0.3">
      <c r="A13" s="62" t="s">
        <v>2230</v>
      </c>
      <c r="B13">
        <v>2084891355.3800001</v>
      </c>
    </row>
    <row r="15" spans="1:4" x14ac:dyDescent="0.3">
      <c r="A15" s="63" t="s">
        <v>0</v>
      </c>
      <c r="B15" t="s">
        <v>3142</v>
      </c>
    </row>
    <row r="17" spans="1:5" x14ac:dyDescent="0.3">
      <c r="A17" s="63" t="s">
        <v>2229</v>
      </c>
      <c r="B17" t="s">
        <v>3143</v>
      </c>
      <c r="C17" t="s">
        <v>2948</v>
      </c>
    </row>
    <row r="18" spans="1:5" x14ac:dyDescent="0.3">
      <c r="A18" s="62" t="s">
        <v>1853</v>
      </c>
      <c r="B18">
        <v>2339790.5699999998</v>
      </c>
      <c r="C18">
        <v>2339790.5699999998</v>
      </c>
      <c r="E18">
        <f>C18/10^5</f>
        <v>23.397905699999999</v>
      </c>
    </row>
    <row r="19" spans="1:5" x14ac:dyDescent="0.3">
      <c r="A19" s="62" t="s">
        <v>1843</v>
      </c>
      <c r="B19">
        <v>0</v>
      </c>
      <c r="C19">
        <v>0</v>
      </c>
      <c r="E19">
        <f t="shared" ref="E19:E26" si="1">C19/10^5</f>
        <v>0</v>
      </c>
    </row>
    <row r="20" spans="1:5" x14ac:dyDescent="0.3">
      <c r="A20" s="62" t="s">
        <v>1857</v>
      </c>
      <c r="B20">
        <v>1114227.72</v>
      </c>
      <c r="C20">
        <v>1114227.72</v>
      </c>
      <c r="E20">
        <f t="shared" si="1"/>
        <v>11.142277200000001</v>
      </c>
    </row>
    <row r="21" spans="1:5" x14ac:dyDescent="0.3">
      <c r="A21" s="62" t="s">
        <v>1858</v>
      </c>
      <c r="B21">
        <v>178873.86</v>
      </c>
      <c r="C21">
        <v>178873.86</v>
      </c>
      <c r="E21">
        <f t="shared" si="1"/>
        <v>1.7887385999999998</v>
      </c>
    </row>
    <row r="22" spans="1:5" x14ac:dyDescent="0.3">
      <c r="A22" s="62" t="s">
        <v>1859</v>
      </c>
      <c r="B22">
        <v>-160322.1</v>
      </c>
      <c r="C22">
        <v>-160322.1</v>
      </c>
      <c r="E22">
        <f t="shared" si="1"/>
        <v>-1.603221</v>
      </c>
    </row>
    <row r="23" spans="1:5" x14ac:dyDescent="0.3">
      <c r="A23" s="62" t="s">
        <v>1854</v>
      </c>
      <c r="B23">
        <v>1665512.5899999999</v>
      </c>
      <c r="C23">
        <v>1665512.5899999999</v>
      </c>
      <c r="E23">
        <f t="shared" si="1"/>
        <v>16.655125899999998</v>
      </c>
    </row>
    <row r="24" spans="1:5" x14ac:dyDescent="0.3">
      <c r="A24" s="62" t="s">
        <v>1860</v>
      </c>
      <c r="B24">
        <v>3385125.7600000007</v>
      </c>
      <c r="C24">
        <v>3385125.7600000007</v>
      </c>
      <c r="E24">
        <f t="shared" si="1"/>
        <v>33.851257600000004</v>
      </c>
    </row>
    <row r="25" spans="1:5" x14ac:dyDescent="0.3">
      <c r="A25" s="62" t="s">
        <v>1855</v>
      </c>
      <c r="B25">
        <v>-38360.759999999995</v>
      </c>
      <c r="C25">
        <v>-38360.759999999995</v>
      </c>
      <c r="E25">
        <f t="shared" si="1"/>
        <v>-0.38360759999999994</v>
      </c>
    </row>
    <row r="26" spans="1:5" x14ac:dyDescent="0.3">
      <c r="A26" s="62" t="s">
        <v>1856</v>
      </c>
      <c r="B26">
        <v>-2217849.2899999991</v>
      </c>
      <c r="C26">
        <v>-2217849.2899999991</v>
      </c>
      <c r="E26">
        <f t="shared" si="1"/>
        <v>-22.178492899999991</v>
      </c>
    </row>
    <row r="27" spans="1:5" x14ac:dyDescent="0.3">
      <c r="A27" s="62" t="s">
        <v>2421</v>
      </c>
    </row>
    <row r="28" spans="1:5" x14ac:dyDescent="0.3">
      <c r="A28" s="62" t="s">
        <v>2230</v>
      </c>
      <c r="B28">
        <v>6266998.3500000015</v>
      </c>
      <c r="C28">
        <v>6266998.3500000015</v>
      </c>
    </row>
    <row r="34" spans="1:2" x14ac:dyDescent="0.3">
      <c r="A34" s="63" t="s">
        <v>2229</v>
      </c>
      <c r="B34" t="s">
        <v>3223</v>
      </c>
    </row>
    <row r="35" spans="1:2" x14ac:dyDescent="0.3">
      <c r="A35" s="62" t="s">
        <v>1853</v>
      </c>
      <c r="B35">
        <v>63345095.970000006</v>
      </c>
    </row>
    <row r="36" spans="1:2" x14ac:dyDescent="0.3">
      <c r="A36" s="62" t="s">
        <v>1843</v>
      </c>
      <c r="B36">
        <v>1062567.24</v>
      </c>
    </row>
    <row r="37" spans="1:2" x14ac:dyDescent="0.3">
      <c r="A37" s="62" t="s">
        <v>1857</v>
      </c>
      <c r="B37">
        <v>22964533.099999998</v>
      </c>
    </row>
    <row r="38" spans="1:2" x14ac:dyDescent="0.3">
      <c r="A38" s="62" t="s">
        <v>1858</v>
      </c>
      <c r="B38">
        <v>31116332.110000007</v>
      </c>
    </row>
    <row r="39" spans="1:2" x14ac:dyDescent="0.3">
      <c r="A39" s="62" t="s">
        <v>1859</v>
      </c>
      <c r="B39">
        <v>55363375.930000007</v>
      </c>
    </row>
    <row r="40" spans="1:2" x14ac:dyDescent="0.3">
      <c r="A40" s="62" t="s">
        <v>1854</v>
      </c>
      <c r="B40">
        <v>66623413.300000012</v>
      </c>
    </row>
    <row r="41" spans="1:2" x14ac:dyDescent="0.3">
      <c r="A41" s="62" t="s">
        <v>1860</v>
      </c>
      <c r="B41">
        <v>58602726.23999998</v>
      </c>
    </row>
    <row r="42" spans="1:2" x14ac:dyDescent="0.3">
      <c r="A42" s="62" t="s">
        <v>1855</v>
      </c>
      <c r="B42">
        <v>53581142.910000004</v>
      </c>
    </row>
    <row r="43" spans="1:2" x14ac:dyDescent="0.3">
      <c r="A43" s="62" t="s">
        <v>1856</v>
      </c>
      <c r="B43">
        <v>41739853.859999999</v>
      </c>
    </row>
    <row r="44" spans="1:2" x14ac:dyDescent="0.3">
      <c r="A44" s="62" t="s">
        <v>2421</v>
      </c>
    </row>
    <row r="45" spans="1:2" x14ac:dyDescent="0.3">
      <c r="A45" s="62" t="s">
        <v>2230</v>
      </c>
      <c r="B45">
        <v>394399040.66000003</v>
      </c>
    </row>
    <row r="52" spans="1:2" x14ac:dyDescent="0.3">
      <c r="A52" s="63" t="s">
        <v>0</v>
      </c>
      <c r="B52" t="s">
        <v>3142</v>
      </c>
    </row>
    <row r="53" spans="1:2" x14ac:dyDescent="0.3">
      <c r="A53" s="63" t="s">
        <v>1863</v>
      </c>
      <c r="B53" s="62">
        <v>1</v>
      </c>
    </row>
    <row r="54" spans="1:2" x14ac:dyDescent="0.3">
      <c r="A54" s="63" t="s">
        <v>26</v>
      </c>
      <c r="B54" t="s">
        <v>3142</v>
      </c>
    </row>
    <row r="56" spans="1:2" x14ac:dyDescent="0.3">
      <c r="A56" s="63" t="s">
        <v>2229</v>
      </c>
      <c r="B56" t="s">
        <v>3438</v>
      </c>
    </row>
    <row r="57" spans="1:2" x14ac:dyDescent="0.3">
      <c r="A57" s="62" t="s">
        <v>1853</v>
      </c>
      <c r="B57">
        <v>160</v>
      </c>
    </row>
    <row r="58" spans="1:2" x14ac:dyDescent="0.3">
      <c r="A58" s="62" t="s">
        <v>1843</v>
      </c>
      <c r="B58">
        <v>9</v>
      </c>
    </row>
    <row r="59" spans="1:2" x14ac:dyDescent="0.3">
      <c r="A59" s="62" t="s">
        <v>1857</v>
      </c>
      <c r="B59">
        <v>57</v>
      </c>
    </row>
    <row r="60" spans="1:2" x14ac:dyDescent="0.3">
      <c r="A60" s="62" t="s">
        <v>1858</v>
      </c>
      <c r="B60">
        <v>94</v>
      </c>
    </row>
    <row r="61" spans="1:2" x14ac:dyDescent="0.3">
      <c r="A61" s="62" t="s">
        <v>1859</v>
      </c>
      <c r="B61">
        <v>102</v>
      </c>
    </row>
    <row r="62" spans="1:2" x14ac:dyDescent="0.3">
      <c r="A62" s="62" t="s">
        <v>1854</v>
      </c>
      <c r="B62">
        <v>167</v>
      </c>
    </row>
    <row r="63" spans="1:2" x14ac:dyDescent="0.3">
      <c r="A63" s="62" t="s">
        <v>1860</v>
      </c>
      <c r="B63">
        <v>129</v>
      </c>
    </row>
    <row r="64" spans="1:2" x14ac:dyDescent="0.3">
      <c r="A64" s="62" t="s">
        <v>1855</v>
      </c>
      <c r="B64">
        <v>148</v>
      </c>
    </row>
    <row r="65" spans="1:2" x14ac:dyDescent="0.3">
      <c r="A65" s="62" t="s">
        <v>1856</v>
      </c>
      <c r="B65">
        <v>132</v>
      </c>
    </row>
    <row r="66" spans="1:2" x14ac:dyDescent="0.3">
      <c r="A66" s="62" t="s">
        <v>2230</v>
      </c>
      <c r="B66">
        <v>998</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7878E-0765-43EF-A860-7E7104F4FE0B}">
  <dimension ref="A1"/>
  <sheetViews>
    <sheetView zoomScale="55" zoomScaleNormal="55" workbookViewId="0">
      <selection activeCell="AB40" sqref="AB40"/>
    </sheetView>
  </sheetViews>
  <sheetFormatPr defaultRowHeight="14.4"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69540-E157-4C3D-9BAD-8704427FCF0B}">
  <sheetPr codeName="Sheet17"/>
  <dimension ref="A3:L16"/>
  <sheetViews>
    <sheetView tabSelected="1" topLeftCell="A2" zoomScaleNormal="100" workbookViewId="0">
      <selection activeCell="C11" sqref="C11"/>
    </sheetView>
  </sheetViews>
  <sheetFormatPr defaultRowHeight="14.4" x14ac:dyDescent="0.3"/>
  <cols>
    <col min="1" max="1" width="12.77734375" bestFit="1" customWidth="1"/>
    <col min="2" max="2" width="14.6640625" customWidth="1"/>
    <col min="3" max="3" width="14.109375" customWidth="1"/>
    <col min="5" max="5" width="11" customWidth="1"/>
    <col min="6" max="6" width="12.33203125" bestFit="1" customWidth="1"/>
    <col min="7" max="7" width="16.77734375" bestFit="1" customWidth="1"/>
    <col min="10" max="10" width="13" customWidth="1"/>
    <col min="11" max="11" width="16.21875" customWidth="1"/>
  </cols>
  <sheetData>
    <row r="3" spans="1:12" x14ac:dyDescent="0.3">
      <c r="A3" s="248" t="s">
        <v>3462</v>
      </c>
      <c r="B3" s="248"/>
      <c r="C3" s="248"/>
      <c r="D3" s="248"/>
      <c r="E3" s="248"/>
      <c r="F3" s="248"/>
      <c r="G3" s="248"/>
      <c r="H3" s="248"/>
      <c r="I3" s="248"/>
      <c r="J3" s="248"/>
      <c r="K3" s="248"/>
      <c r="L3" s="248"/>
    </row>
    <row r="4" spans="1:12" x14ac:dyDescent="0.3">
      <c r="A4" s="248"/>
      <c r="B4" s="248"/>
      <c r="C4" s="248"/>
      <c r="D4" s="248"/>
      <c r="E4" s="248"/>
      <c r="F4" s="248"/>
      <c r="G4" s="248"/>
      <c r="H4" s="248"/>
      <c r="I4" s="248"/>
      <c r="J4" s="248"/>
      <c r="K4" s="248"/>
      <c r="L4" s="248"/>
    </row>
    <row r="5" spans="1:12" ht="69" customHeight="1" x14ac:dyDescent="0.3">
      <c r="A5" s="208" t="s">
        <v>1831</v>
      </c>
      <c r="B5" s="204" t="s">
        <v>3469</v>
      </c>
      <c r="C5" s="207" t="s">
        <v>3470</v>
      </c>
      <c r="D5" s="211" t="s">
        <v>3471</v>
      </c>
      <c r="E5" s="211" t="s">
        <v>3472</v>
      </c>
      <c r="F5" s="211" t="s">
        <v>3473</v>
      </c>
      <c r="G5" s="211" t="s">
        <v>3474</v>
      </c>
      <c r="H5" s="210" t="s">
        <v>2888</v>
      </c>
      <c r="I5" s="211" t="s">
        <v>3463</v>
      </c>
      <c r="J5" s="211" t="s">
        <v>3467</v>
      </c>
      <c r="K5" s="211" t="s">
        <v>3466</v>
      </c>
      <c r="L5" s="212" t="s">
        <v>3468</v>
      </c>
    </row>
    <row r="6" spans="1:12" x14ac:dyDescent="0.3">
      <c r="A6" s="205" t="s">
        <v>1853</v>
      </c>
      <c r="B6" s="65">
        <v>59.9</v>
      </c>
      <c r="C6" s="201">
        <f>SUMIFS(CY!$D:$D,CY!$C:$C,'Final Dashboard'!A6)/10000000</f>
        <v>0</v>
      </c>
      <c r="D6" s="181">
        <v>56</v>
      </c>
      <c r="E6" s="201">
        <f>SUMIFS('DATA Sheet'!$H:$H,'DATA Sheet'!$C:$C,'Final Dashboard'!A6)/10000000</f>
        <v>0.23397905699999999</v>
      </c>
      <c r="F6" s="181">
        <v>40</v>
      </c>
      <c r="G6" s="201">
        <f>SUMIFS('DATA Sheet'!$L:$L,'DATA Sheet'!$C:$C,'Final Dashboard'!A6)/10000000</f>
        <v>0</v>
      </c>
      <c r="H6" s="209">
        <f>SUMIFS('DATA Sheet'!$N:$N,'DATA Sheet'!$C:$C,'Final Dashboard'!A6)/10000000</f>
        <v>6.3345095970000003</v>
      </c>
      <c r="I6" s="209">
        <f>COUNTIFS('DATA Sheet'!$A:$A,"&lt;&gt;",'DATA Sheet'!$AE:$AE,"&lt;&gt;Closed",'DATA Sheet'!$AE:$AE,"&lt;&gt;Technically Completed",'DATA Sheet'!$C:$C,A6)</f>
        <v>108</v>
      </c>
      <c r="J6" s="209">
        <f>COUNTIFS('DATA Sheet'!$AE:$AE, "Technically Completed", 'DATA Sheet'!$C:$C, 'Final Dashboard'!A6)</f>
        <v>2</v>
      </c>
      <c r="K6" s="209">
        <f ca="1">COUNTIFS('DATA Sheet'!$AA:$AA,"&lt;"&amp;TODAY(),'DATA Sheet'!$AE:$AE,"&lt;&gt;Closed",'DATA Sheet'!$C:$C,'Final Dashboard'!A6,'DATA Sheet'!$AE:$AE,"&lt;Technically completed")</f>
        <v>19</v>
      </c>
      <c r="L6" s="209">
        <f>COUNTIFS('DATA Sheet'!$N:$N, "&lt;0", 'DATA Sheet'!$C:$C, 'Final Dashboard'!A6)</f>
        <v>1</v>
      </c>
    </row>
    <row r="7" spans="1:12" x14ac:dyDescent="0.3">
      <c r="A7" s="205" t="s">
        <v>1857</v>
      </c>
      <c r="B7" s="65">
        <v>11.1</v>
      </c>
      <c r="C7" s="201">
        <f>SUMIFS(CY!$D:$D,CY!$C:$C,'Final Dashboard'!A7)/10000000</f>
        <v>0</v>
      </c>
      <c r="D7" s="181">
        <v>11</v>
      </c>
      <c r="E7" s="201">
        <f>SUMIFS('DATA Sheet'!$H:$H,'DATA Sheet'!$C:$C,'Final Dashboard'!A7)/10000000</f>
        <v>0.111422772</v>
      </c>
      <c r="F7" s="181">
        <v>9.1999999999999993</v>
      </c>
      <c r="G7" s="201">
        <f>SUMIFS('DATA Sheet'!$L:$L,'DATA Sheet'!$C:$C,'Final Dashboard'!A7)/10000000</f>
        <v>0</v>
      </c>
      <c r="H7" s="209">
        <f>SUMIFS('DATA Sheet'!$N:$N,'DATA Sheet'!$C:$C,'Final Dashboard'!A7)/10000000</f>
        <v>2.29645331</v>
      </c>
      <c r="I7" s="209">
        <f>COUNTIFS('DATA Sheet'!$A:$A,"&lt;&gt;",'DATA Sheet'!$AE:$AE,"&lt;&gt;Closed",'DATA Sheet'!$AE:$AE,"&lt;&gt;Technically Completed",'DATA Sheet'!$C:$C,A7)</f>
        <v>31</v>
      </c>
      <c r="J7" s="209">
        <f>COUNTIFS('DATA Sheet'!$AE:$AE, "Technically Completed", 'DATA Sheet'!$C:$C, 'Final Dashboard'!A7)</f>
        <v>2</v>
      </c>
      <c r="K7" s="209">
        <f ca="1">COUNTIFS('DATA Sheet'!$AA:$AA,"&lt;"&amp;TODAY(),'DATA Sheet'!$AE:$AE,"&lt;&gt;Closed",'DATA Sheet'!$C:$C,'Final Dashboard'!A7,'DATA Sheet'!$AE:$AE,"&lt;Technically completed")</f>
        <v>4</v>
      </c>
      <c r="L7" s="209">
        <f>COUNTIFS('DATA Sheet'!$N:$N, "&lt;0", 'DATA Sheet'!$C:$C, 'Final Dashboard'!A7)</f>
        <v>0</v>
      </c>
    </row>
    <row r="8" spans="1:12" x14ac:dyDescent="0.3">
      <c r="A8" s="205" t="s">
        <v>1858</v>
      </c>
      <c r="B8" s="65">
        <v>42.8</v>
      </c>
      <c r="C8" s="201">
        <f>SUMIFS(CY!$D:$D,CY!$C:$C,'Final Dashboard'!A8)/10000000</f>
        <v>0</v>
      </c>
      <c r="D8" s="181">
        <v>38</v>
      </c>
      <c r="E8" s="201">
        <f>SUMIFS('DATA Sheet'!$H:$H,'DATA Sheet'!$C:$C,'Final Dashboard'!A8)/10000000</f>
        <v>1.7887385999999998E-2</v>
      </c>
      <c r="F8" s="181">
        <v>27</v>
      </c>
      <c r="G8" s="201">
        <f>SUMIFS('DATA Sheet'!$L:$L,'DATA Sheet'!$C:$C,'Final Dashboard'!A8)/10000000</f>
        <v>0</v>
      </c>
      <c r="H8" s="209">
        <f>SUMIFS('DATA Sheet'!$N:$N,'DATA Sheet'!$C:$C,'Final Dashboard'!A8)/10000000</f>
        <v>3.1116332110000009</v>
      </c>
      <c r="I8" s="209">
        <f>COUNTIFS('DATA Sheet'!$A:$A,"&lt;&gt;",'DATA Sheet'!$AE:$AE,"&lt;&gt;Closed",'DATA Sheet'!$AE:$AE,"&lt;&gt;Technically Completed",'DATA Sheet'!$C:$C,A8)</f>
        <v>83</v>
      </c>
      <c r="J8" s="209">
        <f>COUNTIFS('DATA Sheet'!$AE:$AE, "Technically Completed", 'DATA Sheet'!$C:$C, 'Final Dashboard'!A8)</f>
        <v>11</v>
      </c>
      <c r="K8" s="209">
        <f ca="1">COUNTIFS('DATA Sheet'!$AA:$AA,"&lt;"&amp;TODAY(),'DATA Sheet'!$AE:$AE,"&lt;&gt;Closed",'DATA Sheet'!$C:$C,'Final Dashboard'!A8,'DATA Sheet'!$AE:$AE,"&lt;Technically completed")</f>
        <v>0</v>
      </c>
      <c r="L8" s="209">
        <f>COUNTIFS('DATA Sheet'!$N:$N, "&lt;0", 'DATA Sheet'!$C:$C, 'Final Dashboard'!A8)</f>
        <v>1</v>
      </c>
    </row>
    <row r="9" spans="1:12" x14ac:dyDescent="0.3">
      <c r="A9" s="205" t="s">
        <v>1859</v>
      </c>
      <c r="B9" s="65">
        <v>42.5</v>
      </c>
      <c r="C9" s="201">
        <f>SUMIFS(CY!$D:$D,CY!$C:$C,'Final Dashboard'!A9)/10000000</f>
        <v>0</v>
      </c>
      <c r="D9" s="181">
        <v>34</v>
      </c>
      <c r="E9" s="201">
        <f>SUMIFS('DATA Sheet'!$H:$H,'DATA Sheet'!$C:$C,'Final Dashboard'!A9)/10000000</f>
        <v>-1.6032210000000002E-2</v>
      </c>
      <c r="F9" s="181">
        <v>24</v>
      </c>
      <c r="G9" s="201">
        <f>SUMIFS('DATA Sheet'!$L:$L,'DATA Sheet'!$C:$C,'Final Dashboard'!A9)/10000000</f>
        <v>0</v>
      </c>
      <c r="H9" s="209">
        <f>SUMIFS('DATA Sheet'!$N:$N,'DATA Sheet'!$C:$C,'Final Dashboard'!A9)/10000000</f>
        <v>5.5363375930000007</v>
      </c>
      <c r="I9" s="209">
        <f>COUNTIFS('DATA Sheet'!$A:$A,"&lt;&gt;",'DATA Sheet'!$AE:$AE,"&lt;&gt;Closed",'DATA Sheet'!$AE:$AE,"&lt;&gt;Technically Completed",'DATA Sheet'!$C:$C,A9)</f>
        <v>45</v>
      </c>
      <c r="J9" s="209">
        <f>COUNTIFS('DATA Sheet'!$AE:$AE, "Technically Completed", 'DATA Sheet'!$C:$C, 'Final Dashboard'!A9)</f>
        <v>7</v>
      </c>
      <c r="K9" s="209">
        <f ca="1">COUNTIFS('DATA Sheet'!$AA:$AA,"&lt;"&amp;TODAY(),'DATA Sheet'!$AE:$AE,"&lt;&gt;Closed",'DATA Sheet'!$C:$C,'Final Dashboard'!A9,'DATA Sheet'!$AE:$AE,"&lt;Technically completed")</f>
        <v>10</v>
      </c>
      <c r="L9" s="209">
        <f>COUNTIFS('DATA Sheet'!$N:$N, "&lt;0", 'DATA Sheet'!$C:$C, 'Final Dashboard'!A9)</f>
        <v>0</v>
      </c>
    </row>
    <row r="10" spans="1:12" x14ac:dyDescent="0.3">
      <c r="A10" s="205" t="s">
        <v>1854</v>
      </c>
      <c r="B10" s="65">
        <v>67.8</v>
      </c>
      <c r="C10" s="201">
        <f>SUMIFS(CY!$D:$D,CY!$C:$C,'Final Dashboard'!A10)/10000000</f>
        <v>0</v>
      </c>
      <c r="D10" s="181">
        <v>62.6</v>
      </c>
      <c r="E10" s="201">
        <f>SUMIFS('DATA Sheet'!$H:$H,'DATA Sheet'!$C:$C,'Final Dashboard'!A10)/10000000</f>
        <v>0.16655125899999998</v>
      </c>
      <c r="F10" s="181">
        <v>44.3</v>
      </c>
      <c r="G10" s="201">
        <f>SUMIFS('DATA Sheet'!$L:$L,'DATA Sheet'!$C:$C,'Final Dashboard'!A10)/10000000</f>
        <v>0</v>
      </c>
      <c r="H10" s="209">
        <f>SUMIFS('DATA Sheet'!$N:$N,'DATA Sheet'!$C:$C,'Final Dashboard'!A10)/10000000</f>
        <v>6.6623413300000012</v>
      </c>
      <c r="I10" s="209">
        <f>COUNTIFS('DATA Sheet'!$A:$A,"&lt;&gt;",'DATA Sheet'!$AE:$AE,"&lt;&gt;Closed",'DATA Sheet'!$AE:$AE,"&lt;&gt;Technically Completed",'DATA Sheet'!$C:$C,A10)</f>
        <v>96</v>
      </c>
      <c r="J10" s="209">
        <f>COUNTIFS('DATA Sheet'!$AE:$AE, "Technically Completed", 'DATA Sheet'!$C:$C, 'Final Dashboard'!A10)</f>
        <v>4</v>
      </c>
      <c r="K10" s="209">
        <f ca="1">COUNTIFS('DATA Sheet'!$AA:$AA,"&lt;"&amp;TODAY(),'DATA Sheet'!$AE:$AE,"&lt;&gt;Closed",'DATA Sheet'!$C:$C,'Final Dashboard'!A10,'DATA Sheet'!$AE:$AE,"&lt;Technically completed")</f>
        <v>1</v>
      </c>
      <c r="L10" s="209">
        <f>COUNTIFS('DATA Sheet'!$N:$N, "&lt;0", 'DATA Sheet'!$C:$C, 'Final Dashboard'!A10)</f>
        <v>1</v>
      </c>
    </row>
    <row r="11" spans="1:12" x14ac:dyDescent="0.3">
      <c r="A11" s="205" t="s">
        <v>1860</v>
      </c>
      <c r="B11" s="65">
        <v>44.1</v>
      </c>
      <c r="C11" s="201">
        <f>SUMIFS(CY!$D:$D,CY!$C:$C,'Final Dashboard'!A11)/10000000</f>
        <v>0</v>
      </c>
      <c r="D11" s="181">
        <v>37.6</v>
      </c>
      <c r="E11" s="201">
        <f>SUMIFS('DATA Sheet'!$H:$H,'DATA Sheet'!$C:$C,'Final Dashboard'!A11)/10000000</f>
        <v>0.33851257600000006</v>
      </c>
      <c r="F11" s="181">
        <v>28.1</v>
      </c>
      <c r="G11" s="201">
        <f>SUMIFS('DATA Sheet'!$L:$L,'DATA Sheet'!$C:$C,'Final Dashboard'!A11)/10000000</f>
        <v>0</v>
      </c>
      <c r="H11" s="209">
        <f>SUMIFS('DATA Sheet'!$N:$N,'DATA Sheet'!$C:$C,'Final Dashboard'!A11)/10000000</f>
        <v>5.8602726239999976</v>
      </c>
      <c r="I11" s="209">
        <f>COUNTIFS('DATA Sheet'!$A:$A,"&lt;&gt;",'DATA Sheet'!$AE:$AE,"&lt;&gt;Closed",'DATA Sheet'!$AE:$AE,"&lt;&gt;Technically Completed",'DATA Sheet'!$C:$C,A11)</f>
        <v>49</v>
      </c>
      <c r="J11" s="209">
        <f>COUNTIFS('DATA Sheet'!$AE:$AE, "Technically Completed", 'DATA Sheet'!$C:$C, 'Final Dashboard'!A11)</f>
        <v>22</v>
      </c>
      <c r="K11" s="209">
        <f ca="1">COUNTIFS('DATA Sheet'!$AA:$AA,"&lt;"&amp;TODAY(),'DATA Sheet'!$AE:$AE,"&lt;&gt;Closed",'DATA Sheet'!$C:$C,'Final Dashboard'!A11,'DATA Sheet'!$AE:$AE,"&lt;Technically completed")</f>
        <v>1</v>
      </c>
      <c r="L11" s="209">
        <f>COUNTIFS('DATA Sheet'!$N:$N, "&lt;0", 'DATA Sheet'!$C:$C, 'Final Dashboard'!A11)</f>
        <v>1</v>
      </c>
    </row>
    <row r="12" spans="1:12" x14ac:dyDescent="0.3">
      <c r="A12" s="205" t="s">
        <v>1855</v>
      </c>
      <c r="B12" s="65">
        <v>30.6</v>
      </c>
      <c r="C12" s="201">
        <f>SUMIFS(CY!$D:$D,CY!$C:$C,'Final Dashboard'!A12)/10000000</f>
        <v>0</v>
      </c>
      <c r="D12" s="181">
        <v>30</v>
      </c>
      <c r="E12" s="201">
        <f>SUMIFS('DATA Sheet'!$H:$H,'DATA Sheet'!$C:$C,'Final Dashboard'!A12)/10000000</f>
        <v>-3.8360759999999995E-3</v>
      </c>
      <c r="F12" s="181">
        <v>25</v>
      </c>
      <c r="G12" s="201">
        <f>SUMIFS('DATA Sheet'!$L:$L,'DATA Sheet'!$C:$C,'Final Dashboard'!A12)/10000000</f>
        <v>0</v>
      </c>
      <c r="H12" s="209">
        <f>SUMIFS('DATA Sheet'!$N:$N,'DATA Sheet'!$C:$C,'Final Dashboard'!A12)/10000000</f>
        <v>5.3581142910000006</v>
      </c>
      <c r="I12" s="209">
        <f>COUNTIFS('DATA Sheet'!$A:$A,"&lt;&gt;",'DATA Sheet'!$AE:$AE,"&lt;&gt;Closed",'DATA Sheet'!$AE:$AE,"&lt;&gt;Technically Completed",'DATA Sheet'!$C:$C,A12)</f>
        <v>62</v>
      </c>
      <c r="J12" s="209">
        <f>COUNTIFS('DATA Sheet'!$AE:$AE, "Technically Completed", 'DATA Sheet'!$C:$C, 'Final Dashboard'!A12)</f>
        <v>2</v>
      </c>
      <c r="K12" s="209">
        <f ca="1">COUNTIFS('DATA Sheet'!$AA:$AA,"&lt;"&amp;TODAY(),'DATA Sheet'!$AE:$AE,"&lt;&gt;Closed",'DATA Sheet'!$C:$C,'Final Dashboard'!A12,'DATA Sheet'!$AE:$AE,"&lt;Technically completed")</f>
        <v>2</v>
      </c>
      <c r="L12" s="209">
        <f>COUNTIFS('DATA Sheet'!$N:$N, "&lt;0", 'DATA Sheet'!$C:$C, 'Final Dashboard'!A12)</f>
        <v>0</v>
      </c>
    </row>
    <row r="13" spans="1:12" x14ac:dyDescent="0.3">
      <c r="A13" s="205" t="s">
        <v>1856</v>
      </c>
      <c r="B13" s="65">
        <v>42.1</v>
      </c>
      <c r="C13" s="201">
        <f>SUMIFS(CY!$D:$D,CY!$C:$C,'Final Dashboard'!A13)/10000000</f>
        <v>0</v>
      </c>
      <c r="D13" s="181">
        <v>37.799999999999997</v>
      </c>
      <c r="E13" s="201">
        <f>SUMIFS('DATA Sheet'!$H:$H,'DATA Sheet'!$C:$C,'Final Dashboard'!A13)/10000000</f>
        <v>-0.22178492899999991</v>
      </c>
      <c r="F13" s="181">
        <v>30.9</v>
      </c>
      <c r="G13" s="201">
        <f>SUMIFS('DATA Sheet'!$L:$L,'DATA Sheet'!$C:$C,'Final Dashboard'!A13)/10000000</f>
        <v>0</v>
      </c>
      <c r="H13" s="209">
        <f>SUMIFS('DATA Sheet'!$N:$N,'DATA Sheet'!$C:$C,'Final Dashboard'!A13)/10000000</f>
        <v>4.173985386</v>
      </c>
      <c r="I13" s="209">
        <f>COUNTIFS('DATA Sheet'!$A:$A,"&lt;&gt;",'DATA Sheet'!$AE:$AE,"&lt;&gt;Closed",'DATA Sheet'!$AE:$AE,"&lt;&gt;Technically Completed",'DATA Sheet'!$C:$C,A13)</f>
        <v>64</v>
      </c>
      <c r="J13" s="209">
        <f>COUNTIFS('DATA Sheet'!$AE:$AE, "Technically Completed", 'DATA Sheet'!$C:$C, 'Final Dashboard'!A13)</f>
        <v>1</v>
      </c>
      <c r="K13" s="209">
        <f ca="1">COUNTIFS('DATA Sheet'!$AA:$AA,"&lt;"&amp;TODAY(),'DATA Sheet'!$AE:$AE,"&lt;&gt;Closed",'DATA Sheet'!$C:$C,'Final Dashboard'!A13,'DATA Sheet'!$AE:$AE,"&lt;Technically completed")</f>
        <v>2</v>
      </c>
      <c r="L13" s="209">
        <f>COUNTIFS('DATA Sheet'!$N:$N, "&lt;0", 'DATA Sheet'!$C:$C, 'Final Dashboard'!A13)</f>
        <v>1</v>
      </c>
    </row>
    <row r="14" spans="1:12" x14ac:dyDescent="0.3">
      <c r="A14" s="206" t="s">
        <v>3464</v>
      </c>
      <c r="B14" s="202">
        <f t="shared" ref="B14:J14" si="0">SUM(B6:B13)</f>
        <v>340.90000000000009</v>
      </c>
      <c r="C14" s="203">
        <f t="shared" si="0"/>
        <v>0</v>
      </c>
      <c r="D14" s="202">
        <f t="shared" si="0"/>
        <v>307</v>
      </c>
      <c r="E14" s="203">
        <f t="shared" si="0"/>
        <v>0.62669983500000015</v>
      </c>
      <c r="F14" s="202">
        <f t="shared" si="0"/>
        <v>228.5</v>
      </c>
      <c r="G14" s="203">
        <f t="shared" si="0"/>
        <v>0</v>
      </c>
      <c r="H14" s="203">
        <f t="shared" si="0"/>
        <v>39.333647341999999</v>
      </c>
      <c r="I14" s="203">
        <f t="shared" si="0"/>
        <v>538</v>
      </c>
      <c r="J14" s="203">
        <f t="shared" si="0"/>
        <v>51</v>
      </c>
      <c r="K14" s="203">
        <f ca="1">SUM(K6:M13)</f>
        <v>44</v>
      </c>
      <c r="L14" s="213">
        <f>SUBTOTAL(109,L6:L13)</f>
        <v>5</v>
      </c>
    </row>
    <row r="16" spans="1:12" ht="50.4" customHeight="1" x14ac:dyDescent="0.3"/>
  </sheetData>
  <mergeCells count="1">
    <mergeCell ref="A3:L4"/>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C96D1-530C-406F-93D2-5083BBF850AE}">
  <sheetPr codeName="Sheet28"/>
  <dimension ref="A1:AE1"/>
  <sheetViews>
    <sheetView workbookViewId="0">
      <selection activeCell="A2" sqref="A2:AE678"/>
    </sheetView>
  </sheetViews>
  <sheetFormatPr defaultRowHeight="14.4" x14ac:dyDescent="0.3"/>
  <cols>
    <col min="4" max="4" width="10" bestFit="1" customWidth="1"/>
    <col min="26" max="27" width="10.33203125" style="198" bestFit="1" customWidth="1"/>
  </cols>
  <sheetData>
    <row r="1" spans="1:31" x14ac:dyDescent="0.3">
      <c r="A1" t="s">
        <v>0</v>
      </c>
      <c r="B1" t="s">
        <v>1</v>
      </c>
      <c r="C1" t="s">
        <v>1831</v>
      </c>
      <c r="D1" t="s">
        <v>2</v>
      </c>
      <c r="E1" t="s">
        <v>3</v>
      </c>
      <c r="F1" t="s">
        <v>2122</v>
      </c>
      <c r="G1" t="s">
        <v>4</v>
      </c>
      <c r="H1" t="s">
        <v>5</v>
      </c>
      <c r="I1" t="s">
        <v>6</v>
      </c>
      <c r="J1" t="s">
        <v>3437</v>
      </c>
      <c r="K1" t="s">
        <v>7</v>
      </c>
      <c r="L1" t="s">
        <v>8</v>
      </c>
      <c r="M1" t="s">
        <v>9</v>
      </c>
      <c r="N1" t="s">
        <v>10</v>
      </c>
      <c r="O1" t="s">
        <v>11</v>
      </c>
      <c r="P1" t="s">
        <v>12</v>
      </c>
      <c r="Q1" t="s">
        <v>13</v>
      </c>
      <c r="R1" t="s">
        <v>3160</v>
      </c>
      <c r="S1" t="s">
        <v>14</v>
      </c>
      <c r="T1" t="s">
        <v>15</v>
      </c>
      <c r="U1" t="s">
        <v>16</v>
      </c>
      <c r="V1" t="s">
        <v>17</v>
      </c>
      <c r="W1" t="s">
        <v>18</v>
      </c>
      <c r="X1" t="s">
        <v>19</v>
      </c>
      <c r="Y1" t="s">
        <v>20</v>
      </c>
      <c r="Z1" s="198" t="s">
        <v>21</v>
      </c>
      <c r="AA1" s="198" t="s">
        <v>22</v>
      </c>
      <c r="AB1" t="s">
        <v>23</v>
      </c>
      <c r="AC1" t="s">
        <v>24</v>
      </c>
      <c r="AD1" t="s">
        <v>25</v>
      </c>
      <c r="AE1" t="s">
        <v>26</v>
      </c>
    </row>
  </sheetData>
  <autoFilter ref="A1:AE619" xr:uid="{9CAC96D1-530C-406F-93D2-5083BBF850A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H1676"/>
  <sheetViews>
    <sheetView zoomScaleNormal="100" workbookViewId="0">
      <selection activeCell="A2" sqref="A2:AE1676"/>
    </sheetView>
  </sheetViews>
  <sheetFormatPr defaultColWidth="8.88671875" defaultRowHeight="14.4" x14ac:dyDescent="0.3"/>
  <cols>
    <col min="1" max="1" width="16" style="3" bestFit="1" customWidth="1"/>
    <col min="2" max="2" width="42" style="3" bestFit="1" customWidth="1"/>
    <col min="3" max="3" width="12.77734375" style="3" bestFit="1" customWidth="1"/>
    <col min="4" max="5" width="14" style="3" bestFit="1" customWidth="1"/>
    <col min="6" max="6" width="16.5546875" style="3" customWidth="1"/>
    <col min="7" max="7" width="14.5546875" style="3" customWidth="1"/>
    <col min="8" max="8" width="17" style="3" bestFit="1" customWidth="1"/>
    <col min="9" max="9" width="22" style="3" bestFit="1" customWidth="1"/>
    <col min="10" max="10" width="7.5546875" style="3" bestFit="1" customWidth="1"/>
    <col min="11" max="11" width="6" style="3" bestFit="1" customWidth="1"/>
    <col min="12" max="13" width="18" style="3" bestFit="1" customWidth="1"/>
    <col min="14" max="14" width="13" style="3" bestFit="1" customWidth="1"/>
    <col min="15" max="15" width="15" style="3" bestFit="1" customWidth="1"/>
    <col min="16" max="16" width="21" style="3" bestFit="1" customWidth="1"/>
    <col min="17" max="17" width="23.33203125" style="3" bestFit="1" customWidth="1"/>
    <col min="18" max="18" width="13.44140625" style="3" bestFit="1" customWidth="1"/>
    <col min="19" max="20" width="13.44140625" style="3" customWidth="1"/>
    <col min="21" max="21" width="14" style="3" bestFit="1" customWidth="1"/>
    <col min="22" max="22" width="13.5546875" style="3" bestFit="1" customWidth="1"/>
    <col min="23" max="23" width="14" style="3" bestFit="1" customWidth="1"/>
    <col min="24" max="24" width="6" style="3" bestFit="1" customWidth="1"/>
    <col min="25" max="25" width="10" style="3" bestFit="1" customWidth="1"/>
    <col min="26" max="26" width="11" style="200" bestFit="1" customWidth="1"/>
    <col min="27" max="27" width="13" style="200" bestFit="1" customWidth="1"/>
    <col min="28" max="28" width="13" style="3" bestFit="1" customWidth="1"/>
    <col min="29" max="29" width="14" style="3" bestFit="1" customWidth="1"/>
    <col min="30" max="30" width="27.6640625" style="3" bestFit="1" customWidth="1"/>
    <col min="31" max="31" width="30" style="3" bestFit="1" customWidth="1"/>
    <col min="32" max="32" width="10.77734375" style="37" bestFit="1" customWidth="1"/>
    <col min="33" max="33" width="15.44140625" style="3" bestFit="1" customWidth="1"/>
    <col min="34" max="34" width="5.88671875" style="3" bestFit="1" customWidth="1"/>
    <col min="35" max="16384" width="8.88671875" style="3"/>
  </cols>
  <sheetData>
    <row r="1" spans="1:34" ht="72" x14ac:dyDescent="0.3">
      <c r="A1" s="82" t="s">
        <v>0</v>
      </c>
      <c r="B1" s="82" t="s">
        <v>1</v>
      </c>
      <c r="C1" s="82" t="s">
        <v>1831</v>
      </c>
      <c r="D1" s="82" t="s">
        <v>2</v>
      </c>
      <c r="E1" s="82" t="s">
        <v>3</v>
      </c>
      <c r="F1" s="82" t="s">
        <v>2122</v>
      </c>
      <c r="G1" s="82" t="s">
        <v>4</v>
      </c>
      <c r="H1" s="82" t="s">
        <v>5</v>
      </c>
      <c r="I1" s="82" t="s">
        <v>6</v>
      </c>
      <c r="J1" s="82" t="s">
        <v>3437</v>
      </c>
      <c r="K1" s="82" t="s">
        <v>7</v>
      </c>
      <c r="L1" s="82" t="s">
        <v>8</v>
      </c>
      <c r="M1" s="82" t="s">
        <v>9</v>
      </c>
      <c r="N1" s="82" t="s">
        <v>10</v>
      </c>
      <c r="O1" s="82" t="s">
        <v>11</v>
      </c>
      <c r="P1" s="82" t="s">
        <v>12</v>
      </c>
      <c r="Q1" s="82" t="s">
        <v>13</v>
      </c>
      <c r="R1" s="82" t="s">
        <v>3160</v>
      </c>
      <c r="S1" s="82" t="s">
        <v>14</v>
      </c>
      <c r="T1" s="82" t="s">
        <v>15</v>
      </c>
      <c r="U1" s="82" t="s">
        <v>16</v>
      </c>
      <c r="V1" s="82" t="s">
        <v>17</v>
      </c>
      <c r="W1" s="82" t="s">
        <v>18</v>
      </c>
      <c r="X1" s="82" t="s">
        <v>19</v>
      </c>
      <c r="Y1" s="82" t="s">
        <v>20</v>
      </c>
      <c r="Z1" s="199" t="s">
        <v>21</v>
      </c>
      <c r="AA1" s="199" t="s">
        <v>22</v>
      </c>
      <c r="AB1" s="82" t="s">
        <v>23</v>
      </c>
      <c r="AC1" s="82" t="s">
        <v>24</v>
      </c>
      <c r="AD1" s="82" t="s">
        <v>25</v>
      </c>
      <c r="AE1" s="82" t="s">
        <v>26</v>
      </c>
      <c r="AF1" s="36" t="s">
        <v>1863</v>
      </c>
      <c r="AG1" s="3" t="s">
        <v>2977</v>
      </c>
      <c r="AH1" s="3" t="s">
        <v>3465</v>
      </c>
    </row>
    <row r="2" spans="1:34" x14ac:dyDescent="0.3">
      <c r="A2" t="s">
        <v>879</v>
      </c>
      <c r="B2" t="s">
        <v>880</v>
      </c>
      <c r="C2" t="s">
        <v>1843</v>
      </c>
      <c r="D2">
        <v>6619999</v>
      </c>
      <c r="E2">
        <v>6619999</v>
      </c>
      <c r="F2">
        <v>0</v>
      </c>
      <c r="G2">
        <v>0</v>
      </c>
      <c r="H2">
        <v>0</v>
      </c>
      <c r="I2">
        <v>5219425.88</v>
      </c>
      <c r="J2" s="186">
        <v>78.843303148535213</v>
      </c>
      <c r="K2">
        <v>0</v>
      </c>
      <c r="L2">
        <v>0</v>
      </c>
      <c r="M2">
        <v>5219425.88</v>
      </c>
      <c r="N2">
        <v>0</v>
      </c>
      <c r="O2">
        <v>5219425.88</v>
      </c>
      <c r="P2">
        <v>0</v>
      </c>
      <c r="Q2">
        <v>0</v>
      </c>
      <c r="R2">
        <v>0</v>
      </c>
      <c r="S2" t="s">
        <v>881</v>
      </c>
      <c r="T2" t="s">
        <v>882</v>
      </c>
      <c r="U2" t="s">
        <v>883</v>
      </c>
      <c r="V2" t="s">
        <v>882</v>
      </c>
      <c r="W2" t="s">
        <v>33</v>
      </c>
      <c r="X2" t="s">
        <v>884</v>
      </c>
      <c r="Y2" t="s">
        <v>35</v>
      </c>
      <c r="Z2" s="198">
        <v>44285</v>
      </c>
      <c r="AA2" s="198">
        <v>45016</v>
      </c>
      <c r="AB2" t="s">
        <v>36</v>
      </c>
      <c r="AC2">
        <v>6619999</v>
      </c>
      <c r="AD2" t="s">
        <v>883</v>
      </c>
      <c r="AE2" t="s">
        <v>37</v>
      </c>
      <c r="AF2" s="37">
        <v>1</v>
      </c>
      <c r="AG2" s="79" t="str">
        <f>IF(N2&lt;0,"1","0")</f>
        <v>0</v>
      </c>
      <c r="AH2" s="3">
        <v>1</v>
      </c>
    </row>
    <row r="3" spans="1:34" x14ac:dyDescent="0.3">
      <c r="A3" t="s">
        <v>1227</v>
      </c>
      <c r="B3" t="s">
        <v>1228</v>
      </c>
      <c r="C3" t="s">
        <v>1854</v>
      </c>
      <c r="D3">
        <v>1000000</v>
      </c>
      <c r="E3">
        <v>1000000</v>
      </c>
      <c r="F3">
        <v>0</v>
      </c>
      <c r="G3">
        <v>0</v>
      </c>
      <c r="H3">
        <v>0</v>
      </c>
      <c r="I3">
        <v>711049.73</v>
      </c>
      <c r="J3" s="186">
        <v>71.104973000000001</v>
      </c>
      <c r="K3">
        <v>0</v>
      </c>
      <c r="L3">
        <v>0</v>
      </c>
      <c r="M3">
        <v>711049.73</v>
      </c>
      <c r="N3">
        <v>0</v>
      </c>
      <c r="O3">
        <v>711049.73</v>
      </c>
      <c r="P3">
        <v>0</v>
      </c>
      <c r="Q3">
        <v>0</v>
      </c>
      <c r="R3">
        <v>0</v>
      </c>
      <c r="S3" t="s">
        <v>40</v>
      </c>
      <c r="T3" t="s">
        <v>41</v>
      </c>
      <c r="U3" t="s">
        <v>42</v>
      </c>
      <c r="V3" t="s">
        <v>41</v>
      </c>
      <c r="W3" t="s">
        <v>33</v>
      </c>
      <c r="X3" t="s">
        <v>29</v>
      </c>
      <c r="Y3" t="s">
        <v>44</v>
      </c>
      <c r="Z3" s="198">
        <v>44319</v>
      </c>
      <c r="AA3" s="198">
        <v>44469</v>
      </c>
      <c r="AB3" t="s">
        <v>36</v>
      </c>
      <c r="AC3">
        <v>1000000</v>
      </c>
      <c r="AD3" t="s">
        <v>42</v>
      </c>
      <c r="AE3" t="s">
        <v>37</v>
      </c>
      <c r="AF3" s="37">
        <v>1</v>
      </c>
      <c r="AG3" s="79" t="str">
        <f t="shared" ref="AG3:AG66" si="0">IF(N3&lt;0,"1","0")</f>
        <v>0</v>
      </c>
      <c r="AH3" s="3">
        <v>1</v>
      </c>
    </row>
    <row r="4" spans="1:34" x14ac:dyDescent="0.3">
      <c r="A4" t="s">
        <v>562</v>
      </c>
      <c r="B4" t="s">
        <v>563</v>
      </c>
      <c r="C4" t="s">
        <v>1860</v>
      </c>
      <c r="D4">
        <v>2200000</v>
      </c>
      <c r="E4">
        <v>2200000</v>
      </c>
      <c r="F4">
        <v>0</v>
      </c>
      <c r="G4">
        <v>0</v>
      </c>
      <c r="H4">
        <v>0</v>
      </c>
      <c r="I4">
        <v>2265727.9500000002</v>
      </c>
      <c r="J4" s="186">
        <v>102.9876340909091</v>
      </c>
      <c r="K4">
        <v>0</v>
      </c>
      <c r="L4">
        <v>0</v>
      </c>
      <c r="M4">
        <v>2265727.9500000002</v>
      </c>
      <c r="N4">
        <v>0</v>
      </c>
      <c r="O4">
        <v>2265727.9500000002</v>
      </c>
      <c r="P4">
        <v>0</v>
      </c>
      <c r="Q4">
        <v>0</v>
      </c>
      <c r="R4">
        <v>0</v>
      </c>
      <c r="S4" t="s">
        <v>111</v>
      </c>
      <c r="T4" t="s">
        <v>112</v>
      </c>
      <c r="U4" t="s">
        <v>113</v>
      </c>
      <c r="V4" t="s">
        <v>112</v>
      </c>
      <c r="W4" t="s">
        <v>33</v>
      </c>
      <c r="X4" t="s">
        <v>114</v>
      </c>
      <c r="Y4" t="s">
        <v>35</v>
      </c>
      <c r="Z4" s="198">
        <v>44321</v>
      </c>
      <c r="AA4" s="198">
        <v>45291</v>
      </c>
      <c r="AB4" t="s">
        <v>36</v>
      </c>
      <c r="AC4">
        <v>2200000</v>
      </c>
      <c r="AD4" t="s">
        <v>113</v>
      </c>
      <c r="AE4" t="s">
        <v>37</v>
      </c>
      <c r="AF4" s="37">
        <v>1</v>
      </c>
      <c r="AG4" s="79" t="str">
        <f t="shared" si="0"/>
        <v>0</v>
      </c>
      <c r="AH4" s="3">
        <v>1</v>
      </c>
    </row>
    <row r="5" spans="1:34" x14ac:dyDescent="0.3">
      <c r="A5" t="s">
        <v>984</v>
      </c>
      <c r="B5" t="s">
        <v>985</v>
      </c>
      <c r="C5" t="s">
        <v>1860</v>
      </c>
      <c r="D5">
        <v>100000000</v>
      </c>
      <c r="E5">
        <v>100000000</v>
      </c>
      <c r="F5">
        <v>894484.64</v>
      </c>
      <c r="G5">
        <v>0</v>
      </c>
      <c r="H5">
        <v>0</v>
      </c>
      <c r="I5">
        <v>94707570.670000002</v>
      </c>
      <c r="J5" s="186">
        <v>94.707570669999996</v>
      </c>
      <c r="K5">
        <v>0</v>
      </c>
      <c r="L5">
        <v>0</v>
      </c>
      <c r="M5">
        <v>92133433.799999997</v>
      </c>
      <c r="N5">
        <v>2574136.87</v>
      </c>
      <c r="O5">
        <v>95602055.310000002</v>
      </c>
      <c r="P5">
        <v>0</v>
      </c>
      <c r="Q5">
        <v>0</v>
      </c>
      <c r="R5">
        <v>0</v>
      </c>
      <c r="S5" t="s">
        <v>111</v>
      </c>
      <c r="T5" t="s">
        <v>112</v>
      </c>
      <c r="U5" t="s">
        <v>113</v>
      </c>
      <c r="V5" t="s">
        <v>112</v>
      </c>
      <c r="W5" t="s">
        <v>33</v>
      </c>
      <c r="X5" t="s">
        <v>114</v>
      </c>
      <c r="Y5" t="s">
        <v>986</v>
      </c>
      <c r="Z5" s="198">
        <v>44651</v>
      </c>
      <c r="AA5" s="198">
        <v>45565</v>
      </c>
      <c r="AB5" t="s">
        <v>36</v>
      </c>
      <c r="AC5">
        <v>100000000</v>
      </c>
      <c r="AD5" t="s">
        <v>113</v>
      </c>
      <c r="AE5" t="s">
        <v>45</v>
      </c>
      <c r="AF5" s="37">
        <v>1</v>
      </c>
      <c r="AG5" s="79" t="str">
        <f t="shared" si="0"/>
        <v>0</v>
      </c>
      <c r="AH5" s="3">
        <v>1</v>
      </c>
    </row>
    <row r="6" spans="1:34" x14ac:dyDescent="0.3">
      <c r="A6" t="s">
        <v>885</v>
      </c>
      <c r="B6" t="s">
        <v>886</v>
      </c>
      <c r="C6" t="s">
        <v>1853</v>
      </c>
      <c r="D6">
        <v>9600000</v>
      </c>
      <c r="E6">
        <v>9600000</v>
      </c>
      <c r="F6">
        <v>0</v>
      </c>
      <c r="G6">
        <v>0</v>
      </c>
      <c r="H6">
        <v>0</v>
      </c>
      <c r="I6">
        <v>9322743.4100000001</v>
      </c>
      <c r="J6" s="186">
        <v>97.111910520833334</v>
      </c>
      <c r="K6">
        <v>0</v>
      </c>
      <c r="L6">
        <v>0</v>
      </c>
      <c r="M6">
        <v>9322743.4100000001</v>
      </c>
      <c r="N6">
        <v>0</v>
      </c>
      <c r="O6">
        <v>9322743.4100000001</v>
      </c>
      <c r="P6">
        <v>0</v>
      </c>
      <c r="Q6">
        <v>0</v>
      </c>
      <c r="R6">
        <v>0</v>
      </c>
      <c r="S6" t="s">
        <v>781</v>
      </c>
      <c r="T6" t="s">
        <v>31</v>
      </c>
      <c r="U6" t="s">
        <v>32</v>
      </c>
      <c r="V6" t="s">
        <v>31</v>
      </c>
      <c r="W6" t="s">
        <v>33</v>
      </c>
      <c r="X6" t="s">
        <v>34</v>
      </c>
      <c r="Y6" t="s">
        <v>83</v>
      </c>
      <c r="Z6" s="198">
        <v>44354</v>
      </c>
      <c r="AA6" s="198">
        <v>45291</v>
      </c>
      <c r="AB6" t="s">
        <v>36</v>
      </c>
      <c r="AC6">
        <v>9600000</v>
      </c>
      <c r="AD6" t="s">
        <v>32</v>
      </c>
      <c r="AE6" t="s">
        <v>37</v>
      </c>
      <c r="AF6" s="37">
        <v>1</v>
      </c>
      <c r="AG6" s="79" t="str">
        <f t="shared" si="0"/>
        <v>0</v>
      </c>
      <c r="AH6" s="3">
        <v>1</v>
      </c>
    </row>
    <row r="7" spans="1:34" x14ac:dyDescent="0.3">
      <c r="A7" t="s">
        <v>887</v>
      </c>
      <c r="B7" t="s">
        <v>888</v>
      </c>
      <c r="C7" t="s">
        <v>1859</v>
      </c>
      <c r="D7">
        <v>11900000</v>
      </c>
      <c r="E7">
        <v>11900000</v>
      </c>
      <c r="F7">
        <v>0</v>
      </c>
      <c r="G7">
        <v>0</v>
      </c>
      <c r="H7">
        <v>0</v>
      </c>
      <c r="I7">
        <v>10947216.880000001</v>
      </c>
      <c r="J7" s="186">
        <v>91.993419159663873</v>
      </c>
      <c r="K7">
        <v>0</v>
      </c>
      <c r="L7">
        <v>0</v>
      </c>
      <c r="M7">
        <v>10947216.880000001</v>
      </c>
      <c r="N7">
        <v>0</v>
      </c>
      <c r="O7">
        <v>10947216.880000001</v>
      </c>
      <c r="P7">
        <v>0</v>
      </c>
      <c r="Q7">
        <v>0</v>
      </c>
      <c r="R7">
        <v>0</v>
      </c>
      <c r="S7" t="s">
        <v>161</v>
      </c>
      <c r="T7" t="s">
        <v>162</v>
      </c>
      <c r="U7" t="s">
        <v>163</v>
      </c>
      <c r="V7" t="s">
        <v>162</v>
      </c>
      <c r="W7" t="s">
        <v>33</v>
      </c>
      <c r="X7" t="s">
        <v>164</v>
      </c>
      <c r="Y7" t="s">
        <v>83</v>
      </c>
      <c r="Z7" s="198">
        <v>44357</v>
      </c>
      <c r="AA7" s="198">
        <v>45199</v>
      </c>
      <c r="AB7" t="s">
        <v>36</v>
      </c>
      <c r="AC7">
        <v>11900000</v>
      </c>
      <c r="AD7" t="s">
        <v>163</v>
      </c>
      <c r="AE7" t="s">
        <v>37</v>
      </c>
      <c r="AF7" s="37">
        <v>1</v>
      </c>
      <c r="AG7" s="79" t="str">
        <f t="shared" si="0"/>
        <v>0</v>
      </c>
      <c r="AH7" s="3">
        <v>1</v>
      </c>
    </row>
    <row r="8" spans="1:34" x14ac:dyDescent="0.3">
      <c r="A8" t="s">
        <v>889</v>
      </c>
      <c r="B8" t="s">
        <v>890</v>
      </c>
      <c r="C8" t="s">
        <v>1860</v>
      </c>
      <c r="D8">
        <v>2000000</v>
      </c>
      <c r="E8">
        <v>2000000</v>
      </c>
      <c r="F8">
        <v>0</v>
      </c>
      <c r="G8">
        <v>0</v>
      </c>
      <c r="H8">
        <v>0</v>
      </c>
      <c r="I8">
        <v>1991228.74</v>
      </c>
      <c r="J8" s="186">
        <v>99.561436999999998</v>
      </c>
      <c r="K8">
        <v>0</v>
      </c>
      <c r="L8">
        <v>0</v>
      </c>
      <c r="M8">
        <v>1991228.74</v>
      </c>
      <c r="N8">
        <v>0</v>
      </c>
      <c r="O8">
        <v>1991228.74</v>
      </c>
      <c r="P8">
        <v>0</v>
      </c>
      <c r="Q8">
        <v>0</v>
      </c>
      <c r="R8">
        <v>0</v>
      </c>
      <c r="S8" t="s">
        <v>111</v>
      </c>
      <c r="T8" t="s">
        <v>112</v>
      </c>
      <c r="U8" t="s">
        <v>113</v>
      </c>
      <c r="V8" t="s">
        <v>112</v>
      </c>
      <c r="W8" t="s">
        <v>33</v>
      </c>
      <c r="X8" t="s">
        <v>114</v>
      </c>
      <c r="Y8" t="s">
        <v>86</v>
      </c>
      <c r="Z8" s="198">
        <v>44502</v>
      </c>
      <c r="AA8" s="198">
        <v>45565</v>
      </c>
      <c r="AB8" t="s">
        <v>36</v>
      </c>
      <c r="AC8">
        <v>2000000</v>
      </c>
      <c r="AD8" t="s">
        <v>113</v>
      </c>
      <c r="AE8" t="s">
        <v>37</v>
      </c>
      <c r="AF8" s="37">
        <v>1</v>
      </c>
      <c r="AG8" s="79" t="str">
        <f t="shared" si="0"/>
        <v>0</v>
      </c>
      <c r="AH8" s="3">
        <v>1</v>
      </c>
    </row>
    <row r="9" spans="1:34" x14ac:dyDescent="0.3">
      <c r="A9" t="s">
        <v>750</v>
      </c>
      <c r="B9" t="s">
        <v>751</v>
      </c>
      <c r="C9" t="s">
        <v>1859</v>
      </c>
      <c r="D9">
        <v>2000000</v>
      </c>
      <c r="E9">
        <v>2000000</v>
      </c>
      <c r="F9">
        <v>0</v>
      </c>
      <c r="G9">
        <v>0</v>
      </c>
      <c r="H9">
        <v>0</v>
      </c>
      <c r="I9">
        <v>1654426.15</v>
      </c>
      <c r="J9" s="186">
        <v>82.721307499999995</v>
      </c>
      <c r="K9">
        <v>0</v>
      </c>
      <c r="L9">
        <v>0</v>
      </c>
      <c r="M9">
        <v>1654426.15</v>
      </c>
      <c r="N9">
        <v>0</v>
      </c>
      <c r="O9">
        <v>1654426.15</v>
      </c>
      <c r="P9">
        <v>0</v>
      </c>
      <c r="Q9">
        <v>0</v>
      </c>
      <c r="R9">
        <v>0</v>
      </c>
      <c r="S9" t="s">
        <v>161</v>
      </c>
      <c r="T9" t="s">
        <v>162</v>
      </c>
      <c r="U9" t="s">
        <v>163</v>
      </c>
      <c r="V9" t="s">
        <v>162</v>
      </c>
      <c r="W9" t="s">
        <v>33</v>
      </c>
      <c r="X9" t="s">
        <v>164</v>
      </c>
      <c r="Y9" t="s">
        <v>35</v>
      </c>
      <c r="Z9" s="198">
        <v>44500</v>
      </c>
      <c r="AA9" s="198">
        <v>45291</v>
      </c>
      <c r="AB9" t="s">
        <v>36</v>
      </c>
      <c r="AC9">
        <v>2000000</v>
      </c>
      <c r="AD9" t="s">
        <v>163</v>
      </c>
      <c r="AE9" t="s">
        <v>37</v>
      </c>
      <c r="AF9" s="37">
        <v>1</v>
      </c>
      <c r="AG9" s="79" t="str">
        <f t="shared" si="0"/>
        <v>0</v>
      </c>
      <c r="AH9" s="3">
        <v>1</v>
      </c>
    </row>
    <row r="10" spans="1:34" x14ac:dyDescent="0.3">
      <c r="A10" t="s">
        <v>564</v>
      </c>
      <c r="B10" t="s">
        <v>565</v>
      </c>
      <c r="C10" t="s">
        <v>1860</v>
      </c>
      <c r="D10">
        <v>9500000</v>
      </c>
      <c r="E10">
        <v>9500000</v>
      </c>
      <c r="F10">
        <v>0</v>
      </c>
      <c r="G10">
        <v>0</v>
      </c>
      <c r="H10">
        <v>0</v>
      </c>
      <c r="I10">
        <v>10340860.32</v>
      </c>
      <c r="J10" s="186">
        <v>108.85116126315789</v>
      </c>
      <c r="K10">
        <v>0</v>
      </c>
      <c r="L10">
        <v>0</v>
      </c>
      <c r="M10">
        <v>10340860.32</v>
      </c>
      <c r="N10">
        <v>0</v>
      </c>
      <c r="O10">
        <v>10340860.32</v>
      </c>
      <c r="P10">
        <v>0</v>
      </c>
      <c r="Q10">
        <v>0</v>
      </c>
      <c r="R10">
        <v>0</v>
      </c>
      <c r="S10" t="s">
        <v>111</v>
      </c>
      <c r="T10" t="s">
        <v>112</v>
      </c>
      <c r="U10" t="s">
        <v>113</v>
      </c>
      <c r="V10" t="s">
        <v>112</v>
      </c>
      <c r="W10" t="s">
        <v>33</v>
      </c>
      <c r="X10" t="s">
        <v>114</v>
      </c>
      <c r="Y10" t="s">
        <v>35</v>
      </c>
      <c r="Z10" s="198">
        <v>44552</v>
      </c>
      <c r="AA10" s="198">
        <v>45291</v>
      </c>
      <c r="AB10" t="s">
        <v>36</v>
      </c>
      <c r="AC10">
        <v>9500000</v>
      </c>
      <c r="AD10" t="s">
        <v>113</v>
      </c>
      <c r="AE10" t="s">
        <v>37</v>
      </c>
      <c r="AF10" s="37">
        <v>1</v>
      </c>
      <c r="AG10" s="79" t="str">
        <f t="shared" si="0"/>
        <v>0</v>
      </c>
      <c r="AH10" s="3">
        <v>1</v>
      </c>
    </row>
    <row r="11" spans="1:34" x14ac:dyDescent="0.3">
      <c r="A11" t="s">
        <v>752</v>
      </c>
      <c r="B11" t="s">
        <v>753</v>
      </c>
      <c r="C11" t="s">
        <v>1853</v>
      </c>
      <c r="D11">
        <v>8100000</v>
      </c>
      <c r="E11">
        <v>8100000</v>
      </c>
      <c r="F11">
        <v>0</v>
      </c>
      <c r="G11">
        <v>0</v>
      </c>
      <c r="H11">
        <v>0</v>
      </c>
      <c r="I11">
        <v>8664983.2100000009</v>
      </c>
      <c r="J11" s="186">
        <v>106.9751013580247</v>
      </c>
      <c r="K11">
        <v>0</v>
      </c>
      <c r="L11">
        <v>0</v>
      </c>
      <c r="M11">
        <v>8664983.2100000009</v>
      </c>
      <c r="N11">
        <v>0</v>
      </c>
      <c r="O11">
        <v>8664983.2100000009</v>
      </c>
      <c r="P11">
        <v>0</v>
      </c>
      <c r="Q11">
        <v>0</v>
      </c>
      <c r="R11">
        <v>0</v>
      </c>
      <c r="S11" t="s">
        <v>30</v>
      </c>
      <c r="T11" t="s">
        <v>31</v>
      </c>
      <c r="U11" t="s">
        <v>32</v>
      </c>
      <c r="V11" t="s">
        <v>31</v>
      </c>
      <c r="W11" t="s">
        <v>33</v>
      </c>
      <c r="X11" t="s">
        <v>34</v>
      </c>
      <c r="Y11" t="s">
        <v>35</v>
      </c>
      <c r="Z11" s="198">
        <v>44560</v>
      </c>
      <c r="AA11" s="198">
        <v>44834</v>
      </c>
      <c r="AB11" t="s">
        <v>36</v>
      </c>
      <c r="AC11">
        <v>8100000</v>
      </c>
      <c r="AD11" t="s">
        <v>32</v>
      </c>
      <c r="AE11" t="s">
        <v>37</v>
      </c>
      <c r="AF11" s="37">
        <v>1</v>
      </c>
      <c r="AG11" s="79" t="str">
        <f t="shared" si="0"/>
        <v>0</v>
      </c>
      <c r="AH11" s="3">
        <v>1</v>
      </c>
    </row>
    <row r="12" spans="1:34" x14ac:dyDescent="0.3">
      <c r="A12" t="s">
        <v>987</v>
      </c>
      <c r="B12" t="s">
        <v>988</v>
      </c>
      <c r="C12" t="s">
        <v>1853</v>
      </c>
      <c r="D12">
        <v>3918000</v>
      </c>
      <c r="E12">
        <v>3918000</v>
      </c>
      <c r="F12">
        <v>0</v>
      </c>
      <c r="G12">
        <v>0</v>
      </c>
      <c r="H12">
        <v>0</v>
      </c>
      <c r="I12">
        <v>0</v>
      </c>
      <c r="J12" s="186">
        <v>0</v>
      </c>
      <c r="K12">
        <v>0</v>
      </c>
      <c r="L12">
        <v>0</v>
      </c>
      <c r="M12">
        <v>0</v>
      </c>
      <c r="N12">
        <v>0</v>
      </c>
      <c r="O12">
        <v>0</v>
      </c>
      <c r="P12">
        <v>0</v>
      </c>
      <c r="Q12">
        <v>0</v>
      </c>
      <c r="R12">
        <v>0</v>
      </c>
      <c r="S12" t="s">
        <v>391</v>
      </c>
      <c r="T12" t="s">
        <v>31</v>
      </c>
      <c r="U12" t="s">
        <v>32</v>
      </c>
      <c r="V12" t="s">
        <v>31</v>
      </c>
      <c r="W12" t="s">
        <v>33</v>
      </c>
      <c r="X12" t="s">
        <v>34</v>
      </c>
      <c r="Y12" t="s">
        <v>989</v>
      </c>
      <c r="Z12" s="198">
        <v>44561</v>
      </c>
      <c r="AA12" s="198">
        <v>45838</v>
      </c>
      <c r="AB12" t="s">
        <v>36</v>
      </c>
      <c r="AC12">
        <v>3918000</v>
      </c>
      <c r="AD12" t="s">
        <v>32</v>
      </c>
      <c r="AE12" t="s">
        <v>45</v>
      </c>
      <c r="AF12" s="37">
        <v>1</v>
      </c>
      <c r="AG12" s="79" t="str">
        <f t="shared" si="0"/>
        <v>0</v>
      </c>
      <c r="AH12" s="3">
        <v>1</v>
      </c>
    </row>
    <row r="13" spans="1:34" x14ac:dyDescent="0.3">
      <c r="A13" t="s">
        <v>990</v>
      </c>
      <c r="B13" t="s">
        <v>991</v>
      </c>
      <c r="C13" t="s">
        <v>1860</v>
      </c>
      <c r="D13">
        <v>1200000</v>
      </c>
      <c r="E13">
        <v>1200000</v>
      </c>
      <c r="F13">
        <v>0</v>
      </c>
      <c r="G13">
        <v>0</v>
      </c>
      <c r="H13">
        <v>0</v>
      </c>
      <c r="I13">
        <v>823044.81</v>
      </c>
      <c r="J13" s="186">
        <v>68.587067500000003</v>
      </c>
      <c r="K13">
        <v>0</v>
      </c>
      <c r="L13">
        <v>0</v>
      </c>
      <c r="M13">
        <v>823044.81</v>
      </c>
      <c r="N13">
        <v>0</v>
      </c>
      <c r="O13">
        <v>823044.81</v>
      </c>
      <c r="P13">
        <v>0</v>
      </c>
      <c r="Q13">
        <v>0</v>
      </c>
      <c r="R13">
        <v>0</v>
      </c>
      <c r="S13" t="s">
        <v>756</v>
      </c>
      <c r="T13" t="s">
        <v>112</v>
      </c>
      <c r="U13" t="s">
        <v>113</v>
      </c>
      <c r="V13" t="s">
        <v>112</v>
      </c>
      <c r="W13" t="s">
        <v>33</v>
      </c>
      <c r="X13" t="s">
        <v>114</v>
      </c>
      <c r="Y13" t="s">
        <v>44</v>
      </c>
      <c r="Z13" s="198">
        <v>44580</v>
      </c>
      <c r="AA13" s="198">
        <v>45199</v>
      </c>
      <c r="AB13" t="s">
        <v>36</v>
      </c>
      <c r="AC13">
        <v>1200000</v>
      </c>
      <c r="AD13" t="s">
        <v>113</v>
      </c>
      <c r="AE13" t="s">
        <v>37</v>
      </c>
      <c r="AF13" s="37">
        <v>1</v>
      </c>
      <c r="AG13" s="79" t="str">
        <f t="shared" si="0"/>
        <v>0</v>
      </c>
      <c r="AH13" s="3">
        <v>1</v>
      </c>
    </row>
    <row r="14" spans="1:34" x14ac:dyDescent="0.3">
      <c r="A14" t="s">
        <v>754</v>
      </c>
      <c r="B14" t="s">
        <v>755</v>
      </c>
      <c r="C14" t="s">
        <v>1860</v>
      </c>
      <c r="D14">
        <v>9500000</v>
      </c>
      <c r="E14">
        <v>9500000</v>
      </c>
      <c r="F14">
        <v>0</v>
      </c>
      <c r="G14">
        <v>0</v>
      </c>
      <c r="H14">
        <v>0</v>
      </c>
      <c r="I14">
        <v>9222278.6400000006</v>
      </c>
      <c r="J14" s="186">
        <v>97.0766172631579</v>
      </c>
      <c r="K14">
        <v>0</v>
      </c>
      <c r="L14">
        <v>0</v>
      </c>
      <c r="M14">
        <v>9222278.6400000006</v>
      </c>
      <c r="N14">
        <v>0</v>
      </c>
      <c r="O14">
        <v>9222278.6400000006</v>
      </c>
      <c r="P14">
        <v>0</v>
      </c>
      <c r="Q14">
        <v>0</v>
      </c>
      <c r="R14">
        <v>0</v>
      </c>
      <c r="S14" t="s">
        <v>111</v>
      </c>
      <c r="T14" t="s">
        <v>112</v>
      </c>
      <c r="U14" t="s">
        <v>113</v>
      </c>
      <c r="V14" t="s">
        <v>112</v>
      </c>
      <c r="W14" t="s">
        <v>33</v>
      </c>
      <c r="X14" t="s">
        <v>114</v>
      </c>
      <c r="Y14" t="s">
        <v>35</v>
      </c>
      <c r="Z14" s="198">
        <v>44588</v>
      </c>
      <c r="AA14" s="198">
        <v>45473</v>
      </c>
      <c r="AB14" t="s">
        <v>36</v>
      </c>
      <c r="AC14">
        <v>9500000</v>
      </c>
      <c r="AD14" t="s">
        <v>113</v>
      </c>
      <c r="AE14" t="s">
        <v>37</v>
      </c>
      <c r="AF14" s="37">
        <v>1</v>
      </c>
      <c r="AG14" s="79" t="str">
        <f t="shared" si="0"/>
        <v>0</v>
      </c>
      <c r="AH14" s="3">
        <v>1</v>
      </c>
    </row>
    <row r="15" spans="1:34" x14ac:dyDescent="0.3">
      <c r="A15" t="s">
        <v>891</v>
      </c>
      <c r="B15" t="s">
        <v>892</v>
      </c>
      <c r="C15" t="s">
        <v>1856</v>
      </c>
      <c r="D15">
        <v>25800000</v>
      </c>
      <c r="E15">
        <v>25800000</v>
      </c>
      <c r="F15">
        <v>0</v>
      </c>
      <c r="G15">
        <v>0</v>
      </c>
      <c r="H15">
        <v>0</v>
      </c>
      <c r="I15">
        <v>25730121.199999999</v>
      </c>
      <c r="J15" s="186">
        <v>99.729151937984497</v>
      </c>
      <c r="K15">
        <v>0</v>
      </c>
      <c r="L15">
        <v>0</v>
      </c>
      <c r="M15">
        <v>25730121.199999999</v>
      </c>
      <c r="N15">
        <v>0</v>
      </c>
      <c r="O15">
        <v>25730121.199999999</v>
      </c>
      <c r="P15">
        <v>0</v>
      </c>
      <c r="Q15">
        <v>0</v>
      </c>
      <c r="R15">
        <v>0</v>
      </c>
      <c r="S15" t="s">
        <v>893</v>
      </c>
      <c r="T15" t="s">
        <v>76</v>
      </c>
      <c r="U15" t="s">
        <v>77</v>
      </c>
      <c r="V15" t="s">
        <v>76</v>
      </c>
      <c r="W15" t="s">
        <v>33</v>
      </c>
      <c r="X15" t="s">
        <v>78</v>
      </c>
      <c r="Y15" t="s">
        <v>44</v>
      </c>
      <c r="Z15" s="198">
        <v>44600</v>
      </c>
      <c r="AA15" s="198">
        <v>45382</v>
      </c>
      <c r="AB15" t="s">
        <v>36</v>
      </c>
      <c r="AC15">
        <v>25800000</v>
      </c>
      <c r="AD15" t="s">
        <v>77</v>
      </c>
      <c r="AE15" t="s">
        <v>37</v>
      </c>
      <c r="AF15" s="37">
        <v>1</v>
      </c>
      <c r="AG15" s="79" t="str">
        <f t="shared" si="0"/>
        <v>0</v>
      </c>
      <c r="AH15" s="3">
        <v>1</v>
      </c>
    </row>
    <row r="16" spans="1:34" x14ac:dyDescent="0.3">
      <c r="A16" t="s">
        <v>894</v>
      </c>
      <c r="B16" t="s">
        <v>895</v>
      </c>
      <c r="C16" t="s">
        <v>1854</v>
      </c>
      <c r="D16">
        <v>22050000</v>
      </c>
      <c r="E16">
        <v>22050000</v>
      </c>
      <c r="F16">
        <v>6521.42</v>
      </c>
      <c r="G16">
        <v>0</v>
      </c>
      <c r="H16">
        <v>0</v>
      </c>
      <c r="I16">
        <v>22023782.32</v>
      </c>
      <c r="J16" s="186">
        <v>99.881098956916105</v>
      </c>
      <c r="K16">
        <v>0</v>
      </c>
      <c r="L16">
        <v>0</v>
      </c>
      <c r="M16">
        <v>18610722.039999999</v>
      </c>
      <c r="N16">
        <v>3413060.28</v>
      </c>
      <c r="O16">
        <v>22030303.739999998</v>
      </c>
      <c r="P16">
        <v>0</v>
      </c>
      <c r="Q16">
        <v>0</v>
      </c>
      <c r="R16">
        <v>0</v>
      </c>
      <c r="S16" t="s">
        <v>72</v>
      </c>
      <c r="T16" t="s">
        <v>41</v>
      </c>
      <c r="U16" t="s">
        <v>42</v>
      </c>
      <c r="V16" t="s">
        <v>41</v>
      </c>
      <c r="W16" t="s">
        <v>33</v>
      </c>
      <c r="X16" t="s">
        <v>43</v>
      </c>
      <c r="Y16" t="s">
        <v>44</v>
      </c>
      <c r="Z16" s="198">
        <v>44606</v>
      </c>
      <c r="AA16" s="198">
        <v>45747</v>
      </c>
      <c r="AB16" t="s">
        <v>36</v>
      </c>
      <c r="AC16">
        <v>22050000</v>
      </c>
      <c r="AD16" t="s">
        <v>42</v>
      </c>
      <c r="AE16" t="s">
        <v>2231</v>
      </c>
      <c r="AF16" s="37">
        <v>1</v>
      </c>
      <c r="AG16" s="79" t="str">
        <f t="shared" si="0"/>
        <v>0</v>
      </c>
      <c r="AH16" s="3">
        <v>1</v>
      </c>
    </row>
    <row r="17" spans="1:34" x14ac:dyDescent="0.3">
      <c r="A17" t="s">
        <v>896</v>
      </c>
      <c r="B17" t="s">
        <v>897</v>
      </c>
      <c r="C17" t="s">
        <v>1858</v>
      </c>
      <c r="D17">
        <v>13050000</v>
      </c>
      <c r="E17">
        <v>13050000</v>
      </c>
      <c r="F17">
        <v>0</v>
      </c>
      <c r="G17">
        <v>0</v>
      </c>
      <c r="H17">
        <v>0</v>
      </c>
      <c r="I17">
        <v>13037908.310000001</v>
      </c>
      <c r="J17" s="186">
        <v>99.907343371647514</v>
      </c>
      <c r="K17">
        <v>0</v>
      </c>
      <c r="L17">
        <v>0</v>
      </c>
      <c r="M17">
        <v>13037908.310000001</v>
      </c>
      <c r="N17">
        <v>0</v>
      </c>
      <c r="O17">
        <v>13037908.310000001</v>
      </c>
      <c r="P17">
        <v>0</v>
      </c>
      <c r="Q17">
        <v>0</v>
      </c>
      <c r="R17">
        <v>0</v>
      </c>
      <c r="S17" t="s">
        <v>1231</v>
      </c>
      <c r="T17" t="s">
        <v>51</v>
      </c>
      <c r="U17" t="s">
        <v>52</v>
      </c>
      <c r="V17" t="s">
        <v>51</v>
      </c>
      <c r="W17" t="s">
        <v>33</v>
      </c>
      <c r="X17" t="s">
        <v>53</v>
      </c>
      <c r="Y17" t="s">
        <v>44</v>
      </c>
      <c r="Z17" s="198">
        <v>44603</v>
      </c>
      <c r="AA17" s="198">
        <v>45382</v>
      </c>
      <c r="AB17" t="s">
        <v>36</v>
      </c>
      <c r="AC17">
        <v>13050000</v>
      </c>
      <c r="AD17" t="s">
        <v>52</v>
      </c>
      <c r="AE17" t="s">
        <v>37</v>
      </c>
      <c r="AF17" s="37">
        <v>1</v>
      </c>
      <c r="AG17" s="79" t="str">
        <f t="shared" si="0"/>
        <v>0</v>
      </c>
      <c r="AH17" s="3">
        <v>1</v>
      </c>
    </row>
    <row r="18" spans="1:34" x14ac:dyDescent="0.3">
      <c r="A18" t="s">
        <v>898</v>
      </c>
      <c r="B18" t="s">
        <v>899</v>
      </c>
      <c r="C18" t="s">
        <v>1860</v>
      </c>
      <c r="D18">
        <v>2100000</v>
      </c>
      <c r="E18">
        <v>2100000</v>
      </c>
      <c r="F18">
        <v>0</v>
      </c>
      <c r="G18">
        <v>0</v>
      </c>
      <c r="H18">
        <v>0</v>
      </c>
      <c r="I18">
        <v>2097659.66</v>
      </c>
      <c r="J18" s="186">
        <v>99.88855523809525</v>
      </c>
      <c r="K18">
        <v>0</v>
      </c>
      <c r="L18">
        <v>0</v>
      </c>
      <c r="M18">
        <v>2097659.66</v>
      </c>
      <c r="N18">
        <v>0</v>
      </c>
      <c r="O18">
        <v>2097659.66</v>
      </c>
      <c r="P18">
        <v>0</v>
      </c>
      <c r="Q18">
        <v>0</v>
      </c>
      <c r="R18">
        <v>0</v>
      </c>
      <c r="S18" t="s">
        <v>111</v>
      </c>
      <c r="T18" t="s">
        <v>112</v>
      </c>
      <c r="U18" t="s">
        <v>113</v>
      </c>
      <c r="V18" t="s">
        <v>112</v>
      </c>
      <c r="W18" t="s">
        <v>33</v>
      </c>
      <c r="X18" t="s">
        <v>114</v>
      </c>
      <c r="Y18" t="s">
        <v>44</v>
      </c>
      <c r="Z18" s="198">
        <v>44613</v>
      </c>
      <c r="AA18" s="198">
        <v>45382</v>
      </c>
      <c r="AB18" t="s">
        <v>36</v>
      </c>
      <c r="AC18">
        <v>2100000</v>
      </c>
      <c r="AD18" t="s">
        <v>113</v>
      </c>
      <c r="AE18" t="s">
        <v>37</v>
      </c>
      <c r="AF18" s="37">
        <v>1</v>
      </c>
      <c r="AG18" s="79" t="str">
        <f t="shared" si="0"/>
        <v>0</v>
      </c>
      <c r="AH18" s="3">
        <v>1</v>
      </c>
    </row>
    <row r="19" spans="1:34" x14ac:dyDescent="0.3">
      <c r="A19" t="s">
        <v>992</v>
      </c>
      <c r="B19" t="s">
        <v>993</v>
      </c>
      <c r="C19" t="s">
        <v>1853</v>
      </c>
      <c r="D19">
        <v>21600000</v>
      </c>
      <c r="E19">
        <v>21600000</v>
      </c>
      <c r="F19">
        <v>0</v>
      </c>
      <c r="G19">
        <v>0</v>
      </c>
      <c r="H19">
        <v>0</v>
      </c>
      <c r="I19">
        <v>21561883.18</v>
      </c>
      <c r="J19" s="186">
        <v>99.823533240740744</v>
      </c>
      <c r="K19">
        <v>0</v>
      </c>
      <c r="L19">
        <v>0</v>
      </c>
      <c r="M19">
        <v>21561883.18</v>
      </c>
      <c r="N19">
        <v>0</v>
      </c>
      <c r="O19">
        <v>21561883.18</v>
      </c>
      <c r="P19">
        <v>0</v>
      </c>
      <c r="Q19">
        <v>0</v>
      </c>
      <c r="R19">
        <v>0</v>
      </c>
      <c r="S19" t="s">
        <v>30</v>
      </c>
      <c r="T19" t="s">
        <v>31</v>
      </c>
      <c r="U19" t="s">
        <v>32</v>
      </c>
      <c r="V19" t="s">
        <v>31</v>
      </c>
      <c r="W19" t="s">
        <v>33</v>
      </c>
      <c r="X19" t="s">
        <v>34</v>
      </c>
      <c r="Y19" t="s">
        <v>44</v>
      </c>
      <c r="Z19" s="198">
        <v>44618</v>
      </c>
      <c r="AA19" s="198">
        <v>45382</v>
      </c>
      <c r="AB19" t="s">
        <v>36</v>
      </c>
      <c r="AC19">
        <v>21600000</v>
      </c>
      <c r="AD19" t="s">
        <v>32</v>
      </c>
      <c r="AE19" t="s">
        <v>37</v>
      </c>
      <c r="AF19" s="37">
        <v>1</v>
      </c>
      <c r="AG19" s="79" t="str">
        <f t="shared" si="0"/>
        <v>0</v>
      </c>
      <c r="AH19" s="3">
        <v>1</v>
      </c>
    </row>
    <row r="20" spans="1:34" x14ac:dyDescent="0.3">
      <c r="A20" t="s">
        <v>994</v>
      </c>
      <c r="B20" t="s">
        <v>995</v>
      </c>
      <c r="C20" t="s">
        <v>1859</v>
      </c>
      <c r="D20">
        <v>22950000</v>
      </c>
      <c r="E20">
        <v>22950000</v>
      </c>
      <c r="F20">
        <v>0</v>
      </c>
      <c r="G20">
        <v>0</v>
      </c>
      <c r="H20">
        <v>0</v>
      </c>
      <c r="I20">
        <v>16101185.57</v>
      </c>
      <c r="J20" s="186">
        <v>70.157671328976036</v>
      </c>
      <c r="K20">
        <v>0</v>
      </c>
      <c r="L20">
        <v>0</v>
      </c>
      <c r="M20">
        <v>16101185.57</v>
      </c>
      <c r="N20">
        <v>0</v>
      </c>
      <c r="O20">
        <v>16101185.57</v>
      </c>
      <c r="P20">
        <v>0</v>
      </c>
      <c r="Q20">
        <v>0</v>
      </c>
      <c r="R20">
        <v>0</v>
      </c>
      <c r="S20" t="s">
        <v>161</v>
      </c>
      <c r="T20" t="s">
        <v>162</v>
      </c>
      <c r="U20" t="s">
        <v>163</v>
      </c>
      <c r="V20" t="s">
        <v>162</v>
      </c>
      <c r="W20" t="s">
        <v>33</v>
      </c>
      <c r="X20" t="s">
        <v>164</v>
      </c>
      <c r="Y20" t="s">
        <v>44</v>
      </c>
      <c r="Z20" s="198">
        <v>44619</v>
      </c>
      <c r="AA20" s="198">
        <v>45291</v>
      </c>
      <c r="AB20" t="s">
        <v>36</v>
      </c>
      <c r="AC20">
        <v>22950000</v>
      </c>
      <c r="AD20" t="s">
        <v>163</v>
      </c>
      <c r="AE20" t="s">
        <v>37</v>
      </c>
      <c r="AF20" s="37">
        <v>1</v>
      </c>
      <c r="AG20" s="79" t="str">
        <f t="shared" si="0"/>
        <v>0</v>
      </c>
      <c r="AH20" s="3">
        <v>1</v>
      </c>
    </row>
    <row r="21" spans="1:34" x14ac:dyDescent="0.3">
      <c r="A21" t="s">
        <v>757</v>
      </c>
      <c r="B21" t="s">
        <v>758</v>
      </c>
      <c r="C21" t="s">
        <v>1860</v>
      </c>
      <c r="D21">
        <v>9800000</v>
      </c>
      <c r="E21">
        <v>9800000</v>
      </c>
      <c r="F21">
        <v>0</v>
      </c>
      <c r="G21">
        <v>0</v>
      </c>
      <c r="H21">
        <v>0</v>
      </c>
      <c r="I21">
        <v>10670891.08</v>
      </c>
      <c r="J21" s="186">
        <v>108.88664367346939</v>
      </c>
      <c r="K21">
        <v>0</v>
      </c>
      <c r="L21">
        <v>0</v>
      </c>
      <c r="M21">
        <v>10670891.08</v>
      </c>
      <c r="N21">
        <v>0</v>
      </c>
      <c r="O21">
        <v>10670891.08</v>
      </c>
      <c r="P21">
        <v>0</v>
      </c>
      <c r="Q21">
        <v>0</v>
      </c>
      <c r="R21">
        <v>0</v>
      </c>
      <c r="S21" t="s">
        <v>756</v>
      </c>
      <c r="T21" t="s">
        <v>112</v>
      </c>
      <c r="U21" t="s">
        <v>113</v>
      </c>
      <c r="V21" t="s">
        <v>112</v>
      </c>
      <c r="W21" t="s">
        <v>33</v>
      </c>
      <c r="X21" t="s">
        <v>114</v>
      </c>
      <c r="Y21" t="s">
        <v>35</v>
      </c>
      <c r="Z21" s="198">
        <v>44620</v>
      </c>
      <c r="AA21" s="198">
        <v>45291</v>
      </c>
      <c r="AB21" t="s">
        <v>36</v>
      </c>
      <c r="AC21">
        <v>9800000</v>
      </c>
      <c r="AD21" t="s">
        <v>113</v>
      </c>
      <c r="AE21" t="s">
        <v>37</v>
      </c>
      <c r="AF21" s="37">
        <v>1</v>
      </c>
      <c r="AG21" s="79" t="str">
        <f t="shared" si="0"/>
        <v>0</v>
      </c>
      <c r="AH21" s="3">
        <v>1</v>
      </c>
    </row>
    <row r="22" spans="1:34" x14ac:dyDescent="0.3">
      <c r="A22" t="s">
        <v>996</v>
      </c>
      <c r="B22" t="s">
        <v>997</v>
      </c>
      <c r="C22" t="s">
        <v>1857</v>
      </c>
      <c r="D22">
        <v>56800000</v>
      </c>
      <c r="E22">
        <v>56800000</v>
      </c>
      <c r="F22">
        <v>0</v>
      </c>
      <c r="G22">
        <v>0</v>
      </c>
      <c r="H22">
        <v>0</v>
      </c>
      <c r="I22">
        <v>56799060</v>
      </c>
      <c r="J22" s="186">
        <v>99.998345070422531</v>
      </c>
      <c r="K22">
        <v>0</v>
      </c>
      <c r="L22">
        <v>0</v>
      </c>
      <c r="M22">
        <v>56799060</v>
      </c>
      <c r="N22">
        <v>0</v>
      </c>
      <c r="O22">
        <v>56799060</v>
      </c>
      <c r="P22">
        <v>0</v>
      </c>
      <c r="Q22">
        <v>0</v>
      </c>
      <c r="R22">
        <v>0</v>
      </c>
      <c r="S22" t="s">
        <v>998</v>
      </c>
      <c r="T22" t="s">
        <v>100</v>
      </c>
      <c r="U22" t="s">
        <v>101</v>
      </c>
      <c r="V22" t="s">
        <v>100</v>
      </c>
      <c r="W22" t="s">
        <v>33</v>
      </c>
      <c r="X22" t="s">
        <v>102</v>
      </c>
      <c r="Y22" t="s">
        <v>989</v>
      </c>
      <c r="Z22" s="198">
        <v>44642</v>
      </c>
      <c r="AA22" s="198">
        <v>45473</v>
      </c>
      <c r="AB22" t="s">
        <v>36</v>
      </c>
      <c r="AC22">
        <v>48500000</v>
      </c>
      <c r="AD22" t="s">
        <v>101</v>
      </c>
      <c r="AE22" t="s">
        <v>37</v>
      </c>
      <c r="AF22" s="37">
        <v>1</v>
      </c>
      <c r="AG22" s="79" t="str">
        <f t="shared" si="0"/>
        <v>0</v>
      </c>
      <c r="AH22" s="3">
        <v>1</v>
      </c>
    </row>
    <row r="23" spans="1:34" x14ac:dyDescent="0.3">
      <c r="A23" t="s">
        <v>27</v>
      </c>
      <c r="B23" t="s">
        <v>28</v>
      </c>
      <c r="C23" t="s">
        <v>1853</v>
      </c>
      <c r="D23">
        <v>13200000</v>
      </c>
      <c r="E23">
        <v>13200000</v>
      </c>
      <c r="F23">
        <v>0</v>
      </c>
      <c r="G23">
        <v>0</v>
      </c>
      <c r="H23">
        <v>0</v>
      </c>
      <c r="I23">
        <v>13289437.82</v>
      </c>
      <c r="J23" s="186">
        <v>100.67755924242424</v>
      </c>
      <c r="K23">
        <v>0</v>
      </c>
      <c r="L23">
        <v>0</v>
      </c>
      <c r="M23">
        <v>13289437.82</v>
      </c>
      <c r="N23">
        <v>0</v>
      </c>
      <c r="O23">
        <v>13289437.82</v>
      </c>
      <c r="P23">
        <v>0</v>
      </c>
      <c r="Q23">
        <v>0</v>
      </c>
      <c r="R23">
        <v>0</v>
      </c>
      <c r="S23" t="s">
        <v>30</v>
      </c>
      <c r="T23" t="s">
        <v>31</v>
      </c>
      <c r="U23" t="s">
        <v>32</v>
      </c>
      <c r="V23" t="s">
        <v>31</v>
      </c>
      <c r="W23" t="s">
        <v>33</v>
      </c>
      <c r="X23" t="s">
        <v>34</v>
      </c>
      <c r="Y23" t="s">
        <v>35</v>
      </c>
      <c r="Z23" s="198">
        <v>44650</v>
      </c>
      <c r="AA23" s="198">
        <v>45169</v>
      </c>
      <c r="AB23" t="s">
        <v>36</v>
      </c>
      <c r="AC23">
        <v>13200000</v>
      </c>
      <c r="AD23" t="s">
        <v>32</v>
      </c>
      <c r="AE23" t="s">
        <v>37</v>
      </c>
      <c r="AF23" s="37">
        <v>1</v>
      </c>
      <c r="AG23" s="79" t="str">
        <f t="shared" si="0"/>
        <v>0</v>
      </c>
      <c r="AH23" s="3">
        <v>1</v>
      </c>
    </row>
    <row r="24" spans="1:34" x14ac:dyDescent="0.3">
      <c r="A24" t="s">
        <v>38</v>
      </c>
      <c r="B24" t="s">
        <v>39</v>
      </c>
      <c r="C24" t="s">
        <v>1854</v>
      </c>
      <c r="D24">
        <v>10500000</v>
      </c>
      <c r="E24">
        <v>10500000</v>
      </c>
      <c r="F24">
        <v>0</v>
      </c>
      <c r="G24">
        <v>0</v>
      </c>
      <c r="H24">
        <v>0</v>
      </c>
      <c r="I24">
        <v>10047945.970000001</v>
      </c>
      <c r="J24" s="186">
        <v>95.694723523809529</v>
      </c>
      <c r="K24">
        <v>0</v>
      </c>
      <c r="L24">
        <v>0</v>
      </c>
      <c r="M24">
        <v>10047945.970000001</v>
      </c>
      <c r="N24">
        <v>0</v>
      </c>
      <c r="O24">
        <v>10047945.970000001</v>
      </c>
      <c r="P24">
        <v>0</v>
      </c>
      <c r="Q24">
        <v>0</v>
      </c>
      <c r="R24">
        <v>0</v>
      </c>
      <c r="S24" t="s">
        <v>40</v>
      </c>
      <c r="T24" t="s">
        <v>41</v>
      </c>
      <c r="U24" t="s">
        <v>42</v>
      </c>
      <c r="V24" t="s">
        <v>41</v>
      </c>
      <c r="W24" t="s">
        <v>33</v>
      </c>
      <c r="X24" t="s">
        <v>43</v>
      </c>
      <c r="Y24" t="s">
        <v>44</v>
      </c>
      <c r="Z24" s="198">
        <v>44650</v>
      </c>
      <c r="AA24" s="198">
        <v>45382</v>
      </c>
      <c r="AB24" t="s">
        <v>36</v>
      </c>
      <c r="AC24">
        <v>10500000</v>
      </c>
      <c r="AD24" t="s">
        <v>42</v>
      </c>
      <c r="AE24" t="s">
        <v>37</v>
      </c>
      <c r="AF24" s="37">
        <v>1</v>
      </c>
      <c r="AG24" s="79" t="str">
        <f t="shared" si="0"/>
        <v>0</v>
      </c>
      <c r="AH24" s="3">
        <v>1</v>
      </c>
    </row>
    <row r="25" spans="1:34" x14ac:dyDescent="0.3">
      <c r="A25" t="s">
        <v>46</v>
      </c>
      <c r="B25" t="s">
        <v>47</v>
      </c>
      <c r="C25" t="s">
        <v>1853</v>
      </c>
      <c r="D25">
        <v>7400000</v>
      </c>
      <c r="E25">
        <v>7400000</v>
      </c>
      <c r="F25">
        <v>0</v>
      </c>
      <c r="G25">
        <v>0</v>
      </c>
      <c r="H25">
        <v>0</v>
      </c>
      <c r="I25">
        <v>7447612.8799999999</v>
      </c>
      <c r="J25" s="186">
        <v>100.64341729729729</v>
      </c>
      <c r="K25">
        <v>0</v>
      </c>
      <c r="L25">
        <v>0</v>
      </c>
      <c r="M25">
        <v>7447612.8799999999</v>
      </c>
      <c r="N25">
        <v>0</v>
      </c>
      <c r="O25">
        <v>7447612.8799999999</v>
      </c>
      <c r="P25">
        <v>0</v>
      </c>
      <c r="Q25">
        <v>0</v>
      </c>
      <c r="R25">
        <v>0</v>
      </c>
      <c r="S25" t="s">
        <v>30</v>
      </c>
      <c r="T25" t="s">
        <v>31</v>
      </c>
      <c r="U25" t="s">
        <v>32</v>
      </c>
      <c r="V25" t="s">
        <v>31</v>
      </c>
      <c r="W25" t="s">
        <v>33</v>
      </c>
      <c r="X25" t="s">
        <v>34</v>
      </c>
      <c r="Y25" t="s">
        <v>35</v>
      </c>
      <c r="Z25" s="198">
        <v>44651</v>
      </c>
      <c r="AA25" s="198">
        <v>45199</v>
      </c>
      <c r="AB25" t="s">
        <v>36</v>
      </c>
      <c r="AC25">
        <v>7400000</v>
      </c>
      <c r="AD25" t="s">
        <v>32</v>
      </c>
      <c r="AE25" t="s">
        <v>37</v>
      </c>
      <c r="AF25" s="37">
        <v>1</v>
      </c>
      <c r="AG25" s="79" t="str">
        <f t="shared" si="0"/>
        <v>0</v>
      </c>
      <c r="AH25" s="3">
        <v>1</v>
      </c>
    </row>
    <row r="26" spans="1:34" x14ac:dyDescent="0.3">
      <c r="A26" t="s">
        <v>48</v>
      </c>
      <c r="B26" t="s">
        <v>49</v>
      </c>
      <c r="C26" t="s">
        <v>1858</v>
      </c>
      <c r="D26">
        <v>2000000</v>
      </c>
      <c r="E26">
        <v>2000000</v>
      </c>
      <c r="F26">
        <v>0</v>
      </c>
      <c r="G26">
        <v>0</v>
      </c>
      <c r="H26">
        <v>0</v>
      </c>
      <c r="I26">
        <v>1727952.09</v>
      </c>
      <c r="J26" s="186">
        <v>86.3976045</v>
      </c>
      <c r="K26">
        <v>0</v>
      </c>
      <c r="L26">
        <v>0</v>
      </c>
      <c r="M26">
        <v>1727952.09</v>
      </c>
      <c r="N26">
        <v>0</v>
      </c>
      <c r="O26">
        <v>1727952.09</v>
      </c>
      <c r="P26">
        <v>0</v>
      </c>
      <c r="Q26">
        <v>0</v>
      </c>
      <c r="R26">
        <v>0</v>
      </c>
      <c r="S26" t="s">
        <v>50</v>
      </c>
      <c r="T26" t="s">
        <v>51</v>
      </c>
      <c r="U26" t="s">
        <v>52</v>
      </c>
      <c r="V26" t="s">
        <v>51</v>
      </c>
      <c r="W26" t="s">
        <v>33</v>
      </c>
      <c r="X26" t="s">
        <v>53</v>
      </c>
      <c r="Y26" t="s">
        <v>35</v>
      </c>
      <c r="Z26" s="198">
        <v>44681</v>
      </c>
      <c r="AA26" s="198">
        <v>45382</v>
      </c>
      <c r="AB26" t="s">
        <v>36</v>
      </c>
      <c r="AC26">
        <v>2000000</v>
      </c>
      <c r="AD26" t="s">
        <v>52</v>
      </c>
      <c r="AE26" t="s">
        <v>37</v>
      </c>
      <c r="AF26" s="37">
        <v>1</v>
      </c>
      <c r="AG26" s="79" t="str">
        <f t="shared" si="0"/>
        <v>0</v>
      </c>
      <c r="AH26" s="3">
        <v>1</v>
      </c>
    </row>
    <row r="27" spans="1:34" x14ac:dyDescent="0.3">
      <c r="A27" t="s">
        <v>54</v>
      </c>
      <c r="B27" t="s">
        <v>55</v>
      </c>
      <c r="C27" t="s">
        <v>1855</v>
      </c>
      <c r="D27">
        <v>7800000</v>
      </c>
      <c r="E27">
        <v>7800000</v>
      </c>
      <c r="F27">
        <v>0</v>
      </c>
      <c r="G27">
        <v>0</v>
      </c>
      <c r="H27">
        <v>0</v>
      </c>
      <c r="I27">
        <v>6316322.3600000003</v>
      </c>
      <c r="J27" s="186">
        <v>80.9784917948718</v>
      </c>
      <c r="K27">
        <v>0</v>
      </c>
      <c r="L27">
        <v>0</v>
      </c>
      <c r="M27">
        <v>6316322.3600000003</v>
      </c>
      <c r="N27">
        <v>0</v>
      </c>
      <c r="O27">
        <v>6316322.3600000003</v>
      </c>
      <c r="P27">
        <v>0</v>
      </c>
      <c r="Q27">
        <v>0</v>
      </c>
      <c r="R27">
        <v>0</v>
      </c>
      <c r="S27" t="s">
        <v>56</v>
      </c>
      <c r="T27" t="s">
        <v>57</v>
      </c>
      <c r="U27" t="s">
        <v>58</v>
      </c>
      <c r="V27" t="s">
        <v>57</v>
      </c>
      <c r="W27" t="s">
        <v>33</v>
      </c>
      <c r="X27" t="s">
        <v>59</v>
      </c>
      <c r="Y27" t="s">
        <v>35</v>
      </c>
      <c r="Z27" s="198">
        <v>44683</v>
      </c>
      <c r="AA27" s="198">
        <v>45382</v>
      </c>
      <c r="AB27" t="s">
        <v>36</v>
      </c>
      <c r="AC27">
        <v>7800000</v>
      </c>
      <c r="AD27" t="s">
        <v>58</v>
      </c>
      <c r="AE27" t="s">
        <v>37</v>
      </c>
      <c r="AF27" s="37">
        <v>1</v>
      </c>
      <c r="AG27" s="79" t="str">
        <f t="shared" si="0"/>
        <v>0</v>
      </c>
      <c r="AH27" s="3">
        <v>1</v>
      </c>
    </row>
    <row r="28" spans="1:34" x14ac:dyDescent="0.3">
      <c r="A28" t="s">
        <v>60</v>
      </c>
      <c r="B28" t="s">
        <v>61</v>
      </c>
      <c r="C28" t="s">
        <v>1855</v>
      </c>
      <c r="D28">
        <v>9700000</v>
      </c>
      <c r="E28">
        <v>9700000</v>
      </c>
      <c r="F28">
        <v>0</v>
      </c>
      <c r="G28">
        <v>0</v>
      </c>
      <c r="H28">
        <v>0</v>
      </c>
      <c r="I28">
        <v>7580273.7599999998</v>
      </c>
      <c r="J28" s="186">
        <v>78.147152164948452</v>
      </c>
      <c r="K28">
        <v>0</v>
      </c>
      <c r="L28">
        <v>0</v>
      </c>
      <c r="M28">
        <v>7580273.7599999998</v>
      </c>
      <c r="N28">
        <v>0</v>
      </c>
      <c r="O28">
        <v>7580273.7599999998</v>
      </c>
      <c r="P28">
        <v>0</v>
      </c>
      <c r="Q28">
        <v>0</v>
      </c>
      <c r="R28">
        <v>0</v>
      </c>
      <c r="S28" t="s">
        <v>56</v>
      </c>
      <c r="T28" t="s">
        <v>57</v>
      </c>
      <c r="U28" t="s">
        <v>58</v>
      </c>
      <c r="V28" t="s">
        <v>57</v>
      </c>
      <c r="W28" t="s">
        <v>33</v>
      </c>
      <c r="X28" t="s">
        <v>59</v>
      </c>
      <c r="Y28" t="s">
        <v>35</v>
      </c>
      <c r="Z28" s="198">
        <v>44683</v>
      </c>
      <c r="AA28" s="198">
        <v>45382</v>
      </c>
      <c r="AB28" t="s">
        <v>36</v>
      </c>
      <c r="AC28">
        <v>9700000</v>
      </c>
      <c r="AD28" t="s">
        <v>58</v>
      </c>
      <c r="AE28" t="s">
        <v>37</v>
      </c>
      <c r="AF28" s="37">
        <v>1</v>
      </c>
      <c r="AG28" s="79" t="str">
        <f t="shared" si="0"/>
        <v>0</v>
      </c>
      <c r="AH28" s="3">
        <v>1</v>
      </c>
    </row>
    <row r="29" spans="1:34" x14ac:dyDescent="0.3">
      <c r="A29" t="s">
        <v>62</v>
      </c>
      <c r="B29" t="s">
        <v>63</v>
      </c>
      <c r="C29" t="s">
        <v>1855</v>
      </c>
      <c r="D29">
        <v>2400000</v>
      </c>
      <c r="E29">
        <v>2400000</v>
      </c>
      <c r="F29">
        <v>0</v>
      </c>
      <c r="G29">
        <v>0</v>
      </c>
      <c r="H29">
        <v>0</v>
      </c>
      <c r="I29">
        <v>2368403.8199999998</v>
      </c>
      <c r="J29" s="186">
        <v>98.6834925</v>
      </c>
      <c r="K29">
        <v>0</v>
      </c>
      <c r="L29">
        <v>0</v>
      </c>
      <c r="M29">
        <v>2368403.8199999998</v>
      </c>
      <c r="N29">
        <v>0</v>
      </c>
      <c r="O29">
        <v>2368403.8199999998</v>
      </c>
      <c r="P29">
        <v>0</v>
      </c>
      <c r="Q29">
        <v>0</v>
      </c>
      <c r="R29">
        <v>0</v>
      </c>
      <c r="S29" t="s">
        <v>56</v>
      </c>
      <c r="T29" t="s">
        <v>57</v>
      </c>
      <c r="U29" t="s">
        <v>58</v>
      </c>
      <c r="V29" t="s">
        <v>57</v>
      </c>
      <c r="W29" t="s">
        <v>33</v>
      </c>
      <c r="X29" t="s">
        <v>59</v>
      </c>
      <c r="Y29" t="s">
        <v>35</v>
      </c>
      <c r="Z29" s="198">
        <v>44688</v>
      </c>
      <c r="AA29" s="198">
        <v>45382</v>
      </c>
      <c r="AB29" t="s">
        <v>36</v>
      </c>
      <c r="AC29">
        <v>2400000</v>
      </c>
      <c r="AD29" t="s">
        <v>58</v>
      </c>
      <c r="AE29" t="s">
        <v>37</v>
      </c>
      <c r="AF29" s="37">
        <v>1</v>
      </c>
      <c r="AG29" s="79" t="str">
        <f t="shared" si="0"/>
        <v>0</v>
      </c>
      <c r="AH29" s="3">
        <v>1</v>
      </c>
    </row>
    <row r="30" spans="1:34" x14ac:dyDescent="0.3">
      <c r="A30" t="s">
        <v>64</v>
      </c>
      <c r="B30" t="s">
        <v>65</v>
      </c>
      <c r="C30" t="s">
        <v>1858</v>
      </c>
      <c r="D30">
        <v>2600000</v>
      </c>
      <c r="E30">
        <v>2600000</v>
      </c>
      <c r="F30">
        <v>0</v>
      </c>
      <c r="G30">
        <v>0</v>
      </c>
      <c r="H30">
        <v>0</v>
      </c>
      <c r="I30">
        <v>2757722.42</v>
      </c>
      <c r="J30" s="186">
        <v>106.06624692307692</v>
      </c>
      <c r="K30">
        <v>0</v>
      </c>
      <c r="L30">
        <v>0</v>
      </c>
      <c r="M30">
        <v>2757722.42</v>
      </c>
      <c r="N30">
        <v>0</v>
      </c>
      <c r="O30">
        <v>2757722.42</v>
      </c>
      <c r="P30">
        <v>0</v>
      </c>
      <c r="Q30">
        <v>0</v>
      </c>
      <c r="R30">
        <v>0</v>
      </c>
      <c r="S30" t="s">
        <v>50</v>
      </c>
      <c r="T30" t="s">
        <v>51</v>
      </c>
      <c r="U30" t="s">
        <v>52</v>
      </c>
      <c r="V30" t="s">
        <v>51</v>
      </c>
      <c r="W30" t="s">
        <v>33</v>
      </c>
      <c r="X30" t="s">
        <v>53</v>
      </c>
      <c r="Y30" t="s">
        <v>35</v>
      </c>
      <c r="Z30" s="198">
        <v>44692</v>
      </c>
      <c r="AA30" s="198">
        <v>45565</v>
      </c>
      <c r="AB30" t="s">
        <v>36</v>
      </c>
      <c r="AC30">
        <v>2600000</v>
      </c>
      <c r="AD30" t="s">
        <v>52</v>
      </c>
      <c r="AE30" t="s">
        <v>37</v>
      </c>
      <c r="AF30" s="37">
        <v>1</v>
      </c>
      <c r="AG30" s="79" t="str">
        <f t="shared" si="0"/>
        <v>0</v>
      </c>
      <c r="AH30" s="3">
        <v>1</v>
      </c>
    </row>
    <row r="31" spans="1:34" x14ac:dyDescent="0.3">
      <c r="A31" t="s">
        <v>66</v>
      </c>
      <c r="B31" t="s">
        <v>67</v>
      </c>
      <c r="C31" t="s">
        <v>1858</v>
      </c>
      <c r="D31">
        <v>2600000</v>
      </c>
      <c r="E31">
        <v>2600000</v>
      </c>
      <c r="F31">
        <v>0</v>
      </c>
      <c r="G31">
        <v>0</v>
      </c>
      <c r="H31">
        <v>0</v>
      </c>
      <c r="I31">
        <v>2690057.12</v>
      </c>
      <c r="J31" s="186">
        <v>103.46373538461539</v>
      </c>
      <c r="K31">
        <v>0</v>
      </c>
      <c r="L31">
        <v>0</v>
      </c>
      <c r="M31">
        <v>2690057.12</v>
      </c>
      <c r="N31">
        <v>0</v>
      </c>
      <c r="O31">
        <v>2690057.12</v>
      </c>
      <c r="P31">
        <v>0</v>
      </c>
      <c r="Q31">
        <v>0</v>
      </c>
      <c r="R31">
        <v>0</v>
      </c>
      <c r="S31" t="s">
        <v>50</v>
      </c>
      <c r="T31" t="s">
        <v>51</v>
      </c>
      <c r="U31" t="s">
        <v>52</v>
      </c>
      <c r="V31" t="s">
        <v>51</v>
      </c>
      <c r="W31" t="s">
        <v>33</v>
      </c>
      <c r="X31" t="s">
        <v>53</v>
      </c>
      <c r="Y31" t="s">
        <v>35</v>
      </c>
      <c r="Z31" s="198">
        <v>44692</v>
      </c>
      <c r="AA31" s="198">
        <v>45565</v>
      </c>
      <c r="AB31" t="s">
        <v>36</v>
      </c>
      <c r="AC31">
        <v>2600000</v>
      </c>
      <c r="AD31" t="s">
        <v>52</v>
      </c>
      <c r="AE31" t="s">
        <v>37</v>
      </c>
      <c r="AF31" s="37">
        <v>1</v>
      </c>
      <c r="AG31" s="79" t="str">
        <f t="shared" si="0"/>
        <v>0</v>
      </c>
      <c r="AH31" s="3">
        <v>1</v>
      </c>
    </row>
    <row r="32" spans="1:34" x14ac:dyDescent="0.3">
      <c r="A32" t="s">
        <v>68</v>
      </c>
      <c r="B32" t="s">
        <v>69</v>
      </c>
      <c r="C32" t="s">
        <v>1858</v>
      </c>
      <c r="D32">
        <v>4800000</v>
      </c>
      <c r="E32">
        <v>4800000</v>
      </c>
      <c r="F32">
        <v>0</v>
      </c>
      <c r="G32">
        <v>0</v>
      </c>
      <c r="H32">
        <v>0</v>
      </c>
      <c r="I32">
        <v>3832024.1</v>
      </c>
      <c r="J32" s="186">
        <v>79.833835416666673</v>
      </c>
      <c r="K32">
        <v>0</v>
      </c>
      <c r="L32">
        <v>0</v>
      </c>
      <c r="M32">
        <v>3832024.1</v>
      </c>
      <c r="N32">
        <v>0</v>
      </c>
      <c r="O32">
        <v>3832024.1</v>
      </c>
      <c r="P32">
        <v>0</v>
      </c>
      <c r="Q32">
        <v>0</v>
      </c>
      <c r="R32">
        <v>0</v>
      </c>
      <c r="S32" t="s">
        <v>50</v>
      </c>
      <c r="T32" t="s">
        <v>51</v>
      </c>
      <c r="U32" t="s">
        <v>52</v>
      </c>
      <c r="V32" t="s">
        <v>51</v>
      </c>
      <c r="W32" t="s">
        <v>33</v>
      </c>
      <c r="X32" t="s">
        <v>53</v>
      </c>
      <c r="Y32" t="s">
        <v>44</v>
      </c>
      <c r="Z32" s="198">
        <v>44692</v>
      </c>
      <c r="AA32" s="198">
        <v>45443</v>
      </c>
      <c r="AB32" t="s">
        <v>36</v>
      </c>
      <c r="AC32">
        <v>4800000</v>
      </c>
      <c r="AD32" t="s">
        <v>52</v>
      </c>
      <c r="AE32" t="s">
        <v>37</v>
      </c>
      <c r="AF32" s="37">
        <v>1</v>
      </c>
      <c r="AG32" s="79" t="str">
        <f t="shared" si="0"/>
        <v>0</v>
      </c>
      <c r="AH32" s="3">
        <v>1</v>
      </c>
    </row>
    <row r="33" spans="1:34" x14ac:dyDescent="0.3">
      <c r="A33" t="s">
        <v>70</v>
      </c>
      <c r="B33" t="s">
        <v>71</v>
      </c>
      <c r="C33" t="s">
        <v>1854</v>
      </c>
      <c r="D33">
        <v>3900000</v>
      </c>
      <c r="E33">
        <v>3900000</v>
      </c>
      <c r="F33">
        <v>0</v>
      </c>
      <c r="G33">
        <v>0</v>
      </c>
      <c r="H33">
        <v>0</v>
      </c>
      <c r="I33">
        <v>4165559.78</v>
      </c>
      <c r="J33" s="186">
        <v>106.80922512820513</v>
      </c>
      <c r="K33">
        <v>0</v>
      </c>
      <c r="L33">
        <v>0</v>
      </c>
      <c r="M33">
        <v>4165559.78</v>
      </c>
      <c r="N33">
        <v>0</v>
      </c>
      <c r="O33">
        <v>4165559.78</v>
      </c>
      <c r="P33">
        <v>0</v>
      </c>
      <c r="Q33">
        <v>0</v>
      </c>
      <c r="R33">
        <v>0</v>
      </c>
      <c r="S33" t="s">
        <v>72</v>
      </c>
      <c r="T33" t="s">
        <v>41</v>
      </c>
      <c r="U33" t="s">
        <v>42</v>
      </c>
      <c r="V33" t="s">
        <v>41</v>
      </c>
      <c r="W33" t="s">
        <v>33</v>
      </c>
      <c r="X33" t="s">
        <v>43</v>
      </c>
      <c r="Y33" t="s">
        <v>35</v>
      </c>
      <c r="Z33" s="198">
        <v>44699</v>
      </c>
      <c r="AA33" s="198">
        <v>45443</v>
      </c>
      <c r="AB33" t="s">
        <v>36</v>
      </c>
      <c r="AC33">
        <v>3900000</v>
      </c>
      <c r="AD33" t="s">
        <v>42</v>
      </c>
      <c r="AE33" t="s">
        <v>37</v>
      </c>
      <c r="AF33" s="37">
        <v>1</v>
      </c>
      <c r="AG33" s="79" t="str">
        <f t="shared" si="0"/>
        <v>0</v>
      </c>
      <c r="AH33" s="3">
        <v>1</v>
      </c>
    </row>
    <row r="34" spans="1:34" x14ac:dyDescent="0.3">
      <c r="A34" t="s">
        <v>73</v>
      </c>
      <c r="B34" t="s">
        <v>74</v>
      </c>
      <c r="C34" t="s">
        <v>1856</v>
      </c>
      <c r="D34">
        <v>6770000</v>
      </c>
      <c r="E34">
        <v>6770000</v>
      </c>
      <c r="F34">
        <v>0</v>
      </c>
      <c r="G34">
        <v>0</v>
      </c>
      <c r="H34">
        <v>0</v>
      </c>
      <c r="I34">
        <v>6696473.9800000004</v>
      </c>
      <c r="J34" s="186">
        <v>98.913943574593802</v>
      </c>
      <c r="K34">
        <v>0</v>
      </c>
      <c r="L34">
        <v>0</v>
      </c>
      <c r="M34">
        <v>6696473.9800000004</v>
      </c>
      <c r="N34">
        <v>0</v>
      </c>
      <c r="O34">
        <v>6696473.9800000004</v>
      </c>
      <c r="P34">
        <v>0</v>
      </c>
      <c r="Q34">
        <v>0</v>
      </c>
      <c r="R34">
        <v>0</v>
      </c>
      <c r="S34" t="s">
        <v>75</v>
      </c>
      <c r="T34" t="s">
        <v>76</v>
      </c>
      <c r="U34" t="s">
        <v>77</v>
      </c>
      <c r="V34" t="s">
        <v>76</v>
      </c>
      <c r="W34" t="s">
        <v>33</v>
      </c>
      <c r="X34" t="s">
        <v>78</v>
      </c>
      <c r="Y34" t="s">
        <v>35</v>
      </c>
      <c r="Z34" s="198">
        <v>44706</v>
      </c>
      <c r="AA34" s="198">
        <v>45382</v>
      </c>
      <c r="AB34" t="s">
        <v>36</v>
      </c>
      <c r="AC34">
        <v>6770000</v>
      </c>
      <c r="AD34" t="s">
        <v>77</v>
      </c>
      <c r="AE34" t="s">
        <v>37</v>
      </c>
      <c r="AF34" s="37">
        <v>1</v>
      </c>
      <c r="AG34" s="79" t="str">
        <f t="shared" si="0"/>
        <v>0</v>
      </c>
      <c r="AH34" s="3">
        <v>1</v>
      </c>
    </row>
    <row r="35" spans="1:34" x14ac:dyDescent="0.3">
      <c r="A35" t="s">
        <v>79</v>
      </c>
      <c r="B35" t="s">
        <v>80</v>
      </c>
      <c r="C35" t="s">
        <v>1858</v>
      </c>
      <c r="D35">
        <v>10000000</v>
      </c>
      <c r="E35">
        <v>10000000</v>
      </c>
      <c r="F35">
        <v>0</v>
      </c>
      <c r="G35">
        <v>0</v>
      </c>
      <c r="H35">
        <v>0</v>
      </c>
      <c r="I35">
        <v>9826460.1799999997</v>
      </c>
      <c r="J35" s="186">
        <v>98.264601799999994</v>
      </c>
      <c r="K35">
        <v>0</v>
      </c>
      <c r="L35">
        <v>0</v>
      </c>
      <c r="M35">
        <v>9826460.1799999997</v>
      </c>
      <c r="N35">
        <v>0</v>
      </c>
      <c r="O35">
        <v>9826460.1799999997</v>
      </c>
      <c r="P35">
        <v>0</v>
      </c>
      <c r="Q35">
        <v>0</v>
      </c>
      <c r="R35">
        <v>0</v>
      </c>
      <c r="S35" t="s">
        <v>50</v>
      </c>
      <c r="T35" t="s">
        <v>51</v>
      </c>
      <c r="U35" t="s">
        <v>52</v>
      </c>
      <c r="V35" t="s">
        <v>51</v>
      </c>
      <c r="W35" t="s">
        <v>33</v>
      </c>
      <c r="X35" t="s">
        <v>53</v>
      </c>
      <c r="Y35" t="s">
        <v>44</v>
      </c>
      <c r="Z35" s="198">
        <v>44694</v>
      </c>
      <c r="AA35" s="198">
        <v>45565</v>
      </c>
      <c r="AB35" t="s">
        <v>36</v>
      </c>
      <c r="AC35">
        <v>10000000</v>
      </c>
      <c r="AD35" t="s">
        <v>52</v>
      </c>
      <c r="AE35" t="s">
        <v>37</v>
      </c>
      <c r="AF35" s="37">
        <v>1</v>
      </c>
      <c r="AG35" s="79" t="str">
        <f t="shared" si="0"/>
        <v>0</v>
      </c>
      <c r="AH35" s="3">
        <v>1</v>
      </c>
    </row>
    <row r="36" spans="1:34" x14ac:dyDescent="0.3">
      <c r="A36" t="s">
        <v>81</v>
      </c>
      <c r="B36" t="s">
        <v>82</v>
      </c>
      <c r="C36" t="s">
        <v>1858</v>
      </c>
      <c r="D36">
        <v>9400000</v>
      </c>
      <c r="E36">
        <v>9400000</v>
      </c>
      <c r="F36">
        <v>0</v>
      </c>
      <c r="G36">
        <v>0</v>
      </c>
      <c r="H36">
        <v>0</v>
      </c>
      <c r="I36">
        <v>8519073.4700000007</v>
      </c>
      <c r="J36" s="186">
        <v>90.628441170212767</v>
      </c>
      <c r="K36">
        <v>0</v>
      </c>
      <c r="L36">
        <v>0</v>
      </c>
      <c r="M36">
        <v>8519073.4700000007</v>
      </c>
      <c r="N36">
        <v>0</v>
      </c>
      <c r="O36">
        <v>8519073.4700000007</v>
      </c>
      <c r="P36">
        <v>0</v>
      </c>
      <c r="Q36">
        <v>0</v>
      </c>
      <c r="R36">
        <v>0</v>
      </c>
      <c r="S36" t="s">
        <v>50</v>
      </c>
      <c r="T36" t="s">
        <v>51</v>
      </c>
      <c r="U36" t="s">
        <v>52</v>
      </c>
      <c r="V36" t="s">
        <v>51</v>
      </c>
      <c r="W36" t="s">
        <v>33</v>
      </c>
      <c r="X36" t="s">
        <v>53</v>
      </c>
      <c r="Y36" t="s">
        <v>83</v>
      </c>
      <c r="Z36" s="198">
        <v>44694</v>
      </c>
      <c r="AA36" s="198">
        <v>45565</v>
      </c>
      <c r="AB36" t="s">
        <v>36</v>
      </c>
      <c r="AC36">
        <v>9400000</v>
      </c>
      <c r="AD36" t="s">
        <v>52</v>
      </c>
      <c r="AE36" t="s">
        <v>37</v>
      </c>
      <c r="AF36" s="37">
        <v>1</v>
      </c>
      <c r="AG36" s="79" t="str">
        <f t="shared" si="0"/>
        <v>0</v>
      </c>
      <c r="AH36" s="3">
        <v>1</v>
      </c>
    </row>
    <row r="37" spans="1:34" x14ac:dyDescent="0.3">
      <c r="A37" t="s">
        <v>84</v>
      </c>
      <c r="B37" t="s">
        <v>85</v>
      </c>
      <c r="C37" t="s">
        <v>1854</v>
      </c>
      <c r="D37">
        <v>1800000</v>
      </c>
      <c r="E37">
        <v>1800000</v>
      </c>
      <c r="F37">
        <v>0</v>
      </c>
      <c r="G37">
        <v>0</v>
      </c>
      <c r="H37">
        <v>0</v>
      </c>
      <c r="I37">
        <v>1642705.31</v>
      </c>
      <c r="J37" s="186">
        <v>91.261406111111114</v>
      </c>
      <c r="K37">
        <v>0</v>
      </c>
      <c r="L37">
        <v>0</v>
      </c>
      <c r="M37">
        <v>1642705.31</v>
      </c>
      <c r="N37">
        <v>0</v>
      </c>
      <c r="O37">
        <v>1642705.31</v>
      </c>
      <c r="P37">
        <v>0</v>
      </c>
      <c r="Q37">
        <v>0</v>
      </c>
      <c r="R37">
        <v>0</v>
      </c>
      <c r="S37" t="s">
        <v>72</v>
      </c>
      <c r="T37" t="s">
        <v>41</v>
      </c>
      <c r="U37" t="s">
        <v>42</v>
      </c>
      <c r="V37" t="s">
        <v>41</v>
      </c>
      <c r="W37" t="s">
        <v>33</v>
      </c>
      <c r="X37" t="s">
        <v>43</v>
      </c>
      <c r="Y37" t="s">
        <v>86</v>
      </c>
      <c r="Z37" s="198">
        <v>44699</v>
      </c>
      <c r="AA37" s="198">
        <v>45443</v>
      </c>
      <c r="AB37" t="s">
        <v>36</v>
      </c>
      <c r="AC37">
        <v>1800000</v>
      </c>
      <c r="AD37" t="s">
        <v>42</v>
      </c>
      <c r="AE37" t="s">
        <v>37</v>
      </c>
      <c r="AF37" s="37">
        <v>1</v>
      </c>
      <c r="AG37" s="79" t="str">
        <f t="shared" si="0"/>
        <v>0</v>
      </c>
      <c r="AH37" s="3">
        <v>1</v>
      </c>
    </row>
    <row r="38" spans="1:34" x14ac:dyDescent="0.3">
      <c r="A38" t="s">
        <v>87</v>
      </c>
      <c r="B38" t="s">
        <v>88</v>
      </c>
      <c r="C38" t="s">
        <v>1854</v>
      </c>
      <c r="D38">
        <v>9900000</v>
      </c>
      <c r="E38">
        <v>9900000</v>
      </c>
      <c r="F38">
        <v>0</v>
      </c>
      <c r="G38">
        <v>0</v>
      </c>
      <c r="H38">
        <v>0</v>
      </c>
      <c r="I38">
        <v>10492537.289999999</v>
      </c>
      <c r="J38" s="186">
        <v>105.98522515151514</v>
      </c>
      <c r="K38">
        <v>0</v>
      </c>
      <c r="L38">
        <v>0</v>
      </c>
      <c r="M38">
        <v>10492537.289999999</v>
      </c>
      <c r="N38">
        <v>0</v>
      </c>
      <c r="O38">
        <v>10492537.289999999</v>
      </c>
      <c r="P38">
        <v>0</v>
      </c>
      <c r="Q38">
        <v>0</v>
      </c>
      <c r="R38">
        <v>0</v>
      </c>
      <c r="S38" t="s">
        <v>72</v>
      </c>
      <c r="T38" t="s">
        <v>41</v>
      </c>
      <c r="U38" t="s">
        <v>42</v>
      </c>
      <c r="V38" t="s">
        <v>41</v>
      </c>
      <c r="W38" t="s">
        <v>33</v>
      </c>
      <c r="X38" t="s">
        <v>43</v>
      </c>
      <c r="Y38" t="s">
        <v>83</v>
      </c>
      <c r="Z38" s="198">
        <v>44712</v>
      </c>
      <c r="AA38" s="198">
        <v>45657</v>
      </c>
      <c r="AB38" t="s">
        <v>36</v>
      </c>
      <c r="AC38">
        <v>9900000</v>
      </c>
      <c r="AD38" t="s">
        <v>42</v>
      </c>
      <c r="AE38" t="s">
        <v>37</v>
      </c>
      <c r="AF38" s="37">
        <v>1</v>
      </c>
      <c r="AG38" s="79" t="str">
        <f t="shared" si="0"/>
        <v>0</v>
      </c>
      <c r="AH38" s="3">
        <v>1</v>
      </c>
    </row>
    <row r="39" spans="1:34" x14ac:dyDescent="0.3">
      <c r="A39" t="s">
        <v>89</v>
      </c>
      <c r="B39" t="s">
        <v>90</v>
      </c>
      <c r="C39" t="s">
        <v>1858</v>
      </c>
      <c r="D39">
        <v>1500000</v>
      </c>
      <c r="E39">
        <v>1500000</v>
      </c>
      <c r="F39">
        <v>0</v>
      </c>
      <c r="G39">
        <v>0</v>
      </c>
      <c r="H39">
        <v>0</v>
      </c>
      <c r="I39">
        <v>1532613.54</v>
      </c>
      <c r="J39" s="186">
        <v>102.17423600000001</v>
      </c>
      <c r="K39">
        <v>0</v>
      </c>
      <c r="L39">
        <v>0</v>
      </c>
      <c r="M39">
        <v>1532613.54</v>
      </c>
      <c r="N39">
        <v>0</v>
      </c>
      <c r="O39">
        <v>1532613.54</v>
      </c>
      <c r="P39">
        <v>0</v>
      </c>
      <c r="Q39">
        <v>0</v>
      </c>
      <c r="R39">
        <v>0</v>
      </c>
      <c r="S39" t="s">
        <v>50</v>
      </c>
      <c r="T39" t="s">
        <v>51</v>
      </c>
      <c r="U39" t="s">
        <v>52</v>
      </c>
      <c r="V39" t="s">
        <v>51</v>
      </c>
      <c r="W39" t="s">
        <v>33</v>
      </c>
      <c r="X39" t="s">
        <v>53</v>
      </c>
      <c r="Y39" t="s">
        <v>35</v>
      </c>
      <c r="Z39" s="198">
        <v>44702</v>
      </c>
      <c r="AA39" s="198">
        <v>45565</v>
      </c>
      <c r="AB39" t="s">
        <v>36</v>
      </c>
      <c r="AC39">
        <v>1500000</v>
      </c>
      <c r="AD39" t="s">
        <v>52</v>
      </c>
      <c r="AE39" t="s">
        <v>37</v>
      </c>
      <c r="AF39" s="37">
        <v>1</v>
      </c>
      <c r="AG39" s="79" t="str">
        <f t="shared" si="0"/>
        <v>0</v>
      </c>
      <c r="AH39" s="3">
        <v>1</v>
      </c>
    </row>
    <row r="40" spans="1:34" x14ac:dyDescent="0.3">
      <c r="A40" t="s">
        <v>91</v>
      </c>
      <c r="B40" t="s">
        <v>92</v>
      </c>
      <c r="C40" t="s">
        <v>1854</v>
      </c>
      <c r="D40">
        <v>2500000</v>
      </c>
      <c r="E40">
        <v>2500000</v>
      </c>
      <c r="F40">
        <v>0</v>
      </c>
      <c r="G40">
        <v>0</v>
      </c>
      <c r="H40">
        <v>0</v>
      </c>
      <c r="I40">
        <v>2477075.91</v>
      </c>
      <c r="J40" s="186">
        <v>99.083036400000012</v>
      </c>
      <c r="K40">
        <v>0</v>
      </c>
      <c r="L40">
        <v>0</v>
      </c>
      <c r="M40">
        <v>2477075.91</v>
      </c>
      <c r="N40">
        <v>0</v>
      </c>
      <c r="O40">
        <v>2477075.91</v>
      </c>
      <c r="P40">
        <v>0</v>
      </c>
      <c r="Q40">
        <v>0</v>
      </c>
      <c r="R40">
        <v>0</v>
      </c>
      <c r="S40" t="s">
        <v>72</v>
      </c>
      <c r="T40" t="s">
        <v>41</v>
      </c>
      <c r="U40" t="s">
        <v>42</v>
      </c>
      <c r="V40" t="s">
        <v>41</v>
      </c>
      <c r="W40" t="s">
        <v>33</v>
      </c>
      <c r="X40" t="s">
        <v>43</v>
      </c>
      <c r="Y40" t="s">
        <v>35</v>
      </c>
      <c r="Z40" s="198">
        <v>44712</v>
      </c>
      <c r="AA40" s="198">
        <v>45443</v>
      </c>
      <c r="AB40" t="s">
        <v>36</v>
      </c>
      <c r="AC40">
        <v>2500000</v>
      </c>
      <c r="AD40" t="s">
        <v>42</v>
      </c>
      <c r="AE40" t="s">
        <v>37</v>
      </c>
      <c r="AF40" s="37">
        <v>1</v>
      </c>
      <c r="AG40" s="79" t="str">
        <f t="shared" si="0"/>
        <v>0</v>
      </c>
      <c r="AH40" s="3">
        <v>1</v>
      </c>
    </row>
    <row r="41" spans="1:34" x14ac:dyDescent="0.3">
      <c r="A41" t="s">
        <v>93</v>
      </c>
      <c r="B41" t="s">
        <v>94</v>
      </c>
      <c r="C41" t="s">
        <v>1855</v>
      </c>
      <c r="D41">
        <v>1390000</v>
      </c>
      <c r="E41">
        <v>1390000</v>
      </c>
      <c r="F41">
        <v>0</v>
      </c>
      <c r="G41">
        <v>0</v>
      </c>
      <c r="H41">
        <v>0</v>
      </c>
      <c r="I41">
        <v>703673.21</v>
      </c>
      <c r="J41" s="186">
        <v>50.62397194244604</v>
      </c>
      <c r="K41">
        <v>0</v>
      </c>
      <c r="L41">
        <v>0</v>
      </c>
      <c r="M41">
        <v>703673.21</v>
      </c>
      <c r="N41">
        <v>0</v>
      </c>
      <c r="O41">
        <v>703673.21</v>
      </c>
      <c r="P41">
        <v>0</v>
      </c>
      <c r="Q41">
        <v>0</v>
      </c>
      <c r="R41">
        <v>0</v>
      </c>
      <c r="S41" t="s">
        <v>56</v>
      </c>
      <c r="T41" t="s">
        <v>57</v>
      </c>
      <c r="U41" t="s">
        <v>58</v>
      </c>
      <c r="V41" t="s">
        <v>57</v>
      </c>
      <c r="W41" t="s">
        <v>33</v>
      </c>
      <c r="X41" t="s">
        <v>59</v>
      </c>
      <c r="Y41" t="s">
        <v>35</v>
      </c>
      <c r="Z41" s="198">
        <v>44702</v>
      </c>
      <c r="AA41" s="198">
        <v>45412</v>
      </c>
      <c r="AB41" t="s">
        <v>36</v>
      </c>
      <c r="AC41">
        <v>1390000</v>
      </c>
      <c r="AD41" t="s">
        <v>58</v>
      </c>
      <c r="AE41" t="s">
        <v>37</v>
      </c>
      <c r="AF41" s="37">
        <v>1</v>
      </c>
      <c r="AG41" s="79" t="str">
        <f t="shared" si="0"/>
        <v>0</v>
      </c>
      <c r="AH41" s="3">
        <v>1</v>
      </c>
    </row>
    <row r="42" spans="1:34" x14ac:dyDescent="0.3">
      <c r="A42" t="s">
        <v>95</v>
      </c>
      <c r="B42" t="s">
        <v>96</v>
      </c>
      <c r="C42" t="s">
        <v>1856</v>
      </c>
      <c r="D42">
        <v>5800000</v>
      </c>
      <c r="E42">
        <v>5800000</v>
      </c>
      <c r="F42">
        <v>0</v>
      </c>
      <c r="G42">
        <v>0</v>
      </c>
      <c r="H42">
        <v>0</v>
      </c>
      <c r="I42">
        <v>6345457.4800000004</v>
      </c>
      <c r="J42" s="186">
        <v>109.40443931034484</v>
      </c>
      <c r="K42">
        <v>0</v>
      </c>
      <c r="L42">
        <v>0</v>
      </c>
      <c r="M42">
        <v>6345457.4800000004</v>
      </c>
      <c r="N42">
        <v>0</v>
      </c>
      <c r="O42">
        <v>6345457.4800000004</v>
      </c>
      <c r="P42">
        <v>0</v>
      </c>
      <c r="Q42">
        <v>0</v>
      </c>
      <c r="R42">
        <v>0</v>
      </c>
      <c r="S42" t="s">
        <v>75</v>
      </c>
      <c r="T42" t="s">
        <v>76</v>
      </c>
      <c r="U42" t="s">
        <v>77</v>
      </c>
      <c r="V42" t="s">
        <v>76</v>
      </c>
      <c r="W42" t="s">
        <v>33</v>
      </c>
      <c r="X42" t="s">
        <v>78</v>
      </c>
      <c r="Y42" t="s">
        <v>44</v>
      </c>
      <c r="Z42" s="198">
        <v>44706</v>
      </c>
      <c r="AA42" s="198">
        <v>45443</v>
      </c>
      <c r="AB42" t="s">
        <v>36</v>
      </c>
      <c r="AC42">
        <v>5800000</v>
      </c>
      <c r="AD42" t="s">
        <v>77</v>
      </c>
      <c r="AE42" t="s">
        <v>37</v>
      </c>
      <c r="AF42" s="37">
        <v>1</v>
      </c>
      <c r="AG42" s="79" t="str">
        <f t="shared" si="0"/>
        <v>0</v>
      </c>
      <c r="AH42" s="3">
        <v>1</v>
      </c>
    </row>
    <row r="43" spans="1:34" x14ac:dyDescent="0.3">
      <c r="A43" t="s">
        <v>97</v>
      </c>
      <c r="B43" t="s">
        <v>98</v>
      </c>
      <c r="C43" t="s">
        <v>1857</v>
      </c>
      <c r="D43">
        <v>4600000</v>
      </c>
      <c r="E43">
        <v>4600000</v>
      </c>
      <c r="F43">
        <v>0</v>
      </c>
      <c r="G43">
        <v>0</v>
      </c>
      <c r="H43">
        <v>0</v>
      </c>
      <c r="I43">
        <v>4928965.3600000003</v>
      </c>
      <c r="J43" s="186">
        <v>107.15142086956523</v>
      </c>
      <c r="K43">
        <v>0</v>
      </c>
      <c r="L43">
        <v>0</v>
      </c>
      <c r="M43">
        <v>4928965.3600000003</v>
      </c>
      <c r="N43">
        <v>0</v>
      </c>
      <c r="O43">
        <v>4928965.3600000003</v>
      </c>
      <c r="P43">
        <v>0</v>
      </c>
      <c r="Q43">
        <v>0</v>
      </c>
      <c r="R43">
        <v>0</v>
      </c>
      <c r="S43" t="s">
        <v>99</v>
      </c>
      <c r="T43" t="s">
        <v>100</v>
      </c>
      <c r="U43" t="s">
        <v>101</v>
      </c>
      <c r="V43" t="s">
        <v>100</v>
      </c>
      <c r="W43" t="s">
        <v>33</v>
      </c>
      <c r="X43" t="s">
        <v>102</v>
      </c>
      <c r="Y43" t="s">
        <v>44</v>
      </c>
      <c r="Z43" s="198">
        <v>44707</v>
      </c>
      <c r="AA43" s="198">
        <v>45169</v>
      </c>
      <c r="AB43" t="s">
        <v>36</v>
      </c>
      <c r="AC43">
        <v>4600000</v>
      </c>
      <c r="AD43" t="s">
        <v>101</v>
      </c>
      <c r="AE43" t="s">
        <v>37</v>
      </c>
      <c r="AF43" s="37">
        <v>1</v>
      </c>
      <c r="AG43" s="79" t="str">
        <f t="shared" si="0"/>
        <v>0</v>
      </c>
      <c r="AH43" s="3">
        <v>1</v>
      </c>
    </row>
    <row r="44" spans="1:34" x14ac:dyDescent="0.3">
      <c r="A44" t="s">
        <v>103</v>
      </c>
      <c r="B44" t="s">
        <v>104</v>
      </c>
      <c r="C44" t="s">
        <v>1854</v>
      </c>
      <c r="D44">
        <v>9900000</v>
      </c>
      <c r="E44">
        <v>9900000</v>
      </c>
      <c r="F44">
        <v>0</v>
      </c>
      <c r="G44">
        <v>0</v>
      </c>
      <c r="H44">
        <v>0</v>
      </c>
      <c r="I44">
        <v>10153558.73</v>
      </c>
      <c r="J44" s="186">
        <v>102.5611992929293</v>
      </c>
      <c r="K44">
        <v>0</v>
      </c>
      <c r="L44">
        <v>0</v>
      </c>
      <c r="M44">
        <v>10153558.73</v>
      </c>
      <c r="N44">
        <v>0</v>
      </c>
      <c r="O44">
        <v>10153558.73</v>
      </c>
      <c r="P44">
        <v>0</v>
      </c>
      <c r="Q44">
        <v>0</v>
      </c>
      <c r="R44">
        <v>0</v>
      </c>
      <c r="S44" t="s">
        <v>72</v>
      </c>
      <c r="T44" t="s">
        <v>41</v>
      </c>
      <c r="U44" t="s">
        <v>42</v>
      </c>
      <c r="V44" t="s">
        <v>41</v>
      </c>
      <c r="W44" t="s">
        <v>33</v>
      </c>
      <c r="X44" t="s">
        <v>43</v>
      </c>
      <c r="Y44" t="s">
        <v>44</v>
      </c>
      <c r="Z44" s="198">
        <v>44712</v>
      </c>
      <c r="AA44" s="198">
        <v>45473</v>
      </c>
      <c r="AB44" t="s">
        <v>36</v>
      </c>
      <c r="AC44">
        <v>9900000</v>
      </c>
      <c r="AD44" t="s">
        <v>42</v>
      </c>
      <c r="AE44" t="s">
        <v>37</v>
      </c>
      <c r="AF44" s="37">
        <v>1</v>
      </c>
      <c r="AG44" s="79" t="str">
        <f t="shared" si="0"/>
        <v>0</v>
      </c>
      <c r="AH44" s="3">
        <v>1</v>
      </c>
    </row>
    <row r="45" spans="1:34" x14ac:dyDescent="0.3">
      <c r="A45" t="s">
        <v>105</v>
      </c>
      <c r="B45" t="s">
        <v>106</v>
      </c>
      <c r="C45" t="s">
        <v>1856</v>
      </c>
      <c r="D45">
        <v>6750000</v>
      </c>
      <c r="E45">
        <v>6750000</v>
      </c>
      <c r="F45">
        <v>0</v>
      </c>
      <c r="G45">
        <v>0</v>
      </c>
      <c r="H45">
        <v>0</v>
      </c>
      <c r="I45">
        <v>7016868.3899999997</v>
      </c>
      <c r="J45" s="186">
        <v>103.95360577777777</v>
      </c>
      <c r="K45">
        <v>0</v>
      </c>
      <c r="L45">
        <v>0</v>
      </c>
      <c r="M45">
        <v>7016868.3899999997</v>
      </c>
      <c r="N45">
        <v>0</v>
      </c>
      <c r="O45">
        <v>7016868.3899999997</v>
      </c>
      <c r="P45">
        <v>0</v>
      </c>
      <c r="Q45">
        <v>0</v>
      </c>
      <c r="R45">
        <v>0</v>
      </c>
      <c r="S45" t="s">
        <v>75</v>
      </c>
      <c r="T45" t="s">
        <v>76</v>
      </c>
      <c r="U45" t="s">
        <v>77</v>
      </c>
      <c r="V45" t="s">
        <v>76</v>
      </c>
      <c r="W45" t="s">
        <v>33</v>
      </c>
      <c r="X45" t="s">
        <v>78</v>
      </c>
      <c r="Y45" t="s">
        <v>35</v>
      </c>
      <c r="Z45" s="198">
        <v>44733</v>
      </c>
      <c r="AA45" s="198">
        <v>45382</v>
      </c>
      <c r="AB45" t="s">
        <v>36</v>
      </c>
      <c r="AC45">
        <v>6750000</v>
      </c>
      <c r="AD45" t="s">
        <v>77</v>
      </c>
      <c r="AE45" t="s">
        <v>37</v>
      </c>
      <c r="AF45" s="37">
        <v>1</v>
      </c>
      <c r="AG45" s="79" t="str">
        <f t="shared" si="0"/>
        <v>0</v>
      </c>
      <c r="AH45" s="3">
        <v>1</v>
      </c>
    </row>
    <row r="46" spans="1:34" x14ac:dyDescent="0.3">
      <c r="A46" t="s">
        <v>107</v>
      </c>
      <c r="B46" t="s">
        <v>108</v>
      </c>
      <c r="C46" t="s">
        <v>1857</v>
      </c>
      <c r="D46">
        <v>1200000</v>
      </c>
      <c r="E46">
        <v>1200000</v>
      </c>
      <c r="F46">
        <v>0</v>
      </c>
      <c r="G46">
        <v>0</v>
      </c>
      <c r="H46">
        <v>0</v>
      </c>
      <c r="I46">
        <v>1045020.53</v>
      </c>
      <c r="J46" s="186">
        <v>87.085044166666663</v>
      </c>
      <c r="K46">
        <v>0</v>
      </c>
      <c r="L46">
        <v>0</v>
      </c>
      <c r="M46">
        <v>1045020.53</v>
      </c>
      <c r="N46">
        <v>0</v>
      </c>
      <c r="O46">
        <v>1045020.53</v>
      </c>
      <c r="P46">
        <v>0</v>
      </c>
      <c r="Q46">
        <v>0</v>
      </c>
      <c r="R46">
        <v>0</v>
      </c>
      <c r="S46" t="s">
        <v>99</v>
      </c>
      <c r="T46" t="s">
        <v>100</v>
      </c>
      <c r="U46" t="s">
        <v>101</v>
      </c>
      <c r="V46" t="s">
        <v>100</v>
      </c>
      <c r="W46" t="s">
        <v>33</v>
      </c>
      <c r="X46" t="s">
        <v>102</v>
      </c>
      <c r="Y46" t="s">
        <v>35</v>
      </c>
      <c r="Z46" s="198">
        <v>44707</v>
      </c>
      <c r="AA46" s="198">
        <v>45199</v>
      </c>
      <c r="AB46" t="s">
        <v>36</v>
      </c>
      <c r="AC46">
        <v>1200000</v>
      </c>
      <c r="AD46" t="s">
        <v>101</v>
      </c>
      <c r="AE46" t="s">
        <v>37</v>
      </c>
      <c r="AF46" s="37">
        <v>1</v>
      </c>
      <c r="AG46" s="79" t="str">
        <f t="shared" si="0"/>
        <v>0</v>
      </c>
      <c r="AH46" s="3">
        <v>1</v>
      </c>
    </row>
    <row r="47" spans="1:34" x14ac:dyDescent="0.3">
      <c r="A47" t="s">
        <v>109</v>
      </c>
      <c r="B47" t="s">
        <v>110</v>
      </c>
      <c r="C47" t="s">
        <v>1860</v>
      </c>
      <c r="D47">
        <v>850000</v>
      </c>
      <c r="E47">
        <v>850000</v>
      </c>
      <c r="F47">
        <v>0</v>
      </c>
      <c r="G47">
        <v>0</v>
      </c>
      <c r="H47">
        <v>0</v>
      </c>
      <c r="I47">
        <v>770978.8</v>
      </c>
      <c r="J47" s="186">
        <v>90.703388235294128</v>
      </c>
      <c r="K47">
        <v>0</v>
      </c>
      <c r="L47">
        <v>0</v>
      </c>
      <c r="M47">
        <v>770978.8</v>
      </c>
      <c r="N47">
        <v>0</v>
      </c>
      <c r="O47">
        <v>770978.8</v>
      </c>
      <c r="P47">
        <v>0</v>
      </c>
      <c r="Q47">
        <v>0</v>
      </c>
      <c r="R47">
        <v>0</v>
      </c>
      <c r="S47" t="s">
        <v>111</v>
      </c>
      <c r="T47" t="s">
        <v>112</v>
      </c>
      <c r="U47" t="s">
        <v>113</v>
      </c>
      <c r="V47" t="s">
        <v>112</v>
      </c>
      <c r="W47" t="s">
        <v>33</v>
      </c>
      <c r="X47" t="s">
        <v>114</v>
      </c>
      <c r="Y47" t="s">
        <v>35</v>
      </c>
      <c r="Z47" s="198">
        <v>44711</v>
      </c>
      <c r="AA47" s="198">
        <v>45382</v>
      </c>
      <c r="AB47" t="s">
        <v>36</v>
      </c>
      <c r="AC47">
        <v>850000</v>
      </c>
      <c r="AD47" t="s">
        <v>113</v>
      </c>
      <c r="AE47" t="s">
        <v>37</v>
      </c>
      <c r="AF47" s="37">
        <v>1</v>
      </c>
      <c r="AG47" s="79" t="str">
        <f t="shared" si="0"/>
        <v>0</v>
      </c>
      <c r="AH47" s="3">
        <v>1</v>
      </c>
    </row>
    <row r="48" spans="1:34" x14ac:dyDescent="0.3">
      <c r="A48" t="s">
        <v>115</v>
      </c>
      <c r="B48" t="s">
        <v>116</v>
      </c>
      <c r="C48" t="s">
        <v>1860</v>
      </c>
      <c r="D48">
        <v>850000</v>
      </c>
      <c r="E48">
        <v>850000</v>
      </c>
      <c r="F48">
        <v>0</v>
      </c>
      <c r="G48">
        <v>0</v>
      </c>
      <c r="H48">
        <v>0</v>
      </c>
      <c r="I48">
        <v>717756.56</v>
      </c>
      <c r="J48" s="186">
        <v>84.44194823529412</v>
      </c>
      <c r="K48">
        <v>0</v>
      </c>
      <c r="L48">
        <v>0</v>
      </c>
      <c r="M48">
        <v>717756.56</v>
      </c>
      <c r="N48">
        <v>0</v>
      </c>
      <c r="O48">
        <v>717756.56</v>
      </c>
      <c r="P48">
        <v>0</v>
      </c>
      <c r="Q48">
        <v>0</v>
      </c>
      <c r="R48">
        <v>0</v>
      </c>
      <c r="S48" t="s">
        <v>111</v>
      </c>
      <c r="T48" t="s">
        <v>112</v>
      </c>
      <c r="U48" t="s">
        <v>113</v>
      </c>
      <c r="V48" t="s">
        <v>112</v>
      </c>
      <c r="W48" t="s">
        <v>33</v>
      </c>
      <c r="X48" t="s">
        <v>114</v>
      </c>
      <c r="Y48" t="s">
        <v>35</v>
      </c>
      <c r="Z48" s="198">
        <v>44711</v>
      </c>
      <c r="AA48" s="198">
        <v>45291</v>
      </c>
      <c r="AB48" t="s">
        <v>36</v>
      </c>
      <c r="AC48">
        <v>850000</v>
      </c>
      <c r="AD48" t="s">
        <v>113</v>
      </c>
      <c r="AE48" t="s">
        <v>37</v>
      </c>
      <c r="AF48" s="37">
        <v>1</v>
      </c>
      <c r="AG48" s="79" t="str">
        <f t="shared" si="0"/>
        <v>0</v>
      </c>
      <c r="AH48" s="3">
        <v>1</v>
      </c>
    </row>
    <row r="49" spans="1:34" x14ac:dyDescent="0.3">
      <c r="A49" t="s">
        <v>117</v>
      </c>
      <c r="B49" t="s">
        <v>118</v>
      </c>
      <c r="C49" t="s">
        <v>1860</v>
      </c>
      <c r="D49">
        <v>650000</v>
      </c>
      <c r="E49">
        <v>650000</v>
      </c>
      <c r="F49">
        <v>0</v>
      </c>
      <c r="G49">
        <v>0</v>
      </c>
      <c r="H49">
        <v>0</v>
      </c>
      <c r="I49">
        <v>471393.74</v>
      </c>
      <c r="J49" s="186">
        <v>72.522113846153843</v>
      </c>
      <c r="K49">
        <v>0</v>
      </c>
      <c r="L49">
        <v>0</v>
      </c>
      <c r="M49">
        <v>471393.74</v>
      </c>
      <c r="N49">
        <v>0</v>
      </c>
      <c r="O49">
        <v>471393.74</v>
      </c>
      <c r="P49">
        <v>0</v>
      </c>
      <c r="Q49">
        <v>0</v>
      </c>
      <c r="R49">
        <v>0</v>
      </c>
      <c r="S49" t="s">
        <v>111</v>
      </c>
      <c r="T49" t="s">
        <v>112</v>
      </c>
      <c r="U49" t="s">
        <v>113</v>
      </c>
      <c r="V49" t="s">
        <v>112</v>
      </c>
      <c r="W49" t="s">
        <v>33</v>
      </c>
      <c r="X49" t="s">
        <v>114</v>
      </c>
      <c r="Y49" t="s">
        <v>35</v>
      </c>
      <c r="Z49" s="198">
        <v>44711</v>
      </c>
      <c r="AA49" s="198">
        <v>45291</v>
      </c>
      <c r="AB49" t="s">
        <v>36</v>
      </c>
      <c r="AC49">
        <v>650000</v>
      </c>
      <c r="AD49" t="s">
        <v>113</v>
      </c>
      <c r="AE49" t="s">
        <v>37</v>
      </c>
      <c r="AF49" s="37">
        <v>1</v>
      </c>
      <c r="AG49" s="79" t="str">
        <f t="shared" si="0"/>
        <v>0</v>
      </c>
      <c r="AH49" s="3">
        <v>1</v>
      </c>
    </row>
    <row r="50" spans="1:34" x14ac:dyDescent="0.3">
      <c r="A50" t="s">
        <v>119</v>
      </c>
      <c r="B50" t="s">
        <v>120</v>
      </c>
      <c r="C50" t="s">
        <v>1856</v>
      </c>
      <c r="D50">
        <v>8400000</v>
      </c>
      <c r="E50">
        <v>8400000</v>
      </c>
      <c r="F50">
        <v>0</v>
      </c>
      <c r="G50">
        <v>0</v>
      </c>
      <c r="H50">
        <v>0</v>
      </c>
      <c r="I50">
        <v>8071496.7000000002</v>
      </c>
      <c r="J50" s="186">
        <v>96.089246428571428</v>
      </c>
      <c r="K50">
        <v>0</v>
      </c>
      <c r="L50">
        <v>0</v>
      </c>
      <c r="M50">
        <v>8071496.7000000002</v>
      </c>
      <c r="N50">
        <v>0</v>
      </c>
      <c r="O50">
        <v>8071496.7000000002</v>
      </c>
      <c r="P50">
        <v>0</v>
      </c>
      <c r="Q50">
        <v>0</v>
      </c>
      <c r="R50">
        <v>0</v>
      </c>
      <c r="S50" t="s">
        <v>75</v>
      </c>
      <c r="T50" t="s">
        <v>76</v>
      </c>
      <c r="U50" t="s">
        <v>77</v>
      </c>
      <c r="V50" t="s">
        <v>76</v>
      </c>
      <c r="W50" t="s">
        <v>33</v>
      </c>
      <c r="X50" t="s">
        <v>78</v>
      </c>
      <c r="Y50" t="s">
        <v>83</v>
      </c>
      <c r="Z50" s="198">
        <v>44707</v>
      </c>
      <c r="AA50" s="198">
        <v>45382</v>
      </c>
      <c r="AB50" t="s">
        <v>36</v>
      </c>
      <c r="AC50">
        <v>8400000</v>
      </c>
      <c r="AD50" t="s">
        <v>77</v>
      </c>
      <c r="AE50" t="s">
        <v>37</v>
      </c>
      <c r="AF50" s="37">
        <v>1</v>
      </c>
      <c r="AG50" s="79" t="str">
        <f t="shared" si="0"/>
        <v>0</v>
      </c>
      <c r="AH50" s="3">
        <v>1</v>
      </c>
    </row>
    <row r="51" spans="1:34" x14ac:dyDescent="0.3">
      <c r="A51" t="s">
        <v>121</v>
      </c>
      <c r="B51" t="s">
        <v>122</v>
      </c>
      <c r="C51" t="s">
        <v>1857</v>
      </c>
      <c r="D51">
        <v>4700000</v>
      </c>
      <c r="E51">
        <v>4700000</v>
      </c>
      <c r="F51">
        <v>0</v>
      </c>
      <c r="G51">
        <v>0</v>
      </c>
      <c r="H51">
        <v>0</v>
      </c>
      <c r="I51">
        <v>1370047.04</v>
      </c>
      <c r="J51" s="186">
        <v>29.149937021276596</v>
      </c>
      <c r="K51">
        <v>0</v>
      </c>
      <c r="L51">
        <v>0</v>
      </c>
      <c r="M51">
        <v>1370047.04</v>
      </c>
      <c r="N51">
        <v>0</v>
      </c>
      <c r="O51">
        <v>1370047.04</v>
      </c>
      <c r="P51">
        <v>0</v>
      </c>
      <c r="Q51">
        <v>0</v>
      </c>
      <c r="R51">
        <v>0</v>
      </c>
      <c r="S51" t="s">
        <v>99</v>
      </c>
      <c r="T51" t="s">
        <v>100</v>
      </c>
      <c r="U51" t="s">
        <v>101</v>
      </c>
      <c r="V51" t="s">
        <v>100</v>
      </c>
      <c r="W51" t="s">
        <v>33</v>
      </c>
      <c r="X51" t="s">
        <v>102</v>
      </c>
      <c r="Y51" t="s">
        <v>83</v>
      </c>
      <c r="Z51" s="198">
        <v>44728</v>
      </c>
      <c r="AA51" s="198">
        <v>45260</v>
      </c>
      <c r="AB51" t="s">
        <v>36</v>
      </c>
      <c r="AC51">
        <v>4700000</v>
      </c>
      <c r="AD51" t="s">
        <v>101</v>
      </c>
      <c r="AE51" t="s">
        <v>37</v>
      </c>
      <c r="AF51" s="37">
        <v>1</v>
      </c>
      <c r="AG51" s="79" t="str">
        <f t="shared" si="0"/>
        <v>0</v>
      </c>
      <c r="AH51" s="3">
        <v>1</v>
      </c>
    </row>
    <row r="52" spans="1:34" x14ac:dyDescent="0.3">
      <c r="A52" t="s">
        <v>123</v>
      </c>
      <c r="B52" t="s">
        <v>124</v>
      </c>
      <c r="C52" t="s">
        <v>1855</v>
      </c>
      <c r="D52">
        <v>4800000</v>
      </c>
      <c r="E52">
        <v>4800000</v>
      </c>
      <c r="F52">
        <v>0</v>
      </c>
      <c r="G52">
        <v>0</v>
      </c>
      <c r="H52">
        <v>0</v>
      </c>
      <c r="I52">
        <v>5138983.38</v>
      </c>
      <c r="J52" s="186">
        <v>107.06215374999999</v>
      </c>
      <c r="K52">
        <v>0</v>
      </c>
      <c r="L52">
        <v>0</v>
      </c>
      <c r="M52">
        <v>5138983.38</v>
      </c>
      <c r="N52">
        <v>0</v>
      </c>
      <c r="O52">
        <v>5138983.38</v>
      </c>
      <c r="P52">
        <v>0</v>
      </c>
      <c r="Q52">
        <v>0</v>
      </c>
      <c r="R52">
        <v>0</v>
      </c>
      <c r="S52" t="s">
        <v>56</v>
      </c>
      <c r="T52" t="s">
        <v>57</v>
      </c>
      <c r="U52" t="s">
        <v>58</v>
      </c>
      <c r="V52" t="s">
        <v>57</v>
      </c>
      <c r="W52" t="s">
        <v>33</v>
      </c>
      <c r="X52" t="s">
        <v>59</v>
      </c>
      <c r="Y52" t="s">
        <v>35</v>
      </c>
      <c r="Z52" s="198">
        <v>44712</v>
      </c>
      <c r="AA52" s="198">
        <v>45596</v>
      </c>
      <c r="AB52" t="s">
        <v>36</v>
      </c>
      <c r="AC52">
        <v>4800000</v>
      </c>
      <c r="AD52" t="s">
        <v>58</v>
      </c>
      <c r="AE52" t="s">
        <v>37</v>
      </c>
      <c r="AF52" s="37">
        <v>1</v>
      </c>
      <c r="AG52" s="79" t="str">
        <f t="shared" si="0"/>
        <v>0</v>
      </c>
      <c r="AH52" s="3">
        <v>1</v>
      </c>
    </row>
    <row r="53" spans="1:34" x14ac:dyDescent="0.3">
      <c r="A53" t="s">
        <v>125</v>
      </c>
      <c r="B53" t="s">
        <v>126</v>
      </c>
      <c r="C53" t="s">
        <v>1860</v>
      </c>
      <c r="D53">
        <v>2100000</v>
      </c>
      <c r="E53">
        <v>2100000</v>
      </c>
      <c r="F53">
        <v>0</v>
      </c>
      <c r="G53">
        <v>0</v>
      </c>
      <c r="H53">
        <v>0</v>
      </c>
      <c r="I53">
        <v>1487000.57</v>
      </c>
      <c r="J53" s="186">
        <v>70.80955095238096</v>
      </c>
      <c r="K53">
        <v>0</v>
      </c>
      <c r="L53">
        <v>0</v>
      </c>
      <c r="M53">
        <v>1487000.57</v>
      </c>
      <c r="N53">
        <v>0</v>
      </c>
      <c r="O53">
        <v>1487000.57</v>
      </c>
      <c r="P53">
        <v>0</v>
      </c>
      <c r="Q53">
        <v>0</v>
      </c>
      <c r="R53">
        <v>0</v>
      </c>
      <c r="S53" t="s">
        <v>111</v>
      </c>
      <c r="T53" t="s">
        <v>112</v>
      </c>
      <c r="U53" t="s">
        <v>113</v>
      </c>
      <c r="V53" t="s">
        <v>112</v>
      </c>
      <c r="W53" t="s">
        <v>33</v>
      </c>
      <c r="X53" t="s">
        <v>114</v>
      </c>
      <c r="Y53" t="s">
        <v>35</v>
      </c>
      <c r="Z53" s="198">
        <v>44724</v>
      </c>
      <c r="AA53" s="198">
        <v>45382</v>
      </c>
      <c r="AB53" t="s">
        <v>36</v>
      </c>
      <c r="AC53">
        <v>2100000</v>
      </c>
      <c r="AD53" t="s">
        <v>113</v>
      </c>
      <c r="AE53" t="s">
        <v>37</v>
      </c>
      <c r="AF53" s="37">
        <v>1</v>
      </c>
      <c r="AG53" s="79" t="str">
        <f t="shared" si="0"/>
        <v>0</v>
      </c>
      <c r="AH53" s="3">
        <v>1</v>
      </c>
    </row>
    <row r="54" spans="1:34" x14ac:dyDescent="0.3">
      <c r="A54" t="s">
        <v>127</v>
      </c>
      <c r="B54" t="s">
        <v>128</v>
      </c>
      <c r="C54" t="s">
        <v>1860</v>
      </c>
      <c r="D54">
        <v>2100000</v>
      </c>
      <c r="E54">
        <v>2100000</v>
      </c>
      <c r="F54">
        <v>0</v>
      </c>
      <c r="G54">
        <v>0</v>
      </c>
      <c r="H54">
        <v>0</v>
      </c>
      <c r="I54">
        <v>1911417.78</v>
      </c>
      <c r="J54" s="186">
        <v>91.019894285714287</v>
      </c>
      <c r="K54">
        <v>0</v>
      </c>
      <c r="L54">
        <v>0</v>
      </c>
      <c r="M54">
        <v>1911417.78</v>
      </c>
      <c r="N54">
        <v>0</v>
      </c>
      <c r="O54">
        <v>1911417.78</v>
      </c>
      <c r="P54">
        <v>0</v>
      </c>
      <c r="Q54">
        <v>0</v>
      </c>
      <c r="R54">
        <v>0</v>
      </c>
      <c r="S54" t="s">
        <v>129</v>
      </c>
      <c r="T54" t="s">
        <v>112</v>
      </c>
      <c r="U54" t="s">
        <v>113</v>
      </c>
      <c r="V54" t="s">
        <v>112</v>
      </c>
      <c r="W54" t="s">
        <v>33</v>
      </c>
      <c r="X54" t="s">
        <v>114</v>
      </c>
      <c r="Y54" t="s">
        <v>35</v>
      </c>
      <c r="Z54" s="198">
        <v>44724</v>
      </c>
      <c r="AA54" s="198">
        <v>45291</v>
      </c>
      <c r="AB54" t="s">
        <v>36</v>
      </c>
      <c r="AC54">
        <v>2100000</v>
      </c>
      <c r="AD54" t="s">
        <v>113</v>
      </c>
      <c r="AE54" t="s">
        <v>37</v>
      </c>
      <c r="AF54" s="37">
        <v>1</v>
      </c>
      <c r="AG54" s="79" t="str">
        <f t="shared" si="0"/>
        <v>0</v>
      </c>
      <c r="AH54" s="3">
        <v>1</v>
      </c>
    </row>
    <row r="55" spans="1:34" x14ac:dyDescent="0.3">
      <c r="A55" t="s">
        <v>130</v>
      </c>
      <c r="B55" t="s">
        <v>131</v>
      </c>
      <c r="C55" t="s">
        <v>1860</v>
      </c>
      <c r="D55">
        <v>850000</v>
      </c>
      <c r="E55">
        <v>850000</v>
      </c>
      <c r="F55">
        <v>0</v>
      </c>
      <c r="G55">
        <v>0</v>
      </c>
      <c r="H55">
        <v>0</v>
      </c>
      <c r="I55">
        <v>733832.18</v>
      </c>
      <c r="J55" s="186">
        <v>86.333197647058824</v>
      </c>
      <c r="K55">
        <v>0</v>
      </c>
      <c r="L55">
        <v>0</v>
      </c>
      <c r="M55">
        <v>733832.18</v>
      </c>
      <c r="N55">
        <v>0</v>
      </c>
      <c r="O55">
        <v>733832.18</v>
      </c>
      <c r="P55">
        <v>0</v>
      </c>
      <c r="Q55">
        <v>0</v>
      </c>
      <c r="R55">
        <v>0</v>
      </c>
      <c r="S55" t="s">
        <v>129</v>
      </c>
      <c r="T55" t="s">
        <v>112</v>
      </c>
      <c r="U55" t="s">
        <v>113</v>
      </c>
      <c r="V55" t="s">
        <v>112</v>
      </c>
      <c r="W55" t="s">
        <v>33</v>
      </c>
      <c r="X55" t="s">
        <v>114</v>
      </c>
      <c r="Y55" t="s">
        <v>35</v>
      </c>
      <c r="Z55" s="198">
        <v>44724</v>
      </c>
      <c r="AA55" s="198">
        <v>45291</v>
      </c>
      <c r="AB55" t="s">
        <v>36</v>
      </c>
      <c r="AC55">
        <v>850000</v>
      </c>
      <c r="AD55" t="s">
        <v>113</v>
      </c>
      <c r="AE55" t="s">
        <v>37</v>
      </c>
      <c r="AF55" s="37">
        <v>1</v>
      </c>
      <c r="AG55" s="79" t="str">
        <f t="shared" si="0"/>
        <v>0</v>
      </c>
      <c r="AH55" s="3">
        <v>1</v>
      </c>
    </row>
    <row r="56" spans="1:34" x14ac:dyDescent="0.3">
      <c r="A56" t="s">
        <v>132</v>
      </c>
      <c r="B56" t="s">
        <v>133</v>
      </c>
      <c r="C56" t="s">
        <v>1858</v>
      </c>
      <c r="D56">
        <v>900000</v>
      </c>
      <c r="E56">
        <v>900000</v>
      </c>
      <c r="F56">
        <v>0</v>
      </c>
      <c r="G56">
        <v>0</v>
      </c>
      <c r="H56">
        <v>0</v>
      </c>
      <c r="I56">
        <v>814046.82</v>
      </c>
      <c r="J56" s="186">
        <v>90.449646666666666</v>
      </c>
      <c r="K56">
        <v>0</v>
      </c>
      <c r="L56">
        <v>0</v>
      </c>
      <c r="M56">
        <v>814046.82</v>
      </c>
      <c r="N56">
        <v>0</v>
      </c>
      <c r="O56">
        <v>814046.82</v>
      </c>
      <c r="P56">
        <v>0</v>
      </c>
      <c r="Q56">
        <v>0</v>
      </c>
      <c r="R56">
        <v>0</v>
      </c>
      <c r="S56" t="s">
        <v>50</v>
      </c>
      <c r="T56" t="s">
        <v>51</v>
      </c>
      <c r="U56" t="s">
        <v>52</v>
      </c>
      <c r="V56" t="s">
        <v>51</v>
      </c>
      <c r="W56" t="s">
        <v>33</v>
      </c>
      <c r="X56" t="s">
        <v>53</v>
      </c>
      <c r="Y56" t="s">
        <v>35</v>
      </c>
      <c r="Z56" s="198">
        <v>44720</v>
      </c>
      <c r="AA56" s="198">
        <v>45565</v>
      </c>
      <c r="AB56" t="s">
        <v>36</v>
      </c>
      <c r="AC56">
        <v>900000</v>
      </c>
      <c r="AD56" t="s">
        <v>52</v>
      </c>
      <c r="AE56" t="s">
        <v>37</v>
      </c>
      <c r="AF56" s="37">
        <v>1</v>
      </c>
      <c r="AG56" s="79" t="str">
        <f t="shared" si="0"/>
        <v>0</v>
      </c>
      <c r="AH56" s="3">
        <v>1</v>
      </c>
    </row>
    <row r="57" spans="1:34" x14ac:dyDescent="0.3">
      <c r="A57" t="s">
        <v>134</v>
      </c>
      <c r="B57" t="s">
        <v>135</v>
      </c>
      <c r="C57" t="s">
        <v>1858</v>
      </c>
      <c r="D57">
        <v>1800000</v>
      </c>
      <c r="E57">
        <v>1800000</v>
      </c>
      <c r="F57">
        <v>0</v>
      </c>
      <c r="G57">
        <v>0</v>
      </c>
      <c r="H57">
        <v>0</v>
      </c>
      <c r="I57">
        <v>1431527.75</v>
      </c>
      <c r="J57" s="186">
        <v>79.52931944444444</v>
      </c>
      <c r="K57">
        <v>0</v>
      </c>
      <c r="L57">
        <v>0</v>
      </c>
      <c r="M57">
        <v>1431527.75</v>
      </c>
      <c r="N57">
        <v>0</v>
      </c>
      <c r="O57">
        <v>1431527.75</v>
      </c>
      <c r="P57">
        <v>0</v>
      </c>
      <c r="Q57">
        <v>0</v>
      </c>
      <c r="R57">
        <v>0</v>
      </c>
      <c r="S57" t="s">
        <v>50</v>
      </c>
      <c r="T57" t="s">
        <v>51</v>
      </c>
      <c r="U57" t="s">
        <v>52</v>
      </c>
      <c r="V57" t="s">
        <v>51</v>
      </c>
      <c r="W57" t="s">
        <v>33</v>
      </c>
      <c r="X57" t="s">
        <v>53</v>
      </c>
      <c r="Y57" t="s">
        <v>35</v>
      </c>
      <c r="Z57" s="198">
        <v>44720</v>
      </c>
      <c r="AA57" s="198">
        <v>45565</v>
      </c>
      <c r="AB57" t="s">
        <v>36</v>
      </c>
      <c r="AC57">
        <v>1800000</v>
      </c>
      <c r="AD57" t="s">
        <v>52</v>
      </c>
      <c r="AE57" t="s">
        <v>37</v>
      </c>
      <c r="AF57" s="37">
        <v>1</v>
      </c>
      <c r="AG57" s="79" t="str">
        <f t="shared" si="0"/>
        <v>0</v>
      </c>
      <c r="AH57" s="3">
        <v>1</v>
      </c>
    </row>
    <row r="58" spans="1:34" x14ac:dyDescent="0.3">
      <c r="A58" t="s">
        <v>136</v>
      </c>
      <c r="B58" t="s">
        <v>137</v>
      </c>
      <c r="C58" t="s">
        <v>1856</v>
      </c>
      <c r="D58">
        <v>5400000</v>
      </c>
      <c r="E58">
        <v>5400000</v>
      </c>
      <c r="F58">
        <v>0</v>
      </c>
      <c r="G58">
        <v>0</v>
      </c>
      <c r="H58">
        <v>0</v>
      </c>
      <c r="I58">
        <v>5913131.4800000004</v>
      </c>
      <c r="J58" s="186">
        <v>109.50243481481482</v>
      </c>
      <c r="K58">
        <v>0</v>
      </c>
      <c r="L58">
        <v>0</v>
      </c>
      <c r="M58">
        <v>5913131.4800000004</v>
      </c>
      <c r="N58">
        <v>0</v>
      </c>
      <c r="O58">
        <v>5913131.4800000004</v>
      </c>
      <c r="P58">
        <v>0</v>
      </c>
      <c r="Q58">
        <v>0</v>
      </c>
      <c r="R58">
        <v>0</v>
      </c>
      <c r="S58" t="s">
        <v>75</v>
      </c>
      <c r="T58" t="s">
        <v>76</v>
      </c>
      <c r="U58" t="s">
        <v>77</v>
      </c>
      <c r="V58" t="s">
        <v>76</v>
      </c>
      <c r="W58" t="s">
        <v>33</v>
      </c>
      <c r="X58" t="s">
        <v>78</v>
      </c>
      <c r="Y58" t="s">
        <v>83</v>
      </c>
      <c r="Z58" s="198">
        <v>44739</v>
      </c>
      <c r="AA58" s="198">
        <v>45473</v>
      </c>
      <c r="AB58" t="s">
        <v>36</v>
      </c>
      <c r="AC58">
        <v>5400000</v>
      </c>
      <c r="AD58" t="s">
        <v>77</v>
      </c>
      <c r="AE58" t="s">
        <v>37</v>
      </c>
      <c r="AF58" s="37">
        <v>1</v>
      </c>
      <c r="AG58" s="79" t="str">
        <f t="shared" si="0"/>
        <v>0</v>
      </c>
      <c r="AH58" s="3">
        <v>1</v>
      </c>
    </row>
    <row r="59" spans="1:34" x14ac:dyDescent="0.3">
      <c r="A59" t="s">
        <v>138</v>
      </c>
      <c r="B59" t="s">
        <v>139</v>
      </c>
      <c r="C59" t="s">
        <v>1858</v>
      </c>
      <c r="D59">
        <v>3600000</v>
      </c>
      <c r="E59">
        <v>3600000</v>
      </c>
      <c r="F59">
        <v>0</v>
      </c>
      <c r="G59">
        <v>0</v>
      </c>
      <c r="H59">
        <v>0</v>
      </c>
      <c r="I59">
        <v>3427576.47</v>
      </c>
      <c r="J59" s="186">
        <v>95.210457500000004</v>
      </c>
      <c r="K59">
        <v>0</v>
      </c>
      <c r="L59">
        <v>0</v>
      </c>
      <c r="M59">
        <v>3427576.47</v>
      </c>
      <c r="N59">
        <v>0</v>
      </c>
      <c r="O59">
        <v>3427576.47</v>
      </c>
      <c r="P59">
        <v>0</v>
      </c>
      <c r="Q59">
        <v>0</v>
      </c>
      <c r="R59">
        <v>0</v>
      </c>
      <c r="S59" t="s">
        <v>50</v>
      </c>
      <c r="T59" t="s">
        <v>51</v>
      </c>
      <c r="U59" t="s">
        <v>52</v>
      </c>
      <c r="V59" t="s">
        <v>51</v>
      </c>
      <c r="W59" t="s">
        <v>33</v>
      </c>
      <c r="X59" t="s">
        <v>53</v>
      </c>
      <c r="Y59" t="s">
        <v>35</v>
      </c>
      <c r="Z59" s="198">
        <v>44726</v>
      </c>
      <c r="AA59" s="198">
        <v>45565</v>
      </c>
      <c r="AB59" t="s">
        <v>36</v>
      </c>
      <c r="AC59">
        <v>3600000</v>
      </c>
      <c r="AD59" t="s">
        <v>52</v>
      </c>
      <c r="AE59" t="s">
        <v>37</v>
      </c>
      <c r="AF59" s="37">
        <v>1</v>
      </c>
      <c r="AG59" s="79" t="str">
        <f t="shared" si="0"/>
        <v>0</v>
      </c>
      <c r="AH59" s="3">
        <v>1</v>
      </c>
    </row>
    <row r="60" spans="1:34" x14ac:dyDescent="0.3">
      <c r="A60" t="s">
        <v>140</v>
      </c>
      <c r="B60" t="s">
        <v>141</v>
      </c>
      <c r="C60" t="s">
        <v>1858</v>
      </c>
      <c r="D60">
        <v>4200000</v>
      </c>
      <c r="E60">
        <v>4200000</v>
      </c>
      <c r="F60">
        <v>0</v>
      </c>
      <c r="G60">
        <v>0</v>
      </c>
      <c r="H60">
        <v>0</v>
      </c>
      <c r="I60">
        <v>4415674.2300000004</v>
      </c>
      <c r="J60" s="186">
        <v>105.13510071428573</v>
      </c>
      <c r="K60">
        <v>0</v>
      </c>
      <c r="L60">
        <v>0</v>
      </c>
      <c r="M60">
        <v>4415674.2300000004</v>
      </c>
      <c r="N60">
        <v>0</v>
      </c>
      <c r="O60">
        <v>4415674.2300000004</v>
      </c>
      <c r="P60">
        <v>0</v>
      </c>
      <c r="Q60">
        <v>0</v>
      </c>
      <c r="R60">
        <v>0</v>
      </c>
      <c r="S60" t="s">
        <v>50</v>
      </c>
      <c r="T60" t="s">
        <v>51</v>
      </c>
      <c r="U60" t="s">
        <v>52</v>
      </c>
      <c r="V60" t="s">
        <v>51</v>
      </c>
      <c r="W60" t="s">
        <v>33</v>
      </c>
      <c r="X60" t="s">
        <v>53</v>
      </c>
      <c r="Y60" t="s">
        <v>35</v>
      </c>
      <c r="Z60" s="198">
        <v>44726</v>
      </c>
      <c r="AA60" s="198">
        <v>45565</v>
      </c>
      <c r="AB60" t="s">
        <v>36</v>
      </c>
      <c r="AC60">
        <v>4200000</v>
      </c>
      <c r="AD60" t="s">
        <v>52</v>
      </c>
      <c r="AE60" t="s">
        <v>37</v>
      </c>
      <c r="AF60" s="37">
        <v>1</v>
      </c>
      <c r="AG60" s="79" t="str">
        <f t="shared" si="0"/>
        <v>0</v>
      </c>
      <c r="AH60" s="3">
        <v>1</v>
      </c>
    </row>
    <row r="61" spans="1:34" x14ac:dyDescent="0.3">
      <c r="A61" t="s">
        <v>142</v>
      </c>
      <c r="B61" t="s">
        <v>143</v>
      </c>
      <c r="C61" t="s">
        <v>1854</v>
      </c>
      <c r="D61">
        <v>900000</v>
      </c>
      <c r="E61">
        <v>900000</v>
      </c>
      <c r="F61">
        <v>0</v>
      </c>
      <c r="G61">
        <v>0</v>
      </c>
      <c r="H61">
        <v>0</v>
      </c>
      <c r="I61">
        <v>740314.8</v>
      </c>
      <c r="J61" s="186">
        <v>82.257200000000012</v>
      </c>
      <c r="K61">
        <v>0</v>
      </c>
      <c r="L61">
        <v>0</v>
      </c>
      <c r="M61">
        <v>740314.8</v>
      </c>
      <c r="N61">
        <v>0</v>
      </c>
      <c r="O61">
        <v>740314.8</v>
      </c>
      <c r="P61">
        <v>0</v>
      </c>
      <c r="Q61">
        <v>0</v>
      </c>
      <c r="R61">
        <v>0</v>
      </c>
      <c r="S61" t="s">
        <v>72</v>
      </c>
      <c r="T61" t="s">
        <v>41</v>
      </c>
      <c r="U61" t="s">
        <v>42</v>
      </c>
      <c r="V61" t="s">
        <v>41</v>
      </c>
      <c r="W61" t="s">
        <v>33</v>
      </c>
      <c r="X61" t="s">
        <v>43</v>
      </c>
      <c r="Y61" t="s">
        <v>35</v>
      </c>
      <c r="Z61" s="198">
        <v>44723</v>
      </c>
      <c r="AA61" s="198">
        <v>45291</v>
      </c>
      <c r="AB61" t="s">
        <v>36</v>
      </c>
      <c r="AC61">
        <v>900000</v>
      </c>
      <c r="AD61" t="s">
        <v>42</v>
      </c>
      <c r="AE61" t="s">
        <v>37</v>
      </c>
      <c r="AF61" s="37">
        <v>1</v>
      </c>
      <c r="AG61" s="79" t="str">
        <f t="shared" si="0"/>
        <v>0</v>
      </c>
      <c r="AH61" s="3">
        <v>1</v>
      </c>
    </row>
    <row r="62" spans="1:34" x14ac:dyDescent="0.3">
      <c r="A62" t="s">
        <v>144</v>
      </c>
      <c r="B62" t="s">
        <v>145</v>
      </c>
      <c r="C62" t="s">
        <v>1854</v>
      </c>
      <c r="D62">
        <v>900000</v>
      </c>
      <c r="E62">
        <v>900000</v>
      </c>
      <c r="F62">
        <v>0</v>
      </c>
      <c r="G62">
        <v>0</v>
      </c>
      <c r="H62">
        <v>0</v>
      </c>
      <c r="I62">
        <v>848194.01</v>
      </c>
      <c r="J62" s="186">
        <v>94.243778888888883</v>
      </c>
      <c r="K62">
        <v>0</v>
      </c>
      <c r="L62">
        <v>0</v>
      </c>
      <c r="M62">
        <v>848194.01</v>
      </c>
      <c r="N62">
        <v>0</v>
      </c>
      <c r="O62">
        <v>848194.01</v>
      </c>
      <c r="P62">
        <v>0</v>
      </c>
      <c r="Q62">
        <v>0</v>
      </c>
      <c r="R62">
        <v>0</v>
      </c>
      <c r="S62" t="s">
        <v>72</v>
      </c>
      <c r="T62" t="s">
        <v>41</v>
      </c>
      <c r="U62" t="s">
        <v>42</v>
      </c>
      <c r="V62" t="s">
        <v>41</v>
      </c>
      <c r="W62" t="s">
        <v>33</v>
      </c>
      <c r="X62" t="s">
        <v>43</v>
      </c>
      <c r="Y62" t="s">
        <v>35</v>
      </c>
      <c r="Z62" s="198">
        <v>44723</v>
      </c>
      <c r="AA62" s="198">
        <v>45291</v>
      </c>
      <c r="AB62" t="s">
        <v>36</v>
      </c>
      <c r="AC62">
        <v>900000</v>
      </c>
      <c r="AD62" t="s">
        <v>42</v>
      </c>
      <c r="AE62" t="s">
        <v>37</v>
      </c>
      <c r="AF62" s="37">
        <v>1</v>
      </c>
      <c r="AG62" s="79" t="str">
        <f t="shared" si="0"/>
        <v>0</v>
      </c>
      <c r="AH62" s="3">
        <v>1</v>
      </c>
    </row>
    <row r="63" spans="1:34" x14ac:dyDescent="0.3">
      <c r="A63" t="s">
        <v>146</v>
      </c>
      <c r="B63" t="s">
        <v>147</v>
      </c>
      <c r="C63" t="s">
        <v>1854</v>
      </c>
      <c r="D63">
        <v>1200000</v>
      </c>
      <c r="E63">
        <v>1200000</v>
      </c>
      <c r="F63">
        <v>0</v>
      </c>
      <c r="G63">
        <v>0</v>
      </c>
      <c r="H63">
        <v>0</v>
      </c>
      <c r="I63">
        <v>1199523</v>
      </c>
      <c r="J63" s="186">
        <v>99.960250000000002</v>
      </c>
      <c r="K63">
        <v>0</v>
      </c>
      <c r="L63">
        <v>0</v>
      </c>
      <c r="M63">
        <v>1199523</v>
      </c>
      <c r="N63">
        <v>0</v>
      </c>
      <c r="O63">
        <v>1199523</v>
      </c>
      <c r="P63">
        <v>0</v>
      </c>
      <c r="Q63">
        <v>0</v>
      </c>
      <c r="R63">
        <v>0</v>
      </c>
      <c r="S63" t="s">
        <v>72</v>
      </c>
      <c r="T63" t="s">
        <v>41</v>
      </c>
      <c r="U63" t="s">
        <v>42</v>
      </c>
      <c r="V63" t="s">
        <v>41</v>
      </c>
      <c r="W63" t="s">
        <v>33</v>
      </c>
      <c r="X63" t="s">
        <v>43</v>
      </c>
      <c r="Y63" t="s">
        <v>35</v>
      </c>
      <c r="Z63" s="198">
        <v>44723</v>
      </c>
      <c r="AA63" s="198">
        <v>45291</v>
      </c>
      <c r="AB63" t="s">
        <v>36</v>
      </c>
      <c r="AC63">
        <v>1200000</v>
      </c>
      <c r="AD63" t="s">
        <v>42</v>
      </c>
      <c r="AE63" t="s">
        <v>37</v>
      </c>
      <c r="AF63" s="37">
        <v>1</v>
      </c>
      <c r="AG63" s="79" t="str">
        <f t="shared" si="0"/>
        <v>0</v>
      </c>
      <c r="AH63" s="3">
        <v>1</v>
      </c>
    </row>
    <row r="64" spans="1:34" x14ac:dyDescent="0.3">
      <c r="A64" t="s">
        <v>148</v>
      </c>
      <c r="B64" t="s">
        <v>149</v>
      </c>
      <c r="C64" t="s">
        <v>1860</v>
      </c>
      <c r="D64">
        <v>1600000</v>
      </c>
      <c r="E64">
        <v>1600000</v>
      </c>
      <c r="F64">
        <v>0</v>
      </c>
      <c r="G64">
        <v>0</v>
      </c>
      <c r="H64">
        <v>0</v>
      </c>
      <c r="I64">
        <v>1504561.79</v>
      </c>
      <c r="J64" s="186">
        <v>94.035111874999998</v>
      </c>
      <c r="K64">
        <v>0</v>
      </c>
      <c r="L64">
        <v>0</v>
      </c>
      <c r="M64">
        <v>1504561.79</v>
      </c>
      <c r="N64">
        <v>0</v>
      </c>
      <c r="O64">
        <v>1504561.79</v>
      </c>
      <c r="P64">
        <v>0</v>
      </c>
      <c r="Q64">
        <v>0</v>
      </c>
      <c r="R64">
        <v>0</v>
      </c>
      <c r="S64" t="s">
        <v>111</v>
      </c>
      <c r="T64" t="s">
        <v>112</v>
      </c>
      <c r="U64" t="s">
        <v>113</v>
      </c>
      <c r="V64" t="s">
        <v>112</v>
      </c>
      <c r="W64" t="s">
        <v>33</v>
      </c>
      <c r="X64" t="s">
        <v>114</v>
      </c>
      <c r="Y64" t="s">
        <v>35</v>
      </c>
      <c r="Z64" s="198">
        <v>44724</v>
      </c>
      <c r="AA64" s="198">
        <v>45382</v>
      </c>
      <c r="AB64" t="s">
        <v>36</v>
      </c>
      <c r="AC64">
        <v>1600000</v>
      </c>
      <c r="AD64" t="s">
        <v>113</v>
      </c>
      <c r="AE64" t="s">
        <v>37</v>
      </c>
      <c r="AF64" s="37">
        <v>1</v>
      </c>
      <c r="AG64" s="79" t="str">
        <f t="shared" si="0"/>
        <v>0</v>
      </c>
      <c r="AH64" s="3">
        <v>1</v>
      </c>
    </row>
    <row r="65" spans="1:34" x14ac:dyDescent="0.3">
      <c r="A65" t="s">
        <v>150</v>
      </c>
      <c r="B65" t="s">
        <v>151</v>
      </c>
      <c r="C65" t="s">
        <v>1856</v>
      </c>
      <c r="D65">
        <v>2700000</v>
      </c>
      <c r="E65">
        <v>2700000</v>
      </c>
      <c r="F65">
        <v>0</v>
      </c>
      <c r="G65">
        <v>0</v>
      </c>
      <c r="H65">
        <v>0</v>
      </c>
      <c r="I65">
        <v>1925520.03</v>
      </c>
      <c r="J65" s="186">
        <v>71.315556666666666</v>
      </c>
      <c r="K65">
        <v>0</v>
      </c>
      <c r="L65">
        <v>0</v>
      </c>
      <c r="M65">
        <v>1925520.03</v>
      </c>
      <c r="N65">
        <v>0</v>
      </c>
      <c r="O65">
        <v>1925520.03</v>
      </c>
      <c r="P65">
        <v>0</v>
      </c>
      <c r="Q65">
        <v>0</v>
      </c>
      <c r="R65">
        <v>0</v>
      </c>
      <c r="S65" t="s">
        <v>152</v>
      </c>
      <c r="T65" t="s">
        <v>76</v>
      </c>
      <c r="U65" t="s">
        <v>77</v>
      </c>
      <c r="V65" t="s">
        <v>76</v>
      </c>
      <c r="W65" t="s">
        <v>33</v>
      </c>
      <c r="X65" t="s">
        <v>78</v>
      </c>
      <c r="Y65" t="s">
        <v>35</v>
      </c>
      <c r="Z65" s="198">
        <v>44725</v>
      </c>
      <c r="AA65" s="198">
        <v>45291</v>
      </c>
      <c r="AB65" t="s">
        <v>36</v>
      </c>
      <c r="AC65">
        <v>2700000</v>
      </c>
      <c r="AD65" t="s">
        <v>77</v>
      </c>
      <c r="AE65" t="s">
        <v>37</v>
      </c>
      <c r="AF65" s="37">
        <v>1</v>
      </c>
      <c r="AG65" s="79" t="str">
        <f t="shared" si="0"/>
        <v>0</v>
      </c>
      <c r="AH65" s="3">
        <v>1</v>
      </c>
    </row>
    <row r="66" spans="1:34" x14ac:dyDescent="0.3">
      <c r="A66" t="s">
        <v>153</v>
      </c>
      <c r="B66" t="s">
        <v>154</v>
      </c>
      <c r="C66" t="s">
        <v>1860</v>
      </c>
      <c r="D66">
        <v>10000000</v>
      </c>
      <c r="E66">
        <v>10000000</v>
      </c>
      <c r="F66">
        <v>0</v>
      </c>
      <c r="G66">
        <v>0</v>
      </c>
      <c r="H66">
        <v>0</v>
      </c>
      <c r="I66">
        <v>9873826.6999999993</v>
      </c>
      <c r="J66" s="186">
        <v>98.738266999999993</v>
      </c>
      <c r="K66">
        <v>0</v>
      </c>
      <c r="L66">
        <v>0</v>
      </c>
      <c r="M66">
        <v>9873826.6999999993</v>
      </c>
      <c r="N66">
        <v>0</v>
      </c>
      <c r="O66">
        <v>9873826.6999999993</v>
      </c>
      <c r="P66">
        <v>0</v>
      </c>
      <c r="Q66">
        <v>0</v>
      </c>
      <c r="R66">
        <v>0</v>
      </c>
      <c r="S66" t="s">
        <v>129</v>
      </c>
      <c r="T66" t="s">
        <v>112</v>
      </c>
      <c r="U66" t="s">
        <v>113</v>
      </c>
      <c r="V66" t="s">
        <v>112</v>
      </c>
      <c r="W66" t="s">
        <v>33</v>
      </c>
      <c r="X66" t="s">
        <v>114</v>
      </c>
      <c r="Y66" t="s">
        <v>44</v>
      </c>
      <c r="Z66" s="198">
        <v>44726</v>
      </c>
      <c r="AA66" s="198">
        <v>45382</v>
      </c>
      <c r="AB66" t="s">
        <v>36</v>
      </c>
      <c r="AC66">
        <v>10000000</v>
      </c>
      <c r="AD66" t="s">
        <v>113</v>
      </c>
      <c r="AE66" t="s">
        <v>37</v>
      </c>
      <c r="AF66" s="37">
        <v>1</v>
      </c>
      <c r="AG66" s="79" t="str">
        <f t="shared" si="0"/>
        <v>0</v>
      </c>
      <c r="AH66" s="3">
        <v>1</v>
      </c>
    </row>
    <row r="67" spans="1:34" x14ac:dyDescent="0.3">
      <c r="A67" t="s">
        <v>155</v>
      </c>
      <c r="B67" t="s">
        <v>156</v>
      </c>
      <c r="C67" t="s">
        <v>1856</v>
      </c>
      <c r="D67">
        <v>10000000</v>
      </c>
      <c r="E67">
        <v>10000000</v>
      </c>
      <c r="F67">
        <v>0</v>
      </c>
      <c r="G67">
        <v>0</v>
      </c>
      <c r="H67">
        <v>0</v>
      </c>
      <c r="I67">
        <v>8421480.6300000008</v>
      </c>
      <c r="J67" s="186">
        <v>84.214806300000006</v>
      </c>
      <c r="K67">
        <v>0</v>
      </c>
      <c r="L67">
        <v>0</v>
      </c>
      <c r="M67">
        <v>8421480.6300000008</v>
      </c>
      <c r="N67">
        <v>0</v>
      </c>
      <c r="O67">
        <v>8421480.6300000008</v>
      </c>
      <c r="P67">
        <v>0</v>
      </c>
      <c r="Q67">
        <v>0</v>
      </c>
      <c r="R67">
        <v>0</v>
      </c>
      <c r="S67" t="s">
        <v>152</v>
      </c>
      <c r="T67" t="s">
        <v>76</v>
      </c>
      <c r="U67" t="s">
        <v>77</v>
      </c>
      <c r="V67" t="s">
        <v>76</v>
      </c>
      <c r="W67" t="s">
        <v>33</v>
      </c>
      <c r="X67" t="s">
        <v>78</v>
      </c>
      <c r="Y67" t="s">
        <v>44</v>
      </c>
      <c r="Z67" s="198">
        <v>44741</v>
      </c>
      <c r="AA67" s="198">
        <v>45473</v>
      </c>
      <c r="AB67" t="s">
        <v>36</v>
      </c>
      <c r="AC67">
        <v>10000000</v>
      </c>
      <c r="AD67" t="s">
        <v>77</v>
      </c>
      <c r="AE67" t="s">
        <v>37</v>
      </c>
      <c r="AF67" s="37">
        <v>1</v>
      </c>
      <c r="AG67" s="79" t="str">
        <f t="shared" ref="AG67:AG130" si="1">IF(N67&lt;0,"1","0")</f>
        <v>0</v>
      </c>
      <c r="AH67" s="3">
        <v>1</v>
      </c>
    </row>
    <row r="68" spans="1:34" x14ac:dyDescent="0.3">
      <c r="A68" t="s">
        <v>157</v>
      </c>
      <c r="B68" t="s">
        <v>158</v>
      </c>
      <c r="C68" t="s">
        <v>1855</v>
      </c>
      <c r="D68">
        <v>10000000</v>
      </c>
      <c r="E68">
        <v>10000000</v>
      </c>
      <c r="F68">
        <v>0</v>
      </c>
      <c r="G68">
        <v>0</v>
      </c>
      <c r="H68">
        <v>0</v>
      </c>
      <c r="I68">
        <v>9502586.4700000007</v>
      </c>
      <c r="J68" s="186">
        <v>95.0258647</v>
      </c>
      <c r="K68">
        <v>0</v>
      </c>
      <c r="L68">
        <v>0</v>
      </c>
      <c r="M68">
        <v>9502586.4700000007</v>
      </c>
      <c r="N68">
        <v>0</v>
      </c>
      <c r="O68">
        <v>9502586.4700000007</v>
      </c>
      <c r="P68">
        <v>0</v>
      </c>
      <c r="Q68">
        <v>0</v>
      </c>
      <c r="R68">
        <v>0</v>
      </c>
      <c r="S68" t="s">
        <v>56</v>
      </c>
      <c r="T68" t="s">
        <v>57</v>
      </c>
      <c r="U68" t="s">
        <v>58</v>
      </c>
      <c r="V68" t="s">
        <v>57</v>
      </c>
      <c r="W68" t="s">
        <v>33</v>
      </c>
      <c r="X68" t="s">
        <v>59</v>
      </c>
      <c r="Y68" t="s">
        <v>44</v>
      </c>
      <c r="Z68" s="198">
        <v>44726</v>
      </c>
      <c r="AA68" s="198">
        <v>45473</v>
      </c>
      <c r="AB68" t="s">
        <v>36</v>
      </c>
      <c r="AC68">
        <v>10000000</v>
      </c>
      <c r="AD68" t="s">
        <v>58</v>
      </c>
      <c r="AE68" t="s">
        <v>37</v>
      </c>
      <c r="AF68" s="37">
        <v>1</v>
      </c>
      <c r="AG68" s="79" t="str">
        <f t="shared" si="1"/>
        <v>0</v>
      </c>
      <c r="AH68" s="3">
        <v>1</v>
      </c>
    </row>
    <row r="69" spans="1:34" x14ac:dyDescent="0.3">
      <c r="A69" t="s">
        <v>159</v>
      </c>
      <c r="B69" t="s">
        <v>160</v>
      </c>
      <c r="C69" t="s">
        <v>1859</v>
      </c>
      <c r="D69">
        <v>5000000</v>
      </c>
      <c r="E69">
        <v>5000000</v>
      </c>
      <c r="F69">
        <v>0</v>
      </c>
      <c r="G69">
        <v>0</v>
      </c>
      <c r="H69">
        <v>0</v>
      </c>
      <c r="I69">
        <v>5086556.7300000004</v>
      </c>
      <c r="J69" s="186">
        <v>101.7311346</v>
      </c>
      <c r="K69">
        <v>0</v>
      </c>
      <c r="L69">
        <v>0</v>
      </c>
      <c r="M69">
        <v>5086556.7300000004</v>
      </c>
      <c r="N69">
        <v>0</v>
      </c>
      <c r="O69">
        <v>5086556.7300000004</v>
      </c>
      <c r="P69">
        <v>0</v>
      </c>
      <c r="Q69">
        <v>0</v>
      </c>
      <c r="R69">
        <v>0</v>
      </c>
      <c r="S69" t="s">
        <v>161</v>
      </c>
      <c r="T69" t="s">
        <v>162</v>
      </c>
      <c r="U69" t="s">
        <v>163</v>
      </c>
      <c r="V69" t="s">
        <v>162</v>
      </c>
      <c r="W69" t="s">
        <v>33</v>
      </c>
      <c r="X69" t="s">
        <v>164</v>
      </c>
      <c r="Y69" t="s">
        <v>44</v>
      </c>
      <c r="Z69" s="198">
        <v>44727</v>
      </c>
      <c r="AA69" s="198">
        <v>45199</v>
      </c>
      <c r="AB69" t="s">
        <v>36</v>
      </c>
      <c r="AC69">
        <v>5000000</v>
      </c>
      <c r="AD69" t="s">
        <v>163</v>
      </c>
      <c r="AE69" t="s">
        <v>37</v>
      </c>
      <c r="AF69" s="37">
        <v>1</v>
      </c>
      <c r="AG69" s="79" t="str">
        <f t="shared" si="1"/>
        <v>0</v>
      </c>
      <c r="AH69" s="3">
        <v>1</v>
      </c>
    </row>
    <row r="70" spans="1:34" x14ac:dyDescent="0.3">
      <c r="A70" t="s">
        <v>165</v>
      </c>
      <c r="B70" t="s">
        <v>166</v>
      </c>
      <c r="C70" t="s">
        <v>1858</v>
      </c>
      <c r="D70">
        <v>5000000</v>
      </c>
      <c r="E70">
        <v>5000000</v>
      </c>
      <c r="F70">
        <v>0</v>
      </c>
      <c r="G70">
        <v>0</v>
      </c>
      <c r="H70">
        <v>0</v>
      </c>
      <c r="I70">
        <v>4984957.08</v>
      </c>
      <c r="J70" s="186">
        <v>99.699141600000004</v>
      </c>
      <c r="K70">
        <v>0</v>
      </c>
      <c r="L70">
        <v>0</v>
      </c>
      <c r="M70">
        <v>4984957.08</v>
      </c>
      <c r="N70">
        <v>0</v>
      </c>
      <c r="O70">
        <v>4984957.08</v>
      </c>
      <c r="P70">
        <v>0</v>
      </c>
      <c r="Q70">
        <v>0</v>
      </c>
      <c r="R70">
        <v>0</v>
      </c>
      <c r="S70" t="s">
        <v>50</v>
      </c>
      <c r="T70" t="s">
        <v>51</v>
      </c>
      <c r="U70" t="s">
        <v>52</v>
      </c>
      <c r="V70" t="s">
        <v>51</v>
      </c>
      <c r="W70" t="s">
        <v>33</v>
      </c>
      <c r="X70" t="s">
        <v>53</v>
      </c>
      <c r="Y70" t="s">
        <v>35</v>
      </c>
      <c r="Z70" s="198">
        <v>44726</v>
      </c>
      <c r="AA70" s="198">
        <v>45565</v>
      </c>
      <c r="AB70" t="s">
        <v>36</v>
      </c>
      <c r="AC70">
        <v>5000000</v>
      </c>
      <c r="AD70" t="s">
        <v>52</v>
      </c>
      <c r="AE70" t="s">
        <v>37</v>
      </c>
      <c r="AF70" s="37">
        <v>1</v>
      </c>
      <c r="AG70" s="79" t="str">
        <f t="shared" si="1"/>
        <v>0</v>
      </c>
      <c r="AH70" s="3">
        <v>1</v>
      </c>
    </row>
    <row r="71" spans="1:34" x14ac:dyDescent="0.3">
      <c r="A71" t="s">
        <v>167</v>
      </c>
      <c r="B71" t="s">
        <v>168</v>
      </c>
      <c r="C71" t="s">
        <v>1859</v>
      </c>
      <c r="D71">
        <v>15000000</v>
      </c>
      <c r="E71">
        <v>15000000</v>
      </c>
      <c r="F71">
        <v>0</v>
      </c>
      <c r="G71">
        <v>0</v>
      </c>
      <c r="H71">
        <v>0</v>
      </c>
      <c r="I71">
        <v>11755454.41</v>
      </c>
      <c r="J71" s="186">
        <v>78.369696066666663</v>
      </c>
      <c r="K71">
        <v>0</v>
      </c>
      <c r="L71">
        <v>0</v>
      </c>
      <c r="M71">
        <v>11755454.41</v>
      </c>
      <c r="N71">
        <v>0</v>
      </c>
      <c r="O71">
        <v>11755454.41</v>
      </c>
      <c r="P71">
        <v>0</v>
      </c>
      <c r="Q71">
        <v>0</v>
      </c>
      <c r="R71">
        <v>0</v>
      </c>
      <c r="S71" t="s">
        <v>161</v>
      </c>
      <c r="T71" t="s">
        <v>162</v>
      </c>
      <c r="U71" t="s">
        <v>163</v>
      </c>
      <c r="V71" t="s">
        <v>162</v>
      </c>
      <c r="W71" t="s">
        <v>33</v>
      </c>
      <c r="X71" t="s">
        <v>164</v>
      </c>
      <c r="Y71" t="s">
        <v>44</v>
      </c>
      <c r="Z71" s="198">
        <v>44727</v>
      </c>
      <c r="AA71" s="198">
        <v>45291</v>
      </c>
      <c r="AB71" t="s">
        <v>36</v>
      </c>
      <c r="AC71">
        <v>15000000</v>
      </c>
      <c r="AD71" t="s">
        <v>163</v>
      </c>
      <c r="AE71" t="s">
        <v>37</v>
      </c>
      <c r="AF71" s="37">
        <v>1</v>
      </c>
      <c r="AG71" s="79" t="str">
        <f t="shared" si="1"/>
        <v>0</v>
      </c>
      <c r="AH71" s="3">
        <v>1</v>
      </c>
    </row>
    <row r="72" spans="1:34" x14ac:dyDescent="0.3">
      <c r="A72" t="s">
        <v>169</v>
      </c>
      <c r="B72" t="s">
        <v>170</v>
      </c>
      <c r="C72" t="s">
        <v>1853</v>
      </c>
      <c r="D72">
        <v>24000000</v>
      </c>
      <c r="E72">
        <v>24000000</v>
      </c>
      <c r="F72">
        <v>0</v>
      </c>
      <c r="G72">
        <v>0</v>
      </c>
      <c r="H72">
        <v>0</v>
      </c>
      <c r="I72">
        <v>24372735.989999998</v>
      </c>
      <c r="J72" s="186">
        <v>101.553066625</v>
      </c>
      <c r="K72">
        <v>0</v>
      </c>
      <c r="L72">
        <v>0</v>
      </c>
      <c r="M72">
        <v>24372735.989999998</v>
      </c>
      <c r="N72">
        <v>0</v>
      </c>
      <c r="O72">
        <v>24372735.989999998</v>
      </c>
      <c r="P72">
        <v>0</v>
      </c>
      <c r="Q72">
        <v>0</v>
      </c>
      <c r="R72">
        <v>0</v>
      </c>
      <c r="S72" t="s">
        <v>30</v>
      </c>
      <c r="T72" t="s">
        <v>31</v>
      </c>
      <c r="U72" t="s">
        <v>32</v>
      </c>
      <c r="V72" t="s">
        <v>31</v>
      </c>
      <c r="W72" t="s">
        <v>33</v>
      </c>
      <c r="X72" t="s">
        <v>34</v>
      </c>
      <c r="Y72" t="s">
        <v>35</v>
      </c>
      <c r="Z72" s="198">
        <v>44732</v>
      </c>
      <c r="AA72" s="198">
        <v>45382</v>
      </c>
      <c r="AB72" t="s">
        <v>36</v>
      </c>
      <c r="AC72">
        <v>24000000</v>
      </c>
      <c r="AD72" t="s">
        <v>32</v>
      </c>
      <c r="AE72" t="s">
        <v>37</v>
      </c>
      <c r="AF72" s="37">
        <v>1</v>
      </c>
      <c r="AG72" s="79" t="str">
        <f t="shared" si="1"/>
        <v>0</v>
      </c>
      <c r="AH72" s="3">
        <v>1</v>
      </c>
    </row>
    <row r="73" spans="1:34" x14ac:dyDescent="0.3">
      <c r="A73" t="s">
        <v>171</v>
      </c>
      <c r="B73" t="s">
        <v>172</v>
      </c>
      <c r="C73" t="s">
        <v>1855</v>
      </c>
      <c r="D73">
        <v>4400000</v>
      </c>
      <c r="E73">
        <v>4400000</v>
      </c>
      <c r="F73">
        <v>0</v>
      </c>
      <c r="G73">
        <v>0</v>
      </c>
      <c r="H73">
        <v>0</v>
      </c>
      <c r="I73">
        <v>4106290.15</v>
      </c>
      <c r="J73" s="186">
        <v>93.324776136363639</v>
      </c>
      <c r="K73">
        <v>0</v>
      </c>
      <c r="L73">
        <v>0</v>
      </c>
      <c r="M73">
        <v>4106290.15</v>
      </c>
      <c r="N73">
        <v>0</v>
      </c>
      <c r="O73">
        <v>4106290.15</v>
      </c>
      <c r="P73">
        <v>0</v>
      </c>
      <c r="Q73">
        <v>0</v>
      </c>
      <c r="R73">
        <v>0</v>
      </c>
      <c r="S73" t="s">
        <v>56</v>
      </c>
      <c r="T73" t="s">
        <v>57</v>
      </c>
      <c r="U73" t="s">
        <v>58</v>
      </c>
      <c r="V73" t="s">
        <v>57</v>
      </c>
      <c r="W73" t="s">
        <v>33</v>
      </c>
      <c r="X73" t="s">
        <v>59</v>
      </c>
      <c r="Y73" t="s">
        <v>83</v>
      </c>
      <c r="Z73" s="198">
        <v>44730</v>
      </c>
      <c r="AA73" s="198">
        <v>45473</v>
      </c>
      <c r="AB73" t="s">
        <v>36</v>
      </c>
      <c r="AC73">
        <v>4400000</v>
      </c>
      <c r="AD73" t="s">
        <v>58</v>
      </c>
      <c r="AE73" t="s">
        <v>37</v>
      </c>
      <c r="AF73" s="37">
        <v>1</v>
      </c>
      <c r="AG73" s="79" t="str">
        <f t="shared" si="1"/>
        <v>0</v>
      </c>
      <c r="AH73" s="3">
        <v>1</v>
      </c>
    </row>
    <row r="74" spans="1:34" x14ac:dyDescent="0.3">
      <c r="A74" t="s">
        <v>173</v>
      </c>
      <c r="B74" t="s">
        <v>174</v>
      </c>
      <c r="C74" t="s">
        <v>1859</v>
      </c>
      <c r="D74">
        <v>2500000</v>
      </c>
      <c r="E74">
        <v>2500000</v>
      </c>
      <c r="F74">
        <v>0</v>
      </c>
      <c r="G74">
        <v>0</v>
      </c>
      <c r="H74">
        <v>0</v>
      </c>
      <c r="I74">
        <v>2329368.31</v>
      </c>
      <c r="J74" s="186">
        <v>93.174732399999996</v>
      </c>
      <c r="K74">
        <v>0</v>
      </c>
      <c r="L74">
        <v>0</v>
      </c>
      <c r="M74">
        <v>2329368.31</v>
      </c>
      <c r="N74">
        <v>0</v>
      </c>
      <c r="O74">
        <v>2329368.31</v>
      </c>
      <c r="P74">
        <v>0</v>
      </c>
      <c r="Q74">
        <v>0</v>
      </c>
      <c r="R74">
        <v>0</v>
      </c>
      <c r="S74" t="s">
        <v>161</v>
      </c>
      <c r="T74" t="s">
        <v>162</v>
      </c>
      <c r="U74" t="s">
        <v>163</v>
      </c>
      <c r="V74" t="s">
        <v>162</v>
      </c>
      <c r="W74" t="s">
        <v>33</v>
      </c>
      <c r="X74" t="s">
        <v>164</v>
      </c>
      <c r="Y74" t="s">
        <v>35</v>
      </c>
      <c r="Z74" s="198">
        <v>44734</v>
      </c>
      <c r="AA74" s="198">
        <v>45230</v>
      </c>
      <c r="AB74" t="s">
        <v>36</v>
      </c>
      <c r="AC74">
        <v>2500000</v>
      </c>
      <c r="AD74" t="s">
        <v>163</v>
      </c>
      <c r="AE74" t="s">
        <v>37</v>
      </c>
      <c r="AF74" s="37">
        <v>1</v>
      </c>
      <c r="AG74" s="79" t="str">
        <f t="shared" si="1"/>
        <v>0</v>
      </c>
      <c r="AH74" s="3">
        <v>1</v>
      </c>
    </row>
    <row r="75" spans="1:34" x14ac:dyDescent="0.3">
      <c r="A75" t="s">
        <v>175</v>
      </c>
      <c r="B75" t="s">
        <v>176</v>
      </c>
      <c r="C75" t="s">
        <v>1859</v>
      </c>
      <c r="D75">
        <v>1100000</v>
      </c>
      <c r="E75">
        <v>1100000</v>
      </c>
      <c r="F75">
        <v>0</v>
      </c>
      <c r="G75">
        <v>0</v>
      </c>
      <c r="H75">
        <v>0</v>
      </c>
      <c r="I75">
        <v>1093914.98</v>
      </c>
      <c r="J75" s="186">
        <v>99.446816363636358</v>
      </c>
      <c r="K75">
        <v>0</v>
      </c>
      <c r="L75">
        <v>0</v>
      </c>
      <c r="M75">
        <v>1093914.98</v>
      </c>
      <c r="N75">
        <v>0</v>
      </c>
      <c r="O75">
        <v>1093914.98</v>
      </c>
      <c r="P75">
        <v>0</v>
      </c>
      <c r="Q75">
        <v>0</v>
      </c>
      <c r="R75">
        <v>0</v>
      </c>
      <c r="S75" t="s">
        <v>161</v>
      </c>
      <c r="T75" t="s">
        <v>162</v>
      </c>
      <c r="U75" t="s">
        <v>163</v>
      </c>
      <c r="V75" t="s">
        <v>162</v>
      </c>
      <c r="W75" t="s">
        <v>33</v>
      </c>
      <c r="X75" t="s">
        <v>164</v>
      </c>
      <c r="Y75" t="s">
        <v>35</v>
      </c>
      <c r="Z75" s="198">
        <v>44734</v>
      </c>
      <c r="AA75" s="198">
        <v>45199</v>
      </c>
      <c r="AB75" t="s">
        <v>36</v>
      </c>
      <c r="AC75">
        <v>1100000</v>
      </c>
      <c r="AD75" t="s">
        <v>163</v>
      </c>
      <c r="AE75" t="s">
        <v>37</v>
      </c>
      <c r="AF75" s="37">
        <v>1</v>
      </c>
      <c r="AG75" s="79" t="str">
        <f t="shared" si="1"/>
        <v>0</v>
      </c>
      <c r="AH75" s="3">
        <v>1</v>
      </c>
    </row>
    <row r="76" spans="1:34" x14ac:dyDescent="0.3">
      <c r="A76" t="s">
        <v>177</v>
      </c>
      <c r="B76" t="s">
        <v>178</v>
      </c>
      <c r="C76" t="s">
        <v>1856</v>
      </c>
      <c r="D76">
        <v>2550000</v>
      </c>
      <c r="E76">
        <v>2550000</v>
      </c>
      <c r="F76">
        <v>0</v>
      </c>
      <c r="G76">
        <v>0</v>
      </c>
      <c r="H76">
        <v>0</v>
      </c>
      <c r="I76">
        <v>2470561.36</v>
      </c>
      <c r="J76" s="186">
        <v>96.884759215686273</v>
      </c>
      <c r="K76">
        <v>0</v>
      </c>
      <c r="L76">
        <v>0</v>
      </c>
      <c r="M76">
        <v>2470561.36</v>
      </c>
      <c r="N76">
        <v>0</v>
      </c>
      <c r="O76">
        <v>2470561.36</v>
      </c>
      <c r="P76">
        <v>0</v>
      </c>
      <c r="Q76">
        <v>0</v>
      </c>
      <c r="R76">
        <v>0</v>
      </c>
      <c r="S76" t="s">
        <v>75</v>
      </c>
      <c r="T76" t="s">
        <v>76</v>
      </c>
      <c r="U76" t="s">
        <v>77</v>
      </c>
      <c r="V76" t="s">
        <v>76</v>
      </c>
      <c r="W76" t="s">
        <v>33</v>
      </c>
      <c r="X76" t="s">
        <v>78</v>
      </c>
      <c r="Y76" t="s">
        <v>35</v>
      </c>
      <c r="Z76" s="198">
        <v>44733</v>
      </c>
      <c r="AA76" s="198">
        <v>45291</v>
      </c>
      <c r="AB76" t="s">
        <v>36</v>
      </c>
      <c r="AC76">
        <v>2550000</v>
      </c>
      <c r="AD76" t="s">
        <v>77</v>
      </c>
      <c r="AE76" t="s">
        <v>37</v>
      </c>
      <c r="AF76" s="37">
        <v>1</v>
      </c>
      <c r="AG76" s="79" t="str">
        <f t="shared" si="1"/>
        <v>0</v>
      </c>
      <c r="AH76" s="3">
        <v>1</v>
      </c>
    </row>
    <row r="77" spans="1:34" x14ac:dyDescent="0.3">
      <c r="A77" t="s">
        <v>179</v>
      </c>
      <c r="B77" t="s">
        <v>180</v>
      </c>
      <c r="C77" t="s">
        <v>1860</v>
      </c>
      <c r="D77">
        <v>9000000</v>
      </c>
      <c r="E77">
        <v>9000000</v>
      </c>
      <c r="F77">
        <v>0</v>
      </c>
      <c r="G77">
        <v>0</v>
      </c>
      <c r="H77">
        <v>0</v>
      </c>
      <c r="I77">
        <v>9874550.2100000009</v>
      </c>
      <c r="J77" s="186">
        <v>109.71722455555556</v>
      </c>
      <c r="K77">
        <v>0</v>
      </c>
      <c r="L77">
        <v>0</v>
      </c>
      <c r="M77">
        <v>9874550.2100000009</v>
      </c>
      <c r="N77">
        <v>0</v>
      </c>
      <c r="O77">
        <v>9874550.2100000009</v>
      </c>
      <c r="P77">
        <v>0</v>
      </c>
      <c r="Q77">
        <v>0</v>
      </c>
      <c r="R77">
        <v>0</v>
      </c>
      <c r="S77" t="s">
        <v>111</v>
      </c>
      <c r="T77" t="s">
        <v>112</v>
      </c>
      <c r="U77" t="s">
        <v>113</v>
      </c>
      <c r="V77" t="s">
        <v>112</v>
      </c>
      <c r="W77" t="s">
        <v>33</v>
      </c>
      <c r="X77" t="s">
        <v>114</v>
      </c>
      <c r="Y77" t="s">
        <v>35</v>
      </c>
      <c r="Z77" s="198">
        <v>44740</v>
      </c>
      <c r="AA77" s="198">
        <v>45291</v>
      </c>
      <c r="AB77" t="s">
        <v>36</v>
      </c>
      <c r="AC77">
        <v>9000000</v>
      </c>
      <c r="AD77" t="s">
        <v>113</v>
      </c>
      <c r="AE77" t="s">
        <v>37</v>
      </c>
      <c r="AF77" s="37">
        <v>1</v>
      </c>
      <c r="AG77" s="79" t="str">
        <f t="shared" si="1"/>
        <v>0</v>
      </c>
      <c r="AH77" s="3">
        <v>1</v>
      </c>
    </row>
    <row r="78" spans="1:34" x14ac:dyDescent="0.3">
      <c r="A78" t="s">
        <v>181</v>
      </c>
      <c r="B78" t="s">
        <v>182</v>
      </c>
      <c r="C78" t="s">
        <v>1860</v>
      </c>
      <c r="D78">
        <v>1300000</v>
      </c>
      <c r="E78">
        <v>1300000</v>
      </c>
      <c r="F78">
        <v>0</v>
      </c>
      <c r="G78">
        <v>0</v>
      </c>
      <c r="H78">
        <v>0</v>
      </c>
      <c r="I78">
        <v>1153397.8500000001</v>
      </c>
      <c r="J78" s="186">
        <v>88.722911538461545</v>
      </c>
      <c r="K78">
        <v>0</v>
      </c>
      <c r="L78">
        <v>0</v>
      </c>
      <c r="M78">
        <v>1153397.8500000001</v>
      </c>
      <c r="N78">
        <v>0</v>
      </c>
      <c r="O78">
        <v>1153397.8500000001</v>
      </c>
      <c r="P78">
        <v>0</v>
      </c>
      <c r="Q78">
        <v>0</v>
      </c>
      <c r="R78">
        <v>0</v>
      </c>
      <c r="S78" t="s">
        <v>129</v>
      </c>
      <c r="T78" t="s">
        <v>112</v>
      </c>
      <c r="U78" t="s">
        <v>113</v>
      </c>
      <c r="V78" t="s">
        <v>112</v>
      </c>
      <c r="W78" t="s">
        <v>33</v>
      </c>
      <c r="X78" t="s">
        <v>114</v>
      </c>
      <c r="Y78" t="s">
        <v>35</v>
      </c>
      <c r="Z78" s="198">
        <v>44740</v>
      </c>
      <c r="AA78" s="198">
        <v>45290</v>
      </c>
      <c r="AB78" t="s">
        <v>36</v>
      </c>
      <c r="AC78">
        <v>1300000</v>
      </c>
      <c r="AD78" t="s">
        <v>113</v>
      </c>
      <c r="AE78" t="s">
        <v>37</v>
      </c>
      <c r="AF78" s="37">
        <v>1</v>
      </c>
      <c r="AG78" s="79" t="str">
        <f t="shared" si="1"/>
        <v>0</v>
      </c>
      <c r="AH78" s="3">
        <v>1</v>
      </c>
    </row>
    <row r="79" spans="1:34" x14ac:dyDescent="0.3">
      <c r="A79" t="s">
        <v>183</v>
      </c>
      <c r="B79" t="s">
        <v>184</v>
      </c>
      <c r="C79" t="s">
        <v>1860</v>
      </c>
      <c r="D79">
        <v>2800000</v>
      </c>
      <c r="E79">
        <v>2800000</v>
      </c>
      <c r="F79">
        <v>0</v>
      </c>
      <c r="G79">
        <v>0</v>
      </c>
      <c r="H79">
        <v>0</v>
      </c>
      <c r="I79">
        <v>2560501.83</v>
      </c>
      <c r="J79" s="186">
        <v>91.446493928571428</v>
      </c>
      <c r="K79">
        <v>0</v>
      </c>
      <c r="L79">
        <v>0</v>
      </c>
      <c r="M79">
        <v>2560501.83</v>
      </c>
      <c r="N79">
        <v>0</v>
      </c>
      <c r="O79">
        <v>2560501.83</v>
      </c>
      <c r="P79">
        <v>0</v>
      </c>
      <c r="Q79">
        <v>0</v>
      </c>
      <c r="R79">
        <v>0</v>
      </c>
      <c r="S79" t="s">
        <v>111</v>
      </c>
      <c r="T79" t="s">
        <v>112</v>
      </c>
      <c r="U79" t="s">
        <v>113</v>
      </c>
      <c r="V79" t="s">
        <v>112</v>
      </c>
      <c r="W79" t="s">
        <v>33</v>
      </c>
      <c r="X79" t="s">
        <v>114</v>
      </c>
      <c r="Y79" t="s">
        <v>35</v>
      </c>
      <c r="Z79" s="198">
        <v>44740</v>
      </c>
      <c r="AA79" s="198">
        <v>45382</v>
      </c>
      <c r="AB79" t="s">
        <v>36</v>
      </c>
      <c r="AC79">
        <v>2800000</v>
      </c>
      <c r="AD79" t="s">
        <v>113</v>
      </c>
      <c r="AE79" t="s">
        <v>37</v>
      </c>
      <c r="AF79" s="37">
        <v>1</v>
      </c>
      <c r="AG79" s="79" t="str">
        <f t="shared" si="1"/>
        <v>0</v>
      </c>
      <c r="AH79" s="3">
        <v>1</v>
      </c>
    </row>
    <row r="80" spans="1:34" x14ac:dyDescent="0.3">
      <c r="A80" t="s">
        <v>185</v>
      </c>
      <c r="B80" t="s">
        <v>186</v>
      </c>
      <c r="C80" t="s">
        <v>1860</v>
      </c>
      <c r="D80">
        <v>1500000</v>
      </c>
      <c r="E80">
        <v>1500000</v>
      </c>
      <c r="F80">
        <v>0</v>
      </c>
      <c r="G80">
        <v>0</v>
      </c>
      <c r="H80">
        <v>0</v>
      </c>
      <c r="I80">
        <v>1433430.05</v>
      </c>
      <c r="J80" s="186">
        <v>95.562003333333337</v>
      </c>
      <c r="K80">
        <v>0</v>
      </c>
      <c r="L80">
        <v>0</v>
      </c>
      <c r="M80">
        <v>1433430.05</v>
      </c>
      <c r="N80">
        <v>0</v>
      </c>
      <c r="O80">
        <v>1433430.05</v>
      </c>
      <c r="P80">
        <v>0</v>
      </c>
      <c r="Q80">
        <v>0</v>
      </c>
      <c r="R80">
        <v>0</v>
      </c>
      <c r="S80" t="s">
        <v>111</v>
      </c>
      <c r="T80" t="s">
        <v>112</v>
      </c>
      <c r="U80" t="s">
        <v>113</v>
      </c>
      <c r="V80" t="s">
        <v>112</v>
      </c>
      <c r="W80" t="s">
        <v>33</v>
      </c>
      <c r="X80" t="s">
        <v>114</v>
      </c>
      <c r="Y80" t="s">
        <v>35</v>
      </c>
      <c r="Z80" s="198">
        <v>44740</v>
      </c>
      <c r="AA80" s="198">
        <v>45382</v>
      </c>
      <c r="AB80" t="s">
        <v>36</v>
      </c>
      <c r="AC80">
        <v>1500000</v>
      </c>
      <c r="AD80" t="s">
        <v>113</v>
      </c>
      <c r="AE80" t="s">
        <v>37</v>
      </c>
      <c r="AF80" s="37">
        <v>1</v>
      </c>
      <c r="AG80" s="79" t="str">
        <f t="shared" si="1"/>
        <v>0</v>
      </c>
      <c r="AH80" s="3">
        <v>1</v>
      </c>
    </row>
    <row r="81" spans="1:34" x14ac:dyDescent="0.3">
      <c r="A81" t="s">
        <v>187</v>
      </c>
      <c r="B81" t="s">
        <v>188</v>
      </c>
      <c r="C81" t="s">
        <v>1854</v>
      </c>
      <c r="D81">
        <v>5700000</v>
      </c>
      <c r="E81">
        <v>5700000</v>
      </c>
      <c r="F81">
        <v>0</v>
      </c>
      <c r="G81">
        <v>0</v>
      </c>
      <c r="H81">
        <v>0</v>
      </c>
      <c r="I81">
        <v>5160933.25</v>
      </c>
      <c r="J81" s="186">
        <v>90.542688596491232</v>
      </c>
      <c r="K81">
        <v>0</v>
      </c>
      <c r="L81">
        <v>0</v>
      </c>
      <c r="M81">
        <v>5160933.25</v>
      </c>
      <c r="N81">
        <v>0</v>
      </c>
      <c r="O81">
        <v>5160933.25</v>
      </c>
      <c r="P81">
        <v>0</v>
      </c>
      <c r="Q81">
        <v>0</v>
      </c>
      <c r="R81">
        <v>0</v>
      </c>
      <c r="S81" t="s">
        <v>72</v>
      </c>
      <c r="T81" t="s">
        <v>41</v>
      </c>
      <c r="U81" t="s">
        <v>42</v>
      </c>
      <c r="V81" t="s">
        <v>41</v>
      </c>
      <c r="W81" t="s">
        <v>33</v>
      </c>
      <c r="X81" t="s">
        <v>43</v>
      </c>
      <c r="Y81" t="s">
        <v>83</v>
      </c>
      <c r="Z81" s="198">
        <v>44741</v>
      </c>
      <c r="AA81" s="198">
        <v>45382</v>
      </c>
      <c r="AB81" t="s">
        <v>36</v>
      </c>
      <c r="AC81">
        <v>5700000</v>
      </c>
      <c r="AD81" t="s">
        <v>42</v>
      </c>
      <c r="AE81" t="s">
        <v>37</v>
      </c>
      <c r="AF81" s="37">
        <v>1</v>
      </c>
      <c r="AG81" s="79" t="str">
        <f t="shared" si="1"/>
        <v>0</v>
      </c>
      <c r="AH81" s="3">
        <v>1</v>
      </c>
    </row>
    <row r="82" spans="1:34" x14ac:dyDescent="0.3">
      <c r="A82" t="s">
        <v>189</v>
      </c>
      <c r="B82" t="s">
        <v>190</v>
      </c>
      <c r="C82" t="s">
        <v>1858</v>
      </c>
      <c r="D82">
        <v>6400000</v>
      </c>
      <c r="E82">
        <v>6400000</v>
      </c>
      <c r="F82">
        <v>0</v>
      </c>
      <c r="G82">
        <v>0</v>
      </c>
      <c r="H82">
        <v>0</v>
      </c>
      <c r="I82">
        <v>3655776.03</v>
      </c>
      <c r="J82" s="186">
        <v>57.12150046875</v>
      </c>
      <c r="K82">
        <v>0</v>
      </c>
      <c r="L82">
        <v>0</v>
      </c>
      <c r="M82">
        <v>3655776.03</v>
      </c>
      <c r="N82">
        <v>0</v>
      </c>
      <c r="O82">
        <v>3655776.03</v>
      </c>
      <c r="P82">
        <v>0</v>
      </c>
      <c r="Q82">
        <v>0</v>
      </c>
      <c r="R82">
        <v>0</v>
      </c>
      <c r="S82" t="s">
        <v>50</v>
      </c>
      <c r="T82" t="s">
        <v>51</v>
      </c>
      <c r="U82" t="s">
        <v>52</v>
      </c>
      <c r="V82" t="s">
        <v>51</v>
      </c>
      <c r="W82" t="s">
        <v>33</v>
      </c>
      <c r="X82" t="s">
        <v>53</v>
      </c>
      <c r="Y82" t="s">
        <v>83</v>
      </c>
      <c r="Z82" s="198">
        <v>44737</v>
      </c>
      <c r="AA82" s="198">
        <v>45565</v>
      </c>
      <c r="AB82" t="s">
        <v>36</v>
      </c>
      <c r="AC82">
        <v>6400000</v>
      </c>
      <c r="AD82" t="s">
        <v>52</v>
      </c>
      <c r="AE82" t="s">
        <v>37</v>
      </c>
      <c r="AF82" s="37">
        <v>1</v>
      </c>
      <c r="AG82" s="79" t="str">
        <f t="shared" si="1"/>
        <v>0</v>
      </c>
      <c r="AH82" s="3">
        <v>1</v>
      </c>
    </row>
    <row r="83" spans="1:34" x14ac:dyDescent="0.3">
      <c r="A83" t="s">
        <v>191</v>
      </c>
      <c r="B83" t="s">
        <v>156</v>
      </c>
      <c r="C83" t="s">
        <v>1858</v>
      </c>
      <c r="D83">
        <v>10000000</v>
      </c>
      <c r="E83">
        <v>10000000</v>
      </c>
      <c r="F83">
        <v>0</v>
      </c>
      <c r="G83">
        <v>0</v>
      </c>
      <c r="H83">
        <v>0</v>
      </c>
      <c r="I83">
        <v>9868402.7200000007</v>
      </c>
      <c r="J83" s="186">
        <v>98.684027200000003</v>
      </c>
      <c r="K83">
        <v>0</v>
      </c>
      <c r="L83">
        <v>0</v>
      </c>
      <c r="M83">
        <v>9868402.7200000007</v>
      </c>
      <c r="N83">
        <v>0</v>
      </c>
      <c r="O83">
        <v>9868402.7200000007</v>
      </c>
      <c r="P83">
        <v>0</v>
      </c>
      <c r="Q83">
        <v>0</v>
      </c>
      <c r="R83">
        <v>0</v>
      </c>
      <c r="S83" t="s">
        <v>50</v>
      </c>
      <c r="T83" t="s">
        <v>51</v>
      </c>
      <c r="U83" t="s">
        <v>52</v>
      </c>
      <c r="V83" t="s">
        <v>51</v>
      </c>
      <c r="W83" t="s">
        <v>33</v>
      </c>
      <c r="X83" t="s">
        <v>53</v>
      </c>
      <c r="Y83" t="s">
        <v>44</v>
      </c>
      <c r="Z83" s="198">
        <v>44740</v>
      </c>
      <c r="AA83" s="198">
        <v>45657</v>
      </c>
      <c r="AB83" t="s">
        <v>36</v>
      </c>
      <c r="AC83">
        <v>10000000</v>
      </c>
      <c r="AD83" t="s">
        <v>52</v>
      </c>
      <c r="AE83" t="s">
        <v>37</v>
      </c>
      <c r="AF83" s="37">
        <v>1</v>
      </c>
      <c r="AG83" s="79" t="str">
        <f t="shared" si="1"/>
        <v>0</v>
      </c>
      <c r="AH83" s="3">
        <v>1</v>
      </c>
    </row>
    <row r="84" spans="1:34" x14ac:dyDescent="0.3">
      <c r="A84" t="s">
        <v>192</v>
      </c>
      <c r="B84" t="s">
        <v>193</v>
      </c>
      <c r="C84" t="s">
        <v>1855</v>
      </c>
      <c r="D84">
        <v>6000000</v>
      </c>
      <c r="E84">
        <v>6000000</v>
      </c>
      <c r="F84">
        <v>0</v>
      </c>
      <c r="G84">
        <v>0</v>
      </c>
      <c r="H84">
        <v>0</v>
      </c>
      <c r="I84">
        <v>5962487.5499999998</v>
      </c>
      <c r="J84" s="186">
        <v>99.374792499999998</v>
      </c>
      <c r="K84">
        <v>0</v>
      </c>
      <c r="L84">
        <v>0</v>
      </c>
      <c r="M84">
        <v>5962487.5499999998</v>
      </c>
      <c r="N84">
        <v>0</v>
      </c>
      <c r="O84">
        <v>5962487.5499999998</v>
      </c>
      <c r="P84">
        <v>0</v>
      </c>
      <c r="Q84">
        <v>0</v>
      </c>
      <c r="R84">
        <v>0</v>
      </c>
      <c r="S84" t="s">
        <v>56</v>
      </c>
      <c r="T84" t="s">
        <v>57</v>
      </c>
      <c r="U84" t="s">
        <v>58</v>
      </c>
      <c r="V84" t="s">
        <v>57</v>
      </c>
      <c r="W84" t="s">
        <v>33</v>
      </c>
      <c r="X84" t="s">
        <v>59</v>
      </c>
      <c r="Y84" t="s">
        <v>83</v>
      </c>
      <c r="Z84" s="198">
        <v>44746</v>
      </c>
      <c r="AA84" s="198">
        <v>45747</v>
      </c>
      <c r="AB84" t="s">
        <v>36</v>
      </c>
      <c r="AC84">
        <v>6000000</v>
      </c>
      <c r="AD84" t="s">
        <v>58</v>
      </c>
      <c r="AE84" t="s">
        <v>37</v>
      </c>
      <c r="AF84" s="37">
        <v>1</v>
      </c>
      <c r="AG84" s="79" t="str">
        <f t="shared" si="1"/>
        <v>0</v>
      </c>
      <c r="AH84" s="3">
        <v>1</v>
      </c>
    </row>
    <row r="85" spans="1:34" x14ac:dyDescent="0.3">
      <c r="A85" t="s">
        <v>194</v>
      </c>
      <c r="B85" t="s">
        <v>195</v>
      </c>
      <c r="C85" t="s">
        <v>1858</v>
      </c>
      <c r="D85">
        <v>7000000</v>
      </c>
      <c r="E85">
        <v>7000000</v>
      </c>
      <c r="F85">
        <v>0</v>
      </c>
      <c r="G85">
        <v>0</v>
      </c>
      <c r="H85">
        <v>0</v>
      </c>
      <c r="I85">
        <v>5168853.8499999996</v>
      </c>
      <c r="J85" s="186">
        <v>73.840769285714273</v>
      </c>
      <c r="K85">
        <v>0</v>
      </c>
      <c r="L85">
        <v>0</v>
      </c>
      <c r="M85">
        <v>5168853.8499999996</v>
      </c>
      <c r="N85">
        <v>0</v>
      </c>
      <c r="O85">
        <v>5168853.8499999996</v>
      </c>
      <c r="P85">
        <v>0</v>
      </c>
      <c r="Q85">
        <v>0</v>
      </c>
      <c r="R85">
        <v>0</v>
      </c>
      <c r="S85" t="s">
        <v>50</v>
      </c>
      <c r="T85" t="s">
        <v>51</v>
      </c>
      <c r="U85" t="s">
        <v>52</v>
      </c>
      <c r="V85" t="s">
        <v>51</v>
      </c>
      <c r="W85" t="s">
        <v>33</v>
      </c>
      <c r="X85" t="s">
        <v>53</v>
      </c>
      <c r="Y85" t="s">
        <v>83</v>
      </c>
      <c r="Z85" s="198">
        <v>44740</v>
      </c>
      <c r="AA85" s="198">
        <v>45657</v>
      </c>
      <c r="AB85" t="s">
        <v>36</v>
      </c>
      <c r="AC85">
        <v>7000000</v>
      </c>
      <c r="AD85" t="s">
        <v>52</v>
      </c>
      <c r="AE85" t="s">
        <v>37</v>
      </c>
      <c r="AF85" s="37">
        <v>1</v>
      </c>
      <c r="AG85" s="79" t="str">
        <f t="shared" si="1"/>
        <v>0</v>
      </c>
      <c r="AH85" s="3">
        <v>1</v>
      </c>
    </row>
    <row r="86" spans="1:34" x14ac:dyDescent="0.3">
      <c r="A86" t="s">
        <v>196</v>
      </c>
      <c r="B86" t="s">
        <v>197</v>
      </c>
      <c r="C86" t="s">
        <v>1854</v>
      </c>
      <c r="D86">
        <v>600000</v>
      </c>
      <c r="E86">
        <v>600000</v>
      </c>
      <c r="F86">
        <v>0</v>
      </c>
      <c r="G86">
        <v>0</v>
      </c>
      <c r="H86">
        <v>0</v>
      </c>
      <c r="I86">
        <v>468171.32</v>
      </c>
      <c r="J86" s="186">
        <v>78.028553333333335</v>
      </c>
      <c r="K86">
        <v>0</v>
      </c>
      <c r="L86">
        <v>0</v>
      </c>
      <c r="M86">
        <v>468171.32</v>
      </c>
      <c r="N86">
        <v>0</v>
      </c>
      <c r="O86">
        <v>468171.32</v>
      </c>
      <c r="P86">
        <v>0</v>
      </c>
      <c r="Q86">
        <v>0</v>
      </c>
      <c r="R86">
        <v>0</v>
      </c>
      <c r="S86" t="s">
        <v>72</v>
      </c>
      <c r="T86" t="s">
        <v>41</v>
      </c>
      <c r="U86" t="s">
        <v>42</v>
      </c>
      <c r="V86" t="s">
        <v>41</v>
      </c>
      <c r="W86" t="s">
        <v>33</v>
      </c>
      <c r="X86" t="s">
        <v>43</v>
      </c>
      <c r="Y86" t="s">
        <v>35</v>
      </c>
      <c r="Z86" s="198">
        <v>44743</v>
      </c>
      <c r="AA86" s="198">
        <v>45291</v>
      </c>
      <c r="AB86" t="s">
        <v>36</v>
      </c>
      <c r="AC86">
        <v>600000</v>
      </c>
      <c r="AD86" t="s">
        <v>42</v>
      </c>
      <c r="AE86" t="s">
        <v>37</v>
      </c>
      <c r="AF86" s="37">
        <v>1</v>
      </c>
      <c r="AG86" s="79" t="str">
        <f t="shared" si="1"/>
        <v>0</v>
      </c>
      <c r="AH86" s="3">
        <v>1</v>
      </c>
    </row>
    <row r="87" spans="1:34" x14ac:dyDescent="0.3">
      <c r="A87" t="s">
        <v>198</v>
      </c>
      <c r="B87" t="s">
        <v>199</v>
      </c>
      <c r="C87" t="s">
        <v>1860</v>
      </c>
      <c r="D87">
        <v>8000000</v>
      </c>
      <c r="E87">
        <v>8000000</v>
      </c>
      <c r="F87">
        <v>0</v>
      </c>
      <c r="G87">
        <v>0</v>
      </c>
      <c r="H87">
        <v>0</v>
      </c>
      <c r="I87">
        <v>8797008.4800000004</v>
      </c>
      <c r="J87" s="186">
        <v>109.96260600000001</v>
      </c>
      <c r="K87">
        <v>0</v>
      </c>
      <c r="L87">
        <v>0</v>
      </c>
      <c r="M87">
        <v>8797008.4800000004</v>
      </c>
      <c r="N87">
        <v>0</v>
      </c>
      <c r="O87">
        <v>8797008.4800000004</v>
      </c>
      <c r="P87">
        <v>0</v>
      </c>
      <c r="Q87">
        <v>0</v>
      </c>
      <c r="R87">
        <v>0</v>
      </c>
      <c r="S87" t="s">
        <v>129</v>
      </c>
      <c r="T87" t="s">
        <v>112</v>
      </c>
      <c r="U87" t="s">
        <v>113</v>
      </c>
      <c r="V87" t="s">
        <v>112</v>
      </c>
      <c r="W87" t="s">
        <v>33</v>
      </c>
      <c r="X87" t="s">
        <v>114</v>
      </c>
      <c r="Y87" t="s">
        <v>35</v>
      </c>
      <c r="Z87" s="198">
        <v>44742</v>
      </c>
      <c r="AA87" s="198">
        <v>45380</v>
      </c>
      <c r="AB87" t="s">
        <v>36</v>
      </c>
      <c r="AC87">
        <v>8000000</v>
      </c>
      <c r="AD87" t="s">
        <v>113</v>
      </c>
      <c r="AE87" t="s">
        <v>37</v>
      </c>
      <c r="AF87" s="37">
        <v>1</v>
      </c>
      <c r="AG87" s="79" t="str">
        <f t="shared" si="1"/>
        <v>0</v>
      </c>
      <c r="AH87" s="3">
        <v>1</v>
      </c>
    </row>
    <row r="88" spans="1:34" x14ac:dyDescent="0.3">
      <c r="A88" t="s">
        <v>200</v>
      </c>
      <c r="B88" t="s">
        <v>201</v>
      </c>
      <c r="C88" t="s">
        <v>1860</v>
      </c>
      <c r="D88">
        <v>4700000</v>
      </c>
      <c r="E88">
        <v>4700000</v>
      </c>
      <c r="F88">
        <v>0</v>
      </c>
      <c r="G88">
        <v>0</v>
      </c>
      <c r="H88">
        <v>0</v>
      </c>
      <c r="I88">
        <v>4930608.37</v>
      </c>
      <c r="J88" s="186">
        <v>104.90656106382978</v>
      </c>
      <c r="K88">
        <v>0</v>
      </c>
      <c r="L88">
        <v>0</v>
      </c>
      <c r="M88">
        <v>4930608.37</v>
      </c>
      <c r="N88">
        <v>0</v>
      </c>
      <c r="O88">
        <v>4930608.37</v>
      </c>
      <c r="P88">
        <v>0</v>
      </c>
      <c r="Q88">
        <v>0</v>
      </c>
      <c r="R88">
        <v>0</v>
      </c>
      <c r="S88" t="s">
        <v>129</v>
      </c>
      <c r="T88" t="s">
        <v>112</v>
      </c>
      <c r="U88" t="s">
        <v>113</v>
      </c>
      <c r="V88" t="s">
        <v>112</v>
      </c>
      <c r="W88" t="s">
        <v>33</v>
      </c>
      <c r="X88" t="s">
        <v>114</v>
      </c>
      <c r="Y88" t="s">
        <v>35</v>
      </c>
      <c r="Z88" s="198">
        <v>44742</v>
      </c>
      <c r="AA88" s="198">
        <v>45377</v>
      </c>
      <c r="AB88" t="s">
        <v>36</v>
      </c>
      <c r="AC88">
        <v>4700000</v>
      </c>
      <c r="AD88" t="s">
        <v>113</v>
      </c>
      <c r="AE88" t="s">
        <v>37</v>
      </c>
      <c r="AF88" s="37">
        <v>1</v>
      </c>
      <c r="AG88" s="79" t="str">
        <f t="shared" si="1"/>
        <v>0</v>
      </c>
      <c r="AH88" s="3">
        <v>1</v>
      </c>
    </row>
    <row r="89" spans="1:34" x14ac:dyDescent="0.3">
      <c r="A89" t="s">
        <v>202</v>
      </c>
      <c r="B89" t="s">
        <v>203</v>
      </c>
      <c r="C89" t="s">
        <v>1858</v>
      </c>
      <c r="D89">
        <v>8300000</v>
      </c>
      <c r="E89">
        <v>8300000</v>
      </c>
      <c r="F89">
        <v>0</v>
      </c>
      <c r="G89">
        <v>0</v>
      </c>
      <c r="H89">
        <v>0</v>
      </c>
      <c r="I89">
        <v>6923502</v>
      </c>
      <c r="J89" s="186">
        <v>83.415686746987959</v>
      </c>
      <c r="K89">
        <v>0</v>
      </c>
      <c r="L89">
        <v>0</v>
      </c>
      <c r="M89">
        <v>6923502</v>
      </c>
      <c r="N89">
        <v>0</v>
      </c>
      <c r="O89">
        <v>6923502</v>
      </c>
      <c r="P89">
        <v>0</v>
      </c>
      <c r="Q89">
        <v>0</v>
      </c>
      <c r="R89">
        <v>0</v>
      </c>
      <c r="S89" t="s">
        <v>50</v>
      </c>
      <c r="T89" t="s">
        <v>51</v>
      </c>
      <c r="U89" t="s">
        <v>52</v>
      </c>
      <c r="V89" t="s">
        <v>51</v>
      </c>
      <c r="W89" t="s">
        <v>33</v>
      </c>
      <c r="X89" t="s">
        <v>53</v>
      </c>
      <c r="Y89" t="s">
        <v>35</v>
      </c>
      <c r="Z89" s="198">
        <v>44743</v>
      </c>
      <c r="AA89" s="198">
        <v>45657</v>
      </c>
      <c r="AB89" t="s">
        <v>36</v>
      </c>
      <c r="AC89">
        <v>8300000</v>
      </c>
      <c r="AD89" t="s">
        <v>52</v>
      </c>
      <c r="AE89" t="s">
        <v>37</v>
      </c>
      <c r="AF89" s="37">
        <v>1</v>
      </c>
      <c r="AG89" s="79" t="str">
        <f t="shared" si="1"/>
        <v>0</v>
      </c>
      <c r="AH89" s="3">
        <v>1</v>
      </c>
    </row>
    <row r="90" spans="1:34" x14ac:dyDescent="0.3">
      <c r="A90" t="s">
        <v>204</v>
      </c>
      <c r="B90" t="s">
        <v>205</v>
      </c>
      <c r="C90" t="s">
        <v>1858</v>
      </c>
      <c r="D90">
        <v>800000</v>
      </c>
      <c r="E90">
        <v>800000</v>
      </c>
      <c r="F90">
        <v>0</v>
      </c>
      <c r="G90">
        <v>0</v>
      </c>
      <c r="H90">
        <v>0</v>
      </c>
      <c r="I90">
        <v>799092.4</v>
      </c>
      <c r="J90" s="186">
        <v>99.88655</v>
      </c>
      <c r="K90">
        <v>0</v>
      </c>
      <c r="L90">
        <v>0</v>
      </c>
      <c r="M90">
        <v>799092.4</v>
      </c>
      <c r="N90">
        <v>0</v>
      </c>
      <c r="O90">
        <v>799092.4</v>
      </c>
      <c r="P90">
        <v>0</v>
      </c>
      <c r="Q90">
        <v>0</v>
      </c>
      <c r="R90">
        <v>0</v>
      </c>
      <c r="S90" t="s">
        <v>50</v>
      </c>
      <c r="T90" t="s">
        <v>51</v>
      </c>
      <c r="U90" t="s">
        <v>52</v>
      </c>
      <c r="V90" t="s">
        <v>51</v>
      </c>
      <c r="W90" t="s">
        <v>33</v>
      </c>
      <c r="X90" t="s">
        <v>53</v>
      </c>
      <c r="Y90" t="s">
        <v>35</v>
      </c>
      <c r="Z90" s="198">
        <v>44743</v>
      </c>
      <c r="AA90" s="198">
        <v>45565</v>
      </c>
      <c r="AB90" t="s">
        <v>36</v>
      </c>
      <c r="AC90">
        <v>800000</v>
      </c>
      <c r="AD90" t="s">
        <v>52</v>
      </c>
      <c r="AE90" t="s">
        <v>37</v>
      </c>
      <c r="AF90" s="37">
        <v>1</v>
      </c>
      <c r="AG90" s="79" t="str">
        <f t="shared" si="1"/>
        <v>0</v>
      </c>
      <c r="AH90" s="3">
        <v>1</v>
      </c>
    </row>
    <row r="91" spans="1:34" x14ac:dyDescent="0.3">
      <c r="A91" t="s">
        <v>206</v>
      </c>
      <c r="B91" t="s">
        <v>207</v>
      </c>
      <c r="C91" t="s">
        <v>1857</v>
      </c>
      <c r="D91">
        <v>3900000</v>
      </c>
      <c r="E91">
        <v>3900000</v>
      </c>
      <c r="F91">
        <v>0</v>
      </c>
      <c r="G91">
        <v>0</v>
      </c>
      <c r="H91">
        <v>0</v>
      </c>
      <c r="I91">
        <v>3893881.71</v>
      </c>
      <c r="J91" s="186">
        <v>99.843120769230765</v>
      </c>
      <c r="K91">
        <v>0</v>
      </c>
      <c r="L91">
        <v>0</v>
      </c>
      <c r="M91">
        <v>3893881.71</v>
      </c>
      <c r="N91">
        <v>0</v>
      </c>
      <c r="O91">
        <v>3893881.71</v>
      </c>
      <c r="P91">
        <v>0</v>
      </c>
      <c r="Q91">
        <v>0</v>
      </c>
      <c r="R91">
        <v>0</v>
      </c>
      <c r="S91" t="s">
        <v>208</v>
      </c>
      <c r="T91" t="s">
        <v>100</v>
      </c>
      <c r="U91" t="s">
        <v>101</v>
      </c>
      <c r="V91" t="s">
        <v>100</v>
      </c>
      <c r="W91" t="s">
        <v>33</v>
      </c>
      <c r="X91" t="s">
        <v>102</v>
      </c>
      <c r="Y91" t="s">
        <v>35</v>
      </c>
      <c r="Z91" s="198">
        <v>44743</v>
      </c>
      <c r="AA91" s="198">
        <v>45199</v>
      </c>
      <c r="AB91" t="s">
        <v>36</v>
      </c>
      <c r="AC91">
        <v>3900000</v>
      </c>
      <c r="AD91" t="s">
        <v>101</v>
      </c>
      <c r="AE91" t="s">
        <v>37</v>
      </c>
      <c r="AF91" s="37">
        <v>1</v>
      </c>
      <c r="AG91" s="79" t="str">
        <f t="shared" si="1"/>
        <v>0</v>
      </c>
      <c r="AH91" s="3">
        <v>1</v>
      </c>
    </row>
    <row r="92" spans="1:34" x14ac:dyDescent="0.3">
      <c r="A92" t="s">
        <v>209</v>
      </c>
      <c r="B92" t="s">
        <v>210</v>
      </c>
      <c r="C92" t="s">
        <v>1860</v>
      </c>
      <c r="D92">
        <v>10000000</v>
      </c>
      <c r="E92">
        <v>10000000</v>
      </c>
      <c r="F92">
        <v>0</v>
      </c>
      <c r="G92">
        <v>0</v>
      </c>
      <c r="H92">
        <v>0</v>
      </c>
      <c r="I92">
        <v>9965915.0500000007</v>
      </c>
      <c r="J92" s="186">
        <v>99.65915050000001</v>
      </c>
      <c r="K92">
        <v>0</v>
      </c>
      <c r="L92">
        <v>0</v>
      </c>
      <c r="M92">
        <v>9965915.0500000007</v>
      </c>
      <c r="N92">
        <v>0</v>
      </c>
      <c r="O92">
        <v>9965915.0500000007</v>
      </c>
      <c r="P92">
        <v>0</v>
      </c>
      <c r="Q92">
        <v>0</v>
      </c>
      <c r="R92">
        <v>0</v>
      </c>
      <c r="S92" t="s">
        <v>129</v>
      </c>
      <c r="T92" t="s">
        <v>112</v>
      </c>
      <c r="U92" t="s">
        <v>113</v>
      </c>
      <c r="V92" t="s">
        <v>112</v>
      </c>
      <c r="W92" t="s">
        <v>33</v>
      </c>
      <c r="X92" t="s">
        <v>114</v>
      </c>
      <c r="Y92" t="s">
        <v>83</v>
      </c>
      <c r="Z92" s="198">
        <v>44747</v>
      </c>
      <c r="AA92" s="198">
        <v>45657</v>
      </c>
      <c r="AB92" t="s">
        <v>36</v>
      </c>
      <c r="AC92">
        <v>10000000</v>
      </c>
      <c r="AD92" t="s">
        <v>113</v>
      </c>
      <c r="AE92" t="s">
        <v>37</v>
      </c>
      <c r="AF92" s="37">
        <v>1</v>
      </c>
      <c r="AG92" s="79" t="str">
        <f t="shared" si="1"/>
        <v>0</v>
      </c>
      <c r="AH92" s="3">
        <v>1</v>
      </c>
    </row>
    <row r="93" spans="1:34" x14ac:dyDescent="0.3">
      <c r="A93" t="s">
        <v>211</v>
      </c>
      <c r="B93" t="s">
        <v>212</v>
      </c>
      <c r="C93" t="s">
        <v>1860</v>
      </c>
      <c r="D93">
        <v>2000000</v>
      </c>
      <c r="E93">
        <v>2000000</v>
      </c>
      <c r="F93">
        <v>0</v>
      </c>
      <c r="G93">
        <v>0</v>
      </c>
      <c r="H93">
        <v>0</v>
      </c>
      <c r="I93">
        <v>2179098.4700000002</v>
      </c>
      <c r="J93" s="186">
        <v>108.95492350000001</v>
      </c>
      <c r="K93">
        <v>0</v>
      </c>
      <c r="L93">
        <v>0</v>
      </c>
      <c r="M93">
        <v>2179098.4700000002</v>
      </c>
      <c r="N93">
        <v>0</v>
      </c>
      <c r="O93">
        <v>2179098.4700000002</v>
      </c>
      <c r="P93">
        <v>0</v>
      </c>
      <c r="Q93">
        <v>0</v>
      </c>
      <c r="R93">
        <v>0</v>
      </c>
      <c r="S93" t="s">
        <v>129</v>
      </c>
      <c r="T93" t="s">
        <v>112</v>
      </c>
      <c r="U93" t="s">
        <v>113</v>
      </c>
      <c r="V93" t="s">
        <v>112</v>
      </c>
      <c r="W93" t="s">
        <v>33</v>
      </c>
      <c r="X93" t="s">
        <v>114</v>
      </c>
      <c r="Y93" t="s">
        <v>86</v>
      </c>
      <c r="Z93" s="198">
        <v>44747</v>
      </c>
      <c r="AA93" s="198">
        <v>45382</v>
      </c>
      <c r="AB93" t="s">
        <v>36</v>
      </c>
      <c r="AC93">
        <v>2000000</v>
      </c>
      <c r="AD93" t="s">
        <v>113</v>
      </c>
      <c r="AE93" t="s">
        <v>37</v>
      </c>
      <c r="AF93" s="37">
        <v>1</v>
      </c>
      <c r="AG93" s="79" t="str">
        <f t="shared" si="1"/>
        <v>0</v>
      </c>
      <c r="AH93" s="3">
        <v>1</v>
      </c>
    </row>
    <row r="94" spans="1:34" x14ac:dyDescent="0.3">
      <c r="A94" t="s">
        <v>213</v>
      </c>
      <c r="B94" t="s">
        <v>214</v>
      </c>
      <c r="C94" t="s">
        <v>1860</v>
      </c>
      <c r="D94">
        <v>1000000</v>
      </c>
      <c r="E94">
        <v>1000000</v>
      </c>
      <c r="F94">
        <v>0</v>
      </c>
      <c r="G94">
        <v>0</v>
      </c>
      <c r="H94">
        <v>0</v>
      </c>
      <c r="I94">
        <v>1073369.51</v>
      </c>
      <c r="J94" s="186">
        <v>107.336951</v>
      </c>
      <c r="K94">
        <v>0</v>
      </c>
      <c r="L94">
        <v>0</v>
      </c>
      <c r="M94">
        <v>1073369.51</v>
      </c>
      <c r="N94">
        <v>0</v>
      </c>
      <c r="O94">
        <v>1073369.51</v>
      </c>
      <c r="P94">
        <v>0</v>
      </c>
      <c r="Q94">
        <v>0</v>
      </c>
      <c r="R94">
        <v>0</v>
      </c>
      <c r="S94" t="s">
        <v>129</v>
      </c>
      <c r="T94" t="s">
        <v>112</v>
      </c>
      <c r="U94" t="s">
        <v>113</v>
      </c>
      <c r="V94" t="s">
        <v>112</v>
      </c>
      <c r="W94" t="s">
        <v>33</v>
      </c>
      <c r="X94" t="s">
        <v>114</v>
      </c>
      <c r="Y94" t="s">
        <v>35</v>
      </c>
      <c r="Z94" s="198">
        <v>44747</v>
      </c>
      <c r="AA94" s="198">
        <v>45382</v>
      </c>
      <c r="AB94" t="s">
        <v>36</v>
      </c>
      <c r="AC94">
        <v>1000000</v>
      </c>
      <c r="AD94" t="s">
        <v>113</v>
      </c>
      <c r="AE94" t="s">
        <v>37</v>
      </c>
      <c r="AF94" s="37">
        <v>1</v>
      </c>
      <c r="AG94" s="79" t="str">
        <f t="shared" si="1"/>
        <v>0</v>
      </c>
      <c r="AH94" s="3">
        <v>1</v>
      </c>
    </row>
    <row r="95" spans="1:34" x14ac:dyDescent="0.3">
      <c r="A95" t="s">
        <v>215</v>
      </c>
      <c r="B95" t="s">
        <v>216</v>
      </c>
      <c r="C95" t="s">
        <v>1853</v>
      </c>
      <c r="D95">
        <v>900000</v>
      </c>
      <c r="E95">
        <v>900000</v>
      </c>
      <c r="F95">
        <v>0</v>
      </c>
      <c r="G95">
        <v>0</v>
      </c>
      <c r="H95">
        <v>0</v>
      </c>
      <c r="I95">
        <v>902844.43</v>
      </c>
      <c r="J95" s="186">
        <v>100.31604777777778</v>
      </c>
      <c r="K95">
        <v>0</v>
      </c>
      <c r="L95">
        <v>0</v>
      </c>
      <c r="M95">
        <v>902844.43</v>
      </c>
      <c r="N95">
        <v>0</v>
      </c>
      <c r="O95">
        <v>902844.43</v>
      </c>
      <c r="P95">
        <v>0</v>
      </c>
      <c r="Q95">
        <v>0</v>
      </c>
      <c r="R95">
        <v>0</v>
      </c>
      <c r="S95" t="s">
        <v>30</v>
      </c>
      <c r="T95" t="s">
        <v>31</v>
      </c>
      <c r="U95" t="s">
        <v>32</v>
      </c>
      <c r="V95" t="s">
        <v>31</v>
      </c>
      <c r="W95" t="s">
        <v>33</v>
      </c>
      <c r="X95" t="s">
        <v>34</v>
      </c>
      <c r="Y95" t="s">
        <v>35</v>
      </c>
      <c r="Z95" s="198">
        <v>44747</v>
      </c>
      <c r="AA95" s="198">
        <v>45199</v>
      </c>
      <c r="AB95" t="s">
        <v>36</v>
      </c>
      <c r="AC95">
        <v>900000</v>
      </c>
      <c r="AD95" t="s">
        <v>32</v>
      </c>
      <c r="AE95" t="s">
        <v>37</v>
      </c>
      <c r="AF95" s="37">
        <v>1</v>
      </c>
      <c r="AG95" s="79" t="str">
        <f t="shared" si="1"/>
        <v>0</v>
      </c>
      <c r="AH95" s="3">
        <v>1</v>
      </c>
    </row>
    <row r="96" spans="1:34" x14ac:dyDescent="0.3">
      <c r="A96" t="s">
        <v>217</v>
      </c>
      <c r="B96" t="s">
        <v>218</v>
      </c>
      <c r="C96" t="s">
        <v>1853</v>
      </c>
      <c r="D96">
        <v>800000</v>
      </c>
      <c r="E96">
        <v>800000</v>
      </c>
      <c r="F96">
        <v>0</v>
      </c>
      <c r="G96">
        <v>0</v>
      </c>
      <c r="H96">
        <v>0</v>
      </c>
      <c r="I96">
        <v>865987.67</v>
      </c>
      <c r="J96" s="186">
        <v>108.24845875000001</v>
      </c>
      <c r="K96">
        <v>0</v>
      </c>
      <c r="L96">
        <v>0</v>
      </c>
      <c r="M96">
        <v>865987.67</v>
      </c>
      <c r="N96">
        <v>0</v>
      </c>
      <c r="O96">
        <v>865987.67</v>
      </c>
      <c r="P96">
        <v>0</v>
      </c>
      <c r="Q96">
        <v>0</v>
      </c>
      <c r="R96">
        <v>0</v>
      </c>
      <c r="S96" t="s">
        <v>30</v>
      </c>
      <c r="T96" t="s">
        <v>31</v>
      </c>
      <c r="U96" t="s">
        <v>32</v>
      </c>
      <c r="V96" t="s">
        <v>31</v>
      </c>
      <c r="W96" t="s">
        <v>33</v>
      </c>
      <c r="X96" t="s">
        <v>34</v>
      </c>
      <c r="Y96" t="s">
        <v>35</v>
      </c>
      <c r="Z96" s="198">
        <v>44747</v>
      </c>
      <c r="AA96" s="198">
        <v>45291</v>
      </c>
      <c r="AB96" t="s">
        <v>36</v>
      </c>
      <c r="AC96">
        <v>800000</v>
      </c>
      <c r="AD96" t="s">
        <v>32</v>
      </c>
      <c r="AE96" t="s">
        <v>37</v>
      </c>
      <c r="AF96" s="37">
        <v>1</v>
      </c>
      <c r="AG96" s="79" t="str">
        <f t="shared" si="1"/>
        <v>0</v>
      </c>
      <c r="AH96" s="3">
        <v>1</v>
      </c>
    </row>
    <row r="97" spans="1:34" x14ac:dyDescent="0.3">
      <c r="A97" t="s">
        <v>219</v>
      </c>
      <c r="B97" t="s">
        <v>220</v>
      </c>
      <c r="C97" t="s">
        <v>1853</v>
      </c>
      <c r="D97">
        <v>900000</v>
      </c>
      <c r="E97">
        <v>900000</v>
      </c>
      <c r="F97">
        <v>0</v>
      </c>
      <c r="G97">
        <v>0</v>
      </c>
      <c r="H97">
        <v>0</v>
      </c>
      <c r="I97">
        <v>987864.15</v>
      </c>
      <c r="J97" s="186">
        <v>109.76268333333334</v>
      </c>
      <c r="K97">
        <v>0</v>
      </c>
      <c r="L97">
        <v>0</v>
      </c>
      <c r="M97">
        <v>987864.15</v>
      </c>
      <c r="N97">
        <v>0</v>
      </c>
      <c r="O97">
        <v>987864.15</v>
      </c>
      <c r="P97">
        <v>0</v>
      </c>
      <c r="Q97">
        <v>0</v>
      </c>
      <c r="R97">
        <v>0</v>
      </c>
      <c r="S97" t="s">
        <v>30</v>
      </c>
      <c r="T97" t="s">
        <v>31</v>
      </c>
      <c r="U97" t="s">
        <v>32</v>
      </c>
      <c r="V97" t="s">
        <v>31</v>
      </c>
      <c r="W97" t="s">
        <v>33</v>
      </c>
      <c r="X97" t="s">
        <v>34</v>
      </c>
      <c r="Y97" t="s">
        <v>35</v>
      </c>
      <c r="Z97" s="198">
        <v>44747</v>
      </c>
      <c r="AA97" s="198">
        <v>45199</v>
      </c>
      <c r="AB97" t="s">
        <v>36</v>
      </c>
      <c r="AC97">
        <v>900000</v>
      </c>
      <c r="AD97" t="s">
        <v>32</v>
      </c>
      <c r="AE97" t="s">
        <v>37</v>
      </c>
      <c r="AF97" s="37">
        <v>1</v>
      </c>
      <c r="AG97" s="79" t="str">
        <f t="shared" si="1"/>
        <v>0</v>
      </c>
      <c r="AH97" s="3">
        <v>1</v>
      </c>
    </row>
    <row r="98" spans="1:34" x14ac:dyDescent="0.3">
      <c r="A98" t="s">
        <v>221</v>
      </c>
      <c r="B98" t="s">
        <v>222</v>
      </c>
      <c r="C98" t="s">
        <v>1853</v>
      </c>
      <c r="D98">
        <v>900000</v>
      </c>
      <c r="E98">
        <v>900000</v>
      </c>
      <c r="F98">
        <v>0</v>
      </c>
      <c r="G98">
        <v>0</v>
      </c>
      <c r="H98">
        <v>0</v>
      </c>
      <c r="I98">
        <v>921885.85</v>
      </c>
      <c r="J98" s="186">
        <v>102.43176111111111</v>
      </c>
      <c r="K98">
        <v>0</v>
      </c>
      <c r="L98">
        <v>0</v>
      </c>
      <c r="M98">
        <v>921885.85</v>
      </c>
      <c r="N98">
        <v>0</v>
      </c>
      <c r="O98">
        <v>921885.85</v>
      </c>
      <c r="P98">
        <v>0</v>
      </c>
      <c r="Q98">
        <v>0</v>
      </c>
      <c r="R98">
        <v>0</v>
      </c>
      <c r="S98" t="s">
        <v>30</v>
      </c>
      <c r="T98" t="s">
        <v>31</v>
      </c>
      <c r="U98" t="s">
        <v>32</v>
      </c>
      <c r="V98" t="s">
        <v>31</v>
      </c>
      <c r="W98" t="s">
        <v>33</v>
      </c>
      <c r="X98" t="s">
        <v>34</v>
      </c>
      <c r="Y98" t="s">
        <v>35</v>
      </c>
      <c r="Z98" s="198">
        <v>44747</v>
      </c>
      <c r="AA98" s="198">
        <v>45199</v>
      </c>
      <c r="AB98" t="s">
        <v>36</v>
      </c>
      <c r="AC98">
        <v>900000</v>
      </c>
      <c r="AD98" t="s">
        <v>32</v>
      </c>
      <c r="AE98" t="s">
        <v>37</v>
      </c>
      <c r="AF98" s="37">
        <v>1</v>
      </c>
      <c r="AG98" s="79" t="str">
        <f t="shared" si="1"/>
        <v>0</v>
      </c>
      <c r="AH98" s="3">
        <v>1</v>
      </c>
    </row>
    <row r="99" spans="1:34" x14ac:dyDescent="0.3">
      <c r="A99" t="s">
        <v>223</v>
      </c>
      <c r="B99" t="s">
        <v>224</v>
      </c>
      <c r="C99" t="s">
        <v>1853</v>
      </c>
      <c r="D99">
        <v>900000</v>
      </c>
      <c r="E99">
        <v>900000</v>
      </c>
      <c r="F99">
        <v>0</v>
      </c>
      <c r="G99">
        <v>0</v>
      </c>
      <c r="H99">
        <v>0</v>
      </c>
      <c r="I99">
        <v>894499.63</v>
      </c>
      <c r="J99" s="186">
        <v>99.388847777777784</v>
      </c>
      <c r="K99">
        <v>0</v>
      </c>
      <c r="L99">
        <v>0</v>
      </c>
      <c r="M99">
        <v>894499.63</v>
      </c>
      <c r="N99">
        <v>0</v>
      </c>
      <c r="O99">
        <v>894499.63</v>
      </c>
      <c r="P99">
        <v>0</v>
      </c>
      <c r="Q99">
        <v>0</v>
      </c>
      <c r="R99">
        <v>0</v>
      </c>
      <c r="S99" t="s">
        <v>30</v>
      </c>
      <c r="T99" t="s">
        <v>31</v>
      </c>
      <c r="U99" t="s">
        <v>32</v>
      </c>
      <c r="V99" t="s">
        <v>31</v>
      </c>
      <c r="W99" t="s">
        <v>33</v>
      </c>
      <c r="X99" t="s">
        <v>34</v>
      </c>
      <c r="Y99" t="s">
        <v>35</v>
      </c>
      <c r="Z99" s="198">
        <v>44747</v>
      </c>
      <c r="AA99" s="198">
        <v>45291</v>
      </c>
      <c r="AB99" t="s">
        <v>36</v>
      </c>
      <c r="AC99">
        <v>900000</v>
      </c>
      <c r="AD99" t="s">
        <v>32</v>
      </c>
      <c r="AE99" t="s">
        <v>37</v>
      </c>
      <c r="AF99" s="37">
        <v>1</v>
      </c>
      <c r="AG99" s="79" t="str">
        <f t="shared" si="1"/>
        <v>0</v>
      </c>
      <c r="AH99" s="3">
        <v>1</v>
      </c>
    </row>
    <row r="100" spans="1:34" x14ac:dyDescent="0.3">
      <c r="A100" t="s">
        <v>225</v>
      </c>
      <c r="B100" t="s">
        <v>226</v>
      </c>
      <c r="C100" t="s">
        <v>1853</v>
      </c>
      <c r="D100">
        <v>550000</v>
      </c>
      <c r="E100">
        <v>550000</v>
      </c>
      <c r="F100">
        <v>0</v>
      </c>
      <c r="G100">
        <v>0</v>
      </c>
      <c r="H100">
        <v>0</v>
      </c>
      <c r="I100">
        <v>550963.79</v>
      </c>
      <c r="J100" s="186">
        <v>100.17523454545456</v>
      </c>
      <c r="K100">
        <v>0</v>
      </c>
      <c r="L100">
        <v>0</v>
      </c>
      <c r="M100">
        <v>550963.79</v>
      </c>
      <c r="N100">
        <v>0</v>
      </c>
      <c r="O100">
        <v>550963.79</v>
      </c>
      <c r="P100">
        <v>0</v>
      </c>
      <c r="Q100">
        <v>0</v>
      </c>
      <c r="R100">
        <v>0</v>
      </c>
      <c r="S100" t="s">
        <v>30</v>
      </c>
      <c r="T100" t="s">
        <v>31</v>
      </c>
      <c r="U100" t="s">
        <v>32</v>
      </c>
      <c r="V100" t="s">
        <v>31</v>
      </c>
      <c r="W100" t="s">
        <v>33</v>
      </c>
      <c r="X100" t="s">
        <v>34</v>
      </c>
      <c r="Y100" t="s">
        <v>35</v>
      </c>
      <c r="Z100" s="198">
        <v>44747</v>
      </c>
      <c r="AA100" s="198">
        <v>45199</v>
      </c>
      <c r="AB100" t="s">
        <v>36</v>
      </c>
      <c r="AC100">
        <v>550000</v>
      </c>
      <c r="AD100" t="s">
        <v>32</v>
      </c>
      <c r="AE100" t="s">
        <v>37</v>
      </c>
      <c r="AF100" s="37">
        <v>1</v>
      </c>
      <c r="AG100" s="79" t="str">
        <f t="shared" si="1"/>
        <v>0</v>
      </c>
      <c r="AH100" s="3">
        <v>1</v>
      </c>
    </row>
    <row r="101" spans="1:34" x14ac:dyDescent="0.3">
      <c r="A101" t="s">
        <v>227</v>
      </c>
      <c r="B101" t="s">
        <v>228</v>
      </c>
      <c r="C101" t="s">
        <v>1853</v>
      </c>
      <c r="D101">
        <v>900000</v>
      </c>
      <c r="E101">
        <v>900000</v>
      </c>
      <c r="F101">
        <v>0</v>
      </c>
      <c r="G101">
        <v>0</v>
      </c>
      <c r="H101">
        <v>0</v>
      </c>
      <c r="I101">
        <v>898785.64</v>
      </c>
      <c r="J101" s="186">
        <v>99.865071111111106</v>
      </c>
      <c r="K101">
        <v>0</v>
      </c>
      <c r="L101">
        <v>0</v>
      </c>
      <c r="M101">
        <v>898785.64</v>
      </c>
      <c r="N101">
        <v>0</v>
      </c>
      <c r="O101">
        <v>898785.64</v>
      </c>
      <c r="P101">
        <v>0</v>
      </c>
      <c r="Q101">
        <v>0</v>
      </c>
      <c r="R101">
        <v>0</v>
      </c>
      <c r="S101" t="s">
        <v>30</v>
      </c>
      <c r="T101" t="s">
        <v>31</v>
      </c>
      <c r="U101" t="s">
        <v>32</v>
      </c>
      <c r="V101" t="s">
        <v>31</v>
      </c>
      <c r="W101" t="s">
        <v>33</v>
      </c>
      <c r="X101" t="s">
        <v>34</v>
      </c>
      <c r="Y101" t="s">
        <v>35</v>
      </c>
      <c r="Z101" s="198">
        <v>44747</v>
      </c>
      <c r="AA101" s="198">
        <v>45291</v>
      </c>
      <c r="AB101" t="s">
        <v>36</v>
      </c>
      <c r="AC101">
        <v>900000</v>
      </c>
      <c r="AD101" t="s">
        <v>32</v>
      </c>
      <c r="AE101" t="s">
        <v>37</v>
      </c>
      <c r="AF101" s="37">
        <v>1</v>
      </c>
      <c r="AG101" s="79" t="str">
        <f t="shared" si="1"/>
        <v>0</v>
      </c>
      <c r="AH101" s="3">
        <v>1</v>
      </c>
    </row>
    <row r="102" spans="1:34" x14ac:dyDescent="0.3">
      <c r="A102" t="s">
        <v>229</v>
      </c>
      <c r="B102" t="s">
        <v>230</v>
      </c>
      <c r="C102" t="s">
        <v>1859</v>
      </c>
      <c r="D102">
        <v>2000000</v>
      </c>
      <c r="E102">
        <v>2000000</v>
      </c>
      <c r="F102">
        <v>0</v>
      </c>
      <c r="G102">
        <v>0</v>
      </c>
      <c r="H102">
        <v>0</v>
      </c>
      <c r="I102">
        <v>1983339.81</v>
      </c>
      <c r="J102" s="186">
        <v>99.166990499999997</v>
      </c>
      <c r="K102">
        <v>0</v>
      </c>
      <c r="L102">
        <v>0</v>
      </c>
      <c r="M102">
        <v>1983339.81</v>
      </c>
      <c r="N102">
        <v>0</v>
      </c>
      <c r="O102">
        <v>1983339.81</v>
      </c>
      <c r="P102">
        <v>0</v>
      </c>
      <c r="Q102">
        <v>0</v>
      </c>
      <c r="R102">
        <v>0</v>
      </c>
      <c r="S102" t="s">
        <v>231</v>
      </c>
      <c r="T102" t="s">
        <v>162</v>
      </c>
      <c r="U102" t="s">
        <v>163</v>
      </c>
      <c r="V102" t="s">
        <v>162</v>
      </c>
      <c r="W102" t="s">
        <v>33</v>
      </c>
      <c r="X102" t="s">
        <v>164</v>
      </c>
      <c r="Y102" t="s">
        <v>35</v>
      </c>
      <c r="Z102" s="198">
        <v>44749</v>
      </c>
      <c r="AA102" s="198">
        <v>45351</v>
      </c>
      <c r="AB102" t="s">
        <v>36</v>
      </c>
      <c r="AC102">
        <v>2000000</v>
      </c>
      <c r="AD102" t="s">
        <v>163</v>
      </c>
      <c r="AE102" t="s">
        <v>37</v>
      </c>
      <c r="AF102" s="37">
        <v>1</v>
      </c>
      <c r="AG102" s="79" t="str">
        <f t="shared" si="1"/>
        <v>0</v>
      </c>
      <c r="AH102" s="3">
        <v>1</v>
      </c>
    </row>
    <row r="103" spans="1:34" x14ac:dyDescent="0.3">
      <c r="A103" t="s">
        <v>232</v>
      </c>
      <c r="B103" t="s">
        <v>233</v>
      </c>
      <c r="C103" t="s">
        <v>1859</v>
      </c>
      <c r="D103">
        <v>2700000</v>
      </c>
      <c r="E103">
        <v>2700000</v>
      </c>
      <c r="F103">
        <v>0</v>
      </c>
      <c r="G103">
        <v>0</v>
      </c>
      <c r="H103">
        <v>0</v>
      </c>
      <c r="I103">
        <v>2351754.91</v>
      </c>
      <c r="J103" s="186">
        <v>87.102033703703711</v>
      </c>
      <c r="K103">
        <v>0</v>
      </c>
      <c r="L103">
        <v>0</v>
      </c>
      <c r="M103">
        <v>2351754.91</v>
      </c>
      <c r="N103">
        <v>0</v>
      </c>
      <c r="O103">
        <v>2351754.91</v>
      </c>
      <c r="P103">
        <v>0</v>
      </c>
      <c r="Q103">
        <v>0</v>
      </c>
      <c r="R103">
        <v>0</v>
      </c>
      <c r="S103" t="s">
        <v>161</v>
      </c>
      <c r="T103" t="s">
        <v>162</v>
      </c>
      <c r="U103" t="s">
        <v>163</v>
      </c>
      <c r="V103" t="s">
        <v>162</v>
      </c>
      <c r="W103" t="s">
        <v>33</v>
      </c>
      <c r="X103" t="s">
        <v>164</v>
      </c>
      <c r="Y103" t="s">
        <v>35</v>
      </c>
      <c r="Z103" s="198">
        <v>44749</v>
      </c>
      <c r="AA103" s="198">
        <v>45260</v>
      </c>
      <c r="AB103" t="s">
        <v>36</v>
      </c>
      <c r="AC103">
        <v>2700000</v>
      </c>
      <c r="AD103" t="s">
        <v>163</v>
      </c>
      <c r="AE103" t="s">
        <v>37</v>
      </c>
      <c r="AF103" s="37">
        <v>1</v>
      </c>
      <c r="AG103" s="79" t="str">
        <f t="shared" si="1"/>
        <v>0</v>
      </c>
      <c r="AH103" s="3">
        <v>1</v>
      </c>
    </row>
    <row r="104" spans="1:34" x14ac:dyDescent="0.3">
      <c r="A104" t="s">
        <v>234</v>
      </c>
      <c r="B104" t="s">
        <v>235</v>
      </c>
      <c r="C104" t="s">
        <v>1859</v>
      </c>
      <c r="D104">
        <v>1800000</v>
      </c>
      <c r="E104">
        <v>1800000</v>
      </c>
      <c r="F104">
        <v>0</v>
      </c>
      <c r="G104">
        <v>0</v>
      </c>
      <c r="H104">
        <v>0</v>
      </c>
      <c r="I104">
        <v>1662129.05</v>
      </c>
      <c r="J104" s="186">
        <v>92.340502777777786</v>
      </c>
      <c r="K104">
        <v>0</v>
      </c>
      <c r="L104">
        <v>0</v>
      </c>
      <c r="M104">
        <v>1662129.05</v>
      </c>
      <c r="N104">
        <v>0</v>
      </c>
      <c r="O104">
        <v>1662129.05</v>
      </c>
      <c r="P104">
        <v>0</v>
      </c>
      <c r="Q104">
        <v>0</v>
      </c>
      <c r="R104">
        <v>0</v>
      </c>
      <c r="S104" t="s">
        <v>161</v>
      </c>
      <c r="T104" t="s">
        <v>162</v>
      </c>
      <c r="U104" t="s">
        <v>163</v>
      </c>
      <c r="V104" t="s">
        <v>162</v>
      </c>
      <c r="W104" t="s">
        <v>33</v>
      </c>
      <c r="X104" t="s">
        <v>164</v>
      </c>
      <c r="Y104" t="s">
        <v>35</v>
      </c>
      <c r="Z104" s="198">
        <v>44749</v>
      </c>
      <c r="AA104" s="198">
        <v>45291</v>
      </c>
      <c r="AB104" t="s">
        <v>36</v>
      </c>
      <c r="AC104">
        <v>1800000</v>
      </c>
      <c r="AD104" t="s">
        <v>163</v>
      </c>
      <c r="AE104" t="s">
        <v>37</v>
      </c>
      <c r="AF104" s="37">
        <v>1</v>
      </c>
      <c r="AG104" s="79" t="str">
        <f t="shared" si="1"/>
        <v>0</v>
      </c>
      <c r="AH104" s="3">
        <v>1</v>
      </c>
    </row>
    <row r="105" spans="1:34" x14ac:dyDescent="0.3">
      <c r="A105" t="s">
        <v>236</v>
      </c>
      <c r="B105" t="s">
        <v>237</v>
      </c>
      <c r="C105" t="s">
        <v>1860</v>
      </c>
      <c r="D105">
        <v>5000000</v>
      </c>
      <c r="E105">
        <v>5000000</v>
      </c>
      <c r="F105">
        <v>0</v>
      </c>
      <c r="G105">
        <v>0</v>
      </c>
      <c r="H105">
        <v>0</v>
      </c>
      <c r="I105">
        <v>3164387.93</v>
      </c>
      <c r="J105" s="186">
        <v>63.287758600000004</v>
      </c>
      <c r="K105">
        <v>0</v>
      </c>
      <c r="L105">
        <v>0</v>
      </c>
      <c r="M105">
        <v>3164387.93</v>
      </c>
      <c r="N105">
        <v>0</v>
      </c>
      <c r="O105">
        <v>3164387.93</v>
      </c>
      <c r="P105">
        <v>0</v>
      </c>
      <c r="Q105">
        <v>0</v>
      </c>
      <c r="R105">
        <v>0</v>
      </c>
      <c r="S105" t="s">
        <v>111</v>
      </c>
      <c r="T105" t="s">
        <v>112</v>
      </c>
      <c r="U105" t="s">
        <v>113</v>
      </c>
      <c r="V105" t="s">
        <v>112</v>
      </c>
      <c r="W105" t="s">
        <v>33</v>
      </c>
      <c r="X105" t="s">
        <v>114</v>
      </c>
      <c r="Y105" t="s">
        <v>44</v>
      </c>
      <c r="Z105" s="198">
        <v>44753</v>
      </c>
      <c r="AA105" s="198">
        <v>45473</v>
      </c>
      <c r="AB105" t="s">
        <v>36</v>
      </c>
      <c r="AC105">
        <v>5000000</v>
      </c>
      <c r="AD105" t="s">
        <v>113</v>
      </c>
      <c r="AE105" t="s">
        <v>37</v>
      </c>
      <c r="AF105" s="37">
        <v>1</v>
      </c>
      <c r="AG105" s="79" t="str">
        <f t="shared" si="1"/>
        <v>0</v>
      </c>
      <c r="AH105" s="3">
        <v>1</v>
      </c>
    </row>
    <row r="106" spans="1:34" x14ac:dyDescent="0.3">
      <c r="A106" t="s">
        <v>238</v>
      </c>
      <c r="B106" t="s">
        <v>239</v>
      </c>
      <c r="C106" t="s">
        <v>1853</v>
      </c>
      <c r="D106">
        <v>4800000</v>
      </c>
      <c r="E106">
        <v>4800000</v>
      </c>
      <c r="F106">
        <v>0</v>
      </c>
      <c r="G106">
        <v>0</v>
      </c>
      <c r="H106">
        <v>0</v>
      </c>
      <c r="I106">
        <v>4845308.1900000004</v>
      </c>
      <c r="J106" s="186">
        <v>100.943920625</v>
      </c>
      <c r="K106">
        <v>0</v>
      </c>
      <c r="L106">
        <v>0</v>
      </c>
      <c r="M106">
        <v>4845308.1900000004</v>
      </c>
      <c r="N106">
        <v>0</v>
      </c>
      <c r="O106">
        <v>4845308.1900000004</v>
      </c>
      <c r="P106">
        <v>0</v>
      </c>
      <c r="Q106">
        <v>0</v>
      </c>
      <c r="R106">
        <v>0</v>
      </c>
      <c r="S106" t="s">
        <v>30</v>
      </c>
      <c r="T106" t="s">
        <v>31</v>
      </c>
      <c r="U106" t="s">
        <v>32</v>
      </c>
      <c r="V106" t="s">
        <v>31</v>
      </c>
      <c r="W106" t="s">
        <v>33</v>
      </c>
      <c r="X106" t="s">
        <v>34</v>
      </c>
      <c r="Y106" t="s">
        <v>83</v>
      </c>
      <c r="Z106" s="198">
        <v>44750</v>
      </c>
      <c r="AA106" s="198">
        <v>45412</v>
      </c>
      <c r="AB106" t="s">
        <v>36</v>
      </c>
      <c r="AC106">
        <v>4800000</v>
      </c>
      <c r="AD106" t="s">
        <v>32</v>
      </c>
      <c r="AE106" t="s">
        <v>37</v>
      </c>
      <c r="AF106" s="37">
        <v>1</v>
      </c>
      <c r="AG106" s="79" t="str">
        <f t="shared" si="1"/>
        <v>0</v>
      </c>
      <c r="AH106" s="3">
        <v>1</v>
      </c>
    </row>
    <row r="107" spans="1:34" x14ac:dyDescent="0.3">
      <c r="A107" t="s">
        <v>240</v>
      </c>
      <c r="B107" t="s">
        <v>241</v>
      </c>
      <c r="C107" t="s">
        <v>1854</v>
      </c>
      <c r="D107">
        <v>2200000</v>
      </c>
      <c r="E107">
        <v>2200000</v>
      </c>
      <c r="F107">
        <v>0</v>
      </c>
      <c r="G107">
        <v>0</v>
      </c>
      <c r="H107">
        <v>0</v>
      </c>
      <c r="I107">
        <v>1862220.25</v>
      </c>
      <c r="J107" s="186">
        <v>84.646375000000006</v>
      </c>
      <c r="K107">
        <v>0</v>
      </c>
      <c r="L107">
        <v>0</v>
      </c>
      <c r="M107">
        <v>1862220.25</v>
      </c>
      <c r="N107">
        <v>0</v>
      </c>
      <c r="O107">
        <v>1862220.25</v>
      </c>
      <c r="P107">
        <v>0</v>
      </c>
      <c r="Q107">
        <v>0</v>
      </c>
      <c r="R107">
        <v>0</v>
      </c>
      <c r="S107" t="s">
        <v>72</v>
      </c>
      <c r="T107" t="s">
        <v>41</v>
      </c>
      <c r="U107" t="s">
        <v>42</v>
      </c>
      <c r="V107" t="s">
        <v>41</v>
      </c>
      <c r="W107" t="s">
        <v>33</v>
      </c>
      <c r="X107" t="s">
        <v>43</v>
      </c>
      <c r="Y107" t="s">
        <v>83</v>
      </c>
      <c r="Z107" s="198">
        <v>44755</v>
      </c>
      <c r="AA107" s="198">
        <v>45382</v>
      </c>
      <c r="AB107" t="s">
        <v>36</v>
      </c>
      <c r="AC107">
        <v>2200000</v>
      </c>
      <c r="AD107" t="s">
        <v>42</v>
      </c>
      <c r="AE107" t="s">
        <v>37</v>
      </c>
      <c r="AF107" s="37">
        <v>1</v>
      </c>
      <c r="AG107" s="79" t="str">
        <f t="shared" si="1"/>
        <v>0</v>
      </c>
      <c r="AH107" s="3">
        <v>1</v>
      </c>
    </row>
    <row r="108" spans="1:34" x14ac:dyDescent="0.3">
      <c r="A108" t="s">
        <v>242</v>
      </c>
      <c r="B108" t="s">
        <v>195</v>
      </c>
      <c r="C108" t="s">
        <v>1855</v>
      </c>
      <c r="D108">
        <v>3800000</v>
      </c>
      <c r="E108">
        <v>3800000</v>
      </c>
      <c r="F108">
        <v>0</v>
      </c>
      <c r="G108">
        <v>0</v>
      </c>
      <c r="H108">
        <v>0</v>
      </c>
      <c r="I108">
        <v>3773466.39</v>
      </c>
      <c r="J108" s="186">
        <v>99.301747105263161</v>
      </c>
      <c r="K108">
        <v>0</v>
      </c>
      <c r="L108">
        <v>0</v>
      </c>
      <c r="M108">
        <v>3773466.39</v>
      </c>
      <c r="N108">
        <v>0</v>
      </c>
      <c r="O108">
        <v>3773466.39</v>
      </c>
      <c r="P108">
        <v>0</v>
      </c>
      <c r="Q108">
        <v>0</v>
      </c>
      <c r="R108">
        <v>0</v>
      </c>
      <c r="S108" t="s">
        <v>56</v>
      </c>
      <c r="T108" t="s">
        <v>57</v>
      </c>
      <c r="U108" t="s">
        <v>58</v>
      </c>
      <c r="V108" t="s">
        <v>57</v>
      </c>
      <c r="W108" t="s">
        <v>33</v>
      </c>
      <c r="X108" t="s">
        <v>59</v>
      </c>
      <c r="Y108" t="s">
        <v>83</v>
      </c>
      <c r="Z108" s="198">
        <v>44756</v>
      </c>
      <c r="AA108" s="198">
        <v>45747</v>
      </c>
      <c r="AB108" t="s">
        <v>36</v>
      </c>
      <c r="AC108">
        <v>3800000</v>
      </c>
      <c r="AD108" t="s">
        <v>58</v>
      </c>
      <c r="AE108" t="s">
        <v>37</v>
      </c>
      <c r="AF108" s="37">
        <v>1</v>
      </c>
      <c r="AG108" s="79" t="str">
        <f t="shared" si="1"/>
        <v>0</v>
      </c>
      <c r="AH108" s="3">
        <v>1</v>
      </c>
    </row>
    <row r="109" spans="1:34" x14ac:dyDescent="0.3">
      <c r="A109" t="s">
        <v>243</v>
      </c>
      <c r="B109" t="s">
        <v>244</v>
      </c>
      <c r="C109" t="s">
        <v>1854</v>
      </c>
      <c r="D109">
        <v>1200000</v>
      </c>
      <c r="E109">
        <v>1200000</v>
      </c>
      <c r="F109">
        <v>0</v>
      </c>
      <c r="G109">
        <v>0</v>
      </c>
      <c r="H109">
        <v>0</v>
      </c>
      <c r="I109">
        <v>1145461.72</v>
      </c>
      <c r="J109" s="186">
        <v>95.455143333333325</v>
      </c>
      <c r="K109">
        <v>0</v>
      </c>
      <c r="L109">
        <v>0</v>
      </c>
      <c r="M109">
        <v>1145461.72</v>
      </c>
      <c r="N109">
        <v>0</v>
      </c>
      <c r="O109">
        <v>1145461.72</v>
      </c>
      <c r="P109">
        <v>0</v>
      </c>
      <c r="Q109">
        <v>0</v>
      </c>
      <c r="R109">
        <v>0</v>
      </c>
      <c r="S109" t="s">
        <v>72</v>
      </c>
      <c r="T109" t="s">
        <v>41</v>
      </c>
      <c r="U109" t="s">
        <v>42</v>
      </c>
      <c r="V109" t="s">
        <v>41</v>
      </c>
      <c r="W109" t="s">
        <v>33</v>
      </c>
      <c r="X109" t="s">
        <v>43</v>
      </c>
      <c r="Y109" t="s">
        <v>44</v>
      </c>
      <c r="Z109" s="198">
        <v>44757</v>
      </c>
      <c r="AA109" s="198">
        <v>45382</v>
      </c>
      <c r="AB109" t="s">
        <v>36</v>
      </c>
      <c r="AC109">
        <v>1200000</v>
      </c>
      <c r="AD109" t="s">
        <v>42</v>
      </c>
      <c r="AE109" t="s">
        <v>37</v>
      </c>
      <c r="AF109" s="37">
        <v>1</v>
      </c>
      <c r="AG109" s="79" t="str">
        <f t="shared" si="1"/>
        <v>0</v>
      </c>
      <c r="AH109" s="3">
        <v>1</v>
      </c>
    </row>
    <row r="110" spans="1:34" x14ac:dyDescent="0.3">
      <c r="A110" t="s">
        <v>245</v>
      </c>
      <c r="B110" t="s">
        <v>246</v>
      </c>
      <c r="C110" t="s">
        <v>1853</v>
      </c>
      <c r="D110">
        <v>900000</v>
      </c>
      <c r="E110">
        <v>900000</v>
      </c>
      <c r="F110">
        <v>0</v>
      </c>
      <c r="G110">
        <v>0</v>
      </c>
      <c r="H110">
        <v>0</v>
      </c>
      <c r="I110">
        <v>909368.4</v>
      </c>
      <c r="J110" s="186">
        <v>101.04093333333334</v>
      </c>
      <c r="K110">
        <v>0</v>
      </c>
      <c r="L110">
        <v>0</v>
      </c>
      <c r="M110">
        <v>909368.4</v>
      </c>
      <c r="N110">
        <v>0</v>
      </c>
      <c r="O110">
        <v>909368.4</v>
      </c>
      <c r="P110">
        <v>0</v>
      </c>
      <c r="Q110">
        <v>0</v>
      </c>
      <c r="R110">
        <v>0</v>
      </c>
      <c r="S110" t="s">
        <v>30</v>
      </c>
      <c r="T110" t="s">
        <v>31</v>
      </c>
      <c r="U110" t="s">
        <v>32</v>
      </c>
      <c r="V110" t="s">
        <v>31</v>
      </c>
      <c r="W110" t="s">
        <v>33</v>
      </c>
      <c r="X110" t="s">
        <v>34</v>
      </c>
      <c r="Y110" t="s">
        <v>35</v>
      </c>
      <c r="Z110" s="198">
        <v>44758</v>
      </c>
      <c r="AA110" s="198">
        <v>45291</v>
      </c>
      <c r="AB110" t="s">
        <v>36</v>
      </c>
      <c r="AC110">
        <v>900000</v>
      </c>
      <c r="AD110" t="s">
        <v>32</v>
      </c>
      <c r="AE110" t="s">
        <v>37</v>
      </c>
      <c r="AF110" s="37">
        <v>1</v>
      </c>
      <c r="AG110" s="79" t="str">
        <f t="shared" si="1"/>
        <v>0</v>
      </c>
      <c r="AH110" s="3">
        <v>1</v>
      </c>
    </row>
    <row r="111" spans="1:34" x14ac:dyDescent="0.3">
      <c r="A111" t="s">
        <v>247</v>
      </c>
      <c r="B111" t="s">
        <v>248</v>
      </c>
      <c r="C111" t="s">
        <v>1853</v>
      </c>
      <c r="D111">
        <v>1700000</v>
      </c>
      <c r="E111">
        <v>1700000</v>
      </c>
      <c r="F111">
        <v>0</v>
      </c>
      <c r="G111">
        <v>0</v>
      </c>
      <c r="H111">
        <v>0</v>
      </c>
      <c r="I111">
        <v>1699046.78</v>
      </c>
      <c r="J111" s="186">
        <v>99.943928235294123</v>
      </c>
      <c r="K111">
        <v>0</v>
      </c>
      <c r="L111">
        <v>0</v>
      </c>
      <c r="M111">
        <v>1699046.78</v>
      </c>
      <c r="N111">
        <v>0</v>
      </c>
      <c r="O111">
        <v>1699046.78</v>
      </c>
      <c r="P111">
        <v>0</v>
      </c>
      <c r="Q111">
        <v>0</v>
      </c>
      <c r="R111">
        <v>0</v>
      </c>
      <c r="S111" t="s">
        <v>30</v>
      </c>
      <c r="T111" t="s">
        <v>31</v>
      </c>
      <c r="U111" t="s">
        <v>32</v>
      </c>
      <c r="V111" t="s">
        <v>31</v>
      </c>
      <c r="W111" t="s">
        <v>33</v>
      </c>
      <c r="X111" t="s">
        <v>34</v>
      </c>
      <c r="Y111" t="s">
        <v>35</v>
      </c>
      <c r="Z111" s="198">
        <v>44758</v>
      </c>
      <c r="AA111" s="198">
        <v>45291</v>
      </c>
      <c r="AB111" t="s">
        <v>36</v>
      </c>
      <c r="AC111">
        <v>1700000</v>
      </c>
      <c r="AD111" t="s">
        <v>32</v>
      </c>
      <c r="AE111" t="s">
        <v>37</v>
      </c>
      <c r="AF111" s="37">
        <v>1</v>
      </c>
      <c r="AG111" s="79" t="str">
        <f t="shared" si="1"/>
        <v>0</v>
      </c>
      <c r="AH111" s="3">
        <v>1</v>
      </c>
    </row>
    <row r="112" spans="1:34" x14ac:dyDescent="0.3">
      <c r="A112" t="s">
        <v>249</v>
      </c>
      <c r="B112" t="s">
        <v>250</v>
      </c>
      <c r="C112" t="s">
        <v>1854</v>
      </c>
      <c r="D112">
        <v>9600000</v>
      </c>
      <c r="E112">
        <v>9600000</v>
      </c>
      <c r="F112">
        <v>0</v>
      </c>
      <c r="G112">
        <v>0</v>
      </c>
      <c r="H112">
        <v>0</v>
      </c>
      <c r="I112">
        <v>9898563.7699999996</v>
      </c>
      <c r="J112" s="186">
        <v>103.11003927083333</v>
      </c>
      <c r="K112">
        <v>0</v>
      </c>
      <c r="L112">
        <v>0</v>
      </c>
      <c r="M112">
        <v>9898563.7699999996</v>
      </c>
      <c r="N112">
        <v>0</v>
      </c>
      <c r="O112">
        <v>9898563.7699999996</v>
      </c>
      <c r="P112">
        <v>0</v>
      </c>
      <c r="Q112">
        <v>0</v>
      </c>
      <c r="R112">
        <v>0</v>
      </c>
      <c r="S112" t="s">
        <v>72</v>
      </c>
      <c r="T112" t="s">
        <v>41</v>
      </c>
      <c r="U112" t="s">
        <v>42</v>
      </c>
      <c r="V112" t="s">
        <v>41</v>
      </c>
      <c r="W112" t="s">
        <v>33</v>
      </c>
      <c r="X112" t="s">
        <v>43</v>
      </c>
      <c r="Y112" t="s">
        <v>35</v>
      </c>
      <c r="Z112" s="198">
        <v>44760</v>
      </c>
      <c r="AA112" s="198">
        <v>45382</v>
      </c>
      <c r="AB112" t="s">
        <v>36</v>
      </c>
      <c r="AC112">
        <v>9600000</v>
      </c>
      <c r="AD112" t="s">
        <v>42</v>
      </c>
      <c r="AE112" t="s">
        <v>37</v>
      </c>
      <c r="AF112" s="37">
        <v>1</v>
      </c>
      <c r="AG112" s="79" t="str">
        <f t="shared" si="1"/>
        <v>0</v>
      </c>
      <c r="AH112" s="3">
        <v>1</v>
      </c>
    </row>
    <row r="113" spans="1:34" x14ac:dyDescent="0.3">
      <c r="A113" t="s">
        <v>251</v>
      </c>
      <c r="B113" t="s">
        <v>252</v>
      </c>
      <c r="C113" t="s">
        <v>1854</v>
      </c>
      <c r="D113">
        <v>2900000</v>
      </c>
      <c r="E113">
        <v>2900000</v>
      </c>
      <c r="F113">
        <v>0</v>
      </c>
      <c r="G113">
        <v>0</v>
      </c>
      <c r="H113">
        <v>0</v>
      </c>
      <c r="I113">
        <v>2712406.97</v>
      </c>
      <c r="J113" s="186">
        <v>93.531274827586216</v>
      </c>
      <c r="K113">
        <v>0</v>
      </c>
      <c r="L113">
        <v>0</v>
      </c>
      <c r="M113">
        <v>2712406.97</v>
      </c>
      <c r="N113">
        <v>0</v>
      </c>
      <c r="O113">
        <v>2712406.97</v>
      </c>
      <c r="P113">
        <v>0</v>
      </c>
      <c r="Q113">
        <v>0</v>
      </c>
      <c r="R113">
        <v>0</v>
      </c>
      <c r="S113" t="s">
        <v>72</v>
      </c>
      <c r="T113" t="s">
        <v>41</v>
      </c>
      <c r="U113" t="s">
        <v>42</v>
      </c>
      <c r="V113" t="s">
        <v>41</v>
      </c>
      <c r="W113" t="s">
        <v>33</v>
      </c>
      <c r="X113" t="s">
        <v>43</v>
      </c>
      <c r="Y113" t="s">
        <v>35</v>
      </c>
      <c r="Z113" s="198">
        <v>44760</v>
      </c>
      <c r="AA113" s="198">
        <v>45382</v>
      </c>
      <c r="AB113" t="s">
        <v>36</v>
      </c>
      <c r="AC113">
        <v>2900000</v>
      </c>
      <c r="AD113" t="s">
        <v>42</v>
      </c>
      <c r="AE113" t="s">
        <v>37</v>
      </c>
      <c r="AF113" s="37">
        <v>1</v>
      </c>
      <c r="AG113" s="79" t="str">
        <f t="shared" si="1"/>
        <v>0</v>
      </c>
      <c r="AH113" s="3">
        <v>1</v>
      </c>
    </row>
    <row r="114" spans="1:34" x14ac:dyDescent="0.3">
      <c r="A114" t="s">
        <v>253</v>
      </c>
      <c r="B114" t="s">
        <v>254</v>
      </c>
      <c r="C114" t="s">
        <v>1854</v>
      </c>
      <c r="D114">
        <v>600000</v>
      </c>
      <c r="E114">
        <v>600000</v>
      </c>
      <c r="F114">
        <v>0</v>
      </c>
      <c r="G114">
        <v>0</v>
      </c>
      <c r="H114">
        <v>0</v>
      </c>
      <c r="I114">
        <v>375442.1</v>
      </c>
      <c r="J114" s="186">
        <v>62.573683333333328</v>
      </c>
      <c r="K114">
        <v>0</v>
      </c>
      <c r="L114">
        <v>0</v>
      </c>
      <c r="M114">
        <v>375442.1</v>
      </c>
      <c r="N114">
        <v>0</v>
      </c>
      <c r="O114">
        <v>375442.1</v>
      </c>
      <c r="P114">
        <v>0</v>
      </c>
      <c r="Q114">
        <v>0</v>
      </c>
      <c r="R114">
        <v>0</v>
      </c>
      <c r="S114" t="s">
        <v>72</v>
      </c>
      <c r="T114" t="s">
        <v>41</v>
      </c>
      <c r="U114" t="s">
        <v>42</v>
      </c>
      <c r="V114" t="s">
        <v>41</v>
      </c>
      <c r="W114" t="s">
        <v>33</v>
      </c>
      <c r="X114" t="s">
        <v>43</v>
      </c>
      <c r="Y114" t="s">
        <v>35</v>
      </c>
      <c r="Z114" s="198">
        <v>44760</v>
      </c>
      <c r="AA114" s="198">
        <v>45291</v>
      </c>
      <c r="AB114" t="s">
        <v>36</v>
      </c>
      <c r="AC114">
        <v>600000</v>
      </c>
      <c r="AD114" t="s">
        <v>42</v>
      </c>
      <c r="AE114" t="s">
        <v>37</v>
      </c>
      <c r="AF114" s="37">
        <v>1</v>
      </c>
      <c r="AG114" s="79" t="str">
        <f t="shared" si="1"/>
        <v>0</v>
      </c>
      <c r="AH114" s="3">
        <v>1</v>
      </c>
    </row>
    <row r="115" spans="1:34" x14ac:dyDescent="0.3">
      <c r="A115" t="s">
        <v>255</v>
      </c>
      <c r="B115" t="s">
        <v>256</v>
      </c>
      <c r="C115" t="s">
        <v>1858</v>
      </c>
      <c r="D115">
        <v>1600000</v>
      </c>
      <c r="E115">
        <v>1600000</v>
      </c>
      <c r="F115">
        <v>0</v>
      </c>
      <c r="G115">
        <v>0</v>
      </c>
      <c r="H115">
        <v>0</v>
      </c>
      <c r="I115">
        <v>1373293.34</v>
      </c>
      <c r="J115" s="186">
        <v>85.830833750000011</v>
      </c>
      <c r="K115">
        <v>0</v>
      </c>
      <c r="L115">
        <v>0</v>
      </c>
      <c r="M115">
        <v>1373293.34</v>
      </c>
      <c r="N115">
        <v>0</v>
      </c>
      <c r="O115">
        <v>1373293.34</v>
      </c>
      <c r="P115">
        <v>0</v>
      </c>
      <c r="Q115">
        <v>0</v>
      </c>
      <c r="R115">
        <v>0</v>
      </c>
      <c r="S115" t="s">
        <v>50</v>
      </c>
      <c r="T115" t="s">
        <v>51</v>
      </c>
      <c r="U115" t="s">
        <v>52</v>
      </c>
      <c r="V115" t="s">
        <v>51</v>
      </c>
      <c r="W115" t="s">
        <v>33</v>
      </c>
      <c r="X115" t="s">
        <v>53</v>
      </c>
      <c r="Y115" t="s">
        <v>35</v>
      </c>
      <c r="Z115" s="198">
        <v>44762</v>
      </c>
      <c r="AA115" s="198">
        <v>45565</v>
      </c>
      <c r="AB115" t="s">
        <v>36</v>
      </c>
      <c r="AC115">
        <v>1600000</v>
      </c>
      <c r="AD115" t="s">
        <v>52</v>
      </c>
      <c r="AE115" t="s">
        <v>37</v>
      </c>
      <c r="AF115" s="37">
        <v>1</v>
      </c>
      <c r="AG115" s="79" t="str">
        <f t="shared" si="1"/>
        <v>0</v>
      </c>
      <c r="AH115" s="3">
        <v>1</v>
      </c>
    </row>
    <row r="116" spans="1:34" x14ac:dyDescent="0.3">
      <c r="A116" t="s">
        <v>257</v>
      </c>
      <c r="B116" t="s">
        <v>258</v>
      </c>
      <c r="C116" t="s">
        <v>1858</v>
      </c>
      <c r="D116">
        <v>2600000</v>
      </c>
      <c r="E116">
        <v>2600000</v>
      </c>
      <c r="F116">
        <v>0</v>
      </c>
      <c r="G116">
        <v>0</v>
      </c>
      <c r="H116">
        <v>0</v>
      </c>
      <c r="I116">
        <v>2475003.4</v>
      </c>
      <c r="J116" s="186">
        <v>95.192438461538458</v>
      </c>
      <c r="K116">
        <v>0</v>
      </c>
      <c r="L116">
        <v>0</v>
      </c>
      <c r="M116">
        <v>2475003.4</v>
      </c>
      <c r="N116">
        <v>0</v>
      </c>
      <c r="O116">
        <v>2475003.4</v>
      </c>
      <c r="P116">
        <v>0</v>
      </c>
      <c r="Q116">
        <v>0</v>
      </c>
      <c r="R116">
        <v>0</v>
      </c>
      <c r="S116" t="s">
        <v>50</v>
      </c>
      <c r="T116" t="s">
        <v>51</v>
      </c>
      <c r="U116" t="s">
        <v>52</v>
      </c>
      <c r="V116" t="s">
        <v>51</v>
      </c>
      <c r="W116" t="s">
        <v>33</v>
      </c>
      <c r="X116" t="s">
        <v>53</v>
      </c>
      <c r="Y116" t="s">
        <v>35</v>
      </c>
      <c r="Z116" s="198">
        <v>44762</v>
      </c>
      <c r="AA116" s="198">
        <v>45657</v>
      </c>
      <c r="AB116" t="s">
        <v>36</v>
      </c>
      <c r="AC116">
        <v>2600000</v>
      </c>
      <c r="AD116" t="s">
        <v>52</v>
      </c>
      <c r="AE116" t="s">
        <v>37</v>
      </c>
      <c r="AF116" s="37">
        <v>1</v>
      </c>
      <c r="AG116" s="79" t="str">
        <f t="shared" si="1"/>
        <v>0</v>
      </c>
      <c r="AH116" s="3">
        <v>1</v>
      </c>
    </row>
    <row r="117" spans="1:34" x14ac:dyDescent="0.3">
      <c r="A117" t="s">
        <v>259</v>
      </c>
      <c r="B117" t="s">
        <v>260</v>
      </c>
      <c r="C117" t="s">
        <v>1853</v>
      </c>
      <c r="D117">
        <v>15000000</v>
      </c>
      <c r="E117">
        <v>15000000</v>
      </c>
      <c r="F117">
        <v>0</v>
      </c>
      <c r="G117">
        <v>0</v>
      </c>
      <c r="H117">
        <v>0</v>
      </c>
      <c r="I117">
        <v>16368538.689999999</v>
      </c>
      <c r="J117" s="186">
        <v>109.12359126666666</v>
      </c>
      <c r="K117">
        <v>0</v>
      </c>
      <c r="L117">
        <v>0</v>
      </c>
      <c r="M117">
        <v>16368538.689999999</v>
      </c>
      <c r="N117">
        <v>0</v>
      </c>
      <c r="O117">
        <v>16368538.689999999</v>
      </c>
      <c r="P117">
        <v>0</v>
      </c>
      <c r="Q117">
        <v>0</v>
      </c>
      <c r="R117">
        <v>0</v>
      </c>
      <c r="S117" t="s">
        <v>30</v>
      </c>
      <c r="T117" t="s">
        <v>31</v>
      </c>
      <c r="U117" t="s">
        <v>32</v>
      </c>
      <c r="V117" t="s">
        <v>31</v>
      </c>
      <c r="W117" t="s">
        <v>33</v>
      </c>
      <c r="X117" t="s">
        <v>34</v>
      </c>
      <c r="Y117" t="s">
        <v>44</v>
      </c>
      <c r="Z117" s="198">
        <v>44761</v>
      </c>
      <c r="AA117" s="198">
        <v>45382</v>
      </c>
      <c r="AB117" t="s">
        <v>36</v>
      </c>
      <c r="AC117">
        <v>15000000</v>
      </c>
      <c r="AD117" t="s">
        <v>32</v>
      </c>
      <c r="AE117" t="s">
        <v>37</v>
      </c>
      <c r="AF117" s="37">
        <v>1</v>
      </c>
      <c r="AG117" s="79" t="str">
        <f t="shared" si="1"/>
        <v>0</v>
      </c>
      <c r="AH117" s="3">
        <v>1</v>
      </c>
    </row>
    <row r="118" spans="1:34" x14ac:dyDescent="0.3">
      <c r="A118" t="s">
        <v>261</v>
      </c>
      <c r="B118" t="s">
        <v>262</v>
      </c>
      <c r="C118" t="s">
        <v>1855</v>
      </c>
      <c r="D118">
        <v>900000</v>
      </c>
      <c r="E118">
        <v>900000</v>
      </c>
      <c r="F118">
        <v>0</v>
      </c>
      <c r="G118">
        <v>0</v>
      </c>
      <c r="H118">
        <v>0</v>
      </c>
      <c r="I118">
        <v>880668.55</v>
      </c>
      <c r="J118" s="186">
        <v>97.852061111111112</v>
      </c>
      <c r="K118">
        <v>0</v>
      </c>
      <c r="L118">
        <v>0</v>
      </c>
      <c r="M118">
        <v>880668.55</v>
      </c>
      <c r="N118">
        <v>0</v>
      </c>
      <c r="O118">
        <v>880668.55</v>
      </c>
      <c r="P118">
        <v>0</v>
      </c>
      <c r="Q118">
        <v>0</v>
      </c>
      <c r="R118">
        <v>0</v>
      </c>
      <c r="S118" t="s">
        <v>56</v>
      </c>
      <c r="T118" t="s">
        <v>57</v>
      </c>
      <c r="U118" t="s">
        <v>58</v>
      </c>
      <c r="V118" t="s">
        <v>57</v>
      </c>
      <c r="W118" t="s">
        <v>33</v>
      </c>
      <c r="X118" t="s">
        <v>59</v>
      </c>
      <c r="Y118" t="s">
        <v>35</v>
      </c>
      <c r="Z118" s="198">
        <v>44762</v>
      </c>
      <c r="AA118" s="198">
        <v>45412</v>
      </c>
      <c r="AB118" t="s">
        <v>36</v>
      </c>
      <c r="AC118">
        <v>900000</v>
      </c>
      <c r="AD118" t="s">
        <v>58</v>
      </c>
      <c r="AE118" t="s">
        <v>37</v>
      </c>
      <c r="AF118" s="37">
        <v>1</v>
      </c>
      <c r="AG118" s="79" t="str">
        <f t="shared" si="1"/>
        <v>0</v>
      </c>
      <c r="AH118" s="3">
        <v>1</v>
      </c>
    </row>
    <row r="119" spans="1:34" x14ac:dyDescent="0.3">
      <c r="A119" t="s">
        <v>263</v>
      </c>
      <c r="B119" t="s">
        <v>264</v>
      </c>
      <c r="C119" t="s">
        <v>1860</v>
      </c>
      <c r="D119">
        <v>2700000</v>
      </c>
      <c r="E119">
        <v>2700000</v>
      </c>
      <c r="F119">
        <v>0</v>
      </c>
      <c r="G119">
        <v>0</v>
      </c>
      <c r="H119">
        <v>0</v>
      </c>
      <c r="I119">
        <v>1711005.37</v>
      </c>
      <c r="J119" s="186">
        <v>63.370569259259263</v>
      </c>
      <c r="K119">
        <v>0</v>
      </c>
      <c r="L119">
        <v>0</v>
      </c>
      <c r="M119">
        <v>1711005.37</v>
      </c>
      <c r="N119">
        <v>0</v>
      </c>
      <c r="O119">
        <v>1711005.37</v>
      </c>
      <c r="P119">
        <v>0</v>
      </c>
      <c r="Q119">
        <v>0</v>
      </c>
      <c r="R119">
        <v>0</v>
      </c>
      <c r="S119" t="s">
        <v>111</v>
      </c>
      <c r="T119" t="s">
        <v>112</v>
      </c>
      <c r="U119" t="s">
        <v>113</v>
      </c>
      <c r="V119" t="s">
        <v>112</v>
      </c>
      <c r="W119" t="s">
        <v>33</v>
      </c>
      <c r="X119" t="s">
        <v>114</v>
      </c>
      <c r="Y119" t="s">
        <v>265</v>
      </c>
      <c r="Z119" s="198">
        <v>44773</v>
      </c>
      <c r="AA119" s="198">
        <v>45473</v>
      </c>
      <c r="AB119" t="s">
        <v>36</v>
      </c>
      <c r="AC119">
        <v>2700000</v>
      </c>
      <c r="AD119" t="s">
        <v>113</v>
      </c>
      <c r="AE119" t="s">
        <v>37</v>
      </c>
      <c r="AF119" s="37">
        <v>1</v>
      </c>
      <c r="AG119" s="79" t="str">
        <f t="shared" si="1"/>
        <v>0</v>
      </c>
      <c r="AH119" s="3">
        <v>1</v>
      </c>
    </row>
    <row r="120" spans="1:34" x14ac:dyDescent="0.3">
      <c r="A120" t="s">
        <v>266</v>
      </c>
      <c r="B120" t="s">
        <v>267</v>
      </c>
      <c r="C120" t="s">
        <v>1853</v>
      </c>
      <c r="D120">
        <v>1200000</v>
      </c>
      <c r="E120">
        <v>1200000</v>
      </c>
      <c r="F120">
        <v>0</v>
      </c>
      <c r="G120">
        <v>0</v>
      </c>
      <c r="H120">
        <v>0</v>
      </c>
      <c r="I120">
        <v>1052666.74</v>
      </c>
      <c r="J120" s="186">
        <v>87.722228333333334</v>
      </c>
      <c r="K120">
        <v>0</v>
      </c>
      <c r="L120">
        <v>0</v>
      </c>
      <c r="M120">
        <v>1052666.74</v>
      </c>
      <c r="N120">
        <v>0</v>
      </c>
      <c r="O120">
        <v>1052666.74</v>
      </c>
      <c r="P120">
        <v>0</v>
      </c>
      <c r="Q120">
        <v>0</v>
      </c>
      <c r="R120">
        <v>0</v>
      </c>
      <c r="S120" t="s">
        <v>30</v>
      </c>
      <c r="T120" t="s">
        <v>31</v>
      </c>
      <c r="U120" t="s">
        <v>32</v>
      </c>
      <c r="V120" t="s">
        <v>31</v>
      </c>
      <c r="W120" t="s">
        <v>33</v>
      </c>
      <c r="X120" t="s">
        <v>34</v>
      </c>
      <c r="Y120" t="s">
        <v>265</v>
      </c>
      <c r="Z120" s="198">
        <v>44761</v>
      </c>
      <c r="AA120" s="198">
        <v>45291</v>
      </c>
      <c r="AB120" t="s">
        <v>36</v>
      </c>
      <c r="AC120">
        <v>1200000</v>
      </c>
      <c r="AD120" t="s">
        <v>32</v>
      </c>
      <c r="AE120" t="s">
        <v>37</v>
      </c>
      <c r="AF120" s="37">
        <v>1</v>
      </c>
      <c r="AG120" s="79" t="str">
        <f t="shared" si="1"/>
        <v>0</v>
      </c>
      <c r="AH120" s="3">
        <v>1</v>
      </c>
    </row>
    <row r="121" spans="1:34" x14ac:dyDescent="0.3">
      <c r="A121" t="s">
        <v>268</v>
      </c>
      <c r="B121" t="s">
        <v>269</v>
      </c>
      <c r="C121" t="s">
        <v>1853</v>
      </c>
      <c r="D121">
        <v>1100000</v>
      </c>
      <c r="E121">
        <v>1100000</v>
      </c>
      <c r="F121">
        <v>0</v>
      </c>
      <c r="G121">
        <v>0</v>
      </c>
      <c r="H121">
        <v>0</v>
      </c>
      <c r="I121">
        <v>1099954.74</v>
      </c>
      <c r="J121" s="186">
        <v>99.995885454545459</v>
      </c>
      <c r="K121">
        <v>0</v>
      </c>
      <c r="L121">
        <v>0</v>
      </c>
      <c r="M121">
        <v>1099954.74</v>
      </c>
      <c r="N121">
        <v>0</v>
      </c>
      <c r="O121">
        <v>1099954.74</v>
      </c>
      <c r="P121">
        <v>0</v>
      </c>
      <c r="Q121">
        <v>0</v>
      </c>
      <c r="R121">
        <v>0</v>
      </c>
      <c r="S121" t="s">
        <v>30</v>
      </c>
      <c r="T121" t="s">
        <v>31</v>
      </c>
      <c r="U121" t="s">
        <v>32</v>
      </c>
      <c r="V121" t="s">
        <v>31</v>
      </c>
      <c r="W121" t="s">
        <v>33</v>
      </c>
      <c r="X121" t="s">
        <v>34</v>
      </c>
      <c r="Y121" t="s">
        <v>35</v>
      </c>
      <c r="Z121" s="198">
        <v>44761</v>
      </c>
      <c r="AA121" s="198">
        <v>45291</v>
      </c>
      <c r="AB121" t="s">
        <v>36</v>
      </c>
      <c r="AC121">
        <v>1100000</v>
      </c>
      <c r="AD121" t="s">
        <v>32</v>
      </c>
      <c r="AE121" t="s">
        <v>37</v>
      </c>
      <c r="AF121" s="37">
        <v>1</v>
      </c>
      <c r="AG121" s="79" t="str">
        <f t="shared" si="1"/>
        <v>0</v>
      </c>
      <c r="AH121" s="3">
        <v>1</v>
      </c>
    </row>
    <row r="122" spans="1:34" x14ac:dyDescent="0.3">
      <c r="A122" t="s">
        <v>270</v>
      </c>
      <c r="B122" t="s">
        <v>271</v>
      </c>
      <c r="C122" t="s">
        <v>1859</v>
      </c>
      <c r="D122">
        <v>4300000</v>
      </c>
      <c r="E122">
        <v>4300000</v>
      </c>
      <c r="F122">
        <v>0</v>
      </c>
      <c r="G122">
        <v>0</v>
      </c>
      <c r="H122">
        <v>0</v>
      </c>
      <c r="I122">
        <v>4099175.31</v>
      </c>
      <c r="J122" s="186">
        <v>95.329658372093022</v>
      </c>
      <c r="K122">
        <v>0</v>
      </c>
      <c r="L122">
        <v>0</v>
      </c>
      <c r="M122">
        <v>4099175.31</v>
      </c>
      <c r="N122">
        <v>0</v>
      </c>
      <c r="O122">
        <v>4099175.31</v>
      </c>
      <c r="P122">
        <v>0</v>
      </c>
      <c r="Q122">
        <v>0</v>
      </c>
      <c r="R122">
        <v>0</v>
      </c>
      <c r="S122" t="s">
        <v>161</v>
      </c>
      <c r="T122" t="s">
        <v>162</v>
      </c>
      <c r="U122" t="s">
        <v>163</v>
      </c>
      <c r="V122" t="s">
        <v>162</v>
      </c>
      <c r="W122" t="s">
        <v>33</v>
      </c>
      <c r="X122" t="s">
        <v>164</v>
      </c>
      <c r="Y122" t="s">
        <v>83</v>
      </c>
      <c r="Z122" s="198">
        <v>44765</v>
      </c>
      <c r="AA122" s="198">
        <v>45382</v>
      </c>
      <c r="AB122" t="s">
        <v>36</v>
      </c>
      <c r="AC122">
        <v>4300000</v>
      </c>
      <c r="AD122" t="s">
        <v>163</v>
      </c>
      <c r="AE122" t="s">
        <v>37</v>
      </c>
      <c r="AF122" s="37">
        <v>1</v>
      </c>
      <c r="AG122" s="79" t="str">
        <f t="shared" si="1"/>
        <v>0</v>
      </c>
      <c r="AH122" s="3">
        <v>1</v>
      </c>
    </row>
    <row r="123" spans="1:34" x14ac:dyDescent="0.3">
      <c r="A123" t="s">
        <v>272</v>
      </c>
      <c r="B123" t="s">
        <v>273</v>
      </c>
      <c r="C123" t="s">
        <v>1854</v>
      </c>
      <c r="D123">
        <v>10000000</v>
      </c>
      <c r="E123">
        <v>10000000</v>
      </c>
      <c r="F123">
        <v>0</v>
      </c>
      <c r="G123">
        <v>0</v>
      </c>
      <c r="H123">
        <v>0</v>
      </c>
      <c r="I123">
        <v>9632521.9299999997</v>
      </c>
      <c r="J123" s="186">
        <v>96.325219300000001</v>
      </c>
      <c r="K123">
        <v>0</v>
      </c>
      <c r="L123">
        <v>0</v>
      </c>
      <c r="M123">
        <v>9632521.9299999997</v>
      </c>
      <c r="N123">
        <v>0</v>
      </c>
      <c r="O123">
        <v>9632521.9299999997</v>
      </c>
      <c r="P123">
        <v>0</v>
      </c>
      <c r="Q123">
        <v>0</v>
      </c>
      <c r="R123">
        <v>0</v>
      </c>
      <c r="S123" t="s">
        <v>72</v>
      </c>
      <c r="T123" t="s">
        <v>41</v>
      </c>
      <c r="U123" t="s">
        <v>42</v>
      </c>
      <c r="V123" t="s">
        <v>41</v>
      </c>
      <c r="W123" t="s">
        <v>33</v>
      </c>
      <c r="X123" t="s">
        <v>43</v>
      </c>
      <c r="Y123" t="s">
        <v>35</v>
      </c>
      <c r="Z123" s="198">
        <v>44765</v>
      </c>
      <c r="AA123" s="198">
        <v>45504</v>
      </c>
      <c r="AB123" t="s">
        <v>36</v>
      </c>
      <c r="AC123">
        <v>10000000</v>
      </c>
      <c r="AD123" t="s">
        <v>42</v>
      </c>
      <c r="AE123" t="s">
        <v>37</v>
      </c>
      <c r="AF123" s="37">
        <v>1</v>
      </c>
      <c r="AG123" s="79" t="str">
        <f t="shared" si="1"/>
        <v>0</v>
      </c>
      <c r="AH123" s="3">
        <v>1</v>
      </c>
    </row>
    <row r="124" spans="1:34" x14ac:dyDescent="0.3">
      <c r="A124" t="s">
        <v>274</v>
      </c>
      <c r="B124" t="s">
        <v>275</v>
      </c>
      <c r="C124" t="s">
        <v>1859</v>
      </c>
      <c r="D124">
        <v>4000000</v>
      </c>
      <c r="E124">
        <v>4000000</v>
      </c>
      <c r="F124">
        <v>0</v>
      </c>
      <c r="G124">
        <v>0</v>
      </c>
      <c r="H124">
        <v>0</v>
      </c>
      <c r="I124">
        <v>4050768.18</v>
      </c>
      <c r="J124" s="186">
        <v>101.2692045</v>
      </c>
      <c r="K124">
        <v>0</v>
      </c>
      <c r="L124">
        <v>0</v>
      </c>
      <c r="M124">
        <v>4050768.18</v>
      </c>
      <c r="N124">
        <v>0</v>
      </c>
      <c r="O124">
        <v>4050768.18</v>
      </c>
      <c r="P124">
        <v>0</v>
      </c>
      <c r="Q124">
        <v>0</v>
      </c>
      <c r="R124">
        <v>0</v>
      </c>
      <c r="S124" t="s">
        <v>161</v>
      </c>
      <c r="T124" t="s">
        <v>162</v>
      </c>
      <c r="U124" t="s">
        <v>163</v>
      </c>
      <c r="V124" t="s">
        <v>162</v>
      </c>
      <c r="W124" t="s">
        <v>33</v>
      </c>
      <c r="X124" t="s">
        <v>164</v>
      </c>
      <c r="Y124" t="s">
        <v>35</v>
      </c>
      <c r="Z124" s="198">
        <v>44765</v>
      </c>
      <c r="AA124" s="198">
        <v>45199</v>
      </c>
      <c r="AB124" t="s">
        <v>36</v>
      </c>
      <c r="AC124">
        <v>4000000</v>
      </c>
      <c r="AD124" t="s">
        <v>163</v>
      </c>
      <c r="AE124" t="s">
        <v>37</v>
      </c>
      <c r="AF124" s="37">
        <v>1</v>
      </c>
      <c r="AG124" s="79" t="str">
        <f t="shared" si="1"/>
        <v>0</v>
      </c>
      <c r="AH124" s="3">
        <v>1</v>
      </c>
    </row>
    <row r="125" spans="1:34" x14ac:dyDescent="0.3">
      <c r="A125" t="s">
        <v>276</v>
      </c>
      <c r="B125" t="s">
        <v>197</v>
      </c>
      <c r="C125" t="s">
        <v>1856</v>
      </c>
      <c r="D125">
        <v>1400000</v>
      </c>
      <c r="E125">
        <v>1400000</v>
      </c>
      <c r="F125">
        <v>0</v>
      </c>
      <c r="G125">
        <v>0</v>
      </c>
      <c r="H125">
        <v>0</v>
      </c>
      <c r="I125">
        <v>0</v>
      </c>
      <c r="J125" s="186">
        <v>0</v>
      </c>
      <c r="K125">
        <v>0</v>
      </c>
      <c r="L125">
        <v>0</v>
      </c>
      <c r="M125">
        <v>0</v>
      </c>
      <c r="N125">
        <v>0</v>
      </c>
      <c r="O125">
        <v>0</v>
      </c>
      <c r="P125">
        <v>0</v>
      </c>
      <c r="Q125">
        <v>0</v>
      </c>
      <c r="R125">
        <v>0</v>
      </c>
      <c r="S125" t="s">
        <v>152</v>
      </c>
      <c r="T125" t="s">
        <v>76</v>
      </c>
      <c r="U125" t="s">
        <v>77</v>
      </c>
      <c r="V125" t="s">
        <v>76</v>
      </c>
      <c r="W125" t="s">
        <v>33</v>
      </c>
      <c r="X125" t="s">
        <v>78</v>
      </c>
      <c r="Y125" t="s">
        <v>35</v>
      </c>
      <c r="Z125" s="198">
        <v>44765</v>
      </c>
      <c r="AA125" s="198">
        <v>45199</v>
      </c>
      <c r="AB125" t="s">
        <v>36</v>
      </c>
      <c r="AC125">
        <v>1400000</v>
      </c>
      <c r="AD125" t="s">
        <v>77</v>
      </c>
      <c r="AE125" t="s">
        <v>37</v>
      </c>
      <c r="AF125" s="37">
        <v>1</v>
      </c>
      <c r="AG125" s="79" t="str">
        <f t="shared" si="1"/>
        <v>0</v>
      </c>
      <c r="AH125" s="3">
        <v>1</v>
      </c>
    </row>
    <row r="126" spans="1:34" x14ac:dyDescent="0.3">
      <c r="A126" t="s">
        <v>277</v>
      </c>
      <c r="B126" t="s">
        <v>197</v>
      </c>
      <c r="C126" t="s">
        <v>1856</v>
      </c>
      <c r="D126">
        <v>2300000</v>
      </c>
      <c r="E126">
        <v>2300000</v>
      </c>
      <c r="F126">
        <v>0</v>
      </c>
      <c r="G126">
        <v>0</v>
      </c>
      <c r="H126">
        <v>0</v>
      </c>
      <c r="I126">
        <v>2159618.66</v>
      </c>
      <c r="J126" s="186">
        <v>93.89646347826087</v>
      </c>
      <c r="K126">
        <v>0</v>
      </c>
      <c r="L126">
        <v>0</v>
      </c>
      <c r="M126">
        <v>2159618.66</v>
      </c>
      <c r="N126">
        <v>0</v>
      </c>
      <c r="O126">
        <v>2159618.66</v>
      </c>
      <c r="P126">
        <v>0</v>
      </c>
      <c r="Q126">
        <v>0</v>
      </c>
      <c r="R126">
        <v>0</v>
      </c>
      <c r="S126" t="s">
        <v>152</v>
      </c>
      <c r="T126" t="s">
        <v>76</v>
      </c>
      <c r="U126" t="s">
        <v>77</v>
      </c>
      <c r="V126" t="s">
        <v>76</v>
      </c>
      <c r="W126" t="s">
        <v>33</v>
      </c>
      <c r="X126" t="s">
        <v>78</v>
      </c>
      <c r="Y126" t="s">
        <v>35</v>
      </c>
      <c r="Z126" s="198">
        <v>44765</v>
      </c>
      <c r="AA126" s="198">
        <v>45291</v>
      </c>
      <c r="AB126" t="s">
        <v>36</v>
      </c>
      <c r="AC126">
        <v>2300000</v>
      </c>
      <c r="AD126" t="s">
        <v>77</v>
      </c>
      <c r="AE126" t="s">
        <v>37</v>
      </c>
      <c r="AF126" s="37">
        <v>1</v>
      </c>
      <c r="AG126" s="79" t="str">
        <f t="shared" si="1"/>
        <v>0</v>
      </c>
      <c r="AH126" s="3">
        <v>1</v>
      </c>
    </row>
    <row r="127" spans="1:34" x14ac:dyDescent="0.3">
      <c r="A127" t="s">
        <v>278</v>
      </c>
      <c r="B127" t="s">
        <v>279</v>
      </c>
      <c r="C127" t="s">
        <v>1859</v>
      </c>
      <c r="D127">
        <v>9400000</v>
      </c>
      <c r="E127">
        <v>9400000</v>
      </c>
      <c r="F127">
        <v>0</v>
      </c>
      <c r="G127">
        <v>0</v>
      </c>
      <c r="H127">
        <v>0</v>
      </c>
      <c r="I127">
        <v>7356923.6200000001</v>
      </c>
      <c r="J127" s="186">
        <v>78.26514489361702</v>
      </c>
      <c r="K127">
        <v>0</v>
      </c>
      <c r="L127">
        <v>0</v>
      </c>
      <c r="M127">
        <v>7356923.6200000001</v>
      </c>
      <c r="N127">
        <v>0</v>
      </c>
      <c r="O127">
        <v>7356923.6200000001</v>
      </c>
      <c r="P127">
        <v>0</v>
      </c>
      <c r="Q127">
        <v>0</v>
      </c>
      <c r="R127">
        <v>0</v>
      </c>
      <c r="S127" t="s">
        <v>161</v>
      </c>
      <c r="T127" t="s">
        <v>162</v>
      </c>
      <c r="U127" t="s">
        <v>163</v>
      </c>
      <c r="V127" t="s">
        <v>162</v>
      </c>
      <c r="W127" t="s">
        <v>33</v>
      </c>
      <c r="X127" t="s">
        <v>164</v>
      </c>
      <c r="Y127" t="s">
        <v>83</v>
      </c>
      <c r="Z127" s="198">
        <v>44765</v>
      </c>
      <c r="AA127" s="198">
        <v>45382</v>
      </c>
      <c r="AB127" t="s">
        <v>36</v>
      </c>
      <c r="AC127">
        <v>9400000</v>
      </c>
      <c r="AD127" t="s">
        <v>163</v>
      </c>
      <c r="AE127" t="s">
        <v>37</v>
      </c>
      <c r="AF127" s="37">
        <v>1</v>
      </c>
      <c r="AG127" s="79" t="str">
        <f t="shared" si="1"/>
        <v>0</v>
      </c>
      <c r="AH127" s="3">
        <v>1</v>
      </c>
    </row>
    <row r="128" spans="1:34" x14ac:dyDescent="0.3">
      <c r="A128" t="s">
        <v>280</v>
      </c>
      <c r="B128" t="s">
        <v>281</v>
      </c>
      <c r="C128" t="s">
        <v>1859</v>
      </c>
      <c r="D128">
        <v>1800000</v>
      </c>
      <c r="E128">
        <v>1800000</v>
      </c>
      <c r="F128">
        <v>0</v>
      </c>
      <c r="G128">
        <v>0</v>
      </c>
      <c r="H128">
        <v>0</v>
      </c>
      <c r="I128">
        <v>1683673.88</v>
      </c>
      <c r="J128" s="186">
        <v>93.537437777777768</v>
      </c>
      <c r="K128">
        <v>0</v>
      </c>
      <c r="L128">
        <v>0</v>
      </c>
      <c r="M128">
        <v>1683673.88</v>
      </c>
      <c r="N128">
        <v>0</v>
      </c>
      <c r="O128">
        <v>1683673.88</v>
      </c>
      <c r="P128">
        <v>0</v>
      </c>
      <c r="Q128">
        <v>0</v>
      </c>
      <c r="R128">
        <v>0</v>
      </c>
      <c r="S128" t="s">
        <v>161</v>
      </c>
      <c r="T128" t="s">
        <v>162</v>
      </c>
      <c r="U128" t="s">
        <v>163</v>
      </c>
      <c r="V128" t="s">
        <v>162</v>
      </c>
      <c r="W128" t="s">
        <v>33</v>
      </c>
      <c r="X128" t="s">
        <v>164</v>
      </c>
      <c r="Y128" t="s">
        <v>83</v>
      </c>
      <c r="Z128" s="198">
        <v>44765</v>
      </c>
      <c r="AA128" s="198">
        <v>45382</v>
      </c>
      <c r="AB128" t="s">
        <v>36</v>
      </c>
      <c r="AC128">
        <v>1800000</v>
      </c>
      <c r="AD128" t="s">
        <v>163</v>
      </c>
      <c r="AE128" t="s">
        <v>37</v>
      </c>
      <c r="AF128" s="37">
        <v>1</v>
      </c>
      <c r="AG128" s="79" t="str">
        <f t="shared" si="1"/>
        <v>0</v>
      </c>
      <c r="AH128" s="3">
        <v>1</v>
      </c>
    </row>
    <row r="129" spans="1:34" x14ac:dyDescent="0.3">
      <c r="A129" t="s">
        <v>282</v>
      </c>
      <c r="B129" t="s">
        <v>283</v>
      </c>
      <c r="C129" t="s">
        <v>1858</v>
      </c>
      <c r="D129">
        <v>3000000</v>
      </c>
      <c r="E129">
        <v>3000000</v>
      </c>
      <c r="F129">
        <v>0</v>
      </c>
      <c r="G129">
        <v>0</v>
      </c>
      <c r="H129">
        <v>0</v>
      </c>
      <c r="I129">
        <v>2474300.91</v>
      </c>
      <c r="J129" s="186">
        <v>82.476697000000001</v>
      </c>
      <c r="K129">
        <v>0</v>
      </c>
      <c r="L129">
        <v>0</v>
      </c>
      <c r="M129">
        <v>2474300.91</v>
      </c>
      <c r="N129">
        <v>0</v>
      </c>
      <c r="O129">
        <v>2474300.91</v>
      </c>
      <c r="P129">
        <v>0</v>
      </c>
      <c r="Q129">
        <v>0</v>
      </c>
      <c r="R129">
        <v>0</v>
      </c>
      <c r="S129" t="s">
        <v>50</v>
      </c>
      <c r="T129" t="s">
        <v>51</v>
      </c>
      <c r="U129" t="s">
        <v>52</v>
      </c>
      <c r="V129" t="s">
        <v>51</v>
      </c>
      <c r="W129" t="s">
        <v>33</v>
      </c>
      <c r="X129" t="s">
        <v>53</v>
      </c>
      <c r="Y129" t="s">
        <v>265</v>
      </c>
      <c r="Z129" s="198">
        <v>44765</v>
      </c>
      <c r="AA129" s="198">
        <v>45657</v>
      </c>
      <c r="AB129" t="s">
        <v>36</v>
      </c>
      <c r="AC129">
        <v>3000000</v>
      </c>
      <c r="AD129" t="s">
        <v>52</v>
      </c>
      <c r="AE129" t="s">
        <v>37</v>
      </c>
      <c r="AF129" s="37">
        <v>1</v>
      </c>
      <c r="AG129" s="79" t="str">
        <f t="shared" si="1"/>
        <v>0</v>
      </c>
      <c r="AH129" s="3">
        <v>1</v>
      </c>
    </row>
    <row r="130" spans="1:34" x14ac:dyDescent="0.3">
      <c r="A130" t="s">
        <v>284</v>
      </c>
      <c r="B130" t="s">
        <v>285</v>
      </c>
      <c r="C130" t="s">
        <v>1855</v>
      </c>
      <c r="D130">
        <v>1795000</v>
      </c>
      <c r="E130">
        <v>1795000</v>
      </c>
      <c r="F130">
        <v>0</v>
      </c>
      <c r="G130">
        <v>0</v>
      </c>
      <c r="H130">
        <v>0</v>
      </c>
      <c r="I130">
        <v>1773518.64</v>
      </c>
      <c r="J130" s="186">
        <v>98.803266852367685</v>
      </c>
      <c r="K130">
        <v>0</v>
      </c>
      <c r="L130">
        <v>0</v>
      </c>
      <c r="M130">
        <v>1773518.64</v>
      </c>
      <c r="N130">
        <v>0</v>
      </c>
      <c r="O130">
        <v>1773518.64</v>
      </c>
      <c r="P130">
        <v>0</v>
      </c>
      <c r="Q130">
        <v>0</v>
      </c>
      <c r="R130">
        <v>0</v>
      </c>
      <c r="S130" t="s">
        <v>286</v>
      </c>
      <c r="T130" t="s">
        <v>57</v>
      </c>
      <c r="U130" t="s">
        <v>58</v>
      </c>
      <c r="V130" t="s">
        <v>57</v>
      </c>
      <c r="W130" t="s">
        <v>33</v>
      </c>
      <c r="X130" t="s">
        <v>59</v>
      </c>
      <c r="Y130" t="s">
        <v>35</v>
      </c>
      <c r="Z130" s="198">
        <v>44769</v>
      </c>
      <c r="AA130" s="198">
        <v>45412</v>
      </c>
      <c r="AB130" t="s">
        <v>36</v>
      </c>
      <c r="AC130">
        <v>1670000</v>
      </c>
      <c r="AD130" t="s">
        <v>58</v>
      </c>
      <c r="AE130" t="s">
        <v>37</v>
      </c>
      <c r="AF130" s="37">
        <v>1</v>
      </c>
      <c r="AG130" s="79" t="str">
        <f t="shared" si="1"/>
        <v>0</v>
      </c>
      <c r="AH130" s="3">
        <v>1</v>
      </c>
    </row>
    <row r="131" spans="1:34" x14ac:dyDescent="0.3">
      <c r="A131" t="s">
        <v>287</v>
      </c>
      <c r="B131" t="s">
        <v>288</v>
      </c>
      <c r="C131" t="s">
        <v>1854</v>
      </c>
      <c r="D131">
        <v>5000000</v>
      </c>
      <c r="E131">
        <v>5000000</v>
      </c>
      <c r="F131">
        <v>0</v>
      </c>
      <c r="G131">
        <v>0</v>
      </c>
      <c r="H131">
        <v>0</v>
      </c>
      <c r="I131">
        <v>4918834.79</v>
      </c>
      <c r="J131" s="186">
        <v>98.376695800000007</v>
      </c>
      <c r="K131">
        <v>0</v>
      </c>
      <c r="L131">
        <v>0</v>
      </c>
      <c r="M131">
        <v>4918834.79</v>
      </c>
      <c r="N131">
        <v>0</v>
      </c>
      <c r="O131">
        <v>4918834.79</v>
      </c>
      <c r="P131">
        <v>0</v>
      </c>
      <c r="Q131">
        <v>0</v>
      </c>
      <c r="R131">
        <v>0</v>
      </c>
      <c r="S131" t="s">
        <v>72</v>
      </c>
      <c r="T131" t="s">
        <v>41</v>
      </c>
      <c r="U131" t="s">
        <v>42</v>
      </c>
      <c r="V131" t="s">
        <v>41</v>
      </c>
      <c r="W131" t="s">
        <v>33</v>
      </c>
      <c r="X131" t="s">
        <v>43</v>
      </c>
      <c r="Y131" t="s">
        <v>265</v>
      </c>
      <c r="Z131" s="198">
        <v>44769</v>
      </c>
      <c r="AA131" s="198">
        <v>45382</v>
      </c>
      <c r="AB131" t="s">
        <v>36</v>
      </c>
      <c r="AC131">
        <v>5000000</v>
      </c>
      <c r="AD131" t="s">
        <v>42</v>
      </c>
      <c r="AE131" t="s">
        <v>37</v>
      </c>
      <c r="AF131" s="37">
        <v>1</v>
      </c>
      <c r="AG131" s="79" t="str">
        <f t="shared" ref="AG131:AG194" si="2">IF(N131&lt;0,"1","0")</f>
        <v>0</v>
      </c>
      <c r="AH131" s="3">
        <v>1</v>
      </c>
    </row>
    <row r="132" spans="1:34" x14ac:dyDescent="0.3">
      <c r="A132" t="s">
        <v>289</v>
      </c>
      <c r="B132" t="s">
        <v>290</v>
      </c>
      <c r="C132" t="s">
        <v>1853</v>
      </c>
      <c r="D132">
        <v>2800000</v>
      </c>
      <c r="E132">
        <v>2800000</v>
      </c>
      <c r="F132">
        <v>0</v>
      </c>
      <c r="G132">
        <v>0</v>
      </c>
      <c r="H132">
        <v>0</v>
      </c>
      <c r="I132">
        <v>2965803.77</v>
      </c>
      <c r="J132" s="186">
        <v>105.92156321428571</v>
      </c>
      <c r="K132">
        <v>0</v>
      </c>
      <c r="L132">
        <v>0</v>
      </c>
      <c r="M132">
        <v>2965803.77</v>
      </c>
      <c r="N132">
        <v>0</v>
      </c>
      <c r="O132">
        <v>2965803.77</v>
      </c>
      <c r="P132">
        <v>0</v>
      </c>
      <c r="Q132">
        <v>0</v>
      </c>
      <c r="R132">
        <v>0</v>
      </c>
      <c r="S132" t="s">
        <v>30</v>
      </c>
      <c r="T132" t="s">
        <v>31</v>
      </c>
      <c r="U132" t="s">
        <v>32</v>
      </c>
      <c r="V132" t="s">
        <v>31</v>
      </c>
      <c r="W132" t="s">
        <v>33</v>
      </c>
      <c r="X132" t="s">
        <v>34</v>
      </c>
      <c r="Y132" t="s">
        <v>35</v>
      </c>
      <c r="Z132" s="198">
        <v>44768</v>
      </c>
      <c r="AA132" s="198">
        <v>45382</v>
      </c>
      <c r="AB132" t="s">
        <v>36</v>
      </c>
      <c r="AC132">
        <v>2800000</v>
      </c>
      <c r="AD132" t="s">
        <v>32</v>
      </c>
      <c r="AE132" t="s">
        <v>37</v>
      </c>
      <c r="AF132" s="37">
        <v>1</v>
      </c>
      <c r="AG132" s="79" t="str">
        <f t="shared" si="2"/>
        <v>0</v>
      </c>
      <c r="AH132" s="3">
        <v>1</v>
      </c>
    </row>
    <row r="133" spans="1:34" x14ac:dyDescent="0.3">
      <c r="A133" t="s">
        <v>291</v>
      </c>
      <c r="B133" t="s">
        <v>292</v>
      </c>
      <c r="C133" t="s">
        <v>1853</v>
      </c>
      <c r="D133">
        <v>1700000</v>
      </c>
      <c r="E133">
        <v>1700000</v>
      </c>
      <c r="F133">
        <v>0</v>
      </c>
      <c r="G133">
        <v>0</v>
      </c>
      <c r="H133">
        <v>0</v>
      </c>
      <c r="I133">
        <v>1627892</v>
      </c>
      <c r="J133" s="186">
        <v>95.758352941176469</v>
      </c>
      <c r="K133">
        <v>0</v>
      </c>
      <c r="L133">
        <v>0</v>
      </c>
      <c r="M133">
        <v>1627892</v>
      </c>
      <c r="N133">
        <v>0</v>
      </c>
      <c r="O133">
        <v>1627892</v>
      </c>
      <c r="P133">
        <v>0</v>
      </c>
      <c r="Q133">
        <v>0</v>
      </c>
      <c r="R133">
        <v>0</v>
      </c>
      <c r="S133" t="s">
        <v>30</v>
      </c>
      <c r="T133" t="s">
        <v>31</v>
      </c>
      <c r="U133" t="s">
        <v>32</v>
      </c>
      <c r="V133" t="s">
        <v>31</v>
      </c>
      <c r="W133" t="s">
        <v>33</v>
      </c>
      <c r="X133" t="s">
        <v>34</v>
      </c>
      <c r="Y133" t="s">
        <v>35</v>
      </c>
      <c r="Z133" s="198">
        <v>44768</v>
      </c>
      <c r="AA133" s="198">
        <v>45350</v>
      </c>
      <c r="AB133" t="s">
        <v>36</v>
      </c>
      <c r="AC133">
        <v>1700000</v>
      </c>
      <c r="AD133" t="s">
        <v>32</v>
      </c>
      <c r="AE133" t="s">
        <v>37</v>
      </c>
      <c r="AF133" s="37">
        <v>1</v>
      </c>
      <c r="AG133" s="79" t="str">
        <f t="shared" si="2"/>
        <v>0</v>
      </c>
      <c r="AH133" s="3">
        <v>1</v>
      </c>
    </row>
    <row r="134" spans="1:34" x14ac:dyDescent="0.3">
      <c r="A134" t="s">
        <v>293</v>
      </c>
      <c r="B134" t="s">
        <v>294</v>
      </c>
      <c r="C134" t="s">
        <v>1859</v>
      </c>
      <c r="D134">
        <v>2000000</v>
      </c>
      <c r="E134">
        <v>2000000</v>
      </c>
      <c r="F134">
        <v>0</v>
      </c>
      <c r="G134">
        <v>0</v>
      </c>
      <c r="H134">
        <v>0</v>
      </c>
      <c r="I134">
        <v>2184480.15</v>
      </c>
      <c r="J134" s="186">
        <v>109.2240075</v>
      </c>
      <c r="K134">
        <v>0</v>
      </c>
      <c r="L134">
        <v>0</v>
      </c>
      <c r="M134">
        <v>2184480.15</v>
      </c>
      <c r="N134">
        <v>0</v>
      </c>
      <c r="O134">
        <v>2184480.15</v>
      </c>
      <c r="P134">
        <v>0</v>
      </c>
      <c r="Q134">
        <v>0</v>
      </c>
      <c r="R134">
        <v>0</v>
      </c>
      <c r="S134" t="s">
        <v>161</v>
      </c>
      <c r="T134" t="s">
        <v>162</v>
      </c>
      <c r="U134" t="s">
        <v>163</v>
      </c>
      <c r="V134" t="s">
        <v>162</v>
      </c>
      <c r="W134" t="s">
        <v>33</v>
      </c>
      <c r="X134" t="s">
        <v>164</v>
      </c>
      <c r="Y134" t="s">
        <v>35</v>
      </c>
      <c r="Z134" s="198">
        <v>44771</v>
      </c>
      <c r="AA134" s="198">
        <v>45199</v>
      </c>
      <c r="AB134" t="s">
        <v>36</v>
      </c>
      <c r="AC134">
        <v>2000000</v>
      </c>
      <c r="AD134" t="s">
        <v>163</v>
      </c>
      <c r="AE134" t="s">
        <v>37</v>
      </c>
      <c r="AF134" s="37">
        <v>1</v>
      </c>
      <c r="AG134" s="79" t="str">
        <f t="shared" si="2"/>
        <v>0</v>
      </c>
      <c r="AH134" s="3">
        <v>1</v>
      </c>
    </row>
    <row r="135" spans="1:34" x14ac:dyDescent="0.3">
      <c r="A135" t="s">
        <v>295</v>
      </c>
      <c r="B135" t="s">
        <v>296</v>
      </c>
      <c r="C135" t="s">
        <v>1855</v>
      </c>
      <c r="D135">
        <v>7200000</v>
      </c>
      <c r="E135">
        <v>7200000</v>
      </c>
      <c r="F135">
        <v>0</v>
      </c>
      <c r="G135">
        <v>0</v>
      </c>
      <c r="H135">
        <v>0</v>
      </c>
      <c r="I135">
        <v>5676902.3700000001</v>
      </c>
      <c r="J135" s="186">
        <v>78.84586625</v>
      </c>
      <c r="K135">
        <v>0</v>
      </c>
      <c r="L135">
        <v>0</v>
      </c>
      <c r="M135">
        <v>5676902.3700000001</v>
      </c>
      <c r="N135">
        <v>0</v>
      </c>
      <c r="O135">
        <v>5676902.3700000001</v>
      </c>
      <c r="P135">
        <v>0</v>
      </c>
      <c r="Q135">
        <v>0</v>
      </c>
      <c r="R135">
        <v>0</v>
      </c>
      <c r="S135" t="s">
        <v>56</v>
      </c>
      <c r="T135" t="s">
        <v>57</v>
      </c>
      <c r="U135" t="s">
        <v>58</v>
      </c>
      <c r="V135" t="s">
        <v>57</v>
      </c>
      <c r="W135" t="s">
        <v>33</v>
      </c>
      <c r="X135" t="s">
        <v>59</v>
      </c>
      <c r="Y135" t="s">
        <v>35</v>
      </c>
      <c r="Z135" s="198">
        <v>44774</v>
      </c>
      <c r="AA135" s="198">
        <v>45747</v>
      </c>
      <c r="AB135" t="s">
        <v>36</v>
      </c>
      <c r="AC135">
        <v>7200000</v>
      </c>
      <c r="AD135" t="s">
        <v>58</v>
      </c>
      <c r="AE135" t="s">
        <v>37</v>
      </c>
      <c r="AF135" s="37">
        <v>1</v>
      </c>
      <c r="AG135" s="79" t="str">
        <f t="shared" si="2"/>
        <v>0</v>
      </c>
      <c r="AH135" s="3">
        <v>1</v>
      </c>
    </row>
    <row r="136" spans="1:34" x14ac:dyDescent="0.3">
      <c r="A136" t="s">
        <v>297</v>
      </c>
      <c r="B136" t="s">
        <v>298</v>
      </c>
      <c r="C136" t="s">
        <v>1856</v>
      </c>
      <c r="D136">
        <v>3400000</v>
      </c>
      <c r="E136">
        <v>3400000</v>
      </c>
      <c r="F136">
        <v>0</v>
      </c>
      <c r="G136">
        <v>0</v>
      </c>
      <c r="H136">
        <v>0</v>
      </c>
      <c r="I136">
        <v>3561813.09</v>
      </c>
      <c r="J136" s="186">
        <v>104.75920852941177</v>
      </c>
      <c r="K136">
        <v>0</v>
      </c>
      <c r="L136">
        <v>0</v>
      </c>
      <c r="M136">
        <v>3561813.09</v>
      </c>
      <c r="N136">
        <v>0</v>
      </c>
      <c r="O136">
        <v>3561813.09</v>
      </c>
      <c r="P136">
        <v>0</v>
      </c>
      <c r="Q136">
        <v>0</v>
      </c>
      <c r="R136">
        <v>0</v>
      </c>
      <c r="S136" t="s">
        <v>152</v>
      </c>
      <c r="T136" t="s">
        <v>76</v>
      </c>
      <c r="U136" t="s">
        <v>77</v>
      </c>
      <c r="V136" t="s">
        <v>76</v>
      </c>
      <c r="W136" t="s">
        <v>33</v>
      </c>
      <c r="X136" t="s">
        <v>78</v>
      </c>
      <c r="Y136" t="s">
        <v>35</v>
      </c>
      <c r="Z136" s="198">
        <v>44773</v>
      </c>
      <c r="AA136" s="198">
        <v>45291</v>
      </c>
      <c r="AB136" t="s">
        <v>36</v>
      </c>
      <c r="AC136">
        <v>3400000</v>
      </c>
      <c r="AD136" t="s">
        <v>77</v>
      </c>
      <c r="AE136" t="s">
        <v>37</v>
      </c>
      <c r="AF136" s="37">
        <v>1</v>
      </c>
      <c r="AG136" s="79" t="str">
        <f t="shared" si="2"/>
        <v>0</v>
      </c>
      <c r="AH136" s="3">
        <v>1</v>
      </c>
    </row>
    <row r="137" spans="1:34" x14ac:dyDescent="0.3">
      <c r="A137" t="s">
        <v>299</v>
      </c>
      <c r="B137" t="s">
        <v>300</v>
      </c>
      <c r="C137" t="s">
        <v>1855</v>
      </c>
      <c r="D137">
        <v>1200000</v>
      </c>
      <c r="E137">
        <v>1200000</v>
      </c>
      <c r="F137">
        <v>0</v>
      </c>
      <c r="G137">
        <v>0</v>
      </c>
      <c r="H137">
        <v>0</v>
      </c>
      <c r="I137">
        <v>1193816.76</v>
      </c>
      <c r="J137" s="186">
        <v>99.484729999999999</v>
      </c>
      <c r="K137">
        <v>0</v>
      </c>
      <c r="L137">
        <v>0</v>
      </c>
      <c r="M137">
        <v>1193816.76</v>
      </c>
      <c r="N137">
        <v>0</v>
      </c>
      <c r="O137">
        <v>1193816.76</v>
      </c>
      <c r="P137">
        <v>0</v>
      </c>
      <c r="Q137">
        <v>0</v>
      </c>
      <c r="R137">
        <v>0</v>
      </c>
      <c r="S137" t="s">
        <v>286</v>
      </c>
      <c r="T137" t="s">
        <v>57</v>
      </c>
      <c r="U137" t="s">
        <v>58</v>
      </c>
      <c r="V137" t="s">
        <v>57</v>
      </c>
      <c r="W137" t="s">
        <v>33</v>
      </c>
      <c r="X137" t="s">
        <v>59</v>
      </c>
      <c r="Y137" t="s">
        <v>86</v>
      </c>
      <c r="Z137" s="198">
        <v>44774</v>
      </c>
      <c r="AA137" s="198">
        <v>45412</v>
      </c>
      <c r="AB137" t="s">
        <v>36</v>
      </c>
      <c r="AC137">
        <v>1200000</v>
      </c>
      <c r="AD137" t="s">
        <v>58</v>
      </c>
      <c r="AE137" t="s">
        <v>37</v>
      </c>
      <c r="AF137" s="37">
        <v>1</v>
      </c>
      <c r="AG137" s="79" t="str">
        <f t="shared" si="2"/>
        <v>0</v>
      </c>
      <c r="AH137" s="3">
        <v>1</v>
      </c>
    </row>
    <row r="138" spans="1:34" x14ac:dyDescent="0.3">
      <c r="A138" t="s">
        <v>301</v>
      </c>
      <c r="B138" t="s">
        <v>302</v>
      </c>
      <c r="C138" t="s">
        <v>1860</v>
      </c>
      <c r="D138">
        <v>2400000</v>
      </c>
      <c r="E138">
        <v>2400000</v>
      </c>
      <c r="F138">
        <v>0</v>
      </c>
      <c r="G138">
        <v>0</v>
      </c>
      <c r="H138">
        <v>0</v>
      </c>
      <c r="I138">
        <v>2310104.56</v>
      </c>
      <c r="J138" s="186">
        <v>96.254356666666666</v>
      </c>
      <c r="K138">
        <v>0</v>
      </c>
      <c r="L138">
        <v>0</v>
      </c>
      <c r="M138">
        <v>2310104.56</v>
      </c>
      <c r="N138">
        <v>0</v>
      </c>
      <c r="O138">
        <v>2310104.56</v>
      </c>
      <c r="P138">
        <v>0</v>
      </c>
      <c r="Q138">
        <v>0</v>
      </c>
      <c r="R138">
        <v>0</v>
      </c>
      <c r="S138" t="s">
        <v>111</v>
      </c>
      <c r="T138" t="s">
        <v>112</v>
      </c>
      <c r="U138" t="s">
        <v>113</v>
      </c>
      <c r="V138" t="s">
        <v>112</v>
      </c>
      <c r="W138" t="s">
        <v>33</v>
      </c>
      <c r="X138" t="s">
        <v>114</v>
      </c>
      <c r="Y138" t="s">
        <v>35</v>
      </c>
      <c r="Z138" s="198">
        <v>44773</v>
      </c>
      <c r="AA138" s="198">
        <v>45473</v>
      </c>
      <c r="AB138" t="s">
        <v>36</v>
      </c>
      <c r="AC138">
        <v>2400000</v>
      </c>
      <c r="AD138" t="s">
        <v>113</v>
      </c>
      <c r="AE138" t="s">
        <v>37</v>
      </c>
      <c r="AF138" s="37">
        <v>1</v>
      </c>
      <c r="AG138" s="79" t="str">
        <f t="shared" si="2"/>
        <v>0</v>
      </c>
      <c r="AH138" s="3">
        <v>1</v>
      </c>
    </row>
    <row r="139" spans="1:34" x14ac:dyDescent="0.3">
      <c r="A139" t="s">
        <v>303</v>
      </c>
      <c r="B139" t="s">
        <v>304</v>
      </c>
      <c r="C139" t="s">
        <v>1860</v>
      </c>
      <c r="D139">
        <v>10060000</v>
      </c>
      <c r="E139">
        <v>10060000</v>
      </c>
      <c r="F139">
        <v>0</v>
      </c>
      <c r="G139">
        <v>0</v>
      </c>
      <c r="H139">
        <v>0</v>
      </c>
      <c r="I139">
        <v>11056224.76</v>
      </c>
      <c r="J139" s="186">
        <v>109.90283061630218</v>
      </c>
      <c r="K139">
        <v>0</v>
      </c>
      <c r="L139">
        <v>0</v>
      </c>
      <c r="M139">
        <v>11056224.76</v>
      </c>
      <c r="N139">
        <v>0</v>
      </c>
      <c r="O139">
        <v>11056224.76</v>
      </c>
      <c r="P139">
        <v>0</v>
      </c>
      <c r="Q139">
        <v>0</v>
      </c>
      <c r="R139">
        <v>0</v>
      </c>
      <c r="S139" t="s">
        <v>129</v>
      </c>
      <c r="T139" t="s">
        <v>112</v>
      </c>
      <c r="U139" t="s">
        <v>113</v>
      </c>
      <c r="V139" t="s">
        <v>112</v>
      </c>
      <c r="W139" t="s">
        <v>33</v>
      </c>
      <c r="X139" t="s">
        <v>114</v>
      </c>
      <c r="Y139" t="s">
        <v>35</v>
      </c>
      <c r="Z139" s="198">
        <v>44775</v>
      </c>
      <c r="AA139" s="198">
        <v>45382</v>
      </c>
      <c r="AB139" t="s">
        <v>36</v>
      </c>
      <c r="AC139">
        <v>10060000</v>
      </c>
      <c r="AD139" t="s">
        <v>113</v>
      </c>
      <c r="AE139" t="s">
        <v>37</v>
      </c>
      <c r="AF139" s="37">
        <v>1</v>
      </c>
      <c r="AG139" s="79" t="str">
        <f t="shared" si="2"/>
        <v>0</v>
      </c>
      <c r="AH139" s="3">
        <v>1</v>
      </c>
    </row>
    <row r="140" spans="1:34" x14ac:dyDescent="0.3">
      <c r="A140" t="s">
        <v>305</v>
      </c>
      <c r="B140" t="s">
        <v>306</v>
      </c>
      <c r="C140" t="s">
        <v>1858</v>
      </c>
      <c r="D140">
        <v>10400000</v>
      </c>
      <c r="E140">
        <v>10400000</v>
      </c>
      <c r="F140">
        <v>0</v>
      </c>
      <c r="G140">
        <v>0</v>
      </c>
      <c r="H140">
        <v>0</v>
      </c>
      <c r="I140">
        <v>10792519.710000001</v>
      </c>
      <c r="J140" s="186">
        <v>103.77422798076924</v>
      </c>
      <c r="K140">
        <v>0</v>
      </c>
      <c r="L140">
        <v>0</v>
      </c>
      <c r="M140">
        <v>10792519.710000001</v>
      </c>
      <c r="N140">
        <v>0</v>
      </c>
      <c r="O140">
        <v>10792519.710000001</v>
      </c>
      <c r="P140">
        <v>0</v>
      </c>
      <c r="Q140">
        <v>0</v>
      </c>
      <c r="R140">
        <v>0</v>
      </c>
      <c r="S140" t="s">
        <v>50</v>
      </c>
      <c r="T140" t="s">
        <v>51</v>
      </c>
      <c r="U140" t="s">
        <v>52</v>
      </c>
      <c r="V140" t="s">
        <v>51</v>
      </c>
      <c r="W140" t="s">
        <v>33</v>
      </c>
      <c r="X140" t="s">
        <v>53</v>
      </c>
      <c r="Y140" t="s">
        <v>35</v>
      </c>
      <c r="Z140" s="198">
        <v>44772</v>
      </c>
      <c r="AA140" s="198">
        <v>45657</v>
      </c>
      <c r="AB140" t="s">
        <v>36</v>
      </c>
      <c r="AC140">
        <v>10400000</v>
      </c>
      <c r="AD140" t="s">
        <v>52</v>
      </c>
      <c r="AE140" t="s">
        <v>37</v>
      </c>
      <c r="AF140" s="37">
        <v>1</v>
      </c>
      <c r="AG140" s="79" t="str">
        <f t="shared" si="2"/>
        <v>0</v>
      </c>
      <c r="AH140" s="3">
        <v>1</v>
      </c>
    </row>
    <row r="141" spans="1:34" x14ac:dyDescent="0.3">
      <c r="A141" t="s">
        <v>307</v>
      </c>
      <c r="B141" t="s">
        <v>308</v>
      </c>
      <c r="C141" t="s">
        <v>1858</v>
      </c>
      <c r="D141">
        <v>2400000</v>
      </c>
      <c r="E141">
        <v>2400000</v>
      </c>
      <c r="F141">
        <v>0</v>
      </c>
      <c r="G141">
        <v>0</v>
      </c>
      <c r="H141">
        <v>0</v>
      </c>
      <c r="I141">
        <v>2439060.73</v>
      </c>
      <c r="J141" s="186">
        <v>101.62753041666667</v>
      </c>
      <c r="K141">
        <v>0</v>
      </c>
      <c r="L141">
        <v>0</v>
      </c>
      <c r="M141">
        <v>2439060.73</v>
      </c>
      <c r="N141">
        <v>0</v>
      </c>
      <c r="O141">
        <v>2439060.73</v>
      </c>
      <c r="P141">
        <v>0</v>
      </c>
      <c r="Q141">
        <v>0</v>
      </c>
      <c r="R141">
        <v>0</v>
      </c>
      <c r="S141" t="s">
        <v>50</v>
      </c>
      <c r="T141" t="s">
        <v>51</v>
      </c>
      <c r="U141" t="s">
        <v>52</v>
      </c>
      <c r="V141" t="s">
        <v>51</v>
      </c>
      <c r="W141" t="s">
        <v>33</v>
      </c>
      <c r="X141" t="s">
        <v>53</v>
      </c>
      <c r="Y141" t="s">
        <v>35</v>
      </c>
      <c r="Z141" s="198">
        <v>44772</v>
      </c>
      <c r="AA141" s="198">
        <v>45657</v>
      </c>
      <c r="AB141" t="s">
        <v>36</v>
      </c>
      <c r="AC141">
        <v>2400000</v>
      </c>
      <c r="AD141" t="s">
        <v>52</v>
      </c>
      <c r="AE141" t="s">
        <v>37</v>
      </c>
      <c r="AF141" s="37">
        <v>1</v>
      </c>
      <c r="AG141" s="79" t="str">
        <f t="shared" si="2"/>
        <v>0</v>
      </c>
      <c r="AH141" s="3">
        <v>1</v>
      </c>
    </row>
    <row r="142" spans="1:34" x14ac:dyDescent="0.3">
      <c r="A142" t="s">
        <v>309</v>
      </c>
      <c r="B142" t="s">
        <v>310</v>
      </c>
      <c r="C142" t="s">
        <v>1856</v>
      </c>
      <c r="D142">
        <v>10900000</v>
      </c>
      <c r="E142">
        <v>10900000</v>
      </c>
      <c r="F142">
        <v>0</v>
      </c>
      <c r="G142">
        <v>0</v>
      </c>
      <c r="H142">
        <v>0</v>
      </c>
      <c r="I142">
        <v>9819132.5600000005</v>
      </c>
      <c r="J142" s="186">
        <v>90.083784954128447</v>
      </c>
      <c r="K142">
        <v>0</v>
      </c>
      <c r="L142">
        <v>0</v>
      </c>
      <c r="M142">
        <v>9819132.5600000005</v>
      </c>
      <c r="N142">
        <v>0</v>
      </c>
      <c r="O142">
        <v>9819132.5600000005</v>
      </c>
      <c r="P142">
        <v>0</v>
      </c>
      <c r="Q142">
        <v>0</v>
      </c>
      <c r="R142">
        <v>0</v>
      </c>
      <c r="S142" t="s">
        <v>152</v>
      </c>
      <c r="T142" t="s">
        <v>76</v>
      </c>
      <c r="U142" t="s">
        <v>77</v>
      </c>
      <c r="V142" t="s">
        <v>76</v>
      </c>
      <c r="W142" t="s">
        <v>33</v>
      </c>
      <c r="X142" t="s">
        <v>78</v>
      </c>
      <c r="Y142" t="s">
        <v>35</v>
      </c>
      <c r="Z142" s="198">
        <v>44773</v>
      </c>
      <c r="AA142" s="198">
        <v>45107</v>
      </c>
      <c r="AB142" t="s">
        <v>36</v>
      </c>
      <c r="AC142">
        <v>10900000</v>
      </c>
      <c r="AD142" t="s">
        <v>77</v>
      </c>
      <c r="AE142" t="s">
        <v>37</v>
      </c>
      <c r="AF142" s="37">
        <v>1</v>
      </c>
      <c r="AG142" s="79" t="str">
        <f t="shared" si="2"/>
        <v>0</v>
      </c>
      <c r="AH142" s="3">
        <v>1</v>
      </c>
    </row>
    <row r="143" spans="1:34" x14ac:dyDescent="0.3">
      <c r="A143" t="s">
        <v>311</v>
      </c>
      <c r="B143" t="s">
        <v>312</v>
      </c>
      <c r="C143" t="s">
        <v>1859</v>
      </c>
      <c r="D143">
        <v>2400000</v>
      </c>
      <c r="E143">
        <v>2400000</v>
      </c>
      <c r="F143">
        <v>0</v>
      </c>
      <c r="G143">
        <v>0</v>
      </c>
      <c r="H143">
        <v>0</v>
      </c>
      <c r="I143">
        <v>2376150.5699999998</v>
      </c>
      <c r="J143" s="186">
        <v>99.006273749999991</v>
      </c>
      <c r="K143">
        <v>0</v>
      </c>
      <c r="L143">
        <v>0</v>
      </c>
      <c r="M143">
        <v>2376150.5699999998</v>
      </c>
      <c r="N143">
        <v>0</v>
      </c>
      <c r="O143">
        <v>2376150.5699999998</v>
      </c>
      <c r="P143">
        <v>0</v>
      </c>
      <c r="Q143">
        <v>0</v>
      </c>
      <c r="R143">
        <v>0</v>
      </c>
      <c r="S143" t="s">
        <v>161</v>
      </c>
      <c r="T143" t="s">
        <v>162</v>
      </c>
      <c r="U143" t="s">
        <v>163</v>
      </c>
      <c r="V143" t="s">
        <v>162</v>
      </c>
      <c r="W143" t="s">
        <v>33</v>
      </c>
      <c r="X143" t="s">
        <v>164</v>
      </c>
      <c r="Y143" t="s">
        <v>265</v>
      </c>
      <c r="Z143" s="198">
        <v>44781</v>
      </c>
      <c r="AA143" s="198">
        <v>45382</v>
      </c>
      <c r="AB143" t="s">
        <v>36</v>
      </c>
      <c r="AC143">
        <v>2400000</v>
      </c>
      <c r="AD143" t="s">
        <v>163</v>
      </c>
      <c r="AE143" t="s">
        <v>37</v>
      </c>
      <c r="AF143" s="37">
        <v>1</v>
      </c>
      <c r="AG143" s="79" t="str">
        <f t="shared" si="2"/>
        <v>0</v>
      </c>
      <c r="AH143" s="3">
        <v>1</v>
      </c>
    </row>
    <row r="144" spans="1:34" x14ac:dyDescent="0.3">
      <c r="A144" t="s">
        <v>313</v>
      </c>
      <c r="B144" t="s">
        <v>314</v>
      </c>
      <c r="C144" t="s">
        <v>1860</v>
      </c>
      <c r="D144">
        <v>5000000</v>
      </c>
      <c r="E144">
        <v>5000000</v>
      </c>
      <c r="F144">
        <v>0</v>
      </c>
      <c r="G144">
        <v>0</v>
      </c>
      <c r="H144">
        <v>0</v>
      </c>
      <c r="I144">
        <v>4926909.62</v>
      </c>
      <c r="J144" s="186">
        <v>98.5381924</v>
      </c>
      <c r="K144">
        <v>0</v>
      </c>
      <c r="L144">
        <v>0</v>
      </c>
      <c r="M144">
        <v>4926909.62</v>
      </c>
      <c r="N144">
        <v>0</v>
      </c>
      <c r="O144">
        <v>4926909.62</v>
      </c>
      <c r="P144">
        <v>0</v>
      </c>
      <c r="Q144">
        <v>0</v>
      </c>
      <c r="R144">
        <v>0</v>
      </c>
      <c r="S144" t="s">
        <v>129</v>
      </c>
      <c r="T144" t="s">
        <v>112</v>
      </c>
      <c r="U144" t="s">
        <v>113</v>
      </c>
      <c r="V144" t="s">
        <v>112</v>
      </c>
      <c r="W144" t="s">
        <v>33</v>
      </c>
      <c r="X144" t="s">
        <v>114</v>
      </c>
      <c r="Y144" t="s">
        <v>44</v>
      </c>
      <c r="Z144" s="198">
        <v>44775</v>
      </c>
      <c r="AA144" s="198">
        <v>45382</v>
      </c>
      <c r="AB144" t="s">
        <v>36</v>
      </c>
      <c r="AC144">
        <v>5000000</v>
      </c>
      <c r="AD144" t="s">
        <v>113</v>
      </c>
      <c r="AE144" t="s">
        <v>37</v>
      </c>
      <c r="AF144" s="37">
        <v>1</v>
      </c>
      <c r="AG144" s="79" t="str">
        <f t="shared" si="2"/>
        <v>0</v>
      </c>
      <c r="AH144" s="3">
        <v>1</v>
      </c>
    </row>
    <row r="145" spans="1:34" x14ac:dyDescent="0.3">
      <c r="A145" t="s">
        <v>315</v>
      </c>
      <c r="B145" t="s">
        <v>316</v>
      </c>
      <c r="C145" t="s">
        <v>1859</v>
      </c>
      <c r="D145">
        <v>1000000</v>
      </c>
      <c r="E145">
        <v>1000000</v>
      </c>
      <c r="F145">
        <v>0</v>
      </c>
      <c r="G145">
        <v>0</v>
      </c>
      <c r="H145">
        <v>0</v>
      </c>
      <c r="I145">
        <v>862714.74</v>
      </c>
      <c r="J145" s="186">
        <v>86.271473999999998</v>
      </c>
      <c r="K145">
        <v>0</v>
      </c>
      <c r="L145">
        <v>0</v>
      </c>
      <c r="M145">
        <v>862714.74</v>
      </c>
      <c r="N145">
        <v>0</v>
      </c>
      <c r="O145">
        <v>862714.74</v>
      </c>
      <c r="P145">
        <v>0</v>
      </c>
      <c r="Q145">
        <v>0</v>
      </c>
      <c r="R145">
        <v>0</v>
      </c>
      <c r="S145" t="s">
        <v>161</v>
      </c>
      <c r="T145" t="s">
        <v>162</v>
      </c>
      <c r="U145" t="s">
        <v>163</v>
      </c>
      <c r="V145" t="s">
        <v>162</v>
      </c>
      <c r="W145" t="s">
        <v>33</v>
      </c>
      <c r="X145" t="s">
        <v>164</v>
      </c>
      <c r="Y145" t="s">
        <v>317</v>
      </c>
      <c r="Z145" s="198">
        <v>44781</v>
      </c>
      <c r="AA145" s="198">
        <v>45291</v>
      </c>
      <c r="AB145" t="s">
        <v>36</v>
      </c>
      <c r="AC145">
        <v>1000000</v>
      </c>
      <c r="AD145" t="s">
        <v>163</v>
      </c>
      <c r="AE145" t="s">
        <v>37</v>
      </c>
      <c r="AF145" s="37">
        <v>1</v>
      </c>
      <c r="AG145" s="79" t="str">
        <f t="shared" si="2"/>
        <v>0</v>
      </c>
      <c r="AH145" s="3">
        <v>1</v>
      </c>
    </row>
    <row r="146" spans="1:34" x14ac:dyDescent="0.3">
      <c r="A146" t="s">
        <v>318</v>
      </c>
      <c r="B146" t="s">
        <v>319</v>
      </c>
      <c r="C146" t="s">
        <v>1860</v>
      </c>
      <c r="D146">
        <v>7200000</v>
      </c>
      <c r="E146">
        <v>7200000</v>
      </c>
      <c r="F146">
        <v>0</v>
      </c>
      <c r="G146">
        <v>0</v>
      </c>
      <c r="H146">
        <v>0</v>
      </c>
      <c r="I146">
        <v>7605251.54</v>
      </c>
      <c r="J146" s="186">
        <v>105.62849361111111</v>
      </c>
      <c r="K146">
        <v>0</v>
      </c>
      <c r="L146">
        <v>0</v>
      </c>
      <c r="M146">
        <v>7605251.54</v>
      </c>
      <c r="N146">
        <v>0</v>
      </c>
      <c r="O146">
        <v>7605251.54</v>
      </c>
      <c r="P146">
        <v>0</v>
      </c>
      <c r="Q146">
        <v>0</v>
      </c>
      <c r="R146">
        <v>0</v>
      </c>
      <c r="S146" t="s">
        <v>129</v>
      </c>
      <c r="T146" t="s">
        <v>112</v>
      </c>
      <c r="U146" t="s">
        <v>113</v>
      </c>
      <c r="V146" t="s">
        <v>112</v>
      </c>
      <c r="W146" t="s">
        <v>33</v>
      </c>
      <c r="X146" t="s">
        <v>114</v>
      </c>
      <c r="Y146" t="s">
        <v>35</v>
      </c>
      <c r="Z146" s="198">
        <v>44778</v>
      </c>
      <c r="AA146" s="198">
        <v>45382</v>
      </c>
      <c r="AB146" t="s">
        <v>36</v>
      </c>
      <c r="AC146">
        <v>7200000</v>
      </c>
      <c r="AD146" t="s">
        <v>113</v>
      </c>
      <c r="AE146" t="s">
        <v>37</v>
      </c>
      <c r="AF146" s="37">
        <v>1</v>
      </c>
      <c r="AG146" s="79" t="str">
        <f t="shared" si="2"/>
        <v>0</v>
      </c>
      <c r="AH146" s="3">
        <v>1</v>
      </c>
    </row>
    <row r="147" spans="1:34" x14ac:dyDescent="0.3">
      <c r="A147" t="s">
        <v>320</v>
      </c>
      <c r="B147" t="s">
        <v>321</v>
      </c>
      <c r="C147" t="s">
        <v>1860</v>
      </c>
      <c r="D147">
        <v>2400000</v>
      </c>
      <c r="E147">
        <v>2400000</v>
      </c>
      <c r="F147">
        <v>0</v>
      </c>
      <c r="G147">
        <v>0</v>
      </c>
      <c r="H147">
        <v>0</v>
      </c>
      <c r="I147">
        <v>2315453.98</v>
      </c>
      <c r="J147" s="186">
        <v>96.477249166666667</v>
      </c>
      <c r="K147">
        <v>0</v>
      </c>
      <c r="L147">
        <v>0</v>
      </c>
      <c r="M147">
        <v>2315453.98</v>
      </c>
      <c r="N147">
        <v>0</v>
      </c>
      <c r="O147">
        <v>2315453.98</v>
      </c>
      <c r="P147">
        <v>0</v>
      </c>
      <c r="Q147">
        <v>0</v>
      </c>
      <c r="R147">
        <v>0</v>
      </c>
      <c r="S147" t="s">
        <v>111</v>
      </c>
      <c r="T147" t="s">
        <v>112</v>
      </c>
      <c r="U147" t="s">
        <v>113</v>
      </c>
      <c r="V147" t="s">
        <v>112</v>
      </c>
      <c r="W147" t="s">
        <v>33</v>
      </c>
      <c r="X147" t="s">
        <v>114</v>
      </c>
      <c r="Y147" t="s">
        <v>35</v>
      </c>
      <c r="Z147" s="198">
        <v>44778</v>
      </c>
      <c r="AA147" s="198">
        <v>45473</v>
      </c>
      <c r="AB147" t="s">
        <v>36</v>
      </c>
      <c r="AC147">
        <v>2400000</v>
      </c>
      <c r="AD147" t="s">
        <v>113</v>
      </c>
      <c r="AE147" t="s">
        <v>37</v>
      </c>
      <c r="AF147" s="37">
        <v>1</v>
      </c>
      <c r="AG147" s="79" t="str">
        <f t="shared" si="2"/>
        <v>0</v>
      </c>
      <c r="AH147" s="3">
        <v>1</v>
      </c>
    </row>
    <row r="148" spans="1:34" x14ac:dyDescent="0.3">
      <c r="A148" t="s">
        <v>322</v>
      </c>
      <c r="B148" t="s">
        <v>323</v>
      </c>
      <c r="C148" t="s">
        <v>1859</v>
      </c>
      <c r="D148">
        <v>5000000</v>
      </c>
      <c r="E148">
        <v>5000000</v>
      </c>
      <c r="F148">
        <v>0</v>
      </c>
      <c r="G148">
        <v>0</v>
      </c>
      <c r="H148">
        <v>0</v>
      </c>
      <c r="I148">
        <v>4416191.7300000004</v>
      </c>
      <c r="J148" s="186">
        <v>88.323834600000012</v>
      </c>
      <c r="K148">
        <v>0</v>
      </c>
      <c r="L148">
        <v>0</v>
      </c>
      <c r="M148">
        <v>4416191.7300000004</v>
      </c>
      <c r="N148">
        <v>0</v>
      </c>
      <c r="O148">
        <v>4416191.7300000004</v>
      </c>
      <c r="P148">
        <v>0</v>
      </c>
      <c r="Q148">
        <v>0</v>
      </c>
      <c r="R148">
        <v>0</v>
      </c>
      <c r="S148" t="s">
        <v>161</v>
      </c>
      <c r="T148" t="s">
        <v>162</v>
      </c>
      <c r="U148" t="s">
        <v>163</v>
      </c>
      <c r="V148" t="s">
        <v>162</v>
      </c>
      <c r="W148" t="s">
        <v>33</v>
      </c>
      <c r="X148" t="s">
        <v>164</v>
      </c>
      <c r="Y148" t="s">
        <v>83</v>
      </c>
      <c r="Z148" s="198">
        <v>44781</v>
      </c>
      <c r="AA148" s="198">
        <v>45382</v>
      </c>
      <c r="AB148" t="s">
        <v>36</v>
      </c>
      <c r="AC148">
        <v>5000000</v>
      </c>
      <c r="AD148" t="s">
        <v>163</v>
      </c>
      <c r="AE148" t="s">
        <v>37</v>
      </c>
      <c r="AF148" s="37">
        <v>1</v>
      </c>
      <c r="AG148" s="79" t="str">
        <f t="shared" si="2"/>
        <v>0</v>
      </c>
      <c r="AH148" s="3">
        <v>1</v>
      </c>
    </row>
    <row r="149" spans="1:34" x14ac:dyDescent="0.3">
      <c r="A149" t="s">
        <v>324</v>
      </c>
      <c r="B149" t="s">
        <v>325</v>
      </c>
      <c r="C149" t="s">
        <v>1859</v>
      </c>
      <c r="D149">
        <v>2500000</v>
      </c>
      <c r="E149">
        <v>2500000</v>
      </c>
      <c r="F149">
        <v>0</v>
      </c>
      <c r="G149">
        <v>0</v>
      </c>
      <c r="H149">
        <v>0</v>
      </c>
      <c r="I149">
        <v>2410620.81</v>
      </c>
      <c r="J149" s="186">
        <v>96.4248324</v>
      </c>
      <c r="K149">
        <v>0</v>
      </c>
      <c r="L149">
        <v>0</v>
      </c>
      <c r="M149">
        <v>2410620.81</v>
      </c>
      <c r="N149">
        <v>0</v>
      </c>
      <c r="O149">
        <v>2410620.81</v>
      </c>
      <c r="P149">
        <v>0</v>
      </c>
      <c r="Q149">
        <v>0</v>
      </c>
      <c r="R149">
        <v>0</v>
      </c>
      <c r="S149" t="s">
        <v>161</v>
      </c>
      <c r="T149" t="s">
        <v>162</v>
      </c>
      <c r="U149" t="s">
        <v>163</v>
      </c>
      <c r="V149" t="s">
        <v>162</v>
      </c>
      <c r="W149" t="s">
        <v>33</v>
      </c>
      <c r="X149" t="s">
        <v>164</v>
      </c>
      <c r="Y149" t="s">
        <v>35</v>
      </c>
      <c r="Z149" s="198">
        <v>44781</v>
      </c>
      <c r="AA149" s="198">
        <v>45291</v>
      </c>
      <c r="AB149" t="s">
        <v>36</v>
      </c>
      <c r="AC149">
        <v>2500000</v>
      </c>
      <c r="AD149" t="s">
        <v>163</v>
      </c>
      <c r="AE149" t="s">
        <v>37</v>
      </c>
      <c r="AF149" s="37">
        <v>1</v>
      </c>
      <c r="AG149" s="79" t="str">
        <f t="shared" si="2"/>
        <v>0</v>
      </c>
      <c r="AH149" s="3">
        <v>1</v>
      </c>
    </row>
    <row r="150" spans="1:34" x14ac:dyDescent="0.3">
      <c r="A150" t="s">
        <v>326</v>
      </c>
      <c r="B150" t="s">
        <v>327</v>
      </c>
      <c r="C150" t="s">
        <v>1859</v>
      </c>
      <c r="D150">
        <v>1000000</v>
      </c>
      <c r="E150">
        <v>1000000</v>
      </c>
      <c r="F150">
        <v>0</v>
      </c>
      <c r="G150">
        <v>0</v>
      </c>
      <c r="H150">
        <v>0</v>
      </c>
      <c r="I150">
        <v>946734.55</v>
      </c>
      <c r="J150" s="186">
        <v>94.673455000000004</v>
      </c>
      <c r="K150">
        <v>0</v>
      </c>
      <c r="L150">
        <v>0</v>
      </c>
      <c r="M150">
        <v>946734.55</v>
      </c>
      <c r="N150">
        <v>0</v>
      </c>
      <c r="O150">
        <v>946734.55</v>
      </c>
      <c r="P150">
        <v>0</v>
      </c>
      <c r="Q150">
        <v>0</v>
      </c>
      <c r="R150">
        <v>0</v>
      </c>
      <c r="S150" t="s">
        <v>161</v>
      </c>
      <c r="T150" t="s">
        <v>162</v>
      </c>
      <c r="U150" t="s">
        <v>163</v>
      </c>
      <c r="V150" t="s">
        <v>162</v>
      </c>
      <c r="W150" t="s">
        <v>33</v>
      </c>
      <c r="X150" t="s">
        <v>164</v>
      </c>
      <c r="Y150" t="s">
        <v>35</v>
      </c>
      <c r="Z150" s="198">
        <v>44781</v>
      </c>
      <c r="AA150" s="198">
        <v>45291</v>
      </c>
      <c r="AB150" t="s">
        <v>36</v>
      </c>
      <c r="AC150">
        <v>1000000</v>
      </c>
      <c r="AD150" t="s">
        <v>163</v>
      </c>
      <c r="AE150" t="s">
        <v>37</v>
      </c>
      <c r="AF150" s="37">
        <v>1</v>
      </c>
      <c r="AG150" s="79" t="str">
        <f t="shared" si="2"/>
        <v>0</v>
      </c>
      <c r="AH150" s="3">
        <v>1</v>
      </c>
    </row>
    <row r="151" spans="1:34" x14ac:dyDescent="0.3">
      <c r="A151" t="s">
        <v>328</v>
      </c>
      <c r="B151" t="s">
        <v>156</v>
      </c>
      <c r="C151" t="s">
        <v>1857</v>
      </c>
      <c r="D151">
        <v>4700000</v>
      </c>
      <c r="E151">
        <v>4700000</v>
      </c>
      <c r="F151">
        <v>0</v>
      </c>
      <c r="G151">
        <v>0</v>
      </c>
      <c r="H151">
        <v>0</v>
      </c>
      <c r="I151">
        <v>963458.6</v>
      </c>
      <c r="J151" s="186">
        <v>20.49911914893617</v>
      </c>
      <c r="K151">
        <v>0</v>
      </c>
      <c r="L151">
        <v>0</v>
      </c>
      <c r="M151">
        <v>963458.6</v>
      </c>
      <c r="N151">
        <v>0</v>
      </c>
      <c r="O151">
        <v>963458.6</v>
      </c>
      <c r="P151">
        <v>0</v>
      </c>
      <c r="Q151">
        <v>0</v>
      </c>
      <c r="R151">
        <v>0</v>
      </c>
      <c r="S151" t="s">
        <v>208</v>
      </c>
      <c r="T151" t="s">
        <v>100</v>
      </c>
      <c r="U151" t="s">
        <v>101</v>
      </c>
      <c r="V151" t="s">
        <v>100</v>
      </c>
      <c r="W151" t="s">
        <v>33</v>
      </c>
      <c r="X151" t="s">
        <v>102</v>
      </c>
      <c r="Y151" t="s">
        <v>44</v>
      </c>
      <c r="Z151" s="198">
        <v>44783</v>
      </c>
      <c r="AA151" s="198">
        <v>45350</v>
      </c>
      <c r="AB151" t="s">
        <v>36</v>
      </c>
      <c r="AC151">
        <v>4700000</v>
      </c>
      <c r="AD151" t="s">
        <v>101</v>
      </c>
      <c r="AE151" t="s">
        <v>37</v>
      </c>
      <c r="AF151" s="37">
        <v>1</v>
      </c>
      <c r="AG151" s="79" t="str">
        <f t="shared" si="2"/>
        <v>0</v>
      </c>
      <c r="AH151" s="3">
        <v>1</v>
      </c>
    </row>
    <row r="152" spans="1:34" x14ac:dyDescent="0.3">
      <c r="A152" t="s">
        <v>329</v>
      </c>
      <c r="B152" t="s">
        <v>330</v>
      </c>
      <c r="C152" t="s">
        <v>1857</v>
      </c>
      <c r="D152">
        <v>2500000</v>
      </c>
      <c r="E152">
        <v>2500000</v>
      </c>
      <c r="F152">
        <v>0</v>
      </c>
      <c r="G152">
        <v>0</v>
      </c>
      <c r="H152">
        <v>0</v>
      </c>
      <c r="I152">
        <v>2458105.35</v>
      </c>
      <c r="J152" s="186">
        <v>98.324213999999998</v>
      </c>
      <c r="K152">
        <v>0</v>
      </c>
      <c r="L152">
        <v>0</v>
      </c>
      <c r="M152">
        <v>2458105.35</v>
      </c>
      <c r="N152">
        <v>0</v>
      </c>
      <c r="O152">
        <v>2458105.35</v>
      </c>
      <c r="P152">
        <v>0</v>
      </c>
      <c r="Q152">
        <v>0</v>
      </c>
      <c r="R152">
        <v>0</v>
      </c>
      <c r="S152" t="s">
        <v>208</v>
      </c>
      <c r="T152" t="s">
        <v>100</v>
      </c>
      <c r="U152" t="s">
        <v>101</v>
      </c>
      <c r="V152" t="s">
        <v>100</v>
      </c>
      <c r="W152" t="s">
        <v>33</v>
      </c>
      <c r="X152" t="s">
        <v>102</v>
      </c>
      <c r="Y152" t="s">
        <v>35</v>
      </c>
      <c r="Z152" s="198">
        <v>44783</v>
      </c>
      <c r="AA152" s="198">
        <v>45199</v>
      </c>
      <c r="AB152" t="s">
        <v>36</v>
      </c>
      <c r="AC152">
        <v>2500000</v>
      </c>
      <c r="AD152" t="s">
        <v>101</v>
      </c>
      <c r="AE152" t="s">
        <v>37</v>
      </c>
      <c r="AF152" s="37">
        <v>1</v>
      </c>
      <c r="AG152" s="79" t="str">
        <f t="shared" si="2"/>
        <v>0</v>
      </c>
      <c r="AH152" s="3">
        <v>1</v>
      </c>
    </row>
    <row r="153" spans="1:34" x14ac:dyDescent="0.3">
      <c r="A153" t="s">
        <v>331</v>
      </c>
      <c r="B153" t="s">
        <v>332</v>
      </c>
      <c r="C153" t="s">
        <v>1859</v>
      </c>
      <c r="D153">
        <v>2400000</v>
      </c>
      <c r="E153">
        <v>2400000</v>
      </c>
      <c r="F153">
        <v>0</v>
      </c>
      <c r="G153">
        <v>0</v>
      </c>
      <c r="H153">
        <v>0</v>
      </c>
      <c r="I153">
        <v>1983238.16</v>
      </c>
      <c r="J153" s="186">
        <v>82.634923333333333</v>
      </c>
      <c r="K153">
        <v>0</v>
      </c>
      <c r="L153">
        <v>0</v>
      </c>
      <c r="M153">
        <v>1983238.16</v>
      </c>
      <c r="N153">
        <v>0</v>
      </c>
      <c r="O153">
        <v>1983238.16</v>
      </c>
      <c r="P153">
        <v>0</v>
      </c>
      <c r="Q153">
        <v>0</v>
      </c>
      <c r="R153">
        <v>0</v>
      </c>
      <c r="S153" t="s">
        <v>161</v>
      </c>
      <c r="T153" t="s">
        <v>162</v>
      </c>
      <c r="U153" t="s">
        <v>163</v>
      </c>
      <c r="V153" t="s">
        <v>162</v>
      </c>
      <c r="W153" t="s">
        <v>33</v>
      </c>
      <c r="X153" t="s">
        <v>164</v>
      </c>
      <c r="Y153" t="s">
        <v>35</v>
      </c>
      <c r="Z153" s="198">
        <v>44781</v>
      </c>
      <c r="AA153" s="198">
        <v>45291</v>
      </c>
      <c r="AB153" t="s">
        <v>36</v>
      </c>
      <c r="AC153">
        <v>2400000</v>
      </c>
      <c r="AD153" t="s">
        <v>163</v>
      </c>
      <c r="AE153" t="s">
        <v>37</v>
      </c>
      <c r="AF153" s="37">
        <v>1</v>
      </c>
      <c r="AG153" s="79" t="str">
        <f t="shared" si="2"/>
        <v>0</v>
      </c>
      <c r="AH153" s="3">
        <v>1</v>
      </c>
    </row>
    <row r="154" spans="1:34" x14ac:dyDescent="0.3">
      <c r="A154" t="s">
        <v>333</v>
      </c>
      <c r="B154" t="s">
        <v>334</v>
      </c>
      <c r="C154" t="s">
        <v>1853</v>
      </c>
      <c r="D154">
        <v>2100000</v>
      </c>
      <c r="E154">
        <v>2100000</v>
      </c>
      <c r="F154">
        <v>0</v>
      </c>
      <c r="G154">
        <v>0</v>
      </c>
      <c r="H154">
        <v>0</v>
      </c>
      <c r="I154">
        <v>2099018.67</v>
      </c>
      <c r="J154" s="186">
        <v>99.953270000000003</v>
      </c>
      <c r="K154">
        <v>0</v>
      </c>
      <c r="L154">
        <v>0</v>
      </c>
      <c r="M154">
        <v>2099018.67</v>
      </c>
      <c r="N154">
        <v>0</v>
      </c>
      <c r="O154">
        <v>2099018.67</v>
      </c>
      <c r="P154">
        <v>0</v>
      </c>
      <c r="Q154">
        <v>0</v>
      </c>
      <c r="R154">
        <v>0</v>
      </c>
      <c r="S154" t="s">
        <v>30</v>
      </c>
      <c r="T154" t="s">
        <v>31</v>
      </c>
      <c r="U154" t="s">
        <v>32</v>
      </c>
      <c r="V154" t="s">
        <v>31</v>
      </c>
      <c r="W154" t="s">
        <v>33</v>
      </c>
      <c r="X154" t="s">
        <v>34</v>
      </c>
      <c r="Y154" t="s">
        <v>35</v>
      </c>
      <c r="Z154" s="198">
        <v>44789</v>
      </c>
      <c r="AA154" s="198">
        <v>45382</v>
      </c>
      <c r="AB154" t="s">
        <v>36</v>
      </c>
      <c r="AC154">
        <v>2100000</v>
      </c>
      <c r="AD154" t="s">
        <v>32</v>
      </c>
      <c r="AE154" t="s">
        <v>37</v>
      </c>
      <c r="AF154" s="37">
        <v>1</v>
      </c>
      <c r="AG154" s="79" t="str">
        <f t="shared" si="2"/>
        <v>0</v>
      </c>
      <c r="AH154" s="3">
        <v>1</v>
      </c>
    </row>
    <row r="155" spans="1:34" x14ac:dyDescent="0.3">
      <c r="A155" t="s">
        <v>335</v>
      </c>
      <c r="B155" t="s">
        <v>336</v>
      </c>
      <c r="C155" t="s">
        <v>1853</v>
      </c>
      <c r="D155">
        <v>2600000</v>
      </c>
      <c r="E155">
        <v>2600000</v>
      </c>
      <c r="F155">
        <v>0</v>
      </c>
      <c r="G155">
        <v>0</v>
      </c>
      <c r="H155">
        <v>0</v>
      </c>
      <c r="I155">
        <v>2599921.8199999998</v>
      </c>
      <c r="J155" s="186">
        <v>99.996993076923076</v>
      </c>
      <c r="K155">
        <v>0</v>
      </c>
      <c r="L155">
        <v>0</v>
      </c>
      <c r="M155">
        <v>2599921.8199999998</v>
      </c>
      <c r="N155">
        <v>0</v>
      </c>
      <c r="O155">
        <v>2599921.8199999998</v>
      </c>
      <c r="P155">
        <v>0</v>
      </c>
      <c r="Q155">
        <v>0</v>
      </c>
      <c r="R155">
        <v>0</v>
      </c>
      <c r="S155" t="s">
        <v>30</v>
      </c>
      <c r="T155" t="s">
        <v>31</v>
      </c>
      <c r="U155" t="s">
        <v>32</v>
      </c>
      <c r="V155" t="s">
        <v>31</v>
      </c>
      <c r="W155" t="s">
        <v>33</v>
      </c>
      <c r="X155" t="s">
        <v>34</v>
      </c>
      <c r="Y155" t="s">
        <v>35</v>
      </c>
      <c r="Z155" s="198">
        <v>44789</v>
      </c>
      <c r="AA155" s="198">
        <v>45382</v>
      </c>
      <c r="AB155" t="s">
        <v>36</v>
      </c>
      <c r="AC155">
        <v>2600000</v>
      </c>
      <c r="AD155" t="s">
        <v>32</v>
      </c>
      <c r="AE155" t="s">
        <v>37</v>
      </c>
      <c r="AF155" s="37">
        <v>1</v>
      </c>
      <c r="AG155" s="79" t="str">
        <f t="shared" si="2"/>
        <v>0</v>
      </c>
      <c r="AH155" s="3">
        <v>1</v>
      </c>
    </row>
    <row r="156" spans="1:34" x14ac:dyDescent="0.3">
      <c r="A156" t="s">
        <v>337</v>
      </c>
      <c r="B156" t="s">
        <v>338</v>
      </c>
      <c r="C156" t="s">
        <v>1853</v>
      </c>
      <c r="D156">
        <v>400000</v>
      </c>
      <c r="E156">
        <v>400000</v>
      </c>
      <c r="F156">
        <v>0</v>
      </c>
      <c r="G156">
        <v>0</v>
      </c>
      <c r="H156">
        <v>0</v>
      </c>
      <c r="I156">
        <v>355521.03</v>
      </c>
      <c r="J156" s="186">
        <v>88.880257500000013</v>
      </c>
      <c r="K156">
        <v>0</v>
      </c>
      <c r="L156">
        <v>0</v>
      </c>
      <c r="M156">
        <v>355521.03</v>
      </c>
      <c r="N156">
        <v>0</v>
      </c>
      <c r="O156">
        <v>355521.03</v>
      </c>
      <c r="P156">
        <v>0</v>
      </c>
      <c r="Q156">
        <v>0</v>
      </c>
      <c r="R156">
        <v>0</v>
      </c>
      <c r="S156" t="s">
        <v>30</v>
      </c>
      <c r="T156" t="s">
        <v>31</v>
      </c>
      <c r="U156" t="s">
        <v>32</v>
      </c>
      <c r="V156" t="s">
        <v>31</v>
      </c>
      <c r="W156" t="s">
        <v>33</v>
      </c>
      <c r="X156" t="s">
        <v>34</v>
      </c>
      <c r="Y156" t="s">
        <v>35</v>
      </c>
      <c r="Z156" s="198">
        <v>44789</v>
      </c>
      <c r="AA156" s="198">
        <v>45322</v>
      </c>
      <c r="AB156" t="s">
        <v>36</v>
      </c>
      <c r="AC156">
        <v>400000</v>
      </c>
      <c r="AD156" t="s">
        <v>32</v>
      </c>
      <c r="AE156" t="s">
        <v>37</v>
      </c>
      <c r="AF156" s="37">
        <v>1</v>
      </c>
      <c r="AG156" s="79" t="str">
        <f t="shared" si="2"/>
        <v>0</v>
      </c>
      <c r="AH156" s="3">
        <v>1</v>
      </c>
    </row>
    <row r="157" spans="1:34" x14ac:dyDescent="0.3">
      <c r="A157" t="s">
        <v>339</v>
      </c>
      <c r="B157" t="s">
        <v>340</v>
      </c>
      <c r="C157" t="s">
        <v>1853</v>
      </c>
      <c r="D157">
        <v>640000</v>
      </c>
      <c r="E157">
        <v>640000</v>
      </c>
      <c r="F157">
        <v>0</v>
      </c>
      <c r="G157">
        <v>0</v>
      </c>
      <c r="H157">
        <v>0</v>
      </c>
      <c r="I157">
        <v>660328.69999999995</v>
      </c>
      <c r="J157" s="186">
        <v>103.17635937499999</v>
      </c>
      <c r="K157">
        <v>0</v>
      </c>
      <c r="L157">
        <v>0</v>
      </c>
      <c r="M157">
        <v>660328.69999999995</v>
      </c>
      <c r="N157">
        <v>0</v>
      </c>
      <c r="O157">
        <v>660328.69999999995</v>
      </c>
      <c r="P157">
        <v>0</v>
      </c>
      <c r="Q157">
        <v>0</v>
      </c>
      <c r="R157">
        <v>0</v>
      </c>
      <c r="S157" t="s">
        <v>30</v>
      </c>
      <c r="T157" t="s">
        <v>31</v>
      </c>
      <c r="U157" t="s">
        <v>32</v>
      </c>
      <c r="V157" t="s">
        <v>31</v>
      </c>
      <c r="W157" t="s">
        <v>33</v>
      </c>
      <c r="X157" t="s">
        <v>34</v>
      </c>
      <c r="Y157" t="s">
        <v>35</v>
      </c>
      <c r="Z157" s="198">
        <v>44789</v>
      </c>
      <c r="AA157" s="198">
        <v>45322</v>
      </c>
      <c r="AB157" t="s">
        <v>36</v>
      </c>
      <c r="AC157">
        <v>640000</v>
      </c>
      <c r="AD157" t="s">
        <v>32</v>
      </c>
      <c r="AE157" t="s">
        <v>37</v>
      </c>
      <c r="AF157" s="37">
        <v>1</v>
      </c>
      <c r="AG157" s="79" t="str">
        <f t="shared" si="2"/>
        <v>0</v>
      </c>
      <c r="AH157" s="3">
        <v>1</v>
      </c>
    </row>
    <row r="158" spans="1:34" x14ac:dyDescent="0.3">
      <c r="A158" t="s">
        <v>341</v>
      </c>
      <c r="B158" t="s">
        <v>342</v>
      </c>
      <c r="C158" t="s">
        <v>1854</v>
      </c>
      <c r="D158">
        <v>1000000</v>
      </c>
      <c r="E158">
        <v>1000000</v>
      </c>
      <c r="F158">
        <v>0</v>
      </c>
      <c r="G158">
        <v>0</v>
      </c>
      <c r="H158">
        <v>0</v>
      </c>
      <c r="I158">
        <v>705482.84</v>
      </c>
      <c r="J158" s="186">
        <v>70.548283999999995</v>
      </c>
      <c r="K158">
        <v>0</v>
      </c>
      <c r="L158">
        <v>0</v>
      </c>
      <c r="M158">
        <v>705482.84</v>
      </c>
      <c r="N158">
        <v>0</v>
      </c>
      <c r="O158">
        <v>705482.84</v>
      </c>
      <c r="P158">
        <v>0</v>
      </c>
      <c r="Q158">
        <v>0</v>
      </c>
      <c r="R158">
        <v>0</v>
      </c>
      <c r="S158" t="s">
        <v>72</v>
      </c>
      <c r="T158" t="s">
        <v>41</v>
      </c>
      <c r="U158" t="s">
        <v>42</v>
      </c>
      <c r="V158" t="s">
        <v>41</v>
      </c>
      <c r="W158" t="s">
        <v>33</v>
      </c>
      <c r="X158" t="s">
        <v>43</v>
      </c>
      <c r="Y158" t="s">
        <v>35</v>
      </c>
      <c r="Z158" s="198">
        <v>44783</v>
      </c>
      <c r="AA158" s="198">
        <v>45382</v>
      </c>
      <c r="AB158" t="s">
        <v>36</v>
      </c>
      <c r="AC158">
        <v>1000000</v>
      </c>
      <c r="AD158" t="s">
        <v>42</v>
      </c>
      <c r="AE158" t="s">
        <v>37</v>
      </c>
      <c r="AF158" s="37">
        <v>1</v>
      </c>
      <c r="AG158" s="79" t="str">
        <f t="shared" si="2"/>
        <v>0</v>
      </c>
      <c r="AH158" s="3">
        <v>1</v>
      </c>
    </row>
    <row r="159" spans="1:34" x14ac:dyDescent="0.3">
      <c r="A159" t="s">
        <v>343</v>
      </c>
      <c r="B159" t="s">
        <v>344</v>
      </c>
      <c r="C159" t="s">
        <v>1854</v>
      </c>
      <c r="D159">
        <v>1900000</v>
      </c>
      <c r="E159">
        <v>1900000</v>
      </c>
      <c r="F159">
        <v>0</v>
      </c>
      <c r="G159">
        <v>0</v>
      </c>
      <c r="H159">
        <v>0</v>
      </c>
      <c r="I159">
        <v>1483021.43</v>
      </c>
      <c r="J159" s="186">
        <v>78.05375947368421</v>
      </c>
      <c r="K159">
        <v>0</v>
      </c>
      <c r="L159">
        <v>0</v>
      </c>
      <c r="M159">
        <v>1483021.43</v>
      </c>
      <c r="N159">
        <v>0</v>
      </c>
      <c r="O159">
        <v>1483021.43</v>
      </c>
      <c r="P159">
        <v>0</v>
      </c>
      <c r="Q159">
        <v>0</v>
      </c>
      <c r="R159">
        <v>0</v>
      </c>
      <c r="S159" t="s">
        <v>72</v>
      </c>
      <c r="T159" t="s">
        <v>41</v>
      </c>
      <c r="U159" t="s">
        <v>42</v>
      </c>
      <c r="V159" t="s">
        <v>41</v>
      </c>
      <c r="W159" t="s">
        <v>33</v>
      </c>
      <c r="X159" t="s">
        <v>43</v>
      </c>
      <c r="Y159" t="s">
        <v>35</v>
      </c>
      <c r="Z159" s="198">
        <v>44785</v>
      </c>
      <c r="AA159" s="198">
        <v>45382</v>
      </c>
      <c r="AB159" t="s">
        <v>36</v>
      </c>
      <c r="AC159">
        <v>1900000</v>
      </c>
      <c r="AD159" t="s">
        <v>42</v>
      </c>
      <c r="AE159" t="s">
        <v>37</v>
      </c>
      <c r="AF159" s="37">
        <v>1</v>
      </c>
      <c r="AG159" s="79" t="str">
        <f t="shared" si="2"/>
        <v>0</v>
      </c>
      <c r="AH159" s="3">
        <v>1</v>
      </c>
    </row>
    <row r="160" spans="1:34" x14ac:dyDescent="0.3">
      <c r="A160" t="s">
        <v>345</v>
      </c>
      <c r="B160" t="s">
        <v>346</v>
      </c>
      <c r="C160" t="s">
        <v>1856</v>
      </c>
      <c r="D160">
        <v>3500000</v>
      </c>
      <c r="E160">
        <v>3500000</v>
      </c>
      <c r="F160">
        <v>0</v>
      </c>
      <c r="G160">
        <v>0</v>
      </c>
      <c r="H160">
        <v>0</v>
      </c>
      <c r="I160">
        <v>3495158.03</v>
      </c>
      <c r="J160" s="186">
        <v>99.861657999999991</v>
      </c>
      <c r="K160">
        <v>0</v>
      </c>
      <c r="L160">
        <v>0</v>
      </c>
      <c r="M160">
        <v>3495158.03</v>
      </c>
      <c r="N160">
        <v>0</v>
      </c>
      <c r="O160">
        <v>3495158.03</v>
      </c>
      <c r="P160">
        <v>0</v>
      </c>
      <c r="Q160">
        <v>0</v>
      </c>
      <c r="R160">
        <v>0</v>
      </c>
      <c r="S160" t="s">
        <v>152</v>
      </c>
      <c r="T160" t="s">
        <v>76</v>
      </c>
      <c r="U160" t="s">
        <v>77</v>
      </c>
      <c r="V160" t="s">
        <v>76</v>
      </c>
      <c r="W160" t="s">
        <v>33</v>
      </c>
      <c r="X160" t="s">
        <v>78</v>
      </c>
      <c r="Y160" t="s">
        <v>35</v>
      </c>
      <c r="Z160" s="198">
        <v>44784</v>
      </c>
      <c r="AA160" s="198">
        <v>45291</v>
      </c>
      <c r="AB160" t="s">
        <v>36</v>
      </c>
      <c r="AC160">
        <v>3500000</v>
      </c>
      <c r="AD160" t="s">
        <v>77</v>
      </c>
      <c r="AE160" t="s">
        <v>37</v>
      </c>
      <c r="AF160" s="37">
        <v>1</v>
      </c>
      <c r="AG160" s="79" t="str">
        <f t="shared" si="2"/>
        <v>0</v>
      </c>
      <c r="AH160" s="3">
        <v>1</v>
      </c>
    </row>
    <row r="161" spans="1:34" x14ac:dyDescent="0.3">
      <c r="A161" t="s">
        <v>347</v>
      </c>
      <c r="B161" t="s">
        <v>348</v>
      </c>
      <c r="C161" t="s">
        <v>1856</v>
      </c>
      <c r="D161">
        <v>1600000</v>
      </c>
      <c r="E161">
        <v>1600000</v>
      </c>
      <c r="F161">
        <v>0</v>
      </c>
      <c r="G161">
        <v>0</v>
      </c>
      <c r="H161">
        <v>0</v>
      </c>
      <c r="I161">
        <v>1066335.31</v>
      </c>
      <c r="J161" s="186">
        <v>66.64595687500001</v>
      </c>
      <c r="K161">
        <v>0</v>
      </c>
      <c r="L161">
        <v>0</v>
      </c>
      <c r="M161">
        <v>1066335.31</v>
      </c>
      <c r="N161">
        <v>0</v>
      </c>
      <c r="O161">
        <v>1066335.31</v>
      </c>
      <c r="P161">
        <v>0</v>
      </c>
      <c r="Q161">
        <v>0</v>
      </c>
      <c r="R161">
        <v>0</v>
      </c>
      <c r="S161" t="s">
        <v>152</v>
      </c>
      <c r="T161" t="s">
        <v>76</v>
      </c>
      <c r="U161" t="s">
        <v>77</v>
      </c>
      <c r="V161" t="s">
        <v>76</v>
      </c>
      <c r="W161" t="s">
        <v>33</v>
      </c>
      <c r="X161" t="s">
        <v>78</v>
      </c>
      <c r="Y161" t="s">
        <v>35</v>
      </c>
      <c r="Z161" s="198">
        <v>44794</v>
      </c>
      <c r="AA161" s="198">
        <v>45291</v>
      </c>
      <c r="AB161" t="s">
        <v>36</v>
      </c>
      <c r="AC161">
        <v>1600000</v>
      </c>
      <c r="AD161" t="s">
        <v>77</v>
      </c>
      <c r="AE161" t="s">
        <v>37</v>
      </c>
      <c r="AF161" s="37">
        <v>1</v>
      </c>
      <c r="AG161" s="79" t="str">
        <f t="shared" si="2"/>
        <v>0</v>
      </c>
      <c r="AH161" s="3">
        <v>1</v>
      </c>
    </row>
    <row r="162" spans="1:34" x14ac:dyDescent="0.3">
      <c r="A162" t="s">
        <v>349</v>
      </c>
      <c r="B162" t="s">
        <v>350</v>
      </c>
      <c r="C162" t="s">
        <v>1856</v>
      </c>
      <c r="D162">
        <v>3200000</v>
      </c>
      <c r="E162">
        <v>3200000</v>
      </c>
      <c r="F162">
        <v>0</v>
      </c>
      <c r="G162">
        <v>0</v>
      </c>
      <c r="H162">
        <v>0</v>
      </c>
      <c r="I162">
        <v>3392125.34</v>
      </c>
      <c r="J162" s="186">
        <v>106.003916875</v>
      </c>
      <c r="K162">
        <v>0</v>
      </c>
      <c r="L162">
        <v>0</v>
      </c>
      <c r="M162">
        <v>3392125.34</v>
      </c>
      <c r="N162">
        <v>0</v>
      </c>
      <c r="O162">
        <v>3392125.34</v>
      </c>
      <c r="P162">
        <v>0</v>
      </c>
      <c r="Q162">
        <v>0</v>
      </c>
      <c r="R162">
        <v>0</v>
      </c>
      <c r="S162" t="s">
        <v>152</v>
      </c>
      <c r="T162" t="s">
        <v>76</v>
      </c>
      <c r="U162" t="s">
        <v>77</v>
      </c>
      <c r="V162" t="s">
        <v>76</v>
      </c>
      <c r="W162" t="s">
        <v>33</v>
      </c>
      <c r="X162" t="s">
        <v>78</v>
      </c>
      <c r="Y162" t="s">
        <v>35</v>
      </c>
      <c r="Z162" s="198">
        <v>44794</v>
      </c>
      <c r="AA162" s="198">
        <v>45291</v>
      </c>
      <c r="AB162" t="s">
        <v>36</v>
      </c>
      <c r="AC162">
        <v>3200000</v>
      </c>
      <c r="AD162" t="s">
        <v>77</v>
      </c>
      <c r="AE162" t="s">
        <v>37</v>
      </c>
      <c r="AF162" s="37">
        <v>1</v>
      </c>
      <c r="AG162" s="79" t="str">
        <f t="shared" si="2"/>
        <v>0</v>
      </c>
      <c r="AH162" s="3">
        <v>1</v>
      </c>
    </row>
    <row r="163" spans="1:34" x14ac:dyDescent="0.3">
      <c r="A163" t="s">
        <v>351</v>
      </c>
      <c r="B163" t="s">
        <v>352</v>
      </c>
      <c r="C163" t="s">
        <v>1856</v>
      </c>
      <c r="D163">
        <v>2100000</v>
      </c>
      <c r="E163">
        <v>2100000</v>
      </c>
      <c r="F163">
        <v>0</v>
      </c>
      <c r="G163">
        <v>0</v>
      </c>
      <c r="H163">
        <v>0</v>
      </c>
      <c r="I163">
        <v>2070445.09</v>
      </c>
      <c r="J163" s="186">
        <v>98.592623333333336</v>
      </c>
      <c r="K163">
        <v>0</v>
      </c>
      <c r="L163">
        <v>0</v>
      </c>
      <c r="M163">
        <v>2070445.09</v>
      </c>
      <c r="N163">
        <v>0</v>
      </c>
      <c r="O163">
        <v>2070445.09</v>
      </c>
      <c r="P163">
        <v>0</v>
      </c>
      <c r="Q163">
        <v>0</v>
      </c>
      <c r="R163">
        <v>0</v>
      </c>
      <c r="S163" t="s">
        <v>152</v>
      </c>
      <c r="T163" t="s">
        <v>76</v>
      </c>
      <c r="U163" t="s">
        <v>77</v>
      </c>
      <c r="V163" t="s">
        <v>76</v>
      </c>
      <c r="W163" t="s">
        <v>33</v>
      </c>
      <c r="X163" t="s">
        <v>78</v>
      </c>
      <c r="Y163" t="s">
        <v>35</v>
      </c>
      <c r="Z163" s="198">
        <v>44794</v>
      </c>
      <c r="AA163" s="198">
        <v>45291</v>
      </c>
      <c r="AB163" t="s">
        <v>36</v>
      </c>
      <c r="AC163">
        <v>2100000</v>
      </c>
      <c r="AD163" t="s">
        <v>77</v>
      </c>
      <c r="AE163" t="s">
        <v>37</v>
      </c>
      <c r="AF163" s="37">
        <v>1</v>
      </c>
      <c r="AG163" s="79" t="str">
        <f t="shared" si="2"/>
        <v>0</v>
      </c>
      <c r="AH163" s="3">
        <v>1</v>
      </c>
    </row>
    <row r="164" spans="1:34" x14ac:dyDescent="0.3">
      <c r="A164" t="s">
        <v>353</v>
      </c>
      <c r="B164" t="s">
        <v>354</v>
      </c>
      <c r="C164" t="s">
        <v>1856</v>
      </c>
      <c r="D164">
        <v>1700000</v>
      </c>
      <c r="E164">
        <v>1700000</v>
      </c>
      <c r="F164">
        <v>0</v>
      </c>
      <c r="G164">
        <v>0</v>
      </c>
      <c r="H164">
        <v>0</v>
      </c>
      <c r="I164">
        <v>1848587.01</v>
      </c>
      <c r="J164" s="186">
        <v>108.74041235294118</v>
      </c>
      <c r="K164">
        <v>0</v>
      </c>
      <c r="L164">
        <v>0</v>
      </c>
      <c r="M164">
        <v>1848587.01</v>
      </c>
      <c r="N164">
        <v>0</v>
      </c>
      <c r="O164">
        <v>1848587.01</v>
      </c>
      <c r="P164">
        <v>0</v>
      </c>
      <c r="Q164">
        <v>0</v>
      </c>
      <c r="R164">
        <v>0</v>
      </c>
      <c r="S164" t="s">
        <v>152</v>
      </c>
      <c r="T164" t="s">
        <v>76</v>
      </c>
      <c r="U164" t="s">
        <v>77</v>
      </c>
      <c r="V164" t="s">
        <v>76</v>
      </c>
      <c r="W164" t="s">
        <v>33</v>
      </c>
      <c r="X164" t="s">
        <v>78</v>
      </c>
      <c r="Y164" t="s">
        <v>35</v>
      </c>
      <c r="Z164" s="198">
        <v>44794</v>
      </c>
      <c r="AA164" s="198">
        <v>45291</v>
      </c>
      <c r="AB164" t="s">
        <v>36</v>
      </c>
      <c r="AC164">
        <v>1700000</v>
      </c>
      <c r="AD164" t="s">
        <v>77</v>
      </c>
      <c r="AE164" t="s">
        <v>37</v>
      </c>
      <c r="AF164" s="37">
        <v>1</v>
      </c>
      <c r="AG164" s="79" t="str">
        <f t="shared" si="2"/>
        <v>0</v>
      </c>
      <c r="AH164" s="3">
        <v>1</v>
      </c>
    </row>
    <row r="165" spans="1:34" x14ac:dyDescent="0.3">
      <c r="A165" t="s">
        <v>355</v>
      </c>
      <c r="B165" t="s">
        <v>356</v>
      </c>
      <c r="C165" t="s">
        <v>1856</v>
      </c>
      <c r="D165">
        <v>1800000</v>
      </c>
      <c r="E165">
        <v>1800000</v>
      </c>
      <c r="F165">
        <v>0</v>
      </c>
      <c r="G165">
        <v>0</v>
      </c>
      <c r="H165">
        <v>0</v>
      </c>
      <c r="I165">
        <v>1772982.51</v>
      </c>
      <c r="J165" s="186">
        <v>98.499028333333328</v>
      </c>
      <c r="K165">
        <v>0</v>
      </c>
      <c r="L165">
        <v>0</v>
      </c>
      <c r="M165">
        <v>1772982.51</v>
      </c>
      <c r="N165">
        <v>0</v>
      </c>
      <c r="O165">
        <v>1772982.51</v>
      </c>
      <c r="P165">
        <v>0</v>
      </c>
      <c r="Q165">
        <v>0</v>
      </c>
      <c r="R165">
        <v>0</v>
      </c>
      <c r="S165" t="s">
        <v>152</v>
      </c>
      <c r="T165" t="s">
        <v>76</v>
      </c>
      <c r="U165" t="s">
        <v>77</v>
      </c>
      <c r="V165" t="s">
        <v>76</v>
      </c>
      <c r="W165" t="s">
        <v>33</v>
      </c>
      <c r="X165" t="s">
        <v>78</v>
      </c>
      <c r="Y165" t="s">
        <v>35</v>
      </c>
      <c r="Z165" s="198">
        <v>44794</v>
      </c>
      <c r="AA165" s="198">
        <v>45291</v>
      </c>
      <c r="AB165" t="s">
        <v>36</v>
      </c>
      <c r="AC165">
        <v>1800000</v>
      </c>
      <c r="AD165" t="s">
        <v>77</v>
      </c>
      <c r="AE165" t="s">
        <v>37</v>
      </c>
      <c r="AF165" s="37">
        <v>1</v>
      </c>
      <c r="AG165" s="79" t="str">
        <f t="shared" si="2"/>
        <v>0</v>
      </c>
      <c r="AH165" s="3">
        <v>1</v>
      </c>
    </row>
    <row r="166" spans="1:34" x14ac:dyDescent="0.3">
      <c r="A166" t="s">
        <v>357</v>
      </c>
      <c r="B166" t="s">
        <v>358</v>
      </c>
      <c r="C166" t="s">
        <v>1856</v>
      </c>
      <c r="D166">
        <v>2200000</v>
      </c>
      <c r="E166">
        <v>2200000</v>
      </c>
      <c r="F166">
        <v>0</v>
      </c>
      <c r="G166">
        <v>0</v>
      </c>
      <c r="H166">
        <v>0</v>
      </c>
      <c r="I166">
        <v>2333211.64</v>
      </c>
      <c r="J166" s="186">
        <v>106.05507454545454</v>
      </c>
      <c r="K166">
        <v>0</v>
      </c>
      <c r="L166">
        <v>0</v>
      </c>
      <c r="M166">
        <v>2333211.64</v>
      </c>
      <c r="N166">
        <v>0</v>
      </c>
      <c r="O166">
        <v>2333211.64</v>
      </c>
      <c r="P166">
        <v>0</v>
      </c>
      <c r="Q166">
        <v>0</v>
      </c>
      <c r="R166">
        <v>0</v>
      </c>
      <c r="S166" t="s">
        <v>152</v>
      </c>
      <c r="T166" t="s">
        <v>76</v>
      </c>
      <c r="U166" t="s">
        <v>77</v>
      </c>
      <c r="V166" t="s">
        <v>76</v>
      </c>
      <c r="W166" t="s">
        <v>33</v>
      </c>
      <c r="X166" t="s">
        <v>78</v>
      </c>
      <c r="Y166" t="s">
        <v>35</v>
      </c>
      <c r="Z166" s="198">
        <v>44794</v>
      </c>
      <c r="AA166" s="198">
        <v>45291</v>
      </c>
      <c r="AB166" t="s">
        <v>36</v>
      </c>
      <c r="AC166">
        <v>2200000</v>
      </c>
      <c r="AD166" t="s">
        <v>77</v>
      </c>
      <c r="AE166" t="s">
        <v>37</v>
      </c>
      <c r="AF166" s="37">
        <v>1</v>
      </c>
      <c r="AG166" s="79" t="str">
        <f t="shared" si="2"/>
        <v>0</v>
      </c>
      <c r="AH166" s="3">
        <v>1</v>
      </c>
    </row>
    <row r="167" spans="1:34" x14ac:dyDescent="0.3">
      <c r="A167" t="s">
        <v>359</v>
      </c>
      <c r="B167" t="s">
        <v>360</v>
      </c>
      <c r="C167" t="s">
        <v>1856</v>
      </c>
      <c r="D167">
        <v>2200000</v>
      </c>
      <c r="E167">
        <v>2200000</v>
      </c>
      <c r="F167">
        <v>0</v>
      </c>
      <c r="G167">
        <v>0</v>
      </c>
      <c r="H167">
        <v>0</v>
      </c>
      <c r="I167">
        <v>2123776.7599999998</v>
      </c>
      <c r="J167" s="186">
        <v>96.535307272727266</v>
      </c>
      <c r="K167">
        <v>0</v>
      </c>
      <c r="L167">
        <v>0</v>
      </c>
      <c r="M167">
        <v>2123776.7599999998</v>
      </c>
      <c r="N167">
        <v>0</v>
      </c>
      <c r="O167">
        <v>2123776.7599999998</v>
      </c>
      <c r="P167">
        <v>0</v>
      </c>
      <c r="Q167">
        <v>0</v>
      </c>
      <c r="R167">
        <v>0</v>
      </c>
      <c r="S167" t="s">
        <v>152</v>
      </c>
      <c r="T167" t="s">
        <v>76</v>
      </c>
      <c r="U167" t="s">
        <v>77</v>
      </c>
      <c r="V167" t="s">
        <v>76</v>
      </c>
      <c r="W167" t="s">
        <v>33</v>
      </c>
      <c r="X167" t="s">
        <v>78</v>
      </c>
      <c r="Y167" t="s">
        <v>35</v>
      </c>
      <c r="Z167" s="198">
        <v>44794</v>
      </c>
      <c r="AA167" s="198">
        <v>45291</v>
      </c>
      <c r="AB167" t="s">
        <v>36</v>
      </c>
      <c r="AC167">
        <v>2200000</v>
      </c>
      <c r="AD167" t="s">
        <v>77</v>
      </c>
      <c r="AE167" t="s">
        <v>37</v>
      </c>
      <c r="AF167" s="37">
        <v>1</v>
      </c>
      <c r="AG167" s="79" t="str">
        <f t="shared" si="2"/>
        <v>0</v>
      </c>
      <c r="AH167" s="3">
        <v>1</v>
      </c>
    </row>
    <row r="168" spans="1:34" x14ac:dyDescent="0.3">
      <c r="A168" t="s">
        <v>361</v>
      </c>
      <c r="B168" t="s">
        <v>362</v>
      </c>
      <c r="C168" t="s">
        <v>1856</v>
      </c>
      <c r="D168">
        <v>2300000</v>
      </c>
      <c r="E168">
        <v>2300000</v>
      </c>
      <c r="F168">
        <v>0</v>
      </c>
      <c r="G168">
        <v>0</v>
      </c>
      <c r="H168">
        <v>0</v>
      </c>
      <c r="I168">
        <v>2485241.5699999998</v>
      </c>
      <c r="J168" s="186">
        <v>108.05398130434781</v>
      </c>
      <c r="K168">
        <v>0</v>
      </c>
      <c r="L168">
        <v>0</v>
      </c>
      <c r="M168">
        <v>2485241.5699999998</v>
      </c>
      <c r="N168">
        <v>0</v>
      </c>
      <c r="O168">
        <v>2485241.5699999998</v>
      </c>
      <c r="P168">
        <v>0</v>
      </c>
      <c r="Q168">
        <v>0</v>
      </c>
      <c r="R168">
        <v>0</v>
      </c>
      <c r="S168" t="s">
        <v>152</v>
      </c>
      <c r="T168" t="s">
        <v>76</v>
      </c>
      <c r="U168" t="s">
        <v>77</v>
      </c>
      <c r="V168" t="s">
        <v>76</v>
      </c>
      <c r="W168" t="s">
        <v>33</v>
      </c>
      <c r="X168" t="s">
        <v>78</v>
      </c>
      <c r="Y168" t="s">
        <v>35</v>
      </c>
      <c r="Z168" s="198">
        <v>44794</v>
      </c>
      <c r="AA168" s="198">
        <v>45291</v>
      </c>
      <c r="AB168" t="s">
        <v>36</v>
      </c>
      <c r="AC168">
        <v>2300000</v>
      </c>
      <c r="AD168" t="s">
        <v>77</v>
      </c>
      <c r="AE168" t="s">
        <v>37</v>
      </c>
      <c r="AF168" s="37">
        <v>1</v>
      </c>
      <c r="AG168" s="79" t="str">
        <f t="shared" si="2"/>
        <v>0</v>
      </c>
      <c r="AH168" s="3">
        <v>1</v>
      </c>
    </row>
    <row r="169" spans="1:34" x14ac:dyDescent="0.3">
      <c r="A169" t="s">
        <v>363</v>
      </c>
      <c r="B169" t="s">
        <v>364</v>
      </c>
      <c r="C169" t="s">
        <v>1855</v>
      </c>
      <c r="D169">
        <v>2000000</v>
      </c>
      <c r="E169">
        <v>2000000</v>
      </c>
      <c r="F169">
        <v>0</v>
      </c>
      <c r="G169">
        <v>0</v>
      </c>
      <c r="H169">
        <v>0</v>
      </c>
      <c r="I169">
        <v>0</v>
      </c>
      <c r="J169" s="186">
        <v>0</v>
      </c>
      <c r="K169">
        <v>0</v>
      </c>
      <c r="L169">
        <v>0</v>
      </c>
      <c r="M169">
        <v>0</v>
      </c>
      <c r="N169">
        <v>0</v>
      </c>
      <c r="O169">
        <v>0</v>
      </c>
      <c r="P169">
        <v>0</v>
      </c>
      <c r="Q169">
        <v>0</v>
      </c>
      <c r="R169">
        <v>0</v>
      </c>
      <c r="S169" t="s">
        <v>56</v>
      </c>
      <c r="T169" t="s">
        <v>57</v>
      </c>
      <c r="U169" t="s">
        <v>58</v>
      </c>
      <c r="V169" t="s">
        <v>57</v>
      </c>
      <c r="W169" t="s">
        <v>33</v>
      </c>
      <c r="X169" t="s">
        <v>59</v>
      </c>
      <c r="Y169" t="s">
        <v>86</v>
      </c>
      <c r="Z169" s="198">
        <v>44797</v>
      </c>
      <c r="AA169" s="198">
        <v>45808</v>
      </c>
      <c r="AB169" t="s">
        <v>36</v>
      </c>
      <c r="AC169">
        <v>2000000</v>
      </c>
      <c r="AD169" t="s">
        <v>58</v>
      </c>
      <c r="AE169" t="s">
        <v>37</v>
      </c>
      <c r="AF169" s="37">
        <v>1</v>
      </c>
      <c r="AG169" s="79" t="str">
        <f t="shared" si="2"/>
        <v>0</v>
      </c>
      <c r="AH169" s="3">
        <v>1</v>
      </c>
    </row>
    <row r="170" spans="1:34" x14ac:dyDescent="0.3">
      <c r="A170" t="s">
        <v>365</v>
      </c>
      <c r="B170" t="s">
        <v>366</v>
      </c>
      <c r="C170" t="s">
        <v>1860</v>
      </c>
      <c r="D170">
        <v>2000000</v>
      </c>
      <c r="E170">
        <v>2000000</v>
      </c>
      <c r="F170">
        <v>0</v>
      </c>
      <c r="G170">
        <v>0</v>
      </c>
      <c r="H170">
        <v>0</v>
      </c>
      <c r="I170">
        <v>1970828.18</v>
      </c>
      <c r="J170" s="186">
        <v>98.541409000000002</v>
      </c>
      <c r="K170">
        <v>0</v>
      </c>
      <c r="L170">
        <v>0</v>
      </c>
      <c r="M170">
        <v>1970828.18</v>
      </c>
      <c r="N170">
        <v>0</v>
      </c>
      <c r="O170">
        <v>1970828.18</v>
      </c>
      <c r="P170">
        <v>0</v>
      </c>
      <c r="Q170">
        <v>0</v>
      </c>
      <c r="R170">
        <v>0</v>
      </c>
      <c r="S170" t="s">
        <v>111</v>
      </c>
      <c r="T170" t="s">
        <v>112</v>
      </c>
      <c r="U170" t="s">
        <v>113</v>
      </c>
      <c r="V170" t="s">
        <v>112</v>
      </c>
      <c r="W170" t="s">
        <v>33</v>
      </c>
      <c r="X170" t="s">
        <v>114</v>
      </c>
      <c r="Y170" t="s">
        <v>86</v>
      </c>
      <c r="Z170" s="198">
        <v>44798</v>
      </c>
      <c r="AA170" s="198">
        <v>45382</v>
      </c>
      <c r="AB170" t="s">
        <v>36</v>
      </c>
      <c r="AC170">
        <v>2000000</v>
      </c>
      <c r="AD170" t="s">
        <v>113</v>
      </c>
      <c r="AE170" t="s">
        <v>37</v>
      </c>
      <c r="AF170" s="37">
        <v>1</v>
      </c>
      <c r="AG170" s="79" t="str">
        <f t="shared" si="2"/>
        <v>0</v>
      </c>
      <c r="AH170" s="3">
        <v>1</v>
      </c>
    </row>
    <row r="171" spans="1:34" x14ac:dyDescent="0.3">
      <c r="A171" t="s">
        <v>367</v>
      </c>
      <c r="B171" t="s">
        <v>368</v>
      </c>
      <c r="C171" t="s">
        <v>1860</v>
      </c>
      <c r="D171">
        <v>2800000</v>
      </c>
      <c r="E171">
        <v>2800000</v>
      </c>
      <c r="F171">
        <v>0</v>
      </c>
      <c r="G171">
        <v>0</v>
      </c>
      <c r="H171">
        <v>0</v>
      </c>
      <c r="I171">
        <v>2761747.14</v>
      </c>
      <c r="J171" s="186">
        <v>98.633826428571439</v>
      </c>
      <c r="K171">
        <v>0</v>
      </c>
      <c r="L171">
        <v>0</v>
      </c>
      <c r="M171">
        <v>2761747.14</v>
      </c>
      <c r="N171">
        <v>0</v>
      </c>
      <c r="O171">
        <v>2761747.14</v>
      </c>
      <c r="P171">
        <v>0</v>
      </c>
      <c r="Q171">
        <v>0</v>
      </c>
      <c r="R171">
        <v>0</v>
      </c>
      <c r="S171" t="s">
        <v>111</v>
      </c>
      <c r="T171" t="s">
        <v>112</v>
      </c>
      <c r="U171" t="s">
        <v>113</v>
      </c>
      <c r="V171" t="s">
        <v>112</v>
      </c>
      <c r="W171" t="s">
        <v>33</v>
      </c>
      <c r="X171" t="s">
        <v>114</v>
      </c>
      <c r="Y171" t="s">
        <v>35</v>
      </c>
      <c r="Z171" s="198">
        <v>44798</v>
      </c>
      <c r="AA171" s="198">
        <v>45382</v>
      </c>
      <c r="AB171" t="s">
        <v>36</v>
      </c>
      <c r="AC171">
        <v>2800000</v>
      </c>
      <c r="AD171" t="s">
        <v>113</v>
      </c>
      <c r="AE171" t="s">
        <v>37</v>
      </c>
      <c r="AF171" s="37">
        <v>1</v>
      </c>
      <c r="AG171" s="79" t="str">
        <f t="shared" si="2"/>
        <v>0</v>
      </c>
      <c r="AH171" s="3">
        <v>1</v>
      </c>
    </row>
    <row r="172" spans="1:34" x14ac:dyDescent="0.3">
      <c r="A172" t="s">
        <v>369</v>
      </c>
      <c r="B172" t="s">
        <v>370</v>
      </c>
      <c r="C172" t="s">
        <v>1860</v>
      </c>
      <c r="D172">
        <v>1300000</v>
      </c>
      <c r="E172">
        <v>1300000</v>
      </c>
      <c r="F172">
        <v>0</v>
      </c>
      <c r="G172">
        <v>0</v>
      </c>
      <c r="H172">
        <v>0</v>
      </c>
      <c r="I172">
        <v>1304567.23</v>
      </c>
      <c r="J172" s="186">
        <v>100.35132538461538</v>
      </c>
      <c r="K172">
        <v>0</v>
      </c>
      <c r="L172">
        <v>0</v>
      </c>
      <c r="M172">
        <v>1304567.23</v>
      </c>
      <c r="N172">
        <v>0</v>
      </c>
      <c r="O172">
        <v>1304567.23</v>
      </c>
      <c r="P172">
        <v>0</v>
      </c>
      <c r="Q172">
        <v>0</v>
      </c>
      <c r="R172">
        <v>0</v>
      </c>
      <c r="S172" t="s">
        <v>129</v>
      </c>
      <c r="T172" t="s">
        <v>112</v>
      </c>
      <c r="U172" t="s">
        <v>113</v>
      </c>
      <c r="V172" t="s">
        <v>112</v>
      </c>
      <c r="W172" t="s">
        <v>33</v>
      </c>
      <c r="X172" t="s">
        <v>114</v>
      </c>
      <c r="Y172" t="s">
        <v>35</v>
      </c>
      <c r="Z172" s="198">
        <v>44798</v>
      </c>
      <c r="AA172" s="198">
        <v>45291</v>
      </c>
      <c r="AB172" t="s">
        <v>36</v>
      </c>
      <c r="AC172">
        <v>1300000</v>
      </c>
      <c r="AD172" t="s">
        <v>113</v>
      </c>
      <c r="AE172" t="s">
        <v>37</v>
      </c>
      <c r="AF172" s="37">
        <v>1</v>
      </c>
      <c r="AG172" s="79" t="str">
        <f t="shared" si="2"/>
        <v>0</v>
      </c>
      <c r="AH172" s="3">
        <v>1</v>
      </c>
    </row>
    <row r="173" spans="1:34" x14ac:dyDescent="0.3">
      <c r="A173" t="s">
        <v>371</v>
      </c>
      <c r="B173" t="s">
        <v>372</v>
      </c>
      <c r="C173" t="s">
        <v>1856</v>
      </c>
      <c r="D173">
        <v>4200000</v>
      </c>
      <c r="E173">
        <v>4200000</v>
      </c>
      <c r="F173">
        <v>0</v>
      </c>
      <c r="G173">
        <v>0</v>
      </c>
      <c r="H173">
        <v>0</v>
      </c>
      <c r="I173">
        <v>3748737.81</v>
      </c>
      <c r="J173" s="186">
        <v>89.255662142857148</v>
      </c>
      <c r="K173">
        <v>0</v>
      </c>
      <c r="L173">
        <v>0</v>
      </c>
      <c r="M173">
        <v>3748737.81</v>
      </c>
      <c r="N173">
        <v>0</v>
      </c>
      <c r="O173">
        <v>3748737.81</v>
      </c>
      <c r="P173">
        <v>0</v>
      </c>
      <c r="Q173">
        <v>0</v>
      </c>
      <c r="R173">
        <v>0</v>
      </c>
      <c r="S173" t="s">
        <v>152</v>
      </c>
      <c r="T173" t="s">
        <v>76</v>
      </c>
      <c r="U173" t="s">
        <v>77</v>
      </c>
      <c r="V173" t="s">
        <v>76</v>
      </c>
      <c r="W173" t="s">
        <v>33</v>
      </c>
      <c r="X173" t="s">
        <v>78</v>
      </c>
      <c r="Y173" t="s">
        <v>44</v>
      </c>
      <c r="Z173" s="198">
        <v>44803</v>
      </c>
      <c r="AA173" s="198">
        <v>45382</v>
      </c>
      <c r="AB173" t="s">
        <v>36</v>
      </c>
      <c r="AC173">
        <v>4200000</v>
      </c>
      <c r="AD173" t="s">
        <v>77</v>
      </c>
      <c r="AE173" t="s">
        <v>37</v>
      </c>
      <c r="AF173" s="37">
        <v>1</v>
      </c>
      <c r="AG173" s="79" t="str">
        <f t="shared" si="2"/>
        <v>0</v>
      </c>
      <c r="AH173" s="3">
        <v>1</v>
      </c>
    </row>
    <row r="174" spans="1:34" x14ac:dyDescent="0.3">
      <c r="A174" t="s">
        <v>373</v>
      </c>
      <c r="B174" t="s">
        <v>374</v>
      </c>
      <c r="C174" t="s">
        <v>1858</v>
      </c>
      <c r="D174">
        <v>1000000</v>
      </c>
      <c r="E174">
        <v>1000000</v>
      </c>
      <c r="F174">
        <v>0</v>
      </c>
      <c r="G174">
        <v>0</v>
      </c>
      <c r="H174">
        <v>0</v>
      </c>
      <c r="I174">
        <v>939699.5</v>
      </c>
      <c r="J174" s="186">
        <v>93.969949999999997</v>
      </c>
      <c r="K174">
        <v>0</v>
      </c>
      <c r="L174">
        <v>0</v>
      </c>
      <c r="M174">
        <v>939699.5</v>
      </c>
      <c r="N174">
        <v>0</v>
      </c>
      <c r="O174">
        <v>939699.5</v>
      </c>
      <c r="P174">
        <v>0</v>
      </c>
      <c r="Q174">
        <v>0</v>
      </c>
      <c r="R174">
        <v>0</v>
      </c>
      <c r="S174" t="s">
        <v>50</v>
      </c>
      <c r="T174" t="s">
        <v>51</v>
      </c>
      <c r="U174" t="s">
        <v>52</v>
      </c>
      <c r="V174" t="s">
        <v>51</v>
      </c>
      <c r="W174" t="s">
        <v>33</v>
      </c>
      <c r="X174" t="s">
        <v>53</v>
      </c>
      <c r="Y174" t="s">
        <v>35</v>
      </c>
      <c r="Z174" s="198">
        <v>44797</v>
      </c>
      <c r="AA174" s="198">
        <v>45657</v>
      </c>
      <c r="AB174" t="s">
        <v>36</v>
      </c>
      <c r="AC174">
        <v>1000000</v>
      </c>
      <c r="AD174" t="s">
        <v>52</v>
      </c>
      <c r="AE174" t="s">
        <v>37</v>
      </c>
      <c r="AF174" s="37">
        <v>1</v>
      </c>
      <c r="AG174" s="79" t="str">
        <f t="shared" si="2"/>
        <v>0</v>
      </c>
      <c r="AH174" s="3">
        <v>1</v>
      </c>
    </row>
    <row r="175" spans="1:34" x14ac:dyDescent="0.3">
      <c r="A175" t="s">
        <v>375</v>
      </c>
      <c r="B175" t="s">
        <v>376</v>
      </c>
      <c r="C175" t="s">
        <v>1859</v>
      </c>
      <c r="D175">
        <v>9000000</v>
      </c>
      <c r="E175">
        <v>9000000</v>
      </c>
      <c r="F175">
        <v>0</v>
      </c>
      <c r="G175">
        <v>0</v>
      </c>
      <c r="H175">
        <v>0</v>
      </c>
      <c r="I175">
        <v>9758183.5399999991</v>
      </c>
      <c r="J175" s="186">
        <v>108.42426155555555</v>
      </c>
      <c r="K175">
        <v>0</v>
      </c>
      <c r="L175">
        <v>0</v>
      </c>
      <c r="M175">
        <v>9758183.5399999991</v>
      </c>
      <c r="N175">
        <v>0</v>
      </c>
      <c r="O175">
        <v>9758183.5399999991</v>
      </c>
      <c r="P175">
        <v>0</v>
      </c>
      <c r="Q175">
        <v>0</v>
      </c>
      <c r="R175">
        <v>0</v>
      </c>
      <c r="S175" t="s">
        <v>161</v>
      </c>
      <c r="T175" t="s">
        <v>162</v>
      </c>
      <c r="U175" t="s">
        <v>163</v>
      </c>
      <c r="V175" t="s">
        <v>162</v>
      </c>
      <c r="W175" t="s">
        <v>33</v>
      </c>
      <c r="X175" t="s">
        <v>164</v>
      </c>
      <c r="Y175" t="s">
        <v>35</v>
      </c>
      <c r="Z175" s="198">
        <v>44799</v>
      </c>
      <c r="AA175" s="198">
        <v>45291</v>
      </c>
      <c r="AB175" t="s">
        <v>36</v>
      </c>
      <c r="AC175">
        <v>9000000</v>
      </c>
      <c r="AD175" t="s">
        <v>163</v>
      </c>
      <c r="AE175" t="s">
        <v>37</v>
      </c>
      <c r="AF175" s="37">
        <v>1</v>
      </c>
      <c r="AG175" s="79" t="str">
        <f t="shared" si="2"/>
        <v>0</v>
      </c>
      <c r="AH175" s="3">
        <v>1</v>
      </c>
    </row>
    <row r="176" spans="1:34" x14ac:dyDescent="0.3">
      <c r="A176" t="s">
        <v>377</v>
      </c>
      <c r="B176" t="s">
        <v>378</v>
      </c>
      <c r="C176" t="s">
        <v>1855</v>
      </c>
      <c r="D176">
        <v>1500000</v>
      </c>
      <c r="E176">
        <v>1500000</v>
      </c>
      <c r="F176">
        <v>0</v>
      </c>
      <c r="G176">
        <v>0</v>
      </c>
      <c r="H176">
        <v>0</v>
      </c>
      <c r="I176">
        <v>848076.65</v>
      </c>
      <c r="J176" s="186">
        <v>56.538443333333333</v>
      </c>
      <c r="K176">
        <v>0</v>
      </c>
      <c r="L176">
        <v>0</v>
      </c>
      <c r="M176">
        <v>848076.65</v>
      </c>
      <c r="N176">
        <v>0</v>
      </c>
      <c r="O176">
        <v>848076.65</v>
      </c>
      <c r="P176">
        <v>0</v>
      </c>
      <c r="Q176">
        <v>0</v>
      </c>
      <c r="R176">
        <v>0</v>
      </c>
      <c r="S176" t="s">
        <v>286</v>
      </c>
      <c r="T176" t="s">
        <v>57</v>
      </c>
      <c r="U176" t="s">
        <v>58</v>
      </c>
      <c r="V176" t="s">
        <v>57</v>
      </c>
      <c r="W176" t="s">
        <v>33</v>
      </c>
      <c r="X176" t="s">
        <v>59</v>
      </c>
      <c r="Y176" t="s">
        <v>35</v>
      </c>
      <c r="Z176" s="198">
        <v>44799</v>
      </c>
      <c r="AA176" s="198">
        <v>45503</v>
      </c>
      <c r="AB176" t="s">
        <v>36</v>
      </c>
      <c r="AC176">
        <v>1500000</v>
      </c>
      <c r="AD176" t="s">
        <v>58</v>
      </c>
      <c r="AE176" t="s">
        <v>37</v>
      </c>
      <c r="AF176" s="37">
        <v>1</v>
      </c>
      <c r="AG176" s="79" t="str">
        <f t="shared" si="2"/>
        <v>0</v>
      </c>
      <c r="AH176" s="3">
        <v>1</v>
      </c>
    </row>
    <row r="177" spans="1:34" x14ac:dyDescent="0.3">
      <c r="A177" t="s">
        <v>900</v>
      </c>
      <c r="B177" t="s">
        <v>901</v>
      </c>
      <c r="C177" t="s">
        <v>1858</v>
      </c>
      <c r="D177">
        <v>1200000</v>
      </c>
      <c r="E177">
        <v>1200000</v>
      </c>
      <c r="F177">
        <v>0</v>
      </c>
      <c r="G177">
        <v>0</v>
      </c>
      <c r="H177">
        <v>0</v>
      </c>
      <c r="I177">
        <v>890030.25</v>
      </c>
      <c r="J177" s="186">
        <v>74.169187500000007</v>
      </c>
      <c r="K177">
        <v>0</v>
      </c>
      <c r="L177">
        <v>0</v>
      </c>
      <c r="M177">
        <v>890030.25</v>
      </c>
      <c r="N177">
        <v>0</v>
      </c>
      <c r="O177">
        <v>890030.25</v>
      </c>
      <c r="P177">
        <v>0</v>
      </c>
      <c r="Q177">
        <v>0</v>
      </c>
      <c r="R177">
        <v>0</v>
      </c>
      <c r="S177" t="s">
        <v>50</v>
      </c>
      <c r="T177" t="s">
        <v>51</v>
      </c>
      <c r="U177" t="s">
        <v>52</v>
      </c>
      <c r="V177" t="s">
        <v>51</v>
      </c>
      <c r="W177" t="s">
        <v>33</v>
      </c>
      <c r="X177" t="s">
        <v>53</v>
      </c>
      <c r="Y177" t="s">
        <v>44</v>
      </c>
      <c r="Z177" s="198">
        <v>44801</v>
      </c>
      <c r="AA177" s="198">
        <v>45657</v>
      </c>
      <c r="AB177" t="s">
        <v>36</v>
      </c>
      <c r="AC177">
        <v>1200000</v>
      </c>
      <c r="AD177" t="s">
        <v>52</v>
      </c>
      <c r="AE177" t="s">
        <v>37</v>
      </c>
      <c r="AF177" s="37">
        <v>1</v>
      </c>
      <c r="AG177" s="79" t="str">
        <f t="shared" si="2"/>
        <v>0</v>
      </c>
      <c r="AH177" s="3">
        <v>1</v>
      </c>
    </row>
    <row r="178" spans="1:34" x14ac:dyDescent="0.3">
      <c r="A178" t="s">
        <v>566</v>
      </c>
      <c r="B178" t="s">
        <v>567</v>
      </c>
      <c r="C178" t="s">
        <v>1854</v>
      </c>
      <c r="D178">
        <v>8300000</v>
      </c>
      <c r="E178">
        <v>8300000</v>
      </c>
      <c r="F178">
        <v>0</v>
      </c>
      <c r="G178">
        <v>0</v>
      </c>
      <c r="H178">
        <v>0</v>
      </c>
      <c r="I178">
        <v>9039939.0600000005</v>
      </c>
      <c r="J178" s="186">
        <v>108.91492843373494</v>
      </c>
      <c r="K178">
        <v>0</v>
      </c>
      <c r="L178">
        <v>0</v>
      </c>
      <c r="M178">
        <v>9039939.0600000005</v>
      </c>
      <c r="N178">
        <v>0</v>
      </c>
      <c r="O178">
        <v>9039939.0600000005</v>
      </c>
      <c r="P178">
        <v>0</v>
      </c>
      <c r="Q178">
        <v>0</v>
      </c>
      <c r="R178">
        <v>0</v>
      </c>
      <c r="S178" t="s">
        <v>72</v>
      </c>
      <c r="T178" t="s">
        <v>41</v>
      </c>
      <c r="U178" t="s">
        <v>42</v>
      </c>
      <c r="V178" t="s">
        <v>41</v>
      </c>
      <c r="W178" t="s">
        <v>33</v>
      </c>
      <c r="X178" t="s">
        <v>43</v>
      </c>
      <c r="Y178" t="s">
        <v>35</v>
      </c>
      <c r="Z178" s="198">
        <v>44798</v>
      </c>
      <c r="AA178" s="198">
        <v>45747</v>
      </c>
      <c r="AB178" t="s">
        <v>36</v>
      </c>
      <c r="AC178">
        <v>8300000</v>
      </c>
      <c r="AD178" t="s">
        <v>42</v>
      </c>
      <c r="AE178" t="s">
        <v>37</v>
      </c>
      <c r="AF178" s="37">
        <v>1</v>
      </c>
      <c r="AG178" s="79" t="str">
        <f t="shared" si="2"/>
        <v>0</v>
      </c>
      <c r="AH178" s="3">
        <v>1</v>
      </c>
    </row>
    <row r="179" spans="1:34" x14ac:dyDescent="0.3">
      <c r="A179" t="s">
        <v>568</v>
      </c>
      <c r="B179" t="s">
        <v>569</v>
      </c>
      <c r="C179" t="s">
        <v>1860</v>
      </c>
      <c r="D179">
        <v>800000</v>
      </c>
      <c r="E179">
        <v>800000</v>
      </c>
      <c r="F179">
        <v>0</v>
      </c>
      <c r="G179">
        <v>0</v>
      </c>
      <c r="H179">
        <v>0</v>
      </c>
      <c r="I179">
        <v>572246.32999999996</v>
      </c>
      <c r="J179" s="186">
        <v>71.530791249999993</v>
      </c>
      <c r="K179">
        <v>0</v>
      </c>
      <c r="L179">
        <v>0</v>
      </c>
      <c r="M179">
        <v>572246.32999999996</v>
      </c>
      <c r="N179">
        <v>0</v>
      </c>
      <c r="O179">
        <v>572246.32999999996</v>
      </c>
      <c r="P179">
        <v>0</v>
      </c>
      <c r="Q179">
        <v>0</v>
      </c>
      <c r="R179">
        <v>0</v>
      </c>
      <c r="S179" t="s">
        <v>111</v>
      </c>
      <c r="T179" t="s">
        <v>112</v>
      </c>
      <c r="U179" t="s">
        <v>113</v>
      </c>
      <c r="V179" t="s">
        <v>112</v>
      </c>
      <c r="W179" t="s">
        <v>33</v>
      </c>
      <c r="X179" t="s">
        <v>114</v>
      </c>
      <c r="Y179" t="s">
        <v>35</v>
      </c>
      <c r="Z179" s="198">
        <v>44800</v>
      </c>
      <c r="AA179" s="198">
        <v>45382</v>
      </c>
      <c r="AB179" t="s">
        <v>36</v>
      </c>
      <c r="AC179">
        <v>800000</v>
      </c>
      <c r="AD179" t="s">
        <v>113</v>
      </c>
      <c r="AE179" t="s">
        <v>37</v>
      </c>
      <c r="AF179" s="37">
        <v>1</v>
      </c>
      <c r="AG179" s="79" t="str">
        <f t="shared" si="2"/>
        <v>0</v>
      </c>
      <c r="AH179" s="3">
        <v>1</v>
      </c>
    </row>
    <row r="180" spans="1:34" x14ac:dyDescent="0.3">
      <c r="A180" t="s">
        <v>570</v>
      </c>
      <c r="B180" t="s">
        <v>571</v>
      </c>
      <c r="C180" t="s">
        <v>1860</v>
      </c>
      <c r="D180">
        <v>850000</v>
      </c>
      <c r="E180">
        <v>850000</v>
      </c>
      <c r="F180">
        <v>0</v>
      </c>
      <c r="G180">
        <v>0</v>
      </c>
      <c r="H180">
        <v>0</v>
      </c>
      <c r="I180">
        <v>780853.38</v>
      </c>
      <c r="J180" s="186">
        <v>91.865103529411769</v>
      </c>
      <c r="K180">
        <v>0</v>
      </c>
      <c r="L180">
        <v>0</v>
      </c>
      <c r="M180">
        <v>780853.38</v>
      </c>
      <c r="N180">
        <v>0</v>
      </c>
      <c r="O180">
        <v>780853.38</v>
      </c>
      <c r="P180">
        <v>0</v>
      </c>
      <c r="Q180">
        <v>0</v>
      </c>
      <c r="R180">
        <v>0</v>
      </c>
      <c r="S180" t="s">
        <v>129</v>
      </c>
      <c r="T180" t="s">
        <v>112</v>
      </c>
      <c r="U180" t="s">
        <v>113</v>
      </c>
      <c r="V180" t="s">
        <v>112</v>
      </c>
      <c r="W180" t="s">
        <v>33</v>
      </c>
      <c r="X180" t="s">
        <v>114</v>
      </c>
      <c r="Y180" t="s">
        <v>35</v>
      </c>
      <c r="Z180" s="198">
        <v>44800</v>
      </c>
      <c r="AA180" s="198">
        <v>45290</v>
      </c>
      <c r="AB180" t="s">
        <v>36</v>
      </c>
      <c r="AC180">
        <v>850000</v>
      </c>
      <c r="AD180" t="s">
        <v>113</v>
      </c>
      <c r="AE180" t="s">
        <v>37</v>
      </c>
      <c r="AF180" s="37">
        <v>1</v>
      </c>
      <c r="AG180" s="79" t="str">
        <f t="shared" si="2"/>
        <v>0</v>
      </c>
      <c r="AH180" s="3">
        <v>1</v>
      </c>
    </row>
    <row r="181" spans="1:34" x14ac:dyDescent="0.3">
      <c r="A181" t="s">
        <v>759</v>
      </c>
      <c r="B181" t="s">
        <v>760</v>
      </c>
      <c r="C181" t="s">
        <v>1854</v>
      </c>
      <c r="D181">
        <v>1100000</v>
      </c>
      <c r="E181">
        <v>1100000</v>
      </c>
      <c r="F181">
        <v>0</v>
      </c>
      <c r="G181">
        <v>0</v>
      </c>
      <c r="H181">
        <v>0</v>
      </c>
      <c r="I181">
        <v>1127842.3999999999</v>
      </c>
      <c r="J181" s="186">
        <v>102.53112727272726</v>
      </c>
      <c r="K181">
        <v>0</v>
      </c>
      <c r="L181">
        <v>0</v>
      </c>
      <c r="M181">
        <v>1127842.3999999999</v>
      </c>
      <c r="N181">
        <v>0</v>
      </c>
      <c r="O181">
        <v>1127842.3999999999</v>
      </c>
      <c r="P181">
        <v>0</v>
      </c>
      <c r="Q181">
        <v>0</v>
      </c>
      <c r="R181">
        <v>0</v>
      </c>
      <c r="S181" t="s">
        <v>72</v>
      </c>
      <c r="T181" t="s">
        <v>41</v>
      </c>
      <c r="U181" t="s">
        <v>42</v>
      </c>
      <c r="V181" t="s">
        <v>41</v>
      </c>
      <c r="W181" t="s">
        <v>33</v>
      </c>
      <c r="X181" t="s">
        <v>43</v>
      </c>
      <c r="Y181" t="s">
        <v>35</v>
      </c>
      <c r="Z181" s="198">
        <v>44802</v>
      </c>
      <c r="AA181" s="198">
        <v>45382</v>
      </c>
      <c r="AB181" t="s">
        <v>36</v>
      </c>
      <c r="AC181">
        <v>1100000</v>
      </c>
      <c r="AD181" t="s">
        <v>42</v>
      </c>
      <c r="AE181" t="s">
        <v>37</v>
      </c>
      <c r="AF181" s="37">
        <v>1</v>
      </c>
      <c r="AG181" s="79" t="str">
        <f t="shared" si="2"/>
        <v>0</v>
      </c>
      <c r="AH181" s="3">
        <v>1</v>
      </c>
    </row>
    <row r="182" spans="1:34" x14ac:dyDescent="0.3">
      <c r="A182" t="s">
        <v>379</v>
      </c>
      <c r="B182" t="s">
        <v>380</v>
      </c>
      <c r="C182" t="s">
        <v>1860</v>
      </c>
      <c r="D182">
        <v>11200000</v>
      </c>
      <c r="E182">
        <v>11200000</v>
      </c>
      <c r="F182">
        <v>0</v>
      </c>
      <c r="G182">
        <v>0</v>
      </c>
      <c r="H182">
        <v>0</v>
      </c>
      <c r="I182">
        <v>12134084.970000001</v>
      </c>
      <c r="J182" s="186">
        <v>108.34004437500001</v>
      </c>
      <c r="K182">
        <v>0</v>
      </c>
      <c r="L182">
        <v>0</v>
      </c>
      <c r="M182">
        <v>12134084.970000001</v>
      </c>
      <c r="N182">
        <v>0</v>
      </c>
      <c r="O182">
        <v>12134084.970000001</v>
      </c>
      <c r="P182">
        <v>0</v>
      </c>
      <c r="Q182">
        <v>0</v>
      </c>
      <c r="R182">
        <v>0</v>
      </c>
      <c r="S182" t="s">
        <v>129</v>
      </c>
      <c r="T182" t="s">
        <v>112</v>
      </c>
      <c r="U182" t="s">
        <v>113</v>
      </c>
      <c r="V182" t="s">
        <v>112</v>
      </c>
      <c r="W182" t="s">
        <v>33</v>
      </c>
      <c r="X182" t="s">
        <v>114</v>
      </c>
      <c r="Y182" t="s">
        <v>35</v>
      </c>
      <c r="Z182" s="198">
        <v>44803</v>
      </c>
      <c r="AA182" s="198">
        <v>45291</v>
      </c>
      <c r="AB182" t="s">
        <v>36</v>
      </c>
      <c r="AC182">
        <v>11200000</v>
      </c>
      <c r="AD182" t="s">
        <v>113</v>
      </c>
      <c r="AE182" t="s">
        <v>37</v>
      </c>
      <c r="AF182" s="37">
        <v>1</v>
      </c>
      <c r="AG182" s="79" t="str">
        <f t="shared" si="2"/>
        <v>0</v>
      </c>
      <c r="AH182" s="3">
        <v>1</v>
      </c>
    </row>
    <row r="183" spans="1:34" x14ac:dyDescent="0.3">
      <c r="A183" t="s">
        <v>572</v>
      </c>
      <c r="B183" t="s">
        <v>573</v>
      </c>
      <c r="C183" t="s">
        <v>1853</v>
      </c>
      <c r="D183">
        <v>2400000</v>
      </c>
      <c r="E183">
        <v>2400000</v>
      </c>
      <c r="F183">
        <v>0</v>
      </c>
      <c r="G183">
        <v>0</v>
      </c>
      <c r="H183">
        <v>0</v>
      </c>
      <c r="I183">
        <v>2394008.84</v>
      </c>
      <c r="J183" s="186">
        <v>99.750368333333327</v>
      </c>
      <c r="K183">
        <v>0</v>
      </c>
      <c r="L183">
        <v>0</v>
      </c>
      <c r="M183">
        <v>2394008.84</v>
      </c>
      <c r="N183">
        <v>0</v>
      </c>
      <c r="O183">
        <v>2394008.84</v>
      </c>
      <c r="P183">
        <v>0</v>
      </c>
      <c r="Q183">
        <v>0</v>
      </c>
      <c r="R183">
        <v>0</v>
      </c>
      <c r="S183" t="s">
        <v>30</v>
      </c>
      <c r="T183" t="s">
        <v>31</v>
      </c>
      <c r="U183" t="s">
        <v>32</v>
      </c>
      <c r="V183" t="s">
        <v>31</v>
      </c>
      <c r="W183" t="s">
        <v>33</v>
      </c>
      <c r="X183" t="s">
        <v>34</v>
      </c>
      <c r="Y183" t="s">
        <v>35</v>
      </c>
      <c r="Z183" s="198">
        <v>44804</v>
      </c>
      <c r="AA183" s="198">
        <v>45322</v>
      </c>
      <c r="AB183" t="s">
        <v>36</v>
      </c>
      <c r="AC183">
        <v>2400000</v>
      </c>
      <c r="AD183" t="s">
        <v>32</v>
      </c>
      <c r="AE183" t="s">
        <v>37</v>
      </c>
      <c r="AF183" s="37">
        <v>1</v>
      </c>
      <c r="AG183" s="79" t="str">
        <f t="shared" si="2"/>
        <v>0</v>
      </c>
      <c r="AH183" s="3">
        <v>1</v>
      </c>
    </row>
    <row r="184" spans="1:34" x14ac:dyDescent="0.3">
      <c r="A184" t="s">
        <v>574</v>
      </c>
      <c r="B184" t="s">
        <v>575</v>
      </c>
      <c r="C184" t="s">
        <v>1853</v>
      </c>
      <c r="D184">
        <v>3400000</v>
      </c>
      <c r="E184">
        <v>3400000</v>
      </c>
      <c r="F184">
        <v>0</v>
      </c>
      <c r="G184">
        <v>0</v>
      </c>
      <c r="H184">
        <v>0</v>
      </c>
      <c r="I184">
        <v>3398372.46</v>
      </c>
      <c r="J184" s="186">
        <v>99.952131176470587</v>
      </c>
      <c r="K184">
        <v>0</v>
      </c>
      <c r="L184">
        <v>0</v>
      </c>
      <c r="M184">
        <v>3398372.46</v>
      </c>
      <c r="N184">
        <v>0</v>
      </c>
      <c r="O184">
        <v>3398372.46</v>
      </c>
      <c r="P184">
        <v>0</v>
      </c>
      <c r="Q184">
        <v>0</v>
      </c>
      <c r="R184">
        <v>0</v>
      </c>
      <c r="S184" t="s">
        <v>30</v>
      </c>
      <c r="T184" t="s">
        <v>31</v>
      </c>
      <c r="U184" t="s">
        <v>32</v>
      </c>
      <c r="V184" t="s">
        <v>31</v>
      </c>
      <c r="W184" t="s">
        <v>33</v>
      </c>
      <c r="X184" t="s">
        <v>34</v>
      </c>
      <c r="Y184" t="s">
        <v>35</v>
      </c>
      <c r="Z184" s="198">
        <v>44804</v>
      </c>
      <c r="AA184" s="198">
        <v>45382</v>
      </c>
      <c r="AB184" t="s">
        <v>36</v>
      </c>
      <c r="AC184">
        <v>3400000</v>
      </c>
      <c r="AD184" t="s">
        <v>32</v>
      </c>
      <c r="AE184" t="s">
        <v>37</v>
      </c>
      <c r="AF184" s="37">
        <v>1</v>
      </c>
      <c r="AG184" s="79" t="str">
        <f t="shared" si="2"/>
        <v>0</v>
      </c>
      <c r="AH184" s="3">
        <v>1</v>
      </c>
    </row>
    <row r="185" spans="1:34" x14ac:dyDescent="0.3">
      <c r="A185" t="s">
        <v>576</v>
      </c>
      <c r="B185" t="s">
        <v>577</v>
      </c>
      <c r="C185" t="s">
        <v>1860</v>
      </c>
      <c r="D185">
        <v>850000</v>
      </c>
      <c r="E185">
        <v>850000</v>
      </c>
      <c r="F185">
        <v>0</v>
      </c>
      <c r="G185">
        <v>0</v>
      </c>
      <c r="H185">
        <v>0</v>
      </c>
      <c r="I185">
        <v>865176.16</v>
      </c>
      <c r="J185" s="186">
        <v>101.7854305882353</v>
      </c>
      <c r="K185">
        <v>0</v>
      </c>
      <c r="L185">
        <v>0</v>
      </c>
      <c r="M185">
        <v>865176.16</v>
      </c>
      <c r="N185">
        <v>0</v>
      </c>
      <c r="O185">
        <v>865176.16</v>
      </c>
      <c r="P185">
        <v>0</v>
      </c>
      <c r="Q185">
        <v>0</v>
      </c>
      <c r="R185">
        <v>0</v>
      </c>
      <c r="S185" t="s">
        <v>129</v>
      </c>
      <c r="T185" t="s">
        <v>112</v>
      </c>
      <c r="U185" t="s">
        <v>113</v>
      </c>
      <c r="V185" t="s">
        <v>112</v>
      </c>
      <c r="W185" t="s">
        <v>33</v>
      </c>
      <c r="X185" t="s">
        <v>114</v>
      </c>
      <c r="Y185" t="s">
        <v>35</v>
      </c>
      <c r="Z185" s="198">
        <v>44803</v>
      </c>
      <c r="AA185" s="198">
        <v>45291</v>
      </c>
      <c r="AB185" t="s">
        <v>36</v>
      </c>
      <c r="AC185">
        <v>850000</v>
      </c>
      <c r="AD185" t="s">
        <v>113</v>
      </c>
      <c r="AE185" t="s">
        <v>37</v>
      </c>
      <c r="AF185" s="37">
        <v>1</v>
      </c>
      <c r="AG185" s="79" t="str">
        <f t="shared" si="2"/>
        <v>0</v>
      </c>
      <c r="AH185" s="3">
        <v>1</v>
      </c>
    </row>
    <row r="186" spans="1:34" x14ac:dyDescent="0.3">
      <c r="A186" t="s">
        <v>381</v>
      </c>
      <c r="B186" t="s">
        <v>382</v>
      </c>
      <c r="C186" t="s">
        <v>1860</v>
      </c>
      <c r="D186">
        <v>2500000</v>
      </c>
      <c r="E186">
        <v>2500000</v>
      </c>
      <c r="F186">
        <v>0</v>
      </c>
      <c r="G186">
        <v>0</v>
      </c>
      <c r="H186">
        <v>0</v>
      </c>
      <c r="I186">
        <v>2423433.8199999998</v>
      </c>
      <c r="J186" s="186">
        <v>96.937352799999999</v>
      </c>
      <c r="K186">
        <v>0</v>
      </c>
      <c r="L186">
        <v>0</v>
      </c>
      <c r="M186">
        <v>2423433.8199999998</v>
      </c>
      <c r="N186">
        <v>0</v>
      </c>
      <c r="O186">
        <v>2423433.8199999998</v>
      </c>
      <c r="P186">
        <v>0</v>
      </c>
      <c r="Q186">
        <v>0</v>
      </c>
      <c r="R186">
        <v>0</v>
      </c>
      <c r="S186" t="s">
        <v>129</v>
      </c>
      <c r="T186" t="s">
        <v>112</v>
      </c>
      <c r="U186" t="s">
        <v>113</v>
      </c>
      <c r="V186" t="s">
        <v>112</v>
      </c>
      <c r="W186" t="s">
        <v>33</v>
      </c>
      <c r="X186" t="s">
        <v>114</v>
      </c>
      <c r="Y186" t="s">
        <v>35</v>
      </c>
      <c r="Z186" s="198">
        <v>44803</v>
      </c>
      <c r="AA186" s="198">
        <v>45382</v>
      </c>
      <c r="AB186" t="s">
        <v>36</v>
      </c>
      <c r="AC186">
        <v>2500000</v>
      </c>
      <c r="AD186" t="s">
        <v>113</v>
      </c>
      <c r="AE186" t="s">
        <v>37</v>
      </c>
      <c r="AF186" s="37">
        <v>1</v>
      </c>
      <c r="AG186" s="79" t="str">
        <f t="shared" si="2"/>
        <v>0</v>
      </c>
      <c r="AH186" s="3">
        <v>1</v>
      </c>
    </row>
    <row r="187" spans="1:34" x14ac:dyDescent="0.3">
      <c r="A187" t="s">
        <v>383</v>
      </c>
      <c r="B187" t="s">
        <v>384</v>
      </c>
      <c r="C187" t="s">
        <v>1860</v>
      </c>
      <c r="D187">
        <v>1500000</v>
      </c>
      <c r="E187">
        <v>1500000</v>
      </c>
      <c r="F187">
        <v>0</v>
      </c>
      <c r="G187">
        <v>0</v>
      </c>
      <c r="H187">
        <v>0</v>
      </c>
      <c r="I187">
        <v>1486208.86</v>
      </c>
      <c r="J187" s="186">
        <v>99.08059066666668</v>
      </c>
      <c r="K187">
        <v>0</v>
      </c>
      <c r="L187">
        <v>0</v>
      </c>
      <c r="M187">
        <v>1486208.86</v>
      </c>
      <c r="N187">
        <v>0</v>
      </c>
      <c r="O187">
        <v>1486208.86</v>
      </c>
      <c r="P187">
        <v>0</v>
      </c>
      <c r="Q187">
        <v>0</v>
      </c>
      <c r="R187">
        <v>0</v>
      </c>
      <c r="S187" t="s">
        <v>129</v>
      </c>
      <c r="T187" t="s">
        <v>112</v>
      </c>
      <c r="U187" t="s">
        <v>113</v>
      </c>
      <c r="V187" t="s">
        <v>112</v>
      </c>
      <c r="W187" t="s">
        <v>33</v>
      </c>
      <c r="X187" t="s">
        <v>114</v>
      </c>
      <c r="Y187" t="s">
        <v>35</v>
      </c>
      <c r="Z187" s="198">
        <v>44803</v>
      </c>
      <c r="AA187" s="198">
        <v>45382</v>
      </c>
      <c r="AB187" t="s">
        <v>36</v>
      </c>
      <c r="AC187">
        <v>1500000</v>
      </c>
      <c r="AD187" t="s">
        <v>113</v>
      </c>
      <c r="AE187" t="s">
        <v>37</v>
      </c>
      <c r="AF187" s="37">
        <v>1</v>
      </c>
      <c r="AG187" s="79" t="str">
        <f t="shared" si="2"/>
        <v>0</v>
      </c>
      <c r="AH187" s="3">
        <v>1</v>
      </c>
    </row>
    <row r="188" spans="1:34" x14ac:dyDescent="0.3">
      <c r="A188" t="s">
        <v>761</v>
      </c>
      <c r="B188" t="s">
        <v>762</v>
      </c>
      <c r="C188" t="s">
        <v>1854</v>
      </c>
      <c r="D188">
        <v>800000</v>
      </c>
      <c r="E188">
        <v>800000</v>
      </c>
      <c r="F188">
        <v>0</v>
      </c>
      <c r="G188">
        <v>0</v>
      </c>
      <c r="H188">
        <v>0</v>
      </c>
      <c r="I188">
        <v>775341.48</v>
      </c>
      <c r="J188" s="186">
        <v>96.917684999999992</v>
      </c>
      <c r="K188">
        <v>0</v>
      </c>
      <c r="L188">
        <v>0</v>
      </c>
      <c r="M188">
        <v>775341.48</v>
      </c>
      <c r="N188">
        <v>0</v>
      </c>
      <c r="O188">
        <v>775341.48</v>
      </c>
      <c r="P188">
        <v>0</v>
      </c>
      <c r="Q188">
        <v>0</v>
      </c>
      <c r="R188">
        <v>0</v>
      </c>
      <c r="S188" t="s">
        <v>72</v>
      </c>
      <c r="T188" t="s">
        <v>41</v>
      </c>
      <c r="U188" t="s">
        <v>42</v>
      </c>
      <c r="V188" t="s">
        <v>41</v>
      </c>
      <c r="W188" t="s">
        <v>33</v>
      </c>
      <c r="X188" t="s">
        <v>43</v>
      </c>
      <c r="Y188" t="s">
        <v>35</v>
      </c>
      <c r="Z188" s="198">
        <v>44805</v>
      </c>
      <c r="AA188" s="198">
        <v>45382</v>
      </c>
      <c r="AB188" t="s">
        <v>36</v>
      </c>
      <c r="AC188">
        <v>800000</v>
      </c>
      <c r="AD188" t="s">
        <v>42</v>
      </c>
      <c r="AE188" t="s">
        <v>37</v>
      </c>
      <c r="AF188" s="37">
        <v>1</v>
      </c>
      <c r="AG188" s="79" t="str">
        <f t="shared" si="2"/>
        <v>0</v>
      </c>
      <c r="AH188" s="3">
        <v>1</v>
      </c>
    </row>
    <row r="189" spans="1:34" x14ac:dyDescent="0.3">
      <c r="A189" t="s">
        <v>578</v>
      </c>
      <c r="B189" t="s">
        <v>579</v>
      </c>
      <c r="C189" t="s">
        <v>1858</v>
      </c>
      <c r="D189">
        <v>1700000</v>
      </c>
      <c r="E189">
        <v>1700000</v>
      </c>
      <c r="F189">
        <v>0</v>
      </c>
      <c r="G189">
        <v>0</v>
      </c>
      <c r="H189">
        <v>0</v>
      </c>
      <c r="I189">
        <v>1682073.47</v>
      </c>
      <c r="J189" s="186">
        <v>98.94549823529411</v>
      </c>
      <c r="K189">
        <v>0</v>
      </c>
      <c r="L189">
        <v>0</v>
      </c>
      <c r="M189">
        <v>1682073.47</v>
      </c>
      <c r="N189">
        <v>0</v>
      </c>
      <c r="O189">
        <v>1682073.47</v>
      </c>
      <c r="P189">
        <v>0</v>
      </c>
      <c r="Q189">
        <v>0</v>
      </c>
      <c r="R189">
        <v>0</v>
      </c>
      <c r="S189" t="s">
        <v>50</v>
      </c>
      <c r="T189" t="s">
        <v>51</v>
      </c>
      <c r="U189" t="s">
        <v>52</v>
      </c>
      <c r="V189" t="s">
        <v>51</v>
      </c>
      <c r="W189" t="s">
        <v>33</v>
      </c>
      <c r="X189" t="s">
        <v>53</v>
      </c>
      <c r="Y189" t="s">
        <v>35</v>
      </c>
      <c r="Z189" s="198">
        <v>44805</v>
      </c>
      <c r="AA189" s="198">
        <v>45657</v>
      </c>
      <c r="AB189" t="s">
        <v>36</v>
      </c>
      <c r="AC189">
        <v>1700000</v>
      </c>
      <c r="AD189" t="s">
        <v>52</v>
      </c>
      <c r="AE189" t="s">
        <v>37</v>
      </c>
      <c r="AF189" s="37">
        <v>1</v>
      </c>
      <c r="AG189" s="79" t="str">
        <f t="shared" si="2"/>
        <v>0</v>
      </c>
      <c r="AH189" s="3">
        <v>1</v>
      </c>
    </row>
    <row r="190" spans="1:34" x14ac:dyDescent="0.3">
      <c r="A190" t="s">
        <v>580</v>
      </c>
      <c r="B190" t="s">
        <v>581</v>
      </c>
      <c r="C190" t="s">
        <v>1858</v>
      </c>
      <c r="D190">
        <v>2000000</v>
      </c>
      <c r="E190">
        <v>2000000</v>
      </c>
      <c r="F190">
        <v>0</v>
      </c>
      <c r="G190">
        <v>0</v>
      </c>
      <c r="H190">
        <v>0</v>
      </c>
      <c r="I190">
        <v>1366117.92</v>
      </c>
      <c r="J190" s="186">
        <v>68.30589599999999</v>
      </c>
      <c r="K190">
        <v>0</v>
      </c>
      <c r="L190">
        <v>0</v>
      </c>
      <c r="M190">
        <v>1366117.92</v>
      </c>
      <c r="N190">
        <v>0</v>
      </c>
      <c r="O190">
        <v>1366117.92</v>
      </c>
      <c r="P190">
        <v>0</v>
      </c>
      <c r="Q190">
        <v>0</v>
      </c>
      <c r="R190">
        <v>0</v>
      </c>
      <c r="S190" t="s">
        <v>50</v>
      </c>
      <c r="T190" t="s">
        <v>51</v>
      </c>
      <c r="U190" t="s">
        <v>52</v>
      </c>
      <c r="V190" t="s">
        <v>51</v>
      </c>
      <c r="W190" t="s">
        <v>33</v>
      </c>
      <c r="X190" t="s">
        <v>53</v>
      </c>
      <c r="Y190" t="s">
        <v>35</v>
      </c>
      <c r="Z190" s="198">
        <v>44805</v>
      </c>
      <c r="AA190" s="198">
        <v>45657</v>
      </c>
      <c r="AB190" t="s">
        <v>36</v>
      </c>
      <c r="AC190">
        <v>2000000</v>
      </c>
      <c r="AD190" t="s">
        <v>52</v>
      </c>
      <c r="AE190" t="s">
        <v>37</v>
      </c>
      <c r="AF190" s="37">
        <v>1</v>
      </c>
      <c r="AG190" s="79" t="str">
        <f t="shared" si="2"/>
        <v>0</v>
      </c>
      <c r="AH190" s="3">
        <v>1</v>
      </c>
    </row>
    <row r="191" spans="1:34" x14ac:dyDescent="0.3">
      <c r="A191" t="s">
        <v>582</v>
      </c>
      <c r="B191" t="s">
        <v>583</v>
      </c>
      <c r="C191" t="s">
        <v>1860</v>
      </c>
      <c r="D191">
        <v>700000</v>
      </c>
      <c r="E191">
        <v>700000</v>
      </c>
      <c r="F191">
        <v>0</v>
      </c>
      <c r="G191">
        <v>0</v>
      </c>
      <c r="H191">
        <v>0</v>
      </c>
      <c r="I191">
        <v>698378.83</v>
      </c>
      <c r="J191" s="186">
        <v>99.768404285714283</v>
      </c>
      <c r="K191">
        <v>0</v>
      </c>
      <c r="L191">
        <v>0</v>
      </c>
      <c r="M191">
        <v>698378.83</v>
      </c>
      <c r="N191">
        <v>0</v>
      </c>
      <c r="O191">
        <v>698378.83</v>
      </c>
      <c r="P191">
        <v>0</v>
      </c>
      <c r="Q191">
        <v>0</v>
      </c>
      <c r="R191">
        <v>0</v>
      </c>
      <c r="S191" t="s">
        <v>129</v>
      </c>
      <c r="T191" t="s">
        <v>112</v>
      </c>
      <c r="U191" t="s">
        <v>113</v>
      </c>
      <c r="V191" t="s">
        <v>112</v>
      </c>
      <c r="W191" t="s">
        <v>33</v>
      </c>
      <c r="X191" t="s">
        <v>114</v>
      </c>
      <c r="Y191" t="s">
        <v>35</v>
      </c>
      <c r="Z191" s="198">
        <v>44825</v>
      </c>
      <c r="AA191" s="198">
        <v>45381</v>
      </c>
      <c r="AB191" t="s">
        <v>36</v>
      </c>
      <c r="AC191">
        <v>700000</v>
      </c>
      <c r="AD191" t="s">
        <v>113</v>
      </c>
      <c r="AE191" t="s">
        <v>37</v>
      </c>
      <c r="AF191" s="37">
        <v>1</v>
      </c>
      <c r="AG191" s="79" t="str">
        <f t="shared" si="2"/>
        <v>0</v>
      </c>
      <c r="AH191" s="3">
        <v>1</v>
      </c>
    </row>
    <row r="192" spans="1:34" x14ac:dyDescent="0.3">
      <c r="A192" t="s">
        <v>763</v>
      </c>
      <c r="B192" t="s">
        <v>764</v>
      </c>
      <c r="C192" t="s">
        <v>1854</v>
      </c>
      <c r="D192">
        <v>900000</v>
      </c>
      <c r="E192">
        <v>900000</v>
      </c>
      <c r="F192">
        <v>0</v>
      </c>
      <c r="G192">
        <v>0</v>
      </c>
      <c r="H192">
        <v>0</v>
      </c>
      <c r="I192">
        <v>369571.55</v>
      </c>
      <c r="J192" s="186">
        <v>41.063505555555551</v>
      </c>
      <c r="K192">
        <v>0</v>
      </c>
      <c r="L192">
        <v>0</v>
      </c>
      <c r="M192">
        <v>369571.55</v>
      </c>
      <c r="N192">
        <v>0</v>
      </c>
      <c r="O192">
        <v>369571.55</v>
      </c>
      <c r="P192">
        <v>0</v>
      </c>
      <c r="Q192">
        <v>0</v>
      </c>
      <c r="R192">
        <v>0</v>
      </c>
      <c r="S192" t="s">
        <v>72</v>
      </c>
      <c r="T192" t="s">
        <v>41</v>
      </c>
      <c r="U192" t="s">
        <v>42</v>
      </c>
      <c r="V192" t="s">
        <v>41</v>
      </c>
      <c r="W192" t="s">
        <v>33</v>
      </c>
      <c r="X192" t="s">
        <v>43</v>
      </c>
      <c r="Y192" t="s">
        <v>44</v>
      </c>
      <c r="Z192" s="198">
        <v>44814</v>
      </c>
      <c r="AA192" s="198">
        <v>45473</v>
      </c>
      <c r="AB192" t="s">
        <v>36</v>
      </c>
      <c r="AC192">
        <v>900000</v>
      </c>
      <c r="AD192" t="s">
        <v>42</v>
      </c>
      <c r="AE192" t="s">
        <v>37</v>
      </c>
      <c r="AF192" s="37">
        <v>1</v>
      </c>
      <c r="AG192" s="79" t="str">
        <f t="shared" si="2"/>
        <v>0</v>
      </c>
      <c r="AH192" s="3">
        <v>1</v>
      </c>
    </row>
    <row r="193" spans="1:34" x14ac:dyDescent="0.3">
      <c r="A193" t="s">
        <v>765</v>
      </c>
      <c r="B193" t="s">
        <v>766</v>
      </c>
      <c r="C193" t="s">
        <v>1855</v>
      </c>
      <c r="D193">
        <v>1200000</v>
      </c>
      <c r="E193">
        <v>1200000</v>
      </c>
      <c r="F193">
        <v>0</v>
      </c>
      <c r="G193">
        <v>0</v>
      </c>
      <c r="H193">
        <v>0</v>
      </c>
      <c r="I193">
        <v>1217685.97</v>
      </c>
      <c r="J193" s="186">
        <v>101.47383083333334</v>
      </c>
      <c r="K193">
        <v>0</v>
      </c>
      <c r="L193">
        <v>0</v>
      </c>
      <c r="M193">
        <v>1217685.97</v>
      </c>
      <c r="N193">
        <v>0</v>
      </c>
      <c r="O193">
        <v>1217685.97</v>
      </c>
      <c r="P193">
        <v>0</v>
      </c>
      <c r="Q193">
        <v>0</v>
      </c>
      <c r="R193">
        <v>0</v>
      </c>
      <c r="S193" t="s">
        <v>286</v>
      </c>
      <c r="T193" t="s">
        <v>57</v>
      </c>
      <c r="U193" t="s">
        <v>58</v>
      </c>
      <c r="V193" t="s">
        <v>57</v>
      </c>
      <c r="W193" t="s">
        <v>33</v>
      </c>
      <c r="X193" t="s">
        <v>59</v>
      </c>
      <c r="Y193" t="s">
        <v>44</v>
      </c>
      <c r="Z193" s="198">
        <v>44817</v>
      </c>
      <c r="AA193" s="198">
        <v>45535</v>
      </c>
      <c r="AB193" t="s">
        <v>36</v>
      </c>
      <c r="AC193">
        <v>1200000</v>
      </c>
      <c r="AD193" t="s">
        <v>58</v>
      </c>
      <c r="AE193" t="s">
        <v>37</v>
      </c>
      <c r="AF193" s="37">
        <v>1</v>
      </c>
      <c r="AG193" s="79" t="str">
        <f t="shared" si="2"/>
        <v>0</v>
      </c>
      <c r="AH193" s="3">
        <v>1</v>
      </c>
    </row>
    <row r="194" spans="1:34" x14ac:dyDescent="0.3">
      <c r="A194" t="s">
        <v>385</v>
      </c>
      <c r="B194" t="s">
        <v>386</v>
      </c>
      <c r="C194" t="s">
        <v>1859</v>
      </c>
      <c r="D194">
        <v>1100000</v>
      </c>
      <c r="E194">
        <v>1100000</v>
      </c>
      <c r="F194">
        <v>0</v>
      </c>
      <c r="G194">
        <v>0</v>
      </c>
      <c r="H194">
        <v>0</v>
      </c>
      <c r="I194">
        <v>1038896.04</v>
      </c>
      <c r="J194" s="186">
        <v>94.445094545454552</v>
      </c>
      <c r="K194">
        <v>0</v>
      </c>
      <c r="L194">
        <v>0</v>
      </c>
      <c r="M194">
        <v>1038896.04</v>
      </c>
      <c r="N194">
        <v>0</v>
      </c>
      <c r="O194">
        <v>1038896.04</v>
      </c>
      <c r="P194">
        <v>0</v>
      </c>
      <c r="Q194">
        <v>0</v>
      </c>
      <c r="R194">
        <v>0</v>
      </c>
      <c r="S194" t="s">
        <v>161</v>
      </c>
      <c r="T194" t="s">
        <v>162</v>
      </c>
      <c r="U194" t="s">
        <v>163</v>
      </c>
      <c r="V194" t="s">
        <v>162</v>
      </c>
      <c r="W194" t="s">
        <v>33</v>
      </c>
      <c r="X194" t="s">
        <v>164</v>
      </c>
      <c r="Y194" t="s">
        <v>35</v>
      </c>
      <c r="Z194" s="198">
        <v>44819</v>
      </c>
      <c r="AA194" s="198">
        <v>45291</v>
      </c>
      <c r="AB194" t="s">
        <v>36</v>
      </c>
      <c r="AC194">
        <v>1100000</v>
      </c>
      <c r="AD194" t="s">
        <v>163</v>
      </c>
      <c r="AE194" t="s">
        <v>37</v>
      </c>
      <c r="AF194" s="37">
        <v>1</v>
      </c>
      <c r="AG194" s="79" t="str">
        <f t="shared" si="2"/>
        <v>0</v>
      </c>
      <c r="AH194" s="3">
        <v>1</v>
      </c>
    </row>
    <row r="195" spans="1:34" x14ac:dyDescent="0.3">
      <c r="A195" t="s">
        <v>767</v>
      </c>
      <c r="B195" t="s">
        <v>768</v>
      </c>
      <c r="C195" t="s">
        <v>1860</v>
      </c>
      <c r="D195">
        <v>2000000</v>
      </c>
      <c r="E195">
        <v>2000000</v>
      </c>
      <c r="F195">
        <v>0</v>
      </c>
      <c r="G195">
        <v>0</v>
      </c>
      <c r="H195">
        <v>0</v>
      </c>
      <c r="I195">
        <v>1654896.71</v>
      </c>
      <c r="J195" s="186">
        <v>82.744835499999994</v>
      </c>
      <c r="K195">
        <v>0</v>
      </c>
      <c r="L195">
        <v>0</v>
      </c>
      <c r="M195">
        <v>1654896.71</v>
      </c>
      <c r="N195">
        <v>0</v>
      </c>
      <c r="O195">
        <v>1654896.71</v>
      </c>
      <c r="P195">
        <v>0</v>
      </c>
      <c r="Q195">
        <v>0</v>
      </c>
      <c r="R195">
        <v>0</v>
      </c>
      <c r="S195" t="s">
        <v>129</v>
      </c>
      <c r="T195" t="s">
        <v>112</v>
      </c>
      <c r="U195" t="s">
        <v>113</v>
      </c>
      <c r="V195" t="s">
        <v>112</v>
      </c>
      <c r="W195" t="s">
        <v>33</v>
      </c>
      <c r="X195" t="s">
        <v>114</v>
      </c>
      <c r="Y195" t="s">
        <v>86</v>
      </c>
      <c r="Z195" s="198">
        <v>44837</v>
      </c>
      <c r="AA195" s="198">
        <v>45381</v>
      </c>
      <c r="AB195" t="s">
        <v>36</v>
      </c>
      <c r="AC195">
        <v>2000000</v>
      </c>
      <c r="AD195" t="s">
        <v>113</v>
      </c>
      <c r="AE195" t="s">
        <v>37</v>
      </c>
      <c r="AF195" s="37">
        <v>1</v>
      </c>
      <c r="AG195" s="79" t="str">
        <f t="shared" ref="AG195:AG258" si="3">IF(N195&lt;0,"1","0")</f>
        <v>0</v>
      </c>
      <c r="AH195" s="3">
        <v>1</v>
      </c>
    </row>
    <row r="196" spans="1:34" x14ac:dyDescent="0.3">
      <c r="A196" t="s">
        <v>769</v>
      </c>
      <c r="B196" t="s">
        <v>770</v>
      </c>
      <c r="C196" t="s">
        <v>1860</v>
      </c>
      <c r="D196">
        <v>2000000</v>
      </c>
      <c r="E196">
        <v>2000000</v>
      </c>
      <c r="F196">
        <v>0</v>
      </c>
      <c r="G196">
        <v>0</v>
      </c>
      <c r="H196">
        <v>0</v>
      </c>
      <c r="I196">
        <v>2045316.35</v>
      </c>
      <c r="J196" s="186">
        <v>102.26581750000001</v>
      </c>
      <c r="K196">
        <v>0</v>
      </c>
      <c r="L196">
        <v>0</v>
      </c>
      <c r="M196">
        <v>2045316.35</v>
      </c>
      <c r="N196">
        <v>0</v>
      </c>
      <c r="O196">
        <v>2045316.35</v>
      </c>
      <c r="P196">
        <v>0</v>
      </c>
      <c r="Q196">
        <v>0</v>
      </c>
      <c r="R196">
        <v>0</v>
      </c>
      <c r="S196" t="s">
        <v>129</v>
      </c>
      <c r="T196" t="s">
        <v>112</v>
      </c>
      <c r="U196" t="s">
        <v>113</v>
      </c>
      <c r="V196" t="s">
        <v>112</v>
      </c>
      <c r="W196" t="s">
        <v>33</v>
      </c>
      <c r="X196" t="s">
        <v>114</v>
      </c>
      <c r="Y196" t="s">
        <v>86</v>
      </c>
      <c r="Z196" s="198">
        <v>44837</v>
      </c>
      <c r="AA196" s="198">
        <v>45381</v>
      </c>
      <c r="AB196" t="s">
        <v>36</v>
      </c>
      <c r="AC196">
        <v>2000000</v>
      </c>
      <c r="AD196" t="s">
        <v>113</v>
      </c>
      <c r="AE196" t="s">
        <v>37</v>
      </c>
      <c r="AF196" s="37">
        <v>1</v>
      </c>
      <c r="AG196" s="79" t="str">
        <f t="shared" si="3"/>
        <v>0</v>
      </c>
      <c r="AH196" s="3">
        <v>1</v>
      </c>
    </row>
    <row r="197" spans="1:34" x14ac:dyDescent="0.3">
      <c r="A197" t="s">
        <v>771</v>
      </c>
      <c r="B197" t="s">
        <v>772</v>
      </c>
      <c r="C197" t="s">
        <v>1860</v>
      </c>
      <c r="D197">
        <v>2000000</v>
      </c>
      <c r="E197">
        <v>2000000</v>
      </c>
      <c r="F197">
        <v>0</v>
      </c>
      <c r="G197">
        <v>0</v>
      </c>
      <c r="H197">
        <v>0</v>
      </c>
      <c r="I197">
        <v>2023030.93</v>
      </c>
      <c r="J197" s="186">
        <v>101.15154649999999</v>
      </c>
      <c r="K197">
        <v>0</v>
      </c>
      <c r="L197">
        <v>0</v>
      </c>
      <c r="M197">
        <v>2023030.93</v>
      </c>
      <c r="N197">
        <v>0</v>
      </c>
      <c r="O197">
        <v>2023030.93</v>
      </c>
      <c r="P197">
        <v>0</v>
      </c>
      <c r="Q197">
        <v>0</v>
      </c>
      <c r="R197">
        <v>0</v>
      </c>
      <c r="S197" t="s">
        <v>129</v>
      </c>
      <c r="T197" t="s">
        <v>112</v>
      </c>
      <c r="U197" t="s">
        <v>113</v>
      </c>
      <c r="V197" t="s">
        <v>112</v>
      </c>
      <c r="W197" t="s">
        <v>33</v>
      </c>
      <c r="X197" t="s">
        <v>114</v>
      </c>
      <c r="Y197" t="s">
        <v>86</v>
      </c>
      <c r="Z197" s="198">
        <v>44837</v>
      </c>
      <c r="AA197" s="198">
        <v>45381</v>
      </c>
      <c r="AB197" t="s">
        <v>36</v>
      </c>
      <c r="AC197">
        <v>2000000</v>
      </c>
      <c r="AD197" t="s">
        <v>113</v>
      </c>
      <c r="AE197" t="s">
        <v>37</v>
      </c>
      <c r="AF197" s="37">
        <v>1</v>
      </c>
      <c r="AG197" s="79" t="str">
        <f t="shared" si="3"/>
        <v>0</v>
      </c>
      <c r="AH197" s="3">
        <v>1</v>
      </c>
    </row>
    <row r="198" spans="1:34" x14ac:dyDescent="0.3">
      <c r="A198" t="s">
        <v>773</v>
      </c>
      <c r="B198" t="s">
        <v>774</v>
      </c>
      <c r="C198" t="s">
        <v>1860</v>
      </c>
      <c r="D198">
        <v>2000000</v>
      </c>
      <c r="E198">
        <v>2000000</v>
      </c>
      <c r="F198">
        <v>0</v>
      </c>
      <c r="G198">
        <v>0</v>
      </c>
      <c r="H198">
        <v>0</v>
      </c>
      <c r="I198">
        <v>1931162.82</v>
      </c>
      <c r="J198" s="186">
        <v>96.558141000000006</v>
      </c>
      <c r="K198">
        <v>0</v>
      </c>
      <c r="L198">
        <v>0</v>
      </c>
      <c r="M198">
        <v>1931162.82</v>
      </c>
      <c r="N198">
        <v>0</v>
      </c>
      <c r="O198">
        <v>1931162.82</v>
      </c>
      <c r="P198">
        <v>0</v>
      </c>
      <c r="Q198">
        <v>0</v>
      </c>
      <c r="R198">
        <v>0</v>
      </c>
      <c r="S198" t="s">
        <v>129</v>
      </c>
      <c r="T198" t="s">
        <v>112</v>
      </c>
      <c r="U198" t="s">
        <v>113</v>
      </c>
      <c r="V198" t="s">
        <v>112</v>
      </c>
      <c r="W198" t="s">
        <v>33</v>
      </c>
      <c r="X198" t="s">
        <v>114</v>
      </c>
      <c r="Y198" t="s">
        <v>86</v>
      </c>
      <c r="Z198" s="198">
        <v>44837</v>
      </c>
      <c r="AA198" s="198">
        <v>45381</v>
      </c>
      <c r="AB198" t="s">
        <v>36</v>
      </c>
      <c r="AC198">
        <v>2000000</v>
      </c>
      <c r="AD198" t="s">
        <v>113</v>
      </c>
      <c r="AE198" t="s">
        <v>37</v>
      </c>
      <c r="AF198" s="37">
        <v>1</v>
      </c>
      <c r="AG198" s="79" t="str">
        <f t="shared" si="3"/>
        <v>0</v>
      </c>
      <c r="AH198" s="3">
        <v>1</v>
      </c>
    </row>
    <row r="199" spans="1:34" x14ac:dyDescent="0.3">
      <c r="A199" t="s">
        <v>387</v>
      </c>
      <c r="B199" t="s">
        <v>388</v>
      </c>
      <c r="C199" t="s">
        <v>1855</v>
      </c>
      <c r="D199">
        <v>7000000</v>
      </c>
      <c r="E199">
        <v>7000000</v>
      </c>
      <c r="F199">
        <v>0</v>
      </c>
      <c r="G199">
        <v>0</v>
      </c>
      <c r="H199">
        <v>0</v>
      </c>
      <c r="I199">
        <v>6322261.7599999998</v>
      </c>
      <c r="J199" s="186">
        <v>90.318025142857138</v>
      </c>
      <c r="K199">
        <v>0</v>
      </c>
      <c r="L199">
        <v>0</v>
      </c>
      <c r="M199">
        <v>6322261.7599999998</v>
      </c>
      <c r="N199">
        <v>0</v>
      </c>
      <c r="O199">
        <v>6322261.7599999998</v>
      </c>
      <c r="P199">
        <v>0</v>
      </c>
      <c r="Q199">
        <v>0</v>
      </c>
      <c r="R199">
        <v>0</v>
      </c>
      <c r="S199" t="s">
        <v>286</v>
      </c>
      <c r="T199" t="s">
        <v>57</v>
      </c>
      <c r="U199" t="s">
        <v>58</v>
      </c>
      <c r="V199" t="s">
        <v>57</v>
      </c>
      <c r="W199" t="s">
        <v>33</v>
      </c>
      <c r="X199" t="s">
        <v>59</v>
      </c>
      <c r="Y199" t="s">
        <v>35</v>
      </c>
      <c r="Z199" s="198">
        <v>44819</v>
      </c>
      <c r="AA199" s="198">
        <v>45535</v>
      </c>
      <c r="AB199" t="s">
        <v>36</v>
      </c>
      <c r="AC199">
        <v>7000000</v>
      </c>
      <c r="AD199" t="s">
        <v>58</v>
      </c>
      <c r="AE199" t="s">
        <v>37</v>
      </c>
      <c r="AF199" s="37">
        <v>1</v>
      </c>
      <c r="AG199" s="79" t="str">
        <f t="shared" si="3"/>
        <v>0</v>
      </c>
      <c r="AH199" s="3">
        <v>1</v>
      </c>
    </row>
    <row r="200" spans="1:34" x14ac:dyDescent="0.3">
      <c r="A200" t="s">
        <v>584</v>
      </c>
      <c r="B200" t="s">
        <v>585</v>
      </c>
      <c r="C200" t="s">
        <v>1858</v>
      </c>
      <c r="D200">
        <v>2000000</v>
      </c>
      <c r="E200">
        <v>2000000</v>
      </c>
      <c r="F200">
        <v>0</v>
      </c>
      <c r="G200">
        <v>0</v>
      </c>
      <c r="H200">
        <v>0</v>
      </c>
      <c r="I200">
        <v>1859028.41</v>
      </c>
      <c r="J200" s="186">
        <v>92.951420499999998</v>
      </c>
      <c r="K200">
        <v>0</v>
      </c>
      <c r="L200">
        <v>0</v>
      </c>
      <c r="M200">
        <v>1859028.41</v>
      </c>
      <c r="N200">
        <v>0</v>
      </c>
      <c r="O200">
        <v>1859028.41</v>
      </c>
      <c r="P200">
        <v>0</v>
      </c>
      <c r="Q200">
        <v>0</v>
      </c>
      <c r="R200">
        <v>0</v>
      </c>
      <c r="S200" t="s">
        <v>50</v>
      </c>
      <c r="T200" t="s">
        <v>51</v>
      </c>
      <c r="U200" t="s">
        <v>52</v>
      </c>
      <c r="V200" t="s">
        <v>51</v>
      </c>
      <c r="W200" t="s">
        <v>33</v>
      </c>
      <c r="X200" t="s">
        <v>53</v>
      </c>
      <c r="Y200" t="s">
        <v>35</v>
      </c>
      <c r="Z200" s="198">
        <v>44820</v>
      </c>
      <c r="AA200" s="198">
        <v>45657</v>
      </c>
      <c r="AB200" t="s">
        <v>36</v>
      </c>
      <c r="AC200">
        <v>2000000</v>
      </c>
      <c r="AD200" t="s">
        <v>52</v>
      </c>
      <c r="AE200" t="s">
        <v>37</v>
      </c>
      <c r="AF200" s="37">
        <v>1</v>
      </c>
      <c r="AG200" s="79" t="str">
        <f t="shared" si="3"/>
        <v>0</v>
      </c>
      <c r="AH200" s="3">
        <v>1</v>
      </c>
    </row>
    <row r="201" spans="1:34" x14ac:dyDescent="0.3">
      <c r="A201" t="s">
        <v>586</v>
      </c>
      <c r="B201" t="s">
        <v>587</v>
      </c>
      <c r="C201" t="s">
        <v>1858</v>
      </c>
      <c r="D201">
        <v>2600000</v>
      </c>
      <c r="E201">
        <v>2600000</v>
      </c>
      <c r="F201">
        <v>0</v>
      </c>
      <c r="G201">
        <v>0</v>
      </c>
      <c r="H201">
        <v>0</v>
      </c>
      <c r="I201">
        <v>2336789.98</v>
      </c>
      <c r="J201" s="186">
        <v>89.876537692307693</v>
      </c>
      <c r="K201">
        <v>0</v>
      </c>
      <c r="L201">
        <v>0</v>
      </c>
      <c r="M201">
        <v>2336789.98</v>
      </c>
      <c r="N201">
        <v>0</v>
      </c>
      <c r="O201">
        <v>2336789.98</v>
      </c>
      <c r="P201">
        <v>0</v>
      </c>
      <c r="Q201">
        <v>0</v>
      </c>
      <c r="R201">
        <v>0</v>
      </c>
      <c r="S201" t="s">
        <v>50</v>
      </c>
      <c r="T201" t="s">
        <v>51</v>
      </c>
      <c r="U201" t="s">
        <v>52</v>
      </c>
      <c r="V201" t="s">
        <v>51</v>
      </c>
      <c r="W201" t="s">
        <v>33</v>
      </c>
      <c r="X201" t="s">
        <v>53</v>
      </c>
      <c r="Y201" t="s">
        <v>35</v>
      </c>
      <c r="Z201" s="198">
        <v>44820</v>
      </c>
      <c r="AA201" s="198">
        <v>45657</v>
      </c>
      <c r="AB201" t="s">
        <v>36</v>
      </c>
      <c r="AC201">
        <v>2600000</v>
      </c>
      <c r="AD201" t="s">
        <v>52</v>
      </c>
      <c r="AE201" t="s">
        <v>37</v>
      </c>
      <c r="AF201" s="37">
        <v>1</v>
      </c>
      <c r="AG201" s="79" t="str">
        <f t="shared" si="3"/>
        <v>0</v>
      </c>
      <c r="AH201" s="3">
        <v>1</v>
      </c>
    </row>
    <row r="202" spans="1:34" x14ac:dyDescent="0.3">
      <c r="A202" t="s">
        <v>588</v>
      </c>
      <c r="B202" t="s">
        <v>589</v>
      </c>
      <c r="C202" t="s">
        <v>1860</v>
      </c>
      <c r="D202">
        <v>7600000</v>
      </c>
      <c r="E202">
        <v>7600000</v>
      </c>
      <c r="F202">
        <v>0</v>
      </c>
      <c r="G202">
        <v>0</v>
      </c>
      <c r="H202">
        <v>0</v>
      </c>
      <c r="I202">
        <v>5430062.2000000002</v>
      </c>
      <c r="J202" s="186">
        <v>71.448186842105272</v>
      </c>
      <c r="K202">
        <v>0</v>
      </c>
      <c r="L202">
        <v>0</v>
      </c>
      <c r="M202">
        <v>5430062.2000000002</v>
      </c>
      <c r="N202">
        <v>0</v>
      </c>
      <c r="O202">
        <v>5430062.2000000002</v>
      </c>
      <c r="P202">
        <v>0</v>
      </c>
      <c r="Q202">
        <v>0</v>
      </c>
      <c r="R202">
        <v>0</v>
      </c>
      <c r="S202" t="s">
        <v>111</v>
      </c>
      <c r="T202" t="s">
        <v>112</v>
      </c>
      <c r="U202" t="s">
        <v>113</v>
      </c>
      <c r="V202" t="s">
        <v>112</v>
      </c>
      <c r="W202" t="s">
        <v>33</v>
      </c>
      <c r="X202" t="s">
        <v>114</v>
      </c>
      <c r="Y202" t="s">
        <v>35</v>
      </c>
      <c r="Z202" s="198">
        <v>44825</v>
      </c>
      <c r="AA202" s="198">
        <v>45473</v>
      </c>
      <c r="AB202" t="s">
        <v>36</v>
      </c>
      <c r="AC202">
        <v>7600000</v>
      </c>
      <c r="AD202" t="s">
        <v>113</v>
      </c>
      <c r="AE202" t="s">
        <v>37</v>
      </c>
      <c r="AF202" s="37">
        <v>1</v>
      </c>
      <c r="AG202" s="79" t="str">
        <f t="shared" si="3"/>
        <v>0</v>
      </c>
      <c r="AH202" s="3">
        <v>1</v>
      </c>
    </row>
    <row r="203" spans="1:34" x14ac:dyDescent="0.3">
      <c r="A203" t="s">
        <v>775</v>
      </c>
      <c r="B203" t="s">
        <v>776</v>
      </c>
      <c r="C203" t="s">
        <v>1854</v>
      </c>
      <c r="D203">
        <v>5200000</v>
      </c>
      <c r="E203">
        <v>5200000</v>
      </c>
      <c r="F203">
        <v>0</v>
      </c>
      <c r="G203">
        <v>0</v>
      </c>
      <c r="H203">
        <v>0</v>
      </c>
      <c r="I203">
        <v>5286188.6500000004</v>
      </c>
      <c r="J203" s="186">
        <v>101.65747403846154</v>
      </c>
      <c r="K203">
        <v>0</v>
      </c>
      <c r="L203">
        <v>0</v>
      </c>
      <c r="M203">
        <v>5286188.6500000004</v>
      </c>
      <c r="N203">
        <v>0</v>
      </c>
      <c r="O203">
        <v>5286188.6500000004</v>
      </c>
      <c r="P203">
        <v>0</v>
      </c>
      <c r="Q203">
        <v>0</v>
      </c>
      <c r="R203">
        <v>0</v>
      </c>
      <c r="S203" t="s">
        <v>72</v>
      </c>
      <c r="T203" t="s">
        <v>41</v>
      </c>
      <c r="U203" t="s">
        <v>42</v>
      </c>
      <c r="V203" t="s">
        <v>41</v>
      </c>
      <c r="W203" t="s">
        <v>33</v>
      </c>
      <c r="X203" t="s">
        <v>43</v>
      </c>
      <c r="Y203" t="s">
        <v>35</v>
      </c>
      <c r="Z203" s="198">
        <v>44823</v>
      </c>
      <c r="AA203" s="198">
        <v>45565</v>
      </c>
      <c r="AB203" t="s">
        <v>36</v>
      </c>
      <c r="AC203">
        <v>5200000</v>
      </c>
      <c r="AD203" t="s">
        <v>42</v>
      </c>
      <c r="AE203" t="s">
        <v>37</v>
      </c>
      <c r="AF203" s="37">
        <v>1</v>
      </c>
      <c r="AG203" s="79" t="str">
        <f t="shared" si="3"/>
        <v>0</v>
      </c>
      <c r="AH203" s="3">
        <v>1</v>
      </c>
    </row>
    <row r="204" spans="1:34" x14ac:dyDescent="0.3">
      <c r="A204" t="s">
        <v>777</v>
      </c>
      <c r="B204" t="s">
        <v>778</v>
      </c>
      <c r="C204" t="s">
        <v>1853</v>
      </c>
      <c r="D204">
        <v>3950000</v>
      </c>
      <c r="E204">
        <v>3950000</v>
      </c>
      <c r="F204">
        <v>0</v>
      </c>
      <c r="G204">
        <v>0</v>
      </c>
      <c r="H204">
        <v>0</v>
      </c>
      <c r="I204">
        <v>4004590.07</v>
      </c>
      <c r="J204" s="186">
        <v>101.38202708860759</v>
      </c>
      <c r="K204">
        <v>0</v>
      </c>
      <c r="L204">
        <v>0</v>
      </c>
      <c r="M204">
        <v>4004590.09</v>
      </c>
      <c r="N204">
        <v>-0.02</v>
      </c>
      <c r="O204">
        <v>4004590.07</v>
      </c>
      <c r="P204">
        <v>0</v>
      </c>
      <c r="Q204">
        <v>0</v>
      </c>
      <c r="R204">
        <v>0</v>
      </c>
      <c r="S204" t="s">
        <v>30</v>
      </c>
      <c r="T204" t="s">
        <v>31</v>
      </c>
      <c r="U204" t="s">
        <v>32</v>
      </c>
      <c r="V204" t="s">
        <v>31</v>
      </c>
      <c r="W204" t="s">
        <v>33</v>
      </c>
      <c r="X204" t="s">
        <v>34</v>
      </c>
      <c r="Y204" t="s">
        <v>35</v>
      </c>
      <c r="Z204" s="198">
        <v>44826</v>
      </c>
      <c r="AA204" s="198">
        <v>45382</v>
      </c>
      <c r="AB204" t="s">
        <v>36</v>
      </c>
      <c r="AC204">
        <v>3950000</v>
      </c>
      <c r="AD204" t="s">
        <v>32</v>
      </c>
      <c r="AE204" t="s">
        <v>37</v>
      </c>
      <c r="AF204" s="37">
        <v>1</v>
      </c>
      <c r="AG204" s="79" t="str">
        <f t="shared" si="3"/>
        <v>1</v>
      </c>
      <c r="AH204" s="3">
        <v>1</v>
      </c>
    </row>
    <row r="205" spans="1:34" x14ac:dyDescent="0.3">
      <c r="A205" t="s">
        <v>389</v>
      </c>
      <c r="B205" t="s">
        <v>390</v>
      </c>
      <c r="C205" t="s">
        <v>1853</v>
      </c>
      <c r="D205">
        <v>3900000</v>
      </c>
      <c r="E205">
        <v>3900000</v>
      </c>
      <c r="F205">
        <v>0</v>
      </c>
      <c r="G205">
        <v>0</v>
      </c>
      <c r="H205">
        <v>0</v>
      </c>
      <c r="I205">
        <v>4137167.9</v>
      </c>
      <c r="J205" s="186">
        <v>106.0812282051282</v>
      </c>
      <c r="K205">
        <v>0</v>
      </c>
      <c r="L205">
        <v>0</v>
      </c>
      <c r="M205">
        <v>4137167.9</v>
      </c>
      <c r="N205">
        <v>0</v>
      </c>
      <c r="O205">
        <v>4137167.9</v>
      </c>
      <c r="P205">
        <v>0</v>
      </c>
      <c r="Q205">
        <v>0</v>
      </c>
      <c r="R205">
        <v>0</v>
      </c>
      <c r="S205" t="s">
        <v>391</v>
      </c>
      <c r="T205" t="s">
        <v>31</v>
      </c>
      <c r="U205" t="s">
        <v>32</v>
      </c>
      <c r="V205" t="s">
        <v>31</v>
      </c>
      <c r="W205" t="s">
        <v>33</v>
      </c>
      <c r="X205" t="s">
        <v>34</v>
      </c>
      <c r="Y205" t="s">
        <v>35</v>
      </c>
      <c r="Z205" s="198">
        <v>44826</v>
      </c>
      <c r="AA205" s="198">
        <v>45291</v>
      </c>
      <c r="AB205" t="s">
        <v>36</v>
      </c>
      <c r="AC205">
        <v>3900000</v>
      </c>
      <c r="AD205" t="s">
        <v>32</v>
      </c>
      <c r="AE205" t="s">
        <v>37</v>
      </c>
      <c r="AF205" s="37">
        <v>1</v>
      </c>
      <c r="AG205" s="79" t="str">
        <f t="shared" si="3"/>
        <v>0</v>
      </c>
      <c r="AH205" s="3">
        <v>1</v>
      </c>
    </row>
    <row r="206" spans="1:34" x14ac:dyDescent="0.3">
      <c r="A206" t="s">
        <v>392</v>
      </c>
      <c r="B206" t="s">
        <v>393</v>
      </c>
      <c r="C206" t="s">
        <v>1853</v>
      </c>
      <c r="D206">
        <v>3300000</v>
      </c>
      <c r="E206">
        <v>3300000</v>
      </c>
      <c r="F206">
        <v>0</v>
      </c>
      <c r="G206">
        <v>0</v>
      </c>
      <c r="H206">
        <v>0</v>
      </c>
      <c r="I206">
        <v>3478793.56</v>
      </c>
      <c r="J206" s="186">
        <v>105.41798666666666</v>
      </c>
      <c r="K206">
        <v>0</v>
      </c>
      <c r="L206">
        <v>0</v>
      </c>
      <c r="M206">
        <v>3478793.56</v>
      </c>
      <c r="N206">
        <v>0</v>
      </c>
      <c r="O206">
        <v>3478793.56</v>
      </c>
      <c r="P206">
        <v>0</v>
      </c>
      <c r="Q206">
        <v>0</v>
      </c>
      <c r="R206">
        <v>0</v>
      </c>
      <c r="S206" t="s">
        <v>30</v>
      </c>
      <c r="T206" t="s">
        <v>31</v>
      </c>
      <c r="U206" t="s">
        <v>32</v>
      </c>
      <c r="V206" t="s">
        <v>31</v>
      </c>
      <c r="W206" t="s">
        <v>33</v>
      </c>
      <c r="X206" t="s">
        <v>34</v>
      </c>
      <c r="Y206" t="s">
        <v>35</v>
      </c>
      <c r="Z206" s="198">
        <v>44826</v>
      </c>
      <c r="AA206" s="198">
        <v>45382</v>
      </c>
      <c r="AB206" t="s">
        <v>36</v>
      </c>
      <c r="AC206">
        <v>3300000</v>
      </c>
      <c r="AD206" t="s">
        <v>32</v>
      </c>
      <c r="AE206" t="s">
        <v>37</v>
      </c>
      <c r="AF206" s="37">
        <v>1</v>
      </c>
      <c r="AG206" s="79" t="str">
        <f t="shared" si="3"/>
        <v>0</v>
      </c>
      <c r="AH206" s="3">
        <v>1</v>
      </c>
    </row>
    <row r="207" spans="1:34" x14ac:dyDescent="0.3">
      <c r="A207" t="s">
        <v>394</v>
      </c>
      <c r="B207" t="s">
        <v>395</v>
      </c>
      <c r="C207" t="s">
        <v>1855</v>
      </c>
      <c r="D207">
        <v>5000000</v>
      </c>
      <c r="E207">
        <v>5000000</v>
      </c>
      <c r="F207">
        <v>0</v>
      </c>
      <c r="G207">
        <v>0</v>
      </c>
      <c r="H207">
        <v>0</v>
      </c>
      <c r="I207">
        <v>4838354</v>
      </c>
      <c r="J207" s="186">
        <v>96.767080000000007</v>
      </c>
      <c r="K207">
        <v>0</v>
      </c>
      <c r="L207">
        <v>0</v>
      </c>
      <c r="M207">
        <v>4838354</v>
      </c>
      <c r="N207">
        <v>0</v>
      </c>
      <c r="O207">
        <v>4838354</v>
      </c>
      <c r="P207">
        <v>0</v>
      </c>
      <c r="Q207">
        <v>0</v>
      </c>
      <c r="R207">
        <v>0</v>
      </c>
      <c r="S207" t="s">
        <v>56</v>
      </c>
      <c r="T207" t="s">
        <v>57</v>
      </c>
      <c r="U207" t="s">
        <v>58</v>
      </c>
      <c r="V207" t="s">
        <v>57</v>
      </c>
      <c r="W207" t="s">
        <v>33</v>
      </c>
      <c r="X207" t="s">
        <v>59</v>
      </c>
      <c r="Y207" t="s">
        <v>35</v>
      </c>
      <c r="Z207" s="198">
        <v>44831</v>
      </c>
      <c r="AA207" s="198">
        <v>45808</v>
      </c>
      <c r="AB207" t="s">
        <v>36</v>
      </c>
      <c r="AC207">
        <v>5000000</v>
      </c>
      <c r="AD207" t="s">
        <v>58</v>
      </c>
      <c r="AE207" t="s">
        <v>37</v>
      </c>
      <c r="AF207" s="37">
        <v>1</v>
      </c>
      <c r="AG207" s="79" t="str">
        <f t="shared" si="3"/>
        <v>0</v>
      </c>
      <c r="AH207" s="3">
        <v>1</v>
      </c>
    </row>
    <row r="208" spans="1:34" x14ac:dyDescent="0.3">
      <c r="A208" t="s">
        <v>396</v>
      </c>
      <c r="B208" t="s">
        <v>397</v>
      </c>
      <c r="C208" t="s">
        <v>1859</v>
      </c>
      <c r="D208">
        <v>5600000</v>
      </c>
      <c r="E208">
        <v>5600000</v>
      </c>
      <c r="F208">
        <v>0</v>
      </c>
      <c r="G208">
        <v>0</v>
      </c>
      <c r="H208">
        <v>0</v>
      </c>
      <c r="I208">
        <v>5527201.1299999999</v>
      </c>
      <c r="J208" s="186">
        <v>98.700020178571421</v>
      </c>
      <c r="K208">
        <v>0</v>
      </c>
      <c r="L208">
        <v>0</v>
      </c>
      <c r="M208">
        <v>5527201.1299999999</v>
      </c>
      <c r="N208">
        <v>0</v>
      </c>
      <c r="O208">
        <v>5527201.1299999999</v>
      </c>
      <c r="P208">
        <v>0</v>
      </c>
      <c r="Q208">
        <v>0</v>
      </c>
      <c r="R208">
        <v>0</v>
      </c>
      <c r="S208" t="s">
        <v>161</v>
      </c>
      <c r="T208" t="s">
        <v>162</v>
      </c>
      <c r="U208" t="s">
        <v>163</v>
      </c>
      <c r="V208" t="s">
        <v>162</v>
      </c>
      <c r="W208" t="s">
        <v>33</v>
      </c>
      <c r="X208" t="s">
        <v>164</v>
      </c>
      <c r="Y208" t="s">
        <v>35</v>
      </c>
      <c r="Z208" s="198">
        <v>44832</v>
      </c>
      <c r="AA208" s="198">
        <v>45382</v>
      </c>
      <c r="AB208" t="s">
        <v>36</v>
      </c>
      <c r="AC208">
        <v>5600000</v>
      </c>
      <c r="AD208" t="s">
        <v>163</v>
      </c>
      <c r="AE208" t="s">
        <v>37</v>
      </c>
      <c r="AF208" s="37">
        <v>1</v>
      </c>
      <c r="AG208" s="79" t="str">
        <f t="shared" si="3"/>
        <v>0</v>
      </c>
      <c r="AH208" s="3">
        <v>1</v>
      </c>
    </row>
    <row r="209" spans="1:34" x14ac:dyDescent="0.3">
      <c r="A209" t="s">
        <v>779</v>
      </c>
      <c r="B209" t="s">
        <v>780</v>
      </c>
      <c r="C209" t="s">
        <v>1853</v>
      </c>
      <c r="D209">
        <v>2300000</v>
      </c>
      <c r="E209">
        <v>2300000</v>
      </c>
      <c r="F209">
        <v>0</v>
      </c>
      <c r="G209">
        <v>0</v>
      </c>
      <c r="H209">
        <v>0</v>
      </c>
      <c r="I209">
        <v>2368485.7999999998</v>
      </c>
      <c r="J209" s="186">
        <v>102.97764347826086</v>
      </c>
      <c r="K209">
        <v>0</v>
      </c>
      <c r="L209">
        <v>0</v>
      </c>
      <c r="M209">
        <v>2368485.7999999998</v>
      </c>
      <c r="N209">
        <v>0</v>
      </c>
      <c r="O209">
        <v>2368485.7999999998</v>
      </c>
      <c r="P209">
        <v>0</v>
      </c>
      <c r="Q209">
        <v>0</v>
      </c>
      <c r="R209">
        <v>0</v>
      </c>
      <c r="S209" t="s">
        <v>781</v>
      </c>
      <c r="T209" t="s">
        <v>31</v>
      </c>
      <c r="U209" t="s">
        <v>32</v>
      </c>
      <c r="V209" t="s">
        <v>31</v>
      </c>
      <c r="W209" t="s">
        <v>33</v>
      </c>
      <c r="X209" t="s">
        <v>34</v>
      </c>
      <c r="Y209" t="s">
        <v>35</v>
      </c>
      <c r="Z209" s="198">
        <v>44830</v>
      </c>
      <c r="AA209" s="198">
        <v>45382</v>
      </c>
      <c r="AB209" t="s">
        <v>36</v>
      </c>
      <c r="AC209">
        <v>2300000</v>
      </c>
      <c r="AD209" t="s">
        <v>32</v>
      </c>
      <c r="AE209" t="s">
        <v>37</v>
      </c>
      <c r="AF209" s="37">
        <v>1</v>
      </c>
      <c r="AG209" s="79" t="str">
        <f t="shared" si="3"/>
        <v>0</v>
      </c>
      <c r="AH209" s="3">
        <v>1</v>
      </c>
    </row>
    <row r="210" spans="1:34" x14ac:dyDescent="0.3">
      <c r="A210" t="s">
        <v>902</v>
      </c>
      <c r="B210" t="s">
        <v>903</v>
      </c>
      <c r="C210" t="s">
        <v>1855</v>
      </c>
      <c r="D210">
        <v>3300000</v>
      </c>
      <c r="E210">
        <v>3300000</v>
      </c>
      <c r="F210">
        <v>0</v>
      </c>
      <c r="G210">
        <v>0</v>
      </c>
      <c r="H210">
        <v>0</v>
      </c>
      <c r="I210">
        <v>2943374.75</v>
      </c>
      <c r="J210" s="186">
        <v>89.193174242424249</v>
      </c>
      <c r="K210">
        <v>0</v>
      </c>
      <c r="L210">
        <v>0</v>
      </c>
      <c r="M210">
        <v>2943374.75</v>
      </c>
      <c r="N210">
        <v>0</v>
      </c>
      <c r="O210">
        <v>2943374.75</v>
      </c>
      <c r="P210">
        <v>0</v>
      </c>
      <c r="Q210">
        <v>0</v>
      </c>
      <c r="R210">
        <v>0</v>
      </c>
      <c r="S210" t="s">
        <v>286</v>
      </c>
      <c r="T210" t="s">
        <v>57</v>
      </c>
      <c r="U210" t="s">
        <v>58</v>
      </c>
      <c r="V210" t="s">
        <v>57</v>
      </c>
      <c r="W210" t="s">
        <v>33</v>
      </c>
      <c r="X210" t="s">
        <v>59</v>
      </c>
      <c r="Y210" t="s">
        <v>265</v>
      </c>
      <c r="Z210" s="198">
        <v>44831</v>
      </c>
      <c r="AA210" s="198">
        <v>45777</v>
      </c>
      <c r="AB210" t="s">
        <v>36</v>
      </c>
      <c r="AC210">
        <v>3300000</v>
      </c>
      <c r="AD210" t="s">
        <v>58</v>
      </c>
      <c r="AE210" t="s">
        <v>37</v>
      </c>
      <c r="AF210" s="37">
        <v>1</v>
      </c>
      <c r="AG210" s="79" t="str">
        <f t="shared" si="3"/>
        <v>0</v>
      </c>
      <c r="AH210" s="3">
        <v>1</v>
      </c>
    </row>
    <row r="211" spans="1:34" x14ac:dyDescent="0.3">
      <c r="A211" t="s">
        <v>590</v>
      </c>
      <c r="B211" t="s">
        <v>591</v>
      </c>
      <c r="C211" t="s">
        <v>1858</v>
      </c>
      <c r="D211">
        <v>2000000</v>
      </c>
      <c r="E211">
        <v>2000000</v>
      </c>
      <c r="F211">
        <v>0</v>
      </c>
      <c r="G211">
        <v>0</v>
      </c>
      <c r="H211">
        <v>0</v>
      </c>
      <c r="I211">
        <v>1597363.07</v>
      </c>
      <c r="J211" s="186">
        <v>79.868153500000005</v>
      </c>
      <c r="K211">
        <v>0</v>
      </c>
      <c r="L211">
        <v>0</v>
      </c>
      <c r="M211">
        <v>1597363.07</v>
      </c>
      <c r="N211">
        <v>0</v>
      </c>
      <c r="O211">
        <v>1597363.07</v>
      </c>
      <c r="P211">
        <v>0</v>
      </c>
      <c r="Q211">
        <v>0</v>
      </c>
      <c r="R211">
        <v>0</v>
      </c>
      <c r="S211" t="s">
        <v>50</v>
      </c>
      <c r="T211" t="s">
        <v>51</v>
      </c>
      <c r="U211" t="s">
        <v>52</v>
      </c>
      <c r="V211" t="s">
        <v>51</v>
      </c>
      <c r="W211" t="s">
        <v>33</v>
      </c>
      <c r="X211" t="s">
        <v>53</v>
      </c>
      <c r="Y211" t="s">
        <v>35</v>
      </c>
      <c r="Z211" s="198">
        <v>44833</v>
      </c>
      <c r="AA211" s="198">
        <v>45657</v>
      </c>
      <c r="AB211" t="s">
        <v>36</v>
      </c>
      <c r="AC211">
        <v>2000000</v>
      </c>
      <c r="AD211" t="s">
        <v>52</v>
      </c>
      <c r="AE211" t="s">
        <v>37</v>
      </c>
      <c r="AF211" s="37">
        <v>1</v>
      </c>
      <c r="AG211" s="79" t="str">
        <f t="shared" si="3"/>
        <v>0</v>
      </c>
      <c r="AH211" s="3">
        <v>1</v>
      </c>
    </row>
    <row r="212" spans="1:34" x14ac:dyDescent="0.3">
      <c r="A212" t="s">
        <v>904</v>
      </c>
      <c r="B212" t="s">
        <v>905</v>
      </c>
      <c r="C212" t="s">
        <v>1858</v>
      </c>
      <c r="D212">
        <v>2000000</v>
      </c>
      <c r="E212">
        <v>2000000</v>
      </c>
      <c r="F212">
        <v>0</v>
      </c>
      <c r="G212">
        <v>0</v>
      </c>
      <c r="H212">
        <v>0</v>
      </c>
      <c r="I212">
        <v>1918175.94</v>
      </c>
      <c r="J212" s="186">
        <v>95.908796999999993</v>
      </c>
      <c r="K212">
        <v>0</v>
      </c>
      <c r="L212">
        <v>0</v>
      </c>
      <c r="M212">
        <v>1918175.94</v>
      </c>
      <c r="N212">
        <v>0</v>
      </c>
      <c r="O212">
        <v>1918175.94</v>
      </c>
      <c r="P212">
        <v>0</v>
      </c>
      <c r="Q212">
        <v>0</v>
      </c>
      <c r="R212">
        <v>0</v>
      </c>
      <c r="S212" t="s">
        <v>50</v>
      </c>
      <c r="T212" t="s">
        <v>51</v>
      </c>
      <c r="U212" t="s">
        <v>52</v>
      </c>
      <c r="V212" t="s">
        <v>51</v>
      </c>
      <c r="W212" t="s">
        <v>33</v>
      </c>
      <c r="X212" t="s">
        <v>53</v>
      </c>
      <c r="Y212" t="s">
        <v>86</v>
      </c>
      <c r="Z212" s="198">
        <v>44833</v>
      </c>
      <c r="AA212" s="198">
        <v>45657</v>
      </c>
      <c r="AB212" t="s">
        <v>36</v>
      </c>
      <c r="AC212">
        <v>2000000</v>
      </c>
      <c r="AD212" t="s">
        <v>52</v>
      </c>
      <c r="AE212" t="s">
        <v>37</v>
      </c>
      <c r="AF212" s="37">
        <v>1</v>
      </c>
      <c r="AG212" s="79" t="str">
        <f t="shared" si="3"/>
        <v>0</v>
      </c>
      <c r="AH212" s="3">
        <v>1</v>
      </c>
    </row>
    <row r="213" spans="1:34" x14ac:dyDescent="0.3">
      <c r="A213" t="s">
        <v>906</v>
      </c>
      <c r="B213" t="s">
        <v>907</v>
      </c>
      <c r="C213" t="s">
        <v>1858</v>
      </c>
      <c r="D213">
        <v>2000000</v>
      </c>
      <c r="E213">
        <v>2000000</v>
      </c>
      <c r="F213">
        <v>0</v>
      </c>
      <c r="G213">
        <v>0</v>
      </c>
      <c r="H213">
        <v>0</v>
      </c>
      <c r="I213">
        <v>1923657.67</v>
      </c>
      <c r="J213" s="186">
        <v>96.182883500000003</v>
      </c>
      <c r="K213">
        <v>0</v>
      </c>
      <c r="L213">
        <v>0</v>
      </c>
      <c r="M213">
        <v>1923657.67</v>
      </c>
      <c r="N213">
        <v>0</v>
      </c>
      <c r="O213">
        <v>1923657.67</v>
      </c>
      <c r="P213">
        <v>0</v>
      </c>
      <c r="Q213">
        <v>0</v>
      </c>
      <c r="R213">
        <v>0</v>
      </c>
      <c r="S213" t="s">
        <v>50</v>
      </c>
      <c r="T213" t="s">
        <v>51</v>
      </c>
      <c r="U213" t="s">
        <v>52</v>
      </c>
      <c r="V213" t="s">
        <v>51</v>
      </c>
      <c r="W213" t="s">
        <v>33</v>
      </c>
      <c r="X213" t="s">
        <v>53</v>
      </c>
      <c r="Y213" t="s">
        <v>86</v>
      </c>
      <c r="Z213" s="198">
        <v>44833</v>
      </c>
      <c r="AA213" s="198">
        <v>45657</v>
      </c>
      <c r="AB213" t="s">
        <v>36</v>
      </c>
      <c r="AC213">
        <v>2000000</v>
      </c>
      <c r="AD213" t="s">
        <v>52</v>
      </c>
      <c r="AE213" t="s">
        <v>37</v>
      </c>
      <c r="AF213" s="37">
        <v>1</v>
      </c>
      <c r="AG213" s="79" t="str">
        <f t="shared" si="3"/>
        <v>0</v>
      </c>
      <c r="AH213" s="3">
        <v>1</v>
      </c>
    </row>
    <row r="214" spans="1:34" x14ac:dyDescent="0.3">
      <c r="A214" t="s">
        <v>908</v>
      </c>
      <c r="B214" t="s">
        <v>909</v>
      </c>
      <c r="C214" t="s">
        <v>1858</v>
      </c>
      <c r="D214">
        <v>2000000</v>
      </c>
      <c r="E214">
        <v>2000000</v>
      </c>
      <c r="F214">
        <v>0</v>
      </c>
      <c r="G214">
        <v>0</v>
      </c>
      <c r="H214">
        <v>0</v>
      </c>
      <c r="I214">
        <v>1903143.9</v>
      </c>
      <c r="J214" s="186">
        <v>95.157195000000002</v>
      </c>
      <c r="K214">
        <v>0</v>
      </c>
      <c r="L214">
        <v>0</v>
      </c>
      <c r="M214">
        <v>1903143.9</v>
      </c>
      <c r="N214">
        <v>0</v>
      </c>
      <c r="O214">
        <v>1903143.9</v>
      </c>
      <c r="P214">
        <v>0</v>
      </c>
      <c r="Q214">
        <v>0</v>
      </c>
      <c r="R214">
        <v>0</v>
      </c>
      <c r="S214" t="s">
        <v>50</v>
      </c>
      <c r="T214" t="s">
        <v>51</v>
      </c>
      <c r="U214" t="s">
        <v>52</v>
      </c>
      <c r="V214" t="s">
        <v>51</v>
      </c>
      <c r="W214" t="s">
        <v>33</v>
      </c>
      <c r="X214" t="s">
        <v>53</v>
      </c>
      <c r="Y214" t="s">
        <v>86</v>
      </c>
      <c r="Z214" s="198">
        <v>44833</v>
      </c>
      <c r="AA214" s="198">
        <v>45657</v>
      </c>
      <c r="AB214" t="s">
        <v>36</v>
      </c>
      <c r="AC214">
        <v>2000000</v>
      </c>
      <c r="AD214" t="s">
        <v>52</v>
      </c>
      <c r="AE214" t="s">
        <v>37</v>
      </c>
      <c r="AF214" s="37">
        <v>1</v>
      </c>
      <c r="AG214" s="79" t="str">
        <f t="shared" si="3"/>
        <v>0</v>
      </c>
      <c r="AH214" s="3">
        <v>1</v>
      </c>
    </row>
    <row r="215" spans="1:34" x14ac:dyDescent="0.3">
      <c r="A215" t="s">
        <v>592</v>
      </c>
      <c r="B215" t="s">
        <v>593</v>
      </c>
      <c r="C215" t="s">
        <v>1860</v>
      </c>
      <c r="D215">
        <v>2200000</v>
      </c>
      <c r="E215">
        <v>2200000</v>
      </c>
      <c r="F215">
        <v>0</v>
      </c>
      <c r="G215">
        <v>0</v>
      </c>
      <c r="H215">
        <v>0</v>
      </c>
      <c r="I215">
        <v>1310211.27</v>
      </c>
      <c r="J215" s="186">
        <v>59.555057727272725</v>
      </c>
      <c r="K215">
        <v>0</v>
      </c>
      <c r="L215">
        <v>0</v>
      </c>
      <c r="M215">
        <v>1310211.27</v>
      </c>
      <c r="N215">
        <v>0</v>
      </c>
      <c r="O215">
        <v>1310211.27</v>
      </c>
      <c r="P215">
        <v>0</v>
      </c>
      <c r="Q215">
        <v>0</v>
      </c>
      <c r="R215">
        <v>0</v>
      </c>
      <c r="S215" t="s">
        <v>111</v>
      </c>
      <c r="T215" t="s">
        <v>112</v>
      </c>
      <c r="U215" t="s">
        <v>113</v>
      </c>
      <c r="V215" t="s">
        <v>112</v>
      </c>
      <c r="W215" t="s">
        <v>33</v>
      </c>
      <c r="X215" t="s">
        <v>114</v>
      </c>
      <c r="Y215" t="s">
        <v>35</v>
      </c>
      <c r="Z215" s="198">
        <v>44837</v>
      </c>
      <c r="AA215" s="198">
        <v>45565</v>
      </c>
      <c r="AB215" t="s">
        <v>36</v>
      </c>
      <c r="AC215">
        <v>2200000</v>
      </c>
      <c r="AD215" t="s">
        <v>113</v>
      </c>
      <c r="AE215" t="s">
        <v>37</v>
      </c>
      <c r="AF215" s="37">
        <v>1</v>
      </c>
      <c r="AG215" s="79" t="str">
        <f t="shared" si="3"/>
        <v>0</v>
      </c>
      <c r="AH215" s="3">
        <v>1</v>
      </c>
    </row>
    <row r="216" spans="1:34" x14ac:dyDescent="0.3">
      <c r="A216" t="s">
        <v>594</v>
      </c>
      <c r="B216" t="s">
        <v>595</v>
      </c>
      <c r="C216" t="s">
        <v>1859</v>
      </c>
      <c r="D216">
        <v>8000000</v>
      </c>
      <c r="E216">
        <v>8000000</v>
      </c>
      <c r="F216">
        <v>0</v>
      </c>
      <c r="G216">
        <v>0</v>
      </c>
      <c r="H216">
        <v>0</v>
      </c>
      <c r="I216">
        <v>7999698.6299999999</v>
      </c>
      <c r="J216" s="186">
        <v>99.996232875000004</v>
      </c>
      <c r="K216">
        <v>0</v>
      </c>
      <c r="L216">
        <v>0</v>
      </c>
      <c r="M216">
        <v>7999698.6299999999</v>
      </c>
      <c r="N216">
        <v>0</v>
      </c>
      <c r="O216">
        <v>7999698.6299999999</v>
      </c>
      <c r="P216">
        <v>0</v>
      </c>
      <c r="Q216">
        <v>0</v>
      </c>
      <c r="R216">
        <v>0</v>
      </c>
      <c r="S216" t="s">
        <v>161</v>
      </c>
      <c r="T216" t="s">
        <v>162</v>
      </c>
      <c r="U216" t="s">
        <v>163</v>
      </c>
      <c r="V216" t="s">
        <v>162</v>
      </c>
      <c r="W216" t="s">
        <v>33</v>
      </c>
      <c r="X216" t="s">
        <v>164</v>
      </c>
      <c r="Y216" t="s">
        <v>35</v>
      </c>
      <c r="Z216" s="198">
        <v>44834</v>
      </c>
      <c r="AA216" s="198">
        <v>45382</v>
      </c>
      <c r="AB216" t="s">
        <v>36</v>
      </c>
      <c r="AC216">
        <v>8000000</v>
      </c>
      <c r="AD216" t="s">
        <v>163</v>
      </c>
      <c r="AE216" t="s">
        <v>37</v>
      </c>
      <c r="AF216" s="37">
        <v>1</v>
      </c>
      <c r="AG216" s="79" t="str">
        <f t="shared" si="3"/>
        <v>0</v>
      </c>
      <c r="AH216" s="3">
        <v>1</v>
      </c>
    </row>
    <row r="217" spans="1:34" x14ac:dyDescent="0.3">
      <c r="A217" t="s">
        <v>910</v>
      </c>
      <c r="B217" t="s">
        <v>911</v>
      </c>
      <c r="C217" t="s">
        <v>1854</v>
      </c>
      <c r="D217">
        <v>5000000</v>
      </c>
      <c r="E217">
        <v>5000000</v>
      </c>
      <c r="F217">
        <v>0</v>
      </c>
      <c r="G217">
        <v>0</v>
      </c>
      <c r="H217">
        <v>0</v>
      </c>
      <c r="I217">
        <v>4923512.04</v>
      </c>
      <c r="J217" s="186">
        <v>98.470240799999999</v>
      </c>
      <c r="K217">
        <v>0</v>
      </c>
      <c r="L217">
        <v>0</v>
      </c>
      <c r="M217">
        <v>4923512.04</v>
      </c>
      <c r="N217">
        <v>0</v>
      </c>
      <c r="O217">
        <v>4923512.04</v>
      </c>
      <c r="P217">
        <v>0</v>
      </c>
      <c r="Q217">
        <v>0</v>
      </c>
      <c r="R217">
        <v>0</v>
      </c>
      <c r="S217" t="s">
        <v>72</v>
      </c>
      <c r="T217" t="s">
        <v>41</v>
      </c>
      <c r="U217" t="s">
        <v>42</v>
      </c>
      <c r="V217" t="s">
        <v>41</v>
      </c>
      <c r="W217" t="s">
        <v>33</v>
      </c>
      <c r="X217" t="s">
        <v>43</v>
      </c>
      <c r="Y217" t="s">
        <v>44</v>
      </c>
      <c r="Z217" s="198">
        <v>44837</v>
      </c>
      <c r="AA217" s="198">
        <v>45291</v>
      </c>
      <c r="AB217" t="s">
        <v>36</v>
      </c>
      <c r="AC217">
        <v>5000000</v>
      </c>
      <c r="AD217" t="s">
        <v>42</v>
      </c>
      <c r="AE217" t="s">
        <v>37</v>
      </c>
      <c r="AF217" s="37">
        <v>1</v>
      </c>
      <c r="AG217" s="79" t="str">
        <f t="shared" si="3"/>
        <v>0</v>
      </c>
      <c r="AH217" s="3">
        <v>1</v>
      </c>
    </row>
    <row r="218" spans="1:34" x14ac:dyDescent="0.3">
      <c r="A218" t="s">
        <v>912</v>
      </c>
      <c r="B218" t="s">
        <v>913</v>
      </c>
      <c r="C218" t="s">
        <v>1855</v>
      </c>
      <c r="D218">
        <v>732000</v>
      </c>
      <c r="E218">
        <v>732000</v>
      </c>
      <c r="F218">
        <v>0</v>
      </c>
      <c r="G218">
        <v>0</v>
      </c>
      <c r="H218">
        <v>0</v>
      </c>
      <c r="I218">
        <v>688983.88</v>
      </c>
      <c r="J218" s="186">
        <v>94.12348087431694</v>
      </c>
      <c r="K218">
        <v>0</v>
      </c>
      <c r="L218">
        <v>0</v>
      </c>
      <c r="M218">
        <v>688983.88</v>
      </c>
      <c r="N218">
        <v>0</v>
      </c>
      <c r="O218">
        <v>688983.88</v>
      </c>
      <c r="P218">
        <v>0</v>
      </c>
      <c r="Q218">
        <v>0</v>
      </c>
      <c r="R218">
        <v>0</v>
      </c>
      <c r="S218" t="s">
        <v>286</v>
      </c>
      <c r="T218" t="s">
        <v>57</v>
      </c>
      <c r="U218" t="s">
        <v>58</v>
      </c>
      <c r="V218" t="s">
        <v>57</v>
      </c>
      <c r="W218" t="s">
        <v>33</v>
      </c>
      <c r="X218" t="s">
        <v>59</v>
      </c>
      <c r="Y218" t="s">
        <v>44</v>
      </c>
      <c r="Z218" s="198">
        <v>44837</v>
      </c>
      <c r="AA218" s="198">
        <v>45412</v>
      </c>
      <c r="AB218" t="s">
        <v>36</v>
      </c>
      <c r="AC218">
        <v>732000</v>
      </c>
      <c r="AD218" t="s">
        <v>58</v>
      </c>
      <c r="AE218" t="s">
        <v>37</v>
      </c>
      <c r="AF218" s="37">
        <v>1</v>
      </c>
      <c r="AG218" s="79" t="str">
        <f t="shared" si="3"/>
        <v>0</v>
      </c>
      <c r="AH218" s="3">
        <v>1</v>
      </c>
    </row>
    <row r="219" spans="1:34" x14ac:dyDescent="0.3">
      <c r="A219" t="s">
        <v>914</v>
      </c>
      <c r="B219" t="s">
        <v>915</v>
      </c>
      <c r="C219" t="s">
        <v>1855</v>
      </c>
      <c r="D219">
        <v>728000</v>
      </c>
      <c r="E219">
        <v>728000</v>
      </c>
      <c r="F219">
        <v>0</v>
      </c>
      <c r="G219">
        <v>0</v>
      </c>
      <c r="H219">
        <v>0</v>
      </c>
      <c r="I219">
        <v>489623.33</v>
      </c>
      <c r="J219" s="186">
        <v>67.255951923076921</v>
      </c>
      <c r="K219">
        <v>0</v>
      </c>
      <c r="L219">
        <v>0</v>
      </c>
      <c r="M219">
        <v>489623.33</v>
      </c>
      <c r="N219">
        <v>0</v>
      </c>
      <c r="O219">
        <v>489623.33</v>
      </c>
      <c r="P219">
        <v>0</v>
      </c>
      <c r="Q219">
        <v>0</v>
      </c>
      <c r="R219">
        <v>0</v>
      </c>
      <c r="S219" t="s">
        <v>286</v>
      </c>
      <c r="T219" t="s">
        <v>57</v>
      </c>
      <c r="U219" t="s">
        <v>58</v>
      </c>
      <c r="V219" t="s">
        <v>57</v>
      </c>
      <c r="W219" t="s">
        <v>33</v>
      </c>
      <c r="X219" t="s">
        <v>59</v>
      </c>
      <c r="Y219" t="s">
        <v>44</v>
      </c>
      <c r="Z219" s="198">
        <v>44837</v>
      </c>
      <c r="AA219" s="198">
        <v>45412</v>
      </c>
      <c r="AB219" t="s">
        <v>36</v>
      </c>
      <c r="AC219">
        <v>728000</v>
      </c>
      <c r="AD219" t="s">
        <v>58</v>
      </c>
      <c r="AE219" t="s">
        <v>37</v>
      </c>
      <c r="AF219" s="37">
        <v>1</v>
      </c>
      <c r="AG219" s="79" t="str">
        <f t="shared" si="3"/>
        <v>0</v>
      </c>
      <c r="AH219" s="3">
        <v>1</v>
      </c>
    </row>
    <row r="220" spans="1:34" x14ac:dyDescent="0.3">
      <c r="A220" t="s">
        <v>398</v>
      </c>
      <c r="B220" t="s">
        <v>399</v>
      </c>
      <c r="C220" t="s">
        <v>1860</v>
      </c>
      <c r="D220">
        <v>9000000</v>
      </c>
      <c r="E220">
        <v>9000000</v>
      </c>
      <c r="F220">
        <v>0</v>
      </c>
      <c r="G220">
        <v>0</v>
      </c>
      <c r="H220">
        <v>0</v>
      </c>
      <c r="I220">
        <v>8711145.8399999999</v>
      </c>
      <c r="J220" s="186">
        <v>96.790509333333333</v>
      </c>
      <c r="K220">
        <v>0</v>
      </c>
      <c r="L220">
        <v>0</v>
      </c>
      <c r="M220">
        <v>8711145.8399999999</v>
      </c>
      <c r="N220">
        <v>0</v>
      </c>
      <c r="O220">
        <v>8711145.8399999999</v>
      </c>
      <c r="P220">
        <v>0</v>
      </c>
      <c r="Q220">
        <v>0</v>
      </c>
      <c r="R220">
        <v>0</v>
      </c>
      <c r="S220" t="s">
        <v>111</v>
      </c>
      <c r="T220" t="s">
        <v>112</v>
      </c>
      <c r="U220" t="s">
        <v>113</v>
      </c>
      <c r="V220" t="s">
        <v>112</v>
      </c>
      <c r="W220" t="s">
        <v>33</v>
      </c>
      <c r="X220" t="s">
        <v>114</v>
      </c>
      <c r="Y220" t="s">
        <v>35</v>
      </c>
      <c r="Z220" s="198">
        <v>44845</v>
      </c>
      <c r="AA220" s="198">
        <v>45473</v>
      </c>
      <c r="AB220" t="s">
        <v>36</v>
      </c>
      <c r="AC220">
        <v>9000000</v>
      </c>
      <c r="AD220" t="s">
        <v>113</v>
      </c>
      <c r="AE220" t="s">
        <v>37</v>
      </c>
      <c r="AF220" s="37">
        <v>1</v>
      </c>
      <c r="AG220" s="79" t="str">
        <f t="shared" si="3"/>
        <v>0</v>
      </c>
      <c r="AH220" s="3">
        <v>1</v>
      </c>
    </row>
    <row r="221" spans="1:34" x14ac:dyDescent="0.3">
      <c r="A221" t="s">
        <v>782</v>
      </c>
      <c r="B221" t="s">
        <v>783</v>
      </c>
      <c r="C221" t="s">
        <v>1853</v>
      </c>
      <c r="D221">
        <v>4300000</v>
      </c>
      <c r="E221">
        <v>4300000</v>
      </c>
      <c r="F221">
        <v>0</v>
      </c>
      <c r="G221">
        <v>0</v>
      </c>
      <c r="H221">
        <v>0</v>
      </c>
      <c r="I221">
        <v>4245905.96</v>
      </c>
      <c r="J221" s="186">
        <v>98.741999069767445</v>
      </c>
      <c r="K221">
        <v>0</v>
      </c>
      <c r="L221">
        <v>0</v>
      </c>
      <c r="M221">
        <v>4245905.96</v>
      </c>
      <c r="N221">
        <v>0</v>
      </c>
      <c r="O221">
        <v>4245905.96</v>
      </c>
      <c r="P221">
        <v>0</v>
      </c>
      <c r="Q221">
        <v>0</v>
      </c>
      <c r="R221">
        <v>0</v>
      </c>
      <c r="S221" t="s">
        <v>391</v>
      </c>
      <c r="T221" t="s">
        <v>31</v>
      </c>
      <c r="U221" t="s">
        <v>32</v>
      </c>
      <c r="V221" t="s">
        <v>31</v>
      </c>
      <c r="W221" t="s">
        <v>33</v>
      </c>
      <c r="X221" t="s">
        <v>34</v>
      </c>
      <c r="Y221" t="s">
        <v>784</v>
      </c>
      <c r="Z221" s="198">
        <v>44855</v>
      </c>
      <c r="AA221" s="198">
        <v>45473</v>
      </c>
      <c r="AB221" t="s">
        <v>36</v>
      </c>
      <c r="AC221">
        <v>4300000</v>
      </c>
      <c r="AD221" t="s">
        <v>32</v>
      </c>
      <c r="AE221" t="s">
        <v>37</v>
      </c>
      <c r="AF221" s="37">
        <v>1</v>
      </c>
      <c r="AG221" s="79" t="str">
        <f t="shared" si="3"/>
        <v>0</v>
      </c>
      <c r="AH221" s="3">
        <v>1</v>
      </c>
    </row>
    <row r="222" spans="1:34" x14ac:dyDescent="0.3">
      <c r="A222" t="s">
        <v>785</v>
      </c>
      <c r="B222" t="s">
        <v>786</v>
      </c>
      <c r="C222" t="s">
        <v>1858</v>
      </c>
      <c r="D222">
        <v>3300000</v>
      </c>
      <c r="E222">
        <v>3300000</v>
      </c>
      <c r="F222">
        <v>0</v>
      </c>
      <c r="G222">
        <v>0</v>
      </c>
      <c r="H222">
        <v>0</v>
      </c>
      <c r="I222">
        <v>2939355.75</v>
      </c>
      <c r="J222" s="186">
        <v>89.071386363636364</v>
      </c>
      <c r="K222">
        <v>0</v>
      </c>
      <c r="L222">
        <v>0</v>
      </c>
      <c r="M222">
        <v>2939355.75</v>
      </c>
      <c r="N222">
        <v>0</v>
      </c>
      <c r="O222">
        <v>2939355.75</v>
      </c>
      <c r="P222">
        <v>0</v>
      </c>
      <c r="Q222">
        <v>0</v>
      </c>
      <c r="R222">
        <v>0</v>
      </c>
      <c r="S222" t="s">
        <v>50</v>
      </c>
      <c r="T222" t="s">
        <v>51</v>
      </c>
      <c r="U222" t="s">
        <v>52</v>
      </c>
      <c r="V222" t="s">
        <v>51</v>
      </c>
      <c r="W222" t="s">
        <v>33</v>
      </c>
      <c r="X222" t="s">
        <v>53</v>
      </c>
      <c r="Y222" t="s">
        <v>784</v>
      </c>
      <c r="Z222" s="198">
        <v>44876</v>
      </c>
      <c r="AA222" s="198">
        <v>45657</v>
      </c>
      <c r="AB222" t="s">
        <v>36</v>
      </c>
      <c r="AC222">
        <v>3300000</v>
      </c>
      <c r="AD222" t="s">
        <v>52</v>
      </c>
      <c r="AE222" t="s">
        <v>37</v>
      </c>
      <c r="AF222" s="37">
        <v>1</v>
      </c>
      <c r="AG222" s="79" t="str">
        <f t="shared" si="3"/>
        <v>0</v>
      </c>
      <c r="AH222" s="3">
        <v>1</v>
      </c>
    </row>
    <row r="223" spans="1:34" x14ac:dyDescent="0.3">
      <c r="A223" t="s">
        <v>787</v>
      </c>
      <c r="B223" t="s">
        <v>788</v>
      </c>
      <c r="C223" t="s">
        <v>1859</v>
      </c>
      <c r="D223">
        <v>6400000</v>
      </c>
      <c r="E223">
        <v>6400000</v>
      </c>
      <c r="F223">
        <v>0</v>
      </c>
      <c r="G223">
        <v>0</v>
      </c>
      <c r="H223">
        <v>0</v>
      </c>
      <c r="I223">
        <v>6109799.8499999996</v>
      </c>
      <c r="J223" s="186">
        <v>95.465622656249991</v>
      </c>
      <c r="K223">
        <v>0</v>
      </c>
      <c r="L223">
        <v>0</v>
      </c>
      <c r="M223">
        <v>6109799.8499999996</v>
      </c>
      <c r="N223">
        <v>0</v>
      </c>
      <c r="O223">
        <v>6109799.8499999996</v>
      </c>
      <c r="P223">
        <v>0</v>
      </c>
      <c r="Q223">
        <v>0</v>
      </c>
      <c r="R223">
        <v>0</v>
      </c>
      <c r="S223" t="s">
        <v>161</v>
      </c>
      <c r="T223" t="s">
        <v>162</v>
      </c>
      <c r="U223" t="s">
        <v>163</v>
      </c>
      <c r="V223" t="s">
        <v>162</v>
      </c>
      <c r="W223" t="s">
        <v>33</v>
      </c>
      <c r="X223" t="s">
        <v>164</v>
      </c>
      <c r="Y223" t="s">
        <v>784</v>
      </c>
      <c r="Z223" s="198">
        <v>44889</v>
      </c>
      <c r="AA223" s="198">
        <v>45382</v>
      </c>
      <c r="AB223" t="s">
        <v>36</v>
      </c>
      <c r="AC223">
        <v>6400000</v>
      </c>
      <c r="AD223" t="s">
        <v>163</v>
      </c>
      <c r="AE223" t="s">
        <v>37</v>
      </c>
      <c r="AF223" s="37">
        <v>1</v>
      </c>
      <c r="AG223" s="79" t="str">
        <f t="shared" si="3"/>
        <v>0</v>
      </c>
      <c r="AH223" s="3">
        <v>1</v>
      </c>
    </row>
    <row r="224" spans="1:34" x14ac:dyDescent="0.3">
      <c r="A224" t="s">
        <v>789</v>
      </c>
      <c r="B224" t="s">
        <v>790</v>
      </c>
      <c r="C224" t="s">
        <v>1854</v>
      </c>
      <c r="D224">
        <v>4800000</v>
      </c>
      <c r="E224">
        <v>4800000</v>
      </c>
      <c r="F224">
        <v>0</v>
      </c>
      <c r="G224">
        <v>0</v>
      </c>
      <c r="H224">
        <v>0</v>
      </c>
      <c r="I224">
        <v>3575782.57</v>
      </c>
      <c r="J224" s="186">
        <v>74.49547020833333</v>
      </c>
      <c r="K224">
        <v>0</v>
      </c>
      <c r="L224">
        <v>0</v>
      </c>
      <c r="M224">
        <v>3575782.57</v>
      </c>
      <c r="N224">
        <v>0</v>
      </c>
      <c r="O224">
        <v>3575782.57</v>
      </c>
      <c r="P224">
        <v>0</v>
      </c>
      <c r="Q224">
        <v>0</v>
      </c>
      <c r="R224">
        <v>0</v>
      </c>
      <c r="S224" t="s">
        <v>72</v>
      </c>
      <c r="T224" t="s">
        <v>41</v>
      </c>
      <c r="U224" t="s">
        <v>42</v>
      </c>
      <c r="V224" t="s">
        <v>41</v>
      </c>
      <c r="W224" t="s">
        <v>33</v>
      </c>
      <c r="X224" t="s">
        <v>43</v>
      </c>
      <c r="Y224" t="s">
        <v>784</v>
      </c>
      <c r="Z224" s="198">
        <v>44867</v>
      </c>
      <c r="AA224" s="198">
        <v>45382</v>
      </c>
      <c r="AB224" t="s">
        <v>36</v>
      </c>
      <c r="AC224">
        <v>4800000</v>
      </c>
      <c r="AD224" t="s">
        <v>42</v>
      </c>
      <c r="AE224" t="s">
        <v>37</v>
      </c>
      <c r="AF224" s="37">
        <v>1</v>
      </c>
      <c r="AG224" s="79" t="str">
        <f t="shared" si="3"/>
        <v>0</v>
      </c>
      <c r="AH224" s="3">
        <v>1</v>
      </c>
    </row>
    <row r="225" spans="1:34" x14ac:dyDescent="0.3">
      <c r="A225" t="s">
        <v>791</v>
      </c>
      <c r="B225" t="s">
        <v>792</v>
      </c>
      <c r="C225" t="s">
        <v>1860</v>
      </c>
      <c r="D225">
        <v>5000000</v>
      </c>
      <c r="E225">
        <v>5000000</v>
      </c>
      <c r="F225">
        <v>0</v>
      </c>
      <c r="G225">
        <v>0</v>
      </c>
      <c r="H225">
        <v>0</v>
      </c>
      <c r="I225">
        <v>4660267.28</v>
      </c>
      <c r="J225" s="186">
        <v>93.205345600000001</v>
      </c>
      <c r="K225">
        <v>0</v>
      </c>
      <c r="L225">
        <v>0</v>
      </c>
      <c r="M225">
        <v>4660267.28</v>
      </c>
      <c r="N225">
        <v>0</v>
      </c>
      <c r="O225">
        <v>4660267.28</v>
      </c>
      <c r="P225">
        <v>0</v>
      </c>
      <c r="Q225">
        <v>0</v>
      </c>
      <c r="R225">
        <v>0</v>
      </c>
      <c r="S225" t="s">
        <v>111</v>
      </c>
      <c r="T225" t="s">
        <v>112</v>
      </c>
      <c r="U225" t="s">
        <v>113</v>
      </c>
      <c r="V225" t="s">
        <v>112</v>
      </c>
      <c r="W225" t="s">
        <v>33</v>
      </c>
      <c r="X225" t="s">
        <v>114</v>
      </c>
      <c r="Y225" t="s">
        <v>784</v>
      </c>
      <c r="Z225" s="198">
        <v>44868</v>
      </c>
      <c r="AA225" s="198">
        <v>45473</v>
      </c>
      <c r="AB225" t="s">
        <v>36</v>
      </c>
      <c r="AC225">
        <v>5000000</v>
      </c>
      <c r="AD225" t="s">
        <v>113</v>
      </c>
      <c r="AE225" t="s">
        <v>37</v>
      </c>
      <c r="AF225" s="37">
        <v>1</v>
      </c>
      <c r="AG225" s="79" t="str">
        <f t="shared" si="3"/>
        <v>0</v>
      </c>
      <c r="AH225" s="3">
        <v>1</v>
      </c>
    </row>
    <row r="226" spans="1:34" x14ac:dyDescent="0.3">
      <c r="A226" t="s">
        <v>793</v>
      </c>
      <c r="B226" t="s">
        <v>794</v>
      </c>
      <c r="C226" t="s">
        <v>1855</v>
      </c>
      <c r="D226">
        <v>5000000</v>
      </c>
      <c r="E226">
        <v>5000000</v>
      </c>
      <c r="F226">
        <v>0</v>
      </c>
      <c r="G226">
        <v>0</v>
      </c>
      <c r="H226">
        <v>0</v>
      </c>
      <c r="I226">
        <v>3985414</v>
      </c>
      <c r="J226" s="186">
        <v>79.708280000000002</v>
      </c>
      <c r="K226">
        <v>0</v>
      </c>
      <c r="L226">
        <v>0</v>
      </c>
      <c r="M226">
        <v>3985414</v>
      </c>
      <c r="N226">
        <v>0</v>
      </c>
      <c r="O226">
        <v>3985414</v>
      </c>
      <c r="P226">
        <v>0</v>
      </c>
      <c r="Q226">
        <v>0</v>
      </c>
      <c r="R226">
        <v>0</v>
      </c>
      <c r="S226" t="s">
        <v>286</v>
      </c>
      <c r="T226" t="s">
        <v>57</v>
      </c>
      <c r="U226" t="s">
        <v>58</v>
      </c>
      <c r="V226" t="s">
        <v>57</v>
      </c>
      <c r="W226" t="s">
        <v>33</v>
      </c>
      <c r="X226" t="s">
        <v>59</v>
      </c>
      <c r="Y226" t="s">
        <v>784</v>
      </c>
      <c r="Z226" s="198">
        <v>44851</v>
      </c>
      <c r="AA226" s="198">
        <v>45961</v>
      </c>
      <c r="AB226" t="s">
        <v>36</v>
      </c>
      <c r="AC226">
        <v>5000000</v>
      </c>
      <c r="AD226" t="s">
        <v>58</v>
      </c>
      <c r="AE226" t="s">
        <v>37</v>
      </c>
      <c r="AF226" s="37">
        <v>1</v>
      </c>
      <c r="AG226" s="79" t="str">
        <f t="shared" si="3"/>
        <v>0</v>
      </c>
      <c r="AH226" s="3">
        <v>1</v>
      </c>
    </row>
    <row r="227" spans="1:34" x14ac:dyDescent="0.3">
      <c r="A227" t="s">
        <v>795</v>
      </c>
      <c r="B227" t="s">
        <v>796</v>
      </c>
      <c r="C227" t="s">
        <v>1856</v>
      </c>
      <c r="D227">
        <v>2700000</v>
      </c>
      <c r="E227">
        <v>2700000</v>
      </c>
      <c r="F227">
        <v>0</v>
      </c>
      <c r="G227">
        <v>0</v>
      </c>
      <c r="H227">
        <v>0</v>
      </c>
      <c r="I227">
        <v>1876678.32</v>
      </c>
      <c r="J227" s="186">
        <v>69.506604444444449</v>
      </c>
      <c r="K227">
        <v>0</v>
      </c>
      <c r="L227">
        <v>0</v>
      </c>
      <c r="M227">
        <v>1876678.32</v>
      </c>
      <c r="N227">
        <v>0</v>
      </c>
      <c r="O227">
        <v>1876678.32</v>
      </c>
      <c r="P227">
        <v>0</v>
      </c>
      <c r="Q227">
        <v>0</v>
      </c>
      <c r="R227">
        <v>0</v>
      </c>
      <c r="S227" t="s">
        <v>152</v>
      </c>
      <c r="T227" t="s">
        <v>76</v>
      </c>
      <c r="U227" t="s">
        <v>77</v>
      </c>
      <c r="V227" t="s">
        <v>76</v>
      </c>
      <c r="W227" t="s">
        <v>33</v>
      </c>
      <c r="X227" t="s">
        <v>78</v>
      </c>
      <c r="Y227" t="s">
        <v>784</v>
      </c>
      <c r="Z227" s="198">
        <v>44897</v>
      </c>
      <c r="AA227" s="198">
        <v>45382</v>
      </c>
      <c r="AB227" t="s">
        <v>36</v>
      </c>
      <c r="AC227">
        <v>2700000</v>
      </c>
      <c r="AD227" t="s">
        <v>77</v>
      </c>
      <c r="AE227" t="s">
        <v>37</v>
      </c>
      <c r="AF227" s="37">
        <v>1</v>
      </c>
      <c r="AG227" s="79" t="str">
        <f t="shared" si="3"/>
        <v>0</v>
      </c>
      <c r="AH227" s="3">
        <v>1</v>
      </c>
    </row>
    <row r="228" spans="1:34" x14ac:dyDescent="0.3">
      <c r="A228" t="s">
        <v>797</v>
      </c>
      <c r="B228" t="s">
        <v>798</v>
      </c>
      <c r="C228" t="s">
        <v>1856</v>
      </c>
      <c r="D228">
        <v>3410000</v>
      </c>
      <c r="E228">
        <v>3410000</v>
      </c>
      <c r="F228">
        <v>0</v>
      </c>
      <c r="G228">
        <v>0</v>
      </c>
      <c r="H228">
        <v>0</v>
      </c>
      <c r="I228">
        <v>3601317.71</v>
      </c>
      <c r="J228" s="186">
        <v>105.61049002932552</v>
      </c>
      <c r="K228">
        <v>0</v>
      </c>
      <c r="L228">
        <v>0</v>
      </c>
      <c r="M228">
        <v>3601317.71</v>
      </c>
      <c r="N228">
        <v>0</v>
      </c>
      <c r="O228">
        <v>3601317.71</v>
      </c>
      <c r="P228">
        <v>0</v>
      </c>
      <c r="Q228">
        <v>0</v>
      </c>
      <c r="R228">
        <v>0</v>
      </c>
      <c r="S228" t="s">
        <v>152</v>
      </c>
      <c r="T228" t="s">
        <v>76</v>
      </c>
      <c r="U228" t="s">
        <v>77</v>
      </c>
      <c r="V228" t="s">
        <v>76</v>
      </c>
      <c r="W228" t="s">
        <v>33</v>
      </c>
      <c r="X228" t="s">
        <v>78</v>
      </c>
      <c r="Y228" t="s">
        <v>265</v>
      </c>
      <c r="Z228" s="198">
        <v>44883</v>
      </c>
      <c r="AA228" s="198">
        <v>45291</v>
      </c>
      <c r="AB228" t="s">
        <v>36</v>
      </c>
      <c r="AC228">
        <v>3410000</v>
      </c>
      <c r="AD228" t="s">
        <v>77</v>
      </c>
      <c r="AE228" t="s">
        <v>37</v>
      </c>
      <c r="AF228" s="37">
        <v>1</v>
      </c>
      <c r="AG228" s="79" t="str">
        <f t="shared" si="3"/>
        <v>0</v>
      </c>
      <c r="AH228" s="3">
        <v>1</v>
      </c>
    </row>
    <row r="229" spans="1:34" x14ac:dyDescent="0.3">
      <c r="A229" t="s">
        <v>400</v>
      </c>
      <c r="B229" t="s">
        <v>401</v>
      </c>
      <c r="C229" t="s">
        <v>1854</v>
      </c>
      <c r="D229">
        <v>9900000</v>
      </c>
      <c r="E229">
        <v>9900000</v>
      </c>
      <c r="F229">
        <v>0</v>
      </c>
      <c r="G229">
        <v>0</v>
      </c>
      <c r="H229">
        <v>0</v>
      </c>
      <c r="I229">
        <v>9854539.8300000001</v>
      </c>
      <c r="J229" s="186">
        <v>99.540806363636364</v>
      </c>
      <c r="K229">
        <v>0</v>
      </c>
      <c r="L229">
        <v>0</v>
      </c>
      <c r="M229">
        <v>9854539.8300000001</v>
      </c>
      <c r="N229">
        <v>0</v>
      </c>
      <c r="O229">
        <v>9854539.8300000001</v>
      </c>
      <c r="P229">
        <v>0</v>
      </c>
      <c r="Q229">
        <v>0</v>
      </c>
      <c r="R229">
        <v>0</v>
      </c>
      <c r="S229" t="s">
        <v>72</v>
      </c>
      <c r="T229" t="s">
        <v>41</v>
      </c>
      <c r="U229" t="s">
        <v>42</v>
      </c>
      <c r="V229" t="s">
        <v>41</v>
      </c>
      <c r="W229" t="s">
        <v>33</v>
      </c>
      <c r="X229" t="s">
        <v>43</v>
      </c>
      <c r="Y229" t="s">
        <v>35</v>
      </c>
      <c r="Z229" s="198">
        <v>44854</v>
      </c>
      <c r="AA229" s="198">
        <v>45382</v>
      </c>
      <c r="AB229" t="s">
        <v>36</v>
      </c>
      <c r="AC229">
        <v>9900000</v>
      </c>
      <c r="AD229" t="s">
        <v>42</v>
      </c>
      <c r="AE229" t="s">
        <v>37</v>
      </c>
      <c r="AF229" s="37">
        <v>1</v>
      </c>
      <c r="AG229" s="79" t="str">
        <f t="shared" si="3"/>
        <v>0</v>
      </c>
      <c r="AH229" s="3">
        <v>1</v>
      </c>
    </row>
    <row r="230" spans="1:34" x14ac:dyDescent="0.3">
      <c r="A230" t="s">
        <v>799</v>
      </c>
      <c r="B230" t="s">
        <v>800</v>
      </c>
      <c r="C230" t="s">
        <v>1858</v>
      </c>
      <c r="D230">
        <v>2000000</v>
      </c>
      <c r="E230">
        <v>2000000</v>
      </c>
      <c r="F230">
        <v>0</v>
      </c>
      <c r="G230">
        <v>0</v>
      </c>
      <c r="H230">
        <v>0</v>
      </c>
      <c r="I230">
        <v>0</v>
      </c>
      <c r="J230" s="186">
        <v>0</v>
      </c>
      <c r="K230">
        <v>0</v>
      </c>
      <c r="L230">
        <v>0</v>
      </c>
      <c r="M230">
        <v>0</v>
      </c>
      <c r="N230">
        <v>0</v>
      </c>
      <c r="O230">
        <v>0</v>
      </c>
      <c r="P230">
        <v>0</v>
      </c>
      <c r="Q230">
        <v>0</v>
      </c>
      <c r="R230">
        <v>0</v>
      </c>
      <c r="S230" t="s">
        <v>50</v>
      </c>
      <c r="T230" t="s">
        <v>51</v>
      </c>
      <c r="U230" t="s">
        <v>52</v>
      </c>
      <c r="V230" t="s">
        <v>51</v>
      </c>
      <c r="W230" t="s">
        <v>33</v>
      </c>
      <c r="X230" t="s">
        <v>53</v>
      </c>
      <c r="Y230" t="s">
        <v>86</v>
      </c>
      <c r="Z230" s="198">
        <v>44861</v>
      </c>
      <c r="AA230" s="198">
        <v>45657</v>
      </c>
      <c r="AB230" t="s">
        <v>36</v>
      </c>
      <c r="AC230">
        <v>2000000</v>
      </c>
      <c r="AD230" t="s">
        <v>52</v>
      </c>
      <c r="AE230" t="s">
        <v>2231</v>
      </c>
      <c r="AF230" s="37">
        <v>1</v>
      </c>
      <c r="AG230" s="79" t="str">
        <f t="shared" si="3"/>
        <v>0</v>
      </c>
      <c r="AH230" s="3">
        <v>1</v>
      </c>
    </row>
    <row r="231" spans="1:34" x14ac:dyDescent="0.3">
      <c r="A231" t="s">
        <v>801</v>
      </c>
      <c r="B231" t="s">
        <v>802</v>
      </c>
      <c r="C231" t="s">
        <v>1858</v>
      </c>
      <c r="D231">
        <v>2000000</v>
      </c>
      <c r="E231">
        <v>2000000</v>
      </c>
      <c r="F231">
        <v>0</v>
      </c>
      <c r="G231">
        <v>0</v>
      </c>
      <c r="H231">
        <v>0</v>
      </c>
      <c r="I231">
        <v>1215585.3899999999</v>
      </c>
      <c r="J231" s="186">
        <v>60.779269499999998</v>
      </c>
      <c r="K231">
        <v>0</v>
      </c>
      <c r="L231">
        <v>0</v>
      </c>
      <c r="M231">
        <v>1215585.3899999999</v>
      </c>
      <c r="N231">
        <v>0</v>
      </c>
      <c r="O231">
        <v>1215585.3899999999</v>
      </c>
      <c r="P231">
        <v>0</v>
      </c>
      <c r="Q231">
        <v>0</v>
      </c>
      <c r="R231">
        <v>0</v>
      </c>
      <c r="S231" t="s">
        <v>50</v>
      </c>
      <c r="T231" t="s">
        <v>51</v>
      </c>
      <c r="U231" t="s">
        <v>52</v>
      </c>
      <c r="V231" t="s">
        <v>51</v>
      </c>
      <c r="W231" t="s">
        <v>33</v>
      </c>
      <c r="X231" t="s">
        <v>53</v>
      </c>
      <c r="Y231" t="s">
        <v>86</v>
      </c>
      <c r="Z231" s="198">
        <v>44861</v>
      </c>
      <c r="AA231" s="198">
        <v>45657</v>
      </c>
      <c r="AB231" t="s">
        <v>36</v>
      </c>
      <c r="AC231">
        <v>2000000</v>
      </c>
      <c r="AD231" t="s">
        <v>52</v>
      </c>
      <c r="AE231" t="s">
        <v>37</v>
      </c>
      <c r="AF231" s="37">
        <v>1</v>
      </c>
      <c r="AG231" s="79" t="str">
        <f t="shared" si="3"/>
        <v>0</v>
      </c>
      <c r="AH231" s="3">
        <v>1</v>
      </c>
    </row>
    <row r="232" spans="1:34" x14ac:dyDescent="0.3">
      <c r="A232" t="s">
        <v>803</v>
      </c>
      <c r="B232" t="s">
        <v>804</v>
      </c>
      <c r="C232" t="s">
        <v>1858</v>
      </c>
      <c r="D232">
        <v>2000000</v>
      </c>
      <c r="E232">
        <v>2000000</v>
      </c>
      <c r="F232">
        <v>0</v>
      </c>
      <c r="G232">
        <v>0</v>
      </c>
      <c r="H232">
        <v>0</v>
      </c>
      <c r="I232">
        <v>2158970.29</v>
      </c>
      <c r="J232" s="186">
        <v>107.9485145</v>
      </c>
      <c r="K232">
        <v>0</v>
      </c>
      <c r="L232">
        <v>0</v>
      </c>
      <c r="M232">
        <v>2158970.29</v>
      </c>
      <c r="N232">
        <v>0</v>
      </c>
      <c r="O232">
        <v>2158970.29</v>
      </c>
      <c r="P232">
        <v>0</v>
      </c>
      <c r="Q232">
        <v>0</v>
      </c>
      <c r="R232">
        <v>0</v>
      </c>
      <c r="S232" t="s">
        <v>50</v>
      </c>
      <c r="T232" t="s">
        <v>51</v>
      </c>
      <c r="U232" t="s">
        <v>52</v>
      </c>
      <c r="V232" t="s">
        <v>51</v>
      </c>
      <c r="W232" t="s">
        <v>33</v>
      </c>
      <c r="X232" t="s">
        <v>53</v>
      </c>
      <c r="Y232" t="s">
        <v>86</v>
      </c>
      <c r="Z232" s="198">
        <v>44861</v>
      </c>
      <c r="AA232" s="198">
        <v>45657</v>
      </c>
      <c r="AB232" t="s">
        <v>36</v>
      </c>
      <c r="AC232">
        <v>2000000</v>
      </c>
      <c r="AD232" t="s">
        <v>52</v>
      </c>
      <c r="AE232" t="s">
        <v>37</v>
      </c>
      <c r="AF232" s="37">
        <v>1</v>
      </c>
      <c r="AG232" s="79" t="str">
        <f t="shared" si="3"/>
        <v>0</v>
      </c>
      <c r="AH232" s="3">
        <v>1</v>
      </c>
    </row>
    <row r="233" spans="1:34" x14ac:dyDescent="0.3">
      <c r="A233" t="s">
        <v>805</v>
      </c>
      <c r="B233" t="s">
        <v>806</v>
      </c>
      <c r="C233" t="s">
        <v>1858</v>
      </c>
      <c r="D233">
        <v>2000000</v>
      </c>
      <c r="E233">
        <v>2000000</v>
      </c>
      <c r="F233">
        <v>0</v>
      </c>
      <c r="G233">
        <v>0</v>
      </c>
      <c r="H233">
        <v>0</v>
      </c>
      <c r="I233">
        <v>2148462.0499999998</v>
      </c>
      <c r="J233" s="186">
        <v>107.42310249999998</v>
      </c>
      <c r="K233">
        <v>0</v>
      </c>
      <c r="L233">
        <v>0</v>
      </c>
      <c r="M233">
        <v>2148462.0499999998</v>
      </c>
      <c r="N233">
        <v>0</v>
      </c>
      <c r="O233">
        <v>2148462.0499999998</v>
      </c>
      <c r="P233">
        <v>0</v>
      </c>
      <c r="Q233">
        <v>0</v>
      </c>
      <c r="R233">
        <v>0</v>
      </c>
      <c r="S233" t="s">
        <v>50</v>
      </c>
      <c r="T233" t="s">
        <v>51</v>
      </c>
      <c r="U233" t="s">
        <v>52</v>
      </c>
      <c r="V233" t="s">
        <v>51</v>
      </c>
      <c r="W233" t="s">
        <v>33</v>
      </c>
      <c r="X233" t="s">
        <v>53</v>
      </c>
      <c r="Y233" t="s">
        <v>86</v>
      </c>
      <c r="Z233" s="198">
        <v>44861</v>
      </c>
      <c r="AA233" s="198">
        <v>45657</v>
      </c>
      <c r="AB233" t="s">
        <v>36</v>
      </c>
      <c r="AC233">
        <v>2000000</v>
      </c>
      <c r="AD233" t="s">
        <v>52</v>
      </c>
      <c r="AE233" t="s">
        <v>37</v>
      </c>
      <c r="AF233" s="37">
        <v>1</v>
      </c>
      <c r="AG233" s="79" t="str">
        <f t="shared" si="3"/>
        <v>0</v>
      </c>
      <c r="AH233" s="3">
        <v>1</v>
      </c>
    </row>
    <row r="234" spans="1:34" x14ac:dyDescent="0.3">
      <c r="A234" t="s">
        <v>807</v>
      </c>
      <c r="B234" t="s">
        <v>808</v>
      </c>
      <c r="C234" t="s">
        <v>1854</v>
      </c>
      <c r="D234">
        <v>1200000</v>
      </c>
      <c r="E234">
        <v>1200000</v>
      </c>
      <c r="F234">
        <v>0</v>
      </c>
      <c r="G234">
        <v>0</v>
      </c>
      <c r="H234">
        <v>0</v>
      </c>
      <c r="I234">
        <v>892577.74</v>
      </c>
      <c r="J234" s="186">
        <v>74.381478333333334</v>
      </c>
      <c r="K234">
        <v>0</v>
      </c>
      <c r="L234">
        <v>0</v>
      </c>
      <c r="M234">
        <v>892577.74</v>
      </c>
      <c r="N234">
        <v>0</v>
      </c>
      <c r="O234">
        <v>892577.74</v>
      </c>
      <c r="P234">
        <v>0</v>
      </c>
      <c r="Q234">
        <v>0</v>
      </c>
      <c r="R234">
        <v>0</v>
      </c>
      <c r="S234" t="s">
        <v>72</v>
      </c>
      <c r="T234" t="s">
        <v>41</v>
      </c>
      <c r="U234" t="s">
        <v>42</v>
      </c>
      <c r="V234" t="s">
        <v>41</v>
      </c>
      <c r="W234" t="s">
        <v>33</v>
      </c>
      <c r="X234" t="s">
        <v>43</v>
      </c>
      <c r="Y234" t="s">
        <v>44</v>
      </c>
      <c r="Z234" s="198">
        <v>44855</v>
      </c>
      <c r="AA234" s="198">
        <v>45382</v>
      </c>
      <c r="AB234" t="s">
        <v>36</v>
      </c>
      <c r="AC234">
        <v>1200000</v>
      </c>
      <c r="AD234" t="s">
        <v>42</v>
      </c>
      <c r="AE234" t="s">
        <v>37</v>
      </c>
      <c r="AF234" s="37">
        <v>1</v>
      </c>
      <c r="AG234" s="79" t="str">
        <f t="shared" si="3"/>
        <v>0</v>
      </c>
      <c r="AH234" s="3">
        <v>1</v>
      </c>
    </row>
    <row r="235" spans="1:34" x14ac:dyDescent="0.3">
      <c r="A235" t="s">
        <v>402</v>
      </c>
      <c r="B235" t="s">
        <v>403</v>
      </c>
      <c r="C235" t="s">
        <v>1853</v>
      </c>
      <c r="D235">
        <v>8480000</v>
      </c>
      <c r="E235">
        <v>8480000</v>
      </c>
      <c r="F235">
        <v>0</v>
      </c>
      <c r="G235">
        <v>0</v>
      </c>
      <c r="H235">
        <v>0</v>
      </c>
      <c r="I235">
        <v>8479402.1899999995</v>
      </c>
      <c r="J235" s="186">
        <v>99.99295035377358</v>
      </c>
      <c r="K235">
        <v>0</v>
      </c>
      <c r="L235">
        <v>0</v>
      </c>
      <c r="M235">
        <v>8479402.1899999995</v>
      </c>
      <c r="N235">
        <v>0</v>
      </c>
      <c r="O235">
        <v>8479402.1899999995</v>
      </c>
      <c r="P235">
        <v>0</v>
      </c>
      <c r="Q235">
        <v>0</v>
      </c>
      <c r="R235">
        <v>0</v>
      </c>
      <c r="S235" t="s">
        <v>30</v>
      </c>
      <c r="T235" t="s">
        <v>31</v>
      </c>
      <c r="U235" t="s">
        <v>32</v>
      </c>
      <c r="V235" t="s">
        <v>31</v>
      </c>
      <c r="W235" t="s">
        <v>33</v>
      </c>
      <c r="X235" t="s">
        <v>34</v>
      </c>
      <c r="Y235" t="s">
        <v>35</v>
      </c>
      <c r="Z235" s="198">
        <v>44865</v>
      </c>
      <c r="AA235" s="198">
        <v>45382</v>
      </c>
      <c r="AB235" t="s">
        <v>36</v>
      </c>
      <c r="AC235">
        <v>8480000</v>
      </c>
      <c r="AD235" t="s">
        <v>32</v>
      </c>
      <c r="AE235" t="s">
        <v>37</v>
      </c>
      <c r="AF235" s="37">
        <v>1</v>
      </c>
      <c r="AG235" s="79" t="str">
        <f t="shared" si="3"/>
        <v>0</v>
      </c>
      <c r="AH235" s="3">
        <v>1</v>
      </c>
    </row>
    <row r="236" spans="1:34" x14ac:dyDescent="0.3">
      <c r="A236" t="s">
        <v>596</v>
      </c>
      <c r="B236" t="s">
        <v>597</v>
      </c>
      <c r="C236" t="s">
        <v>1856</v>
      </c>
      <c r="D236">
        <v>2000000</v>
      </c>
      <c r="E236">
        <v>2000000</v>
      </c>
      <c r="F236">
        <v>0</v>
      </c>
      <c r="G236">
        <v>0</v>
      </c>
      <c r="H236">
        <v>0</v>
      </c>
      <c r="I236">
        <v>2105642.89</v>
      </c>
      <c r="J236" s="186">
        <v>105.2821445</v>
      </c>
      <c r="K236">
        <v>0</v>
      </c>
      <c r="L236">
        <v>0</v>
      </c>
      <c r="M236">
        <v>2105642.89</v>
      </c>
      <c r="N236">
        <v>0</v>
      </c>
      <c r="O236">
        <v>2105642.89</v>
      </c>
      <c r="P236">
        <v>0</v>
      </c>
      <c r="Q236">
        <v>0</v>
      </c>
      <c r="R236">
        <v>0</v>
      </c>
      <c r="S236" t="s">
        <v>152</v>
      </c>
      <c r="T236" t="s">
        <v>76</v>
      </c>
      <c r="U236" t="s">
        <v>77</v>
      </c>
      <c r="V236" t="s">
        <v>76</v>
      </c>
      <c r="W236" t="s">
        <v>33</v>
      </c>
      <c r="X236" t="s">
        <v>78</v>
      </c>
      <c r="Y236" t="s">
        <v>35</v>
      </c>
      <c r="Z236" s="198">
        <v>44874</v>
      </c>
      <c r="AA236" s="198">
        <v>45291</v>
      </c>
      <c r="AB236" t="s">
        <v>36</v>
      </c>
      <c r="AC236">
        <v>2000000</v>
      </c>
      <c r="AD236" t="s">
        <v>77</v>
      </c>
      <c r="AE236" t="s">
        <v>37</v>
      </c>
      <c r="AF236" s="37">
        <v>1</v>
      </c>
      <c r="AG236" s="79" t="str">
        <f t="shared" si="3"/>
        <v>0</v>
      </c>
      <c r="AH236" s="3">
        <v>1</v>
      </c>
    </row>
    <row r="237" spans="1:34" x14ac:dyDescent="0.3">
      <c r="A237" t="s">
        <v>598</v>
      </c>
      <c r="B237" t="s">
        <v>599</v>
      </c>
      <c r="C237" t="s">
        <v>1853</v>
      </c>
      <c r="D237">
        <v>6900000</v>
      </c>
      <c r="E237">
        <v>6900000</v>
      </c>
      <c r="F237">
        <v>0</v>
      </c>
      <c r="G237">
        <v>0</v>
      </c>
      <c r="H237">
        <v>0</v>
      </c>
      <c r="I237">
        <v>7484497.0300000003</v>
      </c>
      <c r="J237" s="186">
        <v>108.47097144927537</v>
      </c>
      <c r="K237">
        <v>0</v>
      </c>
      <c r="L237">
        <v>0</v>
      </c>
      <c r="M237">
        <v>7484497.0300000003</v>
      </c>
      <c r="N237">
        <v>0</v>
      </c>
      <c r="O237">
        <v>7484497.0300000003</v>
      </c>
      <c r="P237">
        <v>0</v>
      </c>
      <c r="Q237">
        <v>0</v>
      </c>
      <c r="R237">
        <v>0</v>
      </c>
      <c r="S237" t="s">
        <v>391</v>
      </c>
      <c r="T237" t="s">
        <v>31</v>
      </c>
      <c r="U237" t="s">
        <v>32</v>
      </c>
      <c r="V237" t="s">
        <v>31</v>
      </c>
      <c r="W237" t="s">
        <v>33</v>
      </c>
      <c r="X237" t="s">
        <v>34</v>
      </c>
      <c r="Y237" t="s">
        <v>35</v>
      </c>
      <c r="Z237" s="198">
        <v>44866</v>
      </c>
      <c r="AA237" s="198">
        <v>45291</v>
      </c>
      <c r="AB237" t="s">
        <v>36</v>
      </c>
      <c r="AC237">
        <v>6900000</v>
      </c>
      <c r="AD237" t="s">
        <v>32</v>
      </c>
      <c r="AE237" t="s">
        <v>37</v>
      </c>
      <c r="AF237" s="37">
        <v>1</v>
      </c>
      <c r="AG237" s="79" t="str">
        <f t="shared" si="3"/>
        <v>0</v>
      </c>
      <c r="AH237" s="3">
        <v>1</v>
      </c>
    </row>
    <row r="238" spans="1:34" x14ac:dyDescent="0.3">
      <c r="A238" t="s">
        <v>404</v>
      </c>
      <c r="B238" t="s">
        <v>405</v>
      </c>
      <c r="C238" t="s">
        <v>1853</v>
      </c>
      <c r="D238">
        <v>6000000</v>
      </c>
      <c r="E238">
        <v>6000000</v>
      </c>
      <c r="F238">
        <v>0</v>
      </c>
      <c r="G238">
        <v>0</v>
      </c>
      <c r="H238">
        <v>0</v>
      </c>
      <c r="I238">
        <v>5998747.5700000003</v>
      </c>
      <c r="J238" s="186">
        <v>99.979126166666674</v>
      </c>
      <c r="K238">
        <v>0</v>
      </c>
      <c r="L238">
        <v>0</v>
      </c>
      <c r="M238">
        <v>5998747.5700000003</v>
      </c>
      <c r="N238">
        <v>0</v>
      </c>
      <c r="O238">
        <v>5998747.5700000003</v>
      </c>
      <c r="P238">
        <v>0</v>
      </c>
      <c r="Q238">
        <v>0</v>
      </c>
      <c r="R238">
        <v>0</v>
      </c>
      <c r="S238" t="s">
        <v>30</v>
      </c>
      <c r="T238" t="s">
        <v>31</v>
      </c>
      <c r="U238" t="s">
        <v>32</v>
      </c>
      <c r="V238" t="s">
        <v>31</v>
      </c>
      <c r="W238" t="s">
        <v>33</v>
      </c>
      <c r="X238" t="s">
        <v>34</v>
      </c>
      <c r="Y238" t="s">
        <v>35</v>
      </c>
      <c r="Z238" s="198">
        <v>44866</v>
      </c>
      <c r="AA238" s="198">
        <v>45291</v>
      </c>
      <c r="AB238" t="s">
        <v>36</v>
      </c>
      <c r="AC238">
        <v>6000000</v>
      </c>
      <c r="AD238" t="s">
        <v>32</v>
      </c>
      <c r="AE238" t="s">
        <v>37</v>
      </c>
      <c r="AF238" s="37">
        <v>1</v>
      </c>
      <c r="AG238" s="79" t="str">
        <f t="shared" si="3"/>
        <v>0</v>
      </c>
      <c r="AH238" s="3">
        <v>1</v>
      </c>
    </row>
    <row r="239" spans="1:34" x14ac:dyDescent="0.3">
      <c r="A239" t="s">
        <v>600</v>
      </c>
      <c r="B239" t="s">
        <v>601</v>
      </c>
      <c r="C239" t="s">
        <v>1853</v>
      </c>
      <c r="D239">
        <v>1600000</v>
      </c>
      <c r="E239">
        <v>1600000</v>
      </c>
      <c r="F239">
        <v>0</v>
      </c>
      <c r="G239">
        <v>0</v>
      </c>
      <c r="H239">
        <v>0</v>
      </c>
      <c r="I239">
        <v>1726696.54</v>
      </c>
      <c r="J239" s="186">
        <v>107.91853375000001</v>
      </c>
      <c r="K239">
        <v>0</v>
      </c>
      <c r="L239">
        <v>0</v>
      </c>
      <c r="M239">
        <v>1726696.54</v>
      </c>
      <c r="N239">
        <v>0</v>
      </c>
      <c r="O239">
        <v>1726696.54</v>
      </c>
      <c r="P239">
        <v>0</v>
      </c>
      <c r="Q239">
        <v>0</v>
      </c>
      <c r="R239">
        <v>0</v>
      </c>
      <c r="S239" t="s">
        <v>30</v>
      </c>
      <c r="T239" t="s">
        <v>31</v>
      </c>
      <c r="U239" t="s">
        <v>32</v>
      </c>
      <c r="V239" t="s">
        <v>31</v>
      </c>
      <c r="W239" t="s">
        <v>33</v>
      </c>
      <c r="X239" t="s">
        <v>34</v>
      </c>
      <c r="Y239" t="s">
        <v>35</v>
      </c>
      <c r="Z239" s="198">
        <v>44866</v>
      </c>
      <c r="AA239" s="198">
        <v>45322</v>
      </c>
      <c r="AB239" t="s">
        <v>36</v>
      </c>
      <c r="AC239">
        <v>1600000</v>
      </c>
      <c r="AD239" t="s">
        <v>32</v>
      </c>
      <c r="AE239" t="s">
        <v>37</v>
      </c>
      <c r="AF239" s="37">
        <v>1</v>
      </c>
      <c r="AG239" s="79" t="str">
        <f t="shared" si="3"/>
        <v>0</v>
      </c>
      <c r="AH239" s="3">
        <v>1</v>
      </c>
    </row>
    <row r="240" spans="1:34" x14ac:dyDescent="0.3">
      <c r="A240" t="s">
        <v>602</v>
      </c>
      <c r="B240" t="s">
        <v>603</v>
      </c>
      <c r="C240" t="s">
        <v>1858</v>
      </c>
      <c r="D240">
        <v>4900000</v>
      </c>
      <c r="E240">
        <v>4900000</v>
      </c>
      <c r="F240">
        <v>0</v>
      </c>
      <c r="G240">
        <v>0</v>
      </c>
      <c r="H240">
        <v>0</v>
      </c>
      <c r="I240">
        <v>5140250.1100000003</v>
      </c>
      <c r="J240" s="186">
        <v>104.90306346938776</v>
      </c>
      <c r="K240">
        <v>0</v>
      </c>
      <c r="L240">
        <v>0</v>
      </c>
      <c r="M240">
        <v>5140250.1100000003</v>
      </c>
      <c r="N240">
        <v>0</v>
      </c>
      <c r="O240">
        <v>5140250.1100000003</v>
      </c>
      <c r="P240">
        <v>0</v>
      </c>
      <c r="Q240">
        <v>0</v>
      </c>
      <c r="R240">
        <v>0</v>
      </c>
      <c r="S240" t="s">
        <v>50</v>
      </c>
      <c r="T240" t="s">
        <v>51</v>
      </c>
      <c r="U240" t="s">
        <v>52</v>
      </c>
      <c r="V240" t="s">
        <v>51</v>
      </c>
      <c r="W240" t="s">
        <v>33</v>
      </c>
      <c r="X240" t="s">
        <v>53</v>
      </c>
      <c r="Y240" t="s">
        <v>35</v>
      </c>
      <c r="Z240" s="198">
        <v>44869</v>
      </c>
      <c r="AA240" s="198">
        <v>45657</v>
      </c>
      <c r="AB240" t="s">
        <v>36</v>
      </c>
      <c r="AC240">
        <v>4900000</v>
      </c>
      <c r="AD240" t="s">
        <v>52</v>
      </c>
      <c r="AE240" t="s">
        <v>37</v>
      </c>
      <c r="AF240" s="37">
        <v>1</v>
      </c>
      <c r="AG240" s="79" t="str">
        <f t="shared" si="3"/>
        <v>0</v>
      </c>
      <c r="AH240" s="3">
        <v>1</v>
      </c>
    </row>
    <row r="241" spans="1:34" x14ac:dyDescent="0.3">
      <c r="A241" t="s">
        <v>604</v>
      </c>
      <c r="B241" t="s">
        <v>605</v>
      </c>
      <c r="C241" t="s">
        <v>1858</v>
      </c>
      <c r="D241">
        <v>4700000</v>
      </c>
      <c r="E241">
        <v>4700000</v>
      </c>
      <c r="F241">
        <v>0</v>
      </c>
      <c r="G241">
        <v>0</v>
      </c>
      <c r="H241">
        <v>0</v>
      </c>
      <c r="I241">
        <v>1734551.38</v>
      </c>
      <c r="J241" s="186">
        <v>36.905348510638298</v>
      </c>
      <c r="K241">
        <v>0</v>
      </c>
      <c r="L241">
        <v>0</v>
      </c>
      <c r="M241">
        <v>1734551.38</v>
      </c>
      <c r="N241">
        <v>0</v>
      </c>
      <c r="O241">
        <v>1734551.38</v>
      </c>
      <c r="P241">
        <v>0</v>
      </c>
      <c r="Q241">
        <v>0</v>
      </c>
      <c r="R241">
        <v>0</v>
      </c>
      <c r="S241" t="s">
        <v>50</v>
      </c>
      <c r="T241" t="s">
        <v>51</v>
      </c>
      <c r="U241" t="s">
        <v>52</v>
      </c>
      <c r="V241" t="s">
        <v>51</v>
      </c>
      <c r="W241" t="s">
        <v>33</v>
      </c>
      <c r="X241" t="s">
        <v>53</v>
      </c>
      <c r="Y241" t="s">
        <v>35</v>
      </c>
      <c r="Z241" s="198">
        <v>44869</v>
      </c>
      <c r="AA241" s="198">
        <v>45657</v>
      </c>
      <c r="AB241" t="s">
        <v>36</v>
      </c>
      <c r="AC241">
        <v>4700000</v>
      </c>
      <c r="AD241" t="s">
        <v>52</v>
      </c>
      <c r="AE241" t="s">
        <v>37</v>
      </c>
      <c r="AF241" s="37">
        <v>1</v>
      </c>
      <c r="AG241" s="79" t="str">
        <f t="shared" si="3"/>
        <v>0</v>
      </c>
      <c r="AH241" s="3">
        <v>1</v>
      </c>
    </row>
    <row r="242" spans="1:34" x14ac:dyDescent="0.3">
      <c r="A242" t="s">
        <v>606</v>
      </c>
      <c r="B242" t="s">
        <v>607</v>
      </c>
      <c r="C242" t="s">
        <v>1860</v>
      </c>
      <c r="D242">
        <v>1800000</v>
      </c>
      <c r="E242">
        <v>1800000</v>
      </c>
      <c r="F242">
        <v>0</v>
      </c>
      <c r="G242">
        <v>0</v>
      </c>
      <c r="H242">
        <v>0</v>
      </c>
      <c r="I242">
        <v>1808774.35</v>
      </c>
      <c r="J242" s="186">
        <v>100.4874638888889</v>
      </c>
      <c r="K242">
        <v>0</v>
      </c>
      <c r="L242">
        <v>0</v>
      </c>
      <c r="M242">
        <v>1808774.35</v>
      </c>
      <c r="N242">
        <v>0</v>
      </c>
      <c r="O242">
        <v>1808774.35</v>
      </c>
      <c r="P242">
        <v>0</v>
      </c>
      <c r="Q242">
        <v>0</v>
      </c>
      <c r="R242">
        <v>0</v>
      </c>
      <c r="S242" t="s">
        <v>129</v>
      </c>
      <c r="T242" t="s">
        <v>112</v>
      </c>
      <c r="U242" t="s">
        <v>113</v>
      </c>
      <c r="V242" t="s">
        <v>112</v>
      </c>
      <c r="W242" t="s">
        <v>33</v>
      </c>
      <c r="X242" t="s">
        <v>114</v>
      </c>
      <c r="Y242" t="s">
        <v>35</v>
      </c>
      <c r="Z242" s="198">
        <v>44891</v>
      </c>
      <c r="AA242" s="198">
        <v>45656</v>
      </c>
      <c r="AB242" t="s">
        <v>36</v>
      </c>
      <c r="AC242">
        <v>1800000</v>
      </c>
      <c r="AD242" t="s">
        <v>113</v>
      </c>
      <c r="AE242" t="s">
        <v>37</v>
      </c>
      <c r="AF242" s="37">
        <v>1</v>
      </c>
      <c r="AG242" s="79" t="str">
        <f t="shared" si="3"/>
        <v>0</v>
      </c>
      <c r="AH242" s="3">
        <v>1</v>
      </c>
    </row>
    <row r="243" spans="1:34" x14ac:dyDescent="0.3">
      <c r="A243" t="s">
        <v>809</v>
      </c>
      <c r="B243" t="s">
        <v>810</v>
      </c>
      <c r="C243" t="s">
        <v>1859</v>
      </c>
      <c r="D243">
        <v>12700000</v>
      </c>
      <c r="E243">
        <v>12700000</v>
      </c>
      <c r="F243">
        <v>0</v>
      </c>
      <c r="G243">
        <v>0</v>
      </c>
      <c r="H243">
        <v>0</v>
      </c>
      <c r="I243">
        <v>8103609.75</v>
      </c>
      <c r="J243" s="186">
        <v>63.807950787401573</v>
      </c>
      <c r="K243">
        <v>0</v>
      </c>
      <c r="L243">
        <v>0</v>
      </c>
      <c r="M243">
        <v>8103609.75</v>
      </c>
      <c r="N243">
        <v>0</v>
      </c>
      <c r="O243">
        <v>8103609.75</v>
      </c>
      <c r="P243">
        <v>0</v>
      </c>
      <c r="Q243">
        <v>-35135.599999999999</v>
      </c>
      <c r="R243">
        <v>0</v>
      </c>
      <c r="S243" t="s">
        <v>161</v>
      </c>
      <c r="T243" t="s">
        <v>162</v>
      </c>
      <c r="U243" t="s">
        <v>163</v>
      </c>
      <c r="V243" t="s">
        <v>162</v>
      </c>
      <c r="W243" t="s">
        <v>33</v>
      </c>
      <c r="X243" t="s">
        <v>164</v>
      </c>
      <c r="Y243" t="s">
        <v>44</v>
      </c>
      <c r="Z243" s="198">
        <v>44874</v>
      </c>
      <c r="AA243" s="198">
        <v>45382</v>
      </c>
      <c r="AB243" t="s">
        <v>36</v>
      </c>
      <c r="AC243">
        <v>12700000</v>
      </c>
      <c r="AD243" t="s">
        <v>163</v>
      </c>
      <c r="AE243" t="s">
        <v>37</v>
      </c>
      <c r="AF243" s="37">
        <v>1</v>
      </c>
      <c r="AG243" s="79" t="str">
        <f t="shared" si="3"/>
        <v>0</v>
      </c>
      <c r="AH243" s="3">
        <v>1</v>
      </c>
    </row>
    <row r="244" spans="1:34" x14ac:dyDescent="0.3">
      <c r="A244" t="s">
        <v>811</v>
      </c>
      <c r="B244" t="s">
        <v>812</v>
      </c>
      <c r="C244" t="s">
        <v>1854</v>
      </c>
      <c r="D244">
        <v>1200000</v>
      </c>
      <c r="E244">
        <v>1200000</v>
      </c>
      <c r="F244">
        <v>0</v>
      </c>
      <c r="G244">
        <v>0</v>
      </c>
      <c r="H244">
        <v>0</v>
      </c>
      <c r="I244">
        <v>964035.19</v>
      </c>
      <c r="J244" s="186">
        <v>80.336265833333329</v>
      </c>
      <c r="K244">
        <v>0</v>
      </c>
      <c r="L244">
        <v>0</v>
      </c>
      <c r="M244">
        <v>964035.19</v>
      </c>
      <c r="N244">
        <v>0</v>
      </c>
      <c r="O244">
        <v>964035.19</v>
      </c>
      <c r="P244">
        <v>0</v>
      </c>
      <c r="Q244">
        <v>0</v>
      </c>
      <c r="R244">
        <v>0</v>
      </c>
      <c r="S244" t="s">
        <v>72</v>
      </c>
      <c r="T244" t="s">
        <v>41</v>
      </c>
      <c r="U244" t="s">
        <v>42</v>
      </c>
      <c r="V244" t="s">
        <v>41</v>
      </c>
      <c r="W244" t="s">
        <v>33</v>
      </c>
      <c r="X244" t="s">
        <v>43</v>
      </c>
      <c r="Y244" t="s">
        <v>44</v>
      </c>
      <c r="Z244" s="198">
        <v>44880</v>
      </c>
      <c r="AA244" s="198">
        <v>45382</v>
      </c>
      <c r="AB244" t="s">
        <v>36</v>
      </c>
      <c r="AC244">
        <v>1200000</v>
      </c>
      <c r="AD244" t="s">
        <v>42</v>
      </c>
      <c r="AE244" t="s">
        <v>37</v>
      </c>
      <c r="AF244" s="37">
        <v>1</v>
      </c>
      <c r="AG244" s="79" t="str">
        <f t="shared" si="3"/>
        <v>0</v>
      </c>
      <c r="AH244" s="3">
        <v>1</v>
      </c>
    </row>
    <row r="245" spans="1:34" x14ac:dyDescent="0.3">
      <c r="A245" t="s">
        <v>608</v>
      </c>
      <c r="B245" t="s">
        <v>609</v>
      </c>
      <c r="C245" t="s">
        <v>1854</v>
      </c>
      <c r="D245">
        <v>3500000</v>
      </c>
      <c r="E245">
        <v>3500000</v>
      </c>
      <c r="F245">
        <v>0</v>
      </c>
      <c r="G245">
        <v>0</v>
      </c>
      <c r="H245">
        <v>0</v>
      </c>
      <c r="I245">
        <v>3497604.57</v>
      </c>
      <c r="J245" s="186">
        <v>99.931559142857139</v>
      </c>
      <c r="K245">
        <v>0</v>
      </c>
      <c r="L245">
        <v>0</v>
      </c>
      <c r="M245">
        <v>3497604.57</v>
      </c>
      <c r="N245">
        <v>0</v>
      </c>
      <c r="O245">
        <v>3497604.57</v>
      </c>
      <c r="P245">
        <v>0</v>
      </c>
      <c r="Q245">
        <v>0</v>
      </c>
      <c r="R245">
        <v>0</v>
      </c>
      <c r="S245" t="s">
        <v>72</v>
      </c>
      <c r="T245" t="s">
        <v>41</v>
      </c>
      <c r="U245" t="s">
        <v>42</v>
      </c>
      <c r="V245" t="s">
        <v>41</v>
      </c>
      <c r="W245" t="s">
        <v>33</v>
      </c>
      <c r="X245" t="s">
        <v>43</v>
      </c>
      <c r="Y245" t="s">
        <v>35</v>
      </c>
      <c r="Z245" s="198">
        <v>44880</v>
      </c>
      <c r="AA245" s="198">
        <v>45382</v>
      </c>
      <c r="AB245" t="s">
        <v>36</v>
      </c>
      <c r="AC245">
        <v>3500000</v>
      </c>
      <c r="AD245" t="s">
        <v>42</v>
      </c>
      <c r="AE245" t="s">
        <v>37</v>
      </c>
      <c r="AF245" s="37">
        <v>1</v>
      </c>
      <c r="AG245" s="79" t="str">
        <f t="shared" si="3"/>
        <v>0</v>
      </c>
      <c r="AH245" s="3">
        <v>1</v>
      </c>
    </row>
    <row r="246" spans="1:34" x14ac:dyDescent="0.3">
      <c r="A246" t="s">
        <v>813</v>
      </c>
      <c r="B246" t="s">
        <v>814</v>
      </c>
      <c r="C246" t="s">
        <v>1855</v>
      </c>
      <c r="D246">
        <v>750000</v>
      </c>
      <c r="E246">
        <v>750000</v>
      </c>
      <c r="F246">
        <v>0</v>
      </c>
      <c r="G246">
        <v>0</v>
      </c>
      <c r="H246">
        <v>0</v>
      </c>
      <c r="I246">
        <v>492131.7</v>
      </c>
      <c r="J246" s="186">
        <v>65.617559999999997</v>
      </c>
      <c r="K246">
        <v>0</v>
      </c>
      <c r="L246">
        <v>0</v>
      </c>
      <c r="M246">
        <v>492131.7</v>
      </c>
      <c r="N246">
        <v>0</v>
      </c>
      <c r="O246">
        <v>492131.7</v>
      </c>
      <c r="P246">
        <v>0</v>
      </c>
      <c r="Q246">
        <v>0</v>
      </c>
      <c r="R246">
        <v>0</v>
      </c>
      <c r="S246" t="s">
        <v>286</v>
      </c>
      <c r="T246" t="s">
        <v>57</v>
      </c>
      <c r="U246" t="s">
        <v>58</v>
      </c>
      <c r="V246" t="s">
        <v>57</v>
      </c>
      <c r="W246" t="s">
        <v>33</v>
      </c>
      <c r="X246" t="s">
        <v>59</v>
      </c>
      <c r="Y246" t="s">
        <v>44</v>
      </c>
      <c r="Z246" s="198">
        <v>44880</v>
      </c>
      <c r="AA246" s="198">
        <v>45596</v>
      </c>
      <c r="AB246" t="s">
        <v>36</v>
      </c>
      <c r="AC246">
        <v>750000</v>
      </c>
      <c r="AD246" t="s">
        <v>58</v>
      </c>
      <c r="AE246" t="s">
        <v>37</v>
      </c>
      <c r="AF246" s="37">
        <v>1</v>
      </c>
      <c r="AG246" s="79" t="str">
        <f t="shared" si="3"/>
        <v>0</v>
      </c>
      <c r="AH246" s="3">
        <v>1</v>
      </c>
    </row>
    <row r="247" spans="1:34" x14ac:dyDescent="0.3">
      <c r="A247" t="s">
        <v>406</v>
      </c>
      <c r="B247" t="s">
        <v>407</v>
      </c>
      <c r="C247" t="s">
        <v>1854</v>
      </c>
      <c r="D247">
        <v>8000000</v>
      </c>
      <c r="E247">
        <v>8000000</v>
      </c>
      <c r="F247">
        <v>0</v>
      </c>
      <c r="G247">
        <v>0</v>
      </c>
      <c r="H247">
        <v>0</v>
      </c>
      <c r="I247">
        <v>8614329.8699999992</v>
      </c>
      <c r="J247" s="186">
        <v>107.67912337499999</v>
      </c>
      <c r="K247">
        <v>0</v>
      </c>
      <c r="L247">
        <v>0</v>
      </c>
      <c r="M247">
        <v>8614329.8699999992</v>
      </c>
      <c r="N247">
        <v>0</v>
      </c>
      <c r="O247">
        <v>8614329.8699999992</v>
      </c>
      <c r="P247">
        <v>0</v>
      </c>
      <c r="Q247">
        <v>0</v>
      </c>
      <c r="R247">
        <v>0</v>
      </c>
      <c r="S247" t="s">
        <v>72</v>
      </c>
      <c r="T247" t="s">
        <v>41</v>
      </c>
      <c r="U247" t="s">
        <v>42</v>
      </c>
      <c r="V247" t="s">
        <v>41</v>
      </c>
      <c r="W247" t="s">
        <v>33</v>
      </c>
      <c r="X247" t="s">
        <v>43</v>
      </c>
      <c r="Y247" t="s">
        <v>35</v>
      </c>
      <c r="Z247" s="198">
        <v>44887</v>
      </c>
      <c r="AA247" s="198">
        <v>45260</v>
      </c>
      <c r="AB247" t="s">
        <v>36</v>
      </c>
      <c r="AC247">
        <v>8000000</v>
      </c>
      <c r="AD247" t="s">
        <v>42</v>
      </c>
      <c r="AE247" t="s">
        <v>37</v>
      </c>
      <c r="AF247" s="37">
        <v>1</v>
      </c>
      <c r="AG247" s="79" t="str">
        <f t="shared" si="3"/>
        <v>0</v>
      </c>
      <c r="AH247" s="3">
        <v>1</v>
      </c>
    </row>
    <row r="248" spans="1:34" x14ac:dyDescent="0.3">
      <c r="A248" t="s">
        <v>408</v>
      </c>
      <c r="B248" t="s">
        <v>409</v>
      </c>
      <c r="C248" t="s">
        <v>1855</v>
      </c>
      <c r="D248">
        <v>2200000</v>
      </c>
      <c r="E248">
        <v>2200000</v>
      </c>
      <c r="F248">
        <v>0</v>
      </c>
      <c r="G248">
        <v>0</v>
      </c>
      <c r="H248">
        <v>0</v>
      </c>
      <c r="I248">
        <v>1314767.6200000001</v>
      </c>
      <c r="J248" s="186">
        <v>59.762164545454553</v>
      </c>
      <c r="K248">
        <v>0</v>
      </c>
      <c r="L248">
        <v>0</v>
      </c>
      <c r="M248">
        <v>1314767.6200000001</v>
      </c>
      <c r="N248">
        <v>0</v>
      </c>
      <c r="O248">
        <v>1314767.6200000001</v>
      </c>
      <c r="P248">
        <v>0</v>
      </c>
      <c r="Q248">
        <v>0</v>
      </c>
      <c r="R248">
        <v>0</v>
      </c>
      <c r="S248" t="s">
        <v>56</v>
      </c>
      <c r="T248" t="s">
        <v>57</v>
      </c>
      <c r="U248" t="s">
        <v>58</v>
      </c>
      <c r="V248" t="s">
        <v>57</v>
      </c>
      <c r="W248" t="s">
        <v>33</v>
      </c>
      <c r="X248" t="s">
        <v>59</v>
      </c>
      <c r="Y248" t="s">
        <v>35</v>
      </c>
      <c r="Z248" s="198">
        <v>44882</v>
      </c>
      <c r="AA248" s="198">
        <v>45626</v>
      </c>
      <c r="AB248" t="s">
        <v>36</v>
      </c>
      <c r="AC248">
        <v>2200000</v>
      </c>
      <c r="AD248" t="s">
        <v>58</v>
      </c>
      <c r="AE248" t="s">
        <v>37</v>
      </c>
      <c r="AF248" s="37">
        <v>1</v>
      </c>
      <c r="AG248" s="79" t="str">
        <f t="shared" si="3"/>
        <v>0</v>
      </c>
      <c r="AH248" s="3">
        <v>1</v>
      </c>
    </row>
    <row r="249" spans="1:34" x14ac:dyDescent="0.3">
      <c r="A249" t="s">
        <v>410</v>
      </c>
      <c r="B249" t="s">
        <v>411</v>
      </c>
      <c r="C249" t="s">
        <v>1854</v>
      </c>
      <c r="D249">
        <v>7100000</v>
      </c>
      <c r="E249">
        <v>7100000</v>
      </c>
      <c r="F249">
        <v>0</v>
      </c>
      <c r="G249">
        <v>0</v>
      </c>
      <c r="H249">
        <v>0</v>
      </c>
      <c r="I249">
        <v>7771812.71</v>
      </c>
      <c r="J249" s="186">
        <v>109.46215084507043</v>
      </c>
      <c r="K249">
        <v>0</v>
      </c>
      <c r="L249">
        <v>0</v>
      </c>
      <c r="M249">
        <v>7771812.71</v>
      </c>
      <c r="N249">
        <v>0</v>
      </c>
      <c r="O249">
        <v>7771812.71</v>
      </c>
      <c r="P249">
        <v>0</v>
      </c>
      <c r="Q249">
        <v>0</v>
      </c>
      <c r="R249">
        <v>0</v>
      </c>
      <c r="S249" t="s">
        <v>72</v>
      </c>
      <c r="T249" t="s">
        <v>41</v>
      </c>
      <c r="U249" t="s">
        <v>42</v>
      </c>
      <c r="V249" t="s">
        <v>41</v>
      </c>
      <c r="W249" t="s">
        <v>33</v>
      </c>
      <c r="X249" t="s">
        <v>43</v>
      </c>
      <c r="Y249" t="s">
        <v>35</v>
      </c>
      <c r="Z249" s="198">
        <v>44887</v>
      </c>
      <c r="AA249" s="198">
        <v>45260</v>
      </c>
      <c r="AB249" t="s">
        <v>36</v>
      </c>
      <c r="AC249">
        <v>7100000</v>
      </c>
      <c r="AD249" t="s">
        <v>42</v>
      </c>
      <c r="AE249" t="s">
        <v>37</v>
      </c>
      <c r="AF249" s="37">
        <v>1</v>
      </c>
      <c r="AG249" s="79" t="str">
        <f t="shared" si="3"/>
        <v>0</v>
      </c>
      <c r="AH249" s="3">
        <v>1</v>
      </c>
    </row>
    <row r="250" spans="1:34" x14ac:dyDescent="0.3">
      <c r="A250" t="s">
        <v>815</v>
      </c>
      <c r="B250" t="s">
        <v>816</v>
      </c>
      <c r="C250" t="s">
        <v>1856</v>
      </c>
      <c r="D250">
        <v>9800000</v>
      </c>
      <c r="E250">
        <v>9800000</v>
      </c>
      <c r="F250">
        <v>0</v>
      </c>
      <c r="G250">
        <v>0</v>
      </c>
      <c r="H250">
        <v>0</v>
      </c>
      <c r="I250">
        <v>9775007.6300000008</v>
      </c>
      <c r="J250" s="186">
        <v>99.744975816326544</v>
      </c>
      <c r="K250">
        <v>0</v>
      </c>
      <c r="L250">
        <v>0</v>
      </c>
      <c r="M250">
        <v>9775007.6300000008</v>
      </c>
      <c r="N250">
        <v>0</v>
      </c>
      <c r="O250">
        <v>9775007.6300000008</v>
      </c>
      <c r="P250">
        <v>0</v>
      </c>
      <c r="Q250">
        <v>0</v>
      </c>
      <c r="R250">
        <v>0</v>
      </c>
      <c r="S250" t="s">
        <v>152</v>
      </c>
      <c r="T250" t="s">
        <v>76</v>
      </c>
      <c r="U250" t="s">
        <v>77</v>
      </c>
      <c r="V250" t="s">
        <v>76</v>
      </c>
      <c r="W250" t="s">
        <v>33</v>
      </c>
      <c r="X250" t="s">
        <v>78</v>
      </c>
      <c r="Y250" t="s">
        <v>35</v>
      </c>
      <c r="Z250" s="198">
        <v>44893</v>
      </c>
      <c r="AA250" s="198">
        <v>45382</v>
      </c>
      <c r="AB250" t="s">
        <v>36</v>
      </c>
      <c r="AC250">
        <v>9800000</v>
      </c>
      <c r="AD250" t="s">
        <v>77</v>
      </c>
      <c r="AE250" t="s">
        <v>37</v>
      </c>
      <c r="AF250" s="37">
        <v>1</v>
      </c>
      <c r="AG250" s="79" t="str">
        <f t="shared" si="3"/>
        <v>0</v>
      </c>
      <c r="AH250" s="3">
        <v>1</v>
      </c>
    </row>
    <row r="251" spans="1:34" x14ac:dyDescent="0.3">
      <c r="A251" t="s">
        <v>610</v>
      </c>
      <c r="B251" t="s">
        <v>611</v>
      </c>
      <c r="C251" t="s">
        <v>1856</v>
      </c>
      <c r="D251">
        <v>8900000</v>
      </c>
      <c r="E251">
        <v>8900000</v>
      </c>
      <c r="F251">
        <v>0</v>
      </c>
      <c r="G251">
        <v>0</v>
      </c>
      <c r="H251">
        <v>0</v>
      </c>
      <c r="I251">
        <v>8898375.8000000007</v>
      </c>
      <c r="J251" s="186">
        <v>99.981750561797767</v>
      </c>
      <c r="K251">
        <v>0</v>
      </c>
      <c r="L251">
        <v>0</v>
      </c>
      <c r="M251">
        <v>8898375.8000000007</v>
      </c>
      <c r="N251">
        <v>0</v>
      </c>
      <c r="O251">
        <v>8898375.8000000007</v>
      </c>
      <c r="P251">
        <v>0</v>
      </c>
      <c r="Q251">
        <v>0</v>
      </c>
      <c r="R251">
        <v>0</v>
      </c>
      <c r="S251" t="s">
        <v>152</v>
      </c>
      <c r="T251" t="s">
        <v>76</v>
      </c>
      <c r="U251" t="s">
        <v>77</v>
      </c>
      <c r="V251" t="s">
        <v>76</v>
      </c>
      <c r="W251" t="s">
        <v>33</v>
      </c>
      <c r="X251" t="s">
        <v>78</v>
      </c>
      <c r="Y251" t="s">
        <v>35</v>
      </c>
      <c r="Z251" s="198">
        <v>44893</v>
      </c>
      <c r="AA251" s="198">
        <v>45382</v>
      </c>
      <c r="AB251" t="s">
        <v>36</v>
      </c>
      <c r="AC251">
        <v>8900000</v>
      </c>
      <c r="AD251" t="s">
        <v>77</v>
      </c>
      <c r="AE251" t="s">
        <v>37</v>
      </c>
      <c r="AF251" s="37">
        <v>1</v>
      </c>
      <c r="AG251" s="79" t="str">
        <f t="shared" si="3"/>
        <v>0</v>
      </c>
      <c r="AH251" s="3">
        <v>1</v>
      </c>
    </row>
    <row r="252" spans="1:34" x14ac:dyDescent="0.3">
      <c r="A252" t="s">
        <v>612</v>
      </c>
      <c r="B252" t="s">
        <v>613</v>
      </c>
      <c r="C252" t="s">
        <v>1855</v>
      </c>
      <c r="D252">
        <v>1200000</v>
      </c>
      <c r="E252">
        <v>1200000</v>
      </c>
      <c r="F252">
        <v>0</v>
      </c>
      <c r="G252">
        <v>0</v>
      </c>
      <c r="H252">
        <v>0</v>
      </c>
      <c r="I252">
        <v>1088624.3</v>
      </c>
      <c r="J252" s="186">
        <v>90.718691666666672</v>
      </c>
      <c r="K252">
        <v>0</v>
      </c>
      <c r="L252">
        <v>0</v>
      </c>
      <c r="M252">
        <v>1088624.3</v>
      </c>
      <c r="N252">
        <v>0</v>
      </c>
      <c r="O252">
        <v>1088624.3</v>
      </c>
      <c r="P252">
        <v>0</v>
      </c>
      <c r="Q252">
        <v>0</v>
      </c>
      <c r="R252">
        <v>0</v>
      </c>
      <c r="S252" t="s">
        <v>56</v>
      </c>
      <c r="T252" t="s">
        <v>57</v>
      </c>
      <c r="U252" t="s">
        <v>58</v>
      </c>
      <c r="V252" t="s">
        <v>57</v>
      </c>
      <c r="W252" t="s">
        <v>33</v>
      </c>
      <c r="X252" t="s">
        <v>59</v>
      </c>
      <c r="Y252" t="s">
        <v>35</v>
      </c>
      <c r="Z252" s="198">
        <v>44889</v>
      </c>
      <c r="AA252" s="198">
        <v>45412</v>
      </c>
      <c r="AB252" t="s">
        <v>36</v>
      </c>
      <c r="AC252">
        <v>1200000</v>
      </c>
      <c r="AD252" t="s">
        <v>58</v>
      </c>
      <c r="AE252" t="s">
        <v>37</v>
      </c>
      <c r="AF252" s="37">
        <v>1</v>
      </c>
      <c r="AG252" s="79" t="str">
        <f t="shared" si="3"/>
        <v>0</v>
      </c>
      <c r="AH252" s="3">
        <v>1</v>
      </c>
    </row>
    <row r="253" spans="1:34" x14ac:dyDescent="0.3">
      <c r="A253" t="s">
        <v>817</v>
      </c>
      <c r="B253" t="s">
        <v>818</v>
      </c>
      <c r="C253" t="s">
        <v>1857</v>
      </c>
      <c r="D253">
        <v>1200000</v>
      </c>
      <c r="E253">
        <v>1200000</v>
      </c>
      <c r="F253">
        <v>0</v>
      </c>
      <c r="G253">
        <v>0</v>
      </c>
      <c r="H253">
        <v>0</v>
      </c>
      <c r="I253">
        <v>1106663.1399999999</v>
      </c>
      <c r="J253" s="186">
        <v>92.221928333333324</v>
      </c>
      <c r="K253">
        <v>0</v>
      </c>
      <c r="L253">
        <v>0</v>
      </c>
      <c r="M253">
        <v>1106663.1399999999</v>
      </c>
      <c r="N253">
        <v>0</v>
      </c>
      <c r="O253">
        <v>1106663.1399999999</v>
      </c>
      <c r="P253">
        <v>0</v>
      </c>
      <c r="Q253">
        <v>0</v>
      </c>
      <c r="R253">
        <v>0</v>
      </c>
      <c r="S253" t="s">
        <v>208</v>
      </c>
      <c r="T253" t="s">
        <v>100</v>
      </c>
      <c r="U253" t="s">
        <v>101</v>
      </c>
      <c r="V253" t="s">
        <v>100</v>
      </c>
      <c r="W253" t="s">
        <v>33</v>
      </c>
      <c r="X253" t="s">
        <v>102</v>
      </c>
      <c r="Y253" t="s">
        <v>265</v>
      </c>
      <c r="Z253" s="198">
        <v>44895</v>
      </c>
      <c r="AA253" s="198">
        <v>45260</v>
      </c>
      <c r="AB253" t="s">
        <v>36</v>
      </c>
      <c r="AC253">
        <v>1200000</v>
      </c>
      <c r="AD253" t="s">
        <v>101</v>
      </c>
      <c r="AE253" t="s">
        <v>37</v>
      </c>
      <c r="AF253" s="37">
        <v>1</v>
      </c>
      <c r="AG253" s="79" t="str">
        <f t="shared" si="3"/>
        <v>0</v>
      </c>
      <c r="AH253" s="3">
        <v>1</v>
      </c>
    </row>
    <row r="254" spans="1:34" x14ac:dyDescent="0.3">
      <c r="A254" t="s">
        <v>412</v>
      </c>
      <c r="B254" t="s">
        <v>413</v>
      </c>
      <c r="C254" t="s">
        <v>1860</v>
      </c>
      <c r="D254">
        <v>10800000</v>
      </c>
      <c r="E254">
        <v>10800000</v>
      </c>
      <c r="F254">
        <v>0</v>
      </c>
      <c r="G254">
        <v>0</v>
      </c>
      <c r="H254">
        <v>0</v>
      </c>
      <c r="I254">
        <v>10595835.289999999</v>
      </c>
      <c r="J254" s="186">
        <v>98.109586018518513</v>
      </c>
      <c r="K254">
        <v>0</v>
      </c>
      <c r="L254">
        <v>0</v>
      </c>
      <c r="M254">
        <v>10595835.289999999</v>
      </c>
      <c r="N254">
        <v>0</v>
      </c>
      <c r="O254">
        <v>10595835.289999999</v>
      </c>
      <c r="P254">
        <v>0</v>
      </c>
      <c r="Q254">
        <v>0</v>
      </c>
      <c r="R254">
        <v>0</v>
      </c>
      <c r="S254" t="s">
        <v>129</v>
      </c>
      <c r="T254" t="s">
        <v>112</v>
      </c>
      <c r="U254" t="s">
        <v>113</v>
      </c>
      <c r="V254" t="s">
        <v>112</v>
      </c>
      <c r="W254" t="s">
        <v>33</v>
      </c>
      <c r="X254" t="s">
        <v>114</v>
      </c>
      <c r="Y254" t="s">
        <v>35</v>
      </c>
      <c r="Z254" s="198">
        <v>44895</v>
      </c>
      <c r="AA254" s="198">
        <v>45382</v>
      </c>
      <c r="AB254" t="s">
        <v>36</v>
      </c>
      <c r="AC254">
        <v>10800000</v>
      </c>
      <c r="AD254" t="s">
        <v>113</v>
      </c>
      <c r="AE254" t="s">
        <v>37</v>
      </c>
      <c r="AF254" s="37">
        <v>1</v>
      </c>
      <c r="AG254" s="79" t="str">
        <f t="shared" si="3"/>
        <v>0</v>
      </c>
      <c r="AH254" s="3">
        <v>1</v>
      </c>
    </row>
    <row r="255" spans="1:34" x14ac:dyDescent="0.3">
      <c r="A255" t="s">
        <v>819</v>
      </c>
      <c r="B255" t="s">
        <v>820</v>
      </c>
      <c r="C255" t="s">
        <v>1853</v>
      </c>
      <c r="D255">
        <v>1800000</v>
      </c>
      <c r="E255">
        <v>1800000</v>
      </c>
      <c r="F255">
        <v>0</v>
      </c>
      <c r="G255">
        <v>0</v>
      </c>
      <c r="H255">
        <v>0</v>
      </c>
      <c r="I255">
        <v>1778790.6</v>
      </c>
      <c r="J255" s="186">
        <v>98.821700000000007</v>
      </c>
      <c r="K255">
        <v>0</v>
      </c>
      <c r="L255">
        <v>0</v>
      </c>
      <c r="M255">
        <v>1778790.6</v>
      </c>
      <c r="N255">
        <v>0</v>
      </c>
      <c r="O255">
        <v>1778790.6</v>
      </c>
      <c r="P255">
        <v>0</v>
      </c>
      <c r="Q255">
        <v>0</v>
      </c>
      <c r="R255">
        <v>0</v>
      </c>
      <c r="S255" t="s">
        <v>391</v>
      </c>
      <c r="T255" t="s">
        <v>31</v>
      </c>
      <c r="U255" t="s">
        <v>32</v>
      </c>
      <c r="V255" t="s">
        <v>31</v>
      </c>
      <c r="W255" t="s">
        <v>33</v>
      </c>
      <c r="X255" t="s">
        <v>34</v>
      </c>
      <c r="Y255" t="s">
        <v>35</v>
      </c>
      <c r="Z255" s="198">
        <v>44895</v>
      </c>
      <c r="AA255" s="198">
        <v>45291</v>
      </c>
      <c r="AB255" t="s">
        <v>36</v>
      </c>
      <c r="AC255">
        <v>1800000</v>
      </c>
      <c r="AD255" t="s">
        <v>32</v>
      </c>
      <c r="AE255" t="s">
        <v>37</v>
      </c>
      <c r="AF255" s="37">
        <v>1</v>
      </c>
      <c r="AG255" s="79" t="str">
        <f t="shared" si="3"/>
        <v>0</v>
      </c>
      <c r="AH255" s="3">
        <v>1</v>
      </c>
    </row>
    <row r="256" spans="1:34" x14ac:dyDescent="0.3">
      <c r="A256" t="s">
        <v>614</v>
      </c>
      <c r="B256" t="s">
        <v>615</v>
      </c>
      <c r="C256" t="s">
        <v>1860</v>
      </c>
      <c r="D256">
        <v>1800000</v>
      </c>
      <c r="E256">
        <v>1800000</v>
      </c>
      <c r="F256">
        <v>0</v>
      </c>
      <c r="G256">
        <v>0</v>
      </c>
      <c r="H256">
        <v>0</v>
      </c>
      <c r="I256">
        <v>1770535.74</v>
      </c>
      <c r="J256" s="186">
        <v>98.363096666666664</v>
      </c>
      <c r="K256">
        <v>0</v>
      </c>
      <c r="L256">
        <v>0</v>
      </c>
      <c r="M256">
        <v>1770535.74</v>
      </c>
      <c r="N256">
        <v>0</v>
      </c>
      <c r="O256">
        <v>1770535.74</v>
      </c>
      <c r="P256">
        <v>0</v>
      </c>
      <c r="Q256">
        <v>0</v>
      </c>
      <c r="R256">
        <v>0</v>
      </c>
      <c r="S256" t="s">
        <v>129</v>
      </c>
      <c r="T256" t="s">
        <v>112</v>
      </c>
      <c r="U256" t="s">
        <v>113</v>
      </c>
      <c r="V256" t="s">
        <v>112</v>
      </c>
      <c r="W256" t="s">
        <v>33</v>
      </c>
      <c r="X256" t="s">
        <v>114</v>
      </c>
      <c r="Y256" t="s">
        <v>35</v>
      </c>
      <c r="Z256" s="198">
        <v>44895</v>
      </c>
      <c r="AA256" s="198">
        <v>45382</v>
      </c>
      <c r="AB256" t="s">
        <v>36</v>
      </c>
      <c r="AC256">
        <v>1800000</v>
      </c>
      <c r="AD256" t="s">
        <v>113</v>
      </c>
      <c r="AE256" t="s">
        <v>37</v>
      </c>
      <c r="AF256" s="37">
        <v>1</v>
      </c>
      <c r="AG256" s="79" t="str">
        <f t="shared" si="3"/>
        <v>0</v>
      </c>
      <c r="AH256" s="3">
        <v>1</v>
      </c>
    </row>
    <row r="257" spans="1:34" x14ac:dyDescent="0.3">
      <c r="A257" t="s">
        <v>821</v>
      </c>
      <c r="B257" t="s">
        <v>822</v>
      </c>
      <c r="C257" t="s">
        <v>1858</v>
      </c>
      <c r="D257">
        <v>2000000</v>
      </c>
      <c r="E257">
        <v>2000000</v>
      </c>
      <c r="F257">
        <v>0</v>
      </c>
      <c r="G257">
        <v>0</v>
      </c>
      <c r="H257">
        <v>0</v>
      </c>
      <c r="I257">
        <v>1981121.07</v>
      </c>
      <c r="J257" s="186">
        <v>99.056053500000004</v>
      </c>
      <c r="K257">
        <v>0</v>
      </c>
      <c r="L257">
        <v>0</v>
      </c>
      <c r="M257">
        <v>1981121.07</v>
      </c>
      <c r="N257">
        <v>0</v>
      </c>
      <c r="O257">
        <v>1981121.07</v>
      </c>
      <c r="P257">
        <v>0</v>
      </c>
      <c r="Q257">
        <v>0</v>
      </c>
      <c r="R257">
        <v>0</v>
      </c>
      <c r="S257" t="s">
        <v>50</v>
      </c>
      <c r="T257" t="s">
        <v>51</v>
      </c>
      <c r="U257" t="s">
        <v>52</v>
      </c>
      <c r="V257" t="s">
        <v>51</v>
      </c>
      <c r="W257" t="s">
        <v>33</v>
      </c>
      <c r="X257" t="s">
        <v>53</v>
      </c>
      <c r="Y257" t="s">
        <v>35</v>
      </c>
      <c r="Z257" s="198">
        <v>44895</v>
      </c>
      <c r="AA257" s="198">
        <v>45657</v>
      </c>
      <c r="AB257" t="s">
        <v>36</v>
      </c>
      <c r="AC257">
        <v>2000000</v>
      </c>
      <c r="AD257" t="s">
        <v>52</v>
      </c>
      <c r="AE257" t="s">
        <v>37</v>
      </c>
      <c r="AF257" s="37">
        <v>1</v>
      </c>
      <c r="AG257" s="79" t="str">
        <f t="shared" si="3"/>
        <v>0</v>
      </c>
      <c r="AH257" s="3">
        <v>1</v>
      </c>
    </row>
    <row r="258" spans="1:34" x14ac:dyDescent="0.3">
      <c r="A258" t="s">
        <v>414</v>
      </c>
      <c r="B258" t="s">
        <v>415</v>
      </c>
      <c r="C258" t="s">
        <v>1858</v>
      </c>
      <c r="D258">
        <v>10600000</v>
      </c>
      <c r="E258">
        <v>10600000</v>
      </c>
      <c r="F258">
        <v>0</v>
      </c>
      <c r="G258">
        <v>0</v>
      </c>
      <c r="H258">
        <v>0</v>
      </c>
      <c r="I258">
        <v>10593518.800000001</v>
      </c>
      <c r="J258" s="186">
        <v>99.938856603773587</v>
      </c>
      <c r="K258">
        <v>0</v>
      </c>
      <c r="L258">
        <v>0</v>
      </c>
      <c r="M258">
        <v>10593518.800000001</v>
      </c>
      <c r="N258">
        <v>0</v>
      </c>
      <c r="O258">
        <v>10593518.800000001</v>
      </c>
      <c r="P258">
        <v>0</v>
      </c>
      <c r="Q258">
        <v>0</v>
      </c>
      <c r="R258">
        <v>0</v>
      </c>
      <c r="S258" t="s">
        <v>50</v>
      </c>
      <c r="T258" t="s">
        <v>51</v>
      </c>
      <c r="U258" t="s">
        <v>52</v>
      </c>
      <c r="V258" t="s">
        <v>51</v>
      </c>
      <c r="W258" t="s">
        <v>33</v>
      </c>
      <c r="X258" t="s">
        <v>53</v>
      </c>
      <c r="Y258" t="s">
        <v>35</v>
      </c>
      <c r="Z258" s="198">
        <v>44895</v>
      </c>
      <c r="AA258" s="198">
        <v>45657</v>
      </c>
      <c r="AB258" t="s">
        <v>36</v>
      </c>
      <c r="AC258">
        <v>10600000</v>
      </c>
      <c r="AD258" t="s">
        <v>52</v>
      </c>
      <c r="AE258" t="s">
        <v>37</v>
      </c>
      <c r="AF258" s="37">
        <v>1</v>
      </c>
      <c r="AG258" s="79" t="str">
        <f t="shared" si="3"/>
        <v>0</v>
      </c>
      <c r="AH258" s="3">
        <v>1</v>
      </c>
    </row>
    <row r="259" spans="1:34" x14ac:dyDescent="0.3">
      <c r="A259" t="s">
        <v>616</v>
      </c>
      <c r="B259" t="s">
        <v>617</v>
      </c>
      <c r="C259" t="s">
        <v>1854</v>
      </c>
      <c r="D259">
        <v>8100000</v>
      </c>
      <c r="E259">
        <v>8100000</v>
      </c>
      <c r="F259">
        <v>0</v>
      </c>
      <c r="G259">
        <v>0</v>
      </c>
      <c r="H259">
        <v>0</v>
      </c>
      <c r="I259">
        <v>8895658.5999999996</v>
      </c>
      <c r="J259" s="186">
        <v>109.82294567901234</v>
      </c>
      <c r="K259">
        <v>0</v>
      </c>
      <c r="L259">
        <v>0</v>
      </c>
      <c r="M259">
        <v>8895658.5999999996</v>
      </c>
      <c r="N259">
        <v>0</v>
      </c>
      <c r="O259">
        <v>8895658.5999999996</v>
      </c>
      <c r="P259">
        <v>0</v>
      </c>
      <c r="Q259">
        <v>0</v>
      </c>
      <c r="R259">
        <v>0</v>
      </c>
      <c r="S259" t="s">
        <v>72</v>
      </c>
      <c r="T259" t="s">
        <v>41</v>
      </c>
      <c r="U259" t="s">
        <v>42</v>
      </c>
      <c r="V259" t="s">
        <v>41</v>
      </c>
      <c r="W259" t="s">
        <v>33</v>
      </c>
      <c r="X259" t="s">
        <v>43</v>
      </c>
      <c r="Y259" t="s">
        <v>35</v>
      </c>
      <c r="Z259" s="198">
        <v>44895</v>
      </c>
      <c r="AA259" s="198">
        <v>45291</v>
      </c>
      <c r="AB259" t="s">
        <v>36</v>
      </c>
      <c r="AC259">
        <v>8100000</v>
      </c>
      <c r="AD259" t="s">
        <v>42</v>
      </c>
      <c r="AE259" t="s">
        <v>37</v>
      </c>
      <c r="AF259" s="37">
        <v>1</v>
      </c>
      <c r="AG259" s="79" t="str">
        <f t="shared" ref="AG259:AG322" si="4">IF(N259&lt;0,"1","0")</f>
        <v>0</v>
      </c>
      <c r="AH259" s="3">
        <v>1</v>
      </c>
    </row>
    <row r="260" spans="1:34" x14ac:dyDescent="0.3">
      <c r="A260" t="s">
        <v>416</v>
      </c>
      <c r="B260" t="s">
        <v>417</v>
      </c>
      <c r="C260" t="s">
        <v>1855</v>
      </c>
      <c r="D260">
        <v>4900000</v>
      </c>
      <c r="E260">
        <v>4900000</v>
      </c>
      <c r="F260">
        <v>0</v>
      </c>
      <c r="G260">
        <v>0</v>
      </c>
      <c r="H260">
        <v>0</v>
      </c>
      <c r="I260">
        <v>4592791.8600000003</v>
      </c>
      <c r="J260" s="186">
        <v>93.730446122448981</v>
      </c>
      <c r="K260">
        <v>0</v>
      </c>
      <c r="L260">
        <v>0</v>
      </c>
      <c r="M260">
        <v>4592791.8600000003</v>
      </c>
      <c r="N260">
        <v>0</v>
      </c>
      <c r="O260">
        <v>4592791.8600000003</v>
      </c>
      <c r="P260">
        <v>0</v>
      </c>
      <c r="Q260">
        <v>0</v>
      </c>
      <c r="R260">
        <v>0</v>
      </c>
      <c r="S260" t="s">
        <v>286</v>
      </c>
      <c r="T260" t="s">
        <v>57</v>
      </c>
      <c r="U260" t="s">
        <v>58</v>
      </c>
      <c r="V260" t="s">
        <v>57</v>
      </c>
      <c r="W260" t="s">
        <v>33</v>
      </c>
      <c r="X260" t="s">
        <v>59</v>
      </c>
      <c r="Y260" t="s">
        <v>35</v>
      </c>
      <c r="Z260" s="198">
        <v>44909</v>
      </c>
      <c r="AA260" s="198">
        <v>45657</v>
      </c>
      <c r="AB260" t="s">
        <v>36</v>
      </c>
      <c r="AC260">
        <v>4900000</v>
      </c>
      <c r="AD260" t="s">
        <v>58</v>
      </c>
      <c r="AE260" t="s">
        <v>37</v>
      </c>
      <c r="AF260" s="37">
        <v>1</v>
      </c>
      <c r="AG260" s="79" t="str">
        <f t="shared" si="4"/>
        <v>0</v>
      </c>
      <c r="AH260" s="3">
        <v>1</v>
      </c>
    </row>
    <row r="261" spans="1:34" x14ac:dyDescent="0.3">
      <c r="A261" t="s">
        <v>418</v>
      </c>
      <c r="B261" t="s">
        <v>419</v>
      </c>
      <c r="C261" t="s">
        <v>1855</v>
      </c>
      <c r="D261">
        <v>7700000</v>
      </c>
      <c r="E261">
        <v>7700000</v>
      </c>
      <c r="F261">
        <v>0</v>
      </c>
      <c r="G261">
        <v>0</v>
      </c>
      <c r="H261">
        <v>0</v>
      </c>
      <c r="I261">
        <v>7640505.3799999999</v>
      </c>
      <c r="J261" s="186">
        <v>99.227342597402597</v>
      </c>
      <c r="K261">
        <v>0</v>
      </c>
      <c r="L261">
        <v>0</v>
      </c>
      <c r="M261">
        <v>7640505.3799999999</v>
      </c>
      <c r="N261">
        <v>0</v>
      </c>
      <c r="O261">
        <v>7640505.3799999999</v>
      </c>
      <c r="P261">
        <v>0</v>
      </c>
      <c r="Q261">
        <v>0</v>
      </c>
      <c r="R261">
        <v>0</v>
      </c>
      <c r="S261" t="s">
        <v>286</v>
      </c>
      <c r="T261" t="s">
        <v>57</v>
      </c>
      <c r="U261" t="s">
        <v>58</v>
      </c>
      <c r="V261" t="s">
        <v>57</v>
      </c>
      <c r="W261" t="s">
        <v>33</v>
      </c>
      <c r="X261" t="s">
        <v>59</v>
      </c>
      <c r="Y261" t="s">
        <v>35</v>
      </c>
      <c r="Z261" s="198">
        <v>44895</v>
      </c>
      <c r="AA261" s="198">
        <v>45626</v>
      </c>
      <c r="AB261" t="s">
        <v>36</v>
      </c>
      <c r="AC261">
        <v>7700000</v>
      </c>
      <c r="AD261" t="s">
        <v>58</v>
      </c>
      <c r="AE261" t="s">
        <v>37</v>
      </c>
      <c r="AF261" s="37">
        <v>1</v>
      </c>
      <c r="AG261" s="79" t="str">
        <f t="shared" si="4"/>
        <v>0</v>
      </c>
      <c r="AH261" s="3">
        <v>1</v>
      </c>
    </row>
    <row r="262" spans="1:34" x14ac:dyDescent="0.3">
      <c r="A262" t="s">
        <v>420</v>
      </c>
      <c r="B262" t="s">
        <v>421</v>
      </c>
      <c r="C262" t="s">
        <v>1860</v>
      </c>
      <c r="D262">
        <v>8100000</v>
      </c>
      <c r="E262">
        <v>8100000</v>
      </c>
      <c r="F262">
        <v>0</v>
      </c>
      <c r="G262">
        <v>0</v>
      </c>
      <c r="H262">
        <v>0</v>
      </c>
      <c r="I262">
        <v>8908857.0600000005</v>
      </c>
      <c r="J262" s="186">
        <v>109.98588962962964</v>
      </c>
      <c r="K262">
        <v>0</v>
      </c>
      <c r="L262">
        <v>0</v>
      </c>
      <c r="M262">
        <v>8908857.0600000005</v>
      </c>
      <c r="N262">
        <v>0</v>
      </c>
      <c r="O262">
        <v>8908857.0600000005</v>
      </c>
      <c r="P262">
        <v>0</v>
      </c>
      <c r="Q262">
        <v>0</v>
      </c>
      <c r="R262">
        <v>0</v>
      </c>
      <c r="S262" t="s">
        <v>129</v>
      </c>
      <c r="T262" t="s">
        <v>112</v>
      </c>
      <c r="U262" t="s">
        <v>113</v>
      </c>
      <c r="V262" t="s">
        <v>112</v>
      </c>
      <c r="W262" t="s">
        <v>33</v>
      </c>
      <c r="X262" t="s">
        <v>114</v>
      </c>
      <c r="Y262" t="s">
        <v>35</v>
      </c>
      <c r="Z262" s="198">
        <v>44903</v>
      </c>
      <c r="AA262" s="198">
        <v>45382</v>
      </c>
      <c r="AB262" t="s">
        <v>36</v>
      </c>
      <c r="AC262">
        <v>8100000</v>
      </c>
      <c r="AD262" t="s">
        <v>113</v>
      </c>
      <c r="AE262" t="s">
        <v>2231</v>
      </c>
      <c r="AF262" s="37">
        <v>1</v>
      </c>
      <c r="AG262" s="79" t="str">
        <f t="shared" si="4"/>
        <v>0</v>
      </c>
      <c r="AH262" s="3">
        <v>1</v>
      </c>
    </row>
    <row r="263" spans="1:34" x14ac:dyDescent="0.3">
      <c r="A263" t="s">
        <v>422</v>
      </c>
      <c r="B263" t="s">
        <v>423</v>
      </c>
      <c r="C263" t="s">
        <v>1860</v>
      </c>
      <c r="D263">
        <v>8800000</v>
      </c>
      <c r="E263">
        <v>8800000</v>
      </c>
      <c r="F263">
        <v>0</v>
      </c>
      <c r="G263">
        <v>0</v>
      </c>
      <c r="H263">
        <v>0</v>
      </c>
      <c r="I263">
        <v>9511919.8900000006</v>
      </c>
      <c r="J263" s="186">
        <v>108.08999875000001</v>
      </c>
      <c r="K263">
        <v>0</v>
      </c>
      <c r="L263">
        <v>0</v>
      </c>
      <c r="M263">
        <v>9511919.8900000006</v>
      </c>
      <c r="N263">
        <v>0</v>
      </c>
      <c r="O263">
        <v>9511919.8900000006</v>
      </c>
      <c r="P263">
        <v>0</v>
      </c>
      <c r="Q263">
        <v>0</v>
      </c>
      <c r="R263">
        <v>0</v>
      </c>
      <c r="S263" t="s">
        <v>129</v>
      </c>
      <c r="T263" t="s">
        <v>112</v>
      </c>
      <c r="U263" t="s">
        <v>113</v>
      </c>
      <c r="V263" t="s">
        <v>112</v>
      </c>
      <c r="W263" t="s">
        <v>33</v>
      </c>
      <c r="X263" t="s">
        <v>114</v>
      </c>
      <c r="Y263" t="s">
        <v>35</v>
      </c>
      <c r="Z263" s="198">
        <v>44903</v>
      </c>
      <c r="AA263" s="198">
        <v>45382</v>
      </c>
      <c r="AB263" t="s">
        <v>36</v>
      </c>
      <c r="AC263">
        <v>8800000</v>
      </c>
      <c r="AD263" t="s">
        <v>113</v>
      </c>
      <c r="AE263" t="s">
        <v>37</v>
      </c>
      <c r="AF263" s="37">
        <v>1</v>
      </c>
      <c r="AG263" s="79" t="str">
        <f t="shared" si="4"/>
        <v>0</v>
      </c>
      <c r="AH263" s="3">
        <v>1</v>
      </c>
    </row>
    <row r="264" spans="1:34" x14ac:dyDescent="0.3">
      <c r="A264" t="s">
        <v>823</v>
      </c>
      <c r="B264" t="s">
        <v>824</v>
      </c>
      <c r="C264" t="s">
        <v>1855</v>
      </c>
      <c r="D264">
        <v>1500000</v>
      </c>
      <c r="E264">
        <v>1500000</v>
      </c>
      <c r="F264">
        <v>0</v>
      </c>
      <c r="G264">
        <v>0</v>
      </c>
      <c r="H264">
        <v>0</v>
      </c>
      <c r="I264">
        <v>1166654.3</v>
      </c>
      <c r="J264" s="186">
        <v>77.776953333333338</v>
      </c>
      <c r="K264">
        <v>0</v>
      </c>
      <c r="L264">
        <v>0</v>
      </c>
      <c r="M264">
        <v>1166654.3</v>
      </c>
      <c r="N264">
        <v>0</v>
      </c>
      <c r="O264">
        <v>1166654.3</v>
      </c>
      <c r="P264">
        <v>0</v>
      </c>
      <c r="Q264">
        <v>0</v>
      </c>
      <c r="R264">
        <v>0</v>
      </c>
      <c r="S264" t="s">
        <v>56</v>
      </c>
      <c r="T264" t="s">
        <v>57</v>
      </c>
      <c r="U264" t="s">
        <v>58</v>
      </c>
      <c r="V264" t="s">
        <v>57</v>
      </c>
      <c r="W264" t="s">
        <v>33</v>
      </c>
      <c r="X264" t="s">
        <v>59</v>
      </c>
      <c r="Y264" t="s">
        <v>86</v>
      </c>
      <c r="Z264" s="198">
        <v>44901</v>
      </c>
      <c r="AA264" s="198">
        <v>45412</v>
      </c>
      <c r="AB264" t="s">
        <v>36</v>
      </c>
      <c r="AC264">
        <v>1500000</v>
      </c>
      <c r="AD264" t="s">
        <v>58</v>
      </c>
      <c r="AE264" t="s">
        <v>37</v>
      </c>
      <c r="AF264" s="37">
        <v>1</v>
      </c>
      <c r="AG264" s="79" t="str">
        <f t="shared" si="4"/>
        <v>0</v>
      </c>
      <c r="AH264" s="3">
        <v>1</v>
      </c>
    </row>
    <row r="265" spans="1:34" x14ac:dyDescent="0.3">
      <c r="A265" t="s">
        <v>825</v>
      </c>
      <c r="B265" t="s">
        <v>826</v>
      </c>
      <c r="C265" t="s">
        <v>1858</v>
      </c>
      <c r="D265">
        <v>2000000</v>
      </c>
      <c r="E265">
        <v>2000000</v>
      </c>
      <c r="F265">
        <v>0</v>
      </c>
      <c r="G265">
        <v>0</v>
      </c>
      <c r="H265">
        <v>0</v>
      </c>
      <c r="I265">
        <v>1812225.83</v>
      </c>
      <c r="J265" s="186">
        <v>90.611291500000007</v>
      </c>
      <c r="K265">
        <v>0</v>
      </c>
      <c r="L265">
        <v>0</v>
      </c>
      <c r="M265">
        <v>1812225.83</v>
      </c>
      <c r="N265">
        <v>0</v>
      </c>
      <c r="O265">
        <v>1812225.83</v>
      </c>
      <c r="P265">
        <v>0</v>
      </c>
      <c r="Q265">
        <v>0</v>
      </c>
      <c r="R265">
        <v>0</v>
      </c>
      <c r="S265" t="s">
        <v>50</v>
      </c>
      <c r="T265" t="s">
        <v>51</v>
      </c>
      <c r="U265" t="s">
        <v>52</v>
      </c>
      <c r="V265" t="s">
        <v>51</v>
      </c>
      <c r="W265" t="s">
        <v>33</v>
      </c>
      <c r="X265" t="s">
        <v>53</v>
      </c>
      <c r="Y265" t="s">
        <v>86</v>
      </c>
      <c r="Z265" s="198">
        <v>44907</v>
      </c>
      <c r="AA265" s="198">
        <v>45657</v>
      </c>
      <c r="AB265" t="s">
        <v>36</v>
      </c>
      <c r="AC265">
        <v>2000000</v>
      </c>
      <c r="AD265" t="s">
        <v>52</v>
      </c>
      <c r="AE265" t="s">
        <v>37</v>
      </c>
      <c r="AF265" s="37">
        <v>1</v>
      </c>
      <c r="AG265" s="79" t="str">
        <f t="shared" si="4"/>
        <v>0</v>
      </c>
      <c r="AH265" s="3">
        <v>1</v>
      </c>
    </row>
    <row r="266" spans="1:34" x14ac:dyDescent="0.3">
      <c r="A266" t="s">
        <v>827</v>
      </c>
      <c r="B266" t="s">
        <v>828</v>
      </c>
      <c r="C266" t="s">
        <v>1858</v>
      </c>
      <c r="D266">
        <v>2000000</v>
      </c>
      <c r="E266">
        <v>2000000</v>
      </c>
      <c r="F266">
        <v>0</v>
      </c>
      <c r="G266">
        <v>0</v>
      </c>
      <c r="H266">
        <v>0</v>
      </c>
      <c r="I266">
        <v>1594096.93</v>
      </c>
      <c r="J266" s="186">
        <v>79.704846500000002</v>
      </c>
      <c r="K266">
        <v>0</v>
      </c>
      <c r="L266">
        <v>0</v>
      </c>
      <c r="M266">
        <v>1594096.93</v>
      </c>
      <c r="N266">
        <v>0</v>
      </c>
      <c r="O266">
        <v>1594096.93</v>
      </c>
      <c r="P266">
        <v>0</v>
      </c>
      <c r="Q266">
        <v>0</v>
      </c>
      <c r="R266">
        <v>0</v>
      </c>
      <c r="S266" t="s">
        <v>50</v>
      </c>
      <c r="T266" t="s">
        <v>51</v>
      </c>
      <c r="U266" t="s">
        <v>52</v>
      </c>
      <c r="V266" t="s">
        <v>51</v>
      </c>
      <c r="W266" t="s">
        <v>33</v>
      </c>
      <c r="X266" t="s">
        <v>53</v>
      </c>
      <c r="Y266" t="s">
        <v>86</v>
      </c>
      <c r="Z266" s="198">
        <v>44907</v>
      </c>
      <c r="AA266" s="198">
        <v>45657</v>
      </c>
      <c r="AB266" t="s">
        <v>36</v>
      </c>
      <c r="AC266">
        <v>2000000</v>
      </c>
      <c r="AD266" t="s">
        <v>52</v>
      </c>
      <c r="AE266" t="s">
        <v>37</v>
      </c>
      <c r="AF266" s="37">
        <v>1</v>
      </c>
      <c r="AG266" s="79" t="str">
        <f t="shared" si="4"/>
        <v>0</v>
      </c>
      <c r="AH266" s="3">
        <v>1</v>
      </c>
    </row>
    <row r="267" spans="1:34" x14ac:dyDescent="0.3">
      <c r="A267" t="s">
        <v>424</v>
      </c>
      <c r="B267" t="s">
        <v>425</v>
      </c>
      <c r="C267" t="s">
        <v>1857</v>
      </c>
      <c r="D267">
        <v>2500000</v>
      </c>
      <c r="E267">
        <v>2500000</v>
      </c>
      <c r="F267">
        <v>0</v>
      </c>
      <c r="G267">
        <v>0</v>
      </c>
      <c r="H267">
        <v>0</v>
      </c>
      <c r="I267">
        <v>2499328.71</v>
      </c>
      <c r="J267" s="186">
        <v>99.973148399999999</v>
      </c>
      <c r="K267">
        <v>0</v>
      </c>
      <c r="L267">
        <v>0</v>
      </c>
      <c r="M267">
        <v>2499328.71</v>
      </c>
      <c r="N267">
        <v>0</v>
      </c>
      <c r="O267">
        <v>2499328.71</v>
      </c>
      <c r="P267">
        <v>0</v>
      </c>
      <c r="Q267">
        <v>0</v>
      </c>
      <c r="R267">
        <v>0</v>
      </c>
      <c r="S267" t="s">
        <v>208</v>
      </c>
      <c r="T267" t="s">
        <v>100</v>
      </c>
      <c r="U267" t="s">
        <v>101</v>
      </c>
      <c r="V267" t="s">
        <v>100</v>
      </c>
      <c r="W267" t="s">
        <v>33</v>
      </c>
      <c r="X267" t="s">
        <v>102</v>
      </c>
      <c r="Y267" t="s">
        <v>35</v>
      </c>
      <c r="Z267" s="198">
        <v>44904</v>
      </c>
      <c r="AA267" s="198">
        <v>45291</v>
      </c>
      <c r="AB267" t="s">
        <v>36</v>
      </c>
      <c r="AC267">
        <v>2500000</v>
      </c>
      <c r="AD267" t="s">
        <v>101</v>
      </c>
      <c r="AE267" t="s">
        <v>37</v>
      </c>
      <c r="AF267" s="37">
        <v>1</v>
      </c>
      <c r="AG267" s="79" t="str">
        <f t="shared" si="4"/>
        <v>0</v>
      </c>
      <c r="AH267" s="3">
        <v>1</v>
      </c>
    </row>
    <row r="268" spans="1:34" x14ac:dyDescent="0.3">
      <c r="A268" t="s">
        <v>829</v>
      </c>
      <c r="B268" t="s">
        <v>830</v>
      </c>
      <c r="C268" t="s">
        <v>1855</v>
      </c>
      <c r="D268">
        <v>3000000</v>
      </c>
      <c r="E268">
        <v>3000000</v>
      </c>
      <c r="F268">
        <v>0</v>
      </c>
      <c r="G268">
        <v>0</v>
      </c>
      <c r="H268">
        <v>0</v>
      </c>
      <c r="I268">
        <v>2803127.76</v>
      </c>
      <c r="J268" s="186">
        <v>93.437591999999995</v>
      </c>
      <c r="K268">
        <v>0</v>
      </c>
      <c r="L268">
        <v>0</v>
      </c>
      <c r="M268">
        <v>2803127.76</v>
      </c>
      <c r="N268">
        <v>0</v>
      </c>
      <c r="O268">
        <v>2803127.76</v>
      </c>
      <c r="P268">
        <v>0</v>
      </c>
      <c r="Q268">
        <v>0</v>
      </c>
      <c r="R268">
        <v>0</v>
      </c>
      <c r="S268" t="s">
        <v>56</v>
      </c>
      <c r="T268" t="s">
        <v>57</v>
      </c>
      <c r="U268" t="s">
        <v>58</v>
      </c>
      <c r="V268" t="s">
        <v>57</v>
      </c>
      <c r="W268" t="s">
        <v>33</v>
      </c>
      <c r="X268" t="s">
        <v>59</v>
      </c>
      <c r="Y268" t="s">
        <v>44</v>
      </c>
      <c r="Z268" s="198">
        <v>44907</v>
      </c>
      <c r="AA268" s="198">
        <v>45412</v>
      </c>
      <c r="AB268" t="s">
        <v>36</v>
      </c>
      <c r="AC268">
        <v>3000000</v>
      </c>
      <c r="AD268" t="s">
        <v>58</v>
      </c>
      <c r="AE268" t="s">
        <v>37</v>
      </c>
      <c r="AF268" s="37">
        <v>1</v>
      </c>
      <c r="AG268" s="79" t="str">
        <f t="shared" si="4"/>
        <v>0</v>
      </c>
      <c r="AH268" s="3">
        <v>1</v>
      </c>
    </row>
    <row r="269" spans="1:34" x14ac:dyDescent="0.3">
      <c r="A269" t="s">
        <v>831</v>
      </c>
      <c r="B269" t="s">
        <v>832</v>
      </c>
      <c r="C269" t="s">
        <v>1860</v>
      </c>
      <c r="D269">
        <v>2700000</v>
      </c>
      <c r="E269">
        <v>2700000</v>
      </c>
      <c r="F269">
        <v>0</v>
      </c>
      <c r="G269">
        <v>0</v>
      </c>
      <c r="H269">
        <v>0</v>
      </c>
      <c r="I269">
        <v>2449729.21</v>
      </c>
      <c r="J269" s="186">
        <v>90.730711481481478</v>
      </c>
      <c r="K269">
        <v>0</v>
      </c>
      <c r="L269">
        <v>0</v>
      </c>
      <c r="M269">
        <v>2449729.21</v>
      </c>
      <c r="N269">
        <v>0</v>
      </c>
      <c r="O269">
        <v>2449729.21</v>
      </c>
      <c r="P269">
        <v>0</v>
      </c>
      <c r="Q269">
        <v>0</v>
      </c>
      <c r="R269">
        <v>0</v>
      </c>
      <c r="S269" t="s">
        <v>111</v>
      </c>
      <c r="T269" t="s">
        <v>112</v>
      </c>
      <c r="U269" t="s">
        <v>113</v>
      </c>
      <c r="V269" t="s">
        <v>112</v>
      </c>
      <c r="W269" t="s">
        <v>33</v>
      </c>
      <c r="X269" t="s">
        <v>114</v>
      </c>
      <c r="Y269" t="s">
        <v>44</v>
      </c>
      <c r="Z269" s="198">
        <v>44916</v>
      </c>
      <c r="AA269" s="198">
        <v>45657</v>
      </c>
      <c r="AB269" t="s">
        <v>36</v>
      </c>
      <c r="AC269">
        <v>2700000</v>
      </c>
      <c r="AD269" t="s">
        <v>113</v>
      </c>
      <c r="AE269" t="s">
        <v>37</v>
      </c>
      <c r="AF269" s="37">
        <v>1</v>
      </c>
      <c r="AG269" s="79" t="str">
        <f t="shared" si="4"/>
        <v>0</v>
      </c>
      <c r="AH269" s="3">
        <v>1</v>
      </c>
    </row>
    <row r="270" spans="1:34" x14ac:dyDescent="0.3">
      <c r="A270" t="s">
        <v>833</v>
      </c>
      <c r="B270" t="s">
        <v>834</v>
      </c>
      <c r="C270" t="s">
        <v>1853</v>
      </c>
      <c r="D270">
        <v>2900000</v>
      </c>
      <c r="E270">
        <v>2900000</v>
      </c>
      <c r="F270">
        <v>0</v>
      </c>
      <c r="G270">
        <v>0</v>
      </c>
      <c r="H270">
        <v>0</v>
      </c>
      <c r="I270">
        <v>2899409.33</v>
      </c>
      <c r="J270" s="186">
        <v>99.979632068965515</v>
      </c>
      <c r="K270">
        <v>0</v>
      </c>
      <c r="L270">
        <v>0</v>
      </c>
      <c r="M270">
        <v>2899409.33</v>
      </c>
      <c r="N270">
        <v>0</v>
      </c>
      <c r="O270">
        <v>2899409.33</v>
      </c>
      <c r="P270">
        <v>0</v>
      </c>
      <c r="Q270">
        <v>0</v>
      </c>
      <c r="R270">
        <v>0</v>
      </c>
      <c r="S270" t="s">
        <v>30</v>
      </c>
      <c r="T270" t="s">
        <v>31</v>
      </c>
      <c r="U270" t="s">
        <v>32</v>
      </c>
      <c r="V270" t="s">
        <v>31</v>
      </c>
      <c r="W270" t="s">
        <v>33</v>
      </c>
      <c r="X270" t="s">
        <v>34</v>
      </c>
      <c r="Y270" t="s">
        <v>83</v>
      </c>
      <c r="Z270" s="198">
        <v>44908</v>
      </c>
      <c r="AA270" s="198">
        <v>45199</v>
      </c>
      <c r="AB270" t="s">
        <v>36</v>
      </c>
      <c r="AC270">
        <v>2900000</v>
      </c>
      <c r="AD270" t="s">
        <v>32</v>
      </c>
      <c r="AE270" t="s">
        <v>37</v>
      </c>
      <c r="AF270" s="37">
        <v>1</v>
      </c>
      <c r="AG270" s="79" t="str">
        <f t="shared" si="4"/>
        <v>0</v>
      </c>
      <c r="AH270" s="3">
        <v>1</v>
      </c>
    </row>
    <row r="271" spans="1:34" x14ac:dyDescent="0.3">
      <c r="A271" t="s">
        <v>426</v>
      </c>
      <c r="B271" t="s">
        <v>427</v>
      </c>
      <c r="C271" t="s">
        <v>1853</v>
      </c>
      <c r="D271">
        <v>4000000</v>
      </c>
      <c r="E271">
        <v>4000000</v>
      </c>
      <c r="F271">
        <v>0</v>
      </c>
      <c r="G271">
        <v>0</v>
      </c>
      <c r="H271">
        <v>0</v>
      </c>
      <c r="I271">
        <v>3966599.83</v>
      </c>
      <c r="J271" s="186">
        <v>99.164995750000003</v>
      </c>
      <c r="K271">
        <v>0</v>
      </c>
      <c r="L271">
        <v>0</v>
      </c>
      <c r="M271">
        <v>3966599.83</v>
      </c>
      <c r="N271">
        <v>0</v>
      </c>
      <c r="O271">
        <v>3966599.83</v>
      </c>
      <c r="P271">
        <v>0</v>
      </c>
      <c r="Q271">
        <v>0</v>
      </c>
      <c r="R271">
        <v>0</v>
      </c>
      <c r="S271" t="s">
        <v>391</v>
      </c>
      <c r="T271" t="s">
        <v>31</v>
      </c>
      <c r="U271" t="s">
        <v>32</v>
      </c>
      <c r="V271" t="s">
        <v>31</v>
      </c>
      <c r="W271" t="s">
        <v>33</v>
      </c>
      <c r="X271" t="s">
        <v>34</v>
      </c>
      <c r="Y271" t="s">
        <v>35</v>
      </c>
      <c r="Z271" s="198">
        <v>44907</v>
      </c>
      <c r="AA271" s="198">
        <v>45382</v>
      </c>
      <c r="AB271" t="s">
        <v>36</v>
      </c>
      <c r="AC271">
        <v>4000000</v>
      </c>
      <c r="AD271" t="s">
        <v>32</v>
      </c>
      <c r="AE271" t="s">
        <v>37</v>
      </c>
      <c r="AF271" s="37">
        <v>1</v>
      </c>
      <c r="AG271" s="79" t="str">
        <f t="shared" si="4"/>
        <v>0</v>
      </c>
      <c r="AH271" s="3">
        <v>1</v>
      </c>
    </row>
    <row r="272" spans="1:34" x14ac:dyDescent="0.3">
      <c r="A272" t="s">
        <v>835</v>
      </c>
      <c r="B272" t="s">
        <v>836</v>
      </c>
      <c r="C272" t="s">
        <v>1854</v>
      </c>
      <c r="D272">
        <v>1000000</v>
      </c>
      <c r="E272">
        <v>1000000</v>
      </c>
      <c r="F272">
        <v>0</v>
      </c>
      <c r="G272">
        <v>0</v>
      </c>
      <c r="H272">
        <v>0</v>
      </c>
      <c r="I272">
        <v>1083632.08</v>
      </c>
      <c r="J272" s="186">
        <v>108.36320800000001</v>
      </c>
      <c r="K272">
        <v>0</v>
      </c>
      <c r="L272">
        <v>0</v>
      </c>
      <c r="M272">
        <v>1083632.08</v>
      </c>
      <c r="N272">
        <v>0</v>
      </c>
      <c r="O272">
        <v>1083632.08</v>
      </c>
      <c r="P272">
        <v>0</v>
      </c>
      <c r="Q272">
        <v>0</v>
      </c>
      <c r="R272">
        <v>0</v>
      </c>
      <c r="S272" t="s">
        <v>72</v>
      </c>
      <c r="T272" t="s">
        <v>41</v>
      </c>
      <c r="U272" t="s">
        <v>42</v>
      </c>
      <c r="V272" t="s">
        <v>41</v>
      </c>
      <c r="W272" t="s">
        <v>33</v>
      </c>
      <c r="X272" t="s">
        <v>43</v>
      </c>
      <c r="Y272" t="s">
        <v>35</v>
      </c>
      <c r="Z272" s="198">
        <v>44914</v>
      </c>
      <c r="AA272" s="198">
        <v>45291</v>
      </c>
      <c r="AB272" t="s">
        <v>36</v>
      </c>
      <c r="AC272">
        <v>1000000</v>
      </c>
      <c r="AD272" t="s">
        <v>42</v>
      </c>
      <c r="AE272" t="s">
        <v>37</v>
      </c>
      <c r="AF272" s="37">
        <v>1</v>
      </c>
      <c r="AG272" s="79" t="str">
        <f t="shared" si="4"/>
        <v>0</v>
      </c>
      <c r="AH272" s="3">
        <v>1</v>
      </c>
    </row>
    <row r="273" spans="1:34" x14ac:dyDescent="0.3">
      <c r="A273" t="s">
        <v>618</v>
      </c>
      <c r="B273" t="s">
        <v>619</v>
      </c>
      <c r="C273" t="s">
        <v>1854</v>
      </c>
      <c r="D273">
        <v>1300000</v>
      </c>
      <c r="E273">
        <v>1300000</v>
      </c>
      <c r="F273">
        <v>0</v>
      </c>
      <c r="G273">
        <v>0</v>
      </c>
      <c r="H273">
        <v>0</v>
      </c>
      <c r="I273">
        <v>1169625.1000000001</v>
      </c>
      <c r="J273" s="186">
        <v>89.971161538461544</v>
      </c>
      <c r="K273">
        <v>0</v>
      </c>
      <c r="L273">
        <v>0</v>
      </c>
      <c r="M273">
        <v>1169625.1000000001</v>
      </c>
      <c r="N273">
        <v>0</v>
      </c>
      <c r="O273">
        <v>1169625.1000000001</v>
      </c>
      <c r="P273">
        <v>0</v>
      </c>
      <c r="Q273">
        <v>0</v>
      </c>
      <c r="R273">
        <v>0</v>
      </c>
      <c r="S273" t="s">
        <v>72</v>
      </c>
      <c r="T273" t="s">
        <v>41</v>
      </c>
      <c r="U273" t="s">
        <v>42</v>
      </c>
      <c r="V273" t="s">
        <v>41</v>
      </c>
      <c r="W273" t="s">
        <v>33</v>
      </c>
      <c r="X273" t="s">
        <v>43</v>
      </c>
      <c r="Y273" t="s">
        <v>35</v>
      </c>
      <c r="Z273" s="198">
        <v>44914</v>
      </c>
      <c r="AA273" s="198">
        <v>45291</v>
      </c>
      <c r="AB273" t="s">
        <v>36</v>
      </c>
      <c r="AC273">
        <v>1300000</v>
      </c>
      <c r="AD273" t="s">
        <v>42</v>
      </c>
      <c r="AE273" t="s">
        <v>37</v>
      </c>
      <c r="AF273" s="37">
        <v>1</v>
      </c>
      <c r="AG273" s="79" t="str">
        <f t="shared" si="4"/>
        <v>0</v>
      </c>
      <c r="AH273" s="3">
        <v>1</v>
      </c>
    </row>
    <row r="274" spans="1:34" x14ac:dyDescent="0.3">
      <c r="A274" t="s">
        <v>620</v>
      </c>
      <c r="B274" t="s">
        <v>621</v>
      </c>
      <c r="C274" t="s">
        <v>1854</v>
      </c>
      <c r="D274">
        <v>2100000</v>
      </c>
      <c r="E274">
        <v>2100000</v>
      </c>
      <c r="F274">
        <v>0</v>
      </c>
      <c r="G274">
        <v>0</v>
      </c>
      <c r="H274">
        <v>0</v>
      </c>
      <c r="I274">
        <v>1726738.99</v>
      </c>
      <c r="J274" s="186">
        <v>82.22566619047619</v>
      </c>
      <c r="K274">
        <v>0</v>
      </c>
      <c r="L274">
        <v>0</v>
      </c>
      <c r="M274">
        <v>1726738.99</v>
      </c>
      <c r="N274">
        <v>0</v>
      </c>
      <c r="O274">
        <v>1726738.99</v>
      </c>
      <c r="P274">
        <v>0</v>
      </c>
      <c r="Q274">
        <v>0</v>
      </c>
      <c r="R274">
        <v>0</v>
      </c>
      <c r="S274" t="s">
        <v>72</v>
      </c>
      <c r="T274" t="s">
        <v>41</v>
      </c>
      <c r="U274" t="s">
        <v>42</v>
      </c>
      <c r="V274" t="s">
        <v>41</v>
      </c>
      <c r="W274" t="s">
        <v>33</v>
      </c>
      <c r="X274" t="s">
        <v>43</v>
      </c>
      <c r="Y274" t="s">
        <v>35</v>
      </c>
      <c r="Z274" s="198">
        <v>44918</v>
      </c>
      <c r="AA274" s="198">
        <v>45260</v>
      </c>
      <c r="AB274" t="s">
        <v>36</v>
      </c>
      <c r="AC274">
        <v>2100000</v>
      </c>
      <c r="AD274" t="s">
        <v>42</v>
      </c>
      <c r="AE274" t="s">
        <v>37</v>
      </c>
      <c r="AF274" s="37">
        <v>1</v>
      </c>
      <c r="AG274" s="79" t="str">
        <f t="shared" si="4"/>
        <v>0</v>
      </c>
      <c r="AH274" s="3">
        <v>1</v>
      </c>
    </row>
    <row r="275" spans="1:34" x14ac:dyDescent="0.3">
      <c r="A275" t="s">
        <v>916</v>
      </c>
      <c r="B275" t="s">
        <v>917</v>
      </c>
      <c r="C275" t="s">
        <v>1860</v>
      </c>
      <c r="D275">
        <v>2000000</v>
      </c>
      <c r="E275">
        <v>2000000</v>
      </c>
      <c r="F275">
        <v>0</v>
      </c>
      <c r="G275">
        <v>0</v>
      </c>
      <c r="H275">
        <v>0</v>
      </c>
      <c r="I275">
        <v>702182.41</v>
      </c>
      <c r="J275" s="186">
        <v>35.109120500000003</v>
      </c>
      <c r="K275">
        <v>0</v>
      </c>
      <c r="L275">
        <v>0</v>
      </c>
      <c r="M275">
        <v>702182.41</v>
      </c>
      <c r="N275">
        <v>0</v>
      </c>
      <c r="O275">
        <v>702182.41</v>
      </c>
      <c r="P275">
        <v>0</v>
      </c>
      <c r="Q275">
        <v>0</v>
      </c>
      <c r="R275">
        <v>0</v>
      </c>
      <c r="S275" t="s">
        <v>111</v>
      </c>
      <c r="T275" t="s">
        <v>112</v>
      </c>
      <c r="U275" t="s">
        <v>113</v>
      </c>
      <c r="V275" t="s">
        <v>112</v>
      </c>
      <c r="W275" t="s">
        <v>33</v>
      </c>
      <c r="X275" t="s">
        <v>114</v>
      </c>
      <c r="Y275" t="s">
        <v>83</v>
      </c>
      <c r="Z275" s="198">
        <v>44916</v>
      </c>
      <c r="AA275" s="198">
        <v>45473</v>
      </c>
      <c r="AB275" t="s">
        <v>36</v>
      </c>
      <c r="AC275">
        <v>2000000</v>
      </c>
      <c r="AD275" t="s">
        <v>113</v>
      </c>
      <c r="AE275" t="s">
        <v>37</v>
      </c>
      <c r="AF275" s="37">
        <v>1</v>
      </c>
      <c r="AG275" s="79" t="str">
        <f t="shared" si="4"/>
        <v>0</v>
      </c>
      <c r="AH275" s="3">
        <v>1</v>
      </c>
    </row>
    <row r="276" spans="1:34" x14ac:dyDescent="0.3">
      <c r="A276" t="s">
        <v>918</v>
      </c>
      <c r="B276" t="s">
        <v>919</v>
      </c>
      <c r="C276" t="s">
        <v>1856</v>
      </c>
      <c r="D276">
        <v>1200000</v>
      </c>
      <c r="E276">
        <v>1200000</v>
      </c>
      <c r="F276">
        <v>0</v>
      </c>
      <c r="G276">
        <v>0</v>
      </c>
      <c r="H276">
        <v>0</v>
      </c>
      <c r="I276">
        <v>1166809.92</v>
      </c>
      <c r="J276" s="186">
        <v>97.234159999999989</v>
      </c>
      <c r="K276">
        <v>0</v>
      </c>
      <c r="L276">
        <v>0</v>
      </c>
      <c r="M276">
        <v>1166809.92</v>
      </c>
      <c r="N276">
        <v>0</v>
      </c>
      <c r="O276">
        <v>1166809.92</v>
      </c>
      <c r="P276">
        <v>0</v>
      </c>
      <c r="Q276">
        <v>0</v>
      </c>
      <c r="R276">
        <v>0</v>
      </c>
      <c r="S276" t="s">
        <v>152</v>
      </c>
      <c r="T276" t="s">
        <v>76</v>
      </c>
      <c r="U276" t="s">
        <v>77</v>
      </c>
      <c r="V276" t="s">
        <v>76</v>
      </c>
      <c r="W276" t="s">
        <v>33</v>
      </c>
      <c r="X276" t="s">
        <v>78</v>
      </c>
      <c r="Y276" t="s">
        <v>44</v>
      </c>
      <c r="Z276" s="198">
        <v>44918</v>
      </c>
      <c r="AA276" s="198">
        <v>45291</v>
      </c>
      <c r="AB276" t="s">
        <v>36</v>
      </c>
      <c r="AC276">
        <v>1200000</v>
      </c>
      <c r="AD276" t="s">
        <v>77</v>
      </c>
      <c r="AE276" t="s">
        <v>37</v>
      </c>
      <c r="AF276" s="37">
        <v>1</v>
      </c>
      <c r="AG276" s="79" t="str">
        <f t="shared" si="4"/>
        <v>0</v>
      </c>
      <c r="AH276" s="3">
        <v>1</v>
      </c>
    </row>
    <row r="277" spans="1:34" x14ac:dyDescent="0.3">
      <c r="A277" t="s">
        <v>920</v>
      </c>
      <c r="B277" t="s">
        <v>921</v>
      </c>
      <c r="C277" t="s">
        <v>1856</v>
      </c>
      <c r="D277">
        <v>1200000</v>
      </c>
      <c r="E277">
        <v>1200000</v>
      </c>
      <c r="F277">
        <v>0</v>
      </c>
      <c r="G277">
        <v>0</v>
      </c>
      <c r="H277">
        <v>0</v>
      </c>
      <c r="I277">
        <v>1044209.99</v>
      </c>
      <c r="J277" s="186">
        <v>87.017499166666667</v>
      </c>
      <c r="K277">
        <v>0</v>
      </c>
      <c r="L277">
        <v>0</v>
      </c>
      <c r="M277">
        <v>1044209.99</v>
      </c>
      <c r="N277">
        <v>0</v>
      </c>
      <c r="O277">
        <v>1044209.99</v>
      </c>
      <c r="P277">
        <v>0</v>
      </c>
      <c r="Q277">
        <v>0</v>
      </c>
      <c r="R277">
        <v>0</v>
      </c>
      <c r="S277" t="s">
        <v>152</v>
      </c>
      <c r="T277" t="s">
        <v>76</v>
      </c>
      <c r="U277" t="s">
        <v>77</v>
      </c>
      <c r="V277" t="s">
        <v>76</v>
      </c>
      <c r="W277" t="s">
        <v>33</v>
      </c>
      <c r="X277" t="s">
        <v>78</v>
      </c>
      <c r="Y277" t="s">
        <v>44</v>
      </c>
      <c r="Z277" s="198">
        <v>44918</v>
      </c>
      <c r="AA277" s="198">
        <v>45291</v>
      </c>
      <c r="AB277" t="s">
        <v>36</v>
      </c>
      <c r="AC277">
        <v>1200000</v>
      </c>
      <c r="AD277" t="s">
        <v>77</v>
      </c>
      <c r="AE277" t="s">
        <v>37</v>
      </c>
      <c r="AF277" s="37">
        <v>1</v>
      </c>
      <c r="AG277" s="79" t="str">
        <f t="shared" si="4"/>
        <v>0</v>
      </c>
      <c r="AH277" s="3">
        <v>1</v>
      </c>
    </row>
    <row r="278" spans="1:34" x14ac:dyDescent="0.3">
      <c r="A278" t="s">
        <v>922</v>
      </c>
      <c r="B278" t="s">
        <v>923</v>
      </c>
      <c r="C278" t="s">
        <v>1855</v>
      </c>
      <c r="D278">
        <v>1350000</v>
      </c>
      <c r="E278">
        <v>1350000</v>
      </c>
      <c r="F278">
        <v>0</v>
      </c>
      <c r="G278">
        <v>0</v>
      </c>
      <c r="H278">
        <v>0</v>
      </c>
      <c r="I278">
        <v>1276023.6200000001</v>
      </c>
      <c r="J278" s="186">
        <v>94.520268148148162</v>
      </c>
      <c r="K278">
        <v>0</v>
      </c>
      <c r="L278">
        <v>0</v>
      </c>
      <c r="M278">
        <v>1276023.6200000001</v>
      </c>
      <c r="N278">
        <v>0</v>
      </c>
      <c r="O278">
        <v>1276023.6200000001</v>
      </c>
      <c r="P278">
        <v>0</v>
      </c>
      <c r="Q278">
        <v>0</v>
      </c>
      <c r="R278">
        <v>0</v>
      </c>
      <c r="S278" t="s">
        <v>56</v>
      </c>
      <c r="T278" t="s">
        <v>57</v>
      </c>
      <c r="U278" t="s">
        <v>58</v>
      </c>
      <c r="V278" t="s">
        <v>57</v>
      </c>
      <c r="W278" t="s">
        <v>33</v>
      </c>
      <c r="X278" t="s">
        <v>59</v>
      </c>
      <c r="Y278" t="s">
        <v>44</v>
      </c>
      <c r="Z278" s="198">
        <v>44918</v>
      </c>
      <c r="AA278" s="198">
        <v>45412</v>
      </c>
      <c r="AB278" t="s">
        <v>36</v>
      </c>
      <c r="AC278">
        <v>1350000</v>
      </c>
      <c r="AD278" t="s">
        <v>58</v>
      </c>
      <c r="AE278" t="s">
        <v>37</v>
      </c>
      <c r="AF278" s="37">
        <v>1</v>
      </c>
      <c r="AG278" s="79" t="str">
        <f t="shared" si="4"/>
        <v>0</v>
      </c>
      <c r="AH278" s="3">
        <v>1</v>
      </c>
    </row>
    <row r="279" spans="1:34" x14ac:dyDescent="0.3">
      <c r="A279" t="s">
        <v>837</v>
      </c>
      <c r="B279" t="s">
        <v>838</v>
      </c>
      <c r="C279" t="s">
        <v>1856</v>
      </c>
      <c r="D279">
        <v>2800000</v>
      </c>
      <c r="E279">
        <v>2800000</v>
      </c>
      <c r="F279">
        <v>0</v>
      </c>
      <c r="G279">
        <v>0</v>
      </c>
      <c r="H279">
        <v>0</v>
      </c>
      <c r="I279">
        <v>2753589.28</v>
      </c>
      <c r="J279" s="186">
        <v>98.342474285714275</v>
      </c>
      <c r="K279">
        <v>0</v>
      </c>
      <c r="L279">
        <v>0</v>
      </c>
      <c r="M279">
        <v>2753589.28</v>
      </c>
      <c r="N279">
        <v>0</v>
      </c>
      <c r="O279">
        <v>2753589.28</v>
      </c>
      <c r="P279">
        <v>0</v>
      </c>
      <c r="Q279">
        <v>0</v>
      </c>
      <c r="R279">
        <v>0</v>
      </c>
      <c r="S279" t="s">
        <v>152</v>
      </c>
      <c r="T279" t="s">
        <v>76</v>
      </c>
      <c r="U279" t="s">
        <v>77</v>
      </c>
      <c r="V279" t="s">
        <v>76</v>
      </c>
      <c r="W279" t="s">
        <v>33</v>
      </c>
      <c r="X279" t="s">
        <v>78</v>
      </c>
      <c r="Y279" t="s">
        <v>35</v>
      </c>
      <c r="Z279" s="198">
        <v>44918</v>
      </c>
      <c r="AA279" s="198">
        <v>45291</v>
      </c>
      <c r="AB279" t="s">
        <v>36</v>
      </c>
      <c r="AC279">
        <v>2800000</v>
      </c>
      <c r="AD279" t="s">
        <v>77</v>
      </c>
      <c r="AE279" t="s">
        <v>37</v>
      </c>
      <c r="AF279" s="37">
        <v>1</v>
      </c>
      <c r="AG279" s="79" t="str">
        <f t="shared" si="4"/>
        <v>0</v>
      </c>
      <c r="AH279" s="3">
        <v>1</v>
      </c>
    </row>
    <row r="280" spans="1:34" x14ac:dyDescent="0.3">
      <c r="A280" t="s">
        <v>622</v>
      </c>
      <c r="B280" t="s">
        <v>623</v>
      </c>
      <c r="C280" t="s">
        <v>1856</v>
      </c>
      <c r="D280">
        <v>1300000</v>
      </c>
      <c r="E280">
        <v>1300000</v>
      </c>
      <c r="F280">
        <v>0</v>
      </c>
      <c r="G280">
        <v>0</v>
      </c>
      <c r="H280">
        <v>0</v>
      </c>
      <c r="I280">
        <v>1244456.47</v>
      </c>
      <c r="J280" s="186">
        <v>95.727420769230761</v>
      </c>
      <c r="K280">
        <v>0</v>
      </c>
      <c r="L280">
        <v>0</v>
      </c>
      <c r="M280">
        <v>1244456.47</v>
      </c>
      <c r="N280">
        <v>0</v>
      </c>
      <c r="O280">
        <v>1244456.47</v>
      </c>
      <c r="P280">
        <v>0</v>
      </c>
      <c r="Q280">
        <v>0</v>
      </c>
      <c r="R280">
        <v>0</v>
      </c>
      <c r="S280" t="s">
        <v>152</v>
      </c>
      <c r="T280" t="s">
        <v>76</v>
      </c>
      <c r="U280" t="s">
        <v>77</v>
      </c>
      <c r="V280" t="s">
        <v>76</v>
      </c>
      <c r="W280" t="s">
        <v>33</v>
      </c>
      <c r="X280" t="s">
        <v>78</v>
      </c>
      <c r="Y280" t="s">
        <v>35</v>
      </c>
      <c r="Z280" s="198">
        <v>44918</v>
      </c>
      <c r="AA280" s="198">
        <v>45291</v>
      </c>
      <c r="AB280" t="s">
        <v>36</v>
      </c>
      <c r="AC280">
        <v>1300000</v>
      </c>
      <c r="AD280" t="s">
        <v>77</v>
      </c>
      <c r="AE280" t="s">
        <v>37</v>
      </c>
      <c r="AF280" s="37">
        <v>1</v>
      </c>
      <c r="AG280" s="79" t="str">
        <f t="shared" si="4"/>
        <v>0</v>
      </c>
      <c r="AH280" s="3">
        <v>1</v>
      </c>
    </row>
    <row r="281" spans="1:34" x14ac:dyDescent="0.3">
      <c r="A281" t="s">
        <v>428</v>
      </c>
      <c r="B281" t="s">
        <v>429</v>
      </c>
      <c r="C281" t="s">
        <v>1856</v>
      </c>
      <c r="D281">
        <v>3500000</v>
      </c>
      <c r="E281">
        <v>3500000</v>
      </c>
      <c r="F281">
        <v>0</v>
      </c>
      <c r="G281">
        <v>0</v>
      </c>
      <c r="H281">
        <v>0</v>
      </c>
      <c r="I281">
        <v>2783178.75</v>
      </c>
      <c r="J281" s="186">
        <v>79.519392857142861</v>
      </c>
      <c r="K281">
        <v>0</v>
      </c>
      <c r="L281">
        <v>0</v>
      </c>
      <c r="M281">
        <v>2783178.75</v>
      </c>
      <c r="N281">
        <v>0</v>
      </c>
      <c r="O281">
        <v>2783178.75</v>
      </c>
      <c r="P281">
        <v>0</v>
      </c>
      <c r="Q281">
        <v>0</v>
      </c>
      <c r="R281">
        <v>0</v>
      </c>
      <c r="S281" t="s">
        <v>152</v>
      </c>
      <c r="T281" t="s">
        <v>76</v>
      </c>
      <c r="U281" t="s">
        <v>77</v>
      </c>
      <c r="V281" t="s">
        <v>76</v>
      </c>
      <c r="W281" t="s">
        <v>33</v>
      </c>
      <c r="X281" t="s">
        <v>78</v>
      </c>
      <c r="Y281" t="s">
        <v>35</v>
      </c>
      <c r="Z281" s="198">
        <v>44918</v>
      </c>
      <c r="AA281" s="198">
        <v>45291</v>
      </c>
      <c r="AB281" t="s">
        <v>36</v>
      </c>
      <c r="AC281">
        <v>3500000</v>
      </c>
      <c r="AD281" t="s">
        <v>77</v>
      </c>
      <c r="AE281" t="s">
        <v>37</v>
      </c>
      <c r="AF281" s="37">
        <v>1</v>
      </c>
      <c r="AG281" s="79" t="str">
        <f t="shared" si="4"/>
        <v>0</v>
      </c>
      <c r="AH281" s="3">
        <v>1</v>
      </c>
    </row>
    <row r="282" spans="1:34" x14ac:dyDescent="0.3">
      <c r="A282" t="s">
        <v>430</v>
      </c>
      <c r="B282" t="s">
        <v>431</v>
      </c>
      <c r="C282" t="s">
        <v>1855</v>
      </c>
      <c r="D282">
        <v>6400000</v>
      </c>
      <c r="E282">
        <v>6400000</v>
      </c>
      <c r="F282">
        <v>0</v>
      </c>
      <c r="G282">
        <v>0</v>
      </c>
      <c r="H282">
        <v>0</v>
      </c>
      <c r="I282">
        <v>4838505.17</v>
      </c>
      <c r="J282" s="186">
        <v>75.601643281250006</v>
      </c>
      <c r="K282">
        <v>0</v>
      </c>
      <c r="L282">
        <v>0</v>
      </c>
      <c r="M282">
        <v>4838505.17</v>
      </c>
      <c r="N282">
        <v>0</v>
      </c>
      <c r="O282">
        <v>4838505.17</v>
      </c>
      <c r="P282">
        <v>0</v>
      </c>
      <c r="Q282">
        <v>0</v>
      </c>
      <c r="R282">
        <v>0</v>
      </c>
      <c r="S282" t="s">
        <v>286</v>
      </c>
      <c r="T282" t="s">
        <v>57</v>
      </c>
      <c r="U282" t="s">
        <v>58</v>
      </c>
      <c r="V282" t="s">
        <v>57</v>
      </c>
      <c r="W282" t="s">
        <v>33</v>
      </c>
      <c r="X282" t="s">
        <v>59</v>
      </c>
      <c r="Y282" t="s">
        <v>35</v>
      </c>
      <c r="Z282" s="198">
        <v>44939</v>
      </c>
      <c r="AA282" s="198">
        <v>45657</v>
      </c>
      <c r="AB282" t="s">
        <v>36</v>
      </c>
      <c r="AC282">
        <v>6400000</v>
      </c>
      <c r="AD282" t="s">
        <v>58</v>
      </c>
      <c r="AE282" t="s">
        <v>37</v>
      </c>
      <c r="AF282" s="37">
        <v>1</v>
      </c>
      <c r="AG282" s="79" t="str">
        <f t="shared" si="4"/>
        <v>0</v>
      </c>
      <c r="AH282" s="3">
        <v>1</v>
      </c>
    </row>
    <row r="283" spans="1:34" x14ac:dyDescent="0.3">
      <c r="A283" t="s">
        <v>624</v>
      </c>
      <c r="B283" t="s">
        <v>625</v>
      </c>
      <c r="C283" t="s">
        <v>1853</v>
      </c>
      <c r="D283">
        <v>1900000</v>
      </c>
      <c r="E283">
        <v>1900000</v>
      </c>
      <c r="F283">
        <v>0</v>
      </c>
      <c r="G283">
        <v>0</v>
      </c>
      <c r="H283">
        <v>0</v>
      </c>
      <c r="I283">
        <v>1896226.41</v>
      </c>
      <c r="J283" s="186">
        <v>99.801389999999998</v>
      </c>
      <c r="K283">
        <v>0</v>
      </c>
      <c r="L283">
        <v>0</v>
      </c>
      <c r="M283">
        <v>1896226.41</v>
      </c>
      <c r="N283">
        <v>0</v>
      </c>
      <c r="O283">
        <v>1896226.41</v>
      </c>
      <c r="P283">
        <v>0</v>
      </c>
      <c r="Q283">
        <v>-819.97</v>
      </c>
      <c r="R283">
        <v>0</v>
      </c>
      <c r="S283" t="s">
        <v>30</v>
      </c>
      <c r="T283" t="s">
        <v>31</v>
      </c>
      <c r="U283" t="s">
        <v>32</v>
      </c>
      <c r="V283" t="s">
        <v>31</v>
      </c>
      <c r="W283" t="s">
        <v>33</v>
      </c>
      <c r="X283" t="s">
        <v>34</v>
      </c>
      <c r="Y283" t="s">
        <v>35</v>
      </c>
      <c r="Z283" s="198">
        <v>44921</v>
      </c>
      <c r="AA283" s="198">
        <v>45382</v>
      </c>
      <c r="AB283" t="s">
        <v>36</v>
      </c>
      <c r="AC283">
        <v>1900000</v>
      </c>
      <c r="AD283" t="s">
        <v>32</v>
      </c>
      <c r="AE283" t="s">
        <v>37</v>
      </c>
      <c r="AF283" s="37">
        <v>1</v>
      </c>
      <c r="AG283" s="79" t="str">
        <f t="shared" si="4"/>
        <v>0</v>
      </c>
      <c r="AH283" s="3">
        <v>1</v>
      </c>
    </row>
    <row r="284" spans="1:34" x14ac:dyDescent="0.3">
      <c r="A284" t="s">
        <v>924</v>
      </c>
      <c r="B284" t="s">
        <v>925</v>
      </c>
      <c r="C284" t="s">
        <v>1857</v>
      </c>
      <c r="D284">
        <v>1700000</v>
      </c>
      <c r="E284">
        <v>1700000</v>
      </c>
      <c r="F284">
        <v>0</v>
      </c>
      <c r="G284">
        <v>0</v>
      </c>
      <c r="H284">
        <v>0</v>
      </c>
      <c r="I284">
        <v>1697066.33</v>
      </c>
      <c r="J284" s="186">
        <v>99.827431176470597</v>
      </c>
      <c r="K284">
        <v>0</v>
      </c>
      <c r="L284">
        <v>0</v>
      </c>
      <c r="M284">
        <v>1697066.33</v>
      </c>
      <c r="N284">
        <v>0</v>
      </c>
      <c r="O284">
        <v>1697066.33</v>
      </c>
      <c r="P284">
        <v>0</v>
      </c>
      <c r="Q284">
        <v>0</v>
      </c>
      <c r="R284">
        <v>0</v>
      </c>
      <c r="S284" t="s">
        <v>208</v>
      </c>
      <c r="T284" t="s">
        <v>100</v>
      </c>
      <c r="U284" t="s">
        <v>101</v>
      </c>
      <c r="V284" t="s">
        <v>100</v>
      </c>
      <c r="W284" t="s">
        <v>33</v>
      </c>
      <c r="X284" t="s">
        <v>102</v>
      </c>
      <c r="Y284" t="s">
        <v>86</v>
      </c>
      <c r="Z284" s="198">
        <v>44922</v>
      </c>
      <c r="AA284" s="198">
        <v>45291</v>
      </c>
      <c r="AB284" t="s">
        <v>36</v>
      </c>
      <c r="AC284">
        <v>1700000</v>
      </c>
      <c r="AD284" t="s">
        <v>101</v>
      </c>
      <c r="AE284" t="s">
        <v>37</v>
      </c>
      <c r="AF284" s="37">
        <v>1</v>
      </c>
      <c r="AG284" s="79" t="str">
        <f t="shared" si="4"/>
        <v>0</v>
      </c>
      <c r="AH284" s="3">
        <v>1</v>
      </c>
    </row>
    <row r="285" spans="1:34" x14ac:dyDescent="0.3">
      <c r="A285" t="s">
        <v>926</v>
      </c>
      <c r="B285" t="s">
        <v>927</v>
      </c>
      <c r="C285" t="s">
        <v>1857</v>
      </c>
      <c r="D285">
        <v>1700000</v>
      </c>
      <c r="E285">
        <v>1700000</v>
      </c>
      <c r="F285">
        <v>0</v>
      </c>
      <c r="G285">
        <v>0</v>
      </c>
      <c r="H285">
        <v>0</v>
      </c>
      <c r="I285">
        <v>1701311.44</v>
      </c>
      <c r="J285" s="186">
        <v>100.07714352941176</v>
      </c>
      <c r="K285">
        <v>0</v>
      </c>
      <c r="L285">
        <v>0</v>
      </c>
      <c r="M285">
        <v>1701311.44</v>
      </c>
      <c r="N285">
        <v>0</v>
      </c>
      <c r="O285">
        <v>1701311.44</v>
      </c>
      <c r="P285">
        <v>0</v>
      </c>
      <c r="Q285">
        <v>0</v>
      </c>
      <c r="R285">
        <v>0</v>
      </c>
      <c r="S285" t="s">
        <v>208</v>
      </c>
      <c r="T285" t="s">
        <v>100</v>
      </c>
      <c r="U285" t="s">
        <v>101</v>
      </c>
      <c r="V285" t="s">
        <v>100</v>
      </c>
      <c r="W285" t="s">
        <v>33</v>
      </c>
      <c r="X285" t="s">
        <v>102</v>
      </c>
      <c r="Y285" t="s">
        <v>86</v>
      </c>
      <c r="Z285" s="198">
        <v>44922</v>
      </c>
      <c r="AA285" s="198">
        <v>45291</v>
      </c>
      <c r="AB285" t="s">
        <v>36</v>
      </c>
      <c r="AC285">
        <v>1700000</v>
      </c>
      <c r="AD285" t="s">
        <v>101</v>
      </c>
      <c r="AE285" t="s">
        <v>37</v>
      </c>
      <c r="AF285" s="37">
        <v>1</v>
      </c>
      <c r="AG285" s="79" t="str">
        <f t="shared" si="4"/>
        <v>0</v>
      </c>
      <c r="AH285" s="3">
        <v>1</v>
      </c>
    </row>
    <row r="286" spans="1:34" x14ac:dyDescent="0.3">
      <c r="A286" t="s">
        <v>432</v>
      </c>
      <c r="B286" t="s">
        <v>433</v>
      </c>
      <c r="C286" t="s">
        <v>1855</v>
      </c>
      <c r="D286">
        <v>3100000</v>
      </c>
      <c r="E286">
        <v>3100000</v>
      </c>
      <c r="F286">
        <v>15230.53</v>
      </c>
      <c r="G286">
        <v>0</v>
      </c>
      <c r="H286">
        <v>0</v>
      </c>
      <c r="I286">
        <v>2831848.79</v>
      </c>
      <c r="J286" s="186">
        <v>91.349960967741936</v>
      </c>
      <c r="K286">
        <v>0</v>
      </c>
      <c r="L286">
        <v>0</v>
      </c>
      <c r="M286">
        <v>0</v>
      </c>
      <c r="N286">
        <v>2831848.79</v>
      </c>
      <c r="O286">
        <v>2847079.32</v>
      </c>
      <c r="P286">
        <v>0</v>
      </c>
      <c r="Q286">
        <v>0</v>
      </c>
      <c r="R286">
        <v>0</v>
      </c>
      <c r="S286" t="s">
        <v>2949</v>
      </c>
      <c r="T286" t="s">
        <v>57</v>
      </c>
      <c r="U286" t="s">
        <v>58</v>
      </c>
      <c r="V286" t="s">
        <v>57</v>
      </c>
      <c r="W286" t="s">
        <v>33</v>
      </c>
      <c r="X286" t="s">
        <v>59</v>
      </c>
      <c r="Y286" t="s">
        <v>35</v>
      </c>
      <c r="Z286" s="198">
        <v>44922</v>
      </c>
      <c r="AA286" s="198">
        <v>45657</v>
      </c>
      <c r="AB286" t="s">
        <v>36</v>
      </c>
      <c r="AC286">
        <v>3100000</v>
      </c>
      <c r="AD286" t="s">
        <v>58</v>
      </c>
      <c r="AE286" t="s">
        <v>2231</v>
      </c>
      <c r="AF286" s="37">
        <v>1</v>
      </c>
      <c r="AG286" s="79" t="str">
        <f t="shared" si="4"/>
        <v>0</v>
      </c>
      <c r="AH286" s="3">
        <v>1</v>
      </c>
    </row>
    <row r="287" spans="1:34" x14ac:dyDescent="0.3">
      <c r="A287" t="s">
        <v>928</v>
      </c>
      <c r="B287" t="s">
        <v>929</v>
      </c>
      <c r="C287" t="s">
        <v>1855</v>
      </c>
      <c r="D287">
        <v>5000000</v>
      </c>
      <c r="E287">
        <v>5000000</v>
      </c>
      <c r="F287">
        <v>0</v>
      </c>
      <c r="G287">
        <v>0</v>
      </c>
      <c r="H287">
        <v>0</v>
      </c>
      <c r="I287">
        <v>4732437.68</v>
      </c>
      <c r="J287" s="186">
        <v>94.648753599999992</v>
      </c>
      <c r="K287">
        <v>0</v>
      </c>
      <c r="L287">
        <v>0</v>
      </c>
      <c r="M287">
        <v>4732437.68</v>
      </c>
      <c r="N287">
        <v>0</v>
      </c>
      <c r="O287">
        <v>4732437.68</v>
      </c>
      <c r="P287">
        <v>0</v>
      </c>
      <c r="Q287">
        <v>0</v>
      </c>
      <c r="R287">
        <v>0</v>
      </c>
      <c r="S287" t="s">
        <v>2949</v>
      </c>
      <c r="T287" t="s">
        <v>57</v>
      </c>
      <c r="U287" t="s">
        <v>58</v>
      </c>
      <c r="V287" t="s">
        <v>57</v>
      </c>
      <c r="W287" t="s">
        <v>33</v>
      </c>
      <c r="X287" t="s">
        <v>59</v>
      </c>
      <c r="Y287" t="s">
        <v>44</v>
      </c>
      <c r="Z287" s="198">
        <v>44923</v>
      </c>
      <c r="AA287" s="198">
        <v>45657</v>
      </c>
      <c r="AB287" t="s">
        <v>36</v>
      </c>
      <c r="AC287">
        <v>5000000</v>
      </c>
      <c r="AD287" t="s">
        <v>58</v>
      </c>
      <c r="AE287" t="s">
        <v>37</v>
      </c>
      <c r="AF287" s="37">
        <v>1</v>
      </c>
      <c r="AG287" s="79" t="str">
        <f t="shared" si="4"/>
        <v>0</v>
      </c>
      <c r="AH287" s="3">
        <v>1</v>
      </c>
    </row>
    <row r="288" spans="1:34" x14ac:dyDescent="0.3">
      <c r="A288" t="s">
        <v>434</v>
      </c>
      <c r="B288" t="s">
        <v>435</v>
      </c>
      <c r="C288" t="s">
        <v>1859</v>
      </c>
      <c r="D288">
        <v>4600000</v>
      </c>
      <c r="E288">
        <v>4600000</v>
      </c>
      <c r="F288">
        <v>0</v>
      </c>
      <c r="G288">
        <v>0</v>
      </c>
      <c r="H288">
        <v>0</v>
      </c>
      <c r="I288">
        <v>4899471.43</v>
      </c>
      <c r="J288" s="186">
        <v>106.51024847826086</v>
      </c>
      <c r="K288">
        <v>0</v>
      </c>
      <c r="L288">
        <v>0</v>
      </c>
      <c r="M288">
        <v>4899471.43</v>
      </c>
      <c r="N288">
        <v>0</v>
      </c>
      <c r="O288">
        <v>4899471.43</v>
      </c>
      <c r="P288">
        <v>0</v>
      </c>
      <c r="Q288">
        <v>0</v>
      </c>
      <c r="R288">
        <v>0</v>
      </c>
      <c r="S288" t="s">
        <v>161</v>
      </c>
      <c r="T288" t="s">
        <v>162</v>
      </c>
      <c r="U288" t="s">
        <v>163</v>
      </c>
      <c r="V288" t="s">
        <v>162</v>
      </c>
      <c r="W288" t="s">
        <v>33</v>
      </c>
      <c r="X288" t="s">
        <v>164</v>
      </c>
      <c r="Y288" t="s">
        <v>35</v>
      </c>
      <c r="Z288" s="198">
        <v>44925</v>
      </c>
      <c r="AA288" s="198">
        <v>45291</v>
      </c>
      <c r="AB288" t="s">
        <v>36</v>
      </c>
      <c r="AC288">
        <v>4600000</v>
      </c>
      <c r="AD288" t="s">
        <v>163</v>
      </c>
      <c r="AE288" t="s">
        <v>37</v>
      </c>
      <c r="AF288" s="37">
        <v>1</v>
      </c>
      <c r="AG288" s="79" t="str">
        <f t="shared" si="4"/>
        <v>0</v>
      </c>
      <c r="AH288" s="3">
        <v>1</v>
      </c>
    </row>
    <row r="289" spans="1:34" x14ac:dyDescent="0.3">
      <c r="A289" t="s">
        <v>930</v>
      </c>
      <c r="B289" t="s">
        <v>931</v>
      </c>
      <c r="C289" t="s">
        <v>1853</v>
      </c>
      <c r="D289">
        <v>1200000</v>
      </c>
      <c r="E289">
        <v>1200000</v>
      </c>
      <c r="F289">
        <v>0</v>
      </c>
      <c r="G289">
        <v>0</v>
      </c>
      <c r="H289">
        <v>0</v>
      </c>
      <c r="I289">
        <v>1288005.55</v>
      </c>
      <c r="J289" s="186">
        <v>107.33379583333334</v>
      </c>
      <c r="K289">
        <v>0</v>
      </c>
      <c r="L289">
        <v>0</v>
      </c>
      <c r="M289">
        <v>1288005.55</v>
      </c>
      <c r="N289">
        <v>0</v>
      </c>
      <c r="O289">
        <v>1288005.55</v>
      </c>
      <c r="P289">
        <v>0</v>
      </c>
      <c r="Q289">
        <v>0</v>
      </c>
      <c r="R289">
        <v>0</v>
      </c>
      <c r="S289" t="s">
        <v>391</v>
      </c>
      <c r="T289" t="s">
        <v>31</v>
      </c>
      <c r="U289" t="s">
        <v>32</v>
      </c>
      <c r="V289" t="s">
        <v>31</v>
      </c>
      <c r="W289" t="s">
        <v>33</v>
      </c>
      <c r="X289" t="s">
        <v>34</v>
      </c>
      <c r="Y289" t="s">
        <v>44</v>
      </c>
      <c r="Z289" s="198">
        <v>44925</v>
      </c>
      <c r="AA289" s="198">
        <v>45322</v>
      </c>
      <c r="AB289" t="s">
        <v>36</v>
      </c>
      <c r="AC289">
        <v>1200000</v>
      </c>
      <c r="AD289" t="s">
        <v>32</v>
      </c>
      <c r="AE289" t="s">
        <v>37</v>
      </c>
      <c r="AF289" s="37">
        <v>1</v>
      </c>
      <c r="AG289" s="79" t="str">
        <f t="shared" si="4"/>
        <v>0</v>
      </c>
      <c r="AH289" s="3">
        <v>1</v>
      </c>
    </row>
    <row r="290" spans="1:34" x14ac:dyDescent="0.3">
      <c r="A290" t="s">
        <v>436</v>
      </c>
      <c r="B290" t="s">
        <v>437</v>
      </c>
      <c r="C290" t="s">
        <v>1859</v>
      </c>
      <c r="D290">
        <v>4600000</v>
      </c>
      <c r="E290">
        <v>4600000</v>
      </c>
      <c r="F290">
        <v>0</v>
      </c>
      <c r="G290">
        <v>0</v>
      </c>
      <c r="H290">
        <v>0</v>
      </c>
      <c r="I290">
        <v>4586714.51</v>
      </c>
      <c r="J290" s="186">
        <v>99.711185</v>
      </c>
      <c r="K290">
        <v>0</v>
      </c>
      <c r="L290">
        <v>0</v>
      </c>
      <c r="M290">
        <v>4586714.51</v>
      </c>
      <c r="N290">
        <v>0</v>
      </c>
      <c r="O290">
        <v>4586714.51</v>
      </c>
      <c r="P290">
        <v>0</v>
      </c>
      <c r="Q290">
        <v>0</v>
      </c>
      <c r="R290">
        <v>0</v>
      </c>
      <c r="S290" t="s">
        <v>161</v>
      </c>
      <c r="T290" t="s">
        <v>162</v>
      </c>
      <c r="U290" t="s">
        <v>163</v>
      </c>
      <c r="V290" t="s">
        <v>162</v>
      </c>
      <c r="W290" t="s">
        <v>33</v>
      </c>
      <c r="X290" t="s">
        <v>164</v>
      </c>
      <c r="Y290" t="s">
        <v>35</v>
      </c>
      <c r="Z290" s="198">
        <v>44925</v>
      </c>
      <c r="AA290" s="198">
        <v>45382</v>
      </c>
      <c r="AB290" t="s">
        <v>36</v>
      </c>
      <c r="AC290">
        <v>4600000</v>
      </c>
      <c r="AD290" t="s">
        <v>163</v>
      </c>
      <c r="AE290" t="s">
        <v>37</v>
      </c>
      <c r="AF290" s="37">
        <v>1</v>
      </c>
      <c r="AG290" s="79" t="str">
        <f t="shared" si="4"/>
        <v>0</v>
      </c>
      <c r="AH290" s="3">
        <v>1</v>
      </c>
    </row>
    <row r="291" spans="1:34" x14ac:dyDescent="0.3">
      <c r="A291" t="s">
        <v>626</v>
      </c>
      <c r="B291" t="s">
        <v>627</v>
      </c>
      <c r="C291" t="s">
        <v>1859</v>
      </c>
      <c r="D291">
        <v>7600000</v>
      </c>
      <c r="E291">
        <v>7600000</v>
      </c>
      <c r="F291">
        <v>0</v>
      </c>
      <c r="G291">
        <v>0</v>
      </c>
      <c r="H291">
        <v>0</v>
      </c>
      <c r="I291">
        <v>7439887.9100000001</v>
      </c>
      <c r="J291" s="186">
        <v>97.893261973684218</v>
      </c>
      <c r="K291">
        <v>0</v>
      </c>
      <c r="L291">
        <v>0</v>
      </c>
      <c r="M291">
        <v>7439887.9100000001</v>
      </c>
      <c r="N291">
        <v>0</v>
      </c>
      <c r="O291">
        <v>7439887.9100000001</v>
      </c>
      <c r="P291">
        <v>0</v>
      </c>
      <c r="Q291">
        <v>0</v>
      </c>
      <c r="R291">
        <v>0</v>
      </c>
      <c r="S291" t="s">
        <v>161</v>
      </c>
      <c r="T291" t="s">
        <v>162</v>
      </c>
      <c r="U291" t="s">
        <v>163</v>
      </c>
      <c r="V291" t="s">
        <v>162</v>
      </c>
      <c r="W291" t="s">
        <v>33</v>
      </c>
      <c r="X291" t="s">
        <v>164</v>
      </c>
      <c r="Y291" t="s">
        <v>35</v>
      </c>
      <c r="Z291" s="198">
        <v>44925</v>
      </c>
      <c r="AA291" s="198">
        <v>45291</v>
      </c>
      <c r="AB291" t="s">
        <v>36</v>
      </c>
      <c r="AC291">
        <v>7600000</v>
      </c>
      <c r="AD291" t="s">
        <v>163</v>
      </c>
      <c r="AE291" t="s">
        <v>37</v>
      </c>
      <c r="AF291" s="37">
        <v>1</v>
      </c>
      <c r="AG291" s="79" t="str">
        <f t="shared" si="4"/>
        <v>0</v>
      </c>
      <c r="AH291" s="3">
        <v>1</v>
      </c>
    </row>
    <row r="292" spans="1:34" x14ac:dyDescent="0.3">
      <c r="A292" t="s">
        <v>438</v>
      </c>
      <c r="B292" t="s">
        <v>439</v>
      </c>
      <c r="C292" t="s">
        <v>1854</v>
      </c>
      <c r="D292">
        <v>12100000</v>
      </c>
      <c r="E292">
        <v>12100000</v>
      </c>
      <c r="F292">
        <v>0</v>
      </c>
      <c r="G292">
        <v>0</v>
      </c>
      <c r="H292">
        <v>0</v>
      </c>
      <c r="I292">
        <v>12048695.75</v>
      </c>
      <c r="J292" s="186">
        <v>99.575997933884295</v>
      </c>
      <c r="K292">
        <v>0</v>
      </c>
      <c r="L292">
        <v>0</v>
      </c>
      <c r="M292">
        <v>12048695.75</v>
      </c>
      <c r="N292">
        <v>0</v>
      </c>
      <c r="O292">
        <v>12048695.75</v>
      </c>
      <c r="P292">
        <v>0</v>
      </c>
      <c r="Q292">
        <v>0</v>
      </c>
      <c r="R292">
        <v>0</v>
      </c>
      <c r="S292" t="s">
        <v>72</v>
      </c>
      <c r="T292" t="s">
        <v>41</v>
      </c>
      <c r="U292" t="s">
        <v>42</v>
      </c>
      <c r="V292" t="s">
        <v>41</v>
      </c>
      <c r="W292" t="s">
        <v>33</v>
      </c>
      <c r="X292" t="s">
        <v>43</v>
      </c>
      <c r="Y292" t="s">
        <v>35</v>
      </c>
      <c r="Z292" s="198">
        <v>44928</v>
      </c>
      <c r="AA292" s="198">
        <v>45473</v>
      </c>
      <c r="AB292" t="s">
        <v>36</v>
      </c>
      <c r="AC292">
        <v>12100000</v>
      </c>
      <c r="AD292" t="s">
        <v>42</v>
      </c>
      <c r="AE292" t="s">
        <v>37</v>
      </c>
      <c r="AF292" s="37">
        <v>1</v>
      </c>
      <c r="AG292" s="79" t="str">
        <f t="shared" si="4"/>
        <v>0</v>
      </c>
      <c r="AH292" s="3">
        <v>1</v>
      </c>
    </row>
    <row r="293" spans="1:34" x14ac:dyDescent="0.3">
      <c r="A293" t="s">
        <v>440</v>
      </c>
      <c r="B293" t="s">
        <v>441</v>
      </c>
      <c r="C293" t="s">
        <v>1854</v>
      </c>
      <c r="D293">
        <v>8700000</v>
      </c>
      <c r="E293">
        <v>8700000</v>
      </c>
      <c r="F293">
        <v>0</v>
      </c>
      <c r="G293">
        <v>0</v>
      </c>
      <c r="H293">
        <v>0</v>
      </c>
      <c r="I293">
        <v>8740459.3599999994</v>
      </c>
      <c r="J293" s="186">
        <v>100.46505011494253</v>
      </c>
      <c r="K293">
        <v>0</v>
      </c>
      <c r="L293">
        <v>0</v>
      </c>
      <c r="M293">
        <v>8740459.3599999994</v>
      </c>
      <c r="N293">
        <v>0</v>
      </c>
      <c r="O293">
        <v>8740459.3599999994</v>
      </c>
      <c r="P293">
        <v>0</v>
      </c>
      <c r="Q293">
        <v>0</v>
      </c>
      <c r="R293">
        <v>0</v>
      </c>
      <c r="S293" t="s">
        <v>72</v>
      </c>
      <c r="T293" t="s">
        <v>41</v>
      </c>
      <c r="U293" t="s">
        <v>42</v>
      </c>
      <c r="V293" t="s">
        <v>41</v>
      </c>
      <c r="W293" t="s">
        <v>33</v>
      </c>
      <c r="X293" t="s">
        <v>43</v>
      </c>
      <c r="Y293" t="s">
        <v>35</v>
      </c>
      <c r="Z293" s="198">
        <v>44928</v>
      </c>
      <c r="AA293" s="198">
        <v>45351</v>
      </c>
      <c r="AB293" t="s">
        <v>36</v>
      </c>
      <c r="AC293">
        <v>8700000</v>
      </c>
      <c r="AD293" t="s">
        <v>42</v>
      </c>
      <c r="AE293" t="s">
        <v>37</v>
      </c>
      <c r="AF293" s="37">
        <v>1</v>
      </c>
      <c r="AG293" s="79" t="str">
        <f t="shared" si="4"/>
        <v>0</v>
      </c>
      <c r="AH293" s="3">
        <v>1</v>
      </c>
    </row>
    <row r="294" spans="1:34" x14ac:dyDescent="0.3">
      <c r="A294" t="s">
        <v>628</v>
      </c>
      <c r="B294" t="s">
        <v>629</v>
      </c>
      <c r="C294" t="s">
        <v>1853</v>
      </c>
      <c r="D294">
        <v>5700000</v>
      </c>
      <c r="E294">
        <v>5700000</v>
      </c>
      <c r="F294">
        <v>0</v>
      </c>
      <c r="G294">
        <v>0</v>
      </c>
      <c r="H294">
        <v>0</v>
      </c>
      <c r="I294">
        <v>5676467.4400000004</v>
      </c>
      <c r="J294" s="186">
        <v>99.587148070175445</v>
      </c>
      <c r="K294">
        <v>0</v>
      </c>
      <c r="L294">
        <v>0</v>
      </c>
      <c r="M294">
        <v>5676467.4400000004</v>
      </c>
      <c r="N294">
        <v>0</v>
      </c>
      <c r="O294">
        <v>5676467.4400000004</v>
      </c>
      <c r="P294">
        <v>0</v>
      </c>
      <c r="Q294">
        <v>0</v>
      </c>
      <c r="R294">
        <v>0</v>
      </c>
      <c r="S294" t="s">
        <v>391</v>
      </c>
      <c r="T294" t="s">
        <v>31</v>
      </c>
      <c r="U294" t="s">
        <v>32</v>
      </c>
      <c r="V294" t="s">
        <v>31</v>
      </c>
      <c r="W294" t="s">
        <v>33</v>
      </c>
      <c r="X294" t="s">
        <v>34</v>
      </c>
      <c r="Y294" t="s">
        <v>35</v>
      </c>
      <c r="Z294" s="198">
        <v>44925</v>
      </c>
      <c r="AA294" s="198">
        <v>45382</v>
      </c>
      <c r="AB294" t="s">
        <v>36</v>
      </c>
      <c r="AC294">
        <v>5700000</v>
      </c>
      <c r="AD294" t="s">
        <v>32</v>
      </c>
      <c r="AE294" t="s">
        <v>37</v>
      </c>
      <c r="AF294" s="37">
        <v>1</v>
      </c>
      <c r="AG294" s="79" t="str">
        <f t="shared" si="4"/>
        <v>0</v>
      </c>
      <c r="AH294" s="3">
        <v>1</v>
      </c>
    </row>
    <row r="295" spans="1:34" x14ac:dyDescent="0.3">
      <c r="A295" t="s">
        <v>839</v>
      </c>
      <c r="B295" t="s">
        <v>840</v>
      </c>
      <c r="C295" t="s">
        <v>1860</v>
      </c>
      <c r="D295">
        <v>1800000</v>
      </c>
      <c r="E295">
        <v>1800000</v>
      </c>
      <c r="F295">
        <v>0</v>
      </c>
      <c r="G295">
        <v>0</v>
      </c>
      <c r="H295">
        <v>0</v>
      </c>
      <c r="I295">
        <v>1441661.22</v>
      </c>
      <c r="J295" s="186">
        <v>80.092290000000006</v>
      </c>
      <c r="K295">
        <v>0</v>
      </c>
      <c r="L295">
        <v>0</v>
      </c>
      <c r="M295">
        <v>1441661.22</v>
      </c>
      <c r="N295">
        <v>0</v>
      </c>
      <c r="O295">
        <v>1441661.22</v>
      </c>
      <c r="P295">
        <v>0</v>
      </c>
      <c r="Q295">
        <v>0</v>
      </c>
      <c r="R295">
        <v>0</v>
      </c>
      <c r="S295" t="s">
        <v>129</v>
      </c>
      <c r="T295" t="s">
        <v>112</v>
      </c>
      <c r="U295" t="s">
        <v>113</v>
      </c>
      <c r="V295" t="s">
        <v>112</v>
      </c>
      <c r="W295" t="s">
        <v>33</v>
      </c>
      <c r="X295" t="s">
        <v>114</v>
      </c>
      <c r="Y295" t="s">
        <v>35</v>
      </c>
      <c r="Z295" s="198">
        <v>44930</v>
      </c>
      <c r="AA295" s="198">
        <v>45382</v>
      </c>
      <c r="AB295" t="s">
        <v>36</v>
      </c>
      <c r="AC295">
        <v>1800000</v>
      </c>
      <c r="AD295" t="s">
        <v>113</v>
      </c>
      <c r="AE295" t="s">
        <v>37</v>
      </c>
      <c r="AF295" s="37">
        <v>1</v>
      </c>
      <c r="AG295" s="79" t="str">
        <f t="shared" si="4"/>
        <v>0</v>
      </c>
      <c r="AH295" s="3">
        <v>1</v>
      </c>
    </row>
    <row r="296" spans="1:34" x14ac:dyDescent="0.3">
      <c r="A296" t="s">
        <v>841</v>
      </c>
      <c r="B296" t="s">
        <v>842</v>
      </c>
      <c r="C296" t="s">
        <v>1860</v>
      </c>
      <c r="D296">
        <v>1800000</v>
      </c>
      <c r="E296">
        <v>1800000</v>
      </c>
      <c r="F296">
        <v>0</v>
      </c>
      <c r="G296">
        <v>0</v>
      </c>
      <c r="H296">
        <v>0</v>
      </c>
      <c r="I296">
        <v>1656730.94</v>
      </c>
      <c r="J296" s="186">
        <v>92.04060777777778</v>
      </c>
      <c r="K296">
        <v>0</v>
      </c>
      <c r="L296">
        <v>0</v>
      </c>
      <c r="M296">
        <v>1656730.94</v>
      </c>
      <c r="N296">
        <v>0</v>
      </c>
      <c r="O296">
        <v>1656730.94</v>
      </c>
      <c r="P296">
        <v>0</v>
      </c>
      <c r="Q296">
        <v>0</v>
      </c>
      <c r="R296">
        <v>0</v>
      </c>
      <c r="S296" t="s">
        <v>129</v>
      </c>
      <c r="T296" t="s">
        <v>112</v>
      </c>
      <c r="U296" t="s">
        <v>113</v>
      </c>
      <c r="V296" t="s">
        <v>112</v>
      </c>
      <c r="W296" t="s">
        <v>33</v>
      </c>
      <c r="X296" t="s">
        <v>114</v>
      </c>
      <c r="Y296" t="s">
        <v>35</v>
      </c>
      <c r="Z296" s="198">
        <v>44930</v>
      </c>
      <c r="AA296" s="198">
        <v>45382</v>
      </c>
      <c r="AB296" t="s">
        <v>36</v>
      </c>
      <c r="AC296">
        <v>1800000</v>
      </c>
      <c r="AD296" t="s">
        <v>113</v>
      </c>
      <c r="AE296" t="s">
        <v>37</v>
      </c>
      <c r="AF296" s="37">
        <v>1</v>
      </c>
      <c r="AG296" s="79" t="str">
        <f t="shared" si="4"/>
        <v>0</v>
      </c>
      <c r="AH296" s="3">
        <v>1</v>
      </c>
    </row>
    <row r="297" spans="1:34" x14ac:dyDescent="0.3">
      <c r="A297" t="s">
        <v>843</v>
      </c>
      <c r="B297" t="s">
        <v>844</v>
      </c>
      <c r="C297" t="s">
        <v>1860</v>
      </c>
      <c r="D297">
        <v>1800000</v>
      </c>
      <c r="E297">
        <v>1800000</v>
      </c>
      <c r="F297">
        <v>0</v>
      </c>
      <c r="G297">
        <v>0</v>
      </c>
      <c r="H297">
        <v>0</v>
      </c>
      <c r="I297">
        <v>1798109.6</v>
      </c>
      <c r="J297" s="186">
        <v>99.894977777777783</v>
      </c>
      <c r="K297">
        <v>0</v>
      </c>
      <c r="L297">
        <v>0</v>
      </c>
      <c r="M297">
        <v>1798109.6</v>
      </c>
      <c r="N297">
        <v>0</v>
      </c>
      <c r="O297">
        <v>1798109.6</v>
      </c>
      <c r="P297">
        <v>0</v>
      </c>
      <c r="Q297">
        <v>0</v>
      </c>
      <c r="R297">
        <v>0</v>
      </c>
      <c r="S297" t="s">
        <v>129</v>
      </c>
      <c r="T297" t="s">
        <v>112</v>
      </c>
      <c r="U297" t="s">
        <v>113</v>
      </c>
      <c r="V297" t="s">
        <v>112</v>
      </c>
      <c r="W297" t="s">
        <v>33</v>
      </c>
      <c r="X297" t="s">
        <v>114</v>
      </c>
      <c r="Y297" t="s">
        <v>35</v>
      </c>
      <c r="Z297" s="198">
        <v>44930</v>
      </c>
      <c r="AA297" s="198">
        <v>45382</v>
      </c>
      <c r="AB297" t="s">
        <v>36</v>
      </c>
      <c r="AC297">
        <v>1800000</v>
      </c>
      <c r="AD297" t="s">
        <v>113</v>
      </c>
      <c r="AE297" t="s">
        <v>37</v>
      </c>
      <c r="AF297" s="37">
        <v>1</v>
      </c>
      <c r="AG297" s="79" t="str">
        <f t="shared" si="4"/>
        <v>0</v>
      </c>
      <c r="AH297" s="3">
        <v>1</v>
      </c>
    </row>
    <row r="298" spans="1:34" x14ac:dyDescent="0.3">
      <c r="A298" t="s">
        <v>932</v>
      </c>
      <c r="B298" t="s">
        <v>933</v>
      </c>
      <c r="C298" t="s">
        <v>1858</v>
      </c>
      <c r="D298">
        <v>1200000</v>
      </c>
      <c r="E298">
        <v>1200000</v>
      </c>
      <c r="F298">
        <v>0</v>
      </c>
      <c r="G298">
        <v>0</v>
      </c>
      <c r="H298">
        <v>0</v>
      </c>
      <c r="I298">
        <v>1141643.52</v>
      </c>
      <c r="J298" s="186">
        <v>95.136960000000002</v>
      </c>
      <c r="K298">
        <v>0</v>
      </c>
      <c r="L298">
        <v>0</v>
      </c>
      <c r="M298">
        <v>1141643.52</v>
      </c>
      <c r="N298">
        <v>0</v>
      </c>
      <c r="O298">
        <v>1141643.52</v>
      </c>
      <c r="P298">
        <v>0</v>
      </c>
      <c r="Q298">
        <v>0</v>
      </c>
      <c r="R298">
        <v>0</v>
      </c>
      <c r="S298" t="s">
        <v>50</v>
      </c>
      <c r="T298" t="s">
        <v>51</v>
      </c>
      <c r="U298" t="s">
        <v>52</v>
      </c>
      <c r="V298" t="s">
        <v>51</v>
      </c>
      <c r="W298" t="s">
        <v>33</v>
      </c>
      <c r="X298" t="s">
        <v>53</v>
      </c>
      <c r="Y298" t="s">
        <v>44</v>
      </c>
      <c r="Z298" s="198">
        <v>44927</v>
      </c>
      <c r="AA298" s="198">
        <v>45382</v>
      </c>
      <c r="AB298" t="s">
        <v>36</v>
      </c>
      <c r="AC298">
        <v>1200000</v>
      </c>
      <c r="AD298" t="s">
        <v>52</v>
      </c>
      <c r="AE298" t="s">
        <v>37</v>
      </c>
      <c r="AF298" s="37">
        <v>1</v>
      </c>
      <c r="AG298" s="79" t="str">
        <f t="shared" si="4"/>
        <v>0</v>
      </c>
      <c r="AH298" s="3">
        <v>1</v>
      </c>
    </row>
    <row r="299" spans="1:34" x14ac:dyDescent="0.3">
      <c r="A299" t="s">
        <v>934</v>
      </c>
      <c r="B299" t="s">
        <v>935</v>
      </c>
      <c r="C299" t="s">
        <v>1858</v>
      </c>
      <c r="D299">
        <v>1200000</v>
      </c>
      <c r="E299">
        <v>1200000</v>
      </c>
      <c r="F299">
        <v>0</v>
      </c>
      <c r="G299">
        <v>0</v>
      </c>
      <c r="H299">
        <v>0</v>
      </c>
      <c r="I299">
        <v>1189051.51</v>
      </c>
      <c r="J299" s="186">
        <v>99.087625833333334</v>
      </c>
      <c r="K299">
        <v>0</v>
      </c>
      <c r="L299">
        <v>0</v>
      </c>
      <c r="M299">
        <v>1189051.51</v>
      </c>
      <c r="N299">
        <v>0</v>
      </c>
      <c r="O299">
        <v>1189051.51</v>
      </c>
      <c r="P299">
        <v>0</v>
      </c>
      <c r="Q299">
        <v>0</v>
      </c>
      <c r="R299">
        <v>0</v>
      </c>
      <c r="S299" t="s">
        <v>50</v>
      </c>
      <c r="T299" t="s">
        <v>51</v>
      </c>
      <c r="U299" t="s">
        <v>52</v>
      </c>
      <c r="V299" t="s">
        <v>51</v>
      </c>
      <c r="W299" t="s">
        <v>33</v>
      </c>
      <c r="X299" t="s">
        <v>53</v>
      </c>
      <c r="Y299" t="s">
        <v>44</v>
      </c>
      <c r="Z299" s="198">
        <v>44927</v>
      </c>
      <c r="AA299" s="198">
        <v>45382</v>
      </c>
      <c r="AB299" t="s">
        <v>36</v>
      </c>
      <c r="AC299">
        <v>1200000</v>
      </c>
      <c r="AD299" t="s">
        <v>52</v>
      </c>
      <c r="AE299" t="s">
        <v>37</v>
      </c>
      <c r="AF299" s="37">
        <v>1</v>
      </c>
      <c r="AG299" s="79" t="str">
        <f t="shared" si="4"/>
        <v>0</v>
      </c>
      <c r="AH299" s="3">
        <v>1</v>
      </c>
    </row>
    <row r="300" spans="1:34" x14ac:dyDescent="0.3">
      <c r="A300" t="s">
        <v>936</v>
      </c>
      <c r="B300" t="s">
        <v>937</v>
      </c>
      <c r="C300" t="s">
        <v>1855</v>
      </c>
      <c r="D300">
        <v>1800000</v>
      </c>
      <c r="E300">
        <v>1800000</v>
      </c>
      <c r="F300">
        <v>0</v>
      </c>
      <c r="G300">
        <v>0</v>
      </c>
      <c r="H300">
        <v>0</v>
      </c>
      <c r="I300">
        <v>1155840.53</v>
      </c>
      <c r="J300" s="186">
        <v>64.213362777777775</v>
      </c>
      <c r="K300">
        <v>0</v>
      </c>
      <c r="L300">
        <v>0</v>
      </c>
      <c r="M300">
        <v>1155840.53</v>
      </c>
      <c r="N300">
        <v>0</v>
      </c>
      <c r="O300">
        <v>1155840.53</v>
      </c>
      <c r="P300">
        <v>0</v>
      </c>
      <c r="Q300">
        <v>0</v>
      </c>
      <c r="R300">
        <v>0</v>
      </c>
      <c r="S300" t="s">
        <v>56</v>
      </c>
      <c r="T300" t="s">
        <v>57</v>
      </c>
      <c r="U300" t="s">
        <v>58</v>
      </c>
      <c r="V300" t="s">
        <v>57</v>
      </c>
      <c r="W300" t="s">
        <v>33</v>
      </c>
      <c r="X300" t="s">
        <v>59</v>
      </c>
      <c r="Y300" t="s">
        <v>86</v>
      </c>
      <c r="Z300" s="198">
        <v>44939</v>
      </c>
      <c r="AA300" s="198">
        <v>45626</v>
      </c>
      <c r="AB300" t="s">
        <v>36</v>
      </c>
      <c r="AC300">
        <v>1800000</v>
      </c>
      <c r="AD300" t="s">
        <v>58</v>
      </c>
      <c r="AE300" t="s">
        <v>37</v>
      </c>
      <c r="AF300" s="37">
        <v>1</v>
      </c>
      <c r="AG300" s="79" t="str">
        <f t="shared" si="4"/>
        <v>0</v>
      </c>
      <c r="AH300" s="3">
        <v>1</v>
      </c>
    </row>
    <row r="301" spans="1:34" x14ac:dyDescent="0.3">
      <c r="A301" t="s">
        <v>845</v>
      </c>
      <c r="B301" t="s">
        <v>846</v>
      </c>
      <c r="C301" t="s">
        <v>1855</v>
      </c>
      <c r="D301">
        <v>700000</v>
      </c>
      <c r="E301">
        <v>700000</v>
      </c>
      <c r="F301">
        <v>0</v>
      </c>
      <c r="G301">
        <v>0</v>
      </c>
      <c r="H301">
        <v>0</v>
      </c>
      <c r="I301">
        <v>735645.56</v>
      </c>
      <c r="J301" s="186">
        <v>105.09222285714287</v>
      </c>
      <c r="K301">
        <v>0</v>
      </c>
      <c r="L301">
        <v>0</v>
      </c>
      <c r="M301">
        <v>735645.56</v>
      </c>
      <c r="N301">
        <v>0</v>
      </c>
      <c r="O301">
        <v>735645.56</v>
      </c>
      <c r="P301">
        <v>0</v>
      </c>
      <c r="Q301">
        <v>0</v>
      </c>
      <c r="R301">
        <v>0</v>
      </c>
      <c r="S301" t="s">
        <v>286</v>
      </c>
      <c r="T301" t="s">
        <v>57</v>
      </c>
      <c r="U301" t="s">
        <v>58</v>
      </c>
      <c r="V301" t="s">
        <v>57</v>
      </c>
      <c r="W301" t="s">
        <v>33</v>
      </c>
      <c r="X301" t="s">
        <v>59</v>
      </c>
      <c r="Y301" t="s">
        <v>35</v>
      </c>
      <c r="Z301" s="198">
        <v>44939</v>
      </c>
      <c r="AA301" s="198">
        <v>45412</v>
      </c>
      <c r="AB301" t="s">
        <v>36</v>
      </c>
      <c r="AC301">
        <v>700000</v>
      </c>
      <c r="AD301" t="s">
        <v>58</v>
      </c>
      <c r="AE301" t="s">
        <v>37</v>
      </c>
      <c r="AF301" s="37">
        <v>1</v>
      </c>
      <c r="AG301" s="79" t="str">
        <f t="shared" si="4"/>
        <v>0</v>
      </c>
      <c r="AH301" s="3">
        <v>1</v>
      </c>
    </row>
    <row r="302" spans="1:34" x14ac:dyDescent="0.3">
      <c r="A302" t="s">
        <v>847</v>
      </c>
      <c r="B302" t="s">
        <v>848</v>
      </c>
      <c r="C302" t="s">
        <v>1855</v>
      </c>
      <c r="D302">
        <v>700000</v>
      </c>
      <c r="E302">
        <v>700000</v>
      </c>
      <c r="F302">
        <v>0</v>
      </c>
      <c r="G302">
        <v>0</v>
      </c>
      <c r="H302">
        <v>0</v>
      </c>
      <c r="I302">
        <v>596694.18000000005</v>
      </c>
      <c r="J302" s="186">
        <v>85.242025714285717</v>
      </c>
      <c r="K302">
        <v>0</v>
      </c>
      <c r="L302">
        <v>0</v>
      </c>
      <c r="M302">
        <v>596694.18000000005</v>
      </c>
      <c r="N302">
        <v>0</v>
      </c>
      <c r="O302">
        <v>596694.18000000005</v>
      </c>
      <c r="P302">
        <v>0</v>
      </c>
      <c r="Q302">
        <v>0</v>
      </c>
      <c r="R302">
        <v>0</v>
      </c>
      <c r="S302" t="s">
        <v>286</v>
      </c>
      <c r="T302" t="s">
        <v>57</v>
      </c>
      <c r="U302" t="s">
        <v>58</v>
      </c>
      <c r="V302" t="s">
        <v>57</v>
      </c>
      <c r="W302" t="s">
        <v>33</v>
      </c>
      <c r="X302" t="s">
        <v>59</v>
      </c>
      <c r="Y302" t="s">
        <v>35</v>
      </c>
      <c r="Z302" s="198">
        <v>44939</v>
      </c>
      <c r="AA302" s="198">
        <v>45412</v>
      </c>
      <c r="AB302" t="s">
        <v>36</v>
      </c>
      <c r="AC302">
        <v>700000</v>
      </c>
      <c r="AD302" t="s">
        <v>58</v>
      </c>
      <c r="AE302" t="s">
        <v>37</v>
      </c>
      <c r="AF302" s="37">
        <v>1</v>
      </c>
      <c r="AG302" s="79" t="str">
        <f t="shared" si="4"/>
        <v>0</v>
      </c>
      <c r="AH302" s="3">
        <v>1</v>
      </c>
    </row>
    <row r="303" spans="1:34" x14ac:dyDescent="0.3">
      <c r="A303" t="s">
        <v>630</v>
      </c>
      <c r="B303" t="s">
        <v>631</v>
      </c>
      <c r="C303" t="s">
        <v>1855</v>
      </c>
      <c r="D303">
        <v>2000000</v>
      </c>
      <c r="E303">
        <v>2000000</v>
      </c>
      <c r="F303">
        <v>0</v>
      </c>
      <c r="G303">
        <v>0</v>
      </c>
      <c r="H303">
        <v>0</v>
      </c>
      <c r="I303">
        <v>1713468.61</v>
      </c>
      <c r="J303" s="186">
        <v>85.673430500000009</v>
      </c>
      <c r="K303">
        <v>0</v>
      </c>
      <c r="L303">
        <v>0</v>
      </c>
      <c r="M303">
        <v>1713468.61</v>
      </c>
      <c r="N303">
        <v>0</v>
      </c>
      <c r="O303">
        <v>1713468.61</v>
      </c>
      <c r="P303">
        <v>0</v>
      </c>
      <c r="Q303">
        <v>0</v>
      </c>
      <c r="R303">
        <v>0</v>
      </c>
      <c r="S303" t="s">
        <v>286</v>
      </c>
      <c r="T303" t="s">
        <v>57</v>
      </c>
      <c r="U303" t="s">
        <v>58</v>
      </c>
      <c r="V303" t="s">
        <v>57</v>
      </c>
      <c r="W303" t="s">
        <v>33</v>
      </c>
      <c r="X303" t="s">
        <v>59</v>
      </c>
      <c r="Y303" t="s">
        <v>35</v>
      </c>
      <c r="Z303" s="198">
        <v>44939</v>
      </c>
      <c r="AA303" s="198">
        <v>45657</v>
      </c>
      <c r="AB303" t="s">
        <v>36</v>
      </c>
      <c r="AC303">
        <v>2000000</v>
      </c>
      <c r="AD303" t="s">
        <v>58</v>
      </c>
      <c r="AE303" t="s">
        <v>37</v>
      </c>
      <c r="AF303" s="37">
        <v>1</v>
      </c>
      <c r="AG303" s="79" t="str">
        <f t="shared" si="4"/>
        <v>0</v>
      </c>
      <c r="AH303" s="3">
        <v>1</v>
      </c>
    </row>
    <row r="304" spans="1:34" x14ac:dyDescent="0.3">
      <c r="A304" t="s">
        <v>442</v>
      </c>
      <c r="B304" t="s">
        <v>443</v>
      </c>
      <c r="C304" t="s">
        <v>1853</v>
      </c>
      <c r="D304">
        <v>6020000</v>
      </c>
      <c r="E304">
        <v>6020000</v>
      </c>
      <c r="F304">
        <v>0</v>
      </c>
      <c r="G304">
        <v>0</v>
      </c>
      <c r="H304">
        <v>0</v>
      </c>
      <c r="I304">
        <v>6538613.0300000003</v>
      </c>
      <c r="J304" s="186">
        <v>108.61483438538207</v>
      </c>
      <c r="K304">
        <v>0</v>
      </c>
      <c r="L304">
        <v>0</v>
      </c>
      <c r="M304">
        <v>6538613.0300000003</v>
      </c>
      <c r="N304">
        <v>0</v>
      </c>
      <c r="O304">
        <v>6538613.0300000003</v>
      </c>
      <c r="P304">
        <v>0</v>
      </c>
      <c r="Q304">
        <v>0</v>
      </c>
      <c r="R304">
        <v>0</v>
      </c>
      <c r="S304" t="s">
        <v>30</v>
      </c>
      <c r="T304" t="s">
        <v>31</v>
      </c>
      <c r="U304" t="s">
        <v>32</v>
      </c>
      <c r="V304" t="s">
        <v>31</v>
      </c>
      <c r="W304" t="s">
        <v>33</v>
      </c>
      <c r="X304" t="s">
        <v>34</v>
      </c>
      <c r="Y304" t="s">
        <v>35</v>
      </c>
      <c r="Z304" s="198">
        <v>44943</v>
      </c>
      <c r="AA304" s="198">
        <v>45322</v>
      </c>
      <c r="AB304" t="s">
        <v>36</v>
      </c>
      <c r="AC304">
        <v>6020000</v>
      </c>
      <c r="AD304" t="s">
        <v>32</v>
      </c>
      <c r="AE304" t="s">
        <v>37</v>
      </c>
      <c r="AF304" s="37">
        <v>1</v>
      </c>
      <c r="AG304" s="79" t="str">
        <f t="shared" si="4"/>
        <v>0</v>
      </c>
      <c r="AH304" s="3">
        <v>1</v>
      </c>
    </row>
    <row r="305" spans="1:34" x14ac:dyDescent="0.3">
      <c r="A305" t="s">
        <v>632</v>
      </c>
      <c r="B305" t="s">
        <v>633</v>
      </c>
      <c r="C305" t="s">
        <v>1856</v>
      </c>
      <c r="D305">
        <v>2600000</v>
      </c>
      <c r="E305">
        <v>2600000</v>
      </c>
      <c r="F305">
        <v>0</v>
      </c>
      <c r="G305">
        <v>0</v>
      </c>
      <c r="H305">
        <v>0</v>
      </c>
      <c r="I305">
        <v>2075901.12</v>
      </c>
      <c r="J305" s="186">
        <v>79.842350769230777</v>
      </c>
      <c r="K305">
        <v>0</v>
      </c>
      <c r="L305">
        <v>0</v>
      </c>
      <c r="M305">
        <v>2075901.12</v>
      </c>
      <c r="N305">
        <v>0</v>
      </c>
      <c r="O305">
        <v>2075901.12</v>
      </c>
      <c r="P305">
        <v>0</v>
      </c>
      <c r="Q305">
        <v>0</v>
      </c>
      <c r="R305">
        <v>0</v>
      </c>
      <c r="S305" t="s">
        <v>152</v>
      </c>
      <c r="T305" t="s">
        <v>76</v>
      </c>
      <c r="U305" t="s">
        <v>77</v>
      </c>
      <c r="V305" t="s">
        <v>76</v>
      </c>
      <c r="W305" t="s">
        <v>33</v>
      </c>
      <c r="X305" t="s">
        <v>78</v>
      </c>
      <c r="Y305" t="s">
        <v>35</v>
      </c>
      <c r="Z305" s="198">
        <v>44946</v>
      </c>
      <c r="AA305" s="198">
        <v>45291</v>
      </c>
      <c r="AB305" t="s">
        <v>36</v>
      </c>
      <c r="AC305">
        <v>2600000</v>
      </c>
      <c r="AD305" t="s">
        <v>77</v>
      </c>
      <c r="AE305" t="s">
        <v>37</v>
      </c>
      <c r="AF305" s="37">
        <v>1</v>
      </c>
      <c r="AG305" s="79" t="str">
        <f t="shared" si="4"/>
        <v>0</v>
      </c>
      <c r="AH305" s="3">
        <v>1</v>
      </c>
    </row>
    <row r="306" spans="1:34" x14ac:dyDescent="0.3">
      <c r="A306" t="s">
        <v>444</v>
      </c>
      <c r="B306" t="s">
        <v>445</v>
      </c>
      <c r="C306" t="s">
        <v>1860</v>
      </c>
      <c r="D306">
        <v>7600000</v>
      </c>
      <c r="E306">
        <v>7600000</v>
      </c>
      <c r="F306">
        <v>0</v>
      </c>
      <c r="G306">
        <v>0</v>
      </c>
      <c r="H306">
        <v>0</v>
      </c>
      <c r="I306">
        <v>8074010.5499999998</v>
      </c>
      <c r="J306" s="186">
        <v>106.23698092105263</v>
      </c>
      <c r="K306">
        <v>0</v>
      </c>
      <c r="L306">
        <v>0</v>
      </c>
      <c r="M306">
        <v>8074010.5499999998</v>
      </c>
      <c r="N306">
        <v>0</v>
      </c>
      <c r="O306">
        <v>8074010.5499999998</v>
      </c>
      <c r="P306">
        <v>0</v>
      </c>
      <c r="Q306">
        <v>0</v>
      </c>
      <c r="R306">
        <v>0</v>
      </c>
      <c r="S306" t="s">
        <v>129</v>
      </c>
      <c r="T306" t="s">
        <v>112</v>
      </c>
      <c r="U306" t="s">
        <v>113</v>
      </c>
      <c r="V306" t="s">
        <v>112</v>
      </c>
      <c r="W306" t="s">
        <v>33</v>
      </c>
      <c r="X306" t="s">
        <v>114</v>
      </c>
      <c r="Y306" t="s">
        <v>35</v>
      </c>
      <c r="Z306" s="198">
        <v>44957</v>
      </c>
      <c r="AA306" s="198">
        <v>45382</v>
      </c>
      <c r="AB306" t="s">
        <v>36</v>
      </c>
      <c r="AC306">
        <v>7600000</v>
      </c>
      <c r="AD306" t="s">
        <v>113</v>
      </c>
      <c r="AE306" t="s">
        <v>37</v>
      </c>
      <c r="AF306" s="37">
        <v>1</v>
      </c>
      <c r="AG306" s="79" t="str">
        <f t="shared" si="4"/>
        <v>0</v>
      </c>
      <c r="AH306" s="3">
        <v>1</v>
      </c>
    </row>
    <row r="307" spans="1:34" x14ac:dyDescent="0.3">
      <c r="A307" t="s">
        <v>446</v>
      </c>
      <c r="B307" t="s">
        <v>447</v>
      </c>
      <c r="C307" t="s">
        <v>1856</v>
      </c>
      <c r="D307">
        <v>3500000</v>
      </c>
      <c r="E307">
        <v>3500000</v>
      </c>
      <c r="F307">
        <v>0</v>
      </c>
      <c r="G307">
        <v>0</v>
      </c>
      <c r="H307">
        <v>0</v>
      </c>
      <c r="I307">
        <v>3845018.68</v>
      </c>
      <c r="J307" s="186">
        <v>109.85767657142857</v>
      </c>
      <c r="K307">
        <v>0</v>
      </c>
      <c r="L307">
        <v>0</v>
      </c>
      <c r="M307">
        <v>3845018.68</v>
      </c>
      <c r="N307">
        <v>0</v>
      </c>
      <c r="O307">
        <v>3845018.68</v>
      </c>
      <c r="P307">
        <v>0</v>
      </c>
      <c r="Q307">
        <v>0</v>
      </c>
      <c r="R307">
        <v>0</v>
      </c>
      <c r="S307" t="s">
        <v>152</v>
      </c>
      <c r="T307" t="s">
        <v>76</v>
      </c>
      <c r="U307" t="s">
        <v>77</v>
      </c>
      <c r="V307" t="s">
        <v>76</v>
      </c>
      <c r="W307" t="s">
        <v>33</v>
      </c>
      <c r="X307" t="s">
        <v>78</v>
      </c>
      <c r="Y307" t="s">
        <v>35</v>
      </c>
      <c r="Z307" s="198">
        <v>44946</v>
      </c>
      <c r="AA307" s="198">
        <v>45291</v>
      </c>
      <c r="AB307" t="s">
        <v>36</v>
      </c>
      <c r="AC307">
        <v>3500000</v>
      </c>
      <c r="AD307" t="s">
        <v>77</v>
      </c>
      <c r="AE307" t="s">
        <v>37</v>
      </c>
      <c r="AF307" s="37">
        <v>1</v>
      </c>
      <c r="AG307" s="79" t="str">
        <f t="shared" si="4"/>
        <v>0</v>
      </c>
      <c r="AH307" s="3">
        <v>1</v>
      </c>
    </row>
    <row r="308" spans="1:34" x14ac:dyDescent="0.3">
      <c r="A308" t="s">
        <v>849</v>
      </c>
      <c r="B308" t="s">
        <v>850</v>
      </c>
      <c r="C308" t="s">
        <v>1858</v>
      </c>
      <c r="D308">
        <v>2000000</v>
      </c>
      <c r="E308">
        <v>2000000</v>
      </c>
      <c r="F308">
        <v>0</v>
      </c>
      <c r="G308">
        <v>0</v>
      </c>
      <c r="H308">
        <v>0</v>
      </c>
      <c r="I308">
        <v>1996771.45</v>
      </c>
      <c r="J308" s="186">
        <v>99.838572499999998</v>
      </c>
      <c r="K308">
        <v>0</v>
      </c>
      <c r="L308">
        <v>0</v>
      </c>
      <c r="M308">
        <v>1996771.45</v>
      </c>
      <c r="N308">
        <v>0</v>
      </c>
      <c r="O308">
        <v>1996771.45</v>
      </c>
      <c r="P308">
        <v>0</v>
      </c>
      <c r="Q308">
        <v>-21588.52</v>
      </c>
      <c r="R308">
        <v>0</v>
      </c>
      <c r="S308" t="s">
        <v>50</v>
      </c>
      <c r="T308" t="s">
        <v>51</v>
      </c>
      <c r="U308" t="s">
        <v>52</v>
      </c>
      <c r="V308" t="s">
        <v>51</v>
      </c>
      <c r="W308" t="s">
        <v>33</v>
      </c>
      <c r="X308" t="s">
        <v>53</v>
      </c>
      <c r="Y308" t="s">
        <v>35</v>
      </c>
      <c r="Z308" s="198">
        <v>44950</v>
      </c>
      <c r="AA308" s="198">
        <v>45382</v>
      </c>
      <c r="AB308" t="s">
        <v>36</v>
      </c>
      <c r="AC308">
        <v>2000000</v>
      </c>
      <c r="AD308" t="s">
        <v>52</v>
      </c>
      <c r="AE308" t="s">
        <v>37</v>
      </c>
      <c r="AF308" s="37">
        <v>1</v>
      </c>
      <c r="AG308" s="79" t="str">
        <f t="shared" si="4"/>
        <v>0</v>
      </c>
      <c r="AH308" s="3">
        <v>1</v>
      </c>
    </row>
    <row r="309" spans="1:34" x14ac:dyDescent="0.3">
      <c r="A309" t="s">
        <v>938</v>
      </c>
      <c r="B309" t="s">
        <v>939</v>
      </c>
      <c r="C309" t="s">
        <v>1843</v>
      </c>
      <c r="D309">
        <v>7000000</v>
      </c>
      <c r="E309">
        <v>7000000</v>
      </c>
      <c r="F309">
        <v>0</v>
      </c>
      <c r="G309">
        <v>0</v>
      </c>
      <c r="H309">
        <v>0</v>
      </c>
      <c r="I309">
        <v>6156280.5599999996</v>
      </c>
      <c r="J309" s="186">
        <v>87.946865142857135</v>
      </c>
      <c r="K309">
        <v>0</v>
      </c>
      <c r="L309">
        <v>0</v>
      </c>
      <c r="M309">
        <v>6156280.5599999996</v>
      </c>
      <c r="N309">
        <v>0</v>
      </c>
      <c r="O309">
        <v>6156280.5599999996</v>
      </c>
      <c r="P309">
        <v>0</v>
      </c>
      <c r="Q309">
        <v>0</v>
      </c>
      <c r="R309">
        <v>0</v>
      </c>
      <c r="S309" t="s">
        <v>881</v>
      </c>
      <c r="T309" t="s">
        <v>882</v>
      </c>
      <c r="U309" t="s">
        <v>883</v>
      </c>
      <c r="V309" t="s">
        <v>882</v>
      </c>
      <c r="W309" t="s">
        <v>33</v>
      </c>
      <c r="X309" t="s">
        <v>884</v>
      </c>
      <c r="Y309" t="s">
        <v>44</v>
      </c>
      <c r="Z309" s="198">
        <v>44950</v>
      </c>
      <c r="AA309" s="198">
        <v>45473</v>
      </c>
      <c r="AB309" t="s">
        <v>36</v>
      </c>
      <c r="AC309">
        <v>7000000</v>
      </c>
      <c r="AD309" t="s">
        <v>883</v>
      </c>
      <c r="AE309" t="s">
        <v>37</v>
      </c>
      <c r="AF309" s="37">
        <v>1</v>
      </c>
      <c r="AG309" s="79" t="str">
        <f t="shared" si="4"/>
        <v>0</v>
      </c>
      <c r="AH309" s="3">
        <v>1</v>
      </c>
    </row>
    <row r="310" spans="1:34" x14ac:dyDescent="0.3">
      <c r="A310" t="s">
        <v>940</v>
      </c>
      <c r="B310" t="s">
        <v>156</v>
      </c>
      <c r="C310" t="s">
        <v>1854</v>
      </c>
      <c r="D310">
        <v>9900000</v>
      </c>
      <c r="E310">
        <v>9900000</v>
      </c>
      <c r="F310">
        <v>0</v>
      </c>
      <c r="G310">
        <v>0</v>
      </c>
      <c r="H310">
        <v>0</v>
      </c>
      <c r="I310">
        <v>9726661.7400000002</v>
      </c>
      <c r="J310" s="186">
        <v>98.249108484848492</v>
      </c>
      <c r="K310">
        <v>0</v>
      </c>
      <c r="L310">
        <v>0</v>
      </c>
      <c r="M310">
        <v>9726661.7400000002</v>
      </c>
      <c r="N310">
        <v>0</v>
      </c>
      <c r="O310">
        <v>9726661.7400000002</v>
      </c>
      <c r="P310">
        <v>0</v>
      </c>
      <c r="Q310">
        <v>0</v>
      </c>
      <c r="R310">
        <v>0</v>
      </c>
      <c r="S310" t="s">
        <v>72</v>
      </c>
      <c r="T310" t="s">
        <v>41</v>
      </c>
      <c r="U310" t="s">
        <v>42</v>
      </c>
      <c r="V310" t="s">
        <v>41</v>
      </c>
      <c r="W310" t="s">
        <v>33</v>
      </c>
      <c r="X310" t="s">
        <v>43</v>
      </c>
      <c r="Y310" t="s">
        <v>44</v>
      </c>
      <c r="Z310" s="198">
        <v>44953</v>
      </c>
      <c r="AA310" s="198">
        <v>45657</v>
      </c>
      <c r="AB310" t="s">
        <v>36</v>
      </c>
      <c r="AC310">
        <v>9900000</v>
      </c>
      <c r="AD310" t="s">
        <v>42</v>
      </c>
      <c r="AE310" t="s">
        <v>37</v>
      </c>
      <c r="AF310" s="37">
        <v>1</v>
      </c>
      <c r="AG310" s="79" t="str">
        <f t="shared" si="4"/>
        <v>0</v>
      </c>
      <c r="AH310" s="3">
        <v>1</v>
      </c>
    </row>
    <row r="311" spans="1:34" x14ac:dyDescent="0.3">
      <c r="A311" t="s">
        <v>941</v>
      </c>
      <c r="B311" t="s">
        <v>942</v>
      </c>
      <c r="C311" t="s">
        <v>1853</v>
      </c>
      <c r="D311">
        <v>700000</v>
      </c>
      <c r="E311">
        <v>700000</v>
      </c>
      <c r="F311">
        <v>0</v>
      </c>
      <c r="G311">
        <v>0</v>
      </c>
      <c r="H311">
        <v>0</v>
      </c>
      <c r="I311">
        <v>691022.07</v>
      </c>
      <c r="J311" s="186">
        <v>98.717438571428559</v>
      </c>
      <c r="K311">
        <v>0</v>
      </c>
      <c r="L311">
        <v>0</v>
      </c>
      <c r="M311">
        <v>691022.07</v>
      </c>
      <c r="N311">
        <v>0</v>
      </c>
      <c r="O311">
        <v>691022.07</v>
      </c>
      <c r="P311">
        <v>0</v>
      </c>
      <c r="Q311">
        <v>0</v>
      </c>
      <c r="R311">
        <v>0</v>
      </c>
      <c r="S311" t="s">
        <v>30</v>
      </c>
      <c r="T311" t="s">
        <v>31</v>
      </c>
      <c r="U311" t="s">
        <v>32</v>
      </c>
      <c r="V311" t="s">
        <v>31</v>
      </c>
      <c r="W311" t="s">
        <v>33</v>
      </c>
      <c r="X311" t="s">
        <v>34</v>
      </c>
      <c r="Y311" t="s">
        <v>83</v>
      </c>
      <c r="Z311" s="198">
        <v>44951</v>
      </c>
      <c r="AA311" s="198">
        <v>45382</v>
      </c>
      <c r="AB311" t="s">
        <v>36</v>
      </c>
      <c r="AC311">
        <v>700000</v>
      </c>
      <c r="AD311" t="s">
        <v>32</v>
      </c>
      <c r="AE311" t="s">
        <v>37</v>
      </c>
      <c r="AF311" s="37">
        <v>1</v>
      </c>
      <c r="AG311" s="79" t="str">
        <f t="shared" si="4"/>
        <v>0</v>
      </c>
      <c r="AH311" s="3">
        <v>1</v>
      </c>
    </row>
    <row r="312" spans="1:34" x14ac:dyDescent="0.3">
      <c r="A312" t="s">
        <v>634</v>
      </c>
      <c r="B312" t="s">
        <v>635</v>
      </c>
      <c r="C312" t="s">
        <v>1854</v>
      </c>
      <c r="D312">
        <v>9800000</v>
      </c>
      <c r="E312">
        <v>9800000</v>
      </c>
      <c r="F312">
        <v>0</v>
      </c>
      <c r="G312">
        <v>0</v>
      </c>
      <c r="H312">
        <v>0</v>
      </c>
      <c r="I312">
        <v>9746717.2200000007</v>
      </c>
      <c r="J312" s="186">
        <v>99.456298163265316</v>
      </c>
      <c r="K312">
        <v>0</v>
      </c>
      <c r="L312">
        <v>0</v>
      </c>
      <c r="M312">
        <v>9746717.2200000007</v>
      </c>
      <c r="N312">
        <v>0</v>
      </c>
      <c r="O312">
        <v>9746717.2200000007</v>
      </c>
      <c r="P312">
        <v>0</v>
      </c>
      <c r="Q312">
        <v>0</v>
      </c>
      <c r="R312">
        <v>0</v>
      </c>
      <c r="S312" t="s">
        <v>72</v>
      </c>
      <c r="T312" t="s">
        <v>41</v>
      </c>
      <c r="U312" t="s">
        <v>42</v>
      </c>
      <c r="V312" t="s">
        <v>41</v>
      </c>
      <c r="W312" t="s">
        <v>33</v>
      </c>
      <c r="X312" t="s">
        <v>43</v>
      </c>
      <c r="Y312" t="s">
        <v>35</v>
      </c>
      <c r="Z312" s="198">
        <v>44953</v>
      </c>
      <c r="AA312" s="198">
        <v>45350</v>
      </c>
      <c r="AB312" t="s">
        <v>36</v>
      </c>
      <c r="AC312">
        <v>9800000</v>
      </c>
      <c r="AD312" t="s">
        <v>42</v>
      </c>
      <c r="AE312" t="s">
        <v>37</v>
      </c>
      <c r="AF312" s="37">
        <v>1</v>
      </c>
      <c r="AG312" s="79" t="str">
        <f t="shared" si="4"/>
        <v>0</v>
      </c>
      <c r="AH312" s="3">
        <v>1</v>
      </c>
    </row>
    <row r="313" spans="1:34" x14ac:dyDescent="0.3">
      <c r="A313" t="s">
        <v>943</v>
      </c>
      <c r="B313" t="s">
        <v>944</v>
      </c>
      <c r="C313" t="s">
        <v>1856</v>
      </c>
      <c r="D313">
        <v>1500000</v>
      </c>
      <c r="E313">
        <v>1500000</v>
      </c>
      <c r="F313">
        <v>0</v>
      </c>
      <c r="G313">
        <v>0</v>
      </c>
      <c r="H313">
        <v>0</v>
      </c>
      <c r="I313">
        <v>1103017.01</v>
      </c>
      <c r="J313" s="186">
        <v>73.534467333333339</v>
      </c>
      <c r="K313">
        <v>0</v>
      </c>
      <c r="L313">
        <v>0</v>
      </c>
      <c r="M313">
        <v>1103017.01</v>
      </c>
      <c r="N313">
        <v>0</v>
      </c>
      <c r="O313">
        <v>1103017.01</v>
      </c>
      <c r="P313">
        <v>0</v>
      </c>
      <c r="Q313">
        <v>0</v>
      </c>
      <c r="R313">
        <v>0</v>
      </c>
      <c r="S313" t="s">
        <v>152</v>
      </c>
      <c r="T313" t="s">
        <v>76</v>
      </c>
      <c r="U313" t="s">
        <v>77</v>
      </c>
      <c r="V313" t="s">
        <v>76</v>
      </c>
      <c r="W313" t="s">
        <v>33</v>
      </c>
      <c r="X313" t="s">
        <v>78</v>
      </c>
      <c r="Y313" t="s">
        <v>86</v>
      </c>
      <c r="Z313" s="198">
        <v>44953</v>
      </c>
      <c r="AA313" s="198">
        <v>45291</v>
      </c>
      <c r="AB313" t="s">
        <v>36</v>
      </c>
      <c r="AC313">
        <v>1500000</v>
      </c>
      <c r="AD313" t="s">
        <v>77</v>
      </c>
      <c r="AE313" t="s">
        <v>37</v>
      </c>
      <c r="AF313" s="37">
        <v>1</v>
      </c>
      <c r="AG313" s="79" t="str">
        <f t="shared" si="4"/>
        <v>0</v>
      </c>
      <c r="AH313" s="3">
        <v>1</v>
      </c>
    </row>
    <row r="314" spans="1:34" x14ac:dyDescent="0.3">
      <c r="A314" t="s">
        <v>448</v>
      </c>
      <c r="B314" t="s">
        <v>449</v>
      </c>
      <c r="C314" t="s">
        <v>1854</v>
      </c>
      <c r="D314">
        <v>6300000</v>
      </c>
      <c r="E314">
        <v>6300000</v>
      </c>
      <c r="F314">
        <v>0</v>
      </c>
      <c r="G314">
        <v>0</v>
      </c>
      <c r="H314">
        <v>0</v>
      </c>
      <c r="I314">
        <v>6975950.8899999997</v>
      </c>
      <c r="J314" s="186">
        <v>110.72937920634921</v>
      </c>
      <c r="K314">
        <v>0</v>
      </c>
      <c r="L314">
        <v>0</v>
      </c>
      <c r="M314">
        <v>6975950.8899999997</v>
      </c>
      <c r="N314">
        <v>0</v>
      </c>
      <c r="O314">
        <v>6975950.8899999997</v>
      </c>
      <c r="P314">
        <v>0</v>
      </c>
      <c r="Q314">
        <v>0</v>
      </c>
      <c r="R314">
        <v>0</v>
      </c>
      <c r="S314" t="s">
        <v>72</v>
      </c>
      <c r="T314" t="s">
        <v>41</v>
      </c>
      <c r="U314" t="s">
        <v>42</v>
      </c>
      <c r="V314" t="s">
        <v>41</v>
      </c>
      <c r="W314" t="s">
        <v>33</v>
      </c>
      <c r="X314" t="s">
        <v>43</v>
      </c>
      <c r="Y314" t="s">
        <v>35</v>
      </c>
      <c r="Z314" s="198">
        <v>44956</v>
      </c>
      <c r="AA314" s="198">
        <v>45351</v>
      </c>
      <c r="AB314" t="s">
        <v>36</v>
      </c>
      <c r="AC314">
        <v>6300000</v>
      </c>
      <c r="AD314" t="s">
        <v>42</v>
      </c>
      <c r="AE314" t="s">
        <v>37</v>
      </c>
      <c r="AF314" s="37">
        <v>1</v>
      </c>
      <c r="AG314" s="79" t="str">
        <f t="shared" si="4"/>
        <v>0</v>
      </c>
      <c r="AH314" s="3">
        <v>1</v>
      </c>
    </row>
    <row r="315" spans="1:34" x14ac:dyDescent="0.3">
      <c r="A315" t="s">
        <v>636</v>
      </c>
      <c r="B315" t="s">
        <v>637</v>
      </c>
      <c r="C315" t="s">
        <v>1854</v>
      </c>
      <c r="D315">
        <v>1300000</v>
      </c>
      <c r="E315">
        <v>1300000</v>
      </c>
      <c r="F315">
        <v>0</v>
      </c>
      <c r="G315">
        <v>0</v>
      </c>
      <c r="H315">
        <v>0</v>
      </c>
      <c r="I315">
        <v>1141316.6299999999</v>
      </c>
      <c r="J315" s="186">
        <v>87.793586923076916</v>
      </c>
      <c r="K315">
        <v>0</v>
      </c>
      <c r="L315">
        <v>0</v>
      </c>
      <c r="M315">
        <v>1141316.6299999999</v>
      </c>
      <c r="N315">
        <v>0</v>
      </c>
      <c r="O315">
        <v>1141316.6299999999</v>
      </c>
      <c r="P315">
        <v>0</v>
      </c>
      <c r="Q315">
        <v>0</v>
      </c>
      <c r="R315">
        <v>0</v>
      </c>
      <c r="S315" t="s">
        <v>72</v>
      </c>
      <c r="T315" t="s">
        <v>41</v>
      </c>
      <c r="U315" t="s">
        <v>42</v>
      </c>
      <c r="V315" t="s">
        <v>41</v>
      </c>
      <c r="W315" t="s">
        <v>33</v>
      </c>
      <c r="X315" t="s">
        <v>43</v>
      </c>
      <c r="Y315" t="s">
        <v>35</v>
      </c>
      <c r="Z315" s="198">
        <v>44953</v>
      </c>
      <c r="AA315" s="198">
        <v>45260</v>
      </c>
      <c r="AB315" t="s">
        <v>36</v>
      </c>
      <c r="AC315">
        <v>1300000</v>
      </c>
      <c r="AD315" t="s">
        <v>42</v>
      </c>
      <c r="AE315" t="s">
        <v>37</v>
      </c>
      <c r="AF315" s="37">
        <v>1</v>
      </c>
      <c r="AG315" s="79" t="str">
        <f t="shared" si="4"/>
        <v>0</v>
      </c>
      <c r="AH315" s="3">
        <v>1</v>
      </c>
    </row>
    <row r="316" spans="1:34" x14ac:dyDescent="0.3">
      <c r="A316" t="s">
        <v>638</v>
      </c>
      <c r="B316" t="s">
        <v>639</v>
      </c>
      <c r="C316" t="s">
        <v>1854</v>
      </c>
      <c r="D316">
        <v>3100000</v>
      </c>
      <c r="E316">
        <v>3100000</v>
      </c>
      <c r="F316">
        <v>0</v>
      </c>
      <c r="G316">
        <v>0</v>
      </c>
      <c r="H316">
        <v>0</v>
      </c>
      <c r="I316">
        <v>3052715.38</v>
      </c>
      <c r="J316" s="186">
        <v>98.474689677419349</v>
      </c>
      <c r="K316">
        <v>0</v>
      </c>
      <c r="L316">
        <v>0</v>
      </c>
      <c r="M316">
        <v>3052715.38</v>
      </c>
      <c r="N316">
        <v>0</v>
      </c>
      <c r="O316">
        <v>3052715.38</v>
      </c>
      <c r="P316">
        <v>0</v>
      </c>
      <c r="Q316">
        <v>0</v>
      </c>
      <c r="R316">
        <v>0</v>
      </c>
      <c r="S316" t="s">
        <v>72</v>
      </c>
      <c r="T316" t="s">
        <v>41</v>
      </c>
      <c r="U316" t="s">
        <v>42</v>
      </c>
      <c r="V316" t="s">
        <v>41</v>
      </c>
      <c r="W316" t="s">
        <v>33</v>
      </c>
      <c r="X316" t="s">
        <v>43</v>
      </c>
      <c r="Y316" t="s">
        <v>35</v>
      </c>
      <c r="Z316" s="198">
        <v>44953</v>
      </c>
      <c r="AA316" s="198">
        <v>45291</v>
      </c>
      <c r="AB316" t="s">
        <v>36</v>
      </c>
      <c r="AC316">
        <v>3100000</v>
      </c>
      <c r="AD316" t="s">
        <v>42</v>
      </c>
      <c r="AE316" t="s">
        <v>37</v>
      </c>
      <c r="AF316" s="37">
        <v>1</v>
      </c>
      <c r="AG316" s="79" t="str">
        <f t="shared" si="4"/>
        <v>0</v>
      </c>
      <c r="AH316" s="3">
        <v>1</v>
      </c>
    </row>
    <row r="317" spans="1:34" x14ac:dyDescent="0.3">
      <c r="A317" t="s">
        <v>450</v>
      </c>
      <c r="B317" t="s">
        <v>451</v>
      </c>
      <c r="C317" t="s">
        <v>1853</v>
      </c>
      <c r="D317">
        <v>7600000</v>
      </c>
      <c r="E317">
        <v>7600000</v>
      </c>
      <c r="F317">
        <v>0</v>
      </c>
      <c r="G317">
        <v>0</v>
      </c>
      <c r="H317">
        <v>0</v>
      </c>
      <c r="I317">
        <v>7598898.3799999999</v>
      </c>
      <c r="J317" s="186">
        <v>99.985505000000003</v>
      </c>
      <c r="K317">
        <v>0</v>
      </c>
      <c r="L317">
        <v>0</v>
      </c>
      <c r="M317">
        <v>7598898.3799999999</v>
      </c>
      <c r="N317">
        <v>0</v>
      </c>
      <c r="O317">
        <v>7598898.3799999999</v>
      </c>
      <c r="P317">
        <v>0</v>
      </c>
      <c r="Q317">
        <v>0</v>
      </c>
      <c r="R317">
        <v>0</v>
      </c>
      <c r="S317" t="s">
        <v>391</v>
      </c>
      <c r="T317" t="s">
        <v>31</v>
      </c>
      <c r="U317" t="s">
        <v>32</v>
      </c>
      <c r="V317" t="s">
        <v>31</v>
      </c>
      <c r="W317" t="s">
        <v>33</v>
      </c>
      <c r="X317" t="s">
        <v>34</v>
      </c>
      <c r="Y317" t="s">
        <v>35</v>
      </c>
      <c r="Z317" s="198">
        <v>44956</v>
      </c>
      <c r="AA317" s="198">
        <v>45350</v>
      </c>
      <c r="AB317" t="s">
        <v>36</v>
      </c>
      <c r="AC317">
        <v>7600000</v>
      </c>
      <c r="AD317" t="s">
        <v>32</v>
      </c>
      <c r="AE317" t="s">
        <v>37</v>
      </c>
      <c r="AF317" s="37">
        <v>1</v>
      </c>
      <c r="AG317" s="79" t="str">
        <f t="shared" si="4"/>
        <v>0</v>
      </c>
      <c r="AH317" s="3">
        <v>1</v>
      </c>
    </row>
    <row r="318" spans="1:34" x14ac:dyDescent="0.3">
      <c r="A318" t="s">
        <v>851</v>
      </c>
      <c r="B318" t="s">
        <v>852</v>
      </c>
      <c r="C318" t="s">
        <v>1858</v>
      </c>
      <c r="D318">
        <v>2000000</v>
      </c>
      <c r="E318">
        <v>2000000</v>
      </c>
      <c r="F318">
        <v>0</v>
      </c>
      <c r="G318">
        <v>0</v>
      </c>
      <c r="H318">
        <v>0</v>
      </c>
      <c r="I318">
        <v>2138797.96</v>
      </c>
      <c r="J318" s="186">
        <v>106.939898</v>
      </c>
      <c r="K318">
        <v>0</v>
      </c>
      <c r="L318">
        <v>0</v>
      </c>
      <c r="M318">
        <v>2138797.96</v>
      </c>
      <c r="N318">
        <v>0</v>
      </c>
      <c r="O318">
        <v>2138797.96</v>
      </c>
      <c r="P318">
        <v>0</v>
      </c>
      <c r="Q318">
        <v>0</v>
      </c>
      <c r="R318">
        <v>0</v>
      </c>
      <c r="S318" t="s">
        <v>50</v>
      </c>
      <c r="T318" t="s">
        <v>51</v>
      </c>
      <c r="U318" t="s">
        <v>52</v>
      </c>
      <c r="V318" t="s">
        <v>51</v>
      </c>
      <c r="W318" t="s">
        <v>33</v>
      </c>
      <c r="X318" t="s">
        <v>53</v>
      </c>
      <c r="Y318" t="s">
        <v>35</v>
      </c>
      <c r="Z318" s="198">
        <v>44954</v>
      </c>
      <c r="AA318" s="198">
        <v>45657</v>
      </c>
      <c r="AB318" t="s">
        <v>36</v>
      </c>
      <c r="AC318">
        <v>2000000</v>
      </c>
      <c r="AD318" t="s">
        <v>52</v>
      </c>
      <c r="AE318" t="s">
        <v>37</v>
      </c>
      <c r="AF318" s="37">
        <v>1</v>
      </c>
      <c r="AG318" s="79" t="str">
        <f t="shared" si="4"/>
        <v>0</v>
      </c>
      <c r="AH318" s="3">
        <v>1</v>
      </c>
    </row>
    <row r="319" spans="1:34" x14ac:dyDescent="0.3">
      <c r="A319" t="s">
        <v>640</v>
      </c>
      <c r="B319" t="s">
        <v>641</v>
      </c>
      <c r="C319" t="s">
        <v>1859</v>
      </c>
      <c r="D319">
        <v>2000000</v>
      </c>
      <c r="E319">
        <v>2000000</v>
      </c>
      <c r="F319">
        <v>0</v>
      </c>
      <c r="G319">
        <v>0</v>
      </c>
      <c r="H319">
        <v>0</v>
      </c>
      <c r="I319">
        <v>2194655.69</v>
      </c>
      <c r="J319" s="186">
        <v>109.73278449999999</v>
      </c>
      <c r="K319">
        <v>0</v>
      </c>
      <c r="L319">
        <v>0</v>
      </c>
      <c r="M319">
        <v>2194655.69</v>
      </c>
      <c r="N319">
        <v>0</v>
      </c>
      <c r="O319">
        <v>2194655.69</v>
      </c>
      <c r="P319">
        <v>0</v>
      </c>
      <c r="Q319">
        <v>0</v>
      </c>
      <c r="R319">
        <v>0</v>
      </c>
      <c r="S319" t="s">
        <v>161</v>
      </c>
      <c r="T319" t="s">
        <v>162</v>
      </c>
      <c r="U319" t="s">
        <v>163</v>
      </c>
      <c r="V319" t="s">
        <v>162</v>
      </c>
      <c r="W319" t="s">
        <v>33</v>
      </c>
      <c r="X319" t="s">
        <v>164</v>
      </c>
      <c r="Y319" t="s">
        <v>35</v>
      </c>
      <c r="Z319" s="198">
        <v>44957</v>
      </c>
      <c r="AA319" s="198">
        <v>45382</v>
      </c>
      <c r="AB319" t="s">
        <v>36</v>
      </c>
      <c r="AC319">
        <v>2000000</v>
      </c>
      <c r="AD319" t="s">
        <v>163</v>
      </c>
      <c r="AE319" t="s">
        <v>37</v>
      </c>
      <c r="AF319" s="37">
        <v>1</v>
      </c>
      <c r="AG319" s="79" t="str">
        <f t="shared" si="4"/>
        <v>0</v>
      </c>
      <c r="AH319" s="3">
        <v>1</v>
      </c>
    </row>
    <row r="320" spans="1:34" x14ac:dyDescent="0.3">
      <c r="A320" t="s">
        <v>642</v>
      </c>
      <c r="B320" t="s">
        <v>643</v>
      </c>
      <c r="C320" t="s">
        <v>1859</v>
      </c>
      <c r="D320">
        <v>2000000</v>
      </c>
      <c r="E320">
        <v>2000000</v>
      </c>
      <c r="F320">
        <v>0</v>
      </c>
      <c r="G320">
        <v>0</v>
      </c>
      <c r="H320">
        <v>0</v>
      </c>
      <c r="I320">
        <v>2036406.3</v>
      </c>
      <c r="J320" s="186">
        <v>101.82031500000001</v>
      </c>
      <c r="K320">
        <v>0</v>
      </c>
      <c r="L320">
        <v>0</v>
      </c>
      <c r="M320">
        <v>2036406.3</v>
      </c>
      <c r="N320">
        <v>0</v>
      </c>
      <c r="O320">
        <v>2036406.3</v>
      </c>
      <c r="P320">
        <v>0</v>
      </c>
      <c r="Q320">
        <v>0</v>
      </c>
      <c r="R320">
        <v>0</v>
      </c>
      <c r="S320" t="s">
        <v>161</v>
      </c>
      <c r="T320" t="s">
        <v>162</v>
      </c>
      <c r="U320" t="s">
        <v>163</v>
      </c>
      <c r="V320" t="s">
        <v>162</v>
      </c>
      <c r="W320" t="s">
        <v>33</v>
      </c>
      <c r="X320" t="s">
        <v>164</v>
      </c>
      <c r="Y320" t="s">
        <v>35</v>
      </c>
      <c r="Z320" s="198">
        <v>44957</v>
      </c>
      <c r="AA320" s="198">
        <v>45382</v>
      </c>
      <c r="AB320" t="s">
        <v>36</v>
      </c>
      <c r="AC320">
        <v>2000000</v>
      </c>
      <c r="AD320" t="s">
        <v>163</v>
      </c>
      <c r="AE320" t="s">
        <v>37</v>
      </c>
      <c r="AF320" s="37">
        <v>1</v>
      </c>
      <c r="AG320" s="79" t="str">
        <f t="shared" si="4"/>
        <v>0</v>
      </c>
      <c r="AH320" s="3">
        <v>1</v>
      </c>
    </row>
    <row r="321" spans="1:34" x14ac:dyDescent="0.3">
      <c r="A321" t="s">
        <v>644</v>
      </c>
      <c r="B321" t="s">
        <v>645</v>
      </c>
      <c r="C321" t="s">
        <v>1853</v>
      </c>
      <c r="D321">
        <v>530000</v>
      </c>
      <c r="E321">
        <v>530000</v>
      </c>
      <c r="F321">
        <v>0</v>
      </c>
      <c r="G321">
        <v>0</v>
      </c>
      <c r="H321">
        <v>0</v>
      </c>
      <c r="I321">
        <v>551774.42000000004</v>
      </c>
      <c r="J321" s="186">
        <v>104.10838113207548</v>
      </c>
      <c r="K321">
        <v>0</v>
      </c>
      <c r="L321">
        <v>0</v>
      </c>
      <c r="M321">
        <v>551774.42000000004</v>
      </c>
      <c r="N321">
        <v>0</v>
      </c>
      <c r="O321">
        <v>551774.42000000004</v>
      </c>
      <c r="P321">
        <v>0</v>
      </c>
      <c r="Q321">
        <v>0</v>
      </c>
      <c r="R321">
        <v>0</v>
      </c>
      <c r="S321" t="s">
        <v>391</v>
      </c>
      <c r="T321" t="s">
        <v>31</v>
      </c>
      <c r="U321" t="s">
        <v>32</v>
      </c>
      <c r="V321" t="s">
        <v>31</v>
      </c>
      <c r="W321" t="s">
        <v>33</v>
      </c>
      <c r="X321" t="s">
        <v>34</v>
      </c>
      <c r="Y321" t="s">
        <v>35</v>
      </c>
      <c r="Z321" s="198">
        <v>44957</v>
      </c>
      <c r="AA321" s="198">
        <v>45291</v>
      </c>
      <c r="AB321" t="s">
        <v>36</v>
      </c>
      <c r="AC321">
        <v>530000</v>
      </c>
      <c r="AD321" t="s">
        <v>32</v>
      </c>
      <c r="AE321" t="s">
        <v>37</v>
      </c>
      <c r="AF321" s="37">
        <v>1</v>
      </c>
      <c r="AG321" s="79" t="str">
        <f t="shared" si="4"/>
        <v>0</v>
      </c>
      <c r="AH321" s="3">
        <v>1</v>
      </c>
    </row>
    <row r="322" spans="1:34" x14ac:dyDescent="0.3">
      <c r="A322" t="s">
        <v>452</v>
      </c>
      <c r="B322" t="s">
        <v>453</v>
      </c>
      <c r="C322" t="s">
        <v>1853</v>
      </c>
      <c r="D322">
        <v>7566393.3200000003</v>
      </c>
      <c r="E322">
        <v>7566393.3200000003</v>
      </c>
      <c r="F322">
        <v>0</v>
      </c>
      <c r="G322">
        <v>0</v>
      </c>
      <c r="H322">
        <v>0</v>
      </c>
      <c r="I322">
        <v>7631663.1699999999</v>
      </c>
      <c r="J322" s="186">
        <v>100.86262829910619</v>
      </c>
      <c r="K322">
        <v>0</v>
      </c>
      <c r="L322">
        <v>0</v>
      </c>
      <c r="M322">
        <v>7631663.1699999999</v>
      </c>
      <c r="N322">
        <v>0</v>
      </c>
      <c r="O322">
        <v>7631663.1699999999</v>
      </c>
      <c r="P322">
        <v>0</v>
      </c>
      <c r="Q322">
        <v>0</v>
      </c>
      <c r="R322">
        <v>0</v>
      </c>
      <c r="S322" t="s">
        <v>30</v>
      </c>
      <c r="T322" t="s">
        <v>31</v>
      </c>
      <c r="U322" t="s">
        <v>32</v>
      </c>
      <c r="V322" t="s">
        <v>31</v>
      </c>
      <c r="W322" t="s">
        <v>33</v>
      </c>
      <c r="X322" t="s">
        <v>34</v>
      </c>
      <c r="Y322" t="s">
        <v>35</v>
      </c>
      <c r="Z322" s="198">
        <v>44957</v>
      </c>
      <c r="AA322" s="198">
        <v>45382</v>
      </c>
      <c r="AB322" t="s">
        <v>36</v>
      </c>
      <c r="AC322">
        <v>7500000</v>
      </c>
      <c r="AD322" t="s">
        <v>32</v>
      </c>
      <c r="AE322" t="s">
        <v>37</v>
      </c>
      <c r="AF322" s="37">
        <v>1</v>
      </c>
      <c r="AG322" s="79" t="str">
        <f t="shared" si="4"/>
        <v>0</v>
      </c>
      <c r="AH322" s="3">
        <v>1</v>
      </c>
    </row>
    <row r="323" spans="1:34" x14ac:dyDescent="0.3">
      <c r="A323" t="s">
        <v>454</v>
      </c>
      <c r="B323" t="s">
        <v>455</v>
      </c>
      <c r="C323" t="s">
        <v>1854</v>
      </c>
      <c r="D323">
        <v>9300000</v>
      </c>
      <c r="E323">
        <v>9300000</v>
      </c>
      <c r="F323">
        <v>0</v>
      </c>
      <c r="G323">
        <v>0</v>
      </c>
      <c r="H323">
        <v>0</v>
      </c>
      <c r="I323">
        <v>9276347.4399999995</v>
      </c>
      <c r="J323" s="186">
        <v>99.745671397849463</v>
      </c>
      <c r="K323">
        <v>0</v>
      </c>
      <c r="L323">
        <v>0</v>
      </c>
      <c r="M323">
        <v>9276347.4399999995</v>
      </c>
      <c r="N323">
        <v>0</v>
      </c>
      <c r="O323">
        <v>9276347.4399999995</v>
      </c>
      <c r="P323">
        <v>0</v>
      </c>
      <c r="Q323">
        <v>0</v>
      </c>
      <c r="R323">
        <v>0</v>
      </c>
      <c r="S323" t="s">
        <v>72</v>
      </c>
      <c r="T323" t="s">
        <v>41</v>
      </c>
      <c r="U323" t="s">
        <v>42</v>
      </c>
      <c r="V323" t="s">
        <v>41</v>
      </c>
      <c r="W323" t="s">
        <v>33</v>
      </c>
      <c r="X323" t="s">
        <v>43</v>
      </c>
      <c r="Y323" t="s">
        <v>35</v>
      </c>
      <c r="Z323" s="198">
        <v>44957</v>
      </c>
      <c r="AA323" s="198">
        <v>45351</v>
      </c>
      <c r="AB323" t="s">
        <v>36</v>
      </c>
      <c r="AC323">
        <v>9300000</v>
      </c>
      <c r="AD323" t="s">
        <v>42</v>
      </c>
      <c r="AE323" t="s">
        <v>37</v>
      </c>
      <c r="AF323" s="37">
        <v>1</v>
      </c>
      <c r="AG323" s="79" t="str">
        <f t="shared" ref="AG323:AG386" si="5">IF(N323&lt;0,"1","0")</f>
        <v>0</v>
      </c>
      <c r="AH323" s="3">
        <v>1</v>
      </c>
    </row>
    <row r="324" spans="1:34" x14ac:dyDescent="0.3">
      <c r="A324" t="s">
        <v>853</v>
      </c>
      <c r="B324" t="s">
        <v>854</v>
      </c>
      <c r="C324" t="s">
        <v>1860</v>
      </c>
      <c r="D324">
        <v>1800000</v>
      </c>
      <c r="E324">
        <v>1800000</v>
      </c>
      <c r="F324">
        <v>0</v>
      </c>
      <c r="G324">
        <v>0</v>
      </c>
      <c r="H324">
        <v>0</v>
      </c>
      <c r="I324">
        <v>1522838.55</v>
      </c>
      <c r="J324" s="186">
        <v>84.602141666666668</v>
      </c>
      <c r="K324">
        <v>0</v>
      </c>
      <c r="L324">
        <v>0</v>
      </c>
      <c r="M324">
        <v>1522838.55</v>
      </c>
      <c r="N324">
        <v>0</v>
      </c>
      <c r="O324">
        <v>1522838.55</v>
      </c>
      <c r="P324">
        <v>0</v>
      </c>
      <c r="Q324">
        <v>0</v>
      </c>
      <c r="R324">
        <v>0</v>
      </c>
      <c r="S324" t="s">
        <v>129</v>
      </c>
      <c r="T324" t="s">
        <v>112</v>
      </c>
      <c r="U324" t="s">
        <v>113</v>
      </c>
      <c r="V324" t="s">
        <v>112</v>
      </c>
      <c r="W324" t="s">
        <v>33</v>
      </c>
      <c r="X324" t="s">
        <v>114</v>
      </c>
      <c r="Y324" t="s">
        <v>35</v>
      </c>
      <c r="Z324" s="198">
        <v>44966</v>
      </c>
      <c r="AA324" s="198">
        <v>45382</v>
      </c>
      <c r="AB324" t="s">
        <v>36</v>
      </c>
      <c r="AC324">
        <v>1800000</v>
      </c>
      <c r="AD324" t="s">
        <v>113</v>
      </c>
      <c r="AE324" t="s">
        <v>37</v>
      </c>
      <c r="AF324" s="37">
        <v>1</v>
      </c>
      <c r="AG324" s="79" t="str">
        <f t="shared" si="5"/>
        <v>0</v>
      </c>
      <c r="AH324" s="3">
        <v>1</v>
      </c>
    </row>
    <row r="325" spans="1:34" x14ac:dyDescent="0.3">
      <c r="A325" t="s">
        <v>855</v>
      </c>
      <c r="B325" t="s">
        <v>856</v>
      </c>
      <c r="C325" t="s">
        <v>1855</v>
      </c>
      <c r="D325">
        <v>1500000</v>
      </c>
      <c r="E325">
        <v>1500000</v>
      </c>
      <c r="F325">
        <v>0</v>
      </c>
      <c r="G325">
        <v>0</v>
      </c>
      <c r="H325">
        <v>0</v>
      </c>
      <c r="I325">
        <v>796206.11</v>
      </c>
      <c r="J325" s="186">
        <v>53.080407333333333</v>
      </c>
      <c r="K325">
        <v>0</v>
      </c>
      <c r="L325">
        <v>0</v>
      </c>
      <c r="M325">
        <v>796206.11</v>
      </c>
      <c r="N325">
        <v>0</v>
      </c>
      <c r="O325">
        <v>796206.11</v>
      </c>
      <c r="P325">
        <v>0</v>
      </c>
      <c r="Q325">
        <v>0</v>
      </c>
      <c r="R325">
        <v>0</v>
      </c>
      <c r="S325" t="s">
        <v>56</v>
      </c>
      <c r="T325" t="s">
        <v>57</v>
      </c>
      <c r="U325" t="s">
        <v>58</v>
      </c>
      <c r="V325" t="s">
        <v>57</v>
      </c>
      <c r="W325" t="s">
        <v>33</v>
      </c>
      <c r="X325" t="s">
        <v>59</v>
      </c>
      <c r="Y325" t="s">
        <v>86</v>
      </c>
      <c r="Z325" s="198">
        <v>44977</v>
      </c>
      <c r="AA325" s="198">
        <v>45657</v>
      </c>
      <c r="AB325" t="s">
        <v>36</v>
      </c>
      <c r="AC325">
        <v>1500000</v>
      </c>
      <c r="AD325" t="s">
        <v>58</v>
      </c>
      <c r="AE325" t="s">
        <v>37</v>
      </c>
      <c r="AF325" s="37">
        <v>1</v>
      </c>
      <c r="AG325" s="79" t="str">
        <f t="shared" si="5"/>
        <v>0</v>
      </c>
      <c r="AH325" s="3">
        <v>1</v>
      </c>
    </row>
    <row r="326" spans="1:34" x14ac:dyDescent="0.3">
      <c r="A326" t="s">
        <v>646</v>
      </c>
      <c r="B326" t="s">
        <v>647</v>
      </c>
      <c r="C326" t="s">
        <v>1860</v>
      </c>
      <c r="D326">
        <v>9900000</v>
      </c>
      <c r="E326">
        <v>9900000</v>
      </c>
      <c r="F326">
        <v>0</v>
      </c>
      <c r="G326">
        <v>0</v>
      </c>
      <c r="H326">
        <v>0</v>
      </c>
      <c r="I326">
        <v>10222041.859999999</v>
      </c>
      <c r="J326" s="186">
        <v>103.25294808080807</v>
      </c>
      <c r="K326">
        <v>0</v>
      </c>
      <c r="L326">
        <v>0</v>
      </c>
      <c r="M326">
        <v>10222041.859999999</v>
      </c>
      <c r="N326">
        <v>0</v>
      </c>
      <c r="O326">
        <v>10222041.859999999</v>
      </c>
      <c r="P326">
        <v>0</v>
      </c>
      <c r="Q326">
        <v>0</v>
      </c>
      <c r="R326">
        <v>0</v>
      </c>
      <c r="S326" t="s">
        <v>129</v>
      </c>
      <c r="T326" t="s">
        <v>112</v>
      </c>
      <c r="U326" t="s">
        <v>113</v>
      </c>
      <c r="V326" t="s">
        <v>112</v>
      </c>
      <c r="W326" t="s">
        <v>33</v>
      </c>
      <c r="X326" t="s">
        <v>114</v>
      </c>
      <c r="Y326" t="s">
        <v>35</v>
      </c>
      <c r="Z326" s="198">
        <v>44980</v>
      </c>
      <c r="AA326" s="198">
        <v>45382</v>
      </c>
      <c r="AB326" t="s">
        <v>36</v>
      </c>
      <c r="AC326">
        <v>9900000</v>
      </c>
      <c r="AD326" t="s">
        <v>113</v>
      </c>
      <c r="AE326" t="s">
        <v>37</v>
      </c>
      <c r="AF326" s="37">
        <v>1</v>
      </c>
      <c r="AG326" s="79" t="str">
        <f t="shared" si="5"/>
        <v>0</v>
      </c>
      <c r="AH326" s="3">
        <v>1</v>
      </c>
    </row>
    <row r="327" spans="1:34" x14ac:dyDescent="0.3">
      <c r="A327" t="s">
        <v>456</v>
      </c>
      <c r="B327" t="s">
        <v>457</v>
      </c>
      <c r="C327" t="s">
        <v>1858</v>
      </c>
      <c r="D327">
        <v>4600000</v>
      </c>
      <c r="E327">
        <v>4600000</v>
      </c>
      <c r="F327">
        <v>0</v>
      </c>
      <c r="G327">
        <v>0</v>
      </c>
      <c r="H327">
        <v>0</v>
      </c>
      <c r="I327">
        <v>4929361.04</v>
      </c>
      <c r="J327" s="186">
        <v>107.16002260869566</v>
      </c>
      <c r="K327">
        <v>0</v>
      </c>
      <c r="L327">
        <v>0</v>
      </c>
      <c r="M327">
        <v>4929361.04</v>
      </c>
      <c r="N327">
        <v>0</v>
      </c>
      <c r="O327">
        <v>4929361.04</v>
      </c>
      <c r="P327">
        <v>0</v>
      </c>
      <c r="Q327">
        <v>0</v>
      </c>
      <c r="R327">
        <v>0</v>
      </c>
      <c r="S327" t="s">
        <v>50</v>
      </c>
      <c r="T327" t="s">
        <v>51</v>
      </c>
      <c r="U327" t="s">
        <v>52</v>
      </c>
      <c r="V327" t="s">
        <v>51</v>
      </c>
      <c r="W327" t="s">
        <v>33</v>
      </c>
      <c r="X327" t="s">
        <v>53</v>
      </c>
      <c r="Y327" t="s">
        <v>35</v>
      </c>
      <c r="Z327" s="198">
        <v>44973</v>
      </c>
      <c r="AA327" s="198">
        <v>45657</v>
      </c>
      <c r="AB327" t="s">
        <v>36</v>
      </c>
      <c r="AC327">
        <v>4600000</v>
      </c>
      <c r="AD327" t="s">
        <v>52</v>
      </c>
      <c r="AE327" t="s">
        <v>37</v>
      </c>
      <c r="AF327" s="37">
        <v>1</v>
      </c>
      <c r="AG327" s="79" t="str">
        <f t="shared" si="5"/>
        <v>0</v>
      </c>
      <c r="AH327" s="3">
        <v>1</v>
      </c>
    </row>
    <row r="328" spans="1:34" x14ac:dyDescent="0.3">
      <c r="A328" t="s">
        <v>648</v>
      </c>
      <c r="B328" t="s">
        <v>649</v>
      </c>
      <c r="C328" t="s">
        <v>1855</v>
      </c>
      <c r="D328">
        <v>1370000</v>
      </c>
      <c r="E328">
        <v>1370000</v>
      </c>
      <c r="F328">
        <v>0</v>
      </c>
      <c r="G328">
        <v>0</v>
      </c>
      <c r="H328">
        <v>0</v>
      </c>
      <c r="I328">
        <v>1152223.8500000001</v>
      </c>
      <c r="J328" s="186">
        <v>84.10393065693431</v>
      </c>
      <c r="K328">
        <v>0</v>
      </c>
      <c r="L328">
        <v>0</v>
      </c>
      <c r="M328">
        <v>1152223.8500000001</v>
      </c>
      <c r="N328">
        <v>0</v>
      </c>
      <c r="O328">
        <v>1152223.8500000001</v>
      </c>
      <c r="P328">
        <v>0</v>
      </c>
      <c r="Q328">
        <v>0</v>
      </c>
      <c r="R328">
        <v>0</v>
      </c>
      <c r="S328" t="s">
        <v>286</v>
      </c>
      <c r="T328" t="s">
        <v>57</v>
      </c>
      <c r="U328" t="s">
        <v>58</v>
      </c>
      <c r="V328" t="s">
        <v>57</v>
      </c>
      <c r="W328" t="s">
        <v>33</v>
      </c>
      <c r="X328" t="s">
        <v>59</v>
      </c>
      <c r="Y328" t="s">
        <v>35</v>
      </c>
      <c r="Z328" s="198">
        <v>44985</v>
      </c>
      <c r="AA328" s="198">
        <v>45657</v>
      </c>
      <c r="AB328" t="s">
        <v>36</v>
      </c>
      <c r="AC328">
        <v>1370000</v>
      </c>
      <c r="AD328" t="s">
        <v>58</v>
      </c>
      <c r="AE328" t="s">
        <v>37</v>
      </c>
      <c r="AF328" s="37">
        <v>1</v>
      </c>
      <c r="AG328" s="79" t="str">
        <f t="shared" si="5"/>
        <v>0</v>
      </c>
      <c r="AH328" s="3">
        <v>1</v>
      </c>
    </row>
    <row r="329" spans="1:34" x14ac:dyDescent="0.3">
      <c r="A329" t="s">
        <v>650</v>
      </c>
      <c r="B329" t="s">
        <v>651</v>
      </c>
      <c r="C329" t="s">
        <v>1853</v>
      </c>
      <c r="D329">
        <v>2300000</v>
      </c>
      <c r="E329">
        <v>2300000</v>
      </c>
      <c r="F329">
        <v>0</v>
      </c>
      <c r="G329">
        <v>0</v>
      </c>
      <c r="H329">
        <v>0</v>
      </c>
      <c r="I329">
        <v>2399034.0299999998</v>
      </c>
      <c r="J329" s="186">
        <v>104.30582739130433</v>
      </c>
      <c r="K329">
        <v>0</v>
      </c>
      <c r="L329">
        <v>0</v>
      </c>
      <c r="M329">
        <v>2399034.0299999998</v>
      </c>
      <c r="N329">
        <v>0</v>
      </c>
      <c r="O329">
        <v>2399034.0299999998</v>
      </c>
      <c r="P329">
        <v>0</v>
      </c>
      <c r="Q329">
        <v>0</v>
      </c>
      <c r="R329">
        <v>0</v>
      </c>
      <c r="S329" t="s">
        <v>391</v>
      </c>
      <c r="T329" t="s">
        <v>31</v>
      </c>
      <c r="U329" t="s">
        <v>32</v>
      </c>
      <c r="V329" t="s">
        <v>31</v>
      </c>
      <c r="W329" t="s">
        <v>33</v>
      </c>
      <c r="X329" t="s">
        <v>34</v>
      </c>
      <c r="Y329" t="s">
        <v>35</v>
      </c>
      <c r="Z329" s="198">
        <v>44979</v>
      </c>
      <c r="AA329" s="198">
        <v>45322</v>
      </c>
      <c r="AB329" t="s">
        <v>36</v>
      </c>
      <c r="AC329">
        <v>2300000</v>
      </c>
      <c r="AD329" t="s">
        <v>32</v>
      </c>
      <c r="AE329" t="s">
        <v>37</v>
      </c>
      <c r="AF329" s="37">
        <v>1</v>
      </c>
      <c r="AG329" s="79" t="str">
        <f t="shared" si="5"/>
        <v>0</v>
      </c>
      <c r="AH329" s="3">
        <v>1</v>
      </c>
    </row>
    <row r="330" spans="1:34" x14ac:dyDescent="0.3">
      <c r="A330" t="s">
        <v>652</v>
      </c>
      <c r="B330" t="s">
        <v>653</v>
      </c>
      <c r="C330" t="s">
        <v>1859</v>
      </c>
      <c r="D330">
        <v>1500000</v>
      </c>
      <c r="E330">
        <v>1500000</v>
      </c>
      <c r="F330">
        <v>0</v>
      </c>
      <c r="G330">
        <v>0</v>
      </c>
      <c r="H330">
        <v>0</v>
      </c>
      <c r="I330">
        <v>1372685.16</v>
      </c>
      <c r="J330" s="186">
        <v>91.512343999999999</v>
      </c>
      <c r="K330">
        <v>0</v>
      </c>
      <c r="L330">
        <v>0</v>
      </c>
      <c r="M330">
        <v>1372685.16</v>
      </c>
      <c r="N330">
        <v>0</v>
      </c>
      <c r="O330">
        <v>1372685.16</v>
      </c>
      <c r="P330">
        <v>0</v>
      </c>
      <c r="Q330">
        <v>0</v>
      </c>
      <c r="R330">
        <v>0</v>
      </c>
      <c r="S330" t="s">
        <v>161</v>
      </c>
      <c r="T330" t="s">
        <v>162</v>
      </c>
      <c r="U330" t="s">
        <v>163</v>
      </c>
      <c r="V330" t="s">
        <v>162</v>
      </c>
      <c r="W330" t="s">
        <v>33</v>
      </c>
      <c r="X330" t="s">
        <v>164</v>
      </c>
      <c r="Y330" t="s">
        <v>35</v>
      </c>
      <c r="Z330" s="198">
        <v>44985</v>
      </c>
      <c r="AA330" s="198">
        <v>45473</v>
      </c>
      <c r="AB330" t="s">
        <v>36</v>
      </c>
      <c r="AC330">
        <v>1500000</v>
      </c>
      <c r="AD330" t="s">
        <v>163</v>
      </c>
      <c r="AE330" t="s">
        <v>37</v>
      </c>
      <c r="AF330" s="37">
        <v>1</v>
      </c>
      <c r="AG330" s="79" t="str">
        <f t="shared" si="5"/>
        <v>0</v>
      </c>
      <c r="AH330" s="3">
        <v>1</v>
      </c>
    </row>
    <row r="331" spans="1:34" x14ac:dyDescent="0.3">
      <c r="A331" t="s">
        <v>458</v>
      </c>
      <c r="B331" t="s">
        <v>459</v>
      </c>
      <c r="C331" t="s">
        <v>1859</v>
      </c>
      <c r="D331">
        <v>9900000</v>
      </c>
      <c r="E331">
        <v>9900000</v>
      </c>
      <c r="F331">
        <v>0</v>
      </c>
      <c r="G331">
        <v>0</v>
      </c>
      <c r="H331">
        <v>0</v>
      </c>
      <c r="I331">
        <v>9899997.9600000009</v>
      </c>
      <c r="J331" s="186">
        <v>99.999979393939398</v>
      </c>
      <c r="K331">
        <v>0</v>
      </c>
      <c r="L331">
        <v>0</v>
      </c>
      <c r="M331">
        <v>9899997.9600000009</v>
      </c>
      <c r="N331">
        <v>0</v>
      </c>
      <c r="O331">
        <v>9899997.9600000009</v>
      </c>
      <c r="P331">
        <v>0</v>
      </c>
      <c r="Q331">
        <v>0</v>
      </c>
      <c r="R331">
        <v>0</v>
      </c>
      <c r="S331" t="s">
        <v>161</v>
      </c>
      <c r="T331" t="s">
        <v>162</v>
      </c>
      <c r="U331" t="s">
        <v>163</v>
      </c>
      <c r="V331" t="s">
        <v>162</v>
      </c>
      <c r="W331" t="s">
        <v>33</v>
      </c>
      <c r="X331" t="s">
        <v>164</v>
      </c>
      <c r="Y331" t="s">
        <v>35</v>
      </c>
      <c r="Z331" s="198">
        <v>44985</v>
      </c>
      <c r="AA331" s="198">
        <v>45473</v>
      </c>
      <c r="AB331" t="s">
        <v>36</v>
      </c>
      <c r="AC331">
        <v>9900000</v>
      </c>
      <c r="AD331" t="s">
        <v>163</v>
      </c>
      <c r="AE331" t="s">
        <v>37</v>
      </c>
      <c r="AF331" s="37">
        <v>1</v>
      </c>
      <c r="AG331" s="79" t="str">
        <f t="shared" si="5"/>
        <v>0</v>
      </c>
      <c r="AH331" s="3">
        <v>1</v>
      </c>
    </row>
    <row r="332" spans="1:34" x14ac:dyDescent="0.3">
      <c r="A332" t="s">
        <v>460</v>
      </c>
      <c r="B332" t="s">
        <v>461</v>
      </c>
      <c r="C332" t="s">
        <v>1853</v>
      </c>
      <c r="D332">
        <v>2900000</v>
      </c>
      <c r="E332">
        <v>2900000</v>
      </c>
      <c r="F332">
        <v>0</v>
      </c>
      <c r="G332">
        <v>0</v>
      </c>
      <c r="H332">
        <v>0</v>
      </c>
      <c r="I332">
        <v>3031955.96</v>
      </c>
      <c r="J332" s="186">
        <v>104.55020551724138</v>
      </c>
      <c r="K332">
        <v>0</v>
      </c>
      <c r="L332">
        <v>0</v>
      </c>
      <c r="M332">
        <v>3031955.96</v>
      </c>
      <c r="N332">
        <v>0</v>
      </c>
      <c r="O332">
        <v>3031955.96</v>
      </c>
      <c r="P332">
        <v>0</v>
      </c>
      <c r="Q332">
        <v>0</v>
      </c>
      <c r="R332">
        <v>0</v>
      </c>
      <c r="S332" t="s">
        <v>391</v>
      </c>
      <c r="T332" t="s">
        <v>31</v>
      </c>
      <c r="U332" t="s">
        <v>32</v>
      </c>
      <c r="V332" t="s">
        <v>31</v>
      </c>
      <c r="W332" t="s">
        <v>33</v>
      </c>
      <c r="X332" t="s">
        <v>34</v>
      </c>
      <c r="Y332" t="s">
        <v>35</v>
      </c>
      <c r="Z332" s="198">
        <v>44985</v>
      </c>
      <c r="AA332" s="198">
        <v>45291</v>
      </c>
      <c r="AB332" t="s">
        <v>36</v>
      </c>
      <c r="AC332">
        <v>2900000</v>
      </c>
      <c r="AD332" t="s">
        <v>32</v>
      </c>
      <c r="AE332" t="s">
        <v>37</v>
      </c>
      <c r="AF332" s="37">
        <v>1</v>
      </c>
      <c r="AG332" s="79" t="str">
        <f t="shared" si="5"/>
        <v>0</v>
      </c>
      <c r="AH332" s="3">
        <v>1</v>
      </c>
    </row>
    <row r="333" spans="1:34" x14ac:dyDescent="0.3">
      <c r="A333" t="s">
        <v>462</v>
      </c>
      <c r="B333" t="s">
        <v>463</v>
      </c>
      <c r="C333" t="s">
        <v>1853</v>
      </c>
      <c r="D333">
        <v>1600000</v>
      </c>
      <c r="E333">
        <v>1600000</v>
      </c>
      <c r="F333">
        <v>0</v>
      </c>
      <c r="G333">
        <v>0</v>
      </c>
      <c r="H333">
        <v>0</v>
      </c>
      <c r="I333">
        <v>1737068.57</v>
      </c>
      <c r="J333" s="186">
        <v>108.56678562500001</v>
      </c>
      <c r="K333">
        <v>0</v>
      </c>
      <c r="L333">
        <v>0</v>
      </c>
      <c r="M333">
        <v>1737068.57</v>
      </c>
      <c r="N333">
        <v>0</v>
      </c>
      <c r="O333">
        <v>1737068.57</v>
      </c>
      <c r="P333">
        <v>0</v>
      </c>
      <c r="Q333">
        <v>0</v>
      </c>
      <c r="R333">
        <v>0</v>
      </c>
      <c r="S333" t="s">
        <v>391</v>
      </c>
      <c r="T333" t="s">
        <v>31</v>
      </c>
      <c r="U333" t="s">
        <v>32</v>
      </c>
      <c r="V333" t="s">
        <v>31</v>
      </c>
      <c r="W333" t="s">
        <v>33</v>
      </c>
      <c r="X333" t="s">
        <v>34</v>
      </c>
      <c r="Y333" t="s">
        <v>35</v>
      </c>
      <c r="Z333" s="198">
        <v>44985</v>
      </c>
      <c r="AA333" s="198">
        <v>45291</v>
      </c>
      <c r="AB333" t="s">
        <v>36</v>
      </c>
      <c r="AC333">
        <v>1600000</v>
      </c>
      <c r="AD333" t="s">
        <v>32</v>
      </c>
      <c r="AE333" t="s">
        <v>37</v>
      </c>
      <c r="AF333" s="37">
        <v>1</v>
      </c>
      <c r="AG333" s="79" t="str">
        <f t="shared" si="5"/>
        <v>0</v>
      </c>
      <c r="AH333" s="3">
        <v>1</v>
      </c>
    </row>
    <row r="334" spans="1:34" x14ac:dyDescent="0.3">
      <c r="A334" t="s">
        <v>654</v>
      </c>
      <c r="B334" t="s">
        <v>655</v>
      </c>
      <c r="C334" t="s">
        <v>1853</v>
      </c>
      <c r="D334">
        <v>1800000</v>
      </c>
      <c r="E334">
        <v>1800000</v>
      </c>
      <c r="F334">
        <v>0</v>
      </c>
      <c r="G334">
        <v>0</v>
      </c>
      <c r="H334">
        <v>0</v>
      </c>
      <c r="I334">
        <v>1799783.08</v>
      </c>
      <c r="J334" s="186">
        <v>99.987948888888894</v>
      </c>
      <c r="K334">
        <v>0</v>
      </c>
      <c r="L334">
        <v>0</v>
      </c>
      <c r="M334">
        <v>1799783.08</v>
      </c>
      <c r="N334">
        <v>0</v>
      </c>
      <c r="O334">
        <v>1799783.08</v>
      </c>
      <c r="P334">
        <v>0</v>
      </c>
      <c r="Q334">
        <v>0</v>
      </c>
      <c r="R334">
        <v>0</v>
      </c>
      <c r="S334" t="s">
        <v>391</v>
      </c>
      <c r="T334" t="s">
        <v>31</v>
      </c>
      <c r="U334" t="s">
        <v>32</v>
      </c>
      <c r="V334" t="s">
        <v>31</v>
      </c>
      <c r="W334" t="s">
        <v>33</v>
      </c>
      <c r="X334" t="s">
        <v>34</v>
      </c>
      <c r="Y334" t="s">
        <v>35</v>
      </c>
      <c r="Z334" s="198">
        <v>44985</v>
      </c>
      <c r="AA334" s="198">
        <v>45350</v>
      </c>
      <c r="AB334" t="s">
        <v>36</v>
      </c>
      <c r="AC334">
        <v>1800000</v>
      </c>
      <c r="AD334" t="s">
        <v>32</v>
      </c>
      <c r="AE334" t="s">
        <v>37</v>
      </c>
      <c r="AF334" s="37">
        <v>1</v>
      </c>
      <c r="AG334" s="79" t="str">
        <f t="shared" si="5"/>
        <v>0</v>
      </c>
      <c r="AH334" s="3">
        <v>1</v>
      </c>
    </row>
    <row r="335" spans="1:34" x14ac:dyDescent="0.3">
      <c r="A335" t="s">
        <v>656</v>
      </c>
      <c r="B335" t="s">
        <v>657</v>
      </c>
      <c r="C335" t="s">
        <v>1853</v>
      </c>
      <c r="D335">
        <v>1400000</v>
      </c>
      <c r="E335">
        <v>1400000</v>
      </c>
      <c r="F335">
        <v>0</v>
      </c>
      <c r="G335">
        <v>0</v>
      </c>
      <c r="H335">
        <v>0</v>
      </c>
      <c r="I335">
        <v>1478404.18</v>
      </c>
      <c r="J335" s="186">
        <v>105.60029857142857</v>
      </c>
      <c r="K335">
        <v>0</v>
      </c>
      <c r="L335">
        <v>0</v>
      </c>
      <c r="M335">
        <v>1478404.18</v>
      </c>
      <c r="N335">
        <v>0</v>
      </c>
      <c r="O335">
        <v>1478404.18</v>
      </c>
      <c r="P335">
        <v>0</v>
      </c>
      <c r="Q335">
        <v>0</v>
      </c>
      <c r="R335">
        <v>0</v>
      </c>
      <c r="S335" t="s">
        <v>391</v>
      </c>
      <c r="T335" t="s">
        <v>31</v>
      </c>
      <c r="U335" t="s">
        <v>32</v>
      </c>
      <c r="V335" t="s">
        <v>31</v>
      </c>
      <c r="W335" t="s">
        <v>33</v>
      </c>
      <c r="X335" t="s">
        <v>34</v>
      </c>
      <c r="Y335" t="s">
        <v>35</v>
      </c>
      <c r="Z335" s="198">
        <v>44985</v>
      </c>
      <c r="AA335" s="198">
        <v>45322</v>
      </c>
      <c r="AB335" t="s">
        <v>36</v>
      </c>
      <c r="AC335">
        <v>1400000</v>
      </c>
      <c r="AD335" t="s">
        <v>32</v>
      </c>
      <c r="AE335" t="s">
        <v>37</v>
      </c>
      <c r="AF335" s="37">
        <v>1</v>
      </c>
      <c r="AG335" s="79" t="str">
        <f t="shared" si="5"/>
        <v>0</v>
      </c>
      <c r="AH335" s="3">
        <v>1</v>
      </c>
    </row>
    <row r="336" spans="1:34" x14ac:dyDescent="0.3">
      <c r="A336" t="s">
        <v>464</v>
      </c>
      <c r="B336" t="s">
        <v>465</v>
      </c>
      <c r="C336" t="s">
        <v>1853</v>
      </c>
      <c r="D336">
        <v>1500000</v>
      </c>
      <c r="E336">
        <v>1500000</v>
      </c>
      <c r="F336">
        <v>0</v>
      </c>
      <c r="G336">
        <v>0</v>
      </c>
      <c r="H336">
        <v>0</v>
      </c>
      <c r="I336">
        <v>1649429.85</v>
      </c>
      <c r="J336" s="186">
        <v>109.96199</v>
      </c>
      <c r="K336">
        <v>0</v>
      </c>
      <c r="L336">
        <v>0</v>
      </c>
      <c r="M336">
        <v>1649429.85</v>
      </c>
      <c r="N336">
        <v>0</v>
      </c>
      <c r="O336">
        <v>1649429.85</v>
      </c>
      <c r="P336">
        <v>0</v>
      </c>
      <c r="Q336">
        <v>0</v>
      </c>
      <c r="R336">
        <v>0</v>
      </c>
      <c r="S336" t="s">
        <v>391</v>
      </c>
      <c r="T336" t="s">
        <v>31</v>
      </c>
      <c r="U336" t="s">
        <v>32</v>
      </c>
      <c r="V336" t="s">
        <v>31</v>
      </c>
      <c r="W336" t="s">
        <v>33</v>
      </c>
      <c r="X336" t="s">
        <v>34</v>
      </c>
      <c r="Y336" t="s">
        <v>35</v>
      </c>
      <c r="Z336" s="198">
        <v>44985</v>
      </c>
      <c r="AA336" s="198">
        <v>45322</v>
      </c>
      <c r="AB336" t="s">
        <v>36</v>
      </c>
      <c r="AC336">
        <v>1500000</v>
      </c>
      <c r="AD336" t="s">
        <v>32</v>
      </c>
      <c r="AE336" t="s">
        <v>37</v>
      </c>
      <c r="AF336" s="37">
        <v>1</v>
      </c>
      <c r="AG336" s="79" t="str">
        <f t="shared" si="5"/>
        <v>0</v>
      </c>
      <c r="AH336" s="3">
        <v>1</v>
      </c>
    </row>
    <row r="337" spans="1:34" x14ac:dyDescent="0.3">
      <c r="A337" t="s">
        <v>466</v>
      </c>
      <c r="B337" t="s">
        <v>467</v>
      </c>
      <c r="C337" t="s">
        <v>1853</v>
      </c>
      <c r="D337">
        <v>2400000</v>
      </c>
      <c r="E337">
        <v>2400000</v>
      </c>
      <c r="F337">
        <v>0</v>
      </c>
      <c r="G337">
        <v>0</v>
      </c>
      <c r="H337">
        <v>0</v>
      </c>
      <c r="I337">
        <v>2399488.42</v>
      </c>
      <c r="J337" s="186">
        <v>99.978684166666667</v>
      </c>
      <c r="K337">
        <v>0</v>
      </c>
      <c r="L337">
        <v>0</v>
      </c>
      <c r="M337">
        <v>2399488.42</v>
      </c>
      <c r="N337">
        <v>0</v>
      </c>
      <c r="O337">
        <v>2399488.42</v>
      </c>
      <c r="P337">
        <v>0</v>
      </c>
      <c r="Q337">
        <v>0</v>
      </c>
      <c r="R337">
        <v>0</v>
      </c>
      <c r="S337" t="s">
        <v>391</v>
      </c>
      <c r="T337" t="s">
        <v>31</v>
      </c>
      <c r="U337" t="s">
        <v>32</v>
      </c>
      <c r="V337" t="s">
        <v>31</v>
      </c>
      <c r="W337" t="s">
        <v>33</v>
      </c>
      <c r="X337" t="s">
        <v>34</v>
      </c>
      <c r="Y337" t="s">
        <v>35</v>
      </c>
      <c r="Z337" s="198">
        <v>44985</v>
      </c>
      <c r="AA337" s="198">
        <v>45322</v>
      </c>
      <c r="AB337" t="s">
        <v>36</v>
      </c>
      <c r="AC337">
        <v>2400000</v>
      </c>
      <c r="AD337" t="s">
        <v>32</v>
      </c>
      <c r="AE337" t="s">
        <v>37</v>
      </c>
      <c r="AF337" s="37">
        <v>1</v>
      </c>
      <c r="AG337" s="79" t="str">
        <f t="shared" si="5"/>
        <v>0</v>
      </c>
      <c r="AH337" s="3">
        <v>1</v>
      </c>
    </row>
    <row r="338" spans="1:34" x14ac:dyDescent="0.3">
      <c r="A338" t="s">
        <v>857</v>
      </c>
      <c r="B338" t="s">
        <v>858</v>
      </c>
      <c r="C338" t="s">
        <v>1858</v>
      </c>
      <c r="D338">
        <v>1750000</v>
      </c>
      <c r="E338">
        <v>1750000</v>
      </c>
      <c r="F338">
        <v>0</v>
      </c>
      <c r="G338">
        <v>0</v>
      </c>
      <c r="H338">
        <v>0</v>
      </c>
      <c r="I338">
        <v>1688638.67</v>
      </c>
      <c r="J338" s="186">
        <v>96.493638285714283</v>
      </c>
      <c r="K338">
        <v>0</v>
      </c>
      <c r="L338">
        <v>0</v>
      </c>
      <c r="M338">
        <v>1688638.67</v>
      </c>
      <c r="N338">
        <v>0</v>
      </c>
      <c r="O338">
        <v>1688638.67</v>
      </c>
      <c r="P338">
        <v>0</v>
      </c>
      <c r="Q338">
        <v>0</v>
      </c>
      <c r="R338">
        <v>0</v>
      </c>
      <c r="S338" t="s">
        <v>50</v>
      </c>
      <c r="T338" t="s">
        <v>51</v>
      </c>
      <c r="U338" t="s">
        <v>52</v>
      </c>
      <c r="V338" t="s">
        <v>51</v>
      </c>
      <c r="W338" t="s">
        <v>33</v>
      </c>
      <c r="X338" t="s">
        <v>53</v>
      </c>
      <c r="Y338" t="s">
        <v>265</v>
      </c>
      <c r="Z338" s="198">
        <v>44986</v>
      </c>
      <c r="AA338" s="198">
        <v>45382</v>
      </c>
      <c r="AB338" t="s">
        <v>36</v>
      </c>
      <c r="AC338">
        <v>1750000</v>
      </c>
      <c r="AD338" t="s">
        <v>52</v>
      </c>
      <c r="AE338" t="s">
        <v>37</v>
      </c>
      <c r="AF338" s="37">
        <v>1</v>
      </c>
      <c r="AG338" s="79" t="str">
        <f t="shared" si="5"/>
        <v>0</v>
      </c>
      <c r="AH338" s="3">
        <v>1</v>
      </c>
    </row>
    <row r="339" spans="1:34" x14ac:dyDescent="0.3">
      <c r="A339" t="s">
        <v>658</v>
      </c>
      <c r="B339" t="s">
        <v>659</v>
      </c>
      <c r="C339" t="s">
        <v>1856</v>
      </c>
      <c r="D339">
        <v>4600000</v>
      </c>
      <c r="E339">
        <v>4600000</v>
      </c>
      <c r="F339">
        <v>0</v>
      </c>
      <c r="G339">
        <v>0</v>
      </c>
      <c r="H339">
        <v>0</v>
      </c>
      <c r="I339">
        <v>4938087.59</v>
      </c>
      <c r="J339" s="186">
        <v>107.3497302173913</v>
      </c>
      <c r="K339">
        <v>0</v>
      </c>
      <c r="L339">
        <v>0</v>
      </c>
      <c r="M339">
        <v>4938087.59</v>
      </c>
      <c r="N339">
        <v>0</v>
      </c>
      <c r="O339">
        <v>4938087.59</v>
      </c>
      <c r="P339">
        <v>0</v>
      </c>
      <c r="Q339">
        <v>0</v>
      </c>
      <c r="R339">
        <v>0</v>
      </c>
      <c r="S339" t="s">
        <v>152</v>
      </c>
      <c r="T339" t="s">
        <v>76</v>
      </c>
      <c r="U339" t="s">
        <v>77</v>
      </c>
      <c r="V339" t="s">
        <v>76</v>
      </c>
      <c r="W339" t="s">
        <v>33</v>
      </c>
      <c r="X339" t="s">
        <v>78</v>
      </c>
      <c r="Y339" t="s">
        <v>35</v>
      </c>
      <c r="Z339" s="198">
        <v>44986</v>
      </c>
      <c r="AA339" s="198">
        <v>45382</v>
      </c>
      <c r="AB339" t="s">
        <v>36</v>
      </c>
      <c r="AC339">
        <v>4600000</v>
      </c>
      <c r="AD339" t="s">
        <v>77</v>
      </c>
      <c r="AE339" t="s">
        <v>37</v>
      </c>
      <c r="AF339" s="37">
        <v>1</v>
      </c>
      <c r="AG339" s="79" t="str">
        <f t="shared" si="5"/>
        <v>0</v>
      </c>
      <c r="AH339" s="3">
        <v>1</v>
      </c>
    </row>
    <row r="340" spans="1:34" x14ac:dyDescent="0.3">
      <c r="A340" t="s">
        <v>660</v>
      </c>
      <c r="B340" t="s">
        <v>661</v>
      </c>
      <c r="C340" t="s">
        <v>1855</v>
      </c>
      <c r="D340">
        <v>2000000</v>
      </c>
      <c r="E340">
        <v>2000000</v>
      </c>
      <c r="F340">
        <v>0</v>
      </c>
      <c r="G340">
        <v>0</v>
      </c>
      <c r="H340">
        <v>0</v>
      </c>
      <c r="I340">
        <v>1963654.13</v>
      </c>
      <c r="J340" s="186">
        <v>98.182706499999995</v>
      </c>
      <c r="K340">
        <v>0</v>
      </c>
      <c r="L340">
        <v>0</v>
      </c>
      <c r="M340">
        <v>1963654.13</v>
      </c>
      <c r="N340">
        <v>0</v>
      </c>
      <c r="O340">
        <v>1963654.13</v>
      </c>
      <c r="P340">
        <v>0</v>
      </c>
      <c r="Q340">
        <v>0</v>
      </c>
      <c r="R340">
        <v>0</v>
      </c>
      <c r="S340" t="s">
        <v>286</v>
      </c>
      <c r="T340" t="s">
        <v>57</v>
      </c>
      <c r="U340" t="s">
        <v>58</v>
      </c>
      <c r="V340" t="s">
        <v>57</v>
      </c>
      <c r="W340" t="s">
        <v>33</v>
      </c>
      <c r="X340" t="s">
        <v>59</v>
      </c>
      <c r="Y340" t="s">
        <v>35</v>
      </c>
      <c r="Z340" s="198">
        <v>44985</v>
      </c>
      <c r="AA340" s="198">
        <v>45747</v>
      </c>
      <c r="AB340" t="s">
        <v>36</v>
      </c>
      <c r="AC340">
        <v>2000000</v>
      </c>
      <c r="AD340" t="s">
        <v>58</v>
      </c>
      <c r="AE340" t="s">
        <v>37</v>
      </c>
      <c r="AF340" s="37">
        <v>1</v>
      </c>
      <c r="AG340" s="79" t="str">
        <f t="shared" si="5"/>
        <v>0</v>
      </c>
      <c r="AH340" s="3">
        <v>1</v>
      </c>
    </row>
    <row r="341" spans="1:34" x14ac:dyDescent="0.3">
      <c r="A341" t="s">
        <v>662</v>
      </c>
      <c r="B341" t="s">
        <v>663</v>
      </c>
      <c r="C341" t="s">
        <v>1860</v>
      </c>
      <c r="D341">
        <v>4000000</v>
      </c>
      <c r="E341">
        <v>4000000</v>
      </c>
      <c r="F341">
        <v>0</v>
      </c>
      <c r="G341">
        <v>0</v>
      </c>
      <c r="H341">
        <v>0</v>
      </c>
      <c r="I341">
        <v>3999274.39</v>
      </c>
      <c r="J341" s="186">
        <v>99.981859749999998</v>
      </c>
      <c r="K341">
        <v>0</v>
      </c>
      <c r="L341">
        <v>0</v>
      </c>
      <c r="M341">
        <v>3999274.39</v>
      </c>
      <c r="N341">
        <v>0</v>
      </c>
      <c r="O341">
        <v>3999274.39</v>
      </c>
      <c r="P341">
        <v>0</v>
      </c>
      <c r="Q341">
        <v>0</v>
      </c>
      <c r="R341">
        <v>0</v>
      </c>
      <c r="S341" t="s">
        <v>129</v>
      </c>
      <c r="T341" t="s">
        <v>112</v>
      </c>
      <c r="U341" t="s">
        <v>113</v>
      </c>
      <c r="V341" t="s">
        <v>112</v>
      </c>
      <c r="W341" t="s">
        <v>33</v>
      </c>
      <c r="X341" t="s">
        <v>114</v>
      </c>
      <c r="Y341" t="s">
        <v>35</v>
      </c>
      <c r="Z341" s="198">
        <v>44989</v>
      </c>
      <c r="AA341" s="198">
        <v>45657</v>
      </c>
      <c r="AB341" t="s">
        <v>36</v>
      </c>
      <c r="AC341">
        <v>4000000</v>
      </c>
      <c r="AD341" t="s">
        <v>113</v>
      </c>
      <c r="AE341" t="s">
        <v>37</v>
      </c>
      <c r="AF341" s="37">
        <v>1</v>
      </c>
      <c r="AG341" s="79" t="str">
        <f t="shared" si="5"/>
        <v>0</v>
      </c>
      <c r="AH341" s="3">
        <v>1</v>
      </c>
    </row>
    <row r="342" spans="1:34" x14ac:dyDescent="0.3">
      <c r="A342" t="s">
        <v>664</v>
      </c>
      <c r="B342" t="s">
        <v>665</v>
      </c>
      <c r="C342" t="s">
        <v>1854</v>
      </c>
      <c r="D342">
        <v>600000</v>
      </c>
      <c r="E342">
        <v>600000</v>
      </c>
      <c r="F342">
        <v>0</v>
      </c>
      <c r="G342">
        <v>0</v>
      </c>
      <c r="H342">
        <v>0</v>
      </c>
      <c r="I342">
        <v>576663.59</v>
      </c>
      <c r="J342" s="186">
        <v>96.110598333333328</v>
      </c>
      <c r="K342">
        <v>0</v>
      </c>
      <c r="L342">
        <v>0</v>
      </c>
      <c r="M342">
        <v>576663.59</v>
      </c>
      <c r="N342">
        <v>0</v>
      </c>
      <c r="O342">
        <v>576663.59</v>
      </c>
      <c r="P342">
        <v>0</v>
      </c>
      <c r="Q342">
        <v>0</v>
      </c>
      <c r="R342">
        <v>0</v>
      </c>
      <c r="S342" t="s">
        <v>72</v>
      </c>
      <c r="T342" t="s">
        <v>41</v>
      </c>
      <c r="U342" t="s">
        <v>42</v>
      </c>
      <c r="V342" t="s">
        <v>41</v>
      </c>
      <c r="W342" t="s">
        <v>33</v>
      </c>
      <c r="X342" t="s">
        <v>43</v>
      </c>
      <c r="Y342" t="s">
        <v>35</v>
      </c>
      <c r="Z342" s="198">
        <v>44987</v>
      </c>
      <c r="AA342" s="198">
        <v>45382</v>
      </c>
      <c r="AB342" t="s">
        <v>36</v>
      </c>
      <c r="AC342">
        <v>600000</v>
      </c>
      <c r="AD342" t="s">
        <v>42</v>
      </c>
      <c r="AE342" t="s">
        <v>37</v>
      </c>
      <c r="AF342" s="37">
        <v>1</v>
      </c>
      <c r="AG342" s="79" t="str">
        <f t="shared" si="5"/>
        <v>0</v>
      </c>
      <c r="AH342" s="3">
        <v>1</v>
      </c>
    </row>
    <row r="343" spans="1:34" x14ac:dyDescent="0.3">
      <c r="A343" t="s">
        <v>468</v>
      </c>
      <c r="B343" t="s">
        <v>469</v>
      </c>
      <c r="C343" t="s">
        <v>1854</v>
      </c>
      <c r="D343">
        <v>4000000</v>
      </c>
      <c r="E343">
        <v>4000000</v>
      </c>
      <c r="F343">
        <v>0</v>
      </c>
      <c r="G343">
        <v>0</v>
      </c>
      <c r="H343">
        <v>0</v>
      </c>
      <c r="I343">
        <v>3992105.34</v>
      </c>
      <c r="J343" s="186">
        <v>99.802633499999999</v>
      </c>
      <c r="K343">
        <v>0</v>
      </c>
      <c r="L343">
        <v>0</v>
      </c>
      <c r="M343">
        <v>3992105.34</v>
      </c>
      <c r="N343">
        <v>0</v>
      </c>
      <c r="O343">
        <v>3992105.34</v>
      </c>
      <c r="P343">
        <v>0</v>
      </c>
      <c r="Q343">
        <v>0</v>
      </c>
      <c r="R343">
        <v>0</v>
      </c>
      <c r="S343" t="s">
        <v>72</v>
      </c>
      <c r="T343" t="s">
        <v>41</v>
      </c>
      <c r="U343" t="s">
        <v>42</v>
      </c>
      <c r="V343" t="s">
        <v>41</v>
      </c>
      <c r="W343" t="s">
        <v>33</v>
      </c>
      <c r="X343" t="s">
        <v>43</v>
      </c>
      <c r="Y343" t="s">
        <v>35</v>
      </c>
      <c r="Z343" s="198">
        <v>44987</v>
      </c>
      <c r="AA343" s="198">
        <v>45382</v>
      </c>
      <c r="AB343" t="s">
        <v>36</v>
      </c>
      <c r="AC343">
        <v>4000000</v>
      </c>
      <c r="AD343" t="s">
        <v>42</v>
      </c>
      <c r="AE343" t="s">
        <v>37</v>
      </c>
      <c r="AF343" s="37">
        <v>1</v>
      </c>
      <c r="AG343" s="79" t="str">
        <f t="shared" si="5"/>
        <v>0</v>
      </c>
      <c r="AH343" s="3">
        <v>1</v>
      </c>
    </row>
    <row r="344" spans="1:34" x14ac:dyDescent="0.3">
      <c r="A344" t="s">
        <v>666</v>
      </c>
      <c r="B344" t="s">
        <v>667</v>
      </c>
      <c r="C344" t="s">
        <v>1859</v>
      </c>
      <c r="D344">
        <v>9900000</v>
      </c>
      <c r="E344">
        <v>9900000</v>
      </c>
      <c r="F344">
        <v>0</v>
      </c>
      <c r="G344">
        <v>0</v>
      </c>
      <c r="H344">
        <v>0</v>
      </c>
      <c r="I344">
        <v>9878330.2699999996</v>
      </c>
      <c r="J344" s="186">
        <v>99.781113838383831</v>
      </c>
      <c r="K344">
        <v>0</v>
      </c>
      <c r="L344">
        <v>0</v>
      </c>
      <c r="M344">
        <v>9878330.2699999996</v>
      </c>
      <c r="N344">
        <v>0</v>
      </c>
      <c r="O344">
        <v>9878330.2699999996</v>
      </c>
      <c r="P344">
        <v>0</v>
      </c>
      <c r="Q344">
        <v>0</v>
      </c>
      <c r="R344">
        <v>0</v>
      </c>
      <c r="S344" t="s">
        <v>161</v>
      </c>
      <c r="T344" t="s">
        <v>162</v>
      </c>
      <c r="U344" t="s">
        <v>163</v>
      </c>
      <c r="V344" t="s">
        <v>162</v>
      </c>
      <c r="W344" t="s">
        <v>33</v>
      </c>
      <c r="X344" t="s">
        <v>164</v>
      </c>
      <c r="Y344" t="s">
        <v>35</v>
      </c>
      <c r="Z344" s="198">
        <v>44986</v>
      </c>
      <c r="AA344" s="198">
        <v>45473</v>
      </c>
      <c r="AB344" t="s">
        <v>36</v>
      </c>
      <c r="AC344">
        <v>9900000</v>
      </c>
      <c r="AD344" t="s">
        <v>163</v>
      </c>
      <c r="AE344" t="s">
        <v>37</v>
      </c>
      <c r="AF344" s="37">
        <v>1</v>
      </c>
      <c r="AG344" s="79" t="str">
        <f t="shared" si="5"/>
        <v>0</v>
      </c>
      <c r="AH344" s="3">
        <v>1</v>
      </c>
    </row>
    <row r="345" spans="1:34" x14ac:dyDescent="0.3">
      <c r="A345" t="s">
        <v>668</v>
      </c>
      <c r="B345" t="s">
        <v>669</v>
      </c>
      <c r="C345" t="s">
        <v>1857</v>
      </c>
      <c r="D345">
        <v>2200000</v>
      </c>
      <c r="E345">
        <v>2200000</v>
      </c>
      <c r="F345">
        <v>0</v>
      </c>
      <c r="G345">
        <v>0</v>
      </c>
      <c r="H345">
        <v>0</v>
      </c>
      <c r="I345">
        <v>2416684.1800000002</v>
      </c>
      <c r="J345" s="186">
        <v>109.84928090909092</v>
      </c>
      <c r="K345">
        <v>0</v>
      </c>
      <c r="L345">
        <v>0</v>
      </c>
      <c r="M345">
        <v>2416684.1800000002</v>
      </c>
      <c r="N345">
        <v>0</v>
      </c>
      <c r="O345">
        <v>2416684.1800000002</v>
      </c>
      <c r="P345">
        <v>0</v>
      </c>
      <c r="Q345">
        <v>0</v>
      </c>
      <c r="R345">
        <v>0</v>
      </c>
      <c r="S345" t="s">
        <v>208</v>
      </c>
      <c r="T345" t="s">
        <v>100</v>
      </c>
      <c r="U345" t="s">
        <v>101</v>
      </c>
      <c r="V345" t="s">
        <v>100</v>
      </c>
      <c r="W345" t="s">
        <v>33</v>
      </c>
      <c r="X345" t="s">
        <v>102</v>
      </c>
      <c r="Y345" t="s">
        <v>35</v>
      </c>
      <c r="Z345" s="198">
        <v>44991</v>
      </c>
      <c r="AA345" s="198">
        <v>45382</v>
      </c>
      <c r="AB345" t="s">
        <v>36</v>
      </c>
      <c r="AC345">
        <v>2200000</v>
      </c>
      <c r="AD345" t="s">
        <v>101</v>
      </c>
      <c r="AE345" t="s">
        <v>37</v>
      </c>
      <c r="AF345" s="37">
        <v>1</v>
      </c>
      <c r="AG345" s="79" t="str">
        <f t="shared" si="5"/>
        <v>0</v>
      </c>
      <c r="AH345" s="3">
        <v>1</v>
      </c>
    </row>
    <row r="346" spans="1:34" x14ac:dyDescent="0.3">
      <c r="A346" t="s">
        <v>470</v>
      </c>
      <c r="B346" t="s">
        <v>471</v>
      </c>
      <c r="C346" t="s">
        <v>1857</v>
      </c>
      <c r="D346">
        <v>2000000</v>
      </c>
      <c r="E346">
        <v>2000000</v>
      </c>
      <c r="F346">
        <v>0</v>
      </c>
      <c r="G346">
        <v>0</v>
      </c>
      <c r="H346">
        <v>0</v>
      </c>
      <c r="I346">
        <v>1818499.19</v>
      </c>
      <c r="J346" s="186">
        <v>90.9249595</v>
      </c>
      <c r="K346">
        <v>0</v>
      </c>
      <c r="L346">
        <v>0</v>
      </c>
      <c r="M346">
        <v>1818499.19</v>
      </c>
      <c r="N346">
        <v>0</v>
      </c>
      <c r="O346">
        <v>1818499.19</v>
      </c>
      <c r="P346">
        <v>0</v>
      </c>
      <c r="Q346">
        <v>0</v>
      </c>
      <c r="R346">
        <v>0</v>
      </c>
      <c r="S346" t="s">
        <v>208</v>
      </c>
      <c r="T346" t="s">
        <v>100</v>
      </c>
      <c r="U346" t="s">
        <v>101</v>
      </c>
      <c r="V346" t="s">
        <v>100</v>
      </c>
      <c r="W346" t="s">
        <v>33</v>
      </c>
      <c r="X346" t="s">
        <v>102</v>
      </c>
      <c r="Y346" t="s">
        <v>35</v>
      </c>
      <c r="Z346" s="198">
        <v>44991</v>
      </c>
      <c r="AA346" s="198">
        <v>45382</v>
      </c>
      <c r="AB346" t="s">
        <v>36</v>
      </c>
      <c r="AC346">
        <v>2000000</v>
      </c>
      <c r="AD346" t="s">
        <v>101</v>
      </c>
      <c r="AE346" t="s">
        <v>37</v>
      </c>
      <c r="AF346" s="37">
        <v>1</v>
      </c>
      <c r="AG346" s="79" t="str">
        <f t="shared" si="5"/>
        <v>0</v>
      </c>
      <c r="AH346" s="3">
        <v>1</v>
      </c>
    </row>
    <row r="347" spans="1:34" x14ac:dyDescent="0.3">
      <c r="A347" t="s">
        <v>670</v>
      </c>
      <c r="B347" t="s">
        <v>671</v>
      </c>
      <c r="C347" t="s">
        <v>1857</v>
      </c>
      <c r="D347">
        <v>2500000</v>
      </c>
      <c r="E347">
        <v>2500000</v>
      </c>
      <c r="F347">
        <v>0</v>
      </c>
      <c r="G347">
        <v>0</v>
      </c>
      <c r="H347">
        <v>0</v>
      </c>
      <c r="I347">
        <v>1340669.03</v>
      </c>
      <c r="J347" s="186">
        <v>53.626761200000004</v>
      </c>
      <c r="K347">
        <v>0</v>
      </c>
      <c r="L347">
        <v>0</v>
      </c>
      <c r="M347">
        <v>1340669.03</v>
      </c>
      <c r="N347">
        <v>0</v>
      </c>
      <c r="O347">
        <v>1340669.03</v>
      </c>
      <c r="P347">
        <v>0</v>
      </c>
      <c r="Q347">
        <v>0</v>
      </c>
      <c r="R347">
        <v>0</v>
      </c>
      <c r="S347" t="s">
        <v>208</v>
      </c>
      <c r="T347" t="s">
        <v>100</v>
      </c>
      <c r="U347" t="s">
        <v>101</v>
      </c>
      <c r="V347" t="s">
        <v>100</v>
      </c>
      <c r="W347" t="s">
        <v>33</v>
      </c>
      <c r="X347" t="s">
        <v>102</v>
      </c>
      <c r="Y347" t="s">
        <v>35</v>
      </c>
      <c r="Z347" s="198">
        <v>44991</v>
      </c>
      <c r="AA347" s="198">
        <v>45382</v>
      </c>
      <c r="AB347" t="s">
        <v>36</v>
      </c>
      <c r="AC347">
        <v>2500000</v>
      </c>
      <c r="AD347" t="s">
        <v>101</v>
      </c>
      <c r="AE347" t="s">
        <v>37</v>
      </c>
      <c r="AF347" s="37">
        <v>1</v>
      </c>
      <c r="AG347" s="79" t="str">
        <f t="shared" si="5"/>
        <v>0</v>
      </c>
      <c r="AH347" s="3">
        <v>1</v>
      </c>
    </row>
    <row r="348" spans="1:34" x14ac:dyDescent="0.3">
      <c r="A348" t="s">
        <v>859</v>
      </c>
      <c r="B348" t="s">
        <v>860</v>
      </c>
      <c r="C348" t="s">
        <v>1853</v>
      </c>
      <c r="D348">
        <v>1700000</v>
      </c>
      <c r="E348">
        <v>1700000</v>
      </c>
      <c r="F348">
        <v>0</v>
      </c>
      <c r="G348">
        <v>0</v>
      </c>
      <c r="H348">
        <v>0</v>
      </c>
      <c r="I348">
        <v>1856794.5</v>
      </c>
      <c r="J348" s="186">
        <v>109.22320588235294</v>
      </c>
      <c r="K348">
        <v>0</v>
      </c>
      <c r="L348">
        <v>0</v>
      </c>
      <c r="M348">
        <v>1856794.5</v>
      </c>
      <c r="N348">
        <v>0</v>
      </c>
      <c r="O348">
        <v>1856794.5</v>
      </c>
      <c r="P348">
        <v>0</v>
      </c>
      <c r="Q348">
        <v>0</v>
      </c>
      <c r="R348">
        <v>0</v>
      </c>
      <c r="S348" t="s">
        <v>30</v>
      </c>
      <c r="T348" t="s">
        <v>31</v>
      </c>
      <c r="U348" t="s">
        <v>32</v>
      </c>
      <c r="V348" t="s">
        <v>31</v>
      </c>
      <c r="W348" t="s">
        <v>33</v>
      </c>
      <c r="X348" t="s">
        <v>34</v>
      </c>
      <c r="Y348" t="s">
        <v>265</v>
      </c>
      <c r="Z348" s="198">
        <v>44986</v>
      </c>
      <c r="AA348" s="198">
        <v>45443</v>
      </c>
      <c r="AB348" t="s">
        <v>36</v>
      </c>
      <c r="AC348">
        <v>1700000</v>
      </c>
      <c r="AD348" t="s">
        <v>32</v>
      </c>
      <c r="AE348" t="s">
        <v>37</v>
      </c>
      <c r="AF348" s="37">
        <v>1</v>
      </c>
      <c r="AG348" s="79" t="str">
        <f t="shared" si="5"/>
        <v>0</v>
      </c>
      <c r="AH348" s="3">
        <v>1</v>
      </c>
    </row>
    <row r="349" spans="1:34" x14ac:dyDescent="0.3">
      <c r="A349" t="s">
        <v>672</v>
      </c>
      <c r="B349" t="s">
        <v>673</v>
      </c>
      <c r="C349" t="s">
        <v>1858</v>
      </c>
      <c r="D349">
        <v>2200000</v>
      </c>
      <c r="E349">
        <v>2200000</v>
      </c>
      <c r="F349">
        <v>0</v>
      </c>
      <c r="G349">
        <v>0</v>
      </c>
      <c r="H349">
        <v>0</v>
      </c>
      <c r="I349">
        <v>2163303.16</v>
      </c>
      <c r="J349" s="186">
        <v>98.331961818181824</v>
      </c>
      <c r="K349">
        <v>0</v>
      </c>
      <c r="L349">
        <v>0</v>
      </c>
      <c r="M349">
        <v>2163303.16</v>
      </c>
      <c r="N349">
        <v>0</v>
      </c>
      <c r="O349">
        <v>2163303.16</v>
      </c>
      <c r="P349">
        <v>0</v>
      </c>
      <c r="Q349">
        <v>0</v>
      </c>
      <c r="R349">
        <v>0</v>
      </c>
      <c r="S349" t="s">
        <v>50</v>
      </c>
      <c r="T349" t="s">
        <v>51</v>
      </c>
      <c r="U349" t="s">
        <v>52</v>
      </c>
      <c r="V349" t="s">
        <v>51</v>
      </c>
      <c r="W349" t="s">
        <v>33</v>
      </c>
      <c r="X349" t="s">
        <v>53</v>
      </c>
      <c r="Y349" t="s">
        <v>35</v>
      </c>
      <c r="Z349" s="198">
        <v>44988</v>
      </c>
      <c r="AA349" s="198">
        <v>45930</v>
      </c>
      <c r="AB349" t="s">
        <v>36</v>
      </c>
      <c r="AC349">
        <v>2200000</v>
      </c>
      <c r="AD349" t="s">
        <v>52</v>
      </c>
      <c r="AE349" t="s">
        <v>37</v>
      </c>
      <c r="AF349" s="37">
        <v>1</v>
      </c>
      <c r="AG349" s="79" t="str">
        <f t="shared" si="5"/>
        <v>0</v>
      </c>
      <c r="AH349" s="3">
        <v>1</v>
      </c>
    </row>
    <row r="350" spans="1:34" x14ac:dyDescent="0.3">
      <c r="A350" t="s">
        <v>861</v>
      </c>
      <c r="B350" t="s">
        <v>862</v>
      </c>
      <c r="C350" t="s">
        <v>1856</v>
      </c>
      <c r="D350">
        <v>1800000</v>
      </c>
      <c r="E350">
        <v>1800000</v>
      </c>
      <c r="F350">
        <v>0</v>
      </c>
      <c r="G350">
        <v>0</v>
      </c>
      <c r="H350">
        <v>0</v>
      </c>
      <c r="I350">
        <v>1790490.97</v>
      </c>
      <c r="J350" s="186">
        <v>99.471720555555549</v>
      </c>
      <c r="K350">
        <v>0</v>
      </c>
      <c r="L350">
        <v>0</v>
      </c>
      <c r="M350">
        <v>1790490.97</v>
      </c>
      <c r="N350">
        <v>0</v>
      </c>
      <c r="O350">
        <v>1790490.97</v>
      </c>
      <c r="P350">
        <v>0</v>
      </c>
      <c r="Q350">
        <v>0</v>
      </c>
      <c r="R350">
        <v>0</v>
      </c>
      <c r="S350" t="s">
        <v>152</v>
      </c>
      <c r="T350" t="s">
        <v>76</v>
      </c>
      <c r="U350" t="s">
        <v>77</v>
      </c>
      <c r="V350" t="s">
        <v>76</v>
      </c>
      <c r="W350" t="s">
        <v>33</v>
      </c>
      <c r="X350" t="s">
        <v>78</v>
      </c>
      <c r="Y350" t="s">
        <v>35</v>
      </c>
      <c r="Z350" s="198">
        <v>44987</v>
      </c>
      <c r="AA350" s="198">
        <v>45291</v>
      </c>
      <c r="AB350" t="s">
        <v>36</v>
      </c>
      <c r="AC350">
        <v>1800000</v>
      </c>
      <c r="AD350" t="s">
        <v>77</v>
      </c>
      <c r="AE350" t="s">
        <v>37</v>
      </c>
      <c r="AF350" s="37">
        <v>1</v>
      </c>
      <c r="AG350" s="79" t="str">
        <f t="shared" si="5"/>
        <v>0</v>
      </c>
      <c r="AH350" s="3">
        <v>1</v>
      </c>
    </row>
    <row r="351" spans="1:34" x14ac:dyDescent="0.3">
      <c r="A351" t="s">
        <v>674</v>
      </c>
      <c r="B351" t="s">
        <v>675</v>
      </c>
      <c r="C351" t="s">
        <v>1856</v>
      </c>
      <c r="D351">
        <v>1400000</v>
      </c>
      <c r="E351">
        <v>1400000</v>
      </c>
      <c r="F351">
        <v>0</v>
      </c>
      <c r="G351">
        <v>0</v>
      </c>
      <c r="H351">
        <v>0</v>
      </c>
      <c r="I351">
        <v>1365954.33</v>
      </c>
      <c r="J351" s="186">
        <v>97.568166428571431</v>
      </c>
      <c r="K351">
        <v>0</v>
      </c>
      <c r="L351">
        <v>0</v>
      </c>
      <c r="M351">
        <v>1365954.33</v>
      </c>
      <c r="N351">
        <v>0</v>
      </c>
      <c r="O351">
        <v>1365954.33</v>
      </c>
      <c r="P351">
        <v>0</v>
      </c>
      <c r="Q351">
        <v>0</v>
      </c>
      <c r="R351">
        <v>0</v>
      </c>
      <c r="S351" t="s">
        <v>152</v>
      </c>
      <c r="T351" t="s">
        <v>76</v>
      </c>
      <c r="U351" t="s">
        <v>77</v>
      </c>
      <c r="V351" t="s">
        <v>76</v>
      </c>
      <c r="W351" t="s">
        <v>33</v>
      </c>
      <c r="X351" t="s">
        <v>78</v>
      </c>
      <c r="Y351" t="s">
        <v>35</v>
      </c>
      <c r="Z351" s="198">
        <v>44987</v>
      </c>
      <c r="AA351" s="198">
        <v>45291</v>
      </c>
      <c r="AB351" t="s">
        <v>36</v>
      </c>
      <c r="AC351">
        <v>1400000</v>
      </c>
      <c r="AD351" t="s">
        <v>77</v>
      </c>
      <c r="AE351" t="s">
        <v>37</v>
      </c>
      <c r="AF351" s="37">
        <v>1</v>
      </c>
      <c r="AG351" s="79" t="str">
        <f t="shared" si="5"/>
        <v>0</v>
      </c>
      <c r="AH351" s="3">
        <v>1</v>
      </c>
    </row>
    <row r="352" spans="1:34" x14ac:dyDescent="0.3">
      <c r="A352" t="s">
        <v>676</v>
      </c>
      <c r="B352" t="s">
        <v>677</v>
      </c>
      <c r="C352" t="s">
        <v>1856</v>
      </c>
      <c r="D352">
        <v>1200000</v>
      </c>
      <c r="E352">
        <v>1200000</v>
      </c>
      <c r="F352">
        <v>0</v>
      </c>
      <c r="G352">
        <v>0</v>
      </c>
      <c r="H352">
        <v>0</v>
      </c>
      <c r="I352">
        <v>1144074.43</v>
      </c>
      <c r="J352" s="186">
        <v>95.339535833333329</v>
      </c>
      <c r="K352">
        <v>0</v>
      </c>
      <c r="L352">
        <v>0</v>
      </c>
      <c r="M352">
        <v>1144074.43</v>
      </c>
      <c r="N352">
        <v>0</v>
      </c>
      <c r="O352">
        <v>1144074.43</v>
      </c>
      <c r="P352">
        <v>0</v>
      </c>
      <c r="Q352">
        <v>0</v>
      </c>
      <c r="R352">
        <v>0</v>
      </c>
      <c r="S352" t="s">
        <v>152</v>
      </c>
      <c r="T352" t="s">
        <v>76</v>
      </c>
      <c r="U352" t="s">
        <v>77</v>
      </c>
      <c r="V352" t="s">
        <v>76</v>
      </c>
      <c r="W352" t="s">
        <v>33</v>
      </c>
      <c r="X352" t="s">
        <v>78</v>
      </c>
      <c r="Y352" t="s">
        <v>35</v>
      </c>
      <c r="Z352" s="198">
        <v>44987</v>
      </c>
      <c r="AA352" s="198">
        <v>45291</v>
      </c>
      <c r="AB352" t="s">
        <v>36</v>
      </c>
      <c r="AC352">
        <v>1200000</v>
      </c>
      <c r="AD352" t="s">
        <v>77</v>
      </c>
      <c r="AE352" t="s">
        <v>37</v>
      </c>
      <c r="AF352" s="37">
        <v>1</v>
      </c>
      <c r="AG352" s="79" t="str">
        <f t="shared" si="5"/>
        <v>0</v>
      </c>
      <c r="AH352" s="3">
        <v>1</v>
      </c>
    </row>
    <row r="353" spans="1:34" x14ac:dyDescent="0.3">
      <c r="A353" t="s">
        <v>472</v>
      </c>
      <c r="B353" t="s">
        <v>473</v>
      </c>
      <c r="C353" t="s">
        <v>1853</v>
      </c>
      <c r="D353">
        <v>1000000</v>
      </c>
      <c r="E353">
        <v>1000000</v>
      </c>
      <c r="F353">
        <v>0</v>
      </c>
      <c r="G353">
        <v>0</v>
      </c>
      <c r="H353">
        <v>0</v>
      </c>
      <c r="I353">
        <v>988925.88</v>
      </c>
      <c r="J353" s="186">
        <v>98.892588000000003</v>
      </c>
      <c r="K353">
        <v>0</v>
      </c>
      <c r="L353">
        <v>0</v>
      </c>
      <c r="M353">
        <v>988925.88</v>
      </c>
      <c r="N353">
        <v>0</v>
      </c>
      <c r="O353">
        <v>988925.88</v>
      </c>
      <c r="P353">
        <v>0</v>
      </c>
      <c r="Q353">
        <v>0</v>
      </c>
      <c r="R353">
        <v>0</v>
      </c>
      <c r="S353" t="s">
        <v>391</v>
      </c>
      <c r="T353" t="s">
        <v>31</v>
      </c>
      <c r="U353" t="s">
        <v>32</v>
      </c>
      <c r="V353" t="s">
        <v>31</v>
      </c>
      <c r="W353" t="s">
        <v>33</v>
      </c>
      <c r="X353" t="s">
        <v>34</v>
      </c>
      <c r="Y353" t="s">
        <v>35</v>
      </c>
      <c r="Z353" s="198">
        <v>44986</v>
      </c>
      <c r="AA353" s="198">
        <v>45322</v>
      </c>
      <c r="AB353" t="s">
        <v>36</v>
      </c>
      <c r="AC353">
        <v>1000000</v>
      </c>
      <c r="AD353" t="s">
        <v>32</v>
      </c>
      <c r="AE353" t="s">
        <v>37</v>
      </c>
      <c r="AF353" s="37">
        <v>1</v>
      </c>
      <c r="AG353" s="79" t="str">
        <f t="shared" si="5"/>
        <v>0</v>
      </c>
      <c r="AH353" s="3">
        <v>1</v>
      </c>
    </row>
    <row r="354" spans="1:34" x14ac:dyDescent="0.3">
      <c r="A354" t="s">
        <v>863</v>
      </c>
      <c r="B354" t="s">
        <v>864</v>
      </c>
      <c r="C354" t="s">
        <v>1853</v>
      </c>
      <c r="D354">
        <v>1100000</v>
      </c>
      <c r="E354">
        <v>1100000</v>
      </c>
      <c r="F354">
        <v>0</v>
      </c>
      <c r="G354">
        <v>0</v>
      </c>
      <c r="H354">
        <v>0</v>
      </c>
      <c r="I354">
        <v>1099649.9099999999</v>
      </c>
      <c r="J354" s="186">
        <v>99.96817363636363</v>
      </c>
      <c r="K354">
        <v>0</v>
      </c>
      <c r="L354">
        <v>0</v>
      </c>
      <c r="M354">
        <v>1099649.9099999999</v>
      </c>
      <c r="N354">
        <v>0</v>
      </c>
      <c r="O354">
        <v>1099649.9099999999</v>
      </c>
      <c r="P354">
        <v>0</v>
      </c>
      <c r="Q354">
        <v>0</v>
      </c>
      <c r="R354">
        <v>0</v>
      </c>
      <c r="S354" t="s">
        <v>391</v>
      </c>
      <c r="T354" t="s">
        <v>31</v>
      </c>
      <c r="U354" t="s">
        <v>32</v>
      </c>
      <c r="V354" t="s">
        <v>31</v>
      </c>
      <c r="W354" t="s">
        <v>33</v>
      </c>
      <c r="X354" t="s">
        <v>34</v>
      </c>
      <c r="Y354" t="s">
        <v>35</v>
      </c>
      <c r="Z354" s="198">
        <v>44986</v>
      </c>
      <c r="AA354" s="198">
        <v>45322</v>
      </c>
      <c r="AB354" t="s">
        <v>36</v>
      </c>
      <c r="AC354">
        <v>1100000</v>
      </c>
      <c r="AD354" t="s">
        <v>32</v>
      </c>
      <c r="AE354" t="s">
        <v>37</v>
      </c>
      <c r="AF354" s="37">
        <v>1</v>
      </c>
      <c r="AG354" s="79" t="str">
        <f t="shared" si="5"/>
        <v>0</v>
      </c>
      <c r="AH354" s="3">
        <v>1</v>
      </c>
    </row>
    <row r="355" spans="1:34" x14ac:dyDescent="0.3">
      <c r="A355" t="s">
        <v>474</v>
      </c>
      <c r="B355" t="s">
        <v>475</v>
      </c>
      <c r="C355" t="s">
        <v>1859</v>
      </c>
      <c r="D355">
        <v>1100000</v>
      </c>
      <c r="E355">
        <v>1100000</v>
      </c>
      <c r="F355">
        <v>0</v>
      </c>
      <c r="G355">
        <v>0</v>
      </c>
      <c r="H355">
        <v>0</v>
      </c>
      <c r="I355">
        <v>1105546.5</v>
      </c>
      <c r="J355" s="186">
        <v>100.50422727272728</v>
      </c>
      <c r="K355">
        <v>0</v>
      </c>
      <c r="L355">
        <v>0</v>
      </c>
      <c r="M355">
        <v>1105546.5</v>
      </c>
      <c r="N355">
        <v>0</v>
      </c>
      <c r="O355">
        <v>1105546.5</v>
      </c>
      <c r="P355">
        <v>0</v>
      </c>
      <c r="Q355">
        <v>0</v>
      </c>
      <c r="R355">
        <v>0</v>
      </c>
      <c r="S355" t="s">
        <v>231</v>
      </c>
      <c r="T355" t="s">
        <v>162</v>
      </c>
      <c r="U355" t="s">
        <v>163</v>
      </c>
      <c r="V355" t="s">
        <v>162</v>
      </c>
      <c r="W355" t="s">
        <v>33</v>
      </c>
      <c r="X355" t="s">
        <v>164</v>
      </c>
      <c r="Y355" t="s">
        <v>35</v>
      </c>
      <c r="Z355" s="198">
        <v>44987</v>
      </c>
      <c r="AA355" s="198">
        <v>45473</v>
      </c>
      <c r="AB355" t="s">
        <v>36</v>
      </c>
      <c r="AC355">
        <v>1100000</v>
      </c>
      <c r="AD355" t="s">
        <v>163</v>
      </c>
      <c r="AE355" t="s">
        <v>37</v>
      </c>
      <c r="AF355" s="37">
        <v>1</v>
      </c>
      <c r="AG355" s="79" t="str">
        <f t="shared" si="5"/>
        <v>0</v>
      </c>
      <c r="AH355" s="3">
        <v>1</v>
      </c>
    </row>
    <row r="356" spans="1:34" x14ac:dyDescent="0.3">
      <c r="A356" t="s">
        <v>476</v>
      </c>
      <c r="B356" t="s">
        <v>477</v>
      </c>
      <c r="C356" t="s">
        <v>1859</v>
      </c>
      <c r="D356">
        <v>1100000</v>
      </c>
      <c r="E356">
        <v>1100000</v>
      </c>
      <c r="F356">
        <v>0</v>
      </c>
      <c r="G356">
        <v>0</v>
      </c>
      <c r="H356">
        <v>0</v>
      </c>
      <c r="I356">
        <v>1139819.7</v>
      </c>
      <c r="J356" s="186">
        <v>103.61997272727272</v>
      </c>
      <c r="K356">
        <v>0</v>
      </c>
      <c r="L356">
        <v>0</v>
      </c>
      <c r="M356">
        <v>1139819.7</v>
      </c>
      <c r="N356">
        <v>0</v>
      </c>
      <c r="O356">
        <v>1139819.7</v>
      </c>
      <c r="P356">
        <v>0</v>
      </c>
      <c r="Q356">
        <v>0</v>
      </c>
      <c r="R356">
        <v>0</v>
      </c>
      <c r="S356" t="s">
        <v>231</v>
      </c>
      <c r="T356" t="s">
        <v>162</v>
      </c>
      <c r="U356" t="s">
        <v>163</v>
      </c>
      <c r="V356" t="s">
        <v>162</v>
      </c>
      <c r="W356" t="s">
        <v>33</v>
      </c>
      <c r="X356" t="s">
        <v>164</v>
      </c>
      <c r="Y356" t="s">
        <v>35</v>
      </c>
      <c r="Z356" s="198">
        <v>44987</v>
      </c>
      <c r="AA356" s="198">
        <v>45473</v>
      </c>
      <c r="AB356" t="s">
        <v>36</v>
      </c>
      <c r="AC356">
        <v>1100000</v>
      </c>
      <c r="AD356" t="s">
        <v>163</v>
      </c>
      <c r="AE356" t="s">
        <v>37</v>
      </c>
      <c r="AF356" s="37">
        <v>1</v>
      </c>
      <c r="AG356" s="79" t="str">
        <f t="shared" si="5"/>
        <v>0</v>
      </c>
      <c r="AH356" s="3">
        <v>1</v>
      </c>
    </row>
    <row r="357" spans="1:34" x14ac:dyDescent="0.3">
      <c r="A357" t="s">
        <v>478</v>
      </c>
      <c r="B357" t="s">
        <v>479</v>
      </c>
      <c r="C357" t="s">
        <v>1859</v>
      </c>
      <c r="D357">
        <v>1100000</v>
      </c>
      <c r="E357">
        <v>1100000</v>
      </c>
      <c r="F357">
        <v>0</v>
      </c>
      <c r="G357">
        <v>0</v>
      </c>
      <c r="H357">
        <v>0</v>
      </c>
      <c r="I357">
        <v>449812.83</v>
      </c>
      <c r="J357" s="186">
        <v>40.892075454545456</v>
      </c>
      <c r="K357">
        <v>0</v>
      </c>
      <c r="L357">
        <v>0</v>
      </c>
      <c r="M357">
        <v>449812.83</v>
      </c>
      <c r="N357">
        <v>0</v>
      </c>
      <c r="O357">
        <v>449812.83</v>
      </c>
      <c r="P357">
        <v>0</v>
      </c>
      <c r="Q357">
        <v>0</v>
      </c>
      <c r="R357">
        <v>0</v>
      </c>
      <c r="S357" t="s">
        <v>231</v>
      </c>
      <c r="T357" t="s">
        <v>162</v>
      </c>
      <c r="U357" t="s">
        <v>163</v>
      </c>
      <c r="V357" t="s">
        <v>162</v>
      </c>
      <c r="W357" t="s">
        <v>33</v>
      </c>
      <c r="X357" t="s">
        <v>164</v>
      </c>
      <c r="Y357" t="s">
        <v>35</v>
      </c>
      <c r="Z357" s="198">
        <v>44987</v>
      </c>
      <c r="AA357" s="198">
        <v>45473</v>
      </c>
      <c r="AB357" t="s">
        <v>36</v>
      </c>
      <c r="AC357">
        <v>1100000</v>
      </c>
      <c r="AD357" t="s">
        <v>163</v>
      </c>
      <c r="AE357" t="s">
        <v>37</v>
      </c>
      <c r="AF357" s="37">
        <v>1</v>
      </c>
      <c r="AG357" s="79" t="str">
        <f t="shared" si="5"/>
        <v>0</v>
      </c>
      <c r="AH357" s="3">
        <v>1</v>
      </c>
    </row>
    <row r="358" spans="1:34" x14ac:dyDescent="0.3">
      <c r="A358" t="s">
        <v>480</v>
      </c>
      <c r="B358" t="s">
        <v>481</v>
      </c>
      <c r="C358" t="s">
        <v>1860</v>
      </c>
      <c r="D358">
        <v>2200000</v>
      </c>
      <c r="E358">
        <v>2200000</v>
      </c>
      <c r="F358">
        <v>0</v>
      </c>
      <c r="G358">
        <v>0</v>
      </c>
      <c r="H358">
        <v>0</v>
      </c>
      <c r="I358">
        <v>2180799.17</v>
      </c>
      <c r="J358" s="186">
        <v>99.127234999999999</v>
      </c>
      <c r="K358">
        <v>0</v>
      </c>
      <c r="L358">
        <v>0</v>
      </c>
      <c r="M358">
        <v>2180799.17</v>
      </c>
      <c r="N358">
        <v>0</v>
      </c>
      <c r="O358">
        <v>2180799.17</v>
      </c>
      <c r="P358">
        <v>0</v>
      </c>
      <c r="Q358">
        <v>0</v>
      </c>
      <c r="R358">
        <v>0</v>
      </c>
      <c r="S358" t="s">
        <v>129</v>
      </c>
      <c r="T358" t="s">
        <v>112</v>
      </c>
      <c r="U358" t="s">
        <v>113</v>
      </c>
      <c r="V358" t="s">
        <v>112</v>
      </c>
      <c r="W358" t="s">
        <v>33</v>
      </c>
      <c r="X358" t="s">
        <v>114</v>
      </c>
      <c r="Y358" t="s">
        <v>35</v>
      </c>
      <c r="Z358" s="198">
        <v>44989</v>
      </c>
      <c r="AA358" s="198">
        <v>45657</v>
      </c>
      <c r="AB358" t="s">
        <v>36</v>
      </c>
      <c r="AC358">
        <v>2200000</v>
      </c>
      <c r="AD358" t="s">
        <v>113</v>
      </c>
      <c r="AE358" t="s">
        <v>37</v>
      </c>
      <c r="AF358" s="37">
        <v>1</v>
      </c>
      <c r="AG358" s="79" t="str">
        <f t="shared" si="5"/>
        <v>0</v>
      </c>
      <c r="AH358" s="3">
        <v>1</v>
      </c>
    </row>
    <row r="359" spans="1:34" x14ac:dyDescent="0.3">
      <c r="A359" t="s">
        <v>482</v>
      </c>
      <c r="B359" t="s">
        <v>483</v>
      </c>
      <c r="C359" t="s">
        <v>1860</v>
      </c>
      <c r="D359">
        <v>1600000</v>
      </c>
      <c r="E359">
        <v>1600000</v>
      </c>
      <c r="F359">
        <v>0</v>
      </c>
      <c r="G359">
        <v>0</v>
      </c>
      <c r="H359">
        <v>0</v>
      </c>
      <c r="I359">
        <v>1393871.17</v>
      </c>
      <c r="J359" s="186">
        <v>87.116948124999993</v>
      </c>
      <c r="K359">
        <v>0</v>
      </c>
      <c r="L359">
        <v>0</v>
      </c>
      <c r="M359">
        <v>1393871.17</v>
      </c>
      <c r="N359">
        <v>0</v>
      </c>
      <c r="O359">
        <v>1393871.17</v>
      </c>
      <c r="P359">
        <v>0</v>
      </c>
      <c r="Q359">
        <v>0</v>
      </c>
      <c r="R359">
        <v>0</v>
      </c>
      <c r="S359" t="s">
        <v>129</v>
      </c>
      <c r="T359" t="s">
        <v>112</v>
      </c>
      <c r="U359" t="s">
        <v>113</v>
      </c>
      <c r="V359" t="s">
        <v>112</v>
      </c>
      <c r="W359" t="s">
        <v>33</v>
      </c>
      <c r="X359" t="s">
        <v>114</v>
      </c>
      <c r="Y359" t="s">
        <v>35</v>
      </c>
      <c r="Z359" s="198">
        <v>44989</v>
      </c>
      <c r="AA359" s="198">
        <v>45657</v>
      </c>
      <c r="AB359" t="s">
        <v>36</v>
      </c>
      <c r="AC359">
        <v>1600000</v>
      </c>
      <c r="AD359" t="s">
        <v>113</v>
      </c>
      <c r="AE359" t="s">
        <v>37</v>
      </c>
      <c r="AF359" s="37">
        <v>1</v>
      </c>
      <c r="AG359" s="79" t="str">
        <f t="shared" si="5"/>
        <v>0</v>
      </c>
      <c r="AH359" s="3">
        <v>1</v>
      </c>
    </row>
    <row r="360" spans="1:34" x14ac:dyDescent="0.3">
      <c r="A360" t="s">
        <v>484</v>
      </c>
      <c r="B360" t="s">
        <v>485</v>
      </c>
      <c r="C360" t="s">
        <v>1860</v>
      </c>
      <c r="D360">
        <v>1600000</v>
      </c>
      <c r="E360">
        <v>1600000</v>
      </c>
      <c r="F360">
        <v>0</v>
      </c>
      <c r="G360">
        <v>0</v>
      </c>
      <c r="H360">
        <v>0</v>
      </c>
      <c r="I360">
        <v>1718743.11</v>
      </c>
      <c r="J360" s="186">
        <v>107.42144437500001</v>
      </c>
      <c r="K360">
        <v>0</v>
      </c>
      <c r="L360">
        <v>0</v>
      </c>
      <c r="M360">
        <v>1718743.11</v>
      </c>
      <c r="N360">
        <v>0</v>
      </c>
      <c r="O360">
        <v>1718743.11</v>
      </c>
      <c r="P360">
        <v>0</v>
      </c>
      <c r="Q360">
        <v>0</v>
      </c>
      <c r="R360">
        <v>0</v>
      </c>
      <c r="S360" t="s">
        <v>129</v>
      </c>
      <c r="T360" t="s">
        <v>112</v>
      </c>
      <c r="U360" t="s">
        <v>113</v>
      </c>
      <c r="V360" t="s">
        <v>112</v>
      </c>
      <c r="W360" t="s">
        <v>33</v>
      </c>
      <c r="X360" t="s">
        <v>114</v>
      </c>
      <c r="Y360" t="s">
        <v>35</v>
      </c>
      <c r="Z360" s="198">
        <v>44989</v>
      </c>
      <c r="AA360" s="198">
        <v>45657</v>
      </c>
      <c r="AB360" t="s">
        <v>36</v>
      </c>
      <c r="AC360">
        <v>1600000</v>
      </c>
      <c r="AD360" t="s">
        <v>113</v>
      </c>
      <c r="AE360" t="s">
        <v>37</v>
      </c>
      <c r="AF360" s="37">
        <v>1</v>
      </c>
      <c r="AG360" s="79" t="str">
        <f t="shared" si="5"/>
        <v>0</v>
      </c>
      <c r="AH360" s="3">
        <v>1</v>
      </c>
    </row>
    <row r="361" spans="1:34" x14ac:dyDescent="0.3">
      <c r="A361" t="s">
        <v>486</v>
      </c>
      <c r="B361" t="s">
        <v>487</v>
      </c>
      <c r="C361" t="s">
        <v>1860</v>
      </c>
      <c r="D361">
        <v>1200000</v>
      </c>
      <c r="E361">
        <v>1200000</v>
      </c>
      <c r="F361">
        <v>0</v>
      </c>
      <c r="G361">
        <v>0</v>
      </c>
      <c r="H361">
        <v>0</v>
      </c>
      <c r="I361">
        <v>1266736.52</v>
      </c>
      <c r="J361" s="186">
        <v>105.56137666666667</v>
      </c>
      <c r="K361">
        <v>0</v>
      </c>
      <c r="L361">
        <v>0</v>
      </c>
      <c r="M361">
        <v>1266736.52</v>
      </c>
      <c r="N361">
        <v>0</v>
      </c>
      <c r="O361">
        <v>1266736.52</v>
      </c>
      <c r="P361">
        <v>0</v>
      </c>
      <c r="Q361">
        <v>0</v>
      </c>
      <c r="R361">
        <v>0</v>
      </c>
      <c r="S361" t="s">
        <v>129</v>
      </c>
      <c r="T361" t="s">
        <v>112</v>
      </c>
      <c r="U361" t="s">
        <v>113</v>
      </c>
      <c r="V361" t="s">
        <v>112</v>
      </c>
      <c r="W361" t="s">
        <v>33</v>
      </c>
      <c r="X361" t="s">
        <v>114</v>
      </c>
      <c r="Y361" t="s">
        <v>35</v>
      </c>
      <c r="Z361" s="198">
        <v>44989</v>
      </c>
      <c r="AA361" s="198">
        <v>45657</v>
      </c>
      <c r="AB361" t="s">
        <v>36</v>
      </c>
      <c r="AC361">
        <v>1200000</v>
      </c>
      <c r="AD361" t="s">
        <v>113</v>
      </c>
      <c r="AE361" t="s">
        <v>37</v>
      </c>
      <c r="AF361" s="37">
        <v>1</v>
      </c>
      <c r="AG361" s="79" t="str">
        <f t="shared" si="5"/>
        <v>0</v>
      </c>
      <c r="AH361" s="3">
        <v>1</v>
      </c>
    </row>
    <row r="362" spans="1:34" x14ac:dyDescent="0.3">
      <c r="A362" t="s">
        <v>488</v>
      </c>
      <c r="B362" t="s">
        <v>489</v>
      </c>
      <c r="C362" t="s">
        <v>1860</v>
      </c>
      <c r="D362">
        <v>1250000</v>
      </c>
      <c r="E362">
        <v>1250000</v>
      </c>
      <c r="F362">
        <v>0</v>
      </c>
      <c r="G362">
        <v>0</v>
      </c>
      <c r="H362">
        <v>0</v>
      </c>
      <c r="I362">
        <v>1239797.2</v>
      </c>
      <c r="J362" s="186">
        <v>99.183775999999995</v>
      </c>
      <c r="K362">
        <v>0</v>
      </c>
      <c r="L362">
        <v>0</v>
      </c>
      <c r="M362">
        <v>1239797.2</v>
      </c>
      <c r="N362">
        <v>0</v>
      </c>
      <c r="O362">
        <v>1239797.2</v>
      </c>
      <c r="P362">
        <v>0</v>
      </c>
      <c r="Q362">
        <v>0</v>
      </c>
      <c r="R362">
        <v>0</v>
      </c>
      <c r="S362" t="s">
        <v>129</v>
      </c>
      <c r="T362" t="s">
        <v>112</v>
      </c>
      <c r="U362" t="s">
        <v>113</v>
      </c>
      <c r="V362" t="s">
        <v>112</v>
      </c>
      <c r="W362" t="s">
        <v>33</v>
      </c>
      <c r="X362" t="s">
        <v>114</v>
      </c>
      <c r="Y362" t="s">
        <v>35</v>
      </c>
      <c r="Z362" s="198">
        <v>44989</v>
      </c>
      <c r="AA362" s="198">
        <v>45657</v>
      </c>
      <c r="AB362" t="s">
        <v>36</v>
      </c>
      <c r="AC362">
        <v>1250000</v>
      </c>
      <c r="AD362" t="s">
        <v>113</v>
      </c>
      <c r="AE362" t="s">
        <v>37</v>
      </c>
      <c r="AF362" s="37">
        <v>1</v>
      </c>
      <c r="AG362" s="79" t="str">
        <f t="shared" si="5"/>
        <v>0</v>
      </c>
      <c r="AH362" s="3">
        <v>1</v>
      </c>
    </row>
    <row r="363" spans="1:34" x14ac:dyDescent="0.3">
      <c r="A363" t="s">
        <v>490</v>
      </c>
      <c r="B363" t="s">
        <v>491</v>
      </c>
      <c r="C363" t="s">
        <v>1855</v>
      </c>
      <c r="D363">
        <v>5000000</v>
      </c>
      <c r="E363">
        <v>5000000</v>
      </c>
      <c r="F363">
        <v>0</v>
      </c>
      <c r="G363">
        <v>0</v>
      </c>
      <c r="H363">
        <v>0</v>
      </c>
      <c r="I363">
        <v>4864226.13</v>
      </c>
      <c r="J363" s="186">
        <v>97.284522600000003</v>
      </c>
      <c r="K363">
        <v>0</v>
      </c>
      <c r="L363">
        <v>0</v>
      </c>
      <c r="M363">
        <v>4864226.13</v>
      </c>
      <c r="N363">
        <v>0</v>
      </c>
      <c r="O363">
        <v>4864226.13</v>
      </c>
      <c r="P363">
        <v>0</v>
      </c>
      <c r="Q363">
        <v>0</v>
      </c>
      <c r="R363">
        <v>0</v>
      </c>
      <c r="S363" t="s">
        <v>56</v>
      </c>
      <c r="T363" t="s">
        <v>57</v>
      </c>
      <c r="U363" t="s">
        <v>58</v>
      </c>
      <c r="V363" t="s">
        <v>57</v>
      </c>
      <c r="W363" t="s">
        <v>33</v>
      </c>
      <c r="X363" t="s">
        <v>59</v>
      </c>
      <c r="Y363" t="s">
        <v>35</v>
      </c>
      <c r="Z363" s="198">
        <v>44988</v>
      </c>
      <c r="AA363" s="198">
        <v>45777</v>
      </c>
      <c r="AB363" t="s">
        <v>36</v>
      </c>
      <c r="AC363">
        <v>5000000</v>
      </c>
      <c r="AD363" t="s">
        <v>58</v>
      </c>
      <c r="AE363" t="s">
        <v>37</v>
      </c>
      <c r="AF363" s="37">
        <v>1</v>
      </c>
      <c r="AG363" s="79" t="str">
        <f t="shared" si="5"/>
        <v>0</v>
      </c>
      <c r="AH363" s="3">
        <v>1</v>
      </c>
    </row>
    <row r="364" spans="1:34" x14ac:dyDescent="0.3">
      <c r="A364" t="s">
        <v>865</v>
      </c>
      <c r="B364" t="s">
        <v>866</v>
      </c>
      <c r="C364" t="s">
        <v>1856</v>
      </c>
      <c r="D364">
        <v>2700000</v>
      </c>
      <c r="E364">
        <v>2700000</v>
      </c>
      <c r="F364">
        <v>0</v>
      </c>
      <c r="G364">
        <v>0</v>
      </c>
      <c r="H364">
        <v>0</v>
      </c>
      <c r="I364">
        <v>2489807.59</v>
      </c>
      <c r="J364" s="186">
        <v>92.215095925925922</v>
      </c>
      <c r="K364">
        <v>0</v>
      </c>
      <c r="L364">
        <v>0</v>
      </c>
      <c r="M364">
        <v>2489807.59</v>
      </c>
      <c r="N364">
        <v>0</v>
      </c>
      <c r="O364">
        <v>2489807.59</v>
      </c>
      <c r="P364">
        <v>0</v>
      </c>
      <c r="Q364">
        <v>0</v>
      </c>
      <c r="R364">
        <v>0</v>
      </c>
      <c r="S364" t="s">
        <v>152</v>
      </c>
      <c r="T364" t="s">
        <v>76</v>
      </c>
      <c r="U364" t="s">
        <v>77</v>
      </c>
      <c r="V364" t="s">
        <v>76</v>
      </c>
      <c r="W364" t="s">
        <v>33</v>
      </c>
      <c r="X364" t="s">
        <v>78</v>
      </c>
      <c r="Y364" t="s">
        <v>35</v>
      </c>
      <c r="Z364" s="198">
        <v>44987</v>
      </c>
      <c r="AA364" s="198">
        <v>45382</v>
      </c>
      <c r="AB364" t="s">
        <v>36</v>
      </c>
      <c r="AC364">
        <v>2700000</v>
      </c>
      <c r="AD364" t="s">
        <v>77</v>
      </c>
      <c r="AE364" t="s">
        <v>37</v>
      </c>
      <c r="AF364" s="37">
        <v>1</v>
      </c>
      <c r="AG364" s="79" t="str">
        <f t="shared" si="5"/>
        <v>0</v>
      </c>
      <c r="AH364" s="3">
        <v>1</v>
      </c>
    </row>
    <row r="365" spans="1:34" x14ac:dyDescent="0.3">
      <c r="A365" t="s">
        <v>678</v>
      </c>
      <c r="B365" t="s">
        <v>679</v>
      </c>
      <c r="C365" t="s">
        <v>1856</v>
      </c>
      <c r="D365">
        <v>8600000</v>
      </c>
      <c r="E365">
        <v>8600000</v>
      </c>
      <c r="F365">
        <v>0</v>
      </c>
      <c r="G365">
        <v>0</v>
      </c>
      <c r="H365">
        <v>0</v>
      </c>
      <c r="I365">
        <v>9149047.5800000001</v>
      </c>
      <c r="J365" s="186">
        <v>106.38427418604651</v>
      </c>
      <c r="K365">
        <v>0</v>
      </c>
      <c r="L365">
        <v>0</v>
      </c>
      <c r="M365">
        <v>9149047.5800000001</v>
      </c>
      <c r="N365">
        <v>0</v>
      </c>
      <c r="O365">
        <v>9149047.5800000001</v>
      </c>
      <c r="P365">
        <v>0</v>
      </c>
      <c r="Q365">
        <v>0</v>
      </c>
      <c r="R365">
        <v>0</v>
      </c>
      <c r="S365" t="s">
        <v>152</v>
      </c>
      <c r="T365" t="s">
        <v>76</v>
      </c>
      <c r="U365" t="s">
        <v>77</v>
      </c>
      <c r="V365" t="s">
        <v>76</v>
      </c>
      <c r="W365" t="s">
        <v>33</v>
      </c>
      <c r="X365" t="s">
        <v>78</v>
      </c>
      <c r="Y365" t="s">
        <v>35</v>
      </c>
      <c r="Z365" s="198">
        <v>44987</v>
      </c>
      <c r="AA365" s="198">
        <v>45382</v>
      </c>
      <c r="AB365" t="s">
        <v>36</v>
      </c>
      <c r="AC365">
        <v>8600000</v>
      </c>
      <c r="AD365" t="s">
        <v>77</v>
      </c>
      <c r="AE365" t="s">
        <v>37</v>
      </c>
      <c r="AF365" s="37">
        <v>1</v>
      </c>
      <c r="AG365" s="79" t="str">
        <f t="shared" si="5"/>
        <v>0</v>
      </c>
      <c r="AH365" s="3">
        <v>1</v>
      </c>
    </row>
    <row r="366" spans="1:34" x14ac:dyDescent="0.3">
      <c r="A366" t="s">
        <v>867</v>
      </c>
      <c r="B366" t="s">
        <v>868</v>
      </c>
      <c r="C366" t="s">
        <v>1859</v>
      </c>
      <c r="D366">
        <v>1200000</v>
      </c>
      <c r="E366">
        <v>1200000</v>
      </c>
      <c r="F366">
        <v>0</v>
      </c>
      <c r="G366">
        <v>0</v>
      </c>
      <c r="H366">
        <v>0</v>
      </c>
      <c r="I366">
        <v>1100601.08</v>
      </c>
      <c r="J366" s="186">
        <v>91.716756666666669</v>
      </c>
      <c r="K366">
        <v>0</v>
      </c>
      <c r="L366">
        <v>0</v>
      </c>
      <c r="M366">
        <v>1100601.08</v>
      </c>
      <c r="N366">
        <v>0</v>
      </c>
      <c r="O366">
        <v>1100601.08</v>
      </c>
      <c r="P366">
        <v>0</v>
      </c>
      <c r="Q366">
        <v>0</v>
      </c>
      <c r="R366">
        <v>0</v>
      </c>
      <c r="S366" t="s">
        <v>231</v>
      </c>
      <c r="T366" t="s">
        <v>162</v>
      </c>
      <c r="U366" t="s">
        <v>163</v>
      </c>
      <c r="V366" t="s">
        <v>162</v>
      </c>
      <c r="W366" t="s">
        <v>33</v>
      </c>
      <c r="X366" t="s">
        <v>164</v>
      </c>
      <c r="Y366" t="s">
        <v>44</v>
      </c>
      <c r="Z366" s="198">
        <v>44987</v>
      </c>
      <c r="AA366" s="198">
        <v>45473</v>
      </c>
      <c r="AB366" t="s">
        <v>36</v>
      </c>
      <c r="AC366">
        <v>1200000</v>
      </c>
      <c r="AD366" t="s">
        <v>163</v>
      </c>
      <c r="AE366" t="s">
        <v>37</v>
      </c>
      <c r="AF366" s="37">
        <v>1</v>
      </c>
      <c r="AG366" s="79" t="str">
        <f t="shared" si="5"/>
        <v>0</v>
      </c>
      <c r="AH366" s="3">
        <v>1</v>
      </c>
    </row>
    <row r="367" spans="1:34" x14ac:dyDescent="0.3">
      <c r="A367" t="s">
        <v>680</v>
      </c>
      <c r="B367" t="s">
        <v>681</v>
      </c>
      <c r="C367" t="s">
        <v>1853</v>
      </c>
      <c r="D367">
        <v>2500000</v>
      </c>
      <c r="E367">
        <v>2500000</v>
      </c>
      <c r="F367">
        <v>0</v>
      </c>
      <c r="G367">
        <v>0</v>
      </c>
      <c r="H367">
        <v>0</v>
      </c>
      <c r="I367">
        <v>2495507.92</v>
      </c>
      <c r="J367" s="186">
        <v>99.820316800000001</v>
      </c>
      <c r="K367">
        <v>0</v>
      </c>
      <c r="L367">
        <v>0</v>
      </c>
      <c r="M367">
        <v>2495507.92</v>
      </c>
      <c r="N367">
        <v>0</v>
      </c>
      <c r="O367">
        <v>2495507.92</v>
      </c>
      <c r="P367">
        <v>0</v>
      </c>
      <c r="Q367">
        <v>0</v>
      </c>
      <c r="R367">
        <v>0</v>
      </c>
      <c r="S367" t="s">
        <v>391</v>
      </c>
      <c r="T367" t="s">
        <v>31</v>
      </c>
      <c r="U367" t="s">
        <v>32</v>
      </c>
      <c r="V367" t="s">
        <v>31</v>
      </c>
      <c r="W367" t="s">
        <v>33</v>
      </c>
      <c r="X367" t="s">
        <v>34</v>
      </c>
      <c r="Y367" t="s">
        <v>35</v>
      </c>
      <c r="Z367" s="198">
        <v>44988</v>
      </c>
      <c r="AA367" s="198">
        <v>45382</v>
      </c>
      <c r="AB367" t="s">
        <v>36</v>
      </c>
      <c r="AC367">
        <v>2500000</v>
      </c>
      <c r="AD367" t="s">
        <v>32</v>
      </c>
      <c r="AE367" t="s">
        <v>37</v>
      </c>
      <c r="AF367" s="37">
        <v>1</v>
      </c>
      <c r="AG367" s="79" t="str">
        <f t="shared" si="5"/>
        <v>0</v>
      </c>
      <c r="AH367" s="3">
        <v>1</v>
      </c>
    </row>
    <row r="368" spans="1:34" x14ac:dyDescent="0.3">
      <c r="A368" t="s">
        <v>682</v>
      </c>
      <c r="B368" t="s">
        <v>683</v>
      </c>
      <c r="C368" t="s">
        <v>1856</v>
      </c>
      <c r="D368">
        <v>900000</v>
      </c>
      <c r="E368">
        <v>900000</v>
      </c>
      <c r="F368">
        <v>0</v>
      </c>
      <c r="G368">
        <v>0</v>
      </c>
      <c r="H368">
        <v>0</v>
      </c>
      <c r="I368">
        <v>890538.9</v>
      </c>
      <c r="J368" s="186">
        <v>98.948766666666671</v>
      </c>
      <c r="K368">
        <v>0</v>
      </c>
      <c r="L368">
        <v>0</v>
      </c>
      <c r="M368">
        <v>890538.9</v>
      </c>
      <c r="N368">
        <v>0</v>
      </c>
      <c r="O368">
        <v>890538.9</v>
      </c>
      <c r="P368">
        <v>0</v>
      </c>
      <c r="Q368">
        <v>0</v>
      </c>
      <c r="R368">
        <v>0</v>
      </c>
      <c r="S368" t="s">
        <v>152</v>
      </c>
      <c r="T368" t="s">
        <v>76</v>
      </c>
      <c r="U368" t="s">
        <v>77</v>
      </c>
      <c r="V368" t="s">
        <v>76</v>
      </c>
      <c r="W368" t="s">
        <v>33</v>
      </c>
      <c r="X368" t="s">
        <v>78</v>
      </c>
      <c r="Y368" t="s">
        <v>35</v>
      </c>
      <c r="Z368" s="198">
        <v>44991</v>
      </c>
      <c r="AA368" s="198">
        <v>45382</v>
      </c>
      <c r="AB368" t="s">
        <v>36</v>
      </c>
      <c r="AC368">
        <v>900000</v>
      </c>
      <c r="AD368" t="s">
        <v>77</v>
      </c>
      <c r="AE368" t="s">
        <v>37</v>
      </c>
      <c r="AF368" s="37">
        <v>1</v>
      </c>
      <c r="AG368" s="79" t="str">
        <f t="shared" si="5"/>
        <v>0</v>
      </c>
      <c r="AH368" s="3">
        <v>1</v>
      </c>
    </row>
    <row r="369" spans="1:34" x14ac:dyDescent="0.3">
      <c r="A369" t="s">
        <v>684</v>
      </c>
      <c r="B369" t="s">
        <v>685</v>
      </c>
      <c r="C369" t="s">
        <v>1856</v>
      </c>
      <c r="D369">
        <v>1700000</v>
      </c>
      <c r="E369">
        <v>1700000</v>
      </c>
      <c r="F369">
        <v>0</v>
      </c>
      <c r="G369">
        <v>0</v>
      </c>
      <c r="H369">
        <v>0</v>
      </c>
      <c r="I369">
        <v>1695619.36</v>
      </c>
      <c r="J369" s="186">
        <v>99.74231529411766</v>
      </c>
      <c r="K369">
        <v>0</v>
      </c>
      <c r="L369">
        <v>0</v>
      </c>
      <c r="M369">
        <v>1695619.36</v>
      </c>
      <c r="N369">
        <v>0</v>
      </c>
      <c r="O369">
        <v>1695619.36</v>
      </c>
      <c r="P369">
        <v>0</v>
      </c>
      <c r="Q369">
        <v>0</v>
      </c>
      <c r="R369">
        <v>0</v>
      </c>
      <c r="S369" t="s">
        <v>152</v>
      </c>
      <c r="T369" t="s">
        <v>76</v>
      </c>
      <c r="U369" t="s">
        <v>77</v>
      </c>
      <c r="V369" t="s">
        <v>76</v>
      </c>
      <c r="W369" t="s">
        <v>33</v>
      </c>
      <c r="X369" t="s">
        <v>78</v>
      </c>
      <c r="Y369" t="s">
        <v>35</v>
      </c>
      <c r="Z369" s="198">
        <v>44991</v>
      </c>
      <c r="AA369" s="198">
        <v>45382</v>
      </c>
      <c r="AB369" t="s">
        <v>36</v>
      </c>
      <c r="AC369">
        <v>1700000</v>
      </c>
      <c r="AD369" t="s">
        <v>77</v>
      </c>
      <c r="AE369" t="s">
        <v>37</v>
      </c>
      <c r="AF369" s="37">
        <v>1</v>
      </c>
      <c r="AG369" s="79" t="str">
        <f t="shared" si="5"/>
        <v>0</v>
      </c>
      <c r="AH369" s="3">
        <v>1</v>
      </c>
    </row>
    <row r="370" spans="1:34" x14ac:dyDescent="0.3">
      <c r="A370" t="s">
        <v>686</v>
      </c>
      <c r="B370" t="s">
        <v>687</v>
      </c>
      <c r="C370" t="s">
        <v>1856</v>
      </c>
      <c r="D370">
        <v>1200000</v>
      </c>
      <c r="E370">
        <v>1200000</v>
      </c>
      <c r="F370">
        <v>0</v>
      </c>
      <c r="G370">
        <v>0</v>
      </c>
      <c r="H370">
        <v>0</v>
      </c>
      <c r="I370">
        <v>1260094.25</v>
      </c>
      <c r="J370" s="186">
        <v>105.00785416666666</v>
      </c>
      <c r="K370">
        <v>0</v>
      </c>
      <c r="L370">
        <v>0</v>
      </c>
      <c r="M370">
        <v>1260094.25</v>
      </c>
      <c r="N370">
        <v>0</v>
      </c>
      <c r="O370">
        <v>1260094.25</v>
      </c>
      <c r="P370">
        <v>0</v>
      </c>
      <c r="Q370">
        <v>0</v>
      </c>
      <c r="R370">
        <v>0</v>
      </c>
      <c r="S370" t="s">
        <v>152</v>
      </c>
      <c r="T370" t="s">
        <v>76</v>
      </c>
      <c r="U370" t="s">
        <v>77</v>
      </c>
      <c r="V370" t="s">
        <v>76</v>
      </c>
      <c r="W370" t="s">
        <v>33</v>
      </c>
      <c r="X370" t="s">
        <v>78</v>
      </c>
      <c r="Y370" t="s">
        <v>35</v>
      </c>
      <c r="Z370" s="198">
        <v>44991</v>
      </c>
      <c r="AA370" s="198">
        <v>45382</v>
      </c>
      <c r="AB370" t="s">
        <v>36</v>
      </c>
      <c r="AC370">
        <v>1200000</v>
      </c>
      <c r="AD370" t="s">
        <v>77</v>
      </c>
      <c r="AE370" t="s">
        <v>37</v>
      </c>
      <c r="AF370" s="37">
        <v>1</v>
      </c>
      <c r="AG370" s="79" t="str">
        <f t="shared" si="5"/>
        <v>0</v>
      </c>
      <c r="AH370" s="3">
        <v>1</v>
      </c>
    </row>
    <row r="371" spans="1:34" x14ac:dyDescent="0.3">
      <c r="A371" t="s">
        <v>688</v>
      </c>
      <c r="B371" t="s">
        <v>689</v>
      </c>
      <c r="C371" t="s">
        <v>1856</v>
      </c>
      <c r="D371">
        <v>1400000</v>
      </c>
      <c r="E371">
        <v>1400000</v>
      </c>
      <c r="F371">
        <v>0</v>
      </c>
      <c r="G371">
        <v>0</v>
      </c>
      <c r="H371">
        <v>0</v>
      </c>
      <c r="I371">
        <v>1370458.22</v>
      </c>
      <c r="J371" s="186">
        <v>97.889872857142862</v>
      </c>
      <c r="K371">
        <v>0</v>
      </c>
      <c r="L371">
        <v>0</v>
      </c>
      <c r="M371">
        <v>1370458.22</v>
      </c>
      <c r="N371">
        <v>0</v>
      </c>
      <c r="O371">
        <v>1370458.22</v>
      </c>
      <c r="P371">
        <v>0</v>
      </c>
      <c r="Q371">
        <v>0</v>
      </c>
      <c r="R371">
        <v>0</v>
      </c>
      <c r="S371" t="s">
        <v>152</v>
      </c>
      <c r="T371" t="s">
        <v>76</v>
      </c>
      <c r="U371" t="s">
        <v>77</v>
      </c>
      <c r="V371" t="s">
        <v>76</v>
      </c>
      <c r="W371" t="s">
        <v>33</v>
      </c>
      <c r="X371" t="s">
        <v>78</v>
      </c>
      <c r="Y371" t="s">
        <v>35</v>
      </c>
      <c r="Z371" s="198">
        <v>44991</v>
      </c>
      <c r="AA371" s="198">
        <v>45382</v>
      </c>
      <c r="AB371" t="s">
        <v>36</v>
      </c>
      <c r="AC371">
        <v>1400000</v>
      </c>
      <c r="AD371" t="s">
        <v>77</v>
      </c>
      <c r="AE371" t="s">
        <v>37</v>
      </c>
      <c r="AF371" s="37">
        <v>1</v>
      </c>
      <c r="AG371" s="79" t="str">
        <f t="shared" si="5"/>
        <v>0</v>
      </c>
      <c r="AH371" s="3">
        <v>1</v>
      </c>
    </row>
    <row r="372" spans="1:34" x14ac:dyDescent="0.3">
      <c r="A372" t="s">
        <v>690</v>
      </c>
      <c r="B372" t="s">
        <v>691</v>
      </c>
      <c r="C372" t="s">
        <v>1856</v>
      </c>
      <c r="D372">
        <v>1500000</v>
      </c>
      <c r="E372">
        <v>1500000</v>
      </c>
      <c r="F372">
        <v>0</v>
      </c>
      <c r="G372">
        <v>0</v>
      </c>
      <c r="H372">
        <v>0</v>
      </c>
      <c r="I372">
        <v>1562169.68</v>
      </c>
      <c r="J372" s="186">
        <v>104.14464533333333</v>
      </c>
      <c r="K372">
        <v>0</v>
      </c>
      <c r="L372">
        <v>0</v>
      </c>
      <c r="M372">
        <v>1562169.68</v>
      </c>
      <c r="N372">
        <v>0</v>
      </c>
      <c r="O372">
        <v>1562169.68</v>
      </c>
      <c r="P372">
        <v>0</v>
      </c>
      <c r="Q372">
        <v>0</v>
      </c>
      <c r="R372">
        <v>0</v>
      </c>
      <c r="S372" t="s">
        <v>152</v>
      </c>
      <c r="T372" t="s">
        <v>76</v>
      </c>
      <c r="U372" t="s">
        <v>77</v>
      </c>
      <c r="V372" t="s">
        <v>76</v>
      </c>
      <c r="W372" t="s">
        <v>33</v>
      </c>
      <c r="X372" t="s">
        <v>78</v>
      </c>
      <c r="Y372" t="s">
        <v>35</v>
      </c>
      <c r="Z372" s="198">
        <v>44991</v>
      </c>
      <c r="AA372" s="198">
        <v>45382</v>
      </c>
      <c r="AB372" t="s">
        <v>36</v>
      </c>
      <c r="AC372">
        <v>1500000</v>
      </c>
      <c r="AD372" t="s">
        <v>77</v>
      </c>
      <c r="AE372" t="s">
        <v>37</v>
      </c>
      <c r="AF372" s="37">
        <v>1</v>
      </c>
      <c r="AG372" s="79" t="str">
        <f t="shared" si="5"/>
        <v>0</v>
      </c>
      <c r="AH372" s="3">
        <v>1</v>
      </c>
    </row>
    <row r="373" spans="1:34" x14ac:dyDescent="0.3">
      <c r="A373" t="s">
        <v>692</v>
      </c>
      <c r="B373" t="s">
        <v>693</v>
      </c>
      <c r="C373" t="s">
        <v>1856</v>
      </c>
      <c r="D373">
        <v>700000</v>
      </c>
      <c r="E373">
        <v>700000</v>
      </c>
      <c r="F373">
        <v>0</v>
      </c>
      <c r="G373">
        <v>0</v>
      </c>
      <c r="H373">
        <v>0</v>
      </c>
      <c r="I373">
        <v>716844.06</v>
      </c>
      <c r="J373" s="186">
        <v>102.4062942857143</v>
      </c>
      <c r="K373">
        <v>0</v>
      </c>
      <c r="L373">
        <v>0</v>
      </c>
      <c r="M373">
        <v>716844.06</v>
      </c>
      <c r="N373">
        <v>0</v>
      </c>
      <c r="O373">
        <v>716844.06</v>
      </c>
      <c r="P373">
        <v>0</v>
      </c>
      <c r="Q373">
        <v>0</v>
      </c>
      <c r="R373">
        <v>0</v>
      </c>
      <c r="S373" t="s">
        <v>152</v>
      </c>
      <c r="T373" t="s">
        <v>76</v>
      </c>
      <c r="U373" t="s">
        <v>77</v>
      </c>
      <c r="V373" t="s">
        <v>76</v>
      </c>
      <c r="W373" t="s">
        <v>33</v>
      </c>
      <c r="X373" t="s">
        <v>78</v>
      </c>
      <c r="Y373" t="s">
        <v>35</v>
      </c>
      <c r="Z373" s="198">
        <v>44991</v>
      </c>
      <c r="AA373" s="198">
        <v>45382</v>
      </c>
      <c r="AB373" t="s">
        <v>36</v>
      </c>
      <c r="AC373">
        <v>700000</v>
      </c>
      <c r="AD373" t="s">
        <v>77</v>
      </c>
      <c r="AE373" t="s">
        <v>37</v>
      </c>
      <c r="AF373" s="37">
        <v>1</v>
      </c>
      <c r="AG373" s="79" t="str">
        <f t="shared" si="5"/>
        <v>0</v>
      </c>
      <c r="AH373" s="3">
        <v>1</v>
      </c>
    </row>
    <row r="374" spans="1:34" x14ac:dyDescent="0.3">
      <c r="A374" t="s">
        <v>492</v>
      </c>
      <c r="B374" t="s">
        <v>493</v>
      </c>
      <c r="C374" t="s">
        <v>1853</v>
      </c>
      <c r="D374">
        <v>2700000</v>
      </c>
      <c r="E374">
        <v>2700000</v>
      </c>
      <c r="F374">
        <v>0</v>
      </c>
      <c r="G374">
        <v>0</v>
      </c>
      <c r="H374">
        <v>0</v>
      </c>
      <c r="I374">
        <v>2697928.22</v>
      </c>
      <c r="J374" s="186">
        <v>99.923267407407408</v>
      </c>
      <c r="K374">
        <v>0</v>
      </c>
      <c r="L374">
        <v>0</v>
      </c>
      <c r="M374">
        <v>2697928.22</v>
      </c>
      <c r="N374">
        <v>0</v>
      </c>
      <c r="O374">
        <v>2697928.22</v>
      </c>
      <c r="P374">
        <v>0</v>
      </c>
      <c r="Q374">
        <v>0</v>
      </c>
      <c r="R374">
        <v>0</v>
      </c>
      <c r="S374" t="s">
        <v>391</v>
      </c>
      <c r="T374" t="s">
        <v>31</v>
      </c>
      <c r="U374" t="s">
        <v>32</v>
      </c>
      <c r="V374" t="s">
        <v>31</v>
      </c>
      <c r="W374" t="s">
        <v>33</v>
      </c>
      <c r="X374" t="s">
        <v>34</v>
      </c>
      <c r="Y374" t="s">
        <v>35</v>
      </c>
      <c r="Z374" s="198">
        <v>44988</v>
      </c>
      <c r="AA374" s="198">
        <v>45322</v>
      </c>
      <c r="AB374" t="s">
        <v>36</v>
      </c>
      <c r="AC374">
        <v>2700000</v>
      </c>
      <c r="AD374" t="s">
        <v>32</v>
      </c>
      <c r="AE374" t="s">
        <v>37</v>
      </c>
      <c r="AF374" s="37">
        <v>1</v>
      </c>
      <c r="AG374" s="79" t="str">
        <f t="shared" si="5"/>
        <v>0</v>
      </c>
      <c r="AH374" s="3">
        <v>1</v>
      </c>
    </row>
    <row r="375" spans="1:34" x14ac:dyDescent="0.3">
      <c r="A375" t="s">
        <v>494</v>
      </c>
      <c r="B375" t="s">
        <v>495</v>
      </c>
      <c r="C375" t="s">
        <v>1853</v>
      </c>
      <c r="D375">
        <v>3300000</v>
      </c>
      <c r="E375">
        <v>3300000</v>
      </c>
      <c r="F375">
        <v>0</v>
      </c>
      <c r="G375">
        <v>0</v>
      </c>
      <c r="H375">
        <v>0</v>
      </c>
      <c r="I375">
        <v>3610152.37</v>
      </c>
      <c r="J375" s="186">
        <v>109.39855666666666</v>
      </c>
      <c r="K375">
        <v>0</v>
      </c>
      <c r="L375">
        <v>0</v>
      </c>
      <c r="M375">
        <v>3610152.37</v>
      </c>
      <c r="N375">
        <v>0</v>
      </c>
      <c r="O375">
        <v>3610152.37</v>
      </c>
      <c r="P375">
        <v>0</v>
      </c>
      <c r="Q375">
        <v>0</v>
      </c>
      <c r="R375">
        <v>0</v>
      </c>
      <c r="S375" t="s">
        <v>391</v>
      </c>
      <c r="T375" t="s">
        <v>31</v>
      </c>
      <c r="U375" t="s">
        <v>32</v>
      </c>
      <c r="V375" t="s">
        <v>31</v>
      </c>
      <c r="W375" t="s">
        <v>33</v>
      </c>
      <c r="X375" t="s">
        <v>34</v>
      </c>
      <c r="Y375" t="s">
        <v>35</v>
      </c>
      <c r="Z375" s="198">
        <v>44988</v>
      </c>
      <c r="AA375" s="198">
        <v>45322</v>
      </c>
      <c r="AB375" t="s">
        <v>36</v>
      </c>
      <c r="AC375">
        <v>3300000</v>
      </c>
      <c r="AD375" t="s">
        <v>32</v>
      </c>
      <c r="AE375" t="s">
        <v>37</v>
      </c>
      <c r="AF375" s="37">
        <v>1</v>
      </c>
      <c r="AG375" s="79" t="str">
        <f t="shared" si="5"/>
        <v>0</v>
      </c>
      <c r="AH375" s="3">
        <v>1</v>
      </c>
    </row>
    <row r="376" spans="1:34" x14ac:dyDescent="0.3">
      <c r="A376" t="s">
        <v>496</v>
      </c>
      <c r="B376" t="s">
        <v>497</v>
      </c>
      <c r="C376" t="s">
        <v>1860</v>
      </c>
      <c r="D376">
        <v>900000</v>
      </c>
      <c r="E376">
        <v>900000</v>
      </c>
      <c r="F376">
        <v>0</v>
      </c>
      <c r="G376">
        <v>0</v>
      </c>
      <c r="H376">
        <v>0</v>
      </c>
      <c r="I376">
        <v>0</v>
      </c>
      <c r="J376" s="186">
        <v>0</v>
      </c>
      <c r="K376">
        <v>0</v>
      </c>
      <c r="L376">
        <v>0</v>
      </c>
      <c r="M376">
        <v>0</v>
      </c>
      <c r="N376">
        <v>0</v>
      </c>
      <c r="O376">
        <v>0</v>
      </c>
      <c r="P376">
        <v>0</v>
      </c>
      <c r="Q376">
        <v>0</v>
      </c>
      <c r="R376">
        <v>0</v>
      </c>
      <c r="S376" t="s">
        <v>129</v>
      </c>
      <c r="T376" t="s">
        <v>112</v>
      </c>
      <c r="U376" t="s">
        <v>113</v>
      </c>
      <c r="V376" t="s">
        <v>112</v>
      </c>
      <c r="W376" t="s">
        <v>33</v>
      </c>
      <c r="X376" t="s">
        <v>114</v>
      </c>
      <c r="Y376" t="s">
        <v>35</v>
      </c>
      <c r="Z376" s="198">
        <v>45007</v>
      </c>
      <c r="AA376" s="198">
        <v>45657</v>
      </c>
      <c r="AB376" t="s">
        <v>36</v>
      </c>
      <c r="AC376">
        <v>900000</v>
      </c>
      <c r="AD376" t="s">
        <v>113</v>
      </c>
      <c r="AE376" t="s">
        <v>37</v>
      </c>
      <c r="AF376" s="37">
        <v>1</v>
      </c>
      <c r="AG376" s="79" t="str">
        <f t="shared" si="5"/>
        <v>0</v>
      </c>
      <c r="AH376" s="3">
        <v>1</v>
      </c>
    </row>
    <row r="377" spans="1:34" x14ac:dyDescent="0.3">
      <c r="A377" t="s">
        <v>498</v>
      </c>
      <c r="B377" t="s">
        <v>499</v>
      </c>
      <c r="C377" t="s">
        <v>1860</v>
      </c>
      <c r="D377">
        <v>2700000</v>
      </c>
      <c r="E377">
        <v>2700000</v>
      </c>
      <c r="F377">
        <v>0</v>
      </c>
      <c r="G377">
        <v>0</v>
      </c>
      <c r="H377">
        <v>0</v>
      </c>
      <c r="I377">
        <v>2692760.63</v>
      </c>
      <c r="J377" s="186">
        <v>99.731875185185174</v>
      </c>
      <c r="K377">
        <v>0</v>
      </c>
      <c r="L377">
        <v>0</v>
      </c>
      <c r="M377">
        <v>2692760.63</v>
      </c>
      <c r="N377">
        <v>0</v>
      </c>
      <c r="O377">
        <v>2692760.63</v>
      </c>
      <c r="P377">
        <v>0</v>
      </c>
      <c r="Q377">
        <v>0</v>
      </c>
      <c r="R377">
        <v>0</v>
      </c>
      <c r="S377" t="s">
        <v>129</v>
      </c>
      <c r="T377" t="s">
        <v>112</v>
      </c>
      <c r="U377" t="s">
        <v>113</v>
      </c>
      <c r="V377" t="s">
        <v>112</v>
      </c>
      <c r="W377" t="s">
        <v>33</v>
      </c>
      <c r="X377" t="s">
        <v>114</v>
      </c>
      <c r="Y377" t="s">
        <v>35</v>
      </c>
      <c r="Z377" s="198">
        <v>45007</v>
      </c>
      <c r="AA377" s="198">
        <v>45657</v>
      </c>
      <c r="AB377" t="s">
        <v>36</v>
      </c>
      <c r="AC377">
        <v>2700000</v>
      </c>
      <c r="AD377" t="s">
        <v>113</v>
      </c>
      <c r="AE377" t="s">
        <v>37</v>
      </c>
      <c r="AF377" s="37">
        <v>1</v>
      </c>
      <c r="AG377" s="79" t="str">
        <f t="shared" si="5"/>
        <v>0</v>
      </c>
      <c r="AH377" s="3">
        <v>1</v>
      </c>
    </row>
    <row r="378" spans="1:34" x14ac:dyDescent="0.3">
      <c r="A378" t="s">
        <v>500</v>
      </c>
      <c r="B378" t="s">
        <v>501</v>
      </c>
      <c r="C378" t="s">
        <v>1859</v>
      </c>
      <c r="D378">
        <v>1200000</v>
      </c>
      <c r="E378">
        <v>1200000</v>
      </c>
      <c r="F378">
        <v>0</v>
      </c>
      <c r="G378">
        <v>0</v>
      </c>
      <c r="H378">
        <v>0</v>
      </c>
      <c r="I378">
        <v>457875.7</v>
      </c>
      <c r="J378" s="186">
        <v>38.156308333333335</v>
      </c>
      <c r="K378">
        <v>0</v>
      </c>
      <c r="L378">
        <v>0</v>
      </c>
      <c r="M378">
        <v>457875.7</v>
      </c>
      <c r="N378">
        <v>0</v>
      </c>
      <c r="O378">
        <v>457875.7</v>
      </c>
      <c r="P378">
        <v>0</v>
      </c>
      <c r="Q378">
        <v>0</v>
      </c>
      <c r="R378">
        <v>0</v>
      </c>
      <c r="S378" t="s">
        <v>231</v>
      </c>
      <c r="T378" t="s">
        <v>162</v>
      </c>
      <c r="U378" t="s">
        <v>163</v>
      </c>
      <c r="V378" t="s">
        <v>162</v>
      </c>
      <c r="W378" t="s">
        <v>33</v>
      </c>
      <c r="X378" t="s">
        <v>164</v>
      </c>
      <c r="Y378" t="s">
        <v>35</v>
      </c>
      <c r="Z378" s="198">
        <v>44991</v>
      </c>
      <c r="AA378" s="198">
        <v>45473</v>
      </c>
      <c r="AB378" t="s">
        <v>36</v>
      </c>
      <c r="AC378">
        <v>1200000</v>
      </c>
      <c r="AD378" t="s">
        <v>163</v>
      </c>
      <c r="AE378" t="s">
        <v>37</v>
      </c>
      <c r="AF378" s="37">
        <v>1</v>
      </c>
      <c r="AG378" s="79" t="str">
        <f t="shared" si="5"/>
        <v>0</v>
      </c>
      <c r="AH378" s="3">
        <v>1</v>
      </c>
    </row>
    <row r="379" spans="1:34" x14ac:dyDescent="0.3">
      <c r="A379" t="s">
        <v>694</v>
      </c>
      <c r="B379" t="s">
        <v>695</v>
      </c>
      <c r="C379" t="s">
        <v>1853</v>
      </c>
      <c r="D379">
        <v>1200000</v>
      </c>
      <c r="E379">
        <v>1200000</v>
      </c>
      <c r="F379">
        <v>0</v>
      </c>
      <c r="G379">
        <v>0</v>
      </c>
      <c r="H379">
        <v>0</v>
      </c>
      <c r="I379">
        <v>1311971.8</v>
      </c>
      <c r="J379" s="186">
        <v>109.33098333333334</v>
      </c>
      <c r="K379">
        <v>0</v>
      </c>
      <c r="L379">
        <v>0</v>
      </c>
      <c r="M379">
        <v>1311971.8</v>
      </c>
      <c r="N379">
        <v>0</v>
      </c>
      <c r="O379">
        <v>1311971.8</v>
      </c>
      <c r="P379">
        <v>0</v>
      </c>
      <c r="Q379">
        <v>0</v>
      </c>
      <c r="R379">
        <v>0</v>
      </c>
      <c r="S379" t="s">
        <v>391</v>
      </c>
      <c r="T379" t="s">
        <v>31</v>
      </c>
      <c r="U379" t="s">
        <v>32</v>
      </c>
      <c r="V379" t="s">
        <v>31</v>
      </c>
      <c r="W379" t="s">
        <v>33</v>
      </c>
      <c r="X379" t="s">
        <v>34</v>
      </c>
      <c r="Y379" t="s">
        <v>35</v>
      </c>
      <c r="Z379" s="198">
        <v>44993</v>
      </c>
      <c r="AA379" s="198">
        <v>45382</v>
      </c>
      <c r="AB379" t="s">
        <v>36</v>
      </c>
      <c r="AC379">
        <v>1200000</v>
      </c>
      <c r="AD379" t="s">
        <v>32</v>
      </c>
      <c r="AE379" t="s">
        <v>37</v>
      </c>
      <c r="AF379" s="37">
        <v>1</v>
      </c>
      <c r="AG379" s="79" t="str">
        <f t="shared" si="5"/>
        <v>0</v>
      </c>
      <c r="AH379" s="3">
        <v>1</v>
      </c>
    </row>
    <row r="380" spans="1:34" x14ac:dyDescent="0.3">
      <c r="A380" t="s">
        <v>945</v>
      </c>
      <c r="B380" t="s">
        <v>946</v>
      </c>
      <c r="C380" t="s">
        <v>1853</v>
      </c>
      <c r="D380">
        <v>22300000</v>
      </c>
      <c r="E380">
        <v>22300000</v>
      </c>
      <c r="F380">
        <v>84778.46</v>
      </c>
      <c r="G380">
        <v>0</v>
      </c>
      <c r="H380">
        <v>0</v>
      </c>
      <c r="I380">
        <v>22027577.870000001</v>
      </c>
      <c r="J380" s="186">
        <v>98.778376098654718</v>
      </c>
      <c r="K380">
        <v>0</v>
      </c>
      <c r="L380">
        <v>0</v>
      </c>
      <c r="M380">
        <v>12922478.48</v>
      </c>
      <c r="N380">
        <v>9105099.3900000006</v>
      </c>
      <c r="O380">
        <v>22112356.329999998</v>
      </c>
      <c r="P380">
        <v>0</v>
      </c>
      <c r="Q380">
        <v>0</v>
      </c>
      <c r="R380">
        <v>0</v>
      </c>
      <c r="S380" t="s">
        <v>391</v>
      </c>
      <c r="T380" t="s">
        <v>31</v>
      </c>
      <c r="U380" t="s">
        <v>32</v>
      </c>
      <c r="V380" t="s">
        <v>31</v>
      </c>
      <c r="W380" t="s">
        <v>33</v>
      </c>
      <c r="X380" t="s">
        <v>34</v>
      </c>
      <c r="Y380" t="s">
        <v>44</v>
      </c>
      <c r="Z380" s="198">
        <v>45015</v>
      </c>
      <c r="AA380" s="198">
        <v>45747</v>
      </c>
      <c r="AB380" t="s">
        <v>36</v>
      </c>
      <c r="AC380">
        <v>22300000</v>
      </c>
      <c r="AD380" t="s">
        <v>32</v>
      </c>
      <c r="AE380" t="s">
        <v>45</v>
      </c>
      <c r="AF380" s="37">
        <v>1</v>
      </c>
      <c r="AG380" s="79" t="str">
        <f t="shared" si="5"/>
        <v>0</v>
      </c>
      <c r="AH380" s="3">
        <v>1</v>
      </c>
    </row>
    <row r="381" spans="1:34" x14ac:dyDescent="0.3">
      <c r="A381" t="s">
        <v>947</v>
      </c>
      <c r="B381" t="s">
        <v>948</v>
      </c>
      <c r="C381" t="s">
        <v>1859</v>
      </c>
      <c r="D381">
        <v>31000000</v>
      </c>
      <c r="E381">
        <v>31000000</v>
      </c>
      <c r="F381">
        <v>199615.99</v>
      </c>
      <c r="G381">
        <v>0</v>
      </c>
      <c r="H381">
        <v>0</v>
      </c>
      <c r="I381">
        <v>30747533.530000001</v>
      </c>
      <c r="J381" s="186">
        <v>99.185592032258072</v>
      </c>
      <c r="K381">
        <v>0</v>
      </c>
      <c r="L381">
        <v>0</v>
      </c>
      <c r="M381">
        <v>7821179.1299999999</v>
      </c>
      <c r="N381">
        <v>22926354.399999999</v>
      </c>
      <c r="O381">
        <v>30947149.52</v>
      </c>
      <c r="P381">
        <v>0</v>
      </c>
      <c r="Q381">
        <v>0</v>
      </c>
      <c r="R381">
        <v>0</v>
      </c>
      <c r="S381" t="s">
        <v>231</v>
      </c>
      <c r="T381" t="s">
        <v>162</v>
      </c>
      <c r="U381" t="s">
        <v>163</v>
      </c>
      <c r="V381" t="s">
        <v>162</v>
      </c>
      <c r="W381" t="s">
        <v>33</v>
      </c>
      <c r="X381" t="s">
        <v>164</v>
      </c>
      <c r="Y381" t="s">
        <v>44</v>
      </c>
      <c r="Z381" s="198">
        <v>45015</v>
      </c>
      <c r="AA381" s="198">
        <v>45747</v>
      </c>
      <c r="AB381" t="s">
        <v>36</v>
      </c>
      <c r="AC381">
        <v>31000000</v>
      </c>
      <c r="AD381" t="s">
        <v>163</v>
      </c>
      <c r="AE381" t="s">
        <v>2231</v>
      </c>
      <c r="AF381" s="37">
        <v>1</v>
      </c>
      <c r="AG381" s="79" t="str">
        <f t="shared" si="5"/>
        <v>0</v>
      </c>
      <c r="AH381" s="3">
        <v>1</v>
      </c>
    </row>
    <row r="382" spans="1:34" x14ac:dyDescent="0.3">
      <c r="A382" t="s">
        <v>949</v>
      </c>
      <c r="B382" t="s">
        <v>950</v>
      </c>
      <c r="C382" t="s">
        <v>1854</v>
      </c>
      <c r="D382">
        <v>25000000</v>
      </c>
      <c r="E382">
        <v>25000000</v>
      </c>
      <c r="F382">
        <v>172128.79</v>
      </c>
      <c r="G382">
        <v>0</v>
      </c>
      <c r="H382">
        <v>0</v>
      </c>
      <c r="I382">
        <v>24793121.710000001</v>
      </c>
      <c r="J382" s="186">
        <v>99.172486840000005</v>
      </c>
      <c r="K382">
        <v>0</v>
      </c>
      <c r="L382">
        <v>0</v>
      </c>
      <c r="M382">
        <v>10815545.880000001</v>
      </c>
      <c r="N382">
        <v>13977575.83</v>
      </c>
      <c r="O382">
        <v>24965250.5</v>
      </c>
      <c r="P382">
        <v>0</v>
      </c>
      <c r="Q382">
        <v>0</v>
      </c>
      <c r="R382">
        <v>0</v>
      </c>
      <c r="S382" t="s">
        <v>72</v>
      </c>
      <c r="T382" t="s">
        <v>41</v>
      </c>
      <c r="U382" t="s">
        <v>42</v>
      </c>
      <c r="V382" t="s">
        <v>41</v>
      </c>
      <c r="W382" t="s">
        <v>33</v>
      </c>
      <c r="X382" t="s">
        <v>43</v>
      </c>
      <c r="Y382" t="s">
        <v>44</v>
      </c>
      <c r="Z382" s="198">
        <v>45015</v>
      </c>
      <c r="AA382" s="198">
        <v>45747</v>
      </c>
      <c r="AB382" t="s">
        <v>36</v>
      </c>
      <c r="AC382">
        <v>25000000</v>
      </c>
      <c r="AD382" t="s">
        <v>42</v>
      </c>
      <c r="AE382" t="s">
        <v>2231</v>
      </c>
      <c r="AF382" s="37">
        <v>1</v>
      </c>
      <c r="AG382" s="79" t="str">
        <f t="shared" si="5"/>
        <v>0</v>
      </c>
      <c r="AH382" s="3">
        <v>1</v>
      </c>
    </row>
    <row r="383" spans="1:34" x14ac:dyDescent="0.3">
      <c r="A383" t="s">
        <v>951</v>
      </c>
      <c r="B383" t="s">
        <v>952</v>
      </c>
      <c r="C383" t="s">
        <v>1860</v>
      </c>
      <c r="D383">
        <v>9000000</v>
      </c>
      <c r="E383">
        <v>9000000</v>
      </c>
      <c r="F383">
        <v>217759.8</v>
      </c>
      <c r="G383">
        <v>0</v>
      </c>
      <c r="H383">
        <v>0</v>
      </c>
      <c r="I383">
        <v>8727688.7200000007</v>
      </c>
      <c r="J383" s="186">
        <v>96.974319111111114</v>
      </c>
      <c r="K383">
        <v>0</v>
      </c>
      <c r="L383">
        <v>0</v>
      </c>
      <c r="M383">
        <v>0</v>
      </c>
      <c r="N383">
        <v>8727688.7200000007</v>
      </c>
      <c r="O383">
        <v>8945448.5199999996</v>
      </c>
      <c r="P383">
        <v>0</v>
      </c>
      <c r="Q383">
        <v>0</v>
      </c>
      <c r="R383">
        <v>0</v>
      </c>
      <c r="S383" t="s">
        <v>129</v>
      </c>
      <c r="T383" t="s">
        <v>112</v>
      </c>
      <c r="U383" t="s">
        <v>113</v>
      </c>
      <c r="V383" t="s">
        <v>112</v>
      </c>
      <c r="W383" t="s">
        <v>33</v>
      </c>
      <c r="X383" t="s">
        <v>114</v>
      </c>
      <c r="Y383" t="s">
        <v>44</v>
      </c>
      <c r="Z383" s="198">
        <v>45012</v>
      </c>
      <c r="AA383" s="198">
        <v>45747</v>
      </c>
      <c r="AB383" t="s">
        <v>36</v>
      </c>
      <c r="AC383">
        <v>9000000</v>
      </c>
      <c r="AD383" t="s">
        <v>113</v>
      </c>
      <c r="AE383" t="s">
        <v>2231</v>
      </c>
      <c r="AF383" s="37">
        <v>1</v>
      </c>
      <c r="AG383" s="79" t="str">
        <f t="shared" si="5"/>
        <v>0</v>
      </c>
      <c r="AH383" s="3">
        <v>1</v>
      </c>
    </row>
    <row r="384" spans="1:34" x14ac:dyDescent="0.3">
      <c r="A384" t="s">
        <v>953</v>
      </c>
      <c r="B384" t="s">
        <v>954</v>
      </c>
      <c r="C384" t="s">
        <v>1855</v>
      </c>
      <c r="D384">
        <v>6100000</v>
      </c>
      <c r="E384">
        <v>6100000</v>
      </c>
      <c r="F384">
        <v>267620.82</v>
      </c>
      <c r="G384">
        <v>0</v>
      </c>
      <c r="H384">
        <v>0</v>
      </c>
      <c r="I384">
        <v>5754446.7699999996</v>
      </c>
      <c r="J384" s="186">
        <v>94.33519295081966</v>
      </c>
      <c r="K384">
        <v>0</v>
      </c>
      <c r="L384">
        <v>0</v>
      </c>
      <c r="M384">
        <v>0</v>
      </c>
      <c r="N384">
        <v>5754446.7699999996</v>
      </c>
      <c r="O384">
        <v>6022067.5899999999</v>
      </c>
      <c r="P384">
        <v>0</v>
      </c>
      <c r="Q384">
        <v>0</v>
      </c>
      <c r="R384">
        <v>0</v>
      </c>
      <c r="S384" t="s">
        <v>56</v>
      </c>
      <c r="T384" t="s">
        <v>57</v>
      </c>
      <c r="U384" t="s">
        <v>58</v>
      </c>
      <c r="V384" t="s">
        <v>57</v>
      </c>
      <c r="W384" t="s">
        <v>33</v>
      </c>
      <c r="X384" t="s">
        <v>59</v>
      </c>
      <c r="Y384" t="s">
        <v>44</v>
      </c>
      <c r="Z384" s="198">
        <v>45015</v>
      </c>
      <c r="AA384" s="198">
        <v>45808</v>
      </c>
      <c r="AB384" t="s">
        <v>36</v>
      </c>
      <c r="AC384">
        <v>6100000</v>
      </c>
      <c r="AD384" t="s">
        <v>58</v>
      </c>
      <c r="AE384" t="s">
        <v>45</v>
      </c>
      <c r="AF384" s="37">
        <v>1</v>
      </c>
      <c r="AG384" s="79" t="str">
        <f t="shared" si="5"/>
        <v>0</v>
      </c>
      <c r="AH384" s="3">
        <v>1</v>
      </c>
    </row>
    <row r="385" spans="1:34" x14ac:dyDescent="0.3">
      <c r="A385" t="s">
        <v>502</v>
      </c>
      <c r="B385" t="s">
        <v>503</v>
      </c>
      <c r="C385" t="s">
        <v>1860</v>
      </c>
      <c r="D385">
        <v>2500000</v>
      </c>
      <c r="E385">
        <v>2500000</v>
      </c>
      <c r="F385">
        <v>0</v>
      </c>
      <c r="G385">
        <v>0</v>
      </c>
      <c r="H385">
        <v>0</v>
      </c>
      <c r="I385">
        <v>2723564.55</v>
      </c>
      <c r="J385" s="186">
        <v>108.94258199999999</v>
      </c>
      <c r="K385">
        <v>0</v>
      </c>
      <c r="L385">
        <v>0</v>
      </c>
      <c r="M385">
        <v>2723564.55</v>
      </c>
      <c r="N385">
        <v>0</v>
      </c>
      <c r="O385">
        <v>2723564.55</v>
      </c>
      <c r="P385">
        <v>0</v>
      </c>
      <c r="Q385">
        <v>0</v>
      </c>
      <c r="R385">
        <v>0</v>
      </c>
      <c r="S385" t="s">
        <v>129</v>
      </c>
      <c r="T385" t="s">
        <v>112</v>
      </c>
      <c r="U385" t="s">
        <v>113</v>
      </c>
      <c r="V385" t="s">
        <v>112</v>
      </c>
      <c r="W385" t="s">
        <v>33</v>
      </c>
      <c r="X385" t="s">
        <v>114</v>
      </c>
      <c r="Y385" t="s">
        <v>35</v>
      </c>
      <c r="Z385" s="198">
        <v>44994</v>
      </c>
      <c r="AA385" s="198">
        <v>45657</v>
      </c>
      <c r="AB385" t="s">
        <v>36</v>
      </c>
      <c r="AC385">
        <v>2500000</v>
      </c>
      <c r="AD385" t="s">
        <v>113</v>
      </c>
      <c r="AE385" t="s">
        <v>37</v>
      </c>
      <c r="AF385" s="37">
        <v>1</v>
      </c>
      <c r="AG385" s="79" t="str">
        <f t="shared" si="5"/>
        <v>0</v>
      </c>
      <c r="AH385" s="3">
        <v>1</v>
      </c>
    </row>
    <row r="386" spans="1:34" x14ac:dyDescent="0.3">
      <c r="A386" t="s">
        <v>696</v>
      </c>
      <c r="B386" t="s">
        <v>697</v>
      </c>
      <c r="C386" t="s">
        <v>1856</v>
      </c>
      <c r="D386">
        <v>1400000</v>
      </c>
      <c r="E386">
        <v>1400000</v>
      </c>
      <c r="F386">
        <v>0</v>
      </c>
      <c r="G386">
        <v>0</v>
      </c>
      <c r="H386">
        <v>0</v>
      </c>
      <c r="I386">
        <v>1398309.25</v>
      </c>
      <c r="J386" s="186">
        <v>99.879232142857148</v>
      </c>
      <c r="K386">
        <v>0</v>
      </c>
      <c r="L386">
        <v>0</v>
      </c>
      <c r="M386">
        <v>1398309.25</v>
      </c>
      <c r="N386">
        <v>0</v>
      </c>
      <c r="O386">
        <v>1398309.25</v>
      </c>
      <c r="P386">
        <v>0</v>
      </c>
      <c r="Q386">
        <v>0</v>
      </c>
      <c r="R386">
        <v>0</v>
      </c>
      <c r="S386" t="s">
        <v>152</v>
      </c>
      <c r="T386" t="s">
        <v>76</v>
      </c>
      <c r="U386" t="s">
        <v>77</v>
      </c>
      <c r="V386" t="s">
        <v>76</v>
      </c>
      <c r="W386" t="s">
        <v>33</v>
      </c>
      <c r="X386" t="s">
        <v>78</v>
      </c>
      <c r="Y386" t="s">
        <v>35</v>
      </c>
      <c r="Z386" s="198">
        <v>44995</v>
      </c>
      <c r="AA386" s="198">
        <v>45382</v>
      </c>
      <c r="AB386" t="s">
        <v>36</v>
      </c>
      <c r="AC386">
        <v>1400000</v>
      </c>
      <c r="AD386" t="s">
        <v>77</v>
      </c>
      <c r="AE386" t="s">
        <v>37</v>
      </c>
      <c r="AF386" s="37">
        <v>1</v>
      </c>
      <c r="AG386" s="79" t="str">
        <f t="shared" si="5"/>
        <v>0</v>
      </c>
      <c r="AH386" s="3">
        <v>1</v>
      </c>
    </row>
    <row r="387" spans="1:34" x14ac:dyDescent="0.3">
      <c r="A387" t="s">
        <v>504</v>
      </c>
      <c r="B387" t="s">
        <v>505</v>
      </c>
      <c r="C387" t="s">
        <v>1856</v>
      </c>
      <c r="D387">
        <v>1400000</v>
      </c>
      <c r="E387">
        <v>1400000</v>
      </c>
      <c r="F387">
        <v>0</v>
      </c>
      <c r="G387">
        <v>0</v>
      </c>
      <c r="H387">
        <v>0</v>
      </c>
      <c r="I387">
        <v>1368815.18</v>
      </c>
      <c r="J387" s="186">
        <v>97.772512857142857</v>
      </c>
      <c r="K387">
        <v>0</v>
      </c>
      <c r="L387">
        <v>0</v>
      </c>
      <c r="M387">
        <v>1368815.18</v>
      </c>
      <c r="N387">
        <v>0</v>
      </c>
      <c r="O387">
        <v>1368815.18</v>
      </c>
      <c r="P387">
        <v>0</v>
      </c>
      <c r="Q387">
        <v>0</v>
      </c>
      <c r="R387">
        <v>0</v>
      </c>
      <c r="S387" t="s">
        <v>152</v>
      </c>
      <c r="T387" t="s">
        <v>76</v>
      </c>
      <c r="U387" t="s">
        <v>77</v>
      </c>
      <c r="V387" t="s">
        <v>76</v>
      </c>
      <c r="W387" t="s">
        <v>33</v>
      </c>
      <c r="X387" t="s">
        <v>78</v>
      </c>
      <c r="Y387" t="s">
        <v>35</v>
      </c>
      <c r="Z387" s="198">
        <v>44995</v>
      </c>
      <c r="AA387" s="198">
        <v>45382</v>
      </c>
      <c r="AB387" t="s">
        <v>36</v>
      </c>
      <c r="AC387">
        <v>1400000</v>
      </c>
      <c r="AD387" t="s">
        <v>77</v>
      </c>
      <c r="AE387" t="s">
        <v>37</v>
      </c>
      <c r="AF387" s="37">
        <v>1</v>
      </c>
      <c r="AG387" s="79" t="str">
        <f t="shared" ref="AG387:AG450" si="6">IF(N387&lt;0,"1","0")</f>
        <v>0</v>
      </c>
      <c r="AH387" s="3">
        <v>1</v>
      </c>
    </row>
    <row r="388" spans="1:34" x14ac:dyDescent="0.3">
      <c r="A388" t="s">
        <v>506</v>
      </c>
      <c r="B388" t="s">
        <v>507</v>
      </c>
      <c r="C388" t="s">
        <v>1856</v>
      </c>
      <c r="D388">
        <v>1300000</v>
      </c>
      <c r="E388">
        <v>1300000</v>
      </c>
      <c r="F388">
        <v>0</v>
      </c>
      <c r="G388">
        <v>0</v>
      </c>
      <c r="H388">
        <v>0</v>
      </c>
      <c r="I388">
        <v>1428261.76</v>
      </c>
      <c r="J388" s="186">
        <v>109.86628923076923</v>
      </c>
      <c r="K388">
        <v>0</v>
      </c>
      <c r="L388">
        <v>0</v>
      </c>
      <c r="M388">
        <v>1428261.76</v>
      </c>
      <c r="N388">
        <v>0</v>
      </c>
      <c r="O388">
        <v>1428261.76</v>
      </c>
      <c r="P388">
        <v>0</v>
      </c>
      <c r="Q388">
        <v>0</v>
      </c>
      <c r="R388">
        <v>0</v>
      </c>
      <c r="S388" t="s">
        <v>152</v>
      </c>
      <c r="T388" t="s">
        <v>76</v>
      </c>
      <c r="U388" t="s">
        <v>77</v>
      </c>
      <c r="V388" t="s">
        <v>76</v>
      </c>
      <c r="W388" t="s">
        <v>33</v>
      </c>
      <c r="X388" t="s">
        <v>78</v>
      </c>
      <c r="Y388" t="s">
        <v>35</v>
      </c>
      <c r="Z388" s="198">
        <v>44995</v>
      </c>
      <c r="AA388" s="198">
        <v>45382</v>
      </c>
      <c r="AB388" t="s">
        <v>36</v>
      </c>
      <c r="AC388">
        <v>1300000</v>
      </c>
      <c r="AD388" t="s">
        <v>77</v>
      </c>
      <c r="AE388" t="s">
        <v>37</v>
      </c>
      <c r="AF388" s="37">
        <v>1</v>
      </c>
      <c r="AG388" s="79" t="str">
        <f t="shared" si="6"/>
        <v>0</v>
      </c>
      <c r="AH388" s="3">
        <v>1</v>
      </c>
    </row>
    <row r="389" spans="1:34" x14ac:dyDescent="0.3">
      <c r="A389" t="s">
        <v>698</v>
      </c>
      <c r="B389" t="s">
        <v>699</v>
      </c>
      <c r="C389" t="s">
        <v>1856</v>
      </c>
      <c r="D389">
        <v>1400000</v>
      </c>
      <c r="E389">
        <v>1400000</v>
      </c>
      <c r="F389">
        <v>0</v>
      </c>
      <c r="G389">
        <v>0</v>
      </c>
      <c r="H389">
        <v>0</v>
      </c>
      <c r="I389">
        <v>1538882.27</v>
      </c>
      <c r="J389" s="186">
        <v>109.92016214285714</v>
      </c>
      <c r="K389">
        <v>0</v>
      </c>
      <c r="L389">
        <v>0</v>
      </c>
      <c r="M389">
        <v>1538882.27</v>
      </c>
      <c r="N389">
        <v>0</v>
      </c>
      <c r="O389">
        <v>1538882.27</v>
      </c>
      <c r="P389">
        <v>0</v>
      </c>
      <c r="Q389">
        <v>0</v>
      </c>
      <c r="R389">
        <v>0</v>
      </c>
      <c r="S389" t="s">
        <v>152</v>
      </c>
      <c r="T389" t="s">
        <v>76</v>
      </c>
      <c r="U389" t="s">
        <v>77</v>
      </c>
      <c r="V389" t="s">
        <v>76</v>
      </c>
      <c r="W389" t="s">
        <v>33</v>
      </c>
      <c r="X389" t="s">
        <v>78</v>
      </c>
      <c r="Y389" t="s">
        <v>35</v>
      </c>
      <c r="Z389" s="198">
        <v>44995</v>
      </c>
      <c r="AA389" s="198">
        <v>45382</v>
      </c>
      <c r="AB389" t="s">
        <v>36</v>
      </c>
      <c r="AC389">
        <v>1400000</v>
      </c>
      <c r="AD389" t="s">
        <v>77</v>
      </c>
      <c r="AE389" t="s">
        <v>37</v>
      </c>
      <c r="AF389" s="37">
        <v>1</v>
      </c>
      <c r="AG389" s="79" t="str">
        <f t="shared" si="6"/>
        <v>0</v>
      </c>
      <c r="AH389" s="3">
        <v>1</v>
      </c>
    </row>
    <row r="390" spans="1:34" x14ac:dyDescent="0.3">
      <c r="A390" t="s">
        <v>700</v>
      </c>
      <c r="B390" t="s">
        <v>701</v>
      </c>
      <c r="C390" t="s">
        <v>1856</v>
      </c>
      <c r="D390">
        <v>2500000</v>
      </c>
      <c r="E390">
        <v>2500000</v>
      </c>
      <c r="F390">
        <v>0</v>
      </c>
      <c r="G390">
        <v>0</v>
      </c>
      <c r="H390">
        <v>0</v>
      </c>
      <c r="I390">
        <v>2378712.29</v>
      </c>
      <c r="J390" s="186">
        <v>95.1484916</v>
      </c>
      <c r="K390">
        <v>0</v>
      </c>
      <c r="L390">
        <v>0</v>
      </c>
      <c r="M390">
        <v>2378712.29</v>
      </c>
      <c r="N390">
        <v>0</v>
      </c>
      <c r="O390">
        <v>2378712.29</v>
      </c>
      <c r="P390">
        <v>0</v>
      </c>
      <c r="Q390">
        <v>0</v>
      </c>
      <c r="R390">
        <v>0</v>
      </c>
      <c r="S390" t="s">
        <v>152</v>
      </c>
      <c r="T390" t="s">
        <v>76</v>
      </c>
      <c r="U390" t="s">
        <v>77</v>
      </c>
      <c r="V390" t="s">
        <v>76</v>
      </c>
      <c r="W390" t="s">
        <v>33</v>
      </c>
      <c r="X390" t="s">
        <v>78</v>
      </c>
      <c r="Y390" t="s">
        <v>35</v>
      </c>
      <c r="Z390" s="198">
        <v>44995</v>
      </c>
      <c r="AA390" s="198">
        <v>45382</v>
      </c>
      <c r="AB390" t="s">
        <v>36</v>
      </c>
      <c r="AC390">
        <v>2500000</v>
      </c>
      <c r="AD390" t="s">
        <v>77</v>
      </c>
      <c r="AE390" t="s">
        <v>37</v>
      </c>
      <c r="AF390" s="37">
        <v>1</v>
      </c>
      <c r="AG390" s="79" t="str">
        <f t="shared" si="6"/>
        <v>0</v>
      </c>
      <c r="AH390" s="3">
        <v>1</v>
      </c>
    </row>
    <row r="391" spans="1:34" x14ac:dyDescent="0.3">
      <c r="A391" t="s">
        <v>955</v>
      </c>
      <c r="B391" t="s">
        <v>956</v>
      </c>
      <c r="C391" t="s">
        <v>1854</v>
      </c>
      <c r="D391">
        <v>900000</v>
      </c>
      <c r="E391">
        <v>900000</v>
      </c>
      <c r="F391">
        <v>0</v>
      </c>
      <c r="G391">
        <v>0</v>
      </c>
      <c r="H391">
        <v>0</v>
      </c>
      <c r="I391">
        <v>391164.46</v>
      </c>
      <c r="J391" s="186">
        <v>43.462717777777783</v>
      </c>
      <c r="K391">
        <v>0</v>
      </c>
      <c r="L391">
        <v>0</v>
      </c>
      <c r="M391">
        <v>391164.46</v>
      </c>
      <c r="N391">
        <v>0</v>
      </c>
      <c r="O391">
        <v>391164.46</v>
      </c>
      <c r="P391">
        <v>0</v>
      </c>
      <c r="Q391">
        <v>0</v>
      </c>
      <c r="R391">
        <v>0</v>
      </c>
      <c r="S391" t="s">
        <v>72</v>
      </c>
      <c r="T391" t="s">
        <v>41</v>
      </c>
      <c r="U391" t="s">
        <v>42</v>
      </c>
      <c r="V391" t="s">
        <v>41</v>
      </c>
      <c r="W391" t="s">
        <v>33</v>
      </c>
      <c r="X391" t="s">
        <v>43</v>
      </c>
      <c r="Y391" t="s">
        <v>44</v>
      </c>
      <c r="Z391" s="198">
        <v>44995</v>
      </c>
      <c r="AA391" s="198">
        <v>45473</v>
      </c>
      <c r="AB391" t="s">
        <v>36</v>
      </c>
      <c r="AC391">
        <v>900000</v>
      </c>
      <c r="AD391" t="s">
        <v>42</v>
      </c>
      <c r="AE391" t="s">
        <v>37</v>
      </c>
      <c r="AF391" s="37">
        <v>1</v>
      </c>
      <c r="AG391" s="79" t="str">
        <f t="shared" si="6"/>
        <v>0</v>
      </c>
      <c r="AH391" s="3">
        <v>1</v>
      </c>
    </row>
    <row r="392" spans="1:34" x14ac:dyDescent="0.3">
      <c r="A392" t="s">
        <v>702</v>
      </c>
      <c r="B392" t="s">
        <v>703</v>
      </c>
      <c r="C392" t="s">
        <v>1856</v>
      </c>
      <c r="D392">
        <v>1000000</v>
      </c>
      <c r="E392">
        <v>1000000</v>
      </c>
      <c r="F392">
        <v>0</v>
      </c>
      <c r="G392">
        <v>0</v>
      </c>
      <c r="H392">
        <v>0</v>
      </c>
      <c r="I392">
        <v>1074364.47</v>
      </c>
      <c r="J392" s="186">
        <v>107.436447</v>
      </c>
      <c r="K392">
        <v>0</v>
      </c>
      <c r="L392">
        <v>0</v>
      </c>
      <c r="M392">
        <v>1074364.47</v>
      </c>
      <c r="N392">
        <v>0</v>
      </c>
      <c r="O392">
        <v>1074364.47</v>
      </c>
      <c r="P392">
        <v>0</v>
      </c>
      <c r="Q392">
        <v>0</v>
      </c>
      <c r="R392">
        <v>0</v>
      </c>
      <c r="S392" t="s">
        <v>152</v>
      </c>
      <c r="T392" t="s">
        <v>76</v>
      </c>
      <c r="U392" t="s">
        <v>77</v>
      </c>
      <c r="V392" t="s">
        <v>76</v>
      </c>
      <c r="W392" t="s">
        <v>33</v>
      </c>
      <c r="X392" t="s">
        <v>78</v>
      </c>
      <c r="Y392" t="s">
        <v>35</v>
      </c>
      <c r="Z392" s="198">
        <v>44995</v>
      </c>
      <c r="AA392" s="198">
        <v>45382</v>
      </c>
      <c r="AB392" t="s">
        <v>36</v>
      </c>
      <c r="AC392">
        <v>1000000</v>
      </c>
      <c r="AD392" t="s">
        <v>77</v>
      </c>
      <c r="AE392" t="s">
        <v>37</v>
      </c>
      <c r="AF392" s="37">
        <v>1</v>
      </c>
      <c r="AG392" s="79" t="str">
        <f t="shared" si="6"/>
        <v>0</v>
      </c>
      <c r="AH392" s="3">
        <v>1</v>
      </c>
    </row>
    <row r="393" spans="1:34" x14ac:dyDescent="0.3">
      <c r="A393" t="s">
        <v>508</v>
      </c>
      <c r="B393" t="s">
        <v>509</v>
      </c>
      <c r="C393" t="s">
        <v>1856</v>
      </c>
      <c r="D393">
        <v>2200000</v>
      </c>
      <c r="E393">
        <v>2200000</v>
      </c>
      <c r="F393">
        <v>0</v>
      </c>
      <c r="G393">
        <v>0</v>
      </c>
      <c r="H393">
        <v>0</v>
      </c>
      <c r="I393">
        <v>2404695.21</v>
      </c>
      <c r="J393" s="186">
        <v>109.30432772727272</v>
      </c>
      <c r="K393">
        <v>0</v>
      </c>
      <c r="L393">
        <v>0</v>
      </c>
      <c r="M393">
        <v>2404695.21</v>
      </c>
      <c r="N393">
        <v>0</v>
      </c>
      <c r="O393">
        <v>2404695.21</v>
      </c>
      <c r="P393">
        <v>0</v>
      </c>
      <c r="Q393">
        <v>0</v>
      </c>
      <c r="R393">
        <v>0</v>
      </c>
      <c r="S393" t="s">
        <v>152</v>
      </c>
      <c r="T393" t="s">
        <v>76</v>
      </c>
      <c r="U393" t="s">
        <v>77</v>
      </c>
      <c r="V393" t="s">
        <v>76</v>
      </c>
      <c r="W393" t="s">
        <v>33</v>
      </c>
      <c r="X393" t="s">
        <v>78</v>
      </c>
      <c r="Y393" t="s">
        <v>35</v>
      </c>
      <c r="Z393" s="198">
        <v>44995</v>
      </c>
      <c r="AA393" s="198">
        <v>45382</v>
      </c>
      <c r="AB393" t="s">
        <v>36</v>
      </c>
      <c r="AC393">
        <v>2200000</v>
      </c>
      <c r="AD393" t="s">
        <v>77</v>
      </c>
      <c r="AE393" t="s">
        <v>37</v>
      </c>
      <c r="AF393" s="37">
        <v>1</v>
      </c>
      <c r="AG393" s="79" t="str">
        <f t="shared" si="6"/>
        <v>0</v>
      </c>
      <c r="AH393" s="3">
        <v>1</v>
      </c>
    </row>
    <row r="394" spans="1:34" x14ac:dyDescent="0.3">
      <c r="A394" t="s">
        <v>704</v>
      </c>
      <c r="B394" t="s">
        <v>705</v>
      </c>
      <c r="C394" t="s">
        <v>1856</v>
      </c>
      <c r="D394">
        <v>1400000</v>
      </c>
      <c r="E394">
        <v>1400000</v>
      </c>
      <c r="F394">
        <v>0</v>
      </c>
      <c r="G394">
        <v>0</v>
      </c>
      <c r="H394">
        <v>0</v>
      </c>
      <c r="I394">
        <v>1471355.88</v>
      </c>
      <c r="J394" s="186">
        <v>105.09684857142857</v>
      </c>
      <c r="K394">
        <v>0</v>
      </c>
      <c r="L394">
        <v>0</v>
      </c>
      <c r="M394">
        <v>1471355.88</v>
      </c>
      <c r="N394">
        <v>0</v>
      </c>
      <c r="O394">
        <v>1471355.88</v>
      </c>
      <c r="P394">
        <v>0</v>
      </c>
      <c r="Q394">
        <v>0</v>
      </c>
      <c r="R394">
        <v>0</v>
      </c>
      <c r="S394" t="s">
        <v>152</v>
      </c>
      <c r="T394" t="s">
        <v>76</v>
      </c>
      <c r="U394" t="s">
        <v>77</v>
      </c>
      <c r="V394" t="s">
        <v>76</v>
      </c>
      <c r="W394" t="s">
        <v>33</v>
      </c>
      <c r="X394" t="s">
        <v>78</v>
      </c>
      <c r="Y394" t="s">
        <v>35</v>
      </c>
      <c r="Z394" s="198">
        <v>44995</v>
      </c>
      <c r="AA394" s="198">
        <v>45382</v>
      </c>
      <c r="AB394" t="s">
        <v>36</v>
      </c>
      <c r="AC394">
        <v>1400000</v>
      </c>
      <c r="AD394" t="s">
        <v>77</v>
      </c>
      <c r="AE394" t="s">
        <v>37</v>
      </c>
      <c r="AF394" s="37">
        <v>1</v>
      </c>
      <c r="AG394" s="79" t="str">
        <f t="shared" si="6"/>
        <v>0</v>
      </c>
      <c r="AH394" s="3">
        <v>1</v>
      </c>
    </row>
    <row r="395" spans="1:34" x14ac:dyDescent="0.3">
      <c r="A395" t="s">
        <v>869</v>
      </c>
      <c r="B395" t="s">
        <v>870</v>
      </c>
      <c r="C395" t="s">
        <v>1858</v>
      </c>
      <c r="D395">
        <v>1275000</v>
      </c>
      <c r="E395">
        <v>1275000</v>
      </c>
      <c r="F395">
        <v>0</v>
      </c>
      <c r="G395">
        <v>0</v>
      </c>
      <c r="H395">
        <v>0</v>
      </c>
      <c r="I395">
        <v>168237.52</v>
      </c>
      <c r="J395" s="186">
        <v>13.195099607843137</v>
      </c>
      <c r="K395">
        <v>0</v>
      </c>
      <c r="L395">
        <v>0</v>
      </c>
      <c r="M395">
        <v>168237.52</v>
      </c>
      <c r="N395">
        <v>0</v>
      </c>
      <c r="O395">
        <v>168237.52</v>
      </c>
      <c r="P395">
        <v>0</v>
      </c>
      <c r="Q395">
        <v>0</v>
      </c>
      <c r="R395">
        <v>0</v>
      </c>
      <c r="S395" t="s">
        <v>50</v>
      </c>
      <c r="T395" t="s">
        <v>51</v>
      </c>
      <c r="U395" t="s">
        <v>52</v>
      </c>
      <c r="V395" t="s">
        <v>51</v>
      </c>
      <c r="W395" t="s">
        <v>33</v>
      </c>
      <c r="X395" t="s">
        <v>53</v>
      </c>
      <c r="Y395" t="s">
        <v>35</v>
      </c>
      <c r="Z395" s="198">
        <v>44996</v>
      </c>
      <c r="AA395" s="198">
        <v>45657</v>
      </c>
      <c r="AB395" t="s">
        <v>36</v>
      </c>
      <c r="AC395">
        <v>1400000</v>
      </c>
      <c r="AD395" t="s">
        <v>52</v>
      </c>
      <c r="AE395" t="s">
        <v>37</v>
      </c>
      <c r="AF395" s="37">
        <v>1</v>
      </c>
      <c r="AG395" s="79" t="str">
        <f t="shared" si="6"/>
        <v>0</v>
      </c>
      <c r="AH395" s="3">
        <v>1</v>
      </c>
    </row>
    <row r="396" spans="1:34" x14ac:dyDescent="0.3">
      <c r="A396" t="s">
        <v>871</v>
      </c>
      <c r="B396" t="s">
        <v>872</v>
      </c>
      <c r="C396" t="s">
        <v>1858</v>
      </c>
      <c r="D396">
        <v>2300000</v>
      </c>
      <c r="E396">
        <v>2300000</v>
      </c>
      <c r="F396">
        <v>0</v>
      </c>
      <c r="G396">
        <v>0</v>
      </c>
      <c r="H396">
        <v>0</v>
      </c>
      <c r="I396">
        <v>2290381.11</v>
      </c>
      <c r="J396" s="186">
        <v>99.581787391304346</v>
      </c>
      <c r="K396">
        <v>0</v>
      </c>
      <c r="L396">
        <v>0</v>
      </c>
      <c r="M396">
        <v>2290381.11</v>
      </c>
      <c r="N396">
        <v>0</v>
      </c>
      <c r="O396">
        <v>2290381.11</v>
      </c>
      <c r="P396">
        <v>0</v>
      </c>
      <c r="Q396">
        <v>-10082.68</v>
      </c>
      <c r="R396">
        <v>0</v>
      </c>
      <c r="S396" t="s">
        <v>50</v>
      </c>
      <c r="T396" t="s">
        <v>51</v>
      </c>
      <c r="U396" t="s">
        <v>52</v>
      </c>
      <c r="V396" t="s">
        <v>51</v>
      </c>
      <c r="W396" t="s">
        <v>33</v>
      </c>
      <c r="X396" t="s">
        <v>53</v>
      </c>
      <c r="Y396" t="s">
        <v>35</v>
      </c>
      <c r="Z396" s="198">
        <v>44996</v>
      </c>
      <c r="AA396" s="198">
        <v>45657</v>
      </c>
      <c r="AB396" t="s">
        <v>36</v>
      </c>
      <c r="AC396">
        <v>2300000</v>
      </c>
      <c r="AD396" t="s">
        <v>52</v>
      </c>
      <c r="AE396" t="s">
        <v>37</v>
      </c>
      <c r="AF396" s="37">
        <v>1</v>
      </c>
      <c r="AG396" s="79" t="str">
        <f t="shared" si="6"/>
        <v>0</v>
      </c>
      <c r="AH396" s="3">
        <v>1</v>
      </c>
    </row>
    <row r="397" spans="1:34" x14ac:dyDescent="0.3">
      <c r="A397" t="s">
        <v>510</v>
      </c>
      <c r="B397" t="s">
        <v>511</v>
      </c>
      <c r="C397" t="s">
        <v>1858</v>
      </c>
      <c r="D397">
        <v>1300000</v>
      </c>
      <c r="E397">
        <v>1300000</v>
      </c>
      <c r="F397">
        <v>0</v>
      </c>
      <c r="G397">
        <v>0</v>
      </c>
      <c r="H397">
        <v>0</v>
      </c>
      <c r="I397">
        <v>1344198.07</v>
      </c>
      <c r="J397" s="186">
        <v>103.39985153846155</v>
      </c>
      <c r="K397">
        <v>0</v>
      </c>
      <c r="L397">
        <v>0</v>
      </c>
      <c r="M397">
        <v>1344198.07</v>
      </c>
      <c r="N397">
        <v>0</v>
      </c>
      <c r="O397">
        <v>1344198.07</v>
      </c>
      <c r="P397">
        <v>0</v>
      </c>
      <c r="Q397">
        <v>0</v>
      </c>
      <c r="R397">
        <v>0</v>
      </c>
      <c r="S397" t="s">
        <v>50</v>
      </c>
      <c r="T397" t="s">
        <v>51</v>
      </c>
      <c r="U397" t="s">
        <v>52</v>
      </c>
      <c r="V397" t="s">
        <v>51</v>
      </c>
      <c r="W397" t="s">
        <v>33</v>
      </c>
      <c r="X397" t="s">
        <v>53</v>
      </c>
      <c r="Y397" t="s">
        <v>35</v>
      </c>
      <c r="Z397" s="198">
        <v>44996</v>
      </c>
      <c r="AA397" s="198">
        <v>45657</v>
      </c>
      <c r="AB397" t="s">
        <v>36</v>
      </c>
      <c r="AC397">
        <v>1300000</v>
      </c>
      <c r="AD397" t="s">
        <v>52</v>
      </c>
      <c r="AE397" t="s">
        <v>37</v>
      </c>
      <c r="AF397" s="37">
        <v>1</v>
      </c>
      <c r="AG397" s="79" t="str">
        <f t="shared" si="6"/>
        <v>0</v>
      </c>
      <c r="AH397" s="3">
        <v>1</v>
      </c>
    </row>
    <row r="398" spans="1:34" x14ac:dyDescent="0.3">
      <c r="A398" t="s">
        <v>706</v>
      </c>
      <c r="B398" t="s">
        <v>707</v>
      </c>
      <c r="C398" t="s">
        <v>1858</v>
      </c>
      <c r="D398">
        <v>1600000</v>
      </c>
      <c r="E398">
        <v>1600000</v>
      </c>
      <c r="F398">
        <v>0</v>
      </c>
      <c r="G398">
        <v>0</v>
      </c>
      <c r="H398">
        <v>0</v>
      </c>
      <c r="I398">
        <v>1594217.45</v>
      </c>
      <c r="J398" s="186">
        <v>99.638590624999992</v>
      </c>
      <c r="K398">
        <v>0</v>
      </c>
      <c r="L398">
        <v>0</v>
      </c>
      <c r="M398">
        <v>1594217.45</v>
      </c>
      <c r="N398">
        <v>0</v>
      </c>
      <c r="O398">
        <v>1594217.45</v>
      </c>
      <c r="P398">
        <v>0</v>
      </c>
      <c r="Q398">
        <v>0</v>
      </c>
      <c r="R398">
        <v>0</v>
      </c>
      <c r="S398" t="s">
        <v>50</v>
      </c>
      <c r="T398" t="s">
        <v>51</v>
      </c>
      <c r="U398" t="s">
        <v>52</v>
      </c>
      <c r="V398" t="s">
        <v>51</v>
      </c>
      <c r="W398" t="s">
        <v>33</v>
      </c>
      <c r="X398" t="s">
        <v>53</v>
      </c>
      <c r="Y398" t="s">
        <v>35</v>
      </c>
      <c r="Z398" s="198">
        <v>44996</v>
      </c>
      <c r="AA398" s="198">
        <v>45657</v>
      </c>
      <c r="AB398" t="s">
        <v>36</v>
      </c>
      <c r="AC398">
        <v>1600000</v>
      </c>
      <c r="AD398" t="s">
        <v>52</v>
      </c>
      <c r="AE398" t="s">
        <v>37</v>
      </c>
      <c r="AF398" s="37">
        <v>1</v>
      </c>
      <c r="AG398" s="79" t="str">
        <f t="shared" si="6"/>
        <v>0</v>
      </c>
      <c r="AH398" s="3">
        <v>1</v>
      </c>
    </row>
    <row r="399" spans="1:34" x14ac:dyDescent="0.3">
      <c r="A399" t="s">
        <v>708</v>
      </c>
      <c r="B399" t="s">
        <v>709</v>
      </c>
      <c r="C399" t="s">
        <v>1859</v>
      </c>
      <c r="D399">
        <v>2250000</v>
      </c>
      <c r="E399">
        <v>2250000</v>
      </c>
      <c r="F399">
        <v>0</v>
      </c>
      <c r="G399">
        <v>0</v>
      </c>
      <c r="H399">
        <v>0</v>
      </c>
      <c r="I399">
        <v>2249806.5699999998</v>
      </c>
      <c r="J399" s="186">
        <v>99.991403111111097</v>
      </c>
      <c r="K399">
        <v>0</v>
      </c>
      <c r="L399">
        <v>0</v>
      </c>
      <c r="M399">
        <v>2249806.5699999998</v>
      </c>
      <c r="N399">
        <v>0</v>
      </c>
      <c r="O399">
        <v>2249806.5699999998</v>
      </c>
      <c r="P399">
        <v>0</v>
      </c>
      <c r="Q399">
        <v>0</v>
      </c>
      <c r="R399">
        <v>0</v>
      </c>
      <c r="S399" t="s">
        <v>231</v>
      </c>
      <c r="T399" t="s">
        <v>162</v>
      </c>
      <c r="U399" t="s">
        <v>163</v>
      </c>
      <c r="V399" t="s">
        <v>162</v>
      </c>
      <c r="W399" t="s">
        <v>33</v>
      </c>
      <c r="X399" t="s">
        <v>164</v>
      </c>
      <c r="Y399" t="s">
        <v>35</v>
      </c>
      <c r="Z399" s="198">
        <v>44995</v>
      </c>
      <c r="AA399" s="198">
        <v>45382</v>
      </c>
      <c r="AB399" t="s">
        <v>36</v>
      </c>
      <c r="AC399">
        <v>2250000</v>
      </c>
      <c r="AD399" t="s">
        <v>163</v>
      </c>
      <c r="AE399" t="s">
        <v>37</v>
      </c>
      <c r="AF399" s="37">
        <v>1</v>
      </c>
      <c r="AG399" s="79" t="str">
        <f t="shared" si="6"/>
        <v>0</v>
      </c>
      <c r="AH399" s="3">
        <v>1</v>
      </c>
    </row>
    <row r="400" spans="1:34" x14ac:dyDescent="0.3">
      <c r="A400" t="s">
        <v>710</v>
      </c>
      <c r="B400" t="s">
        <v>711</v>
      </c>
      <c r="C400" t="s">
        <v>1855</v>
      </c>
      <c r="D400">
        <v>680000</v>
      </c>
      <c r="E400">
        <v>680000</v>
      </c>
      <c r="F400">
        <v>0</v>
      </c>
      <c r="G400">
        <v>0</v>
      </c>
      <c r="H400">
        <v>0</v>
      </c>
      <c r="I400">
        <v>618398.5</v>
      </c>
      <c r="J400" s="186">
        <v>90.940955882352938</v>
      </c>
      <c r="K400">
        <v>0</v>
      </c>
      <c r="L400">
        <v>0</v>
      </c>
      <c r="M400">
        <v>618398.5</v>
      </c>
      <c r="N400">
        <v>0</v>
      </c>
      <c r="O400">
        <v>618398.5</v>
      </c>
      <c r="P400">
        <v>0</v>
      </c>
      <c r="Q400">
        <v>0</v>
      </c>
      <c r="R400">
        <v>0</v>
      </c>
      <c r="S400" t="s">
        <v>286</v>
      </c>
      <c r="T400" t="s">
        <v>57</v>
      </c>
      <c r="U400" t="s">
        <v>58</v>
      </c>
      <c r="V400" t="s">
        <v>57</v>
      </c>
      <c r="W400" t="s">
        <v>33</v>
      </c>
      <c r="X400" t="s">
        <v>59</v>
      </c>
      <c r="Y400" t="s">
        <v>35</v>
      </c>
      <c r="Z400" s="198">
        <v>44995</v>
      </c>
      <c r="AA400" s="198">
        <v>45657</v>
      </c>
      <c r="AB400" t="s">
        <v>36</v>
      </c>
      <c r="AC400">
        <v>680000</v>
      </c>
      <c r="AD400" t="s">
        <v>58</v>
      </c>
      <c r="AE400" t="s">
        <v>37</v>
      </c>
      <c r="AF400" s="37">
        <v>1</v>
      </c>
      <c r="AG400" s="79" t="str">
        <f t="shared" si="6"/>
        <v>0</v>
      </c>
      <c r="AH400" s="3">
        <v>1</v>
      </c>
    </row>
    <row r="401" spans="1:34" x14ac:dyDescent="0.3">
      <c r="A401" t="s">
        <v>512</v>
      </c>
      <c r="B401" t="s">
        <v>513</v>
      </c>
      <c r="C401" t="s">
        <v>1854</v>
      </c>
      <c r="D401">
        <v>800000</v>
      </c>
      <c r="E401">
        <v>800000</v>
      </c>
      <c r="F401">
        <v>0</v>
      </c>
      <c r="G401">
        <v>0</v>
      </c>
      <c r="H401">
        <v>0</v>
      </c>
      <c r="I401">
        <v>611305.79</v>
      </c>
      <c r="J401" s="186">
        <v>76.41322375</v>
      </c>
      <c r="K401">
        <v>0</v>
      </c>
      <c r="L401">
        <v>0</v>
      </c>
      <c r="M401">
        <v>611305.79</v>
      </c>
      <c r="N401">
        <v>0</v>
      </c>
      <c r="O401">
        <v>611305.79</v>
      </c>
      <c r="P401">
        <v>0</v>
      </c>
      <c r="Q401">
        <v>0</v>
      </c>
      <c r="R401">
        <v>0</v>
      </c>
      <c r="S401" t="s">
        <v>72</v>
      </c>
      <c r="T401" t="s">
        <v>41</v>
      </c>
      <c r="U401" t="s">
        <v>42</v>
      </c>
      <c r="V401" t="s">
        <v>41</v>
      </c>
      <c r="W401" t="s">
        <v>33</v>
      </c>
      <c r="X401" t="s">
        <v>43</v>
      </c>
      <c r="Y401" t="s">
        <v>35</v>
      </c>
      <c r="Z401" s="198">
        <v>44995</v>
      </c>
      <c r="AA401" s="198">
        <v>45473</v>
      </c>
      <c r="AB401" t="s">
        <v>36</v>
      </c>
      <c r="AC401">
        <v>800000</v>
      </c>
      <c r="AD401" t="s">
        <v>42</v>
      </c>
      <c r="AE401" t="s">
        <v>37</v>
      </c>
      <c r="AF401" s="37">
        <v>1</v>
      </c>
      <c r="AG401" s="79" t="str">
        <f t="shared" si="6"/>
        <v>0</v>
      </c>
      <c r="AH401" s="3">
        <v>1</v>
      </c>
    </row>
    <row r="402" spans="1:34" x14ac:dyDescent="0.3">
      <c r="A402" t="s">
        <v>957</v>
      </c>
      <c r="B402" t="s">
        <v>958</v>
      </c>
      <c r="C402" t="s">
        <v>1856</v>
      </c>
      <c r="D402">
        <v>21800000</v>
      </c>
      <c r="E402">
        <v>21800000</v>
      </c>
      <c r="F402">
        <v>32607.1</v>
      </c>
      <c r="G402">
        <v>-3446724</v>
      </c>
      <c r="H402">
        <v>-3446724</v>
      </c>
      <c r="I402">
        <v>18344841.640000001</v>
      </c>
      <c r="J402" s="186">
        <v>84.150649724770645</v>
      </c>
      <c r="K402">
        <v>0</v>
      </c>
      <c r="L402">
        <v>0</v>
      </c>
      <c r="M402">
        <v>21791565.640000001</v>
      </c>
      <c r="N402">
        <v>0</v>
      </c>
      <c r="O402">
        <v>18377448.739999998</v>
      </c>
      <c r="P402">
        <v>0</v>
      </c>
      <c r="Q402">
        <v>0</v>
      </c>
      <c r="R402">
        <v>0</v>
      </c>
      <c r="S402" t="s">
        <v>1784</v>
      </c>
      <c r="T402" t="s">
        <v>76</v>
      </c>
      <c r="U402" t="s">
        <v>77</v>
      </c>
      <c r="V402" t="s">
        <v>76</v>
      </c>
      <c r="W402" t="s">
        <v>33</v>
      </c>
      <c r="X402" t="s">
        <v>78</v>
      </c>
      <c r="Y402" t="s">
        <v>44</v>
      </c>
      <c r="Z402" s="198">
        <v>45013</v>
      </c>
      <c r="AA402" s="198">
        <v>45747</v>
      </c>
      <c r="AB402" t="s">
        <v>36</v>
      </c>
      <c r="AC402">
        <v>21800000</v>
      </c>
      <c r="AD402" t="s">
        <v>77</v>
      </c>
      <c r="AE402" t="s">
        <v>45</v>
      </c>
      <c r="AF402" s="37">
        <v>1</v>
      </c>
      <c r="AG402" s="79" t="str">
        <f t="shared" si="6"/>
        <v>0</v>
      </c>
      <c r="AH402" s="3">
        <v>1</v>
      </c>
    </row>
    <row r="403" spans="1:34" x14ac:dyDescent="0.3">
      <c r="A403" t="s">
        <v>712</v>
      </c>
      <c r="B403" t="s">
        <v>713</v>
      </c>
      <c r="C403" t="s">
        <v>1855</v>
      </c>
      <c r="D403">
        <v>2457000</v>
      </c>
      <c r="E403">
        <v>2457000</v>
      </c>
      <c r="F403">
        <v>0</v>
      </c>
      <c r="G403">
        <v>0</v>
      </c>
      <c r="H403">
        <v>0</v>
      </c>
      <c r="I403">
        <v>2429243.21</v>
      </c>
      <c r="J403" s="186">
        <v>98.870297517297516</v>
      </c>
      <c r="K403">
        <v>0</v>
      </c>
      <c r="L403">
        <v>0</v>
      </c>
      <c r="M403">
        <v>2429243.21</v>
      </c>
      <c r="N403">
        <v>0</v>
      </c>
      <c r="O403">
        <v>2429243.21</v>
      </c>
      <c r="P403">
        <v>0</v>
      </c>
      <c r="Q403">
        <v>0</v>
      </c>
      <c r="R403">
        <v>0</v>
      </c>
      <c r="S403" t="s">
        <v>286</v>
      </c>
      <c r="T403" t="s">
        <v>57</v>
      </c>
      <c r="U403" t="s">
        <v>58</v>
      </c>
      <c r="V403" t="s">
        <v>57</v>
      </c>
      <c r="W403" t="s">
        <v>33</v>
      </c>
      <c r="X403" t="s">
        <v>59</v>
      </c>
      <c r="Y403" t="s">
        <v>35</v>
      </c>
      <c r="Z403" s="198">
        <v>45001</v>
      </c>
      <c r="AA403" s="198">
        <v>45747</v>
      </c>
      <c r="AB403" t="s">
        <v>36</v>
      </c>
      <c r="AC403">
        <v>2457000</v>
      </c>
      <c r="AD403" t="s">
        <v>58</v>
      </c>
      <c r="AE403" t="s">
        <v>37</v>
      </c>
      <c r="AF403" s="37">
        <v>1</v>
      </c>
      <c r="AG403" s="79" t="str">
        <f t="shared" si="6"/>
        <v>0</v>
      </c>
      <c r="AH403" s="3">
        <v>1</v>
      </c>
    </row>
    <row r="404" spans="1:34" x14ac:dyDescent="0.3">
      <c r="A404" t="s">
        <v>959</v>
      </c>
      <c r="B404" t="s">
        <v>960</v>
      </c>
      <c r="C404" t="s">
        <v>1856</v>
      </c>
      <c r="D404">
        <v>700000</v>
      </c>
      <c r="E404">
        <v>700000</v>
      </c>
      <c r="F404">
        <v>0</v>
      </c>
      <c r="G404">
        <v>0</v>
      </c>
      <c r="H404">
        <v>0</v>
      </c>
      <c r="I404">
        <v>695107.66</v>
      </c>
      <c r="J404" s="186">
        <v>99.301094285714285</v>
      </c>
      <c r="K404">
        <v>0</v>
      </c>
      <c r="L404">
        <v>0</v>
      </c>
      <c r="M404">
        <v>695107.66</v>
      </c>
      <c r="N404">
        <v>0</v>
      </c>
      <c r="O404">
        <v>695107.66</v>
      </c>
      <c r="P404">
        <v>0</v>
      </c>
      <c r="Q404">
        <v>0</v>
      </c>
      <c r="R404">
        <v>0</v>
      </c>
      <c r="S404" t="s">
        <v>152</v>
      </c>
      <c r="T404" t="s">
        <v>76</v>
      </c>
      <c r="U404" t="s">
        <v>77</v>
      </c>
      <c r="V404" t="s">
        <v>76</v>
      </c>
      <c r="W404" t="s">
        <v>33</v>
      </c>
      <c r="X404" t="s">
        <v>78</v>
      </c>
      <c r="Y404" t="s">
        <v>265</v>
      </c>
      <c r="Z404" s="198">
        <v>45013</v>
      </c>
      <c r="AA404" s="198">
        <v>45382</v>
      </c>
      <c r="AB404" t="s">
        <v>36</v>
      </c>
      <c r="AC404">
        <v>700000</v>
      </c>
      <c r="AD404" t="s">
        <v>77</v>
      </c>
      <c r="AE404" t="s">
        <v>37</v>
      </c>
      <c r="AF404" s="37">
        <v>1</v>
      </c>
      <c r="AG404" s="79" t="str">
        <f t="shared" si="6"/>
        <v>0</v>
      </c>
      <c r="AH404" s="3">
        <v>1</v>
      </c>
    </row>
    <row r="405" spans="1:34" x14ac:dyDescent="0.3">
      <c r="A405" t="s">
        <v>961</v>
      </c>
      <c r="B405" t="s">
        <v>962</v>
      </c>
      <c r="C405" t="s">
        <v>1858</v>
      </c>
      <c r="D405">
        <v>18200000</v>
      </c>
      <c r="E405">
        <v>18200000</v>
      </c>
      <c r="F405">
        <v>0</v>
      </c>
      <c r="G405">
        <v>0</v>
      </c>
      <c r="H405">
        <v>0</v>
      </c>
      <c r="I405">
        <v>18174915.699999999</v>
      </c>
      <c r="J405" s="186">
        <v>99.862174175824165</v>
      </c>
      <c r="K405">
        <v>0</v>
      </c>
      <c r="L405">
        <v>0</v>
      </c>
      <c r="M405">
        <v>17857432.670000002</v>
      </c>
      <c r="N405">
        <v>317483.03000000003</v>
      </c>
      <c r="O405">
        <v>18174915.699999999</v>
      </c>
      <c r="P405">
        <v>0</v>
      </c>
      <c r="Q405">
        <v>0</v>
      </c>
      <c r="R405">
        <v>0</v>
      </c>
      <c r="S405" t="s">
        <v>50</v>
      </c>
      <c r="T405" t="s">
        <v>51</v>
      </c>
      <c r="U405" t="s">
        <v>52</v>
      </c>
      <c r="V405" t="s">
        <v>51</v>
      </c>
      <c r="W405" t="s">
        <v>33</v>
      </c>
      <c r="X405" t="s">
        <v>53</v>
      </c>
      <c r="Y405" t="s">
        <v>44</v>
      </c>
      <c r="Z405" s="198">
        <v>45015</v>
      </c>
      <c r="AA405" s="198">
        <v>45747</v>
      </c>
      <c r="AB405" t="s">
        <v>36</v>
      </c>
      <c r="AC405">
        <v>18200000</v>
      </c>
      <c r="AD405" t="s">
        <v>52</v>
      </c>
      <c r="AE405" t="s">
        <v>2231</v>
      </c>
      <c r="AF405" s="37">
        <v>1</v>
      </c>
      <c r="AG405" s="79" t="str">
        <f t="shared" si="6"/>
        <v>0</v>
      </c>
      <c r="AH405" s="3">
        <v>1</v>
      </c>
    </row>
    <row r="406" spans="1:34" x14ac:dyDescent="0.3">
      <c r="A406" t="s">
        <v>714</v>
      </c>
      <c r="B406" t="s">
        <v>715</v>
      </c>
      <c r="C406" t="s">
        <v>1859</v>
      </c>
      <c r="D406">
        <v>27000000</v>
      </c>
      <c r="E406">
        <v>27000000</v>
      </c>
      <c r="F406">
        <v>0</v>
      </c>
      <c r="G406">
        <v>0</v>
      </c>
      <c r="H406">
        <v>0</v>
      </c>
      <c r="I406">
        <v>27929295.34</v>
      </c>
      <c r="J406" s="186">
        <v>103.4418345925926</v>
      </c>
      <c r="K406">
        <v>0</v>
      </c>
      <c r="L406">
        <v>0</v>
      </c>
      <c r="M406">
        <v>27929295.34</v>
      </c>
      <c r="N406">
        <v>0</v>
      </c>
      <c r="O406">
        <v>27929295.34</v>
      </c>
      <c r="P406">
        <v>0</v>
      </c>
      <c r="Q406">
        <v>0</v>
      </c>
      <c r="R406">
        <v>0</v>
      </c>
      <c r="S406" t="s">
        <v>161</v>
      </c>
      <c r="T406" t="s">
        <v>162</v>
      </c>
      <c r="U406" t="s">
        <v>163</v>
      </c>
      <c r="V406" t="s">
        <v>162</v>
      </c>
      <c r="W406" t="s">
        <v>33</v>
      </c>
      <c r="X406" t="s">
        <v>164</v>
      </c>
      <c r="Y406" t="s">
        <v>35</v>
      </c>
      <c r="Z406" s="198">
        <v>45001</v>
      </c>
      <c r="AA406" s="198">
        <v>45382</v>
      </c>
      <c r="AB406" t="s">
        <v>36</v>
      </c>
      <c r="AC406">
        <v>27000000</v>
      </c>
      <c r="AD406" t="s">
        <v>163</v>
      </c>
      <c r="AE406" t="s">
        <v>37</v>
      </c>
      <c r="AF406" s="37">
        <v>1</v>
      </c>
      <c r="AG406" s="79" t="str">
        <f t="shared" si="6"/>
        <v>0</v>
      </c>
      <c r="AH406" s="3">
        <v>1</v>
      </c>
    </row>
    <row r="407" spans="1:34" x14ac:dyDescent="0.3">
      <c r="A407" t="s">
        <v>716</v>
      </c>
      <c r="B407" t="s">
        <v>717</v>
      </c>
      <c r="C407" t="s">
        <v>1855</v>
      </c>
      <c r="D407">
        <v>1000000</v>
      </c>
      <c r="E407">
        <v>1000000</v>
      </c>
      <c r="F407">
        <v>0</v>
      </c>
      <c r="G407">
        <v>0</v>
      </c>
      <c r="H407">
        <v>0</v>
      </c>
      <c r="I407">
        <v>877415.23</v>
      </c>
      <c r="J407" s="186">
        <v>87.741523000000001</v>
      </c>
      <c r="K407">
        <v>0</v>
      </c>
      <c r="L407">
        <v>0</v>
      </c>
      <c r="M407">
        <v>877415.23</v>
      </c>
      <c r="N407">
        <v>0</v>
      </c>
      <c r="O407">
        <v>877415.23</v>
      </c>
      <c r="P407">
        <v>0</v>
      </c>
      <c r="Q407">
        <v>0</v>
      </c>
      <c r="R407">
        <v>0</v>
      </c>
      <c r="S407" t="s">
        <v>56</v>
      </c>
      <c r="T407" t="s">
        <v>57</v>
      </c>
      <c r="U407" t="s">
        <v>58</v>
      </c>
      <c r="V407" t="s">
        <v>57</v>
      </c>
      <c r="W407" t="s">
        <v>33</v>
      </c>
      <c r="X407" t="s">
        <v>59</v>
      </c>
      <c r="Y407" t="s">
        <v>35</v>
      </c>
      <c r="Z407" s="198">
        <v>45006</v>
      </c>
      <c r="AA407" s="198">
        <v>45443</v>
      </c>
      <c r="AB407" t="s">
        <v>36</v>
      </c>
      <c r="AC407">
        <v>1000000</v>
      </c>
      <c r="AD407" t="s">
        <v>58</v>
      </c>
      <c r="AE407" t="s">
        <v>37</v>
      </c>
      <c r="AF407" s="37">
        <v>1</v>
      </c>
      <c r="AG407" s="79" t="str">
        <f t="shared" si="6"/>
        <v>0</v>
      </c>
      <c r="AH407" s="3">
        <v>1</v>
      </c>
    </row>
    <row r="408" spans="1:34" x14ac:dyDescent="0.3">
      <c r="A408" t="s">
        <v>718</v>
      </c>
      <c r="B408" t="s">
        <v>719</v>
      </c>
      <c r="C408" t="s">
        <v>1855</v>
      </c>
      <c r="D408">
        <v>1000000</v>
      </c>
      <c r="E408">
        <v>1000000</v>
      </c>
      <c r="F408">
        <v>0</v>
      </c>
      <c r="G408">
        <v>0</v>
      </c>
      <c r="H408">
        <v>0</v>
      </c>
      <c r="I408">
        <v>900983.71</v>
      </c>
      <c r="J408" s="186">
        <v>90.098371</v>
      </c>
      <c r="K408">
        <v>0</v>
      </c>
      <c r="L408">
        <v>0</v>
      </c>
      <c r="M408">
        <v>900983.71</v>
      </c>
      <c r="N408">
        <v>0</v>
      </c>
      <c r="O408">
        <v>900983.71</v>
      </c>
      <c r="P408">
        <v>0</v>
      </c>
      <c r="Q408">
        <v>0</v>
      </c>
      <c r="R408">
        <v>0</v>
      </c>
      <c r="S408" t="s">
        <v>56</v>
      </c>
      <c r="T408" t="s">
        <v>57</v>
      </c>
      <c r="U408" t="s">
        <v>58</v>
      </c>
      <c r="V408" t="s">
        <v>57</v>
      </c>
      <c r="W408" t="s">
        <v>33</v>
      </c>
      <c r="X408" t="s">
        <v>59</v>
      </c>
      <c r="Y408" t="s">
        <v>35</v>
      </c>
      <c r="Z408" s="198">
        <v>45006</v>
      </c>
      <c r="AA408" s="198">
        <v>45443</v>
      </c>
      <c r="AB408" t="s">
        <v>36</v>
      </c>
      <c r="AC408">
        <v>1000000</v>
      </c>
      <c r="AD408" t="s">
        <v>58</v>
      </c>
      <c r="AE408" t="s">
        <v>37</v>
      </c>
      <c r="AF408" s="37">
        <v>1</v>
      </c>
      <c r="AG408" s="79" t="str">
        <f t="shared" si="6"/>
        <v>0</v>
      </c>
      <c r="AH408" s="3">
        <v>1</v>
      </c>
    </row>
    <row r="409" spans="1:34" x14ac:dyDescent="0.3">
      <c r="A409" t="s">
        <v>873</v>
      </c>
      <c r="B409" t="s">
        <v>874</v>
      </c>
      <c r="C409" t="s">
        <v>1853</v>
      </c>
      <c r="D409">
        <v>1000000</v>
      </c>
      <c r="E409">
        <v>1000000</v>
      </c>
      <c r="F409">
        <v>0</v>
      </c>
      <c r="G409">
        <v>0</v>
      </c>
      <c r="H409">
        <v>0</v>
      </c>
      <c r="I409">
        <v>1013082.14</v>
      </c>
      <c r="J409" s="186">
        <v>101.30821400000001</v>
      </c>
      <c r="K409">
        <v>0</v>
      </c>
      <c r="L409">
        <v>0</v>
      </c>
      <c r="M409">
        <v>1013082.14</v>
      </c>
      <c r="N409">
        <v>0</v>
      </c>
      <c r="O409">
        <v>1013082.14</v>
      </c>
      <c r="P409">
        <v>0</v>
      </c>
      <c r="Q409">
        <v>0</v>
      </c>
      <c r="R409">
        <v>0</v>
      </c>
      <c r="S409" t="s">
        <v>30</v>
      </c>
      <c r="T409" t="s">
        <v>31</v>
      </c>
      <c r="U409" t="s">
        <v>32</v>
      </c>
      <c r="V409" t="s">
        <v>31</v>
      </c>
      <c r="W409" t="s">
        <v>33</v>
      </c>
      <c r="X409" t="s">
        <v>34</v>
      </c>
      <c r="Y409" t="s">
        <v>35</v>
      </c>
      <c r="Z409" s="198">
        <v>45000</v>
      </c>
      <c r="AA409" s="198">
        <v>45930</v>
      </c>
      <c r="AB409" t="s">
        <v>36</v>
      </c>
      <c r="AC409">
        <v>1000000</v>
      </c>
      <c r="AD409" t="s">
        <v>32</v>
      </c>
      <c r="AE409" t="s">
        <v>37</v>
      </c>
      <c r="AF409" s="37">
        <v>1</v>
      </c>
      <c r="AG409" s="79" t="str">
        <f t="shared" si="6"/>
        <v>0</v>
      </c>
      <c r="AH409" s="3">
        <v>1</v>
      </c>
    </row>
    <row r="410" spans="1:34" x14ac:dyDescent="0.3">
      <c r="A410" t="s">
        <v>720</v>
      </c>
      <c r="B410" t="s">
        <v>721</v>
      </c>
      <c r="C410" t="s">
        <v>1853</v>
      </c>
      <c r="D410">
        <v>1000000</v>
      </c>
      <c r="E410">
        <v>1000000</v>
      </c>
      <c r="F410">
        <v>0</v>
      </c>
      <c r="G410">
        <v>0</v>
      </c>
      <c r="H410">
        <v>0</v>
      </c>
      <c r="I410">
        <v>999870.91</v>
      </c>
      <c r="J410" s="186">
        <v>99.987091000000007</v>
      </c>
      <c r="K410">
        <v>0</v>
      </c>
      <c r="L410">
        <v>0</v>
      </c>
      <c r="M410">
        <v>999870.91</v>
      </c>
      <c r="N410">
        <v>0</v>
      </c>
      <c r="O410">
        <v>999870.91</v>
      </c>
      <c r="P410">
        <v>0</v>
      </c>
      <c r="Q410">
        <v>0</v>
      </c>
      <c r="R410">
        <v>0</v>
      </c>
      <c r="S410" t="s">
        <v>30</v>
      </c>
      <c r="T410" t="s">
        <v>31</v>
      </c>
      <c r="U410" t="s">
        <v>32</v>
      </c>
      <c r="V410" t="s">
        <v>31</v>
      </c>
      <c r="W410" t="s">
        <v>33</v>
      </c>
      <c r="X410" t="s">
        <v>34</v>
      </c>
      <c r="Y410" t="s">
        <v>35</v>
      </c>
      <c r="Z410" s="198">
        <v>45000</v>
      </c>
      <c r="AA410" s="198">
        <v>45930</v>
      </c>
      <c r="AB410" t="s">
        <v>36</v>
      </c>
      <c r="AC410">
        <v>1000000</v>
      </c>
      <c r="AD410" t="s">
        <v>32</v>
      </c>
      <c r="AE410" t="s">
        <v>37</v>
      </c>
      <c r="AF410" s="37">
        <v>1</v>
      </c>
      <c r="AG410" s="79" t="str">
        <f t="shared" si="6"/>
        <v>0</v>
      </c>
      <c r="AH410" s="3">
        <v>1</v>
      </c>
    </row>
    <row r="411" spans="1:34" x14ac:dyDescent="0.3">
      <c r="A411" t="s">
        <v>722</v>
      </c>
      <c r="B411" t="s">
        <v>723</v>
      </c>
      <c r="C411" t="s">
        <v>1853</v>
      </c>
      <c r="D411">
        <v>1000000</v>
      </c>
      <c r="E411">
        <v>1000000</v>
      </c>
      <c r="F411">
        <v>0</v>
      </c>
      <c r="G411">
        <v>0</v>
      </c>
      <c r="H411">
        <v>0</v>
      </c>
      <c r="I411">
        <v>968917.03</v>
      </c>
      <c r="J411" s="186">
        <v>96.891703000000007</v>
      </c>
      <c r="K411">
        <v>0</v>
      </c>
      <c r="L411">
        <v>0</v>
      </c>
      <c r="M411">
        <v>968917.03</v>
      </c>
      <c r="N411">
        <v>0</v>
      </c>
      <c r="O411">
        <v>968917.03</v>
      </c>
      <c r="P411">
        <v>0</v>
      </c>
      <c r="Q411">
        <v>0</v>
      </c>
      <c r="R411">
        <v>0</v>
      </c>
      <c r="S411" t="s">
        <v>30</v>
      </c>
      <c r="T411" t="s">
        <v>31</v>
      </c>
      <c r="U411" t="s">
        <v>32</v>
      </c>
      <c r="V411" t="s">
        <v>31</v>
      </c>
      <c r="W411" t="s">
        <v>33</v>
      </c>
      <c r="X411" t="s">
        <v>34</v>
      </c>
      <c r="Y411" t="s">
        <v>35</v>
      </c>
      <c r="Z411" s="198">
        <v>45000</v>
      </c>
      <c r="AA411" s="198">
        <v>45565</v>
      </c>
      <c r="AB411" t="s">
        <v>36</v>
      </c>
      <c r="AC411">
        <v>1000000</v>
      </c>
      <c r="AD411" t="s">
        <v>32</v>
      </c>
      <c r="AE411" t="s">
        <v>37</v>
      </c>
      <c r="AF411" s="37">
        <v>1</v>
      </c>
      <c r="AG411" s="79" t="str">
        <f t="shared" si="6"/>
        <v>0</v>
      </c>
      <c r="AH411" s="3">
        <v>1</v>
      </c>
    </row>
    <row r="412" spans="1:34" x14ac:dyDescent="0.3">
      <c r="A412" t="s">
        <v>724</v>
      </c>
      <c r="B412" t="s">
        <v>725</v>
      </c>
      <c r="C412" t="s">
        <v>1853</v>
      </c>
      <c r="D412">
        <v>2500000</v>
      </c>
      <c r="E412">
        <v>2500000</v>
      </c>
      <c r="F412">
        <v>0</v>
      </c>
      <c r="G412">
        <v>0</v>
      </c>
      <c r="H412">
        <v>0</v>
      </c>
      <c r="I412">
        <v>2499853.7599999998</v>
      </c>
      <c r="J412" s="186">
        <v>99.994150399999995</v>
      </c>
      <c r="K412">
        <v>0</v>
      </c>
      <c r="L412">
        <v>0</v>
      </c>
      <c r="M412">
        <v>2499853.7599999998</v>
      </c>
      <c r="N412">
        <v>0</v>
      </c>
      <c r="O412">
        <v>2499853.7599999998</v>
      </c>
      <c r="P412">
        <v>0</v>
      </c>
      <c r="Q412">
        <v>0</v>
      </c>
      <c r="R412">
        <v>0</v>
      </c>
      <c r="S412" t="s">
        <v>30</v>
      </c>
      <c r="T412" t="s">
        <v>31</v>
      </c>
      <c r="U412" t="s">
        <v>32</v>
      </c>
      <c r="V412" t="s">
        <v>31</v>
      </c>
      <c r="W412" t="s">
        <v>33</v>
      </c>
      <c r="X412" t="s">
        <v>34</v>
      </c>
      <c r="Y412" t="s">
        <v>35</v>
      </c>
      <c r="Z412" s="198">
        <v>45001</v>
      </c>
      <c r="AA412" s="198">
        <v>45565</v>
      </c>
      <c r="AB412" t="s">
        <v>36</v>
      </c>
      <c r="AC412">
        <v>2500000</v>
      </c>
      <c r="AD412" t="s">
        <v>32</v>
      </c>
      <c r="AE412" t="s">
        <v>37</v>
      </c>
      <c r="AF412" s="37">
        <v>1</v>
      </c>
      <c r="AG412" s="79" t="str">
        <f t="shared" si="6"/>
        <v>0</v>
      </c>
      <c r="AH412" s="3">
        <v>1</v>
      </c>
    </row>
    <row r="413" spans="1:34" x14ac:dyDescent="0.3">
      <c r="A413" t="s">
        <v>726</v>
      </c>
      <c r="B413" t="s">
        <v>727</v>
      </c>
      <c r="C413" t="s">
        <v>1854</v>
      </c>
      <c r="D413">
        <v>800000</v>
      </c>
      <c r="E413">
        <v>800000</v>
      </c>
      <c r="F413">
        <v>0</v>
      </c>
      <c r="G413">
        <v>0</v>
      </c>
      <c r="H413">
        <v>0</v>
      </c>
      <c r="I413">
        <v>448614.43</v>
      </c>
      <c r="J413" s="186">
        <v>56.076803749999996</v>
      </c>
      <c r="K413">
        <v>0</v>
      </c>
      <c r="L413">
        <v>0</v>
      </c>
      <c r="M413">
        <v>448614.43</v>
      </c>
      <c r="N413">
        <v>0</v>
      </c>
      <c r="O413">
        <v>448614.43</v>
      </c>
      <c r="P413">
        <v>0</v>
      </c>
      <c r="Q413">
        <v>0</v>
      </c>
      <c r="R413">
        <v>0</v>
      </c>
      <c r="S413" t="s">
        <v>72</v>
      </c>
      <c r="T413" t="s">
        <v>41</v>
      </c>
      <c r="U413" t="s">
        <v>42</v>
      </c>
      <c r="V413" t="s">
        <v>41</v>
      </c>
      <c r="W413" t="s">
        <v>33</v>
      </c>
      <c r="X413" t="s">
        <v>43</v>
      </c>
      <c r="Y413" t="s">
        <v>35</v>
      </c>
      <c r="Z413" s="198">
        <v>45001</v>
      </c>
      <c r="AA413" s="198">
        <v>45473</v>
      </c>
      <c r="AB413" t="s">
        <v>36</v>
      </c>
      <c r="AC413">
        <v>800000</v>
      </c>
      <c r="AD413" t="s">
        <v>42</v>
      </c>
      <c r="AE413" t="s">
        <v>37</v>
      </c>
      <c r="AF413" s="37">
        <v>1</v>
      </c>
      <c r="AG413" s="79" t="str">
        <f t="shared" si="6"/>
        <v>0</v>
      </c>
      <c r="AH413" s="3">
        <v>1</v>
      </c>
    </row>
    <row r="414" spans="1:34" x14ac:dyDescent="0.3">
      <c r="A414" t="s">
        <v>728</v>
      </c>
      <c r="B414" t="s">
        <v>729</v>
      </c>
      <c r="C414" t="s">
        <v>1854</v>
      </c>
      <c r="D414">
        <v>2200000</v>
      </c>
      <c r="E414">
        <v>2200000</v>
      </c>
      <c r="F414">
        <v>0</v>
      </c>
      <c r="G414">
        <v>0</v>
      </c>
      <c r="H414">
        <v>0</v>
      </c>
      <c r="I414">
        <v>2107091.63</v>
      </c>
      <c r="J414" s="186">
        <v>95.776892272727267</v>
      </c>
      <c r="K414">
        <v>0</v>
      </c>
      <c r="L414">
        <v>0</v>
      </c>
      <c r="M414">
        <v>2107091.63</v>
      </c>
      <c r="N414">
        <v>0</v>
      </c>
      <c r="O414">
        <v>2107091.63</v>
      </c>
      <c r="P414">
        <v>0</v>
      </c>
      <c r="Q414">
        <v>0</v>
      </c>
      <c r="R414">
        <v>0</v>
      </c>
      <c r="S414" t="s">
        <v>72</v>
      </c>
      <c r="T414" t="s">
        <v>41</v>
      </c>
      <c r="U414" t="s">
        <v>42</v>
      </c>
      <c r="V414" t="s">
        <v>41</v>
      </c>
      <c r="W414" t="s">
        <v>33</v>
      </c>
      <c r="X414" t="s">
        <v>43</v>
      </c>
      <c r="Y414" t="s">
        <v>35</v>
      </c>
      <c r="Z414" s="198">
        <v>45005</v>
      </c>
      <c r="AA414" s="198">
        <v>45351</v>
      </c>
      <c r="AB414" t="s">
        <v>36</v>
      </c>
      <c r="AC414">
        <v>2200000</v>
      </c>
      <c r="AD414" t="s">
        <v>42</v>
      </c>
      <c r="AE414" t="s">
        <v>37</v>
      </c>
      <c r="AF414" s="37">
        <v>1</v>
      </c>
      <c r="AG414" s="79" t="str">
        <f t="shared" si="6"/>
        <v>0</v>
      </c>
      <c r="AH414" s="3">
        <v>1</v>
      </c>
    </row>
    <row r="415" spans="1:34" x14ac:dyDescent="0.3">
      <c r="A415" t="s">
        <v>514</v>
      </c>
      <c r="B415" t="s">
        <v>515</v>
      </c>
      <c r="C415" t="s">
        <v>1856</v>
      </c>
      <c r="D415">
        <v>7400000</v>
      </c>
      <c r="E415">
        <v>7400000</v>
      </c>
      <c r="F415">
        <v>0</v>
      </c>
      <c r="G415">
        <v>0</v>
      </c>
      <c r="H415">
        <v>0</v>
      </c>
      <c r="I415">
        <v>7988053.6900000004</v>
      </c>
      <c r="J415" s="186">
        <v>107.94667148648649</v>
      </c>
      <c r="K415">
        <v>0</v>
      </c>
      <c r="L415">
        <v>0</v>
      </c>
      <c r="M415">
        <v>7988053.6900000004</v>
      </c>
      <c r="N415">
        <v>0</v>
      </c>
      <c r="O415">
        <v>7988053.6900000004</v>
      </c>
      <c r="P415">
        <v>0</v>
      </c>
      <c r="Q415">
        <v>0</v>
      </c>
      <c r="R415">
        <v>0</v>
      </c>
      <c r="S415" t="s">
        <v>152</v>
      </c>
      <c r="T415" t="s">
        <v>76</v>
      </c>
      <c r="U415" t="s">
        <v>77</v>
      </c>
      <c r="V415" t="s">
        <v>76</v>
      </c>
      <c r="W415" t="s">
        <v>33</v>
      </c>
      <c r="X415" t="s">
        <v>78</v>
      </c>
      <c r="Y415" t="s">
        <v>35</v>
      </c>
      <c r="Z415" s="198">
        <v>45005</v>
      </c>
      <c r="AA415" s="198">
        <v>45382</v>
      </c>
      <c r="AB415" t="s">
        <v>36</v>
      </c>
      <c r="AC415">
        <v>7400000</v>
      </c>
      <c r="AD415" t="s">
        <v>77</v>
      </c>
      <c r="AE415" t="s">
        <v>37</v>
      </c>
      <c r="AF415" s="37">
        <v>1</v>
      </c>
      <c r="AG415" s="79" t="str">
        <f t="shared" si="6"/>
        <v>0</v>
      </c>
      <c r="AH415" s="3">
        <v>1</v>
      </c>
    </row>
    <row r="416" spans="1:34" x14ac:dyDescent="0.3">
      <c r="A416" t="s">
        <v>963</v>
      </c>
      <c r="B416" t="s">
        <v>964</v>
      </c>
      <c r="C416" t="s">
        <v>1854</v>
      </c>
      <c r="D416">
        <v>2000000</v>
      </c>
      <c r="E416">
        <v>2000000</v>
      </c>
      <c r="F416">
        <v>0</v>
      </c>
      <c r="G416">
        <v>0</v>
      </c>
      <c r="H416">
        <v>0</v>
      </c>
      <c r="I416">
        <v>2147794.46</v>
      </c>
      <c r="J416" s="186">
        <v>107.389723</v>
      </c>
      <c r="K416">
        <v>0</v>
      </c>
      <c r="L416">
        <v>0</v>
      </c>
      <c r="M416">
        <v>2147794.46</v>
      </c>
      <c r="N416">
        <v>0</v>
      </c>
      <c r="O416">
        <v>2147794.46</v>
      </c>
      <c r="P416">
        <v>0</v>
      </c>
      <c r="Q416">
        <v>0</v>
      </c>
      <c r="R416">
        <v>0</v>
      </c>
      <c r="S416" t="s">
        <v>72</v>
      </c>
      <c r="T416" t="s">
        <v>41</v>
      </c>
      <c r="U416" t="s">
        <v>42</v>
      </c>
      <c r="V416" t="s">
        <v>41</v>
      </c>
      <c r="W416" t="s">
        <v>33</v>
      </c>
      <c r="X416" t="s">
        <v>43</v>
      </c>
      <c r="Y416" t="s">
        <v>265</v>
      </c>
      <c r="Z416" s="198">
        <v>45007</v>
      </c>
      <c r="AA416" s="198">
        <v>45382</v>
      </c>
      <c r="AB416" t="s">
        <v>36</v>
      </c>
      <c r="AC416">
        <v>2000000</v>
      </c>
      <c r="AD416" t="s">
        <v>42</v>
      </c>
      <c r="AE416" t="s">
        <v>37</v>
      </c>
      <c r="AF416" s="37">
        <v>1</v>
      </c>
      <c r="AG416" s="79" t="str">
        <f t="shared" si="6"/>
        <v>0</v>
      </c>
      <c r="AH416" s="3">
        <v>1</v>
      </c>
    </row>
    <row r="417" spans="1:34" x14ac:dyDescent="0.3">
      <c r="A417" t="s">
        <v>965</v>
      </c>
      <c r="B417" t="s">
        <v>966</v>
      </c>
      <c r="C417" t="s">
        <v>1860</v>
      </c>
      <c r="D417">
        <v>1050000</v>
      </c>
      <c r="E417">
        <v>1050000</v>
      </c>
      <c r="F417">
        <v>0</v>
      </c>
      <c r="G417">
        <v>0</v>
      </c>
      <c r="H417">
        <v>0</v>
      </c>
      <c r="I417">
        <v>1142546.71</v>
      </c>
      <c r="J417" s="186">
        <v>108.81397238095238</v>
      </c>
      <c r="K417">
        <v>0</v>
      </c>
      <c r="L417">
        <v>0</v>
      </c>
      <c r="M417">
        <v>1142546.71</v>
      </c>
      <c r="N417">
        <v>0</v>
      </c>
      <c r="O417">
        <v>1142546.71</v>
      </c>
      <c r="P417">
        <v>0</v>
      </c>
      <c r="Q417">
        <v>0</v>
      </c>
      <c r="R417">
        <v>0</v>
      </c>
      <c r="S417" t="s">
        <v>129</v>
      </c>
      <c r="T417" t="s">
        <v>112</v>
      </c>
      <c r="U417" t="s">
        <v>113</v>
      </c>
      <c r="V417" t="s">
        <v>112</v>
      </c>
      <c r="W417" t="s">
        <v>33</v>
      </c>
      <c r="X417" t="s">
        <v>114</v>
      </c>
      <c r="Y417" t="s">
        <v>265</v>
      </c>
      <c r="Z417" s="198">
        <v>45007</v>
      </c>
      <c r="AA417" s="198">
        <v>45382</v>
      </c>
      <c r="AB417" t="s">
        <v>36</v>
      </c>
      <c r="AC417">
        <v>1050000</v>
      </c>
      <c r="AD417" t="s">
        <v>113</v>
      </c>
      <c r="AE417" t="s">
        <v>37</v>
      </c>
      <c r="AF417" s="37">
        <v>1</v>
      </c>
      <c r="AG417" s="79" t="str">
        <f t="shared" si="6"/>
        <v>0</v>
      </c>
      <c r="AH417" s="3">
        <v>1</v>
      </c>
    </row>
    <row r="418" spans="1:34" x14ac:dyDescent="0.3">
      <c r="A418" t="s">
        <v>730</v>
      </c>
      <c r="B418" t="s">
        <v>731</v>
      </c>
      <c r="C418" t="s">
        <v>1860</v>
      </c>
      <c r="D418">
        <v>1800000</v>
      </c>
      <c r="E418">
        <v>1800000</v>
      </c>
      <c r="F418">
        <v>0</v>
      </c>
      <c r="G418">
        <v>0</v>
      </c>
      <c r="H418">
        <v>0</v>
      </c>
      <c r="I418">
        <v>1778866.35</v>
      </c>
      <c r="J418" s="186">
        <v>98.825908333333345</v>
      </c>
      <c r="K418">
        <v>0</v>
      </c>
      <c r="L418">
        <v>0</v>
      </c>
      <c r="M418">
        <v>1778866.35</v>
      </c>
      <c r="N418">
        <v>0</v>
      </c>
      <c r="O418">
        <v>1778866.35</v>
      </c>
      <c r="P418">
        <v>0</v>
      </c>
      <c r="Q418">
        <v>0</v>
      </c>
      <c r="R418">
        <v>0</v>
      </c>
      <c r="S418" t="s">
        <v>129</v>
      </c>
      <c r="T418" t="s">
        <v>112</v>
      </c>
      <c r="U418" t="s">
        <v>113</v>
      </c>
      <c r="V418" t="s">
        <v>112</v>
      </c>
      <c r="W418" t="s">
        <v>33</v>
      </c>
      <c r="X418" t="s">
        <v>114</v>
      </c>
      <c r="Y418" t="s">
        <v>35</v>
      </c>
      <c r="Z418" s="198">
        <v>45010</v>
      </c>
      <c r="AA418" s="198">
        <v>45657</v>
      </c>
      <c r="AB418" t="s">
        <v>36</v>
      </c>
      <c r="AC418">
        <v>1800000</v>
      </c>
      <c r="AD418" t="s">
        <v>113</v>
      </c>
      <c r="AE418" t="s">
        <v>37</v>
      </c>
      <c r="AF418" s="37">
        <v>1</v>
      </c>
      <c r="AG418" s="79" t="str">
        <f t="shared" si="6"/>
        <v>0</v>
      </c>
      <c r="AH418" s="3">
        <v>1</v>
      </c>
    </row>
    <row r="419" spans="1:34" x14ac:dyDescent="0.3">
      <c r="A419" t="s">
        <v>967</v>
      </c>
      <c r="B419" t="s">
        <v>968</v>
      </c>
      <c r="C419" t="s">
        <v>1853</v>
      </c>
      <c r="D419">
        <v>4900000</v>
      </c>
      <c r="E419">
        <v>4900000</v>
      </c>
      <c r="F419">
        <v>0</v>
      </c>
      <c r="G419">
        <v>0</v>
      </c>
      <c r="H419">
        <v>0</v>
      </c>
      <c r="I419">
        <v>4057062.9</v>
      </c>
      <c r="J419" s="186">
        <v>82.79720204081633</v>
      </c>
      <c r="K419">
        <v>0</v>
      </c>
      <c r="L419">
        <v>0</v>
      </c>
      <c r="M419">
        <v>2561547.1</v>
      </c>
      <c r="N419">
        <v>1495515.8</v>
      </c>
      <c r="O419">
        <v>4057062.9</v>
      </c>
      <c r="P419">
        <v>0</v>
      </c>
      <c r="Q419">
        <v>0</v>
      </c>
      <c r="R419">
        <v>0</v>
      </c>
      <c r="S419" t="s">
        <v>391</v>
      </c>
      <c r="T419" t="s">
        <v>31</v>
      </c>
      <c r="U419" t="s">
        <v>32</v>
      </c>
      <c r="V419" t="s">
        <v>31</v>
      </c>
      <c r="W419" t="s">
        <v>33</v>
      </c>
      <c r="X419" t="s">
        <v>34</v>
      </c>
      <c r="Y419" t="s">
        <v>44</v>
      </c>
      <c r="Z419" s="198">
        <v>45015</v>
      </c>
      <c r="AA419" s="198">
        <v>45565</v>
      </c>
      <c r="AB419" t="s">
        <v>36</v>
      </c>
      <c r="AC419">
        <v>4900000</v>
      </c>
      <c r="AD419" t="s">
        <v>32</v>
      </c>
      <c r="AE419" t="s">
        <v>45</v>
      </c>
      <c r="AF419" s="37">
        <v>1</v>
      </c>
      <c r="AG419" s="79" t="str">
        <f t="shared" si="6"/>
        <v>0</v>
      </c>
      <c r="AH419" s="3">
        <v>1</v>
      </c>
    </row>
    <row r="420" spans="1:34" x14ac:dyDescent="0.3">
      <c r="A420" t="s">
        <v>969</v>
      </c>
      <c r="B420" t="s">
        <v>970</v>
      </c>
      <c r="C420" t="s">
        <v>1858</v>
      </c>
      <c r="D420">
        <v>10000000</v>
      </c>
      <c r="E420">
        <v>10000000</v>
      </c>
      <c r="F420">
        <v>0</v>
      </c>
      <c r="G420">
        <v>0</v>
      </c>
      <c r="H420">
        <v>0</v>
      </c>
      <c r="I420">
        <v>9994860.8499999996</v>
      </c>
      <c r="J420" s="186">
        <v>99.948608499999992</v>
      </c>
      <c r="K420">
        <v>0</v>
      </c>
      <c r="L420">
        <v>0</v>
      </c>
      <c r="M420">
        <v>9856237.6300000008</v>
      </c>
      <c r="N420">
        <v>138623.22</v>
      </c>
      <c r="O420">
        <v>9994860.8499999996</v>
      </c>
      <c r="P420">
        <v>0</v>
      </c>
      <c r="Q420">
        <v>0</v>
      </c>
      <c r="R420">
        <v>0</v>
      </c>
      <c r="S420" t="s">
        <v>50</v>
      </c>
      <c r="T420" t="s">
        <v>51</v>
      </c>
      <c r="U420" t="s">
        <v>52</v>
      </c>
      <c r="V420" t="s">
        <v>51</v>
      </c>
      <c r="W420" t="s">
        <v>33</v>
      </c>
      <c r="X420" t="s">
        <v>53</v>
      </c>
      <c r="Y420" t="s">
        <v>44</v>
      </c>
      <c r="Z420" s="198">
        <v>45014</v>
      </c>
      <c r="AA420" s="198">
        <v>45657</v>
      </c>
      <c r="AB420" t="s">
        <v>36</v>
      </c>
      <c r="AC420">
        <v>10000000</v>
      </c>
      <c r="AD420" t="s">
        <v>52</v>
      </c>
      <c r="AE420" t="s">
        <v>2231</v>
      </c>
      <c r="AF420" s="37">
        <v>1</v>
      </c>
      <c r="AG420" s="79" t="str">
        <f t="shared" si="6"/>
        <v>0</v>
      </c>
      <c r="AH420" s="3">
        <v>1</v>
      </c>
    </row>
    <row r="421" spans="1:34" x14ac:dyDescent="0.3">
      <c r="A421" t="s">
        <v>971</v>
      </c>
      <c r="B421" t="s">
        <v>972</v>
      </c>
      <c r="C421" t="s">
        <v>1859</v>
      </c>
      <c r="D421">
        <v>10000000</v>
      </c>
      <c r="E421">
        <v>10000000</v>
      </c>
      <c r="F421">
        <v>434452.19</v>
      </c>
      <c r="G421">
        <v>0</v>
      </c>
      <c r="H421">
        <v>0</v>
      </c>
      <c r="I421">
        <v>9559133.6799999997</v>
      </c>
      <c r="J421" s="186">
        <v>95.591336799999993</v>
      </c>
      <c r="K421">
        <v>0</v>
      </c>
      <c r="L421">
        <v>0</v>
      </c>
      <c r="M421">
        <v>6699413.3600000003</v>
      </c>
      <c r="N421">
        <v>2859720.32</v>
      </c>
      <c r="O421">
        <v>9993585.8699999992</v>
      </c>
      <c r="P421">
        <v>0</v>
      </c>
      <c r="Q421">
        <v>0</v>
      </c>
      <c r="R421">
        <v>0</v>
      </c>
      <c r="S421" t="s">
        <v>231</v>
      </c>
      <c r="T421" t="s">
        <v>162</v>
      </c>
      <c r="U421" t="s">
        <v>163</v>
      </c>
      <c r="V421" t="s">
        <v>162</v>
      </c>
      <c r="W421" t="s">
        <v>33</v>
      </c>
      <c r="X421" t="s">
        <v>164</v>
      </c>
      <c r="Y421" t="s">
        <v>44</v>
      </c>
      <c r="Z421" s="198">
        <v>45015</v>
      </c>
      <c r="AA421" s="198">
        <v>45747</v>
      </c>
      <c r="AB421" t="s">
        <v>36</v>
      </c>
      <c r="AC421">
        <v>10000000</v>
      </c>
      <c r="AD421" t="s">
        <v>163</v>
      </c>
      <c r="AE421" t="s">
        <v>2231</v>
      </c>
      <c r="AF421" s="37">
        <v>1</v>
      </c>
      <c r="AG421" s="79" t="str">
        <f t="shared" si="6"/>
        <v>0</v>
      </c>
      <c r="AH421" s="3">
        <v>1</v>
      </c>
    </row>
    <row r="422" spans="1:34" x14ac:dyDescent="0.3">
      <c r="A422" t="s">
        <v>973</v>
      </c>
      <c r="B422" t="s">
        <v>974</v>
      </c>
      <c r="C422" t="s">
        <v>1854</v>
      </c>
      <c r="D422">
        <v>16600000</v>
      </c>
      <c r="E422">
        <v>16600000</v>
      </c>
      <c r="F422">
        <v>488328.15</v>
      </c>
      <c r="G422">
        <v>-0.06</v>
      </c>
      <c r="H422">
        <v>-0.06</v>
      </c>
      <c r="I422">
        <v>15346013.779999999</v>
      </c>
      <c r="J422" s="186">
        <v>92.445866144578304</v>
      </c>
      <c r="K422">
        <v>0</v>
      </c>
      <c r="L422">
        <v>0</v>
      </c>
      <c r="M422">
        <v>6054016.0199999996</v>
      </c>
      <c r="N422">
        <v>9291997.8200000003</v>
      </c>
      <c r="O422">
        <v>15834341.93</v>
      </c>
      <c r="P422">
        <v>0</v>
      </c>
      <c r="Q422">
        <v>0</v>
      </c>
      <c r="R422">
        <v>0</v>
      </c>
      <c r="S422" t="s">
        <v>72</v>
      </c>
      <c r="T422" t="s">
        <v>41</v>
      </c>
      <c r="U422" t="s">
        <v>42</v>
      </c>
      <c r="V422" t="s">
        <v>41</v>
      </c>
      <c r="W422" t="s">
        <v>33</v>
      </c>
      <c r="X422" t="s">
        <v>43</v>
      </c>
      <c r="Y422" t="s">
        <v>44</v>
      </c>
      <c r="Z422" s="198">
        <v>45016</v>
      </c>
      <c r="AA422" s="198">
        <v>45747</v>
      </c>
      <c r="AB422" t="s">
        <v>36</v>
      </c>
      <c r="AC422">
        <v>16600000</v>
      </c>
      <c r="AD422" t="s">
        <v>42</v>
      </c>
      <c r="AE422" t="s">
        <v>2231</v>
      </c>
      <c r="AF422" s="37">
        <v>1</v>
      </c>
      <c r="AG422" s="79" t="str">
        <f t="shared" si="6"/>
        <v>0</v>
      </c>
      <c r="AH422" s="3">
        <v>1</v>
      </c>
    </row>
    <row r="423" spans="1:34" x14ac:dyDescent="0.3">
      <c r="A423" t="s">
        <v>975</v>
      </c>
      <c r="B423" t="s">
        <v>976</v>
      </c>
      <c r="C423" t="s">
        <v>1860</v>
      </c>
      <c r="D423">
        <v>10000000</v>
      </c>
      <c r="E423">
        <v>10000000</v>
      </c>
      <c r="F423">
        <v>52171.360000000001</v>
      </c>
      <c r="G423">
        <v>0</v>
      </c>
      <c r="H423">
        <v>0</v>
      </c>
      <c r="I423">
        <v>9839590.5399999991</v>
      </c>
      <c r="J423" s="186">
        <v>98.39590539999999</v>
      </c>
      <c r="K423">
        <v>0</v>
      </c>
      <c r="L423">
        <v>0</v>
      </c>
      <c r="M423">
        <v>0</v>
      </c>
      <c r="N423">
        <v>9839590.5399999991</v>
      </c>
      <c r="O423">
        <v>9891761.9000000004</v>
      </c>
      <c r="P423">
        <v>0</v>
      </c>
      <c r="Q423">
        <v>0</v>
      </c>
      <c r="R423">
        <v>0</v>
      </c>
      <c r="S423" t="s">
        <v>129</v>
      </c>
      <c r="T423" t="s">
        <v>112</v>
      </c>
      <c r="U423" t="s">
        <v>113</v>
      </c>
      <c r="V423" t="s">
        <v>112</v>
      </c>
      <c r="W423" t="s">
        <v>33</v>
      </c>
      <c r="X423" t="s">
        <v>114</v>
      </c>
      <c r="Y423" t="s">
        <v>44</v>
      </c>
      <c r="Z423" s="198">
        <v>45015</v>
      </c>
      <c r="AA423" s="198">
        <v>45747</v>
      </c>
      <c r="AB423" t="s">
        <v>36</v>
      </c>
      <c r="AC423">
        <v>10000000</v>
      </c>
      <c r="AD423" t="s">
        <v>113</v>
      </c>
      <c r="AE423" t="s">
        <v>2231</v>
      </c>
      <c r="AF423" s="37">
        <v>1</v>
      </c>
      <c r="AG423" s="79" t="str">
        <f t="shared" si="6"/>
        <v>0</v>
      </c>
      <c r="AH423" s="3">
        <v>1</v>
      </c>
    </row>
    <row r="424" spans="1:34" x14ac:dyDescent="0.3">
      <c r="A424" t="s">
        <v>977</v>
      </c>
      <c r="B424" t="s">
        <v>954</v>
      </c>
      <c r="C424" t="s">
        <v>1855</v>
      </c>
      <c r="D424">
        <v>3000000</v>
      </c>
      <c r="E424">
        <v>3000000</v>
      </c>
      <c r="F424">
        <v>0</v>
      </c>
      <c r="G424">
        <v>0</v>
      </c>
      <c r="H424">
        <v>0</v>
      </c>
      <c r="I424">
        <v>2975994.11</v>
      </c>
      <c r="J424" s="186">
        <v>99.199803666666668</v>
      </c>
      <c r="K424">
        <v>0</v>
      </c>
      <c r="L424">
        <v>0</v>
      </c>
      <c r="M424">
        <v>0</v>
      </c>
      <c r="N424">
        <v>2975994.11</v>
      </c>
      <c r="O424">
        <v>2975994.11</v>
      </c>
      <c r="P424">
        <v>0</v>
      </c>
      <c r="Q424">
        <v>0</v>
      </c>
      <c r="R424">
        <v>0</v>
      </c>
      <c r="S424" t="s">
        <v>56</v>
      </c>
      <c r="T424" t="s">
        <v>57</v>
      </c>
      <c r="U424" t="s">
        <v>58</v>
      </c>
      <c r="V424" t="s">
        <v>57</v>
      </c>
      <c r="W424" t="s">
        <v>33</v>
      </c>
      <c r="X424" t="s">
        <v>59</v>
      </c>
      <c r="Y424" t="s">
        <v>44</v>
      </c>
      <c r="Z424" s="198">
        <v>45015</v>
      </c>
      <c r="AA424" s="198">
        <v>45808</v>
      </c>
      <c r="AB424" t="s">
        <v>36</v>
      </c>
      <c r="AC424">
        <v>3000000</v>
      </c>
      <c r="AD424" t="s">
        <v>58</v>
      </c>
      <c r="AE424" t="s">
        <v>45</v>
      </c>
      <c r="AF424" s="37">
        <v>1</v>
      </c>
      <c r="AG424" s="79" t="str">
        <f t="shared" si="6"/>
        <v>0</v>
      </c>
      <c r="AH424" s="3">
        <v>1</v>
      </c>
    </row>
    <row r="425" spans="1:34" x14ac:dyDescent="0.3">
      <c r="A425" t="s">
        <v>732</v>
      </c>
      <c r="B425" t="s">
        <v>733</v>
      </c>
      <c r="C425" t="s">
        <v>1854</v>
      </c>
      <c r="D425">
        <v>2600000</v>
      </c>
      <c r="E425">
        <v>2600000</v>
      </c>
      <c r="F425">
        <v>0</v>
      </c>
      <c r="G425">
        <v>0</v>
      </c>
      <c r="H425">
        <v>0</v>
      </c>
      <c r="I425">
        <v>2399742.09</v>
      </c>
      <c r="J425" s="186">
        <v>92.297772692307689</v>
      </c>
      <c r="K425">
        <v>0</v>
      </c>
      <c r="L425">
        <v>0</v>
      </c>
      <c r="M425">
        <v>2399742.09</v>
      </c>
      <c r="N425">
        <v>0</v>
      </c>
      <c r="O425">
        <v>2399742.09</v>
      </c>
      <c r="P425">
        <v>0</v>
      </c>
      <c r="Q425">
        <v>0</v>
      </c>
      <c r="R425">
        <v>0</v>
      </c>
      <c r="S425" t="s">
        <v>72</v>
      </c>
      <c r="T425" t="s">
        <v>41</v>
      </c>
      <c r="U425" t="s">
        <v>42</v>
      </c>
      <c r="V425" t="s">
        <v>41</v>
      </c>
      <c r="W425" t="s">
        <v>33</v>
      </c>
      <c r="X425" t="s">
        <v>43</v>
      </c>
      <c r="Y425" t="s">
        <v>35</v>
      </c>
      <c r="Z425" s="198">
        <v>45011</v>
      </c>
      <c r="AA425" s="198">
        <v>45382</v>
      </c>
      <c r="AB425" t="s">
        <v>36</v>
      </c>
      <c r="AC425">
        <v>2600000</v>
      </c>
      <c r="AD425" t="s">
        <v>42</v>
      </c>
      <c r="AE425" t="s">
        <v>37</v>
      </c>
      <c r="AF425" s="37">
        <v>1</v>
      </c>
      <c r="AG425" s="79" t="str">
        <f t="shared" si="6"/>
        <v>0</v>
      </c>
      <c r="AH425" s="3">
        <v>1</v>
      </c>
    </row>
    <row r="426" spans="1:34" x14ac:dyDescent="0.3">
      <c r="A426" t="s">
        <v>875</v>
      </c>
      <c r="B426" t="s">
        <v>876</v>
      </c>
      <c r="C426" t="s">
        <v>1854</v>
      </c>
      <c r="D426">
        <v>2200000</v>
      </c>
      <c r="E426">
        <v>2200000</v>
      </c>
      <c r="F426">
        <v>0</v>
      </c>
      <c r="G426">
        <v>0</v>
      </c>
      <c r="H426">
        <v>0</v>
      </c>
      <c r="I426">
        <v>1914400.27</v>
      </c>
      <c r="J426" s="186">
        <v>87.018194090909091</v>
      </c>
      <c r="K426">
        <v>0</v>
      </c>
      <c r="L426">
        <v>0</v>
      </c>
      <c r="M426">
        <v>1914400.27</v>
      </c>
      <c r="N426">
        <v>0</v>
      </c>
      <c r="O426">
        <v>1914400.27</v>
      </c>
      <c r="P426">
        <v>0</v>
      </c>
      <c r="Q426">
        <v>0</v>
      </c>
      <c r="R426">
        <v>0</v>
      </c>
      <c r="S426" t="s">
        <v>72</v>
      </c>
      <c r="T426" t="s">
        <v>41</v>
      </c>
      <c r="U426" t="s">
        <v>42</v>
      </c>
      <c r="V426" t="s">
        <v>41</v>
      </c>
      <c r="W426" t="s">
        <v>33</v>
      </c>
      <c r="X426" t="s">
        <v>43</v>
      </c>
      <c r="Y426" t="s">
        <v>35</v>
      </c>
      <c r="Z426" s="198">
        <v>45011</v>
      </c>
      <c r="AA426" s="198">
        <v>45382</v>
      </c>
      <c r="AB426" t="s">
        <v>36</v>
      </c>
      <c r="AC426">
        <v>2200000</v>
      </c>
      <c r="AD426" t="s">
        <v>42</v>
      </c>
      <c r="AE426" t="s">
        <v>37</v>
      </c>
      <c r="AF426" s="37">
        <v>1</v>
      </c>
      <c r="AG426" s="79" t="str">
        <f t="shared" si="6"/>
        <v>0</v>
      </c>
      <c r="AH426" s="3">
        <v>1</v>
      </c>
    </row>
    <row r="427" spans="1:34" x14ac:dyDescent="0.3">
      <c r="A427" t="s">
        <v>978</v>
      </c>
      <c r="B427" t="s">
        <v>979</v>
      </c>
      <c r="C427" t="s">
        <v>1855</v>
      </c>
      <c r="D427">
        <v>750000</v>
      </c>
      <c r="E427">
        <v>750000</v>
      </c>
      <c r="F427">
        <v>0</v>
      </c>
      <c r="G427">
        <v>0</v>
      </c>
      <c r="H427">
        <v>0</v>
      </c>
      <c r="I427">
        <v>749266.97</v>
      </c>
      <c r="J427" s="186">
        <v>99.902262666666658</v>
      </c>
      <c r="K427">
        <v>0</v>
      </c>
      <c r="L427">
        <v>0</v>
      </c>
      <c r="M427">
        <v>749266.97</v>
      </c>
      <c r="N427">
        <v>0</v>
      </c>
      <c r="O427">
        <v>749266.97</v>
      </c>
      <c r="P427">
        <v>0</v>
      </c>
      <c r="Q427">
        <v>0</v>
      </c>
      <c r="R427">
        <v>0</v>
      </c>
      <c r="S427" t="s">
        <v>286</v>
      </c>
      <c r="T427" t="s">
        <v>57</v>
      </c>
      <c r="U427" t="s">
        <v>58</v>
      </c>
      <c r="V427" t="s">
        <v>57</v>
      </c>
      <c r="W427" t="s">
        <v>33</v>
      </c>
      <c r="X427" t="s">
        <v>59</v>
      </c>
      <c r="Y427" t="s">
        <v>44</v>
      </c>
      <c r="Z427" s="198">
        <v>45012</v>
      </c>
      <c r="AA427" s="198">
        <v>45657</v>
      </c>
      <c r="AB427" t="s">
        <v>36</v>
      </c>
      <c r="AC427">
        <v>750000</v>
      </c>
      <c r="AD427" t="s">
        <v>58</v>
      </c>
      <c r="AE427" t="s">
        <v>37</v>
      </c>
      <c r="AF427" s="37">
        <v>1</v>
      </c>
      <c r="AG427" s="79" t="str">
        <f t="shared" si="6"/>
        <v>0</v>
      </c>
      <c r="AH427" s="3">
        <v>1</v>
      </c>
    </row>
    <row r="428" spans="1:34" x14ac:dyDescent="0.3">
      <c r="A428" t="s">
        <v>516</v>
      </c>
      <c r="B428" t="s">
        <v>517</v>
      </c>
      <c r="C428" t="s">
        <v>1853</v>
      </c>
      <c r="D428">
        <v>2500000</v>
      </c>
      <c r="E428">
        <v>2500000</v>
      </c>
      <c r="F428">
        <v>0</v>
      </c>
      <c r="G428">
        <v>0</v>
      </c>
      <c r="H428">
        <v>0</v>
      </c>
      <c r="I428">
        <v>2719792.64</v>
      </c>
      <c r="J428" s="186">
        <v>108.7917056</v>
      </c>
      <c r="K428">
        <v>0</v>
      </c>
      <c r="L428">
        <v>0</v>
      </c>
      <c r="M428">
        <v>2719792.64</v>
      </c>
      <c r="N428">
        <v>0</v>
      </c>
      <c r="O428">
        <v>2719792.64</v>
      </c>
      <c r="P428">
        <v>0</v>
      </c>
      <c r="Q428">
        <v>0</v>
      </c>
      <c r="R428">
        <v>0</v>
      </c>
      <c r="S428" t="s">
        <v>391</v>
      </c>
      <c r="T428" t="s">
        <v>31</v>
      </c>
      <c r="U428" t="s">
        <v>32</v>
      </c>
      <c r="V428" t="s">
        <v>31</v>
      </c>
      <c r="W428" t="s">
        <v>33</v>
      </c>
      <c r="X428" t="s">
        <v>34</v>
      </c>
      <c r="Y428" t="s">
        <v>35</v>
      </c>
      <c r="Z428" s="198">
        <v>45015</v>
      </c>
      <c r="AA428" s="198">
        <v>45382</v>
      </c>
      <c r="AB428" t="s">
        <v>36</v>
      </c>
      <c r="AC428">
        <v>2500000</v>
      </c>
      <c r="AD428" t="s">
        <v>32</v>
      </c>
      <c r="AE428" t="s">
        <v>37</v>
      </c>
      <c r="AF428" s="37">
        <v>1</v>
      </c>
      <c r="AG428" s="79" t="str">
        <f t="shared" si="6"/>
        <v>0</v>
      </c>
      <c r="AH428" s="3">
        <v>1</v>
      </c>
    </row>
    <row r="429" spans="1:34" x14ac:dyDescent="0.3">
      <c r="A429" t="s">
        <v>518</v>
      </c>
      <c r="B429" t="s">
        <v>519</v>
      </c>
      <c r="C429" t="s">
        <v>1853</v>
      </c>
      <c r="D429">
        <v>2500000</v>
      </c>
      <c r="E429">
        <v>2500000</v>
      </c>
      <c r="F429">
        <v>0</v>
      </c>
      <c r="G429">
        <v>0</v>
      </c>
      <c r="H429">
        <v>0</v>
      </c>
      <c r="I429">
        <v>2483113.1</v>
      </c>
      <c r="J429" s="186">
        <v>99.324523999999997</v>
      </c>
      <c r="K429">
        <v>0</v>
      </c>
      <c r="L429">
        <v>0</v>
      </c>
      <c r="M429">
        <v>2483113.1</v>
      </c>
      <c r="N429">
        <v>0</v>
      </c>
      <c r="O429">
        <v>2483113.1</v>
      </c>
      <c r="P429">
        <v>0</v>
      </c>
      <c r="Q429">
        <v>0</v>
      </c>
      <c r="R429">
        <v>0</v>
      </c>
      <c r="S429" t="s">
        <v>391</v>
      </c>
      <c r="T429" t="s">
        <v>31</v>
      </c>
      <c r="U429" t="s">
        <v>32</v>
      </c>
      <c r="V429" t="s">
        <v>31</v>
      </c>
      <c r="W429" t="s">
        <v>33</v>
      </c>
      <c r="X429" t="s">
        <v>34</v>
      </c>
      <c r="Y429" t="s">
        <v>35</v>
      </c>
      <c r="Z429" s="198">
        <v>45015</v>
      </c>
      <c r="AA429" s="198">
        <v>45382</v>
      </c>
      <c r="AB429" t="s">
        <v>36</v>
      </c>
      <c r="AC429">
        <v>2500000</v>
      </c>
      <c r="AD429" t="s">
        <v>32</v>
      </c>
      <c r="AE429" t="s">
        <v>37</v>
      </c>
      <c r="AF429" s="37">
        <v>1</v>
      </c>
      <c r="AG429" s="79" t="str">
        <f t="shared" si="6"/>
        <v>0</v>
      </c>
      <c r="AH429" s="3">
        <v>1</v>
      </c>
    </row>
    <row r="430" spans="1:34" x14ac:dyDescent="0.3">
      <c r="A430" t="s">
        <v>520</v>
      </c>
      <c r="B430" t="s">
        <v>521</v>
      </c>
      <c r="C430" t="s">
        <v>1853</v>
      </c>
      <c r="D430">
        <v>2500000</v>
      </c>
      <c r="E430">
        <v>2500000</v>
      </c>
      <c r="F430">
        <v>0</v>
      </c>
      <c r="G430">
        <v>0</v>
      </c>
      <c r="H430">
        <v>0</v>
      </c>
      <c r="I430">
        <v>2482146.3199999998</v>
      </c>
      <c r="J430" s="186">
        <v>99.285852799999986</v>
      </c>
      <c r="K430">
        <v>0</v>
      </c>
      <c r="L430">
        <v>0</v>
      </c>
      <c r="M430">
        <v>2482146.3199999998</v>
      </c>
      <c r="N430">
        <v>0</v>
      </c>
      <c r="O430">
        <v>2482146.3199999998</v>
      </c>
      <c r="P430">
        <v>0</v>
      </c>
      <c r="Q430">
        <v>0</v>
      </c>
      <c r="R430">
        <v>0</v>
      </c>
      <c r="S430" t="s">
        <v>391</v>
      </c>
      <c r="T430" t="s">
        <v>31</v>
      </c>
      <c r="U430" t="s">
        <v>32</v>
      </c>
      <c r="V430" t="s">
        <v>31</v>
      </c>
      <c r="W430" t="s">
        <v>33</v>
      </c>
      <c r="X430" t="s">
        <v>34</v>
      </c>
      <c r="Y430" t="s">
        <v>35</v>
      </c>
      <c r="Z430" s="198">
        <v>45015</v>
      </c>
      <c r="AA430" s="198">
        <v>45382</v>
      </c>
      <c r="AB430" t="s">
        <v>36</v>
      </c>
      <c r="AC430">
        <v>2500000</v>
      </c>
      <c r="AD430" t="s">
        <v>32</v>
      </c>
      <c r="AE430" t="s">
        <v>37</v>
      </c>
      <c r="AF430" s="37">
        <v>1</v>
      </c>
      <c r="AG430" s="79" t="str">
        <f t="shared" si="6"/>
        <v>0</v>
      </c>
      <c r="AH430" s="3">
        <v>1</v>
      </c>
    </row>
    <row r="431" spans="1:34" x14ac:dyDescent="0.3">
      <c r="A431" t="s">
        <v>734</v>
      </c>
      <c r="B431" t="s">
        <v>735</v>
      </c>
      <c r="C431" t="s">
        <v>1853</v>
      </c>
      <c r="D431">
        <v>10000000</v>
      </c>
      <c r="E431">
        <v>10000000</v>
      </c>
      <c r="F431">
        <v>0</v>
      </c>
      <c r="G431">
        <v>0</v>
      </c>
      <c r="H431">
        <v>0</v>
      </c>
      <c r="I431">
        <v>10403034.98</v>
      </c>
      <c r="J431" s="186">
        <v>104.03034980000001</v>
      </c>
      <c r="K431">
        <v>0</v>
      </c>
      <c r="L431">
        <v>0</v>
      </c>
      <c r="M431">
        <v>10403034.98</v>
      </c>
      <c r="N431">
        <v>0</v>
      </c>
      <c r="O431">
        <v>10403034.98</v>
      </c>
      <c r="P431">
        <v>0</v>
      </c>
      <c r="Q431">
        <v>0</v>
      </c>
      <c r="R431">
        <v>0</v>
      </c>
      <c r="S431" t="s">
        <v>391</v>
      </c>
      <c r="T431" t="s">
        <v>31</v>
      </c>
      <c r="U431" t="s">
        <v>32</v>
      </c>
      <c r="V431" t="s">
        <v>31</v>
      </c>
      <c r="W431" t="s">
        <v>33</v>
      </c>
      <c r="X431" t="s">
        <v>34</v>
      </c>
      <c r="Y431" t="s">
        <v>35</v>
      </c>
      <c r="Z431" s="198">
        <v>45015</v>
      </c>
      <c r="AA431" s="198">
        <v>45382</v>
      </c>
      <c r="AB431" t="s">
        <v>36</v>
      </c>
      <c r="AC431">
        <v>10000000</v>
      </c>
      <c r="AD431" t="s">
        <v>32</v>
      </c>
      <c r="AE431" t="s">
        <v>37</v>
      </c>
      <c r="AF431" s="37">
        <v>1</v>
      </c>
      <c r="AG431" s="79" t="str">
        <f t="shared" si="6"/>
        <v>0</v>
      </c>
      <c r="AH431" s="3">
        <v>1</v>
      </c>
    </row>
    <row r="432" spans="1:34" x14ac:dyDescent="0.3">
      <c r="A432" t="s">
        <v>522</v>
      </c>
      <c r="B432" t="s">
        <v>523</v>
      </c>
      <c r="C432" t="s">
        <v>1853</v>
      </c>
      <c r="D432">
        <v>2500000</v>
      </c>
      <c r="E432">
        <v>2500000</v>
      </c>
      <c r="F432">
        <v>0</v>
      </c>
      <c r="G432">
        <v>0</v>
      </c>
      <c r="H432">
        <v>0</v>
      </c>
      <c r="I432">
        <v>2495804.7799999998</v>
      </c>
      <c r="J432" s="186">
        <v>99.832191199999997</v>
      </c>
      <c r="K432">
        <v>0</v>
      </c>
      <c r="L432">
        <v>0</v>
      </c>
      <c r="M432">
        <v>2495804.7799999998</v>
      </c>
      <c r="N432">
        <v>0</v>
      </c>
      <c r="O432">
        <v>2495804.7799999998</v>
      </c>
      <c r="P432">
        <v>0</v>
      </c>
      <c r="Q432">
        <v>0</v>
      </c>
      <c r="R432">
        <v>0</v>
      </c>
      <c r="S432" t="s">
        <v>391</v>
      </c>
      <c r="T432" t="s">
        <v>31</v>
      </c>
      <c r="U432" t="s">
        <v>32</v>
      </c>
      <c r="V432" t="s">
        <v>31</v>
      </c>
      <c r="W432" t="s">
        <v>33</v>
      </c>
      <c r="X432" t="s">
        <v>34</v>
      </c>
      <c r="Y432" t="s">
        <v>35</v>
      </c>
      <c r="Z432" s="198">
        <v>45015</v>
      </c>
      <c r="AA432" s="198">
        <v>45382</v>
      </c>
      <c r="AB432" t="s">
        <v>36</v>
      </c>
      <c r="AC432">
        <v>2500000</v>
      </c>
      <c r="AD432" t="s">
        <v>32</v>
      </c>
      <c r="AE432" t="s">
        <v>37</v>
      </c>
      <c r="AF432" s="37">
        <v>1</v>
      </c>
      <c r="AG432" s="79" t="str">
        <f t="shared" si="6"/>
        <v>0</v>
      </c>
      <c r="AH432" s="3">
        <v>1</v>
      </c>
    </row>
    <row r="433" spans="1:34" x14ac:dyDescent="0.3">
      <c r="A433" t="s">
        <v>524</v>
      </c>
      <c r="B433" t="s">
        <v>525</v>
      </c>
      <c r="C433" t="s">
        <v>1859</v>
      </c>
      <c r="D433">
        <v>1500000</v>
      </c>
      <c r="E433">
        <v>1500000</v>
      </c>
      <c r="F433">
        <v>0</v>
      </c>
      <c r="G433">
        <v>0</v>
      </c>
      <c r="H433">
        <v>0</v>
      </c>
      <c r="I433">
        <v>1442636.06</v>
      </c>
      <c r="J433" s="186">
        <v>96.175737333333331</v>
      </c>
      <c r="K433">
        <v>0</v>
      </c>
      <c r="L433">
        <v>0</v>
      </c>
      <c r="M433">
        <v>1442636.06</v>
      </c>
      <c r="N433">
        <v>0</v>
      </c>
      <c r="O433">
        <v>1442636.06</v>
      </c>
      <c r="P433">
        <v>0</v>
      </c>
      <c r="Q433">
        <v>0</v>
      </c>
      <c r="R433">
        <v>0</v>
      </c>
      <c r="S433" t="s">
        <v>161</v>
      </c>
      <c r="T433" t="s">
        <v>162</v>
      </c>
      <c r="U433" t="s">
        <v>163</v>
      </c>
      <c r="V433" t="s">
        <v>162</v>
      </c>
      <c r="W433" t="s">
        <v>33</v>
      </c>
      <c r="X433" t="s">
        <v>164</v>
      </c>
      <c r="Y433" t="s">
        <v>35</v>
      </c>
      <c r="Z433" s="198">
        <v>45015</v>
      </c>
      <c r="AA433" s="198">
        <v>45382</v>
      </c>
      <c r="AB433" t="s">
        <v>36</v>
      </c>
      <c r="AC433">
        <v>1500000</v>
      </c>
      <c r="AD433" t="s">
        <v>163</v>
      </c>
      <c r="AE433" t="s">
        <v>37</v>
      </c>
      <c r="AF433" s="37">
        <v>1</v>
      </c>
      <c r="AG433" s="79" t="str">
        <f t="shared" si="6"/>
        <v>0</v>
      </c>
      <c r="AH433" s="3">
        <v>1</v>
      </c>
    </row>
    <row r="434" spans="1:34" x14ac:dyDescent="0.3">
      <c r="A434" t="s">
        <v>526</v>
      </c>
      <c r="B434" t="s">
        <v>527</v>
      </c>
      <c r="C434" t="s">
        <v>1858</v>
      </c>
      <c r="D434">
        <v>2500000</v>
      </c>
      <c r="E434">
        <v>2500000</v>
      </c>
      <c r="F434">
        <v>0</v>
      </c>
      <c r="G434">
        <v>0</v>
      </c>
      <c r="H434">
        <v>0</v>
      </c>
      <c r="I434">
        <v>2386353.75</v>
      </c>
      <c r="J434" s="186">
        <v>95.454149999999998</v>
      </c>
      <c r="K434">
        <v>0</v>
      </c>
      <c r="L434">
        <v>0</v>
      </c>
      <c r="M434">
        <v>2386353.75</v>
      </c>
      <c r="N434">
        <v>0</v>
      </c>
      <c r="O434">
        <v>2386353.75</v>
      </c>
      <c r="P434">
        <v>0</v>
      </c>
      <c r="Q434">
        <v>0</v>
      </c>
      <c r="R434">
        <v>0</v>
      </c>
      <c r="S434" t="s">
        <v>50</v>
      </c>
      <c r="T434" t="s">
        <v>51</v>
      </c>
      <c r="U434" t="s">
        <v>52</v>
      </c>
      <c r="V434" t="s">
        <v>51</v>
      </c>
      <c r="W434" t="s">
        <v>33</v>
      </c>
      <c r="X434" t="s">
        <v>53</v>
      </c>
      <c r="Y434" t="s">
        <v>35</v>
      </c>
      <c r="Z434" s="198">
        <v>45015</v>
      </c>
      <c r="AA434" s="198">
        <v>45747</v>
      </c>
      <c r="AB434" t="s">
        <v>36</v>
      </c>
      <c r="AC434">
        <v>2500000</v>
      </c>
      <c r="AD434" t="s">
        <v>52</v>
      </c>
      <c r="AE434" t="s">
        <v>37</v>
      </c>
      <c r="AF434" s="37">
        <v>1</v>
      </c>
      <c r="AG434" s="79" t="str">
        <f t="shared" si="6"/>
        <v>0</v>
      </c>
      <c r="AH434" s="3">
        <v>1</v>
      </c>
    </row>
    <row r="435" spans="1:34" x14ac:dyDescent="0.3">
      <c r="A435" t="s">
        <v>736</v>
      </c>
      <c r="B435" t="s">
        <v>737</v>
      </c>
      <c r="C435" t="s">
        <v>1858</v>
      </c>
      <c r="D435">
        <v>3000000</v>
      </c>
      <c r="E435">
        <v>3000000</v>
      </c>
      <c r="F435">
        <v>0</v>
      </c>
      <c r="G435">
        <v>0</v>
      </c>
      <c r="H435">
        <v>0</v>
      </c>
      <c r="I435">
        <v>2720099.81</v>
      </c>
      <c r="J435" s="186">
        <v>90.66999366666667</v>
      </c>
      <c r="K435">
        <v>0</v>
      </c>
      <c r="L435">
        <v>0</v>
      </c>
      <c r="M435">
        <v>2720099.81</v>
      </c>
      <c r="N435">
        <v>0</v>
      </c>
      <c r="O435">
        <v>2720099.81</v>
      </c>
      <c r="P435">
        <v>0</v>
      </c>
      <c r="Q435">
        <v>0</v>
      </c>
      <c r="R435">
        <v>0</v>
      </c>
      <c r="S435" t="s">
        <v>50</v>
      </c>
      <c r="T435" t="s">
        <v>51</v>
      </c>
      <c r="U435" t="s">
        <v>52</v>
      </c>
      <c r="V435" t="s">
        <v>51</v>
      </c>
      <c r="W435" t="s">
        <v>33</v>
      </c>
      <c r="X435" t="s">
        <v>53</v>
      </c>
      <c r="Y435" t="s">
        <v>35</v>
      </c>
      <c r="Z435" s="198">
        <v>45015</v>
      </c>
      <c r="AA435" s="198">
        <v>45747</v>
      </c>
      <c r="AB435" t="s">
        <v>36</v>
      </c>
      <c r="AC435">
        <v>3000000</v>
      </c>
      <c r="AD435" t="s">
        <v>52</v>
      </c>
      <c r="AE435" t="s">
        <v>37</v>
      </c>
      <c r="AF435" s="37">
        <v>1</v>
      </c>
      <c r="AG435" s="79" t="str">
        <f t="shared" si="6"/>
        <v>0</v>
      </c>
      <c r="AH435" s="3">
        <v>1</v>
      </c>
    </row>
    <row r="436" spans="1:34" x14ac:dyDescent="0.3">
      <c r="A436" t="s">
        <v>528</v>
      </c>
      <c r="B436" t="s">
        <v>529</v>
      </c>
      <c r="C436" t="s">
        <v>1859</v>
      </c>
      <c r="D436">
        <v>1000000</v>
      </c>
      <c r="E436">
        <v>1000000</v>
      </c>
      <c r="F436">
        <v>0</v>
      </c>
      <c r="G436">
        <v>0</v>
      </c>
      <c r="H436">
        <v>0</v>
      </c>
      <c r="I436">
        <v>995852.76</v>
      </c>
      <c r="J436" s="186">
        <v>99.585276000000007</v>
      </c>
      <c r="K436">
        <v>0</v>
      </c>
      <c r="L436">
        <v>0</v>
      </c>
      <c r="M436">
        <v>995852.76</v>
      </c>
      <c r="N436">
        <v>0</v>
      </c>
      <c r="O436">
        <v>995852.76</v>
      </c>
      <c r="P436">
        <v>0</v>
      </c>
      <c r="Q436">
        <v>0</v>
      </c>
      <c r="R436">
        <v>0</v>
      </c>
      <c r="S436" t="s">
        <v>231</v>
      </c>
      <c r="T436" t="s">
        <v>162</v>
      </c>
      <c r="U436" t="s">
        <v>163</v>
      </c>
      <c r="V436" t="s">
        <v>162</v>
      </c>
      <c r="W436" t="s">
        <v>33</v>
      </c>
      <c r="X436" t="s">
        <v>164</v>
      </c>
      <c r="Y436" t="s">
        <v>35</v>
      </c>
      <c r="Z436" s="198">
        <v>45015</v>
      </c>
      <c r="AA436" s="198">
        <v>45382</v>
      </c>
      <c r="AB436" t="s">
        <v>36</v>
      </c>
      <c r="AC436">
        <v>1000000</v>
      </c>
      <c r="AD436" t="s">
        <v>163</v>
      </c>
      <c r="AE436" t="s">
        <v>37</v>
      </c>
      <c r="AF436" s="37">
        <v>1</v>
      </c>
      <c r="AG436" s="79" t="str">
        <f t="shared" si="6"/>
        <v>0</v>
      </c>
      <c r="AH436" s="3">
        <v>1</v>
      </c>
    </row>
    <row r="437" spans="1:34" x14ac:dyDescent="0.3">
      <c r="A437" t="s">
        <v>530</v>
      </c>
      <c r="B437" t="s">
        <v>531</v>
      </c>
      <c r="C437" t="s">
        <v>1859</v>
      </c>
      <c r="D437">
        <v>999999</v>
      </c>
      <c r="E437">
        <v>999999</v>
      </c>
      <c r="F437">
        <v>0</v>
      </c>
      <c r="G437">
        <v>0</v>
      </c>
      <c r="H437">
        <v>0</v>
      </c>
      <c r="I437">
        <v>971047.4</v>
      </c>
      <c r="J437" s="186">
        <v>97.104837104837102</v>
      </c>
      <c r="K437">
        <v>0</v>
      </c>
      <c r="L437">
        <v>0</v>
      </c>
      <c r="M437">
        <v>971047.4</v>
      </c>
      <c r="N437">
        <v>0</v>
      </c>
      <c r="O437">
        <v>971047.4</v>
      </c>
      <c r="P437">
        <v>0</v>
      </c>
      <c r="Q437">
        <v>0</v>
      </c>
      <c r="R437">
        <v>0</v>
      </c>
      <c r="S437" t="s">
        <v>231</v>
      </c>
      <c r="T437" t="s">
        <v>162</v>
      </c>
      <c r="U437" t="s">
        <v>163</v>
      </c>
      <c r="V437" t="s">
        <v>162</v>
      </c>
      <c r="W437" t="s">
        <v>33</v>
      </c>
      <c r="X437" t="s">
        <v>164</v>
      </c>
      <c r="Y437" t="s">
        <v>35</v>
      </c>
      <c r="Z437" s="198">
        <v>45015</v>
      </c>
      <c r="AA437" s="198">
        <v>45382</v>
      </c>
      <c r="AB437" t="s">
        <v>36</v>
      </c>
      <c r="AC437">
        <v>999999</v>
      </c>
      <c r="AD437" t="s">
        <v>163</v>
      </c>
      <c r="AE437" t="s">
        <v>37</v>
      </c>
      <c r="AF437" s="37">
        <v>1</v>
      </c>
      <c r="AG437" s="79" t="str">
        <f t="shared" si="6"/>
        <v>0</v>
      </c>
      <c r="AH437" s="3">
        <v>1</v>
      </c>
    </row>
    <row r="438" spans="1:34" x14ac:dyDescent="0.3">
      <c r="A438" t="s">
        <v>532</v>
      </c>
      <c r="B438" t="s">
        <v>533</v>
      </c>
      <c r="C438" t="s">
        <v>1859</v>
      </c>
      <c r="D438">
        <v>800000</v>
      </c>
      <c r="E438">
        <v>800000</v>
      </c>
      <c r="F438">
        <v>0</v>
      </c>
      <c r="G438">
        <v>0</v>
      </c>
      <c r="H438">
        <v>0</v>
      </c>
      <c r="I438">
        <v>819133.98</v>
      </c>
      <c r="J438" s="186">
        <v>102.39174749999999</v>
      </c>
      <c r="K438">
        <v>0</v>
      </c>
      <c r="L438">
        <v>0</v>
      </c>
      <c r="M438">
        <v>819133.98</v>
      </c>
      <c r="N438">
        <v>0</v>
      </c>
      <c r="O438">
        <v>819133.98</v>
      </c>
      <c r="P438">
        <v>0</v>
      </c>
      <c r="Q438">
        <v>0</v>
      </c>
      <c r="R438">
        <v>0</v>
      </c>
      <c r="S438" t="s">
        <v>231</v>
      </c>
      <c r="T438" t="s">
        <v>162</v>
      </c>
      <c r="U438" t="s">
        <v>163</v>
      </c>
      <c r="V438" t="s">
        <v>162</v>
      </c>
      <c r="W438" t="s">
        <v>33</v>
      </c>
      <c r="X438" t="s">
        <v>164</v>
      </c>
      <c r="Y438" t="s">
        <v>35</v>
      </c>
      <c r="Z438" s="198">
        <v>45015</v>
      </c>
      <c r="AA438" s="198">
        <v>45382</v>
      </c>
      <c r="AB438" t="s">
        <v>36</v>
      </c>
      <c r="AC438">
        <v>800000</v>
      </c>
      <c r="AD438" t="s">
        <v>163</v>
      </c>
      <c r="AE438" t="s">
        <v>37</v>
      </c>
      <c r="AF438" s="37">
        <v>1</v>
      </c>
      <c r="AG438" s="79" t="str">
        <f t="shared" si="6"/>
        <v>0</v>
      </c>
      <c r="AH438" s="3">
        <v>1</v>
      </c>
    </row>
    <row r="439" spans="1:34" x14ac:dyDescent="0.3">
      <c r="A439" t="s">
        <v>534</v>
      </c>
      <c r="B439" t="s">
        <v>535</v>
      </c>
      <c r="C439" t="s">
        <v>1859</v>
      </c>
      <c r="D439">
        <v>1500000</v>
      </c>
      <c r="E439">
        <v>1500000</v>
      </c>
      <c r="F439">
        <v>0</v>
      </c>
      <c r="G439">
        <v>0</v>
      </c>
      <c r="H439">
        <v>0</v>
      </c>
      <c r="I439">
        <v>1061154.42</v>
      </c>
      <c r="J439" s="186">
        <v>70.743628000000001</v>
      </c>
      <c r="K439">
        <v>0</v>
      </c>
      <c r="L439">
        <v>0</v>
      </c>
      <c r="M439">
        <v>1061154.42</v>
      </c>
      <c r="N439">
        <v>0</v>
      </c>
      <c r="O439">
        <v>1061154.42</v>
      </c>
      <c r="P439">
        <v>0</v>
      </c>
      <c r="Q439">
        <v>0</v>
      </c>
      <c r="R439">
        <v>0</v>
      </c>
      <c r="S439" t="s">
        <v>231</v>
      </c>
      <c r="T439" t="s">
        <v>162</v>
      </c>
      <c r="U439" t="s">
        <v>163</v>
      </c>
      <c r="V439" t="s">
        <v>162</v>
      </c>
      <c r="W439" t="s">
        <v>33</v>
      </c>
      <c r="X439" t="s">
        <v>164</v>
      </c>
      <c r="Y439" t="s">
        <v>35</v>
      </c>
      <c r="Z439" s="198">
        <v>45015</v>
      </c>
      <c r="AA439" s="198">
        <v>45382</v>
      </c>
      <c r="AB439" t="s">
        <v>36</v>
      </c>
      <c r="AC439">
        <v>1500000</v>
      </c>
      <c r="AD439" t="s">
        <v>163</v>
      </c>
      <c r="AE439" t="s">
        <v>37</v>
      </c>
      <c r="AF439" s="37">
        <v>1</v>
      </c>
      <c r="AG439" s="79" t="str">
        <f t="shared" si="6"/>
        <v>0</v>
      </c>
      <c r="AH439" s="3">
        <v>1</v>
      </c>
    </row>
    <row r="440" spans="1:34" x14ac:dyDescent="0.3">
      <c r="A440" t="s">
        <v>536</v>
      </c>
      <c r="B440" t="s">
        <v>537</v>
      </c>
      <c r="C440" t="s">
        <v>1859</v>
      </c>
      <c r="D440">
        <v>700000</v>
      </c>
      <c r="E440">
        <v>700000</v>
      </c>
      <c r="F440">
        <v>0</v>
      </c>
      <c r="G440">
        <v>0</v>
      </c>
      <c r="H440">
        <v>0</v>
      </c>
      <c r="I440">
        <v>248203.77</v>
      </c>
      <c r="J440" s="186">
        <v>35.457681428571426</v>
      </c>
      <c r="K440">
        <v>0</v>
      </c>
      <c r="L440">
        <v>0</v>
      </c>
      <c r="M440">
        <v>248203.77</v>
      </c>
      <c r="N440">
        <v>0</v>
      </c>
      <c r="O440">
        <v>248203.77</v>
      </c>
      <c r="P440">
        <v>0</v>
      </c>
      <c r="Q440">
        <v>0</v>
      </c>
      <c r="R440">
        <v>0</v>
      </c>
      <c r="S440" t="s">
        <v>231</v>
      </c>
      <c r="T440" t="s">
        <v>162</v>
      </c>
      <c r="U440" t="s">
        <v>163</v>
      </c>
      <c r="V440" t="s">
        <v>162</v>
      </c>
      <c r="W440" t="s">
        <v>33</v>
      </c>
      <c r="X440" t="s">
        <v>164</v>
      </c>
      <c r="Y440" t="s">
        <v>35</v>
      </c>
      <c r="Z440" s="198">
        <v>45015</v>
      </c>
      <c r="AA440" s="198">
        <v>45382</v>
      </c>
      <c r="AB440" t="s">
        <v>36</v>
      </c>
      <c r="AC440">
        <v>700000</v>
      </c>
      <c r="AD440" t="s">
        <v>163</v>
      </c>
      <c r="AE440" t="s">
        <v>37</v>
      </c>
      <c r="AF440" s="37">
        <v>1</v>
      </c>
      <c r="AG440" s="79" t="str">
        <f t="shared" si="6"/>
        <v>0</v>
      </c>
      <c r="AH440" s="3">
        <v>1</v>
      </c>
    </row>
    <row r="441" spans="1:34" x14ac:dyDescent="0.3">
      <c r="A441" t="s">
        <v>738</v>
      </c>
      <c r="B441" t="s">
        <v>739</v>
      </c>
      <c r="C441" t="s">
        <v>1859</v>
      </c>
      <c r="D441">
        <v>399999</v>
      </c>
      <c r="E441">
        <v>399999</v>
      </c>
      <c r="F441">
        <v>0</v>
      </c>
      <c r="G441">
        <v>0</v>
      </c>
      <c r="H441">
        <v>0</v>
      </c>
      <c r="I441">
        <v>390981.95</v>
      </c>
      <c r="J441" s="186">
        <v>97.74573186432967</v>
      </c>
      <c r="K441">
        <v>0</v>
      </c>
      <c r="L441">
        <v>0</v>
      </c>
      <c r="M441">
        <v>390981.95</v>
      </c>
      <c r="N441">
        <v>0</v>
      </c>
      <c r="O441">
        <v>390981.95</v>
      </c>
      <c r="P441">
        <v>0</v>
      </c>
      <c r="Q441">
        <v>0</v>
      </c>
      <c r="R441">
        <v>0</v>
      </c>
      <c r="S441" t="s">
        <v>231</v>
      </c>
      <c r="T441" t="s">
        <v>162</v>
      </c>
      <c r="U441" t="s">
        <v>163</v>
      </c>
      <c r="V441" t="s">
        <v>162</v>
      </c>
      <c r="W441" t="s">
        <v>33</v>
      </c>
      <c r="X441" t="s">
        <v>164</v>
      </c>
      <c r="Y441" t="s">
        <v>35</v>
      </c>
      <c r="Z441" s="198">
        <v>45015</v>
      </c>
      <c r="AA441" s="198">
        <v>45382</v>
      </c>
      <c r="AB441" t="s">
        <v>36</v>
      </c>
      <c r="AC441">
        <v>399999</v>
      </c>
      <c r="AD441" t="s">
        <v>163</v>
      </c>
      <c r="AE441" t="s">
        <v>37</v>
      </c>
      <c r="AF441" s="37">
        <v>1</v>
      </c>
      <c r="AG441" s="79" t="str">
        <f t="shared" si="6"/>
        <v>0</v>
      </c>
      <c r="AH441" s="3">
        <v>1</v>
      </c>
    </row>
    <row r="442" spans="1:34" x14ac:dyDescent="0.3">
      <c r="A442" t="s">
        <v>538</v>
      </c>
      <c r="B442" t="s">
        <v>539</v>
      </c>
      <c r="C442" t="s">
        <v>1859</v>
      </c>
      <c r="D442">
        <v>1200000</v>
      </c>
      <c r="E442">
        <v>1200000</v>
      </c>
      <c r="F442">
        <v>0</v>
      </c>
      <c r="G442">
        <v>0</v>
      </c>
      <c r="H442">
        <v>0</v>
      </c>
      <c r="I442">
        <v>1130231.1200000001</v>
      </c>
      <c r="J442" s="186">
        <v>94.185926666666674</v>
      </c>
      <c r="K442">
        <v>0</v>
      </c>
      <c r="L442">
        <v>0</v>
      </c>
      <c r="M442">
        <v>1130231.1200000001</v>
      </c>
      <c r="N442">
        <v>0</v>
      </c>
      <c r="O442">
        <v>1130231.1200000001</v>
      </c>
      <c r="P442">
        <v>0</v>
      </c>
      <c r="Q442">
        <v>0</v>
      </c>
      <c r="R442">
        <v>0</v>
      </c>
      <c r="S442" t="s">
        <v>231</v>
      </c>
      <c r="T442" t="s">
        <v>162</v>
      </c>
      <c r="U442" t="s">
        <v>163</v>
      </c>
      <c r="V442" t="s">
        <v>162</v>
      </c>
      <c r="W442" t="s">
        <v>33</v>
      </c>
      <c r="X442" t="s">
        <v>164</v>
      </c>
      <c r="Y442" t="s">
        <v>35</v>
      </c>
      <c r="Z442" s="198">
        <v>45016</v>
      </c>
      <c r="AA442" s="198">
        <v>45382</v>
      </c>
      <c r="AB442" t="s">
        <v>36</v>
      </c>
      <c r="AC442">
        <v>1200000</v>
      </c>
      <c r="AD442" t="s">
        <v>163</v>
      </c>
      <c r="AE442" t="s">
        <v>37</v>
      </c>
      <c r="AF442" s="37">
        <v>1</v>
      </c>
      <c r="AG442" s="79" t="str">
        <f t="shared" si="6"/>
        <v>0</v>
      </c>
      <c r="AH442" s="3">
        <v>1</v>
      </c>
    </row>
    <row r="443" spans="1:34" x14ac:dyDescent="0.3">
      <c r="A443" t="s">
        <v>740</v>
      </c>
      <c r="B443" t="s">
        <v>741</v>
      </c>
      <c r="C443" t="s">
        <v>1859</v>
      </c>
      <c r="D443">
        <v>600000</v>
      </c>
      <c r="E443">
        <v>600000</v>
      </c>
      <c r="F443">
        <v>0</v>
      </c>
      <c r="G443">
        <v>0</v>
      </c>
      <c r="H443">
        <v>0</v>
      </c>
      <c r="I443">
        <v>560155.35</v>
      </c>
      <c r="J443" s="186">
        <v>93.359224999999995</v>
      </c>
      <c r="K443">
        <v>0</v>
      </c>
      <c r="L443">
        <v>0</v>
      </c>
      <c r="M443">
        <v>560155.35</v>
      </c>
      <c r="N443">
        <v>0</v>
      </c>
      <c r="O443">
        <v>560155.35</v>
      </c>
      <c r="P443">
        <v>0</v>
      </c>
      <c r="Q443">
        <v>0</v>
      </c>
      <c r="R443">
        <v>0</v>
      </c>
      <c r="S443" t="s">
        <v>231</v>
      </c>
      <c r="T443" t="s">
        <v>162</v>
      </c>
      <c r="U443" t="s">
        <v>163</v>
      </c>
      <c r="V443" t="s">
        <v>162</v>
      </c>
      <c r="W443" t="s">
        <v>33</v>
      </c>
      <c r="X443" t="s">
        <v>164</v>
      </c>
      <c r="Y443" t="s">
        <v>35</v>
      </c>
      <c r="Z443" s="198">
        <v>45016</v>
      </c>
      <c r="AA443" s="198">
        <v>45382</v>
      </c>
      <c r="AB443" t="s">
        <v>36</v>
      </c>
      <c r="AC443">
        <v>600000</v>
      </c>
      <c r="AD443" t="s">
        <v>163</v>
      </c>
      <c r="AE443" t="s">
        <v>37</v>
      </c>
      <c r="AF443" s="37">
        <v>1</v>
      </c>
      <c r="AG443" s="79" t="str">
        <f t="shared" si="6"/>
        <v>0</v>
      </c>
      <c r="AH443" s="3">
        <v>1</v>
      </c>
    </row>
    <row r="444" spans="1:34" x14ac:dyDescent="0.3">
      <c r="A444" t="s">
        <v>540</v>
      </c>
      <c r="B444" t="s">
        <v>541</v>
      </c>
      <c r="C444" t="s">
        <v>1855</v>
      </c>
      <c r="D444">
        <v>5170000</v>
      </c>
      <c r="E444">
        <v>5170000</v>
      </c>
      <c r="F444">
        <v>0</v>
      </c>
      <c r="G444">
        <v>0</v>
      </c>
      <c r="H444">
        <v>0</v>
      </c>
      <c r="I444">
        <v>4874986.4400000004</v>
      </c>
      <c r="J444" s="186">
        <v>94.293741586073509</v>
      </c>
      <c r="K444">
        <v>0</v>
      </c>
      <c r="L444">
        <v>0</v>
      </c>
      <c r="M444">
        <v>4874986.4400000004</v>
      </c>
      <c r="N444">
        <v>0</v>
      </c>
      <c r="O444">
        <v>4874986.4400000004</v>
      </c>
      <c r="P444">
        <v>0</v>
      </c>
      <c r="Q444">
        <v>0</v>
      </c>
      <c r="R444">
        <v>0</v>
      </c>
      <c r="S444" t="s">
        <v>56</v>
      </c>
      <c r="T444" t="s">
        <v>57</v>
      </c>
      <c r="U444" t="s">
        <v>58</v>
      </c>
      <c r="V444" t="s">
        <v>57</v>
      </c>
      <c r="W444" t="s">
        <v>33</v>
      </c>
      <c r="X444" t="s">
        <v>59</v>
      </c>
      <c r="Y444" t="s">
        <v>35</v>
      </c>
      <c r="Z444" s="198">
        <v>45016</v>
      </c>
      <c r="AA444" s="198">
        <v>45808</v>
      </c>
      <c r="AB444" t="s">
        <v>36</v>
      </c>
      <c r="AC444">
        <v>5170000</v>
      </c>
      <c r="AD444" t="s">
        <v>58</v>
      </c>
      <c r="AE444" t="s">
        <v>37</v>
      </c>
      <c r="AF444" s="37">
        <v>1</v>
      </c>
      <c r="AG444" s="79" t="str">
        <f t="shared" si="6"/>
        <v>0</v>
      </c>
      <c r="AH444" s="3">
        <v>1</v>
      </c>
    </row>
    <row r="445" spans="1:34" x14ac:dyDescent="0.3">
      <c r="A445" t="s">
        <v>542</v>
      </c>
      <c r="B445" t="s">
        <v>543</v>
      </c>
      <c r="C445" t="s">
        <v>1855</v>
      </c>
      <c r="D445">
        <v>5260000</v>
      </c>
      <c r="E445">
        <v>5260000</v>
      </c>
      <c r="F445">
        <v>0</v>
      </c>
      <c r="G445">
        <v>0</v>
      </c>
      <c r="H445">
        <v>0</v>
      </c>
      <c r="I445">
        <v>4916814.1100000003</v>
      </c>
      <c r="J445" s="186">
        <v>93.475553422053238</v>
      </c>
      <c r="K445">
        <v>0</v>
      </c>
      <c r="L445">
        <v>0</v>
      </c>
      <c r="M445">
        <v>4916814.1100000003</v>
      </c>
      <c r="N445">
        <v>0</v>
      </c>
      <c r="O445">
        <v>4916814.1100000003</v>
      </c>
      <c r="P445">
        <v>0</v>
      </c>
      <c r="Q445">
        <v>0</v>
      </c>
      <c r="R445">
        <v>0</v>
      </c>
      <c r="S445" t="s">
        <v>56</v>
      </c>
      <c r="T445" t="s">
        <v>57</v>
      </c>
      <c r="U445" t="s">
        <v>58</v>
      </c>
      <c r="V445" t="s">
        <v>57</v>
      </c>
      <c r="W445" t="s">
        <v>33</v>
      </c>
      <c r="X445" t="s">
        <v>59</v>
      </c>
      <c r="Y445" t="s">
        <v>35</v>
      </c>
      <c r="Z445" s="198">
        <v>45016</v>
      </c>
      <c r="AA445" s="198">
        <v>45808</v>
      </c>
      <c r="AB445" t="s">
        <v>36</v>
      </c>
      <c r="AC445">
        <v>5260000</v>
      </c>
      <c r="AD445" t="s">
        <v>58</v>
      </c>
      <c r="AE445" t="s">
        <v>37</v>
      </c>
      <c r="AF445" s="37">
        <v>1</v>
      </c>
      <c r="AG445" s="79" t="str">
        <f t="shared" si="6"/>
        <v>0</v>
      </c>
      <c r="AH445" s="3">
        <v>1</v>
      </c>
    </row>
    <row r="446" spans="1:34" x14ac:dyDescent="0.3">
      <c r="A446" t="s">
        <v>544</v>
      </c>
      <c r="B446" t="s">
        <v>545</v>
      </c>
      <c r="C446" t="s">
        <v>1853</v>
      </c>
      <c r="D446">
        <v>5350000</v>
      </c>
      <c r="E446">
        <v>5350000</v>
      </c>
      <c r="F446">
        <v>0</v>
      </c>
      <c r="G446">
        <v>0</v>
      </c>
      <c r="H446">
        <v>0</v>
      </c>
      <c r="I446">
        <v>5221524.71</v>
      </c>
      <c r="J446" s="186">
        <v>97.598592710280371</v>
      </c>
      <c r="K446">
        <v>0</v>
      </c>
      <c r="L446">
        <v>0</v>
      </c>
      <c r="M446">
        <v>5221524.71</v>
      </c>
      <c r="N446">
        <v>0</v>
      </c>
      <c r="O446">
        <v>5221524.71</v>
      </c>
      <c r="P446">
        <v>0</v>
      </c>
      <c r="Q446">
        <v>0</v>
      </c>
      <c r="R446">
        <v>0</v>
      </c>
      <c r="S446" t="s">
        <v>391</v>
      </c>
      <c r="T446" t="s">
        <v>31</v>
      </c>
      <c r="U446" t="s">
        <v>32</v>
      </c>
      <c r="V446" t="s">
        <v>31</v>
      </c>
      <c r="W446" t="s">
        <v>33</v>
      </c>
      <c r="X446" t="s">
        <v>34</v>
      </c>
      <c r="Y446" t="s">
        <v>35</v>
      </c>
      <c r="Z446" s="198">
        <v>45016</v>
      </c>
      <c r="AA446" s="198">
        <v>45382</v>
      </c>
      <c r="AB446" t="s">
        <v>36</v>
      </c>
      <c r="AC446">
        <v>5350000</v>
      </c>
      <c r="AD446" t="s">
        <v>32</v>
      </c>
      <c r="AE446" t="s">
        <v>37</v>
      </c>
      <c r="AF446" s="37">
        <v>1</v>
      </c>
      <c r="AG446" s="79" t="str">
        <f t="shared" si="6"/>
        <v>0</v>
      </c>
      <c r="AH446" s="3">
        <v>1</v>
      </c>
    </row>
    <row r="447" spans="1:34" x14ac:dyDescent="0.3">
      <c r="A447" t="s">
        <v>546</v>
      </c>
      <c r="B447" t="s">
        <v>547</v>
      </c>
      <c r="C447" t="s">
        <v>1853</v>
      </c>
      <c r="D447">
        <v>5060000</v>
      </c>
      <c r="E447">
        <v>5060000</v>
      </c>
      <c r="F447">
        <v>0</v>
      </c>
      <c r="G447">
        <v>0</v>
      </c>
      <c r="H447">
        <v>0</v>
      </c>
      <c r="I447">
        <v>5059329.34</v>
      </c>
      <c r="J447" s="186">
        <v>99.986745849802375</v>
      </c>
      <c r="K447">
        <v>0</v>
      </c>
      <c r="L447">
        <v>0</v>
      </c>
      <c r="M447">
        <v>5059329.34</v>
      </c>
      <c r="N447">
        <v>0</v>
      </c>
      <c r="O447">
        <v>5059329.34</v>
      </c>
      <c r="P447">
        <v>0</v>
      </c>
      <c r="Q447">
        <v>0</v>
      </c>
      <c r="R447">
        <v>0</v>
      </c>
      <c r="S447" t="s">
        <v>391</v>
      </c>
      <c r="T447" t="s">
        <v>31</v>
      </c>
      <c r="U447" t="s">
        <v>32</v>
      </c>
      <c r="V447" t="s">
        <v>31</v>
      </c>
      <c r="W447" t="s">
        <v>33</v>
      </c>
      <c r="X447" t="s">
        <v>34</v>
      </c>
      <c r="Y447" t="s">
        <v>35</v>
      </c>
      <c r="Z447" s="198">
        <v>45016</v>
      </c>
      <c r="AA447" s="198">
        <v>45382</v>
      </c>
      <c r="AB447" t="s">
        <v>36</v>
      </c>
      <c r="AC447">
        <v>5060000</v>
      </c>
      <c r="AD447" t="s">
        <v>32</v>
      </c>
      <c r="AE447" t="s">
        <v>37</v>
      </c>
      <c r="AF447" s="37">
        <v>1</v>
      </c>
      <c r="AG447" s="79" t="str">
        <f t="shared" si="6"/>
        <v>0</v>
      </c>
      <c r="AH447" s="3">
        <v>1</v>
      </c>
    </row>
    <row r="448" spans="1:34" x14ac:dyDescent="0.3">
      <c r="A448" t="s">
        <v>548</v>
      </c>
      <c r="B448" t="s">
        <v>549</v>
      </c>
      <c r="C448" t="s">
        <v>1853</v>
      </c>
      <c r="D448">
        <v>5473606.6799999997</v>
      </c>
      <c r="E448">
        <v>5473606.6799999997</v>
      </c>
      <c r="F448">
        <v>0</v>
      </c>
      <c r="G448">
        <v>0</v>
      </c>
      <c r="H448">
        <v>0</v>
      </c>
      <c r="I448">
        <v>5272521.66</v>
      </c>
      <c r="J448" s="186">
        <v>96.326279329957259</v>
      </c>
      <c r="K448">
        <v>0</v>
      </c>
      <c r="L448">
        <v>0</v>
      </c>
      <c r="M448">
        <v>5272521.66</v>
      </c>
      <c r="N448">
        <v>0</v>
      </c>
      <c r="O448">
        <v>5272521.66</v>
      </c>
      <c r="P448">
        <v>0</v>
      </c>
      <c r="Q448">
        <v>-802.18</v>
      </c>
      <c r="R448">
        <v>0</v>
      </c>
      <c r="S448" t="s">
        <v>391</v>
      </c>
      <c r="T448" t="s">
        <v>31</v>
      </c>
      <c r="U448" t="s">
        <v>32</v>
      </c>
      <c r="V448" t="s">
        <v>31</v>
      </c>
      <c r="W448" t="s">
        <v>33</v>
      </c>
      <c r="X448" t="s">
        <v>34</v>
      </c>
      <c r="Y448" t="s">
        <v>35</v>
      </c>
      <c r="Z448" s="198">
        <v>45016</v>
      </c>
      <c r="AA448" s="198">
        <v>45473</v>
      </c>
      <c r="AB448" t="s">
        <v>36</v>
      </c>
      <c r="AC448">
        <v>5540000</v>
      </c>
      <c r="AD448" t="s">
        <v>32</v>
      </c>
      <c r="AE448" t="s">
        <v>37</v>
      </c>
      <c r="AF448" s="37">
        <v>1</v>
      </c>
      <c r="AG448" s="79" t="str">
        <f t="shared" si="6"/>
        <v>0</v>
      </c>
      <c r="AH448" s="3">
        <v>1</v>
      </c>
    </row>
    <row r="449" spans="1:34" x14ac:dyDescent="0.3">
      <c r="A449" t="s">
        <v>550</v>
      </c>
      <c r="B449" t="s">
        <v>551</v>
      </c>
      <c r="C449" t="s">
        <v>1855</v>
      </c>
      <c r="D449">
        <v>3300000</v>
      </c>
      <c r="E449">
        <v>3300000</v>
      </c>
      <c r="F449">
        <v>0</v>
      </c>
      <c r="G449">
        <v>0</v>
      </c>
      <c r="H449">
        <v>0</v>
      </c>
      <c r="I449">
        <v>3396895.88</v>
      </c>
      <c r="J449" s="186">
        <v>102.93623878787878</v>
      </c>
      <c r="K449">
        <v>0</v>
      </c>
      <c r="L449">
        <v>0</v>
      </c>
      <c r="M449">
        <v>3396895.88</v>
      </c>
      <c r="N449">
        <v>0</v>
      </c>
      <c r="O449">
        <v>3396895.88</v>
      </c>
      <c r="P449">
        <v>0</v>
      </c>
      <c r="Q449">
        <v>0</v>
      </c>
      <c r="R449">
        <v>0</v>
      </c>
      <c r="S449" t="s">
        <v>56</v>
      </c>
      <c r="T449" t="s">
        <v>57</v>
      </c>
      <c r="U449" t="s">
        <v>58</v>
      </c>
      <c r="V449" t="s">
        <v>57</v>
      </c>
      <c r="W449" t="s">
        <v>33</v>
      </c>
      <c r="X449" t="s">
        <v>59</v>
      </c>
      <c r="Y449" t="s">
        <v>35</v>
      </c>
      <c r="Z449" s="198">
        <v>45016</v>
      </c>
      <c r="AA449" s="198">
        <v>45808</v>
      </c>
      <c r="AB449" t="s">
        <v>36</v>
      </c>
      <c r="AC449">
        <v>3300000</v>
      </c>
      <c r="AD449" t="s">
        <v>58</v>
      </c>
      <c r="AE449" t="s">
        <v>37</v>
      </c>
      <c r="AF449" s="37">
        <v>1</v>
      </c>
      <c r="AG449" s="79" t="str">
        <f t="shared" si="6"/>
        <v>0</v>
      </c>
      <c r="AH449" s="3">
        <v>1</v>
      </c>
    </row>
    <row r="450" spans="1:34" x14ac:dyDescent="0.3">
      <c r="A450" t="s">
        <v>552</v>
      </c>
      <c r="B450" t="s">
        <v>553</v>
      </c>
      <c r="C450" t="s">
        <v>1859</v>
      </c>
      <c r="D450">
        <v>3500000</v>
      </c>
      <c r="E450">
        <v>3500000</v>
      </c>
      <c r="F450">
        <v>0</v>
      </c>
      <c r="G450">
        <v>0</v>
      </c>
      <c r="H450">
        <v>0</v>
      </c>
      <c r="I450">
        <v>3432963.82</v>
      </c>
      <c r="J450" s="186">
        <v>98.084680571428564</v>
      </c>
      <c r="K450">
        <v>0</v>
      </c>
      <c r="L450">
        <v>0</v>
      </c>
      <c r="M450">
        <v>3432963.82</v>
      </c>
      <c r="N450">
        <v>0</v>
      </c>
      <c r="O450">
        <v>3432963.82</v>
      </c>
      <c r="P450">
        <v>0</v>
      </c>
      <c r="Q450">
        <v>0</v>
      </c>
      <c r="R450">
        <v>0</v>
      </c>
      <c r="S450" t="s">
        <v>231</v>
      </c>
      <c r="T450" t="s">
        <v>162</v>
      </c>
      <c r="U450" t="s">
        <v>163</v>
      </c>
      <c r="V450" t="s">
        <v>162</v>
      </c>
      <c r="W450" t="s">
        <v>33</v>
      </c>
      <c r="X450" t="s">
        <v>164</v>
      </c>
      <c r="Y450" t="s">
        <v>35</v>
      </c>
      <c r="Z450" s="198">
        <v>45016</v>
      </c>
      <c r="AA450" s="198">
        <v>45382</v>
      </c>
      <c r="AB450" t="s">
        <v>36</v>
      </c>
      <c r="AC450">
        <v>3500000</v>
      </c>
      <c r="AD450" t="s">
        <v>163</v>
      </c>
      <c r="AE450" t="s">
        <v>37</v>
      </c>
      <c r="AF450" s="37">
        <v>1</v>
      </c>
      <c r="AG450" s="79" t="str">
        <f t="shared" si="6"/>
        <v>0</v>
      </c>
      <c r="AH450" s="3">
        <v>1</v>
      </c>
    </row>
    <row r="451" spans="1:34" x14ac:dyDescent="0.3">
      <c r="A451" t="s">
        <v>877</v>
      </c>
      <c r="B451" t="s">
        <v>878</v>
      </c>
      <c r="C451" t="s">
        <v>1854</v>
      </c>
      <c r="D451">
        <v>2800000</v>
      </c>
      <c r="E451">
        <v>2800000</v>
      </c>
      <c r="F451">
        <v>0</v>
      </c>
      <c r="G451">
        <v>0</v>
      </c>
      <c r="H451">
        <v>0</v>
      </c>
      <c r="I451">
        <v>2797091.24</v>
      </c>
      <c r="J451" s="186">
        <v>99.896115714285727</v>
      </c>
      <c r="K451">
        <v>0</v>
      </c>
      <c r="L451">
        <v>0</v>
      </c>
      <c r="M451">
        <v>2797091.24</v>
      </c>
      <c r="N451">
        <v>0</v>
      </c>
      <c r="O451">
        <v>2797091.24</v>
      </c>
      <c r="P451">
        <v>0</v>
      </c>
      <c r="Q451">
        <v>0</v>
      </c>
      <c r="R451">
        <v>0</v>
      </c>
      <c r="S451" t="s">
        <v>72</v>
      </c>
      <c r="T451" t="s">
        <v>41</v>
      </c>
      <c r="U451" t="s">
        <v>42</v>
      </c>
      <c r="V451" t="s">
        <v>41</v>
      </c>
      <c r="W451" t="s">
        <v>33</v>
      </c>
      <c r="X451" t="s">
        <v>43</v>
      </c>
      <c r="Y451" t="s">
        <v>35</v>
      </c>
      <c r="Z451" s="198">
        <v>45016</v>
      </c>
      <c r="AA451" s="198">
        <v>45535</v>
      </c>
      <c r="AB451" t="s">
        <v>36</v>
      </c>
      <c r="AC451">
        <v>2800000</v>
      </c>
      <c r="AD451" t="s">
        <v>42</v>
      </c>
      <c r="AE451" t="s">
        <v>37</v>
      </c>
      <c r="AF451" s="37">
        <v>1</v>
      </c>
      <c r="AG451" s="79" t="str">
        <f t="shared" ref="AG451:AG514" si="7">IF(N451&lt;0,"1","0")</f>
        <v>0</v>
      </c>
      <c r="AH451" s="3">
        <v>1</v>
      </c>
    </row>
    <row r="452" spans="1:34" x14ac:dyDescent="0.3">
      <c r="A452" t="s">
        <v>554</v>
      </c>
      <c r="B452" t="s">
        <v>555</v>
      </c>
      <c r="C452" t="s">
        <v>1860</v>
      </c>
      <c r="D452">
        <v>9400000</v>
      </c>
      <c r="E452">
        <v>9400000</v>
      </c>
      <c r="F452">
        <v>0</v>
      </c>
      <c r="G452">
        <v>0</v>
      </c>
      <c r="H452">
        <v>0</v>
      </c>
      <c r="I452">
        <v>9097617.5500000007</v>
      </c>
      <c r="J452" s="186">
        <v>96.783165425531919</v>
      </c>
      <c r="K452">
        <v>0</v>
      </c>
      <c r="L452">
        <v>0</v>
      </c>
      <c r="M452">
        <v>9097617.5500000007</v>
      </c>
      <c r="N452">
        <v>0</v>
      </c>
      <c r="O452">
        <v>9097617.5500000007</v>
      </c>
      <c r="P452">
        <v>0</v>
      </c>
      <c r="Q452">
        <v>0</v>
      </c>
      <c r="R452">
        <v>0</v>
      </c>
      <c r="S452" t="s">
        <v>129</v>
      </c>
      <c r="T452" t="s">
        <v>112</v>
      </c>
      <c r="U452" t="s">
        <v>113</v>
      </c>
      <c r="V452" t="s">
        <v>112</v>
      </c>
      <c r="W452" t="s">
        <v>33</v>
      </c>
      <c r="X452" t="s">
        <v>114</v>
      </c>
      <c r="Y452" t="s">
        <v>35</v>
      </c>
      <c r="Z452" s="198">
        <v>45016</v>
      </c>
      <c r="AA452" s="198">
        <v>45382</v>
      </c>
      <c r="AB452" t="s">
        <v>36</v>
      </c>
      <c r="AC452">
        <v>9400000</v>
      </c>
      <c r="AD452" t="s">
        <v>113</v>
      </c>
      <c r="AE452" t="s">
        <v>37</v>
      </c>
      <c r="AF452" s="37">
        <v>1</v>
      </c>
      <c r="AG452" s="79" t="str">
        <f t="shared" si="7"/>
        <v>0</v>
      </c>
      <c r="AH452" s="3">
        <v>1</v>
      </c>
    </row>
    <row r="453" spans="1:34" x14ac:dyDescent="0.3">
      <c r="A453" t="s">
        <v>742</v>
      </c>
      <c r="B453" t="s">
        <v>743</v>
      </c>
      <c r="C453" t="s">
        <v>1859</v>
      </c>
      <c r="D453">
        <v>699999</v>
      </c>
      <c r="E453">
        <v>699999</v>
      </c>
      <c r="F453">
        <v>0</v>
      </c>
      <c r="G453">
        <v>0</v>
      </c>
      <c r="H453">
        <v>0</v>
      </c>
      <c r="I453">
        <v>762991.18</v>
      </c>
      <c r="J453" s="186">
        <v>108.99889571270818</v>
      </c>
      <c r="K453">
        <v>0</v>
      </c>
      <c r="L453">
        <v>0</v>
      </c>
      <c r="M453">
        <v>762991.18</v>
      </c>
      <c r="N453">
        <v>0</v>
      </c>
      <c r="O453">
        <v>762991.18</v>
      </c>
      <c r="P453">
        <v>0</v>
      </c>
      <c r="Q453">
        <v>0</v>
      </c>
      <c r="R453">
        <v>0</v>
      </c>
      <c r="S453" t="s">
        <v>231</v>
      </c>
      <c r="T453" t="s">
        <v>162</v>
      </c>
      <c r="U453" t="s">
        <v>163</v>
      </c>
      <c r="V453" t="s">
        <v>162</v>
      </c>
      <c r="W453" t="s">
        <v>33</v>
      </c>
      <c r="X453" t="s">
        <v>164</v>
      </c>
      <c r="Y453" t="s">
        <v>35</v>
      </c>
      <c r="Z453" s="198">
        <v>45016</v>
      </c>
      <c r="AA453" s="198">
        <v>45382</v>
      </c>
      <c r="AB453" t="s">
        <v>36</v>
      </c>
      <c r="AC453">
        <v>699999</v>
      </c>
      <c r="AD453" t="s">
        <v>163</v>
      </c>
      <c r="AE453" t="s">
        <v>37</v>
      </c>
      <c r="AF453" s="37">
        <v>1</v>
      </c>
      <c r="AG453" s="79" t="str">
        <f t="shared" si="7"/>
        <v>0</v>
      </c>
      <c r="AH453" s="3">
        <v>1</v>
      </c>
    </row>
    <row r="454" spans="1:34" x14ac:dyDescent="0.3">
      <c r="A454" t="s">
        <v>980</v>
      </c>
      <c r="B454" t="s">
        <v>981</v>
      </c>
      <c r="C454" t="s">
        <v>1857</v>
      </c>
      <c r="D454">
        <v>935000</v>
      </c>
      <c r="E454">
        <v>935000</v>
      </c>
      <c r="F454">
        <v>0</v>
      </c>
      <c r="G454">
        <v>0</v>
      </c>
      <c r="H454">
        <v>0</v>
      </c>
      <c r="I454">
        <v>797966.52</v>
      </c>
      <c r="J454" s="186">
        <v>85.3440128342246</v>
      </c>
      <c r="K454">
        <v>0</v>
      </c>
      <c r="L454">
        <v>0</v>
      </c>
      <c r="M454">
        <v>797966.52</v>
      </c>
      <c r="N454">
        <v>0</v>
      </c>
      <c r="O454">
        <v>797966.52</v>
      </c>
      <c r="P454">
        <v>0</v>
      </c>
      <c r="Q454">
        <v>0</v>
      </c>
      <c r="R454">
        <v>0</v>
      </c>
      <c r="S454" t="s">
        <v>208</v>
      </c>
      <c r="T454" t="s">
        <v>100</v>
      </c>
      <c r="U454" t="s">
        <v>101</v>
      </c>
      <c r="V454" t="s">
        <v>100</v>
      </c>
      <c r="W454" t="s">
        <v>33</v>
      </c>
      <c r="X454" t="s">
        <v>102</v>
      </c>
      <c r="Y454" t="s">
        <v>265</v>
      </c>
      <c r="Z454" s="198">
        <v>45016</v>
      </c>
      <c r="AA454" s="198">
        <v>45382</v>
      </c>
      <c r="AB454" t="s">
        <v>36</v>
      </c>
      <c r="AC454">
        <v>935000</v>
      </c>
      <c r="AD454" t="s">
        <v>101</v>
      </c>
      <c r="AE454" t="s">
        <v>37</v>
      </c>
      <c r="AF454" s="37">
        <v>1</v>
      </c>
      <c r="AG454" s="79" t="str">
        <f t="shared" si="7"/>
        <v>0</v>
      </c>
      <c r="AH454" s="3">
        <v>1</v>
      </c>
    </row>
    <row r="455" spans="1:34" x14ac:dyDescent="0.3">
      <c r="A455" t="s">
        <v>982</v>
      </c>
      <c r="B455" t="s">
        <v>983</v>
      </c>
      <c r="C455" t="s">
        <v>1855</v>
      </c>
      <c r="D455">
        <v>2355000</v>
      </c>
      <c r="E455">
        <v>2355000</v>
      </c>
      <c r="F455">
        <v>0</v>
      </c>
      <c r="G455">
        <v>0</v>
      </c>
      <c r="H455">
        <v>0</v>
      </c>
      <c r="I455">
        <v>2332322</v>
      </c>
      <c r="J455" s="186">
        <v>99.037027600849257</v>
      </c>
      <c r="K455">
        <v>0</v>
      </c>
      <c r="L455">
        <v>0</v>
      </c>
      <c r="M455">
        <v>2332322</v>
      </c>
      <c r="N455">
        <v>0</v>
      </c>
      <c r="O455">
        <v>2332322</v>
      </c>
      <c r="P455">
        <v>0</v>
      </c>
      <c r="Q455">
        <v>0</v>
      </c>
      <c r="R455">
        <v>0</v>
      </c>
      <c r="S455" t="s">
        <v>56</v>
      </c>
      <c r="T455" t="s">
        <v>57</v>
      </c>
      <c r="U455" t="s">
        <v>58</v>
      </c>
      <c r="V455" t="s">
        <v>57</v>
      </c>
      <c r="W455" t="s">
        <v>33</v>
      </c>
      <c r="X455" t="s">
        <v>59</v>
      </c>
      <c r="Y455" t="s">
        <v>265</v>
      </c>
      <c r="Z455" s="198">
        <v>45016</v>
      </c>
      <c r="AA455" s="198">
        <v>45657</v>
      </c>
      <c r="AB455" t="s">
        <v>36</v>
      </c>
      <c r="AC455">
        <v>2355000</v>
      </c>
      <c r="AD455" t="s">
        <v>58</v>
      </c>
      <c r="AE455" t="s">
        <v>37</v>
      </c>
      <c r="AF455" s="37">
        <v>1</v>
      </c>
      <c r="AG455" s="79" t="str">
        <f t="shared" si="7"/>
        <v>0</v>
      </c>
      <c r="AH455" s="3">
        <v>1</v>
      </c>
    </row>
    <row r="456" spans="1:34" x14ac:dyDescent="0.3">
      <c r="A456" t="s">
        <v>744</v>
      </c>
      <c r="B456" t="s">
        <v>745</v>
      </c>
      <c r="C456" t="s">
        <v>1856</v>
      </c>
      <c r="D456">
        <v>5000000</v>
      </c>
      <c r="E456">
        <v>5000000</v>
      </c>
      <c r="F456">
        <v>0</v>
      </c>
      <c r="G456">
        <v>0</v>
      </c>
      <c r="H456">
        <v>0</v>
      </c>
      <c r="I456">
        <v>4987844.28</v>
      </c>
      <c r="J456" s="186">
        <v>99.756885600000004</v>
      </c>
      <c r="K456">
        <v>0</v>
      </c>
      <c r="L456">
        <v>0</v>
      </c>
      <c r="M456">
        <v>4987844.28</v>
      </c>
      <c r="N456">
        <v>0</v>
      </c>
      <c r="O456">
        <v>4987844.28</v>
      </c>
      <c r="P456">
        <v>0</v>
      </c>
      <c r="Q456">
        <v>0</v>
      </c>
      <c r="R456">
        <v>0</v>
      </c>
      <c r="S456" t="s">
        <v>152</v>
      </c>
      <c r="T456" t="s">
        <v>76</v>
      </c>
      <c r="U456" t="s">
        <v>77</v>
      </c>
      <c r="V456" t="s">
        <v>76</v>
      </c>
      <c r="W456" t="s">
        <v>33</v>
      </c>
      <c r="X456" t="s">
        <v>78</v>
      </c>
      <c r="Y456" t="s">
        <v>35</v>
      </c>
      <c r="Z456" s="198">
        <v>45016</v>
      </c>
      <c r="AA456" s="198">
        <v>45473</v>
      </c>
      <c r="AB456" t="s">
        <v>36</v>
      </c>
      <c r="AC456">
        <v>5000000</v>
      </c>
      <c r="AD456" t="s">
        <v>77</v>
      </c>
      <c r="AE456" t="s">
        <v>37</v>
      </c>
      <c r="AF456" s="37">
        <v>1</v>
      </c>
      <c r="AG456" s="79" t="str">
        <f t="shared" si="7"/>
        <v>0</v>
      </c>
      <c r="AH456" s="3">
        <v>1</v>
      </c>
    </row>
    <row r="457" spans="1:34" x14ac:dyDescent="0.3">
      <c r="A457" t="s">
        <v>556</v>
      </c>
      <c r="B457" t="s">
        <v>557</v>
      </c>
      <c r="C457" t="s">
        <v>1856</v>
      </c>
      <c r="D457">
        <v>5000000</v>
      </c>
      <c r="E457">
        <v>5000000</v>
      </c>
      <c r="F457">
        <v>0</v>
      </c>
      <c r="G457">
        <v>0</v>
      </c>
      <c r="H457">
        <v>0</v>
      </c>
      <c r="I457">
        <v>4993390.22</v>
      </c>
      <c r="J457" s="186">
        <v>99.867804399999997</v>
      </c>
      <c r="K457">
        <v>0</v>
      </c>
      <c r="L457">
        <v>0</v>
      </c>
      <c r="M457">
        <v>4993390.22</v>
      </c>
      <c r="N457">
        <v>0</v>
      </c>
      <c r="O457">
        <v>4993390.22</v>
      </c>
      <c r="P457">
        <v>0</v>
      </c>
      <c r="Q457">
        <v>0</v>
      </c>
      <c r="R457">
        <v>0</v>
      </c>
      <c r="S457" t="s">
        <v>152</v>
      </c>
      <c r="T457" t="s">
        <v>76</v>
      </c>
      <c r="U457" t="s">
        <v>77</v>
      </c>
      <c r="V457" t="s">
        <v>76</v>
      </c>
      <c r="W457" t="s">
        <v>33</v>
      </c>
      <c r="X457" t="s">
        <v>78</v>
      </c>
      <c r="Y457" t="s">
        <v>35</v>
      </c>
      <c r="Z457" s="198">
        <v>45016</v>
      </c>
      <c r="AA457" s="198">
        <v>45473</v>
      </c>
      <c r="AB457" t="s">
        <v>36</v>
      </c>
      <c r="AC457">
        <v>5000000</v>
      </c>
      <c r="AD457" t="s">
        <v>77</v>
      </c>
      <c r="AE457" t="s">
        <v>37</v>
      </c>
      <c r="AF457" s="37">
        <v>1</v>
      </c>
      <c r="AG457" s="79" t="str">
        <f t="shared" si="7"/>
        <v>0</v>
      </c>
      <c r="AH457" s="3">
        <v>1</v>
      </c>
    </row>
    <row r="458" spans="1:34" x14ac:dyDescent="0.3">
      <c r="A458" t="s">
        <v>558</v>
      </c>
      <c r="B458" t="s">
        <v>559</v>
      </c>
      <c r="C458" t="s">
        <v>1853</v>
      </c>
      <c r="D458">
        <v>5000000</v>
      </c>
      <c r="E458">
        <v>5000000</v>
      </c>
      <c r="F458">
        <v>0</v>
      </c>
      <c r="G458">
        <v>0</v>
      </c>
      <c r="H458">
        <v>0</v>
      </c>
      <c r="I458">
        <v>4998953.67</v>
      </c>
      <c r="J458" s="186">
        <v>99.979073400000004</v>
      </c>
      <c r="K458">
        <v>0</v>
      </c>
      <c r="L458">
        <v>0</v>
      </c>
      <c r="M458">
        <v>4998953.67</v>
      </c>
      <c r="N458">
        <v>0</v>
      </c>
      <c r="O458">
        <v>4998953.67</v>
      </c>
      <c r="P458">
        <v>0</v>
      </c>
      <c r="Q458">
        <v>0</v>
      </c>
      <c r="R458">
        <v>0</v>
      </c>
      <c r="S458" t="s">
        <v>391</v>
      </c>
      <c r="T458" t="s">
        <v>31</v>
      </c>
      <c r="U458" t="s">
        <v>32</v>
      </c>
      <c r="V458" t="s">
        <v>31</v>
      </c>
      <c r="W458" t="s">
        <v>33</v>
      </c>
      <c r="X458" t="s">
        <v>34</v>
      </c>
      <c r="Y458" t="s">
        <v>35</v>
      </c>
      <c r="Z458" s="198">
        <v>45016</v>
      </c>
      <c r="AA458" s="198">
        <v>45382</v>
      </c>
      <c r="AB458" t="s">
        <v>36</v>
      </c>
      <c r="AC458">
        <v>5000000</v>
      </c>
      <c r="AD458" t="s">
        <v>32</v>
      </c>
      <c r="AE458" t="s">
        <v>37</v>
      </c>
      <c r="AF458" s="37">
        <v>1</v>
      </c>
      <c r="AG458" s="79" t="str">
        <f t="shared" si="7"/>
        <v>0</v>
      </c>
      <c r="AH458" s="3">
        <v>1</v>
      </c>
    </row>
    <row r="459" spans="1:34" x14ac:dyDescent="0.3">
      <c r="A459" t="s">
        <v>746</v>
      </c>
      <c r="B459" t="s">
        <v>747</v>
      </c>
      <c r="C459" t="s">
        <v>1854</v>
      </c>
      <c r="D459">
        <v>1800000</v>
      </c>
      <c r="E459">
        <v>1800000</v>
      </c>
      <c r="F459">
        <v>0</v>
      </c>
      <c r="G459">
        <v>0</v>
      </c>
      <c r="H459">
        <v>0</v>
      </c>
      <c r="I459">
        <v>1413032.57</v>
      </c>
      <c r="J459" s="186">
        <v>78.501809444444447</v>
      </c>
      <c r="K459">
        <v>0</v>
      </c>
      <c r="L459">
        <v>0</v>
      </c>
      <c r="M459">
        <v>1413032.57</v>
      </c>
      <c r="N459">
        <v>0</v>
      </c>
      <c r="O459">
        <v>1413032.57</v>
      </c>
      <c r="P459">
        <v>0</v>
      </c>
      <c r="Q459">
        <v>0</v>
      </c>
      <c r="R459">
        <v>0</v>
      </c>
      <c r="S459" t="s">
        <v>72</v>
      </c>
      <c r="T459" t="s">
        <v>41</v>
      </c>
      <c r="U459" t="s">
        <v>42</v>
      </c>
      <c r="V459" t="s">
        <v>41</v>
      </c>
      <c r="W459" t="s">
        <v>33</v>
      </c>
      <c r="X459" t="s">
        <v>43</v>
      </c>
      <c r="Y459" t="s">
        <v>35</v>
      </c>
      <c r="Z459" s="198">
        <v>45016</v>
      </c>
      <c r="AA459" s="198">
        <v>45535</v>
      </c>
      <c r="AB459" t="s">
        <v>36</v>
      </c>
      <c r="AC459">
        <v>1800000</v>
      </c>
      <c r="AD459" t="s">
        <v>42</v>
      </c>
      <c r="AE459" t="s">
        <v>37</v>
      </c>
      <c r="AF459" s="37">
        <v>1</v>
      </c>
      <c r="AG459" s="79" t="str">
        <f t="shared" si="7"/>
        <v>0</v>
      </c>
      <c r="AH459" s="3">
        <v>1</v>
      </c>
    </row>
    <row r="460" spans="1:34" x14ac:dyDescent="0.3">
      <c r="A460" t="s">
        <v>560</v>
      </c>
      <c r="B460" t="s">
        <v>561</v>
      </c>
      <c r="C460" t="s">
        <v>1853</v>
      </c>
      <c r="D460">
        <v>5020000</v>
      </c>
      <c r="E460">
        <v>5020000</v>
      </c>
      <c r="F460">
        <v>0</v>
      </c>
      <c r="G460">
        <v>0</v>
      </c>
      <c r="H460">
        <v>0</v>
      </c>
      <c r="I460">
        <v>5014867.07</v>
      </c>
      <c r="J460" s="186">
        <v>99.897750398406387</v>
      </c>
      <c r="K460">
        <v>0</v>
      </c>
      <c r="L460">
        <v>0</v>
      </c>
      <c r="M460">
        <v>5014867.07</v>
      </c>
      <c r="N460">
        <v>0</v>
      </c>
      <c r="O460">
        <v>5014867.07</v>
      </c>
      <c r="P460">
        <v>0</v>
      </c>
      <c r="Q460">
        <v>0</v>
      </c>
      <c r="R460">
        <v>0</v>
      </c>
      <c r="S460" t="s">
        <v>391</v>
      </c>
      <c r="T460" t="s">
        <v>31</v>
      </c>
      <c r="U460" t="s">
        <v>32</v>
      </c>
      <c r="V460" t="s">
        <v>31</v>
      </c>
      <c r="W460" t="s">
        <v>33</v>
      </c>
      <c r="X460" t="s">
        <v>34</v>
      </c>
      <c r="Y460" t="s">
        <v>35</v>
      </c>
      <c r="Z460" s="198">
        <v>45016</v>
      </c>
      <c r="AA460" s="198">
        <v>45382</v>
      </c>
      <c r="AB460" t="s">
        <v>36</v>
      </c>
      <c r="AC460">
        <v>5020000</v>
      </c>
      <c r="AD460" t="s">
        <v>32</v>
      </c>
      <c r="AE460" t="s">
        <v>37</v>
      </c>
      <c r="AF460" s="37">
        <v>1</v>
      </c>
      <c r="AG460" s="79" t="str">
        <f t="shared" si="7"/>
        <v>0</v>
      </c>
      <c r="AH460" s="3">
        <v>1</v>
      </c>
    </row>
    <row r="461" spans="1:34" x14ac:dyDescent="0.3">
      <c r="A461" t="s">
        <v>748</v>
      </c>
      <c r="B461" t="s">
        <v>749</v>
      </c>
      <c r="C461" t="s">
        <v>1853</v>
      </c>
      <c r="D461">
        <v>11600000</v>
      </c>
      <c r="E461">
        <v>11600000</v>
      </c>
      <c r="F461">
        <v>0</v>
      </c>
      <c r="G461">
        <v>0</v>
      </c>
      <c r="H461">
        <v>0</v>
      </c>
      <c r="I461">
        <v>11598564.92</v>
      </c>
      <c r="J461" s="186">
        <v>99.987628620689648</v>
      </c>
      <c r="K461">
        <v>0</v>
      </c>
      <c r="L461">
        <v>0</v>
      </c>
      <c r="M461">
        <v>11598564.92</v>
      </c>
      <c r="N461">
        <v>0</v>
      </c>
      <c r="O461">
        <v>11598564.92</v>
      </c>
      <c r="P461">
        <v>0</v>
      </c>
      <c r="Q461">
        <v>0</v>
      </c>
      <c r="R461">
        <v>0</v>
      </c>
      <c r="S461" t="s">
        <v>391</v>
      </c>
      <c r="T461" t="s">
        <v>31</v>
      </c>
      <c r="U461" t="s">
        <v>32</v>
      </c>
      <c r="V461" t="s">
        <v>31</v>
      </c>
      <c r="W461" t="s">
        <v>33</v>
      </c>
      <c r="X461" t="s">
        <v>34</v>
      </c>
      <c r="Y461" t="s">
        <v>35</v>
      </c>
      <c r="Z461" s="198">
        <v>45016</v>
      </c>
      <c r="AA461" s="198">
        <v>45382</v>
      </c>
      <c r="AB461" t="s">
        <v>36</v>
      </c>
      <c r="AC461">
        <v>11600000</v>
      </c>
      <c r="AD461" t="s">
        <v>32</v>
      </c>
      <c r="AE461" t="s">
        <v>37</v>
      </c>
      <c r="AF461" s="37">
        <v>1</v>
      </c>
      <c r="AG461" s="79" t="str">
        <f t="shared" si="7"/>
        <v>0</v>
      </c>
      <c r="AH461" s="3">
        <v>1</v>
      </c>
    </row>
    <row r="462" spans="1:34" x14ac:dyDescent="0.3">
      <c r="A462" t="s">
        <v>1171</v>
      </c>
      <c r="B462" t="s">
        <v>1172</v>
      </c>
      <c r="C462" t="s">
        <v>1855</v>
      </c>
      <c r="D462">
        <v>1800000</v>
      </c>
      <c r="E462">
        <v>1800000</v>
      </c>
      <c r="F462">
        <v>0</v>
      </c>
      <c r="G462">
        <v>0</v>
      </c>
      <c r="H462">
        <v>0</v>
      </c>
      <c r="I462">
        <v>1702433.37</v>
      </c>
      <c r="J462" s="186">
        <v>94.579631666666671</v>
      </c>
      <c r="K462">
        <v>0</v>
      </c>
      <c r="L462">
        <v>0</v>
      </c>
      <c r="M462">
        <v>1702433.37</v>
      </c>
      <c r="N462">
        <v>0</v>
      </c>
      <c r="O462">
        <v>1702433.37</v>
      </c>
      <c r="P462">
        <v>0</v>
      </c>
      <c r="Q462">
        <v>-1108.8499999999999</v>
      </c>
      <c r="R462">
        <v>0</v>
      </c>
      <c r="S462" t="s">
        <v>1001</v>
      </c>
      <c r="T462" t="s">
        <v>1002</v>
      </c>
      <c r="U462" t="s">
        <v>1003</v>
      </c>
      <c r="V462" t="s">
        <v>57</v>
      </c>
      <c r="W462" t="s">
        <v>33</v>
      </c>
      <c r="X462" t="s">
        <v>59</v>
      </c>
      <c r="Y462" t="s">
        <v>35</v>
      </c>
      <c r="Z462" s="198">
        <v>45059</v>
      </c>
      <c r="AA462" s="198">
        <v>45596</v>
      </c>
      <c r="AB462" t="s">
        <v>36</v>
      </c>
      <c r="AC462">
        <v>1800000</v>
      </c>
      <c r="AD462" t="s">
        <v>58</v>
      </c>
      <c r="AE462" t="s">
        <v>37</v>
      </c>
      <c r="AF462" s="37">
        <v>1</v>
      </c>
      <c r="AG462" s="79" t="str">
        <f t="shared" si="7"/>
        <v>0</v>
      </c>
      <c r="AH462" s="3">
        <v>1</v>
      </c>
    </row>
    <row r="463" spans="1:34" x14ac:dyDescent="0.3">
      <c r="A463" t="s">
        <v>1076</v>
      </c>
      <c r="B463" t="s">
        <v>1077</v>
      </c>
      <c r="C463" t="s">
        <v>1855</v>
      </c>
      <c r="D463">
        <v>2000000</v>
      </c>
      <c r="E463">
        <v>2000000</v>
      </c>
      <c r="F463">
        <v>0</v>
      </c>
      <c r="G463">
        <v>0</v>
      </c>
      <c r="H463">
        <v>0</v>
      </c>
      <c r="I463">
        <v>1866057.08</v>
      </c>
      <c r="J463" s="186">
        <v>93.302854000000011</v>
      </c>
      <c r="K463">
        <v>0</v>
      </c>
      <c r="L463">
        <v>0</v>
      </c>
      <c r="M463">
        <v>1866057.08</v>
      </c>
      <c r="N463">
        <v>0</v>
      </c>
      <c r="O463">
        <v>1866057.08</v>
      </c>
      <c r="P463">
        <v>0</v>
      </c>
      <c r="Q463">
        <v>0</v>
      </c>
      <c r="R463">
        <v>0</v>
      </c>
      <c r="S463" t="s">
        <v>1001</v>
      </c>
      <c r="T463" t="s">
        <v>1002</v>
      </c>
      <c r="U463" t="s">
        <v>1003</v>
      </c>
      <c r="V463" t="s">
        <v>57</v>
      </c>
      <c r="W463" t="s">
        <v>33</v>
      </c>
      <c r="X463" t="s">
        <v>59</v>
      </c>
      <c r="Y463" t="s">
        <v>35</v>
      </c>
      <c r="Z463" s="198">
        <v>45059</v>
      </c>
      <c r="AA463" s="198">
        <v>45596</v>
      </c>
      <c r="AB463" t="s">
        <v>36</v>
      </c>
      <c r="AC463">
        <v>2000000</v>
      </c>
      <c r="AD463" t="s">
        <v>58</v>
      </c>
      <c r="AE463" t="s">
        <v>37</v>
      </c>
      <c r="AF463" s="37">
        <v>1</v>
      </c>
      <c r="AG463" s="79" t="str">
        <f t="shared" si="7"/>
        <v>0</v>
      </c>
      <c r="AH463" s="3">
        <v>1</v>
      </c>
    </row>
    <row r="464" spans="1:34" x14ac:dyDescent="0.3">
      <c r="A464" t="s">
        <v>1173</v>
      </c>
      <c r="B464" t="s">
        <v>1174</v>
      </c>
      <c r="C464" t="s">
        <v>1855</v>
      </c>
      <c r="D464">
        <v>2027000</v>
      </c>
      <c r="E464">
        <v>2027000</v>
      </c>
      <c r="F464">
        <v>0</v>
      </c>
      <c r="G464">
        <v>0</v>
      </c>
      <c r="H464">
        <v>0</v>
      </c>
      <c r="I464">
        <v>1053115.55</v>
      </c>
      <c r="J464" s="186">
        <v>51.954393191909226</v>
      </c>
      <c r="K464">
        <v>0</v>
      </c>
      <c r="L464">
        <v>0</v>
      </c>
      <c r="M464">
        <v>1053115.55</v>
      </c>
      <c r="N464">
        <v>0</v>
      </c>
      <c r="O464">
        <v>1053115.55</v>
      </c>
      <c r="P464">
        <v>0</v>
      </c>
      <c r="Q464">
        <v>-806.91</v>
      </c>
      <c r="R464">
        <v>0</v>
      </c>
      <c r="S464" t="s">
        <v>1001</v>
      </c>
      <c r="T464" t="s">
        <v>1002</v>
      </c>
      <c r="U464" t="s">
        <v>1003</v>
      </c>
      <c r="V464" t="s">
        <v>57</v>
      </c>
      <c r="W464" t="s">
        <v>33</v>
      </c>
      <c r="X464" t="s">
        <v>59</v>
      </c>
      <c r="Y464" t="s">
        <v>35</v>
      </c>
      <c r="Z464" s="198">
        <v>45059</v>
      </c>
      <c r="AA464" s="198">
        <v>45596</v>
      </c>
      <c r="AB464" t="s">
        <v>36</v>
      </c>
      <c r="AC464">
        <v>2027000</v>
      </c>
      <c r="AD464" t="s">
        <v>58</v>
      </c>
      <c r="AE464" t="s">
        <v>37</v>
      </c>
      <c r="AF464" s="37">
        <v>1</v>
      </c>
      <c r="AG464" s="79" t="str">
        <f t="shared" si="7"/>
        <v>0</v>
      </c>
      <c r="AH464" s="3">
        <v>1</v>
      </c>
    </row>
    <row r="465" spans="1:34" x14ac:dyDescent="0.3">
      <c r="A465" t="s">
        <v>1074</v>
      </c>
      <c r="B465" t="s">
        <v>1075</v>
      </c>
      <c r="C465" t="s">
        <v>1855</v>
      </c>
      <c r="D465">
        <v>2000000</v>
      </c>
      <c r="E465">
        <v>2000000</v>
      </c>
      <c r="F465">
        <v>0</v>
      </c>
      <c r="G465">
        <v>0</v>
      </c>
      <c r="H465">
        <v>0</v>
      </c>
      <c r="I465">
        <v>1985434.26</v>
      </c>
      <c r="J465" s="186">
        <v>99.271713000000005</v>
      </c>
      <c r="K465">
        <v>0</v>
      </c>
      <c r="L465">
        <v>0</v>
      </c>
      <c r="M465">
        <v>1985434.26</v>
      </c>
      <c r="N465">
        <v>0</v>
      </c>
      <c r="O465">
        <v>1985434.26</v>
      </c>
      <c r="P465">
        <v>0</v>
      </c>
      <c r="Q465">
        <v>0</v>
      </c>
      <c r="R465">
        <v>0</v>
      </c>
      <c r="S465" t="s">
        <v>1001</v>
      </c>
      <c r="T465" t="s">
        <v>1002</v>
      </c>
      <c r="U465" t="s">
        <v>1003</v>
      </c>
      <c r="V465" t="s">
        <v>57</v>
      </c>
      <c r="W465" t="s">
        <v>33</v>
      </c>
      <c r="X465" t="s">
        <v>59</v>
      </c>
      <c r="Y465" t="s">
        <v>35</v>
      </c>
      <c r="Z465" s="198">
        <v>45059</v>
      </c>
      <c r="AA465" s="198">
        <v>45596</v>
      </c>
      <c r="AB465" t="s">
        <v>36</v>
      </c>
      <c r="AC465">
        <v>2000000</v>
      </c>
      <c r="AD465" t="s">
        <v>58</v>
      </c>
      <c r="AE465" t="s">
        <v>37</v>
      </c>
      <c r="AF465" s="37">
        <v>1</v>
      </c>
      <c r="AG465" s="79" t="str">
        <f t="shared" si="7"/>
        <v>0</v>
      </c>
      <c r="AH465" s="3">
        <v>1</v>
      </c>
    </row>
    <row r="466" spans="1:34" x14ac:dyDescent="0.3">
      <c r="A466" t="s">
        <v>1105</v>
      </c>
      <c r="B466" t="s">
        <v>1106</v>
      </c>
      <c r="C466" t="s">
        <v>1855</v>
      </c>
      <c r="D466">
        <v>1933000</v>
      </c>
      <c r="E466">
        <v>1933000</v>
      </c>
      <c r="F466">
        <v>0</v>
      </c>
      <c r="G466">
        <v>0</v>
      </c>
      <c r="H466">
        <v>0</v>
      </c>
      <c r="I466">
        <v>1971950.05</v>
      </c>
      <c r="J466" s="186">
        <v>102.01500517330574</v>
      </c>
      <c r="K466">
        <v>0</v>
      </c>
      <c r="L466">
        <v>0</v>
      </c>
      <c r="M466">
        <v>1971950.05</v>
      </c>
      <c r="N466">
        <v>0</v>
      </c>
      <c r="O466">
        <v>1971950.05</v>
      </c>
      <c r="P466">
        <v>0</v>
      </c>
      <c r="Q466">
        <v>0</v>
      </c>
      <c r="R466">
        <v>0</v>
      </c>
      <c r="S466" t="s">
        <v>1001</v>
      </c>
      <c r="T466" t="s">
        <v>1002</v>
      </c>
      <c r="U466" t="s">
        <v>1003</v>
      </c>
      <c r="V466" t="s">
        <v>57</v>
      </c>
      <c r="W466" t="s">
        <v>33</v>
      </c>
      <c r="X466" t="s">
        <v>59</v>
      </c>
      <c r="Y466" t="s">
        <v>35</v>
      </c>
      <c r="Z466" s="198">
        <v>45059</v>
      </c>
      <c r="AA466" s="198">
        <v>45596</v>
      </c>
      <c r="AB466" t="s">
        <v>36</v>
      </c>
      <c r="AC466">
        <v>1933000</v>
      </c>
      <c r="AD466" t="s">
        <v>58</v>
      </c>
      <c r="AE466" t="s">
        <v>37</v>
      </c>
      <c r="AF466" s="37">
        <v>1</v>
      </c>
      <c r="AG466" s="79" t="str">
        <f t="shared" si="7"/>
        <v>0</v>
      </c>
      <c r="AH466" s="3">
        <v>1</v>
      </c>
    </row>
    <row r="467" spans="1:34" x14ac:dyDescent="0.3">
      <c r="A467" t="s">
        <v>1205</v>
      </c>
      <c r="B467" t="s">
        <v>1206</v>
      </c>
      <c r="C467" t="s">
        <v>1854</v>
      </c>
      <c r="D467">
        <v>2800000</v>
      </c>
      <c r="E467">
        <v>2800000</v>
      </c>
      <c r="F467">
        <v>0</v>
      </c>
      <c r="G467">
        <v>0</v>
      </c>
      <c r="H467">
        <v>0</v>
      </c>
      <c r="I467">
        <v>2743763.38</v>
      </c>
      <c r="J467" s="186">
        <v>97.991549285714285</v>
      </c>
      <c r="K467">
        <v>0</v>
      </c>
      <c r="L467">
        <v>0</v>
      </c>
      <c r="M467">
        <v>2743763.38</v>
      </c>
      <c r="N467">
        <v>0</v>
      </c>
      <c r="O467">
        <v>2743763.38</v>
      </c>
      <c r="P467">
        <v>0</v>
      </c>
      <c r="Q467">
        <v>0</v>
      </c>
      <c r="R467">
        <v>0</v>
      </c>
      <c r="S467" t="s">
        <v>1001</v>
      </c>
      <c r="T467" t="s">
        <v>1002</v>
      </c>
      <c r="U467" t="s">
        <v>1003</v>
      </c>
      <c r="V467" t="s">
        <v>41</v>
      </c>
      <c r="W467" t="s">
        <v>33</v>
      </c>
      <c r="X467" t="s">
        <v>43</v>
      </c>
      <c r="Y467" t="s">
        <v>35</v>
      </c>
      <c r="Z467" s="198">
        <v>45062</v>
      </c>
      <c r="AA467" s="198">
        <v>45443</v>
      </c>
      <c r="AB467" t="s">
        <v>36</v>
      </c>
      <c r="AC467">
        <v>2800000</v>
      </c>
      <c r="AD467" t="s">
        <v>42</v>
      </c>
      <c r="AE467" t="s">
        <v>37</v>
      </c>
      <c r="AF467" s="37">
        <v>1</v>
      </c>
      <c r="AG467" s="79" t="str">
        <f t="shared" si="7"/>
        <v>0</v>
      </c>
      <c r="AH467" s="3">
        <v>1</v>
      </c>
    </row>
    <row r="468" spans="1:34" x14ac:dyDescent="0.3">
      <c r="A468" t="s">
        <v>1207</v>
      </c>
      <c r="B468" t="s">
        <v>1208</v>
      </c>
      <c r="C468" t="s">
        <v>1854</v>
      </c>
      <c r="D468">
        <v>2100000</v>
      </c>
      <c r="E468">
        <v>2100000</v>
      </c>
      <c r="F468">
        <v>0</v>
      </c>
      <c r="G468">
        <v>0</v>
      </c>
      <c r="H468">
        <v>0</v>
      </c>
      <c r="I468">
        <v>2092180.28</v>
      </c>
      <c r="J468" s="186">
        <v>99.627632380952377</v>
      </c>
      <c r="K468">
        <v>0</v>
      </c>
      <c r="L468">
        <v>0</v>
      </c>
      <c r="M468">
        <v>2092180.28</v>
      </c>
      <c r="N468">
        <v>0</v>
      </c>
      <c r="O468">
        <v>2092180.28</v>
      </c>
      <c r="P468">
        <v>0</v>
      </c>
      <c r="Q468">
        <v>-2320</v>
      </c>
      <c r="R468">
        <v>0</v>
      </c>
      <c r="S468" t="s">
        <v>1001</v>
      </c>
      <c r="T468" t="s">
        <v>1002</v>
      </c>
      <c r="U468" t="s">
        <v>1003</v>
      </c>
      <c r="V468" t="s">
        <v>41</v>
      </c>
      <c r="W468" t="s">
        <v>33</v>
      </c>
      <c r="X468" t="s">
        <v>43</v>
      </c>
      <c r="Y468" t="s">
        <v>35</v>
      </c>
      <c r="Z468" s="198">
        <v>45062</v>
      </c>
      <c r="AA468" s="198">
        <v>45443</v>
      </c>
      <c r="AB468" t="s">
        <v>36</v>
      </c>
      <c r="AC468">
        <v>2100000</v>
      </c>
      <c r="AD468" t="s">
        <v>42</v>
      </c>
      <c r="AE468" t="s">
        <v>37</v>
      </c>
      <c r="AF468" s="37">
        <v>1</v>
      </c>
      <c r="AG468" s="79" t="str">
        <f t="shared" si="7"/>
        <v>0</v>
      </c>
      <c r="AH468" s="3">
        <v>1</v>
      </c>
    </row>
    <row r="469" spans="1:34" x14ac:dyDescent="0.3">
      <c r="A469" t="s">
        <v>1072</v>
      </c>
      <c r="B469" t="s">
        <v>1073</v>
      </c>
      <c r="C469" t="s">
        <v>1854</v>
      </c>
      <c r="D469">
        <v>2100000</v>
      </c>
      <c r="E469">
        <v>2100000</v>
      </c>
      <c r="F469">
        <v>0</v>
      </c>
      <c r="G469">
        <v>0</v>
      </c>
      <c r="H469">
        <v>0</v>
      </c>
      <c r="I469">
        <v>1904347.18</v>
      </c>
      <c r="J469" s="186">
        <v>90.683199047619041</v>
      </c>
      <c r="K469">
        <v>0</v>
      </c>
      <c r="L469">
        <v>0</v>
      </c>
      <c r="M469">
        <v>1904347.18</v>
      </c>
      <c r="N469">
        <v>0</v>
      </c>
      <c r="O469">
        <v>1904347.18</v>
      </c>
      <c r="P469">
        <v>0</v>
      </c>
      <c r="Q469">
        <v>0</v>
      </c>
      <c r="R469">
        <v>0</v>
      </c>
      <c r="S469" t="s">
        <v>1001</v>
      </c>
      <c r="T469" t="s">
        <v>1002</v>
      </c>
      <c r="U469" t="s">
        <v>1003</v>
      </c>
      <c r="V469" t="s">
        <v>41</v>
      </c>
      <c r="W469" t="s">
        <v>33</v>
      </c>
      <c r="X469" t="s">
        <v>43</v>
      </c>
      <c r="Y469" t="s">
        <v>35</v>
      </c>
      <c r="Z469" s="198">
        <v>45062</v>
      </c>
      <c r="AA469" s="198">
        <v>45443</v>
      </c>
      <c r="AB469" t="s">
        <v>36</v>
      </c>
      <c r="AC469">
        <v>2100000</v>
      </c>
      <c r="AD469" t="s">
        <v>42</v>
      </c>
      <c r="AE469" t="s">
        <v>37</v>
      </c>
      <c r="AF469" s="37">
        <v>1</v>
      </c>
      <c r="AG469" s="79" t="str">
        <f t="shared" si="7"/>
        <v>0</v>
      </c>
      <c r="AH469" s="3">
        <v>1</v>
      </c>
    </row>
    <row r="470" spans="1:34" x14ac:dyDescent="0.3">
      <c r="A470" t="s">
        <v>1115</v>
      </c>
      <c r="B470" t="s">
        <v>1116</v>
      </c>
      <c r="C470" t="s">
        <v>1857</v>
      </c>
      <c r="D470">
        <v>1600000</v>
      </c>
      <c r="E470">
        <v>1600000</v>
      </c>
      <c r="F470">
        <v>0</v>
      </c>
      <c r="G470">
        <v>0</v>
      </c>
      <c r="H470">
        <v>0</v>
      </c>
      <c r="I470">
        <v>1431204.37</v>
      </c>
      <c r="J470" s="186">
        <v>89.45027312500001</v>
      </c>
      <c r="K470">
        <v>0</v>
      </c>
      <c r="L470">
        <v>0</v>
      </c>
      <c r="M470">
        <v>1431204.37</v>
      </c>
      <c r="N470">
        <v>0</v>
      </c>
      <c r="O470">
        <v>1431204.37</v>
      </c>
      <c r="P470">
        <v>0</v>
      </c>
      <c r="Q470">
        <v>0</v>
      </c>
      <c r="R470">
        <v>0</v>
      </c>
      <c r="S470" t="s">
        <v>1001</v>
      </c>
      <c r="T470" t="s">
        <v>1002</v>
      </c>
      <c r="U470" t="s">
        <v>1003</v>
      </c>
      <c r="V470" t="s">
        <v>100</v>
      </c>
      <c r="W470" t="s">
        <v>33</v>
      </c>
      <c r="X470" t="s">
        <v>102</v>
      </c>
      <c r="Y470" t="s">
        <v>35</v>
      </c>
      <c r="Z470" s="198">
        <v>45062</v>
      </c>
      <c r="AA470" s="198">
        <v>45382</v>
      </c>
      <c r="AB470" t="s">
        <v>36</v>
      </c>
      <c r="AC470">
        <v>1600000</v>
      </c>
      <c r="AD470" t="s">
        <v>101</v>
      </c>
      <c r="AE470" t="s">
        <v>37</v>
      </c>
      <c r="AF470" s="37">
        <v>1</v>
      </c>
      <c r="AG470" s="79" t="str">
        <f t="shared" si="7"/>
        <v>0</v>
      </c>
      <c r="AH470" s="3">
        <v>1</v>
      </c>
    </row>
    <row r="471" spans="1:34" x14ac:dyDescent="0.3">
      <c r="A471" t="s">
        <v>1119</v>
      </c>
      <c r="B471" t="s">
        <v>1120</v>
      </c>
      <c r="C471" t="s">
        <v>1853</v>
      </c>
      <c r="D471">
        <v>4900000</v>
      </c>
      <c r="E471">
        <v>4900000</v>
      </c>
      <c r="F471">
        <v>0</v>
      </c>
      <c r="G471">
        <v>0</v>
      </c>
      <c r="H471">
        <v>0</v>
      </c>
      <c r="I471">
        <v>4905018.84</v>
      </c>
      <c r="J471" s="186">
        <v>100.10242530612244</v>
      </c>
      <c r="K471">
        <v>0</v>
      </c>
      <c r="L471">
        <v>0</v>
      </c>
      <c r="M471">
        <v>4905018.84</v>
      </c>
      <c r="N471">
        <v>0</v>
      </c>
      <c r="O471">
        <v>4905018.84</v>
      </c>
      <c r="P471">
        <v>0</v>
      </c>
      <c r="Q471">
        <v>0</v>
      </c>
      <c r="R471">
        <v>0</v>
      </c>
      <c r="S471" t="s">
        <v>1001</v>
      </c>
      <c r="T471" t="s">
        <v>1002</v>
      </c>
      <c r="U471" t="s">
        <v>1003</v>
      </c>
      <c r="V471" t="s">
        <v>31</v>
      </c>
      <c r="W471" t="s">
        <v>33</v>
      </c>
      <c r="X471" t="s">
        <v>34</v>
      </c>
      <c r="Y471" t="s">
        <v>35</v>
      </c>
      <c r="Z471" s="198">
        <v>45058</v>
      </c>
      <c r="AA471" s="198">
        <v>45565</v>
      </c>
      <c r="AB471" t="s">
        <v>36</v>
      </c>
      <c r="AC471">
        <v>4900000</v>
      </c>
      <c r="AD471" t="s">
        <v>32</v>
      </c>
      <c r="AE471" t="s">
        <v>37</v>
      </c>
      <c r="AF471" s="37">
        <v>1</v>
      </c>
      <c r="AG471" s="79" t="str">
        <f t="shared" si="7"/>
        <v>0</v>
      </c>
      <c r="AH471" s="3">
        <v>1</v>
      </c>
    </row>
    <row r="472" spans="1:34" x14ac:dyDescent="0.3">
      <c r="A472" t="s">
        <v>1117</v>
      </c>
      <c r="B472" t="s">
        <v>1118</v>
      </c>
      <c r="C472" t="s">
        <v>1853</v>
      </c>
      <c r="D472">
        <v>5000000</v>
      </c>
      <c r="E472">
        <v>5000000</v>
      </c>
      <c r="F472">
        <v>0</v>
      </c>
      <c r="G472">
        <v>0</v>
      </c>
      <c r="H472">
        <v>0</v>
      </c>
      <c r="I472">
        <v>5134893.34</v>
      </c>
      <c r="J472" s="186">
        <v>102.6978668</v>
      </c>
      <c r="K472">
        <v>0</v>
      </c>
      <c r="L472">
        <v>0</v>
      </c>
      <c r="M472">
        <v>5134893.34</v>
      </c>
      <c r="N472">
        <v>0</v>
      </c>
      <c r="O472">
        <v>5134893.34</v>
      </c>
      <c r="P472">
        <v>0</v>
      </c>
      <c r="Q472">
        <v>0</v>
      </c>
      <c r="R472">
        <v>0</v>
      </c>
      <c r="S472" t="s">
        <v>1001</v>
      </c>
      <c r="T472" t="s">
        <v>1002</v>
      </c>
      <c r="U472" t="s">
        <v>1003</v>
      </c>
      <c r="V472" t="s">
        <v>31</v>
      </c>
      <c r="W472" t="s">
        <v>33</v>
      </c>
      <c r="X472" t="s">
        <v>34</v>
      </c>
      <c r="Y472" t="s">
        <v>35</v>
      </c>
      <c r="Z472" s="198">
        <v>45058</v>
      </c>
      <c r="AA472" s="198">
        <v>45565</v>
      </c>
      <c r="AB472" t="s">
        <v>36</v>
      </c>
      <c r="AC472">
        <v>5000000</v>
      </c>
      <c r="AD472" t="s">
        <v>32</v>
      </c>
      <c r="AE472" t="s">
        <v>37</v>
      </c>
      <c r="AF472" s="37">
        <v>1</v>
      </c>
      <c r="AG472" s="79" t="str">
        <f t="shared" si="7"/>
        <v>0</v>
      </c>
      <c r="AH472" s="3">
        <v>1</v>
      </c>
    </row>
    <row r="473" spans="1:34" x14ac:dyDescent="0.3">
      <c r="A473" t="s">
        <v>1209</v>
      </c>
      <c r="B473" t="s">
        <v>1210</v>
      </c>
      <c r="C473" t="s">
        <v>1854</v>
      </c>
      <c r="D473">
        <v>1100000</v>
      </c>
      <c r="E473">
        <v>1100000</v>
      </c>
      <c r="F473">
        <v>0</v>
      </c>
      <c r="G473">
        <v>0</v>
      </c>
      <c r="H473">
        <v>0</v>
      </c>
      <c r="I473">
        <v>1050392.5900000001</v>
      </c>
      <c r="J473" s="186">
        <v>95.490235454545456</v>
      </c>
      <c r="K473">
        <v>0</v>
      </c>
      <c r="L473">
        <v>0</v>
      </c>
      <c r="M473">
        <v>1050392.5900000001</v>
      </c>
      <c r="N473">
        <v>0</v>
      </c>
      <c r="O473">
        <v>1050392.5900000001</v>
      </c>
      <c r="P473">
        <v>0</v>
      </c>
      <c r="Q473">
        <v>-1957.5</v>
      </c>
      <c r="R473">
        <v>0</v>
      </c>
      <c r="S473" t="s">
        <v>72</v>
      </c>
      <c r="T473" t="s">
        <v>41</v>
      </c>
      <c r="U473" t="s">
        <v>42</v>
      </c>
      <c r="V473" t="s">
        <v>41</v>
      </c>
      <c r="W473" t="s">
        <v>33</v>
      </c>
      <c r="X473" t="s">
        <v>43</v>
      </c>
      <c r="Y473" t="s">
        <v>35</v>
      </c>
      <c r="Z473" s="198">
        <v>45062</v>
      </c>
      <c r="AA473" s="198">
        <v>45626</v>
      </c>
      <c r="AB473" t="s">
        <v>36</v>
      </c>
      <c r="AC473">
        <v>1100000</v>
      </c>
      <c r="AD473" t="s">
        <v>42</v>
      </c>
      <c r="AE473" t="s">
        <v>37</v>
      </c>
      <c r="AF473" s="37">
        <v>1</v>
      </c>
      <c r="AG473" s="79" t="str">
        <f t="shared" si="7"/>
        <v>0</v>
      </c>
      <c r="AH473" s="3">
        <v>1</v>
      </c>
    </row>
    <row r="474" spans="1:34" x14ac:dyDescent="0.3">
      <c r="A474" t="s">
        <v>1107</v>
      </c>
      <c r="B474" t="s">
        <v>1108</v>
      </c>
      <c r="C474" t="s">
        <v>1854</v>
      </c>
      <c r="D474">
        <v>1200000</v>
      </c>
      <c r="E474">
        <v>1200000</v>
      </c>
      <c r="F474">
        <v>0</v>
      </c>
      <c r="G474">
        <v>0</v>
      </c>
      <c r="H474">
        <v>0</v>
      </c>
      <c r="I474">
        <v>1197137.72</v>
      </c>
      <c r="J474" s="186">
        <v>99.761476666666667</v>
      </c>
      <c r="K474">
        <v>0</v>
      </c>
      <c r="L474">
        <v>0</v>
      </c>
      <c r="M474">
        <v>1197137.72</v>
      </c>
      <c r="N474">
        <v>0</v>
      </c>
      <c r="O474">
        <v>1197137.72</v>
      </c>
      <c r="P474">
        <v>0</v>
      </c>
      <c r="Q474">
        <v>0</v>
      </c>
      <c r="R474">
        <v>0</v>
      </c>
      <c r="S474" t="s">
        <v>1001</v>
      </c>
      <c r="T474" t="s">
        <v>1002</v>
      </c>
      <c r="U474" t="s">
        <v>1003</v>
      </c>
      <c r="V474" t="s">
        <v>41</v>
      </c>
      <c r="W474" t="s">
        <v>33</v>
      </c>
      <c r="X474" t="s">
        <v>43</v>
      </c>
      <c r="Y474" t="s">
        <v>35</v>
      </c>
      <c r="Z474" s="198">
        <v>45062</v>
      </c>
      <c r="AA474" s="198">
        <v>45443</v>
      </c>
      <c r="AB474" t="s">
        <v>36</v>
      </c>
      <c r="AC474">
        <v>1200000</v>
      </c>
      <c r="AD474" t="s">
        <v>42</v>
      </c>
      <c r="AE474" t="s">
        <v>37</v>
      </c>
      <c r="AF474" s="37">
        <v>1</v>
      </c>
      <c r="AG474" s="79" t="str">
        <f t="shared" si="7"/>
        <v>0</v>
      </c>
      <c r="AH474" s="3">
        <v>1</v>
      </c>
    </row>
    <row r="475" spans="1:34" x14ac:dyDescent="0.3">
      <c r="A475" t="s">
        <v>1109</v>
      </c>
      <c r="B475" t="s">
        <v>1110</v>
      </c>
      <c r="C475" t="s">
        <v>1854</v>
      </c>
      <c r="D475">
        <v>1100000</v>
      </c>
      <c r="E475">
        <v>1100000</v>
      </c>
      <c r="F475">
        <v>0</v>
      </c>
      <c r="G475">
        <v>0</v>
      </c>
      <c r="H475">
        <v>0</v>
      </c>
      <c r="I475">
        <v>1058218.25</v>
      </c>
      <c r="J475" s="186">
        <v>96.201659090909089</v>
      </c>
      <c r="K475">
        <v>0</v>
      </c>
      <c r="L475">
        <v>0</v>
      </c>
      <c r="M475">
        <v>1058218.25</v>
      </c>
      <c r="N475">
        <v>0</v>
      </c>
      <c r="O475">
        <v>1058218.25</v>
      </c>
      <c r="P475">
        <v>0</v>
      </c>
      <c r="Q475">
        <v>0</v>
      </c>
      <c r="R475">
        <v>0</v>
      </c>
      <c r="S475" t="s">
        <v>1001</v>
      </c>
      <c r="T475" t="s">
        <v>1002</v>
      </c>
      <c r="U475" t="s">
        <v>1003</v>
      </c>
      <c r="V475" t="s">
        <v>41</v>
      </c>
      <c r="W475" t="s">
        <v>33</v>
      </c>
      <c r="X475" t="s">
        <v>43</v>
      </c>
      <c r="Y475" t="s">
        <v>35</v>
      </c>
      <c r="Z475" s="198">
        <v>45062</v>
      </c>
      <c r="AA475" s="198">
        <v>45443</v>
      </c>
      <c r="AB475" t="s">
        <v>36</v>
      </c>
      <c r="AC475">
        <v>1100000</v>
      </c>
      <c r="AD475" t="s">
        <v>42</v>
      </c>
      <c r="AE475" t="s">
        <v>37</v>
      </c>
      <c r="AF475" s="37">
        <v>1</v>
      </c>
      <c r="AG475" s="79" t="str">
        <f t="shared" si="7"/>
        <v>0</v>
      </c>
      <c r="AH475" s="3">
        <v>1</v>
      </c>
    </row>
    <row r="476" spans="1:34" x14ac:dyDescent="0.3">
      <c r="A476" t="s">
        <v>1113</v>
      </c>
      <c r="B476" t="s">
        <v>1114</v>
      </c>
      <c r="C476" t="s">
        <v>1858</v>
      </c>
      <c r="D476">
        <v>2000000</v>
      </c>
      <c r="E476">
        <v>2000000</v>
      </c>
      <c r="F476">
        <v>0</v>
      </c>
      <c r="G476">
        <v>0</v>
      </c>
      <c r="H476">
        <v>0</v>
      </c>
      <c r="I476">
        <v>1839802.37</v>
      </c>
      <c r="J476" s="186">
        <v>91.990118500000008</v>
      </c>
      <c r="K476">
        <v>0</v>
      </c>
      <c r="L476">
        <v>0</v>
      </c>
      <c r="M476">
        <v>1839802.37</v>
      </c>
      <c r="N476">
        <v>0</v>
      </c>
      <c r="O476">
        <v>1839802.37</v>
      </c>
      <c r="P476">
        <v>0</v>
      </c>
      <c r="Q476">
        <v>0</v>
      </c>
      <c r="R476">
        <v>0</v>
      </c>
      <c r="S476" t="s">
        <v>1001</v>
      </c>
      <c r="T476" t="s">
        <v>1002</v>
      </c>
      <c r="U476" t="s">
        <v>1003</v>
      </c>
      <c r="V476" t="s">
        <v>1002</v>
      </c>
      <c r="W476" t="s">
        <v>33</v>
      </c>
      <c r="X476" t="s">
        <v>1084</v>
      </c>
      <c r="Y476" t="s">
        <v>35</v>
      </c>
      <c r="Z476" s="198">
        <v>45075</v>
      </c>
      <c r="AA476" s="198">
        <v>45930</v>
      </c>
      <c r="AB476" t="s">
        <v>36</v>
      </c>
      <c r="AC476">
        <v>2000000</v>
      </c>
      <c r="AD476" t="s">
        <v>1003</v>
      </c>
      <c r="AE476" t="s">
        <v>37</v>
      </c>
      <c r="AF476" s="37">
        <v>1</v>
      </c>
      <c r="AG476" s="79" t="str">
        <f t="shared" si="7"/>
        <v>0</v>
      </c>
      <c r="AH476" s="3">
        <v>1</v>
      </c>
    </row>
    <row r="477" spans="1:34" x14ac:dyDescent="0.3">
      <c r="A477" t="s">
        <v>1217</v>
      </c>
      <c r="B477" t="s">
        <v>1218</v>
      </c>
      <c r="C477" t="s">
        <v>1855</v>
      </c>
      <c r="D477">
        <v>2000000</v>
      </c>
      <c r="E477">
        <v>2000000</v>
      </c>
      <c r="F477">
        <v>0</v>
      </c>
      <c r="G477">
        <v>0</v>
      </c>
      <c r="H477">
        <v>0</v>
      </c>
      <c r="I477">
        <v>1988300.57</v>
      </c>
      <c r="J477" s="186">
        <v>99.415028500000005</v>
      </c>
      <c r="K477">
        <v>0</v>
      </c>
      <c r="L477">
        <v>0</v>
      </c>
      <c r="M477">
        <v>1988300.57</v>
      </c>
      <c r="N477">
        <v>0</v>
      </c>
      <c r="O477">
        <v>1988300.57</v>
      </c>
      <c r="P477">
        <v>0</v>
      </c>
      <c r="Q477">
        <v>0</v>
      </c>
      <c r="R477">
        <v>0</v>
      </c>
      <c r="S477" t="s">
        <v>1001</v>
      </c>
      <c r="T477" t="s">
        <v>1002</v>
      </c>
      <c r="U477" t="s">
        <v>1003</v>
      </c>
      <c r="V477" t="s">
        <v>57</v>
      </c>
      <c r="W477" t="s">
        <v>33</v>
      </c>
      <c r="X477" t="s">
        <v>59</v>
      </c>
      <c r="Y477" t="s">
        <v>35</v>
      </c>
      <c r="Z477" s="198">
        <v>45059</v>
      </c>
      <c r="AA477" s="198">
        <v>45596</v>
      </c>
      <c r="AB477" t="s">
        <v>36</v>
      </c>
      <c r="AC477">
        <v>2000000</v>
      </c>
      <c r="AD477" t="s">
        <v>58</v>
      </c>
      <c r="AE477" t="s">
        <v>37</v>
      </c>
      <c r="AF477" s="37">
        <v>1</v>
      </c>
      <c r="AG477" s="79" t="str">
        <f t="shared" si="7"/>
        <v>0</v>
      </c>
      <c r="AH477" s="3">
        <v>1</v>
      </c>
    </row>
    <row r="478" spans="1:34" x14ac:dyDescent="0.3">
      <c r="A478" t="s">
        <v>1183</v>
      </c>
      <c r="B478" t="s">
        <v>1184</v>
      </c>
      <c r="C478" t="s">
        <v>1853</v>
      </c>
      <c r="D478">
        <v>9900000</v>
      </c>
      <c r="E478">
        <v>9900000</v>
      </c>
      <c r="F478">
        <v>0</v>
      </c>
      <c r="G478">
        <v>0</v>
      </c>
      <c r="H478">
        <v>0</v>
      </c>
      <c r="I478">
        <v>9899866.4399999995</v>
      </c>
      <c r="J478" s="186">
        <v>99.998650909090898</v>
      </c>
      <c r="K478">
        <v>0</v>
      </c>
      <c r="L478">
        <v>0</v>
      </c>
      <c r="M478">
        <v>9899866.4399999995</v>
      </c>
      <c r="N478">
        <v>0</v>
      </c>
      <c r="O478">
        <v>9899866.4399999995</v>
      </c>
      <c r="P478">
        <v>0</v>
      </c>
      <c r="Q478">
        <v>-993.98</v>
      </c>
      <c r="R478">
        <v>0</v>
      </c>
      <c r="S478" t="s">
        <v>1001</v>
      </c>
      <c r="T478" t="s">
        <v>1002</v>
      </c>
      <c r="U478" t="s">
        <v>1003</v>
      </c>
      <c r="V478" t="s">
        <v>29</v>
      </c>
      <c r="W478" t="s">
        <v>33</v>
      </c>
      <c r="X478" t="s">
        <v>34</v>
      </c>
      <c r="Y478" t="s">
        <v>35</v>
      </c>
      <c r="Z478" s="198">
        <v>45059</v>
      </c>
      <c r="AA478" s="198">
        <v>45808</v>
      </c>
      <c r="AB478" t="s">
        <v>36</v>
      </c>
      <c r="AC478">
        <v>9900000</v>
      </c>
      <c r="AD478" t="s">
        <v>29</v>
      </c>
      <c r="AE478" t="s">
        <v>37</v>
      </c>
      <c r="AF478" s="37">
        <v>1</v>
      </c>
      <c r="AG478" s="79" t="str">
        <f t="shared" si="7"/>
        <v>0</v>
      </c>
      <c r="AH478" s="3">
        <v>1</v>
      </c>
    </row>
    <row r="479" spans="1:34" x14ac:dyDescent="0.3">
      <c r="A479" t="s">
        <v>1101</v>
      </c>
      <c r="B479" t="s">
        <v>1102</v>
      </c>
      <c r="C479" t="s">
        <v>1853</v>
      </c>
      <c r="D479">
        <v>6680000</v>
      </c>
      <c r="E479">
        <v>6680000</v>
      </c>
      <c r="F479">
        <v>0</v>
      </c>
      <c r="G479">
        <v>0</v>
      </c>
      <c r="H479">
        <v>0</v>
      </c>
      <c r="I479">
        <v>6679876.8799999999</v>
      </c>
      <c r="J479" s="186">
        <v>99.998156886227548</v>
      </c>
      <c r="K479">
        <v>0</v>
      </c>
      <c r="L479">
        <v>0</v>
      </c>
      <c r="M479">
        <v>6679876.8799999999</v>
      </c>
      <c r="N479">
        <v>0</v>
      </c>
      <c r="O479">
        <v>6679876.8799999999</v>
      </c>
      <c r="P479">
        <v>0</v>
      </c>
      <c r="Q479">
        <v>0</v>
      </c>
      <c r="R479">
        <v>0</v>
      </c>
      <c r="S479" t="s">
        <v>1001</v>
      </c>
      <c r="T479" t="s">
        <v>1002</v>
      </c>
      <c r="U479" t="s">
        <v>1003</v>
      </c>
      <c r="V479" t="s">
        <v>29</v>
      </c>
      <c r="W479" t="s">
        <v>33</v>
      </c>
      <c r="X479" t="s">
        <v>34</v>
      </c>
      <c r="Y479" t="s">
        <v>35</v>
      </c>
      <c r="Z479" s="198">
        <v>45059</v>
      </c>
      <c r="AA479" s="198">
        <v>45808</v>
      </c>
      <c r="AB479" t="s">
        <v>36</v>
      </c>
      <c r="AC479">
        <v>6680000</v>
      </c>
      <c r="AD479" t="s">
        <v>29</v>
      </c>
      <c r="AE479" t="s">
        <v>37</v>
      </c>
      <c r="AF479" s="37">
        <v>1</v>
      </c>
      <c r="AG479" s="79" t="str">
        <f t="shared" si="7"/>
        <v>0</v>
      </c>
      <c r="AH479" s="3">
        <v>1</v>
      </c>
    </row>
    <row r="480" spans="1:34" x14ac:dyDescent="0.3">
      <c r="A480" t="s">
        <v>1185</v>
      </c>
      <c r="B480" t="s">
        <v>1186</v>
      </c>
      <c r="C480" t="s">
        <v>1854</v>
      </c>
      <c r="D480">
        <v>8700000</v>
      </c>
      <c r="E480">
        <v>8700000</v>
      </c>
      <c r="F480">
        <v>0</v>
      </c>
      <c r="G480">
        <v>0</v>
      </c>
      <c r="H480">
        <v>0</v>
      </c>
      <c r="I480">
        <v>8624110.3499999996</v>
      </c>
      <c r="J480" s="186">
        <v>99.127705172413783</v>
      </c>
      <c r="K480">
        <v>0</v>
      </c>
      <c r="L480">
        <v>0</v>
      </c>
      <c r="M480">
        <v>8624110.3499999996</v>
      </c>
      <c r="N480">
        <v>0</v>
      </c>
      <c r="O480">
        <v>8624110.3499999996</v>
      </c>
      <c r="P480">
        <v>0</v>
      </c>
      <c r="Q480">
        <v>0</v>
      </c>
      <c r="R480">
        <v>0</v>
      </c>
      <c r="S480" t="s">
        <v>1001</v>
      </c>
      <c r="T480" t="s">
        <v>1002</v>
      </c>
      <c r="U480" t="s">
        <v>1003</v>
      </c>
      <c r="V480" t="s">
        <v>29</v>
      </c>
      <c r="W480" t="s">
        <v>33</v>
      </c>
      <c r="X480" t="s">
        <v>43</v>
      </c>
      <c r="Y480" t="s">
        <v>35</v>
      </c>
      <c r="Z480" s="198">
        <v>45059</v>
      </c>
      <c r="AA480" s="198">
        <v>45412</v>
      </c>
      <c r="AB480" t="s">
        <v>36</v>
      </c>
      <c r="AC480">
        <v>8700000</v>
      </c>
      <c r="AD480" t="s">
        <v>29</v>
      </c>
      <c r="AE480" t="s">
        <v>37</v>
      </c>
      <c r="AF480" s="37">
        <v>1</v>
      </c>
      <c r="AG480" s="79" t="str">
        <f t="shared" si="7"/>
        <v>0</v>
      </c>
      <c r="AH480" s="3">
        <v>1</v>
      </c>
    </row>
    <row r="481" spans="1:34" x14ac:dyDescent="0.3">
      <c r="A481" t="s">
        <v>1187</v>
      </c>
      <c r="B481" t="s">
        <v>1188</v>
      </c>
      <c r="C481" t="s">
        <v>1859</v>
      </c>
      <c r="D481">
        <v>5100000</v>
      </c>
      <c r="E481">
        <v>5100000</v>
      </c>
      <c r="F481">
        <v>0</v>
      </c>
      <c r="G481">
        <v>0</v>
      </c>
      <c r="H481">
        <v>0</v>
      </c>
      <c r="I481">
        <v>5435207.2699999996</v>
      </c>
      <c r="J481" s="186">
        <v>106.57269156862745</v>
      </c>
      <c r="K481">
        <v>0</v>
      </c>
      <c r="L481">
        <v>0</v>
      </c>
      <c r="M481">
        <v>5435207.2699999996</v>
      </c>
      <c r="N481">
        <v>0</v>
      </c>
      <c r="O481">
        <v>5435207.2699999996</v>
      </c>
      <c r="P481">
        <v>0</v>
      </c>
      <c r="Q481">
        <v>0</v>
      </c>
      <c r="R481">
        <v>0</v>
      </c>
      <c r="S481" t="s">
        <v>1001</v>
      </c>
      <c r="T481" t="s">
        <v>1002</v>
      </c>
      <c r="U481" t="s">
        <v>1003</v>
      </c>
      <c r="V481" t="s">
        <v>162</v>
      </c>
      <c r="W481" t="s">
        <v>33</v>
      </c>
      <c r="X481" t="s">
        <v>164</v>
      </c>
      <c r="Y481" t="s">
        <v>35</v>
      </c>
      <c r="Z481" s="198">
        <v>45066</v>
      </c>
      <c r="AA481" s="198">
        <v>45382</v>
      </c>
      <c r="AB481" t="s">
        <v>36</v>
      </c>
      <c r="AC481">
        <v>5100000</v>
      </c>
      <c r="AD481" t="s">
        <v>163</v>
      </c>
      <c r="AE481" t="s">
        <v>37</v>
      </c>
      <c r="AF481" s="37">
        <v>1</v>
      </c>
      <c r="AG481" s="79" t="str">
        <f t="shared" si="7"/>
        <v>0</v>
      </c>
      <c r="AH481" s="3">
        <v>1</v>
      </c>
    </row>
    <row r="482" spans="1:34" x14ac:dyDescent="0.3">
      <c r="A482" t="s">
        <v>1022</v>
      </c>
      <c r="B482" t="s">
        <v>1023</v>
      </c>
      <c r="C482" t="s">
        <v>1853</v>
      </c>
      <c r="D482">
        <v>2000000</v>
      </c>
      <c r="E482">
        <v>2000000</v>
      </c>
      <c r="F482">
        <v>0</v>
      </c>
      <c r="G482">
        <v>0</v>
      </c>
      <c r="H482">
        <v>0</v>
      </c>
      <c r="I482">
        <v>1995881.76</v>
      </c>
      <c r="J482" s="186">
        <v>99.794088000000002</v>
      </c>
      <c r="K482">
        <v>0</v>
      </c>
      <c r="L482">
        <v>0</v>
      </c>
      <c r="M482">
        <v>1995881.76</v>
      </c>
      <c r="N482">
        <v>0</v>
      </c>
      <c r="O482">
        <v>1995881.76</v>
      </c>
      <c r="P482">
        <v>0</v>
      </c>
      <c r="Q482">
        <v>0</v>
      </c>
      <c r="R482">
        <v>0</v>
      </c>
      <c r="S482" t="s">
        <v>1001</v>
      </c>
      <c r="T482" t="s">
        <v>1002</v>
      </c>
      <c r="U482" t="s">
        <v>1003</v>
      </c>
      <c r="V482" t="s">
        <v>29</v>
      </c>
      <c r="W482" t="s">
        <v>33</v>
      </c>
      <c r="X482" t="s">
        <v>34</v>
      </c>
      <c r="Y482" t="s">
        <v>86</v>
      </c>
      <c r="Z482" s="198">
        <v>45059</v>
      </c>
      <c r="AA482" s="198">
        <v>45565</v>
      </c>
      <c r="AB482" t="s">
        <v>36</v>
      </c>
      <c r="AC482">
        <v>2000000</v>
      </c>
      <c r="AD482" t="s">
        <v>29</v>
      </c>
      <c r="AE482" t="s">
        <v>37</v>
      </c>
      <c r="AF482" s="37">
        <v>1</v>
      </c>
      <c r="AG482" s="79" t="str">
        <f t="shared" si="7"/>
        <v>0</v>
      </c>
      <c r="AH482" s="3">
        <v>1</v>
      </c>
    </row>
    <row r="483" spans="1:34" x14ac:dyDescent="0.3">
      <c r="A483" t="s">
        <v>1030</v>
      </c>
      <c r="B483" t="s">
        <v>1031</v>
      </c>
      <c r="C483" t="s">
        <v>1853</v>
      </c>
      <c r="D483">
        <v>1000000</v>
      </c>
      <c r="E483">
        <v>1000000</v>
      </c>
      <c r="F483">
        <v>0</v>
      </c>
      <c r="G483">
        <v>0</v>
      </c>
      <c r="H483">
        <v>0</v>
      </c>
      <c r="I483">
        <v>1085935.58</v>
      </c>
      <c r="J483" s="186">
        <v>108.593558</v>
      </c>
      <c r="K483">
        <v>0</v>
      </c>
      <c r="L483">
        <v>0</v>
      </c>
      <c r="M483">
        <v>1085935.58</v>
      </c>
      <c r="N483">
        <v>0</v>
      </c>
      <c r="O483">
        <v>1085935.58</v>
      </c>
      <c r="P483">
        <v>0</v>
      </c>
      <c r="Q483">
        <v>0</v>
      </c>
      <c r="R483">
        <v>0</v>
      </c>
      <c r="S483" t="s">
        <v>1001</v>
      </c>
      <c r="T483" t="s">
        <v>1002</v>
      </c>
      <c r="U483" t="s">
        <v>1003</v>
      </c>
      <c r="V483" t="s">
        <v>29</v>
      </c>
      <c r="W483" t="s">
        <v>33</v>
      </c>
      <c r="X483" t="s">
        <v>34</v>
      </c>
      <c r="Y483" t="s">
        <v>86</v>
      </c>
      <c r="Z483" s="198">
        <v>45059</v>
      </c>
      <c r="AA483" s="198">
        <v>45565</v>
      </c>
      <c r="AB483" t="s">
        <v>36</v>
      </c>
      <c r="AC483">
        <v>1000000</v>
      </c>
      <c r="AD483" t="s">
        <v>29</v>
      </c>
      <c r="AE483" t="s">
        <v>37</v>
      </c>
      <c r="AF483" s="37">
        <v>1</v>
      </c>
      <c r="AG483" s="79" t="str">
        <f t="shared" si="7"/>
        <v>0</v>
      </c>
      <c r="AH483" s="3">
        <v>1</v>
      </c>
    </row>
    <row r="484" spans="1:34" x14ac:dyDescent="0.3">
      <c r="A484" t="s">
        <v>1034</v>
      </c>
      <c r="B484" t="s">
        <v>1035</v>
      </c>
      <c r="C484" t="s">
        <v>1853</v>
      </c>
      <c r="D484">
        <v>500000</v>
      </c>
      <c r="E484">
        <v>500000</v>
      </c>
      <c r="F484">
        <v>0</v>
      </c>
      <c r="G484">
        <v>0</v>
      </c>
      <c r="H484">
        <v>0</v>
      </c>
      <c r="I484">
        <v>497333.2</v>
      </c>
      <c r="J484" s="186">
        <v>99.466639999999998</v>
      </c>
      <c r="K484">
        <v>0</v>
      </c>
      <c r="L484">
        <v>0</v>
      </c>
      <c r="M484">
        <v>497333.2</v>
      </c>
      <c r="N484">
        <v>0</v>
      </c>
      <c r="O484">
        <v>497333.2</v>
      </c>
      <c r="P484">
        <v>0</v>
      </c>
      <c r="Q484">
        <v>0</v>
      </c>
      <c r="R484">
        <v>0</v>
      </c>
      <c r="S484" t="s">
        <v>1001</v>
      </c>
      <c r="T484" t="s">
        <v>1002</v>
      </c>
      <c r="U484" t="s">
        <v>1003</v>
      </c>
      <c r="V484" t="s">
        <v>29</v>
      </c>
      <c r="W484" t="s">
        <v>33</v>
      </c>
      <c r="X484" t="s">
        <v>34</v>
      </c>
      <c r="Y484" t="s">
        <v>86</v>
      </c>
      <c r="Z484" s="198">
        <v>45059</v>
      </c>
      <c r="AA484" s="198">
        <v>45565</v>
      </c>
      <c r="AB484" t="s">
        <v>36</v>
      </c>
      <c r="AC484">
        <v>500000</v>
      </c>
      <c r="AD484" t="s">
        <v>29</v>
      </c>
      <c r="AE484" t="s">
        <v>37</v>
      </c>
      <c r="AF484" s="37">
        <v>1</v>
      </c>
      <c r="AG484" s="79" t="str">
        <f t="shared" si="7"/>
        <v>0</v>
      </c>
      <c r="AH484" s="3">
        <v>1</v>
      </c>
    </row>
    <row r="485" spans="1:34" x14ac:dyDescent="0.3">
      <c r="A485" t="s">
        <v>1038</v>
      </c>
      <c r="B485" t="s">
        <v>1039</v>
      </c>
      <c r="C485" t="s">
        <v>1853</v>
      </c>
      <c r="D485">
        <v>1000000</v>
      </c>
      <c r="E485">
        <v>1000000</v>
      </c>
      <c r="F485">
        <v>0</v>
      </c>
      <c r="G485">
        <v>0</v>
      </c>
      <c r="H485">
        <v>0</v>
      </c>
      <c r="I485">
        <v>997938.59</v>
      </c>
      <c r="J485" s="186">
        <v>99.793858999999998</v>
      </c>
      <c r="K485">
        <v>0</v>
      </c>
      <c r="L485">
        <v>0</v>
      </c>
      <c r="M485">
        <v>997938.59</v>
      </c>
      <c r="N485">
        <v>0</v>
      </c>
      <c r="O485">
        <v>997938.59</v>
      </c>
      <c r="P485">
        <v>0</v>
      </c>
      <c r="Q485">
        <v>0</v>
      </c>
      <c r="R485">
        <v>0</v>
      </c>
      <c r="S485" t="s">
        <v>1001</v>
      </c>
      <c r="T485" t="s">
        <v>1002</v>
      </c>
      <c r="U485" t="s">
        <v>1003</v>
      </c>
      <c r="V485" t="s">
        <v>29</v>
      </c>
      <c r="W485" t="s">
        <v>33</v>
      </c>
      <c r="X485" t="s">
        <v>34</v>
      </c>
      <c r="Y485" t="s">
        <v>86</v>
      </c>
      <c r="Z485" s="198">
        <v>45059</v>
      </c>
      <c r="AA485" s="198">
        <v>45565</v>
      </c>
      <c r="AB485" t="s">
        <v>36</v>
      </c>
      <c r="AC485">
        <v>1000000</v>
      </c>
      <c r="AD485" t="s">
        <v>29</v>
      </c>
      <c r="AE485" t="s">
        <v>37</v>
      </c>
      <c r="AF485" s="37">
        <v>1</v>
      </c>
      <c r="AG485" s="79" t="str">
        <f t="shared" si="7"/>
        <v>0</v>
      </c>
      <c r="AH485" s="3">
        <v>1</v>
      </c>
    </row>
    <row r="486" spans="1:34" x14ac:dyDescent="0.3">
      <c r="A486" t="s">
        <v>1191</v>
      </c>
      <c r="B486" t="s">
        <v>1192</v>
      </c>
      <c r="C486" t="s">
        <v>1853</v>
      </c>
      <c r="D486">
        <v>4150000</v>
      </c>
      <c r="E486">
        <v>4150000</v>
      </c>
      <c r="F486">
        <v>0</v>
      </c>
      <c r="G486">
        <v>0</v>
      </c>
      <c r="H486">
        <v>0</v>
      </c>
      <c r="I486">
        <v>4145645.01</v>
      </c>
      <c r="J486" s="186">
        <v>99.8950604819277</v>
      </c>
      <c r="K486">
        <v>0</v>
      </c>
      <c r="L486">
        <v>0</v>
      </c>
      <c r="M486">
        <v>4145645.01</v>
      </c>
      <c r="N486">
        <v>0</v>
      </c>
      <c r="O486">
        <v>4145645.01</v>
      </c>
      <c r="P486">
        <v>0</v>
      </c>
      <c r="Q486">
        <v>0</v>
      </c>
      <c r="R486">
        <v>0</v>
      </c>
      <c r="S486" t="s">
        <v>1001</v>
      </c>
      <c r="T486" t="s">
        <v>1002</v>
      </c>
      <c r="U486" t="s">
        <v>1003</v>
      </c>
      <c r="V486" t="s">
        <v>29</v>
      </c>
      <c r="W486" t="s">
        <v>33</v>
      </c>
      <c r="X486" t="s">
        <v>34</v>
      </c>
      <c r="Y486" t="s">
        <v>35</v>
      </c>
      <c r="Z486" s="198">
        <v>45059</v>
      </c>
      <c r="AA486" s="198">
        <v>45808</v>
      </c>
      <c r="AB486" t="s">
        <v>36</v>
      </c>
      <c r="AC486">
        <v>4150000</v>
      </c>
      <c r="AD486" t="s">
        <v>29</v>
      </c>
      <c r="AE486" t="s">
        <v>37</v>
      </c>
      <c r="AF486" s="37">
        <v>1</v>
      </c>
      <c r="AG486" s="79" t="str">
        <f t="shared" si="7"/>
        <v>0</v>
      </c>
      <c r="AH486" s="3">
        <v>1</v>
      </c>
    </row>
    <row r="487" spans="1:34" x14ac:dyDescent="0.3">
      <c r="A487" t="s">
        <v>1193</v>
      </c>
      <c r="B487" t="s">
        <v>1194</v>
      </c>
      <c r="C487" t="s">
        <v>1853</v>
      </c>
      <c r="D487">
        <v>5350000</v>
      </c>
      <c r="E487">
        <v>5350000</v>
      </c>
      <c r="F487">
        <v>0</v>
      </c>
      <c r="G487">
        <v>0</v>
      </c>
      <c r="H487">
        <v>0</v>
      </c>
      <c r="I487">
        <v>5348230.58</v>
      </c>
      <c r="J487" s="186">
        <v>99.96692672897197</v>
      </c>
      <c r="K487">
        <v>0</v>
      </c>
      <c r="L487">
        <v>0</v>
      </c>
      <c r="M487">
        <v>3773544.21</v>
      </c>
      <c r="N487">
        <v>1574686.37</v>
      </c>
      <c r="O487">
        <v>5348230.58</v>
      </c>
      <c r="P487">
        <v>0</v>
      </c>
      <c r="Q487">
        <v>-81</v>
      </c>
      <c r="R487">
        <v>0</v>
      </c>
      <c r="S487" t="s">
        <v>1001</v>
      </c>
      <c r="T487" t="s">
        <v>1002</v>
      </c>
      <c r="U487" t="s">
        <v>1003</v>
      </c>
      <c r="V487" t="s">
        <v>29</v>
      </c>
      <c r="W487" t="s">
        <v>33</v>
      </c>
      <c r="X487" t="s">
        <v>34</v>
      </c>
      <c r="Y487" t="s">
        <v>35</v>
      </c>
      <c r="Z487" s="198">
        <v>45059</v>
      </c>
      <c r="AA487" s="198">
        <v>45808</v>
      </c>
      <c r="AB487" t="s">
        <v>36</v>
      </c>
      <c r="AC487">
        <v>5350000</v>
      </c>
      <c r="AD487" t="s">
        <v>29</v>
      </c>
      <c r="AE487" t="s">
        <v>2231</v>
      </c>
      <c r="AF487" s="37">
        <v>1</v>
      </c>
      <c r="AG487" s="79" t="str">
        <f t="shared" si="7"/>
        <v>0</v>
      </c>
      <c r="AH487" s="3">
        <v>1</v>
      </c>
    </row>
    <row r="488" spans="1:34" x14ac:dyDescent="0.3">
      <c r="A488" t="s">
        <v>1139</v>
      </c>
      <c r="B488" t="s">
        <v>1140</v>
      </c>
      <c r="C488" t="s">
        <v>1855</v>
      </c>
      <c r="D488">
        <v>1000000</v>
      </c>
      <c r="E488">
        <v>1000000</v>
      </c>
      <c r="F488">
        <v>0</v>
      </c>
      <c r="G488">
        <v>0</v>
      </c>
      <c r="H488">
        <v>0</v>
      </c>
      <c r="I488">
        <v>827713.94</v>
      </c>
      <c r="J488" s="186">
        <v>82.771394000000001</v>
      </c>
      <c r="K488">
        <v>0</v>
      </c>
      <c r="L488">
        <v>0</v>
      </c>
      <c r="M488">
        <v>827713.94</v>
      </c>
      <c r="N488">
        <v>0</v>
      </c>
      <c r="O488">
        <v>827713.94</v>
      </c>
      <c r="P488">
        <v>0</v>
      </c>
      <c r="Q488">
        <v>0</v>
      </c>
      <c r="R488">
        <v>0</v>
      </c>
      <c r="S488" t="s">
        <v>1001</v>
      </c>
      <c r="T488" t="s">
        <v>1002</v>
      </c>
      <c r="U488" t="s">
        <v>1003</v>
      </c>
      <c r="V488" t="s">
        <v>57</v>
      </c>
      <c r="W488" t="s">
        <v>33</v>
      </c>
      <c r="X488" t="s">
        <v>59</v>
      </c>
      <c r="Y488" t="s">
        <v>35</v>
      </c>
      <c r="Z488" s="198">
        <v>45062</v>
      </c>
      <c r="AA488" s="198">
        <v>45596</v>
      </c>
      <c r="AB488" t="s">
        <v>36</v>
      </c>
      <c r="AC488">
        <v>1000000</v>
      </c>
      <c r="AD488" t="s">
        <v>58</v>
      </c>
      <c r="AE488" t="s">
        <v>37</v>
      </c>
      <c r="AF488" s="37">
        <v>1</v>
      </c>
      <c r="AG488" s="79" t="str">
        <f t="shared" si="7"/>
        <v>0</v>
      </c>
      <c r="AH488" s="3">
        <v>1</v>
      </c>
    </row>
    <row r="489" spans="1:34" x14ac:dyDescent="0.3">
      <c r="A489" t="s">
        <v>1141</v>
      </c>
      <c r="B489" t="s">
        <v>1142</v>
      </c>
      <c r="C489" t="s">
        <v>1855</v>
      </c>
      <c r="D489">
        <v>500000</v>
      </c>
      <c r="E489">
        <v>500000</v>
      </c>
      <c r="F489">
        <v>0</v>
      </c>
      <c r="G489">
        <v>0</v>
      </c>
      <c r="H489">
        <v>0</v>
      </c>
      <c r="I489">
        <v>425982.01</v>
      </c>
      <c r="J489" s="186">
        <v>85.196402000000006</v>
      </c>
      <c r="K489">
        <v>0</v>
      </c>
      <c r="L489">
        <v>0</v>
      </c>
      <c r="M489">
        <v>425982.01</v>
      </c>
      <c r="N489">
        <v>0</v>
      </c>
      <c r="O489">
        <v>425982.01</v>
      </c>
      <c r="P489">
        <v>0</v>
      </c>
      <c r="Q489">
        <v>0</v>
      </c>
      <c r="R489">
        <v>0</v>
      </c>
      <c r="S489" t="s">
        <v>1001</v>
      </c>
      <c r="T489" t="s">
        <v>1002</v>
      </c>
      <c r="U489" t="s">
        <v>1003</v>
      </c>
      <c r="V489" t="s">
        <v>57</v>
      </c>
      <c r="W489" t="s">
        <v>33</v>
      </c>
      <c r="X489" t="s">
        <v>59</v>
      </c>
      <c r="Y489" t="s">
        <v>35</v>
      </c>
      <c r="Z489" s="198">
        <v>45062</v>
      </c>
      <c r="AA489" s="198">
        <v>45443</v>
      </c>
      <c r="AB489" t="s">
        <v>36</v>
      </c>
      <c r="AC489">
        <v>500000</v>
      </c>
      <c r="AD489" t="s">
        <v>58</v>
      </c>
      <c r="AE489" t="s">
        <v>37</v>
      </c>
      <c r="AF489" s="37">
        <v>1</v>
      </c>
      <c r="AG489" s="79" t="str">
        <f t="shared" si="7"/>
        <v>0</v>
      </c>
      <c r="AH489" s="3">
        <v>1</v>
      </c>
    </row>
    <row r="490" spans="1:34" x14ac:dyDescent="0.3">
      <c r="A490" t="s">
        <v>1143</v>
      </c>
      <c r="B490" t="s">
        <v>1144</v>
      </c>
      <c r="C490" t="s">
        <v>1855</v>
      </c>
      <c r="D490">
        <v>1370000</v>
      </c>
      <c r="E490">
        <v>1370000</v>
      </c>
      <c r="F490">
        <v>0</v>
      </c>
      <c r="G490">
        <v>0</v>
      </c>
      <c r="H490">
        <v>0</v>
      </c>
      <c r="I490">
        <v>1357352.98</v>
      </c>
      <c r="J490" s="186">
        <v>99.0768598540146</v>
      </c>
      <c r="K490">
        <v>0</v>
      </c>
      <c r="L490">
        <v>0</v>
      </c>
      <c r="M490">
        <v>1357352.98</v>
      </c>
      <c r="N490">
        <v>0</v>
      </c>
      <c r="O490">
        <v>1357352.98</v>
      </c>
      <c r="P490">
        <v>0</v>
      </c>
      <c r="Q490">
        <v>0</v>
      </c>
      <c r="R490">
        <v>0</v>
      </c>
      <c r="S490" t="s">
        <v>1001</v>
      </c>
      <c r="T490" t="s">
        <v>1002</v>
      </c>
      <c r="U490" t="s">
        <v>1003</v>
      </c>
      <c r="V490" t="s">
        <v>57</v>
      </c>
      <c r="W490" t="s">
        <v>33</v>
      </c>
      <c r="X490" t="s">
        <v>59</v>
      </c>
      <c r="Y490" t="s">
        <v>35</v>
      </c>
      <c r="Z490" s="198">
        <v>45062</v>
      </c>
      <c r="AA490" s="198">
        <v>45596</v>
      </c>
      <c r="AB490" t="s">
        <v>36</v>
      </c>
      <c r="AC490">
        <v>1370000</v>
      </c>
      <c r="AD490" t="s">
        <v>58</v>
      </c>
      <c r="AE490" t="s">
        <v>37</v>
      </c>
      <c r="AF490" s="37">
        <v>1</v>
      </c>
      <c r="AG490" s="79" t="str">
        <f t="shared" si="7"/>
        <v>0</v>
      </c>
      <c r="AH490" s="3">
        <v>1</v>
      </c>
    </row>
    <row r="491" spans="1:34" x14ac:dyDescent="0.3">
      <c r="A491" t="s">
        <v>1213</v>
      </c>
      <c r="B491" t="s">
        <v>1214</v>
      </c>
      <c r="C491" t="s">
        <v>1855</v>
      </c>
      <c r="D491">
        <v>276000</v>
      </c>
      <c r="E491">
        <v>276000</v>
      </c>
      <c r="F491">
        <v>0</v>
      </c>
      <c r="G491">
        <v>0</v>
      </c>
      <c r="H491">
        <v>0</v>
      </c>
      <c r="I491">
        <v>259564.47</v>
      </c>
      <c r="J491" s="186">
        <v>94.045097826086959</v>
      </c>
      <c r="K491">
        <v>0</v>
      </c>
      <c r="L491">
        <v>0</v>
      </c>
      <c r="M491">
        <v>259564.47</v>
      </c>
      <c r="N491">
        <v>0</v>
      </c>
      <c r="O491">
        <v>259564.47</v>
      </c>
      <c r="P491">
        <v>0</v>
      </c>
      <c r="Q491">
        <v>0</v>
      </c>
      <c r="R491">
        <v>0</v>
      </c>
      <c r="S491" t="s">
        <v>1001</v>
      </c>
      <c r="T491" t="s">
        <v>1002</v>
      </c>
      <c r="U491" t="s">
        <v>1003</v>
      </c>
      <c r="V491" t="s">
        <v>57</v>
      </c>
      <c r="W491" t="s">
        <v>33</v>
      </c>
      <c r="X491" t="s">
        <v>59</v>
      </c>
      <c r="Y491" t="s">
        <v>35</v>
      </c>
      <c r="Z491" s="198">
        <v>45062</v>
      </c>
      <c r="AA491" s="198">
        <v>45443</v>
      </c>
      <c r="AB491" t="s">
        <v>36</v>
      </c>
      <c r="AC491">
        <v>276000</v>
      </c>
      <c r="AD491" t="s">
        <v>58</v>
      </c>
      <c r="AE491" t="s">
        <v>37</v>
      </c>
      <c r="AF491" s="37">
        <v>1</v>
      </c>
      <c r="AG491" s="79" t="str">
        <f t="shared" si="7"/>
        <v>0</v>
      </c>
      <c r="AH491" s="3">
        <v>1</v>
      </c>
    </row>
    <row r="492" spans="1:34" x14ac:dyDescent="0.3">
      <c r="A492" t="s">
        <v>1211</v>
      </c>
      <c r="B492" t="s">
        <v>1212</v>
      </c>
      <c r="C492" t="s">
        <v>1855</v>
      </c>
      <c r="D492">
        <v>1679000</v>
      </c>
      <c r="E492">
        <v>1679000</v>
      </c>
      <c r="F492">
        <v>0</v>
      </c>
      <c r="G492">
        <v>0</v>
      </c>
      <c r="H492">
        <v>0</v>
      </c>
      <c r="I492">
        <v>1622765.16</v>
      </c>
      <c r="J492" s="186">
        <v>96.650694460988674</v>
      </c>
      <c r="K492">
        <v>0</v>
      </c>
      <c r="L492">
        <v>0</v>
      </c>
      <c r="M492">
        <v>1622765.16</v>
      </c>
      <c r="N492">
        <v>0</v>
      </c>
      <c r="O492">
        <v>1622765.16</v>
      </c>
      <c r="P492">
        <v>0</v>
      </c>
      <c r="Q492">
        <v>0</v>
      </c>
      <c r="R492">
        <v>0</v>
      </c>
      <c r="S492" t="s">
        <v>1001</v>
      </c>
      <c r="T492" t="s">
        <v>1002</v>
      </c>
      <c r="U492" t="s">
        <v>1003</v>
      </c>
      <c r="V492" t="s">
        <v>57</v>
      </c>
      <c r="W492" t="s">
        <v>33</v>
      </c>
      <c r="X492" t="s">
        <v>59</v>
      </c>
      <c r="Y492" t="s">
        <v>35</v>
      </c>
      <c r="Z492" s="198">
        <v>45062</v>
      </c>
      <c r="AA492" s="198">
        <v>45443</v>
      </c>
      <c r="AB492" t="s">
        <v>36</v>
      </c>
      <c r="AC492">
        <v>1679000</v>
      </c>
      <c r="AD492" t="s">
        <v>58</v>
      </c>
      <c r="AE492" t="s">
        <v>37</v>
      </c>
      <c r="AF492" s="37">
        <v>1</v>
      </c>
      <c r="AG492" s="79" t="str">
        <f t="shared" si="7"/>
        <v>0</v>
      </c>
      <c r="AH492" s="3">
        <v>1</v>
      </c>
    </row>
    <row r="493" spans="1:34" x14ac:dyDescent="0.3">
      <c r="A493" t="s">
        <v>1221</v>
      </c>
      <c r="B493" t="s">
        <v>1222</v>
      </c>
      <c r="C493" t="s">
        <v>1855</v>
      </c>
      <c r="D493">
        <v>2454000</v>
      </c>
      <c r="E493">
        <v>2454000</v>
      </c>
      <c r="F493">
        <v>0</v>
      </c>
      <c r="G493">
        <v>0</v>
      </c>
      <c r="H493">
        <v>0</v>
      </c>
      <c r="I493">
        <v>2380782.9</v>
      </c>
      <c r="J493" s="186">
        <v>97.016418092909532</v>
      </c>
      <c r="K493">
        <v>0</v>
      </c>
      <c r="L493">
        <v>0</v>
      </c>
      <c r="M493">
        <v>2380782.9</v>
      </c>
      <c r="N493">
        <v>0</v>
      </c>
      <c r="O493">
        <v>2380782.9</v>
      </c>
      <c r="P493">
        <v>0</v>
      </c>
      <c r="Q493">
        <v>0</v>
      </c>
      <c r="R493">
        <v>0</v>
      </c>
      <c r="S493" t="s">
        <v>1001</v>
      </c>
      <c r="T493" t="s">
        <v>1002</v>
      </c>
      <c r="U493" t="s">
        <v>1003</v>
      </c>
      <c r="V493" t="s">
        <v>57</v>
      </c>
      <c r="W493" t="s">
        <v>33</v>
      </c>
      <c r="X493" t="s">
        <v>59</v>
      </c>
      <c r="Y493" t="s">
        <v>35</v>
      </c>
      <c r="Z493" s="198">
        <v>45062</v>
      </c>
      <c r="AA493" s="198">
        <v>45838</v>
      </c>
      <c r="AB493" t="s">
        <v>36</v>
      </c>
      <c r="AC493">
        <v>2454000</v>
      </c>
      <c r="AD493" t="s">
        <v>58</v>
      </c>
      <c r="AE493" t="s">
        <v>37</v>
      </c>
      <c r="AF493" s="37">
        <v>1</v>
      </c>
      <c r="AG493" s="79" t="str">
        <f t="shared" si="7"/>
        <v>0</v>
      </c>
      <c r="AH493" s="3">
        <v>1</v>
      </c>
    </row>
    <row r="494" spans="1:34" x14ac:dyDescent="0.3">
      <c r="A494" t="s">
        <v>1089</v>
      </c>
      <c r="B494" t="s">
        <v>1090</v>
      </c>
      <c r="C494" t="s">
        <v>1855</v>
      </c>
      <c r="D494">
        <v>4928000</v>
      </c>
      <c r="E494">
        <v>4928000</v>
      </c>
      <c r="F494">
        <v>0</v>
      </c>
      <c r="G494">
        <v>0</v>
      </c>
      <c r="H494">
        <v>0</v>
      </c>
      <c r="I494">
        <v>4916029.18</v>
      </c>
      <c r="J494" s="186">
        <v>99.757085633116873</v>
      </c>
      <c r="K494">
        <v>0</v>
      </c>
      <c r="L494">
        <v>0</v>
      </c>
      <c r="M494">
        <v>4916029.18</v>
      </c>
      <c r="N494">
        <v>0</v>
      </c>
      <c r="O494">
        <v>4916029.18</v>
      </c>
      <c r="P494">
        <v>0</v>
      </c>
      <c r="Q494">
        <v>0</v>
      </c>
      <c r="R494">
        <v>0</v>
      </c>
      <c r="S494" t="s">
        <v>1001</v>
      </c>
      <c r="T494" t="s">
        <v>1002</v>
      </c>
      <c r="U494" t="s">
        <v>1003</v>
      </c>
      <c r="V494" t="s">
        <v>57</v>
      </c>
      <c r="W494" t="s">
        <v>33</v>
      </c>
      <c r="X494" t="s">
        <v>59</v>
      </c>
      <c r="Y494" t="s">
        <v>35</v>
      </c>
      <c r="Z494" s="198">
        <v>45062</v>
      </c>
      <c r="AA494" s="198">
        <v>45808</v>
      </c>
      <c r="AB494" t="s">
        <v>36</v>
      </c>
      <c r="AC494">
        <v>4928000</v>
      </c>
      <c r="AD494" t="s">
        <v>58</v>
      </c>
      <c r="AE494" t="s">
        <v>37</v>
      </c>
      <c r="AF494" s="37">
        <v>1</v>
      </c>
      <c r="AG494" s="79" t="str">
        <f t="shared" si="7"/>
        <v>0</v>
      </c>
      <c r="AH494" s="3">
        <v>1</v>
      </c>
    </row>
    <row r="495" spans="1:34" x14ac:dyDescent="0.3">
      <c r="A495" t="s">
        <v>1087</v>
      </c>
      <c r="B495" t="s">
        <v>1088</v>
      </c>
      <c r="C495" t="s">
        <v>1855</v>
      </c>
      <c r="D495">
        <v>1000000</v>
      </c>
      <c r="E495">
        <v>1000000</v>
      </c>
      <c r="F495">
        <v>0</v>
      </c>
      <c r="G495">
        <v>0</v>
      </c>
      <c r="H495">
        <v>0</v>
      </c>
      <c r="I495">
        <v>963779.22</v>
      </c>
      <c r="J495" s="186">
        <v>96.377921999999998</v>
      </c>
      <c r="K495">
        <v>0</v>
      </c>
      <c r="L495">
        <v>0</v>
      </c>
      <c r="M495">
        <v>963779.22</v>
      </c>
      <c r="N495">
        <v>0</v>
      </c>
      <c r="O495">
        <v>963779.22</v>
      </c>
      <c r="P495">
        <v>0</v>
      </c>
      <c r="Q495">
        <v>0</v>
      </c>
      <c r="R495">
        <v>0</v>
      </c>
      <c r="S495" t="s">
        <v>1001</v>
      </c>
      <c r="T495" t="s">
        <v>1002</v>
      </c>
      <c r="U495" t="s">
        <v>1003</v>
      </c>
      <c r="V495" t="s">
        <v>57</v>
      </c>
      <c r="W495" t="s">
        <v>33</v>
      </c>
      <c r="X495" t="s">
        <v>59</v>
      </c>
      <c r="Y495" t="s">
        <v>35</v>
      </c>
      <c r="Z495" s="198">
        <v>45062</v>
      </c>
      <c r="AA495" s="198">
        <v>45443</v>
      </c>
      <c r="AB495" t="s">
        <v>36</v>
      </c>
      <c r="AC495">
        <v>1000000</v>
      </c>
      <c r="AD495" t="s">
        <v>58</v>
      </c>
      <c r="AE495" t="s">
        <v>37</v>
      </c>
      <c r="AF495" s="37">
        <v>1</v>
      </c>
      <c r="AG495" s="79" t="str">
        <f t="shared" si="7"/>
        <v>0</v>
      </c>
      <c r="AH495" s="3">
        <v>1</v>
      </c>
    </row>
    <row r="496" spans="1:34" x14ac:dyDescent="0.3">
      <c r="A496" t="s">
        <v>1044</v>
      </c>
      <c r="B496" t="s">
        <v>1045</v>
      </c>
      <c r="C496" t="s">
        <v>1855</v>
      </c>
      <c r="D496">
        <v>1000000</v>
      </c>
      <c r="E496">
        <v>1000000</v>
      </c>
      <c r="F496">
        <v>0</v>
      </c>
      <c r="G496">
        <v>0</v>
      </c>
      <c r="H496">
        <v>0</v>
      </c>
      <c r="I496">
        <v>570698.11</v>
      </c>
      <c r="J496" s="186">
        <v>57.069811000000001</v>
      </c>
      <c r="K496">
        <v>0</v>
      </c>
      <c r="L496">
        <v>0</v>
      </c>
      <c r="M496">
        <v>570698.11</v>
      </c>
      <c r="N496">
        <v>0</v>
      </c>
      <c r="O496">
        <v>570698.11</v>
      </c>
      <c r="P496">
        <v>0</v>
      </c>
      <c r="Q496">
        <v>0</v>
      </c>
      <c r="R496">
        <v>0</v>
      </c>
      <c r="S496" t="s">
        <v>1001</v>
      </c>
      <c r="T496" t="s">
        <v>1002</v>
      </c>
      <c r="U496" t="s">
        <v>1003</v>
      </c>
      <c r="V496" t="s">
        <v>57</v>
      </c>
      <c r="W496" t="s">
        <v>33</v>
      </c>
      <c r="X496" t="s">
        <v>59</v>
      </c>
      <c r="Y496" t="s">
        <v>86</v>
      </c>
      <c r="Z496" s="198">
        <v>45062</v>
      </c>
      <c r="AA496" s="198">
        <v>45808</v>
      </c>
      <c r="AB496" t="s">
        <v>36</v>
      </c>
      <c r="AC496">
        <v>1000000</v>
      </c>
      <c r="AD496" t="s">
        <v>58</v>
      </c>
      <c r="AE496" t="s">
        <v>37</v>
      </c>
      <c r="AF496" s="37">
        <v>1</v>
      </c>
      <c r="AG496" s="79" t="str">
        <f t="shared" si="7"/>
        <v>0</v>
      </c>
      <c r="AH496" s="3">
        <v>1</v>
      </c>
    </row>
    <row r="497" spans="1:34" x14ac:dyDescent="0.3">
      <c r="A497" t="s">
        <v>1036</v>
      </c>
      <c r="B497" t="s">
        <v>1037</v>
      </c>
      <c r="C497" t="s">
        <v>1855</v>
      </c>
      <c r="D497">
        <v>1000000</v>
      </c>
      <c r="E497">
        <v>1000000</v>
      </c>
      <c r="F497">
        <v>0</v>
      </c>
      <c r="G497">
        <v>0</v>
      </c>
      <c r="H497">
        <v>0</v>
      </c>
      <c r="I497">
        <v>376659.08</v>
      </c>
      <c r="J497" s="186">
        <v>37.665908000000002</v>
      </c>
      <c r="K497">
        <v>0</v>
      </c>
      <c r="L497">
        <v>0</v>
      </c>
      <c r="M497">
        <v>376659.08</v>
      </c>
      <c r="N497">
        <v>0</v>
      </c>
      <c r="O497">
        <v>376659.08</v>
      </c>
      <c r="P497">
        <v>0</v>
      </c>
      <c r="Q497">
        <v>0</v>
      </c>
      <c r="R497">
        <v>0</v>
      </c>
      <c r="S497" t="s">
        <v>1001</v>
      </c>
      <c r="T497" t="s">
        <v>1002</v>
      </c>
      <c r="U497" t="s">
        <v>1003</v>
      </c>
      <c r="V497" t="s">
        <v>57</v>
      </c>
      <c r="W497" t="s">
        <v>33</v>
      </c>
      <c r="X497" t="s">
        <v>59</v>
      </c>
      <c r="Y497" t="s">
        <v>86</v>
      </c>
      <c r="Z497" s="198">
        <v>45085</v>
      </c>
      <c r="AA497" s="198">
        <v>45808</v>
      </c>
      <c r="AB497" t="s">
        <v>36</v>
      </c>
      <c r="AC497">
        <v>1000000</v>
      </c>
      <c r="AD497" t="s">
        <v>58</v>
      </c>
      <c r="AE497" t="s">
        <v>37</v>
      </c>
      <c r="AF497" s="37">
        <v>1</v>
      </c>
      <c r="AG497" s="79" t="str">
        <f t="shared" si="7"/>
        <v>0</v>
      </c>
      <c r="AH497" s="3">
        <v>1</v>
      </c>
    </row>
    <row r="498" spans="1:34" x14ac:dyDescent="0.3">
      <c r="A498" t="s">
        <v>1028</v>
      </c>
      <c r="B498" t="s">
        <v>1029</v>
      </c>
      <c r="C498" t="s">
        <v>1856</v>
      </c>
      <c r="D498">
        <v>1200000</v>
      </c>
      <c r="E498">
        <v>1200000</v>
      </c>
      <c r="F498">
        <v>0</v>
      </c>
      <c r="G498">
        <v>0</v>
      </c>
      <c r="H498">
        <v>0</v>
      </c>
      <c r="I498">
        <v>1163505.1499999999</v>
      </c>
      <c r="J498" s="186">
        <v>96.958762499999992</v>
      </c>
      <c r="K498">
        <v>0</v>
      </c>
      <c r="L498">
        <v>0</v>
      </c>
      <c r="M498">
        <v>1163505.1499999999</v>
      </c>
      <c r="N498">
        <v>0</v>
      </c>
      <c r="O498">
        <v>1163505.1499999999</v>
      </c>
      <c r="P498">
        <v>0</v>
      </c>
      <c r="Q498">
        <v>0</v>
      </c>
      <c r="R498">
        <v>0</v>
      </c>
      <c r="S498" t="s">
        <v>1001</v>
      </c>
      <c r="T498" t="s">
        <v>1002</v>
      </c>
      <c r="U498" t="s">
        <v>1003</v>
      </c>
      <c r="V498" t="s">
        <v>76</v>
      </c>
      <c r="W498" t="s">
        <v>33</v>
      </c>
      <c r="X498" t="s">
        <v>78</v>
      </c>
      <c r="Y498" t="s">
        <v>86</v>
      </c>
      <c r="Z498" s="198">
        <v>45065</v>
      </c>
      <c r="AA498" s="198">
        <v>45291</v>
      </c>
      <c r="AB498" t="s">
        <v>36</v>
      </c>
      <c r="AC498">
        <v>1200000</v>
      </c>
      <c r="AD498" t="s">
        <v>77</v>
      </c>
      <c r="AE498" t="s">
        <v>37</v>
      </c>
      <c r="AF498" s="37">
        <v>1</v>
      </c>
      <c r="AG498" s="79" t="str">
        <f t="shared" si="7"/>
        <v>0</v>
      </c>
      <c r="AH498" s="3">
        <v>1</v>
      </c>
    </row>
    <row r="499" spans="1:34" x14ac:dyDescent="0.3">
      <c r="A499" t="s">
        <v>1024</v>
      </c>
      <c r="B499" t="s">
        <v>1025</v>
      </c>
      <c r="C499" t="s">
        <v>1856</v>
      </c>
      <c r="D499">
        <v>2050000</v>
      </c>
      <c r="E499">
        <v>2050000</v>
      </c>
      <c r="F499">
        <v>0</v>
      </c>
      <c r="G499">
        <v>0</v>
      </c>
      <c r="H499">
        <v>0</v>
      </c>
      <c r="I499">
        <v>1806139.57</v>
      </c>
      <c r="J499" s="186">
        <v>88.104369268292686</v>
      </c>
      <c r="K499">
        <v>0</v>
      </c>
      <c r="L499">
        <v>0</v>
      </c>
      <c r="M499">
        <v>1806139.57</v>
      </c>
      <c r="N499">
        <v>0</v>
      </c>
      <c r="O499">
        <v>1806139.57</v>
      </c>
      <c r="P499">
        <v>0</v>
      </c>
      <c r="Q499">
        <v>0</v>
      </c>
      <c r="R499">
        <v>0</v>
      </c>
      <c r="S499" t="s">
        <v>1001</v>
      </c>
      <c r="T499" t="s">
        <v>1002</v>
      </c>
      <c r="U499" t="s">
        <v>1003</v>
      </c>
      <c r="V499" t="s">
        <v>76</v>
      </c>
      <c r="W499" t="s">
        <v>33</v>
      </c>
      <c r="X499" t="s">
        <v>78</v>
      </c>
      <c r="Y499" t="s">
        <v>86</v>
      </c>
      <c r="Z499" s="198">
        <v>45065</v>
      </c>
      <c r="AA499" s="198">
        <v>45291</v>
      </c>
      <c r="AB499" t="s">
        <v>36</v>
      </c>
      <c r="AC499">
        <v>2050000</v>
      </c>
      <c r="AD499" t="s">
        <v>77</v>
      </c>
      <c r="AE499" t="s">
        <v>37</v>
      </c>
      <c r="AF499" s="37">
        <v>1</v>
      </c>
      <c r="AG499" s="79" t="str">
        <f t="shared" si="7"/>
        <v>0</v>
      </c>
      <c r="AH499" s="3">
        <v>1</v>
      </c>
    </row>
    <row r="500" spans="1:34" x14ac:dyDescent="0.3">
      <c r="A500" t="s">
        <v>1189</v>
      </c>
      <c r="B500" t="s">
        <v>1190</v>
      </c>
      <c r="C500" t="s">
        <v>1856</v>
      </c>
      <c r="D500">
        <v>4200000</v>
      </c>
      <c r="E500">
        <v>4200000</v>
      </c>
      <c r="F500">
        <v>0</v>
      </c>
      <c r="G500">
        <v>0</v>
      </c>
      <c r="H500">
        <v>0</v>
      </c>
      <c r="I500">
        <v>3674774.27</v>
      </c>
      <c r="J500" s="186">
        <v>87.494625476190478</v>
      </c>
      <c r="K500">
        <v>0</v>
      </c>
      <c r="L500">
        <v>0</v>
      </c>
      <c r="M500">
        <v>3674774.27</v>
      </c>
      <c r="N500">
        <v>0</v>
      </c>
      <c r="O500">
        <v>3674774.27</v>
      </c>
      <c r="P500">
        <v>0</v>
      </c>
      <c r="Q500">
        <v>0</v>
      </c>
      <c r="R500">
        <v>0</v>
      </c>
      <c r="S500" t="s">
        <v>1001</v>
      </c>
      <c r="T500" t="s">
        <v>1002</v>
      </c>
      <c r="U500" t="s">
        <v>1003</v>
      </c>
      <c r="V500" t="s">
        <v>76</v>
      </c>
      <c r="W500" t="s">
        <v>33</v>
      </c>
      <c r="X500" t="s">
        <v>78</v>
      </c>
      <c r="Y500" t="s">
        <v>35</v>
      </c>
      <c r="Z500" s="198">
        <v>45070</v>
      </c>
      <c r="AA500" s="198">
        <v>45473</v>
      </c>
      <c r="AB500" t="s">
        <v>36</v>
      </c>
      <c r="AC500">
        <v>4200000</v>
      </c>
      <c r="AD500" t="s">
        <v>77</v>
      </c>
      <c r="AE500" t="s">
        <v>37</v>
      </c>
      <c r="AF500" s="37">
        <v>1</v>
      </c>
      <c r="AG500" s="79" t="str">
        <f t="shared" si="7"/>
        <v>0</v>
      </c>
      <c r="AH500" s="3">
        <v>1</v>
      </c>
    </row>
    <row r="501" spans="1:34" x14ac:dyDescent="0.3">
      <c r="A501" t="s">
        <v>1103</v>
      </c>
      <c r="B501" t="s">
        <v>1104</v>
      </c>
      <c r="C501" t="s">
        <v>1856</v>
      </c>
      <c r="D501">
        <v>7199000</v>
      </c>
      <c r="E501">
        <v>7199000</v>
      </c>
      <c r="F501">
        <v>0</v>
      </c>
      <c r="G501">
        <v>0</v>
      </c>
      <c r="H501">
        <v>0</v>
      </c>
      <c r="I501">
        <v>7040107.9199999999</v>
      </c>
      <c r="J501" s="186">
        <v>97.792859008195578</v>
      </c>
      <c r="K501">
        <v>0</v>
      </c>
      <c r="L501">
        <v>0</v>
      </c>
      <c r="M501">
        <v>6397150.21</v>
      </c>
      <c r="N501">
        <v>642957.71</v>
      </c>
      <c r="O501">
        <v>7040107.9199999999</v>
      </c>
      <c r="P501">
        <v>0</v>
      </c>
      <c r="Q501">
        <v>0</v>
      </c>
      <c r="R501">
        <v>0</v>
      </c>
      <c r="S501" t="s">
        <v>1001</v>
      </c>
      <c r="T501" t="s">
        <v>1002</v>
      </c>
      <c r="U501" t="s">
        <v>1003</v>
      </c>
      <c r="V501" t="s">
        <v>76</v>
      </c>
      <c r="W501" t="s">
        <v>33</v>
      </c>
      <c r="X501" t="s">
        <v>78</v>
      </c>
      <c r="Y501" t="s">
        <v>35</v>
      </c>
      <c r="Z501" s="198">
        <v>45070</v>
      </c>
      <c r="AA501" s="198">
        <v>45473</v>
      </c>
      <c r="AB501" t="s">
        <v>36</v>
      </c>
      <c r="AC501">
        <v>7199000</v>
      </c>
      <c r="AD501" t="s">
        <v>77</v>
      </c>
      <c r="AE501" t="s">
        <v>2231</v>
      </c>
      <c r="AF501" s="37">
        <v>1</v>
      </c>
      <c r="AG501" s="79" t="str">
        <f t="shared" si="7"/>
        <v>0</v>
      </c>
      <c r="AH501" s="3">
        <v>1</v>
      </c>
    </row>
    <row r="502" spans="1:34" x14ac:dyDescent="0.3">
      <c r="A502" t="s">
        <v>1125</v>
      </c>
      <c r="B502" t="s">
        <v>1126</v>
      </c>
      <c r="C502" t="s">
        <v>1854</v>
      </c>
      <c r="D502">
        <v>4400000</v>
      </c>
      <c r="E502">
        <v>4400000</v>
      </c>
      <c r="F502">
        <v>0</v>
      </c>
      <c r="G502">
        <v>0</v>
      </c>
      <c r="H502">
        <v>0</v>
      </c>
      <c r="I502">
        <v>4348397.1900000004</v>
      </c>
      <c r="J502" s="186">
        <v>98.827208863636372</v>
      </c>
      <c r="K502">
        <v>0</v>
      </c>
      <c r="L502">
        <v>0</v>
      </c>
      <c r="M502">
        <v>4348397.1900000004</v>
      </c>
      <c r="N502">
        <v>0</v>
      </c>
      <c r="O502">
        <v>4348397.1900000004</v>
      </c>
      <c r="P502">
        <v>0</v>
      </c>
      <c r="Q502">
        <v>0</v>
      </c>
      <c r="R502">
        <v>0</v>
      </c>
      <c r="S502" t="s">
        <v>1001</v>
      </c>
      <c r="T502" t="s">
        <v>1002</v>
      </c>
      <c r="U502" t="s">
        <v>1003</v>
      </c>
      <c r="V502" t="s">
        <v>41</v>
      </c>
      <c r="W502" t="s">
        <v>33</v>
      </c>
      <c r="X502" t="s">
        <v>43</v>
      </c>
      <c r="Y502" t="s">
        <v>35</v>
      </c>
      <c r="Z502" s="198">
        <v>45070</v>
      </c>
      <c r="AA502" s="198">
        <v>45504</v>
      </c>
      <c r="AB502" t="s">
        <v>36</v>
      </c>
      <c r="AC502">
        <v>4400000</v>
      </c>
      <c r="AD502" t="s">
        <v>42</v>
      </c>
      <c r="AE502" t="s">
        <v>37</v>
      </c>
      <c r="AF502" s="37">
        <v>1</v>
      </c>
      <c r="AG502" s="79" t="str">
        <f t="shared" si="7"/>
        <v>0</v>
      </c>
      <c r="AH502" s="3">
        <v>1</v>
      </c>
    </row>
    <row r="503" spans="1:34" x14ac:dyDescent="0.3">
      <c r="A503" t="s">
        <v>1123</v>
      </c>
      <c r="B503" t="s">
        <v>1124</v>
      </c>
      <c r="C503" t="s">
        <v>1857</v>
      </c>
      <c r="D503">
        <v>650000</v>
      </c>
      <c r="E503">
        <v>650000</v>
      </c>
      <c r="F503">
        <v>0</v>
      </c>
      <c r="G503">
        <v>0</v>
      </c>
      <c r="H503">
        <v>0</v>
      </c>
      <c r="I503">
        <v>570619.31000000006</v>
      </c>
      <c r="J503" s="186">
        <v>87.787586153846163</v>
      </c>
      <c r="K503">
        <v>0</v>
      </c>
      <c r="L503">
        <v>0</v>
      </c>
      <c r="M503">
        <v>570619.31000000006</v>
      </c>
      <c r="N503">
        <v>0</v>
      </c>
      <c r="O503">
        <v>570619.31000000006</v>
      </c>
      <c r="P503">
        <v>0</v>
      </c>
      <c r="Q503">
        <v>0</v>
      </c>
      <c r="R503">
        <v>0</v>
      </c>
      <c r="S503" t="s">
        <v>1001</v>
      </c>
      <c r="T503" t="s">
        <v>1002</v>
      </c>
      <c r="U503" t="s">
        <v>1003</v>
      </c>
      <c r="V503" t="s">
        <v>100</v>
      </c>
      <c r="W503" t="s">
        <v>33</v>
      </c>
      <c r="X503" t="s">
        <v>102</v>
      </c>
      <c r="Y503" t="s">
        <v>35</v>
      </c>
      <c r="Z503" s="198">
        <v>45070</v>
      </c>
      <c r="AA503" s="198">
        <v>45412</v>
      </c>
      <c r="AB503" t="s">
        <v>36</v>
      </c>
      <c r="AC503">
        <v>650000</v>
      </c>
      <c r="AD503" t="s">
        <v>101</v>
      </c>
      <c r="AE503" t="s">
        <v>37</v>
      </c>
      <c r="AF503" s="37">
        <v>1</v>
      </c>
      <c r="AG503" s="79" t="str">
        <f t="shared" si="7"/>
        <v>0</v>
      </c>
      <c r="AH503" s="3">
        <v>1</v>
      </c>
    </row>
    <row r="504" spans="1:34" x14ac:dyDescent="0.3">
      <c r="A504" t="s">
        <v>1215</v>
      </c>
      <c r="B504" t="s">
        <v>1216</v>
      </c>
      <c r="C504" t="s">
        <v>1854</v>
      </c>
      <c r="D504">
        <v>3700000</v>
      </c>
      <c r="E504">
        <v>3700000</v>
      </c>
      <c r="F504">
        <v>0</v>
      </c>
      <c r="G504">
        <v>0</v>
      </c>
      <c r="H504">
        <v>0</v>
      </c>
      <c r="I504">
        <v>3641701.54</v>
      </c>
      <c r="J504" s="186">
        <v>98.424365945945951</v>
      </c>
      <c r="K504">
        <v>0</v>
      </c>
      <c r="L504">
        <v>0</v>
      </c>
      <c r="M504">
        <v>3641701.54</v>
      </c>
      <c r="N504">
        <v>0</v>
      </c>
      <c r="O504">
        <v>3641701.54</v>
      </c>
      <c r="P504">
        <v>0</v>
      </c>
      <c r="Q504">
        <v>0</v>
      </c>
      <c r="R504">
        <v>0</v>
      </c>
      <c r="S504" t="s">
        <v>1001</v>
      </c>
      <c r="T504" t="s">
        <v>1002</v>
      </c>
      <c r="U504" t="s">
        <v>1003</v>
      </c>
      <c r="V504" t="s">
        <v>41</v>
      </c>
      <c r="W504" t="s">
        <v>33</v>
      </c>
      <c r="X504" t="s">
        <v>43</v>
      </c>
      <c r="Y504" t="s">
        <v>35</v>
      </c>
      <c r="Z504" s="198">
        <v>45072</v>
      </c>
      <c r="AA504" s="198">
        <v>45504</v>
      </c>
      <c r="AB504" t="s">
        <v>36</v>
      </c>
      <c r="AC504">
        <v>3700000</v>
      </c>
      <c r="AD504" t="s">
        <v>42</v>
      </c>
      <c r="AE504" t="s">
        <v>37</v>
      </c>
      <c r="AF504" s="37">
        <v>1</v>
      </c>
      <c r="AG504" s="79" t="str">
        <f t="shared" si="7"/>
        <v>0</v>
      </c>
      <c r="AH504" s="3">
        <v>1</v>
      </c>
    </row>
    <row r="505" spans="1:34" x14ac:dyDescent="0.3">
      <c r="A505" t="s">
        <v>1177</v>
      </c>
      <c r="B505" t="s">
        <v>1178</v>
      </c>
      <c r="C505" t="s">
        <v>1854</v>
      </c>
      <c r="D505">
        <v>6890000</v>
      </c>
      <c r="E505">
        <v>6890000</v>
      </c>
      <c r="F505">
        <v>0</v>
      </c>
      <c r="G505">
        <v>0</v>
      </c>
      <c r="H505">
        <v>0</v>
      </c>
      <c r="I505">
        <v>6887518.0700000003</v>
      </c>
      <c r="J505" s="186">
        <v>99.963977793904206</v>
      </c>
      <c r="K505">
        <v>0</v>
      </c>
      <c r="L505">
        <v>0</v>
      </c>
      <c r="M505">
        <v>6887518.0700000003</v>
      </c>
      <c r="N505">
        <v>0</v>
      </c>
      <c r="O505">
        <v>6887518.0700000003</v>
      </c>
      <c r="P505">
        <v>0</v>
      </c>
      <c r="Q505">
        <v>-4729.9399999999996</v>
      </c>
      <c r="R505">
        <v>0</v>
      </c>
      <c r="S505" t="s">
        <v>1001</v>
      </c>
      <c r="T505" t="s">
        <v>1002</v>
      </c>
      <c r="U505" t="s">
        <v>1003</v>
      </c>
      <c r="V505" t="s">
        <v>41</v>
      </c>
      <c r="W505" t="s">
        <v>33</v>
      </c>
      <c r="X505" t="s">
        <v>43</v>
      </c>
      <c r="Y505" t="s">
        <v>35</v>
      </c>
      <c r="Z505" s="198">
        <v>45070</v>
      </c>
      <c r="AA505" s="198">
        <v>45504</v>
      </c>
      <c r="AB505" t="s">
        <v>36</v>
      </c>
      <c r="AC505">
        <v>6890000</v>
      </c>
      <c r="AD505" t="s">
        <v>42</v>
      </c>
      <c r="AE505" t="s">
        <v>37</v>
      </c>
      <c r="AF505" s="37">
        <v>1</v>
      </c>
      <c r="AG505" s="79" t="str">
        <f t="shared" si="7"/>
        <v>0</v>
      </c>
      <c r="AH505" s="3">
        <v>1</v>
      </c>
    </row>
    <row r="506" spans="1:34" x14ac:dyDescent="0.3">
      <c r="A506" t="s">
        <v>1008</v>
      </c>
      <c r="B506" t="s">
        <v>1009</v>
      </c>
      <c r="C506" t="s">
        <v>1857</v>
      </c>
      <c r="D506">
        <v>5000000</v>
      </c>
      <c r="E506">
        <v>5000000</v>
      </c>
      <c r="F506">
        <v>0</v>
      </c>
      <c r="G506">
        <v>0</v>
      </c>
      <c r="H506">
        <v>0</v>
      </c>
      <c r="I506">
        <v>4942537.2300000004</v>
      </c>
      <c r="J506" s="186">
        <v>98.850744600000013</v>
      </c>
      <c r="K506">
        <v>0</v>
      </c>
      <c r="L506">
        <v>0</v>
      </c>
      <c r="M506">
        <v>4942537.2300000004</v>
      </c>
      <c r="N506">
        <v>0</v>
      </c>
      <c r="O506">
        <v>4942537.2300000004</v>
      </c>
      <c r="P506">
        <v>0</v>
      </c>
      <c r="Q506">
        <v>0</v>
      </c>
      <c r="R506">
        <v>0</v>
      </c>
      <c r="S506" t="s">
        <v>1001</v>
      </c>
      <c r="T506" t="s">
        <v>1002</v>
      </c>
      <c r="U506" t="s">
        <v>1003</v>
      </c>
      <c r="V506" t="s">
        <v>100</v>
      </c>
      <c r="W506" t="s">
        <v>33</v>
      </c>
      <c r="X506" t="s">
        <v>102</v>
      </c>
      <c r="Y506" t="s">
        <v>44</v>
      </c>
      <c r="Z506" s="198">
        <v>45077</v>
      </c>
      <c r="AA506" s="198">
        <v>45382</v>
      </c>
      <c r="AB506" t="s">
        <v>36</v>
      </c>
      <c r="AC506">
        <v>5000000</v>
      </c>
      <c r="AD506" t="s">
        <v>101</v>
      </c>
      <c r="AE506" t="s">
        <v>37</v>
      </c>
      <c r="AF506" s="37">
        <v>1</v>
      </c>
      <c r="AG506" s="79" t="str">
        <f t="shared" si="7"/>
        <v>0</v>
      </c>
      <c r="AH506" s="3">
        <v>1</v>
      </c>
    </row>
    <row r="507" spans="1:34" x14ac:dyDescent="0.3">
      <c r="A507" t="s">
        <v>1197</v>
      </c>
      <c r="B507" t="s">
        <v>1198</v>
      </c>
      <c r="C507" t="s">
        <v>1854</v>
      </c>
      <c r="D507">
        <v>2200000</v>
      </c>
      <c r="E507">
        <v>2200000</v>
      </c>
      <c r="F507">
        <v>0</v>
      </c>
      <c r="G507">
        <v>0</v>
      </c>
      <c r="H507">
        <v>0</v>
      </c>
      <c r="I507">
        <v>2026531.99</v>
      </c>
      <c r="J507" s="186">
        <v>92.115090454545452</v>
      </c>
      <c r="K507">
        <v>0</v>
      </c>
      <c r="L507">
        <v>0</v>
      </c>
      <c r="M507">
        <v>2026531.99</v>
      </c>
      <c r="N507">
        <v>0</v>
      </c>
      <c r="O507">
        <v>2026531.99</v>
      </c>
      <c r="P507">
        <v>0</v>
      </c>
      <c r="Q507">
        <v>0</v>
      </c>
      <c r="R507">
        <v>0</v>
      </c>
      <c r="S507" t="s">
        <v>1001</v>
      </c>
      <c r="T507" t="s">
        <v>1002</v>
      </c>
      <c r="U507" t="s">
        <v>1003</v>
      </c>
      <c r="V507" t="s">
        <v>29</v>
      </c>
      <c r="W507" t="s">
        <v>33</v>
      </c>
      <c r="X507" t="s">
        <v>43</v>
      </c>
      <c r="Y507" t="s">
        <v>35</v>
      </c>
      <c r="Z507" s="198">
        <v>45076</v>
      </c>
      <c r="AA507" s="198">
        <v>45535</v>
      </c>
      <c r="AB507" t="s">
        <v>36</v>
      </c>
      <c r="AC507">
        <v>2200000</v>
      </c>
      <c r="AD507" t="s">
        <v>29</v>
      </c>
      <c r="AE507" t="s">
        <v>37</v>
      </c>
      <c r="AF507" s="37">
        <v>1</v>
      </c>
      <c r="AG507" s="79" t="str">
        <f t="shared" si="7"/>
        <v>0</v>
      </c>
      <c r="AH507" s="3">
        <v>1</v>
      </c>
    </row>
    <row r="508" spans="1:34" x14ac:dyDescent="0.3">
      <c r="A508" t="s">
        <v>1181</v>
      </c>
      <c r="B508" t="s">
        <v>1182</v>
      </c>
      <c r="C508" t="s">
        <v>1854</v>
      </c>
      <c r="D508">
        <v>12000000</v>
      </c>
      <c r="E508">
        <v>12000000</v>
      </c>
      <c r="F508">
        <v>0</v>
      </c>
      <c r="G508">
        <v>0</v>
      </c>
      <c r="H508">
        <v>0</v>
      </c>
      <c r="I508">
        <v>11997634.560000001</v>
      </c>
      <c r="J508" s="186">
        <v>99.980288000000002</v>
      </c>
      <c r="K508">
        <v>0</v>
      </c>
      <c r="L508">
        <v>0</v>
      </c>
      <c r="M508">
        <v>11997634.560000001</v>
      </c>
      <c r="N508">
        <v>0</v>
      </c>
      <c r="O508">
        <v>11997634.560000001</v>
      </c>
      <c r="P508">
        <v>0</v>
      </c>
      <c r="Q508">
        <v>0</v>
      </c>
      <c r="R508">
        <v>0</v>
      </c>
      <c r="S508" t="s">
        <v>1001</v>
      </c>
      <c r="T508" t="s">
        <v>1002</v>
      </c>
      <c r="U508" t="s">
        <v>1003</v>
      </c>
      <c r="V508" t="s">
        <v>29</v>
      </c>
      <c r="W508" t="s">
        <v>33</v>
      </c>
      <c r="X508" t="s">
        <v>43</v>
      </c>
      <c r="Y508" t="s">
        <v>35</v>
      </c>
      <c r="Z508" s="198">
        <v>45076</v>
      </c>
      <c r="AA508" s="198">
        <v>45535</v>
      </c>
      <c r="AB508" t="s">
        <v>36</v>
      </c>
      <c r="AC508">
        <v>12000000</v>
      </c>
      <c r="AD508" t="s">
        <v>29</v>
      </c>
      <c r="AE508" t="s">
        <v>37</v>
      </c>
      <c r="AF508" s="37">
        <v>1</v>
      </c>
      <c r="AG508" s="79" t="str">
        <f t="shared" si="7"/>
        <v>0</v>
      </c>
      <c r="AH508" s="3">
        <v>1</v>
      </c>
    </row>
    <row r="509" spans="1:34" x14ac:dyDescent="0.3">
      <c r="A509" t="s">
        <v>1042</v>
      </c>
      <c r="B509" t="s">
        <v>1043</v>
      </c>
      <c r="C509" t="s">
        <v>1857</v>
      </c>
      <c r="D509">
        <v>2000000</v>
      </c>
      <c r="E509">
        <v>2000000</v>
      </c>
      <c r="F509">
        <v>0</v>
      </c>
      <c r="G509">
        <v>0</v>
      </c>
      <c r="H509">
        <v>0</v>
      </c>
      <c r="I509">
        <v>1762954.78</v>
      </c>
      <c r="J509" s="186">
        <v>88.147739000000001</v>
      </c>
      <c r="K509">
        <v>0</v>
      </c>
      <c r="L509">
        <v>0</v>
      </c>
      <c r="M509">
        <v>1762954.78</v>
      </c>
      <c r="N509">
        <v>0</v>
      </c>
      <c r="O509">
        <v>1762954.78</v>
      </c>
      <c r="P509">
        <v>0</v>
      </c>
      <c r="Q509">
        <v>0</v>
      </c>
      <c r="R509">
        <v>0</v>
      </c>
      <c r="S509" t="s">
        <v>1001</v>
      </c>
      <c r="T509" t="s">
        <v>1002</v>
      </c>
      <c r="U509" t="s">
        <v>1003</v>
      </c>
      <c r="V509" t="s">
        <v>29</v>
      </c>
      <c r="W509" t="s">
        <v>33</v>
      </c>
      <c r="X509" t="s">
        <v>102</v>
      </c>
      <c r="Y509" t="s">
        <v>86</v>
      </c>
      <c r="Z509" s="198">
        <v>45077</v>
      </c>
      <c r="AA509" s="198">
        <v>45382</v>
      </c>
      <c r="AB509" t="s">
        <v>36</v>
      </c>
      <c r="AC509">
        <v>2000000</v>
      </c>
      <c r="AD509" t="s">
        <v>29</v>
      </c>
      <c r="AE509" t="s">
        <v>37</v>
      </c>
      <c r="AF509" s="37">
        <v>1</v>
      </c>
      <c r="AG509" s="79" t="str">
        <f t="shared" si="7"/>
        <v>0</v>
      </c>
      <c r="AH509" s="3">
        <v>1</v>
      </c>
    </row>
    <row r="510" spans="1:34" x14ac:dyDescent="0.3">
      <c r="A510" t="s">
        <v>1026</v>
      </c>
      <c r="B510" t="s">
        <v>1027</v>
      </c>
      <c r="C510" t="s">
        <v>1857</v>
      </c>
      <c r="D510">
        <v>2000000</v>
      </c>
      <c r="E510">
        <v>2000000</v>
      </c>
      <c r="F510">
        <v>0</v>
      </c>
      <c r="G510">
        <v>0</v>
      </c>
      <c r="H510">
        <v>0</v>
      </c>
      <c r="I510">
        <v>1999182.17</v>
      </c>
      <c r="J510" s="186">
        <v>99.959108499999999</v>
      </c>
      <c r="K510">
        <v>0</v>
      </c>
      <c r="L510">
        <v>0</v>
      </c>
      <c r="M510">
        <v>1999182.17</v>
      </c>
      <c r="N510">
        <v>0</v>
      </c>
      <c r="O510">
        <v>1999182.17</v>
      </c>
      <c r="P510">
        <v>0</v>
      </c>
      <c r="Q510">
        <v>0</v>
      </c>
      <c r="R510">
        <v>0</v>
      </c>
      <c r="S510" t="s">
        <v>1001</v>
      </c>
      <c r="T510" t="s">
        <v>1002</v>
      </c>
      <c r="U510" t="s">
        <v>1003</v>
      </c>
      <c r="V510" t="s">
        <v>29</v>
      </c>
      <c r="W510" t="s">
        <v>33</v>
      </c>
      <c r="X510" t="s">
        <v>53</v>
      </c>
      <c r="Y510" t="s">
        <v>86</v>
      </c>
      <c r="Z510" s="198">
        <v>45075</v>
      </c>
      <c r="AA510" s="198">
        <v>45657</v>
      </c>
      <c r="AB510" t="s">
        <v>36</v>
      </c>
      <c r="AC510">
        <v>2000000</v>
      </c>
      <c r="AD510" t="s">
        <v>29</v>
      </c>
      <c r="AE510" t="s">
        <v>37</v>
      </c>
      <c r="AF510" s="37">
        <v>1</v>
      </c>
      <c r="AG510" s="79" t="str">
        <f t="shared" si="7"/>
        <v>0</v>
      </c>
      <c r="AH510" s="3">
        <v>1</v>
      </c>
    </row>
    <row r="511" spans="1:34" x14ac:dyDescent="0.3">
      <c r="A511" t="s">
        <v>1046</v>
      </c>
      <c r="B511" t="s">
        <v>1047</v>
      </c>
      <c r="C511" t="s">
        <v>1853</v>
      </c>
      <c r="D511">
        <v>47670320</v>
      </c>
      <c r="E511">
        <v>47670320</v>
      </c>
      <c r="F511">
        <v>0</v>
      </c>
      <c r="G511">
        <v>0</v>
      </c>
      <c r="H511">
        <v>0</v>
      </c>
      <c r="I511">
        <v>47518272</v>
      </c>
      <c r="J511" s="186">
        <v>99.681042627781807</v>
      </c>
      <c r="K511">
        <v>0</v>
      </c>
      <c r="L511">
        <v>0</v>
      </c>
      <c r="M511">
        <v>47518272</v>
      </c>
      <c r="N511">
        <v>0</v>
      </c>
      <c r="O511">
        <v>47518272</v>
      </c>
      <c r="P511">
        <v>0</v>
      </c>
      <c r="Q511">
        <v>0</v>
      </c>
      <c r="R511">
        <v>0</v>
      </c>
      <c r="S511" t="s">
        <v>1001</v>
      </c>
      <c r="T511" t="s">
        <v>1002</v>
      </c>
      <c r="U511" t="s">
        <v>1003</v>
      </c>
      <c r="V511" t="s">
        <v>31</v>
      </c>
      <c r="W511" t="s">
        <v>33</v>
      </c>
      <c r="X511" t="s">
        <v>34</v>
      </c>
      <c r="Y511" t="s">
        <v>989</v>
      </c>
      <c r="Z511" s="198">
        <v>45086</v>
      </c>
      <c r="AA511" s="198">
        <v>45838</v>
      </c>
      <c r="AB511" t="s">
        <v>36</v>
      </c>
      <c r="AC511">
        <v>47670320</v>
      </c>
      <c r="AD511" t="s">
        <v>32</v>
      </c>
      <c r="AE511" t="s">
        <v>37</v>
      </c>
      <c r="AF511" s="37">
        <v>1</v>
      </c>
      <c r="AG511" s="79" t="str">
        <f t="shared" si="7"/>
        <v>0</v>
      </c>
      <c r="AH511" s="3">
        <v>1</v>
      </c>
    </row>
    <row r="512" spans="1:34" x14ac:dyDescent="0.3">
      <c r="A512" t="s">
        <v>1175</v>
      </c>
      <c r="B512" t="s">
        <v>1176</v>
      </c>
      <c r="C512" t="s">
        <v>1857</v>
      </c>
      <c r="D512">
        <v>1200000</v>
      </c>
      <c r="E512">
        <v>1200000</v>
      </c>
      <c r="F512">
        <v>0</v>
      </c>
      <c r="G512">
        <v>0</v>
      </c>
      <c r="H512">
        <v>0</v>
      </c>
      <c r="I512">
        <v>1187269.23</v>
      </c>
      <c r="J512" s="186">
        <v>98.939102500000004</v>
      </c>
      <c r="K512">
        <v>0</v>
      </c>
      <c r="L512">
        <v>0</v>
      </c>
      <c r="M512">
        <v>1187269.23</v>
      </c>
      <c r="N512">
        <v>0</v>
      </c>
      <c r="O512">
        <v>1187269.23</v>
      </c>
      <c r="P512">
        <v>0</v>
      </c>
      <c r="Q512">
        <v>0</v>
      </c>
      <c r="R512">
        <v>0</v>
      </c>
      <c r="S512" t="s">
        <v>1001</v>
      </c>
      <c r="T512" t="s">
        <v>1002</v>
      </c>
      <c r="U512" t="s">
        <v>1003</v>
      </c>
      <c r="V512" t="s">
        <v>100</v>
      </c>
      <c r="W512" t="s">
        <v>33</v>
      </c>
      <c r="X512" t="s">
        <v>102</v>
      </c>
      <c r="Y512" t="s">
        <v>35</v>
      </c>
      <c r="Z512" s="198">
        <v>45078</v>
      </c>
      <c r="AA512" s="198">
        <v>45382</v>
      </c>
      <c r="AB512" t="s">
        <v>36</v>
      </c>
      <c r="AC512">
        <v>1200000</v>
      </c>
      <c r="AD512" t="s">
        <v>101</v>
      </c>
      <c r="AE512" t="s">
        <v>37</v>
      </c>
      <c r="AF512" s="37">
        <v>1</v>
      </c>
      <c r="AG512" s="79" t="str">
        <f t="shared" si="7"/>
        <v>0</v>
      </c>
      <c r="AH512" s="3">
        <v>1</v>
      </c>
    </row>
    <row r="513" spans="1:34" x14ac:dyDescent="0.3">
      <c r="A513" t="s">
        <v>1032</v>
      </c>
      <c r="B513" t="s">
        <v>1033</v>
      </c>
      <c r="C513" t="s">
        <v>1857</v>
      </c>
      <c r="D513">
        <v>2000000</v>
      </c>
      <c r="E513">
        <v>2000000</v>
      </c>
      <c r="F513">
        <v>0</v>
      </c>
      <c r="G513">
        <v>0</v>
      </c>
      <c r="H513">
        <v>0</v>
      </c>
      <c r="I513">
        <v>1467702.65</v>
      </c>
      <c r="J513" s="186">
        <v>73.385132499999997</v>
      </c>
      <c r="K513">
        <v>0</v>
      </c>
      <c r="L513">
        <v>0</v>
      </c>
      <c r="M513">
        <v>1467702.65</v>
      </c>
      <c r="N513">
        <v>0</v>
      </c>
      <c r="O513">
        <v>1467702.65</v>
      </c>
      <c r="P513">
        <v>0</v>
      </c>
      <c r="Q513">
        <v>0</v>
      </c>
      <c r="R513">
        <v>0</v>
      </c>
      <c r="S513" t="s">
        <v>1001</v>
      </c>
      <c r="T513" t="s">
        <v>1002</v>
      </c>
      <c r="U513" t="s">
        <v>1003</v>
      </c>
      <c r="V513" t="s">
        <v>29</v>
      </c>
      <c r="W513" t="s">
        <v>33</v>
      </c>
      <c r="X513" t="s">
        <v>102</v>
      </c>
      <c r="Y513" t="s">
        <v>86</v>
      </c>
      <c r="Z513" s="198">
        <v>45078</v>
      </c>
      <c r="AA513" s="198">
        <v>45382</v>
      </c>
      <c r="AB513" t="s">
        <v>36</v>
      </c>
      <c r="AC513">
        <v>2000000</v>
      </c>
      <c r="AD513" t="s">
        <v>29</v>
      </c>
      <c r="AE513" t="s">
        <v>37</v>
      </c>
      <c r="AF513" s="37">
        <v>1</v>
      </c>
      <c r="AG513" s="79" t="str">
        <f t="shared" si="7"/>
        <v>0</v>
      </c>
      <c r="AH513" s="3">
        <v>1</v>
      </c>
    </row>
    <row r="514" spans="1:34" x14ac:dyDescent="0.3">
      <c r="A514" t="s">
        <v>1012</v>
      </c>
      <c r="B514" t="s">
        <v>1013</v>
      </c>
      <c r="C514" t="s">
        <v>1854</v>
      </c>
      <c r="D514">
        <v>4000000</v>
      </c>
      <c r="E514">
        <v>4000000</v>
      </c>
      <c r="F514">
        <v>0</v>
      </c>
      <c r="G514">
        <v>0</v>
      </c>
      <c r="H514">
        <v>0</v>
      </c>
      <c r="I514">
        <v>3942522.87</v>
      </c>
      <c r="J514" s="186">
        <v>98.563071750000006</v>
      </c>
      <c r="K514">
        <v>0</v>
      </c>
      <c r="L514">
        <v>0</v>
      </c>
      <c r="M514">
        <v>3942522.87</v>
      </c>
      <c r="N514">
        <v>0</v>
      </c>
      <c r="O514">
        <v>3942522.87</v>
      </c>
      <c r="P514">
        <v>0</v>
      </c>
      <c r="Q514">
        <v>0</v>
      </c>
      <c r="R514">
        <v>0</v>
      </c>
      <c r="S514" t="s">
        <v>1001</v>
      </c>
      <c r="T514" t="s">
        <v>1002</v>
      </c>
      <c r="U514" t="s">
        <v>1003</v>
      </c>
      <c r="V514" t="s">
        <v>41</v>
      </c>
      <c r="W514" t="s">
        <v>33</v>
      </c>
      <c r="X514" t="s">
        <v>43</v>
      </c>
      <c r="Y514" t="s">
        <v>44</v>
      </c>
      <c r="Z514" s="198">
        <v>45085</v>
      </c>
      <c r="AA514" s="198">
        <v>45535</v>
      </c>
      <c r="AB514" t="s">
        <v>36</v>
      </c>
      <c r="AC514">
        <v>4000000</v>
      </c>
      <c r="AD514" t="s">
        <v>42</v>
      </c>
      <c r="AE514" t="s">
        <v>37</v>
      </c>
      <c r="AF514" s="37">
        <v>1</v>
      </c>
      <c r="AG514" s="79" t="str">
        <f t="shared" si="7"/>
        <v>0</v>
      </c>
      <c r="AH514" s="3">
        <v>1</v>
      </c>
    </row>
    <row r="515" spans="1:34" x14ac:dyDescent="0.3">
      <c r="A515" t="s">
        <v>1052</v>
      </c>
      <c r="B515" t="s">
        <v>1053</v>
      </c>
      <c r="C515" t="s">
        <v>1856</v>
      </c>
      <c r="D515">
        <v>4400000</v>
      </c>
      <c r="E515">
        <v>4400000</v>
      </c>
      <c r="F515">
        <v>0</v>
      </c>
      <c r="G515">
        <v>0</v>
      </c>
      <c r="H515">
        <v>0</v>
      </c>
      <c r="I515">
        <v>4335478.4400000004</v>
      </c>
      <c r="J515" s="186">
        <v>98.533600909090922</v>
      </c>
      <c r="K515">
        <v>0</v>
      </c>
      <c r="L515">
        <v>0</v>
      </c>
      <c r="M515">
        <v>4335478.4400000004</v>
      </c>
      <c r="N515">
        <v>0</v>
      </c>
      <c r="O515">
        <v>4335478.4400000004</v>
      </c>
      <c r="P515">
        <v>0</v>
      </c>
      <c r="Q515">
        <v>0</v>
      </c>
      <c r="R515">
        <v>0</v>
      </c>
      <c r="S515" t="s">
        <v>1001</v>
      </c>
      <c r="T515" t="s">
        <v>1002</v>
      </c>
      <c r="U515" t="s">
        <v>1003</v>
      </c>
      <c r="V515" t="s">
        <v>76</v>
      </c>
      <c r="W515" t="s">
        <v>33</v>
      </c>
      <c r="X515" t="s">
        <v>78</v>
      </c>
      <c r="Y515" t="s">
        <v>35</v>
      </c>
      <c r="Z515" s="198">
        <v>45086</v>
      </c>
      <c r="AA515" s="198">
        <v>45747</v>
      </c>
      <c r="AB515" t="s">
        <v>36</v>
      </c>
      <c r="AC515">
        <v>4400000</v>
      </c>
      <c r="AD515" t="s">
        <v>77</v>
      </c>
      <c r="AE515" t="s">
        <v>37</v>
      </c>
      <c r="AF515" s="37">
        <v>1</v>
      </c>
      <c r="AG515" s="79" t="str">
        <f t="shared" ref="AG515:AG578" si="8">IF(N515&lt;0,"1","0")</f>
        <v>0</v>
      </c>
      <c r="AH515" s="3">
        <v>1</v>
      </c>
    </row>
    <row r="516" spans="1:34" x14ac:dyDescent="0.3">
      <c r="A516" t="s">
        <v>1054</v>
      </c>
      <c r="B516" t="s">
        <v>1055</v>
      </c>
      <c r="C516" t="s">
        <v>1856</v>
      </c>
      <c r="D516">
        <v>4500000</v>
      </c>
      <c r="E516">
        <v>4500000</v>
      </c>
      <c r="F516">
        <v>0</v>
      </c>
      <c r="G516">
        <v>0</v>
      </c>
      <c r="H516">
        <v>0</v>
      </c>
      <c r="I516">
        <v>4401347</v>
      </c>
      <c r="J516" s="186">
        <v>97.807711111111118</v>
      </c>
      <c r="K516">
        <v>0</v>
      </c>
      <c r="L516">
        <v>0</v>
      </c>
      <c r="M516">
        <v>4401347</v>
      </c>
      <c r="N516">
        <v>0</v>
      </c>
      <c r="O516">
        <v>4401347</v>
      </c>
      <c r="P516">
        <v>0</v>
      </c>
      <c r="Q516">
        <v>0</v>
      </c>
      <c r="R516">
        <v>0</v>
      </c>
      <c r="S516" t="s">
        <v>1001</v>
      </c>
      <c r="T516" t="s">
        <v>1002</v>
      </c>
      <c r="U516" t="s">
        <v>1003</v>
      </c>
      <c r="V516" t="s">
        <v>76</v>
      </c>
      <c r="W516" t="s">
        <v>33</v>
      </c>
      <c r="X516" t="s">
        <v>78</v>
      </c>
      <c r="Y516" t="s">
        <v>35</v>
      </c>
      <c r="Z516" s="198">
        <v>45086</v>
      </c>
      <c r="AA516" s="198">
        <v>45747</v>
      </c>
      <c r="AB516" t="s">
        <v>36</v>
      </c>
      <c r="AC516">
        <v>4500000</v>
      </c>
      <c r="AD516" t="s">
        <v>77</v>
      </c>
      <c r="AE516" t="s">
        <v>37</v>
      </c>
      <c r="AF516" s="37">
        <v>1</v>
      </c>
      <c r="AG516" s="79" t="str">
        <f t="shared" si="8"/>
        <v>0</v>
      </c>
      <c r="AH516" s="3">
        <v>1</v>
      </c>
    </row>
    <row r="517" spans="1:34" x14ac:dyDescent="0.3">
      <c r="A517" t="s">
        <v>1163</v>
      </c>
      <c r="B517" t="s">
        <v>1164</v>
      </c>
      <c r="C517" t="s">
        <v>1856</v>
      </c>
      <c r="D517">
        <v>4700000</v>
      </c>
      <c r="E517">
        <v>4700000</v>
      </c>
      <c r="F517">
        <v>0</v>
      </c>
      <c r="G517">
        <v>0</v>
      </c>
      <c r="H517">
        <v>0</v>
      </c>
      <c r="I517">
        <v>4699819.3499999996</v>
      </c>
      <c r="J517" s="186">
        <v>99.996156382978711</v>
      </c>
      <c r="K517">
        <v>0</v>
      </c>
      <c r="L517">
        <v>0</v>
      </c>
      <c r="M517">
        <v>4699819.3499999996</v>
      </c>
      <c r="N517">
        <v>0</v>
      </c>
      <c r="O517">
        <v>4699819.3499999996</v>
      </c>
      <c r="P517">
        <v>0</v>
      </c>
      <c r="Q517">
        <v>-22291.3</v>
      </c>
      <c r="R517">
        <v>0</v>
      </c>
      <c r="S517" t="s">
        <v>1001</v>
      </c>
      <c r="T517" t="s">
        <v>1002</v>
      </c>
      <c r="U517" t="s">
        <v>1003</v>
      </c>
      <c r="V517" t="s">
        <v>76</v>
      </c>
      <c r="W517" t="s">
        <v>33</v>
      </c>
      <c r="X517" t="s">
        <v>78</v>
      </c>
      <c r="Y517" t="s">
        <v>35</v>
      </c>
      <c r="Z517" s="198">
        <v>45085</v>
      </c>
      <c r="AA517" s="198">
        <v>45747</v>
      </c>
      <c r="AB517" t="s">
        <v>36</v>
      </c>
      <c r="AC517">
        <v>4700000</v>
      </c>
      <c r="AD517" t="s">
        <v>77</v>
      </c>
      <c r="AE517" t="s">
        <v>37</v>
      </c>
      <c r="AF517" s="37">
        <v>1</v>
      </c>
      <c r="AG517" s="79" t="str">
        <f t="shared" si="8"/>
        <v>0</v>
      </c>
      <c r="AH517" s="3">
        <v>1</v>
      </c>
    </row>
    <row r="518" spans="1:34" x14ac:dyDescent="0.3">
      <c r="A518" t="s">
        <v>999</v>
      </c>
      <c r="B518" t="s">
        <v>1000</v>
      </c>
      <c r="C518" t="s">
        <v>1859</v>
      </c>
      <c r="D518">
        <v>18800000</v>
      </c>
      <c r="E518">
        <v>18800000</v>
      </c>
      <c r="F518">
        <v>0</v>
      </c>
      <c r="G518">
        <v>0</v>
      </c>
      <c r="H518">
        <v>0</v>
      </c>
      <c r="I518">
        <v>10027292.82</v>
      </c>
      <c r="J518" s="186">
        <v>53.336663936170211</v>
      </c>
      <c r="K518">
        <v>0</v>
      </c>
      <c r="L518">
        <v>0</v>
      </c>
      <c r="M518">
        <v>10027292.82</v>
      </c>
      <c r="N518">
        <v>0</v>
      </c>
      <c r="O518">
        <v>10027292.82</v>
      </c>
      <c r="P518">
        <v>0</v>
      </c>
      <c r="Q518">
        <v>0</v>
      </c>
      <c r="R518">
        <v>0</v>
      </c>
      <c r="S518" t="s">
        <v>1001</v>
      </c>
      <c r="T518" t="s">
        <v>1002</v>
      </c>
      <c r="U518" t="s">
        <v>1003</v>
      </c>
      <c r="V518" t="s">
        <v>162</v>
      </c>
      <c r="W518" t="s">
        <v>33</v>
      </c>
      <c r="X518" t="s">
        <v>164</v>
      </c>
      <c r="Y518" t="s">
        <v>317</v>
      </c>
      <c r="Z518" s="198">
        <v>45085</v>
      </c>
      <c r="AA518" s="198">
        <v>45657</v>
      </c>
      <c r="AB518" t="s">
        <v>36</v>
      </c>
      <c r="AC518">
        <v>18800000</v>
      </c>
      <c r="AD518" t="s">
        <v>163</v>
      </c>
      <c r="AE518" t="s">
        <v>37</v>
      </c>
      <c r="AF518" s="37">
        <v>1</v>
      </c>
      <c r="AG518" s="79" t="str">
        <f t="shared" si="8"/>
        <v>0</v>
      </c>
      <c r="AH518" s="3">
        <v>1</v>
      </c>
    </row>
    <row r="519" spans="1:34" x14ac:dyDescent="0.3">
      <c r="A519" t="s">
        <v>1157</v>
      </c>
      <c r="B519" t="s">
        <v>1158</v>
      </c>
      <c r="C519" t="s">
        <v>1855</v>
      </c>
      <c r="D519">
        <v>2500000</v>
      </c>
      <c r="E519">
        <v>2500000</v>
      </c>
      <c r="F519">
        <v>53400.24</v>
      </c>
      <c r="G519">
        <v>0</v>
      </c>
      <c r="H519">
        <v>0</v>
      </c>
      <c r="I519">
        <v>2348968.9900000002</v>
      </c>
      <c r="J519" s="186">
        <v>93.958759600000008</v>
      </c>
      <c r="K519">
        <v>0</v>
      </c>
      <c r="L519">
        <v>0</v>
      </c>
      <c r="M519">
        <v>2348968.9900000002</v>
      </c>
      <c r="N519">
        <v>0</v>
      </c>
      <c r="O519">
        <v>2402369.23</v>
      </c>
      <c r="P519">
        <v>0</v>
      </c>
      <c r="Q519">
        <v>0</v>
      </c>
      <c r="R519">
        <v>0</v>
      </c>
      <c r="S519" t="s">
        <v>286</v>
      </c>
      <c r="T519" t="s">
        <v>1002</v>
      </c>
      <c r="U519" t="s">
        <v>1003</v>
      </c>
      <c r="V519" t="s">
        <v>57</v>
      </c>
      <c r="W519" t="s">
        <v>33</v>
      </c>
      <c r="X519" t="s">
        <v>59</v>
      </c>
      <c r="Y519" t="s">
        <v>35</v>
      </c>
      <c r="Z519" s="198">
        <v>45085</v>
      </c>
      <c r="AA519" s="198">
        <v>45747</v>
      </c>
      <c r="AB519" t="s">
        <v>36</v>
      </c>
      <c r="AC519">
        <v>2500000</v>
      </c>
      <c r="AD519" t="s">
        <v>58</v>
      </c>
      <c r="AE519" t="s">
        <v>45</v>
      </c>
      <c r="AF519" s="37">
        <v>1</v>
      </c>
      <c r="AG519" s="79" t="str">
        <f t="shared" si="8"/>
        <v>0</v>
      </c>
      <c r="AH519" s="3">
        <v>1</v>
      </c>
    </row>
    <row r="520" spans="1:34" x14ac:dyDescent="0.3">
      <c r="A520" t="s">
        <v>1014</v>
      </c>
      <c r="B520" t="s">
        <v>1015</v>
      </c>
      <c r="C520" t="s">
        <v>1856</v>
      </c>
      <c r="D520">
        <v>4500000</v>
      </c>
      <c r="E520">
        <v>4500000</v>
      </c>
      <c r="F520">
        <v>0</v>
      </c>
      <c r="G520">
        <v>0</v>
      </c>
      <c r="H520">
        <v>0</v>
      </c>
      <c r="I520">
        <v>3694081.57</v>
      </c>
      <c r="J520" s="186">
        <v>82.090701555555555</v>
      </c>
      <c r="K520">
        <v>0</v>
      </c>
      <c r="L520">
        <v>0</v>
      </c>
      <c r="M520">
        <v>3694081.57</v>
      </c>
      <c r="N520">
        <v>0</v>
      </c>
      <c r="O520">
        <v>3694081.57</v>
      </c>
      <c r="P520">
        <v>0</v>
      </c>
      <c r="Q520">
        <v>0</v>
      </c>
      <c r="R520">
        <v>0</v>
      </c>
      <c r="S520" t="s">
        <v>1001</v>
      </c>
      <c r="T520" t="s">
        <v>1002</v>
      </c>
      <c r="U520" t="s">
        <v>1003</v>
      </c>
      <c r="V520" t="s">
        <v>76</v>
      </c>
      <c r="W520" t="s">
        <v>33</v>
      </c>
      <c r="X520" t="s">
        <v>78</v>
      </c>
      <c r="Y520" t="s">
        <v>44</v>
      </c>
      <c r="Z520" s="198">
        <v>45086</v>
      </c>
      <c r="AA520" s="198">
        <v>45382</v>
      </c>
      <c r="AB520" t="s">
        <v>36</v>
      </c>
      <c r="AC520">
        <v>4500000</v>
      </c>
      <c r="AD520" t="s">
        <v>77</v>
      </c>
      <c r="AE520" t="s">
        <v>37</v>
      </c>
      <c r="AF520" s="37">
        <v>1</v>
      </c>
      <c r="AG520" s="79" t="str">
        <f t="shared" si="8"/>
        <v>0</v>
      </c>
      <c r="AH520" s="3">
        <v>1</v>
      </c>
    </row>
    <row r="521" spans="1:34" x14ac:dyDescent="0.3">
      <c r="A521" t="s">
        <v>1137</v>
      </c>
      <c r="B521" t="s">
        <v>1138</v>
      </c>
      <c r="C521" t="s">
        <v>1859</v>
      </c>
      <c r="D521">
        <v>1050000</v>
      </c>
      <c r="E521">
        <v>1050000</v>
      </c>
      <c r="F521">
        <v>0</v>
      </c>
      <c r="G521">
        <v>0</v>
      </c>
      <c r="H521">
        <v>0</v>
      </c>
      <c r="I521">
        <v>769674.82</v>
      </c>
      <c r="J521" s="186">
        <v>73.302363809523811</v>
      </c>
      <c r="K521">
        <v>0</v>
      </c>
      <c r="L521">
        <v>0</v>
      </c>
      <c r="M521">
        <v>769674.82</v>
      </c>
      <c r="N521">
        <v>0</v>
      </c>
      <c r="O521">
        <v>769674.82</v>
      </c>
      <c r="P521">
        <v>0</v>
      </c>
      <c r="Q521">
        <v>0</v>
      </c>
      <c r="R521">
        <v>0</v>
      </c>
      <c r="S521" t="s">
        <v>1001</v>
      </c>
      <c r="T521" t="s">
        <v>1002</v>
      </c>
      <c r="U521" t="s">
        <v>1003</v>
      </c>
      <c r="V521" t="s">
        <v>162</v>
      </c>
      <c r="W521" t="s">
        <v>33</v>
      </c>
      <c r="X521" t="s">
        <v>164</v>
      </c>
      <c r="Y521" t="s">
        <v>35</v>
      </c>
      <c r="Z521" s="198">
        <v>45090</v>
      </c>
      <c r="AA521" s="198">
        <v>45382</v>
      </c>
      <c r="AB521" t="s">
        <v>36</v>
      </c>
      <c r="AC521">
        <v>1050000</v>
      </c>
      <c r="AD521" t="s">
        <v>163</v>
      </c>
      <c r="AE521" t="s">
        <v>37</v>
      </c>
      <c r="AF521" s="37">
        <v>1</v>
      </c>
      <c r="AG521" s="79" t="str">
        <f t="shared" si="8"/>
        <v>0</v>
      </c>
      <c r="AH521" s="3">
        <v>1</v>
      </c>
    </row>
    <row r="522" spans="1:34" x14ac:dyDescent="0.3">
      <c r="A522" t="s">
        <v>1064</v>
      </c>
      <c r="B522" t="s">
        <v>1065</v>
      </c>
      <c r="C522" t="s">
        <v>1859</v>
      </c>
      <c r="D522">
        <v>2050000</v>
      </c>
      <c r="E522">
        <v>2050000</v>
      </c>
      <c r="F522">
        <v>0</v>
      </c>
      <c r="G522">
        <v>0</v>
      </c>
      <c r="H522">
        <v>0</v>
      </c>
      <c r="I522">
        <v>1761128.28</v>
      </c>
      <c r="J522" s="186">
        <v>85.90869658536586</v>
      </c>
      <c r="K522">
        <v>0</v>
      </c>
      <c r="L522">
        <v>0</v>
      </c>
      <c r="M522">
        <v>1761128.28</v>
      </c>
      <c r="N522">
        <v>0</v>
      </c>
      <c r="O522">
        <v>1761128.28</v>
      </c>
      <c r="P522">
        <v>0</v>
      </c>
      <c r="Q522">
        <v>0</v>
      </c>
      <c r="R522">
        <v>0</v>
      </c>
      <c r="S522" t="s">
        <v>1001</v>
      </c>
      <c r="T522" t="s">
        <v>1002</v>
      </c>
      <c r="U522" t="s">
        <v>1003</v>
      </c>
      <c r="V522" t="s">
        <v>162</v>
      </c>
      <c r="W522" t="s">
        <v>33</v>
      </c>
      <c r="X522" t="s">
        <v>164</v>
      </c>
      <c r="Y522" t="s">
        <v>35</v>
      </c>
      <c r="Z522" s="198">
        <v>45090</v>
      </c>
      <c r="AA522" s="198">
        <v>45382</v>
      </c>
      <c r="AB522" t="s">
        <v>36</v>
      </c>
      <c r="AC522">
        <v>2050000</v>
      </c>
      <c r="AD522" t="s">
        <v>163</v>
      </c>
      <c r="AE522" t="s">
        <v>37</v>
      </c>
      <c r="AF522" s="37">
        <v>1</v>
      </c>
      <c r="AG522" s="79" t="str">
        <f t="shared" si="8"/>
        <v>0</v>
      </c>
      <c r="AH522" s="3">
        <v>1</v>
      </c>
    </row>
    <row r="523" spans="1:34" x14ac:dyDescent="0.3">
      <c r="A523" t="s">
        <v>1135</v>
      </c>
      <c r="B523" t="s">
        <v>1136</v>
      </c>
      <c r="C523" t="s">
        <v>1859</v>
      </c>
      <c r="D523">
        <v>850000</v>
      </c>
      <c r="E523">
        <v>850000</v>
      </c>
      <c r="F523">
        <v>0</v>
      </c>
      <c r="G523">
        <v>0</v>
      </c>
      <c r="H523">
        <v>0</v>
      </c>
      <c r="I523">
        <v>732000.01</v>
      </c>
      <c r="J523" s="186">
        <v>86.117648235294112</v>
      </c>
      <c r="K523">
        <v>0</v>
      </c>
      <c r="L523">
        <v>0</v>
      </c>
      <c r="M523">
        <v>732000.01</v>
      </c>
      <c r="N523">
        <v>0</v>
      </c>
      <c r="O523">
        <v>732000.01</v>
      </c>
      <c r="P523">
        <v>0</v>
      </c>
      <c r="Q523">
        <v>0</v>
      </c>
      <c r="R523">
        <v>0</v>
      </c>
      <c r="S523" t="s">
        <v>1001</v>
      </c>
      <c r="T523" t="s">
        <v>1002</v>
      </c>
      <c r="U523" t="s">
        <v>1003</v>
      </c>
      <c r="V523" t="s">
        <v>162</v>
      </c>
      <c r="W523" t="s">
        <v>33</v>
      </c>
      <c r="X523" t="s">
        <v>164</v>
      </c>
      <c r="Y523" t="s">
        <v>35</v>
      </c>
      <c r="Z523" s="198">
        <v>45090</v>
      </c>
      <c r="AA523" s="198">
        <v>45291</v>
      </c>
      <c r="AB523" t="s">
        <v>36</v>
      </c>
      <c r="AC523">
        <v>850000</v>
      </c>
      <c r="AD523" t="s">
        <v>163</v>
      </c>
      <c r="AE523" t="s">
        <v>37</v>
      </c>
      <c r="AF523" s="37">
        <v>1</v>
      </c>
      <c r="AG523" s="79" t="str">
        <f t="shared" si="8"/>
        <v>0</v>
      </c>
      <c r="AH523" s="3">
        <v>1</v>
      </c>
    </row>
    <row r="524" spans="1:34" x14ac:dyDescent="0.3">
      <c r="A524" t="s">
        <v>1147</v>
      </c>
      <c r="B524" t="s">
        <v>1148</v>
      </c>
      <c r="C524" t="s">
        <v>1859</v>
      </c>
      <c r="D524">
        <v>1770000</v>
      </c>
      <c r="E524">
        <v>1770000</v>
      </c>
      <c r="F524">
        <v>0</v>
      </c>
      <c r="G524">
        <v>0</v>
      </c>
      <c r="H524">
        <v>0</v>
      </c>
      <c r="I524">
        <v>1077436.75</v>
      </c>
      <c r="J524" s="186">
        <v>60.872132768361581</v>
      </c>
      <c r="K524">
        <v>0</v>
      </c>
      <c r="L524">
        <v>0</v>
      </c>
      <c r="M524">
        <v>1077436.75</v>
      </c>
      <c r="N524">
        <v>0</v>
      </c>
      <c r="O524">
        <v>1077436.75</v>
      </c>
      <c r="P524">
        <v>0</v>
      </c>
      <c r="Q524">
        <v>0</v>
      </c>
      <c r="R524">
        <v>0</v>
      </c>
      <c r="S524" t="s">
        <v>1001</v>
      </c>
      <c r="T524" t="s">
        <v>1002</v>
      </c>
      <c r="U524" t="s">
        <v>1003</v>
      </c>
      <c r="V524" t="s">
        <v>162</v>
      </c>
      <c r="W524" t="s">
        <v>33</v>
      </c>
      <c r="X524" t="s">
        <v>164</v>
      </c>
      <c r="Y524" t="s">
        <v>35</v>
      </c>
      <c r="Z524" s="198">
        <v>45090</v>
      </c>
      <c r="AA524" s="198">
        <v>45382</v>
      </c>
      <c r="AB524" t="s">
        <v>36</v>
      </c>
      <c r="AC524">
        <v>1770000</v>
      </c>
      <c r="AD524" t="s">
        <v>163</v>
      </c>
      <c r="AE524" t="s">
        <v>37</v>
      </c>
      <c r="AF524" s="37">
        <v>1</v>
      </c>
      <c r="AG524" s="79" t="str">
        <f t="shared" si="8"/>
        <v>0</v>
      </c>
      <c r="AH524" s="3">
        <v>1</v>
      </c>
    </row>
    <row r="525" spans="1:34" x14ac:dyDescent="0.3">
      <c r="A525" t="s">
        <v>1121</v>
      </c>
      <c r="B525" t="s">
        <v>1122</v>
      </c>
      <c r="C525" t="s">
        <v>1858</v>
      </c>
      <c r="D525">
        <v>4500000</v>
      </c>
      <c r="E525">
        <v>4500000</v>
      </c>
      <c r="F525">
        <v>0</v>
      </c>
      <c r="G525">
        <v>0</v>
      </c>
      <c r="H525">
        <v>0</v>
      </c>
      <c r="I525">
        <v>4485096</v>
      </c>
      <c r="J525" s="186">
        <v>99.668800000000005</v>
      </c>
      <c r="K525">
        <v>0</v>
      </c>
      <c r="L525">
        <v>0</v>
      </c>
      <c r="M525">
        <v>4485096</v>
      </c>
      <c r="N525">
        <v>0</v>
      </c>
      <c r="O525">
        <v>4485096</v>
      </c>
      <c r="P525">
        <v>0</v>
      </c>
      <c r="Q525">
        <v>-19140</v>
      </c>
      <c r="R525">
        <v>0</v>
      </c>
      <c r="S525" t="s">
        <v>1001</v>
      </c>
      <c r="T525" t="s">
        <v>1002</v>
      </c>
      <c r="U525" t="s">
        <v>1003</v>
      </c>
      <c r="V525" t="s">
        <v>1002</v>
      </c>
      <c r="W525" t="s">
        <v>33</v>
      </c>
      <c r="X525" t="s">
        <v>1084</v>
      </c>
      <c r="Y525" t="s">
        <v>35</v>
      </c>
      <c r="Z525" s="198">
        <v>45091</v>
      </c>
      <c r="AA525" s="198">
        <v>45657</v>
      </c>
      <c r="AB525" t="s">
        <v>36</v>
      </c>
      <c r="AC525">
        <v>4500000</v>
      </c>
      <c r="AD525" t="s">
        <v>1003</v>
      </c>
      <c r="AE525" t="s">
        <v>37</v>
      </c>
      <c r="AF525" s="37">
        <v>1</v>
      </c>
      <c r="AG525" s="79" t="str">
        <f t="shared" si="8"/>
        <v>0</v>
      </c>
      <c r="AH525" s="3">
        <v>1</v>
      </c>
    </row>
    <row r="526" spans="1:34" x14ac:dyDescent="0.3">
      <c r="A526" t="s">
        <v>1159</v>
      </c>
      <c r="B526" t="s">
        <v>1160</v>
      </c>
      <c r="C526" t="s">
        <v>1856</v>
      </c>
      <c r="D526">
        <v>2600000</v>
      </c>
      <c r="E526">
        <v>2600000</v>
      </c>
      <c r="F526">
        <v>0</v>
      </c>
      <c r="G526">
        <v>0</v>
      </c>
      <c r="H526">
        <v>0</v>
      </c>
      <c r="I526">
        <v>2563997.59</v>
      </c>
      <c r="J526" s="186">
        <v>98.615291923076924</v>
      </c>
      <c r="K526">
        <v>0</v>
      </c>
      <c r="L526">
        <v>0</v>
      </c>
      <c r="M526">
        <v>2563997.59</v>
      </c>
      <c r="N526">
        <v>0</v>
      </c>
      <c r="O526">
        <v>2563997.59</v>
      </c>
      <c r="P526">
        <v>0</v>
      </c>
      <c r="Q526">
        <v>0</v>
      </c>
      <c r="R526">
        <v>0</v>
      </c>
      <c r="S526" t="s">
        <v>1001</v>
      </c>
      <c r="T526" t="s">
        <v>1002</v>
      </c>
      <c r="U526" t="s">
        <v>1003</v>
      </c>
      <c r="V526" t="s">
        <v>76</v>
      </c>
      <c r="W526" t="s">
        <v>33</v>
      </c>
      <c r="X526" t="s">
        <v>78</v>
      </c>
      <c r="Y526" t="s">
        <v>35</v>
      </c>
      <c r="Z526" s="198">
        <v>45092</v>
      </c>
      <c r="AA526" s="198">
        <v>45473</v>
      </c>
      <c r="AB526" t="s">
        <v>36</v>
      </c>
      <c r="AC526">
        <v>2600000</v>
      </c>
      <c r="AD526" t="s">
        <v>77</v>
      </c>
      <c r="AE526" t="s">
        <v>37</v>
      </c>
      <c r="AF526" s="37">
        <v>1</v>
      </c>
      <c r="AG526" s="79" t="str">
        <f t="shared" si="8"/>
        <v>0</v>
      </c>
      <c r="AH526" s="3">
        <v>1</v>
      </c>
    </row>
    <row r="527" spans="1:34" x14ac:dyDescent="0.3">
      <c r="A527" t="s">
        <v>1161</v>
      </c>
      <c r="B527" t="s">
        <v>1162</v>
      </c>
      <c r="C527" t="s">
        <v>1856</v>
      </c>
      <c r="D527">
        <v>4300000</v>
      </c>
      <c r="E527">
        <v>4300000</v>
      </c>
      <c r="F527">
        <v>0</v>
      </c>
      <c r="G527">
        <v>0</v>
      </c>
      <c r="H527">
        <v>0</v>
      </c>
      <c r="I527">
        <v>4260054.04</v>
      </c>
      <c r="J527" s="186">
        <v>99.071024186046515</v>
      </c>
      <c r="K527">
        <v>0</v>
      </c>
      <c r="L527">
        <v>0</v>
      </c>
      <c r="M527">
        <v>4260054.04</v>
      </c>
      <c r="N527">
        <v>0</v>
      </c>
      <c r="O527">
        <v>4260054.04</v>
      </c>
      <c r="P527">
        <v>0</v>
      </c>
      <c r="Q527">
        <v>0</v>
      </c>
      <c r="R527">
        <v>0</v>
      </c>
      <c r="S527" t="s">
        <v>1001</v>
      </c>
      <c r="T527" t="s">
        <v>1002</v>
      </c>
      <c r="U527" t="s">
        <v>1003</v>
      </c>
      <c r="V527" t="s">
        <v>76</v>
      </c>
      <c r="W527" t="s">
        <v>33</v>
      </c>
      <c r="X527" t="s">
        <v>78</v>
      </c>
      <c r="Y527" t="s">
        <v>35</v>
      </c>
      <c r="Z527" s="198">
        <v>45092</v>
      </c>
      <c r="AA527" s="198">
        <v>45473</v>
      </c>
      <c r="AB527" t="s">
        <v>36</v>
      </c>
      <c r="AC527">
        <v>4300000</v>
      </c>
      <c r="AD527" t="s">
        <v>77</v>
      </c>
      <c r="AE527" t="s">
        <v>37</v>
      </c>
      <c r="AF527" s="37">
        <v>1</v>
      </c>
      <c r="AG527" s="79" t="str">
        <f t="shared" si="8"/>
        <v>0</v>
      </c>
      <c r="AH527" s="3">
        <v>1</v>
      </c>
    </row>
    <row r="528" spans="1:34" x14ac:dyDescent="0.3">
      <c r="A528" t="s">
        <v>1165</v>
      </c>
      <c r="B528" t="s">
        <v>1166</v>
      </c>
      <c r="C528" t="s">
        <v>1856</v>
      </c>
      <c r="D528">
        <v>2400000</v>
      </c>
      <c r="E528">
        <v>2400000</v>
      </c>
      <c r="F528">
        <v>0</v>
      </c>
      <c r="G528">
        <v>0</v>
      </c>
      <c r="H528">
        <v>0</v>
      </c>
      <c r="I528">
        <v>1997030.96</v>
      </c>
      <c r="J528" s="186">
        <v>83.209623333333326</v>
      </c>
      <c r="K528">
        <v>0</v>
      </c>
      <c r="L528">
        <v>0</v>
      </c>
      <c r="M528">
        <v>1997030.96</v>
      </c>
      <c r="N528">
        <v>0</v>
      </c>
      <c r="O528">
        <v>1997030.96</v>
      </c>
      <c r="P528">
        <v>0</v>
      </c>
      <c r="Q528">
        <v>0</v>
      </c>
      <c r="R528">
        <v>0</v>
      </c>
      <c r="S528" t="s">
        <v>1001</v>
      </c>
      <c r="T528" t="s">
        <v>1002</v>
      </c>
      <c r="U528" t="s">
        <v>1003</v>
      </c>
      <c r="V528" t="s">
        <v>76</v>
      </c>
      <c r="W528" t="s">
        <v>33</v>
      </c>
      <c r="X528" t="s">
        <v>78</v>
      </c>
      <c r="Y528" t="s">
        <v>35</v>
      </c>
      <c r="Z528" s="198">
        <v>45092</v>
      </c>
      <c r="AA528" s="198">
        <v>45473</v>
      </c>
      <c r="AB528" t="s">
        <v>36</v>
      </c>
      <c r="AC528">
        <v>2400000</v>
      </c>
      <c r="AD528" t="s">
        <v>77</v>
      </c>
      <c r="AE528" t="s">
        <v>37</v>
      </c>
      <c r="AF528" s="37">
        <v>1</v>
      </c>
      <c r="AG528" s="79" t="str">
        <f t="shared" si="8"/>
        <v>0</v>
      </c>
      <c r="AH528" s="3">
        <v>1</v>
      </c>
    </row>
    <row r="529" spans="1:34" x14ac:dyDescent="0.3">
      <c r="A529" t="s">
        <v>1167</v>
      </c>
      <c r="B529" t="s">
        <v>1168</v>
      </c>
      <c r="C529" t="s">
        <v>1856</v>
      </c>
      <c r="D529">
        <v>2600000</v>
      </c>
      <c r="E529">
        <v>2600000</v>
      </c>
      <c r="F529">
        <v>0</v>
      </c>
      <c r="G529">
        <v>0</v>
      </c>
      <c r="H529">
        <v>0</v>
      </c>
      <c r="I529">
        <v>2585346.12</v>
      </c>
      <c r="J529" s="186">
        <v>99.436389230769237</v>
      </c>
      <c r="K529">
        <v>0</v>
      </c>
      <c r="L529">
        <v>0</v>
      </c>
      <c r="M529">
        <v>2585346.12</v>
      </c>
      <c r="N529">
        <v>0</v>
      </c>
      <c r="O529">
        <v>2585346.12</v>
      </c>
      <c r="P529">
        <v>0</v>
      </c>
      <c r="Q529">
        <v>0</v>
      </c>
      <c r="R529">
        <v>0</v>
      </c>
      <c r="S529" t="s">
        <v>1001</v>
      </c>
      <c r="T529" t="s">
        <v>1002</v>
      </c>
      <c r="U529" t="s">
        <v>1003</v>
      </c>
      <c r="V529" t="s">
        <v>76</v>
      </c>
      <c r="W529" t="s">
        <v>33</v>
      </c>
      <c r="X529" t="s">
        <v>78</v>
      </c>
      <c r="Y529" t="s">
        <v>35</v>
      </c>
      <c r="Z529" s="198">
        <v>45092</v>
      </c>
      <c r="AA529" s="198">
        <v>45473</v>
      </c>
      <c r="AB529" t="s">
        <v>36</v>
      </c>
      <c r="AC529">
        <v>2600000</v>
      </c>
      <c r="AD529" t="s">
        <v>77</v>
      </c>
      <c r="AE529" t="s">
        <v>37</v>
      </c>
      <c r="AF529" s="37">
        <v>1</v>
      </c>
      <c r="AG529" s="79" t="str">
        <f t="shared" si="8"/>
        <v>0</v>
      </c>
      <c r="AH529" s="3">
        <v>1</v>
      </c>
    </row>
    <row r="530" spans="1:34" x14ac:dyDescent="0.3">
      <c r="A530" t="s">
        <v>1169</v>
      </c>
      <c r="B530" t="s">
        <v>1170</v>
      </c>
      <c r="C530" t="s">
        <v>1856</v>
      </c>
      <c r="D530">
        <v>2200000</v>
      </c>
      <c r="E530">
        <v>2200000</v>
      </c>
      <c r="F530">
        <v>0</v>
      </c>
      <c r="G530">
        <v>0</v>
      </c>
      <c r="H530">
        <v>0</v>
      </c>
      <c r="I530">
        <v>2036593.68</v>
      </c>
      <c r="J530" s="186">
        <v>92.57244</v>
      </c>
      <c r="K530">
        <v>0</v>
      </c>
      <c r="L530">
        <v>0</v>
      </c>
      <c r="M530">
        <v>2036593.68</v>
      </c>
      <c r="N530">
        <v>0</v>
      </c>
      <c r="O530">
        <v>2036593.68</v>
      </c>
      <c r="P530">
        <v>0</v>
      </c>
      <c r="Q530">
        <v>0</v>
      </c>
      <c r="R530">
        <v>0</v>
      </c>
      <c r="S530" t="s">
        <v>1001</v>
      </c>
      <c r="T530" t="s">
        <v>1002</v>
      </c>
      <c r="U530" t="s">
        <v>1003</v>
      </c>
      <c r="V530" t="s">
        <v>76</v>
      </c>
      <c r="W530" t="s">
        <v>33</v>
      </c>
      <c r="X530" t="s">
        <v>78</v>
      </c>
      <c r="Y530" t="s">
        <v>35</v>
      </c>
      <c r="Z530" s="198">
        <v>45092</v>
      </c>
      <c r="AA530" s="198">
        <v>45473</v>
      </c>
      <c r="AB530" t="s">
        <v>36</v>
      </c>
      <c r="AC530">
        <v>2200000</v>
      </c>
      <c r="AD530" t="s">
        <v>77</v>
      </c>
      <c r="AE530" t="s">
        <v>37</v>
      </c>
      <c r="AF530" s="37">
        <v>1</v>
      </c>
      <c r="AG530" s="79" t="str">
        <f t="shared" si="8"/>
        <v>0</v>
      </c>
      <c r="AH530" s="3">
        <v>1</v>
      </c>
    </row>
    <row r="531" spans="1:34" x14ac:dyDescent="0.3">
      <c r="A531" t="s">
        <v>1048</v>
      </c>
      <c r="B531" t="s">
        <v>1049</v>
      </c>
      <c r="C531" t="s">
        <v>1857</v>
      </c>
      <c r="D531">
        <v>372980000</v>
      </c>
      <c r="E531">
        <v>372980000</v>
      </c>
      <c r="F531">
        <v>0</v>
      </c>
      <c r="G531">
        <v>0</v>
      </c>
      <c r="H531">
        <v>0</v>
      </c>
      <c r="I531">
        <v>372973229.82999998</v>
      </c>
      <c r="J531" s="186">
        <v>99.998184843691348</v>
      </c>
      <c r="K531">
        <v>0</v>
      </c>
      <c r="L531">
        <v>0</v>
      </c>
      <c r="M531">
        <v>372973229.82999998</v>
      </c>
      <c r="N531">
        <v>0</v>
      </c>
      <c r="O531">
        <v>372973229.82999998</v>
      </c>
      <c r="P531">
        <v>0</v>
      </c>
      <c r="Q531">
        <v>0</v>
      </c>
      <c r="R531">
        <v>0</v>
      </c>
      <c r="S531" t="s">
        <v>1001</v>
      </c>
      <c r="T531" t="s">
        <v>1002</v>
      </c>
      <c r="U531" t="s">
        <v>1003</v>
      </c>
      <c r="V531" t="s">
        <v>29</v>
      </c>
      <c r="W531" t="s">
        <v>33</v>
      </c>
      <c r="X531" t="s">
        <v>102</v>
      </c>
      <c r="Y531" t="s">
        <v>989</v>
      </c>
      <c r="Z531" s="198">
        <v>45093</v>
      </c>
      <c r="AA531" s="198">
        <v>45473</v>
      </c>
      <c r="AB531" t="s">
        <v>36</v>
      </c>
      <c r="AC531">
        <v>372890000</v>
      </c>
      <c r="AD531" t="s">
        <v>29</v>
      </c>
      <c r="AE531" t="s">
        <v>37</v>
      </c>
      <c r="AF531" s="37">
        <v>1</v>
      </c>
      <c r="AG531" s="79" t="str">
        <f t="shared" si="8"/>
        <v>0</v>
      </c>
      <c r="AH531" s="3">
        <v>1</v>
      </c>
    </row>
    <row r="532" spans="1:34" x14ac:dyDescent="0.3">
      <c r="A532" t="s">
        <v>1111</v>
      </c>
      <c r="B532" t="s">
        <v>1112</v>
      </c>
      <c r="C532" t="s">
        <v>1856</v>
      </c>
      <c r="D532">
        <v>3500000</v>
      </c>
      <c r="E532">
        <v>3500000</v>
      </c>
      <c r="F532">
        <v>0</v>
      </c>
      <c r="G532">
        <v>0</v>
      </c>
      <c r="H532">
        <v>0</v>
      </c>
      <c r="I532">
        <v>3499260.25</v>
      </c>
      <c r="J532" s="186">
        <v>99.97886428571428</v>
      </c>
      <c r="K532">
        <v>0</v>
      </c>
      <c r="L532">
        <v>0</v>
      </c>
      <c r="M532">
        <v>3499260.25</v>
      </c>
      <c r="N532">
        <v>0</v>
      </c>
      <c r="O532">
        <v>3499260.25</v>
      </c>
      <c r="P532">
        <v>0</v>
      </c>
      <c r="Q532">
        <v>0</v>
      </c>
      <c r="R532">
        <v>0</v>
      </c>
      <c r="S532" t="s">
        <v>1001</v>
      </c>
      <c r="T532" t="s">
        <v>1002</v>
      </c>
      <c r="U532" t="s">
        <v>1003</v>
      </c>
      <c r="V532" t="s">
        <v>76</v>
      </c>
      <c r="W532" t="s">
        <v>33</v>
      </c>
      <c r="X532" t="s">
        <v>78</v>
      </c>
      <c r="Y532" t="s">
        <v>35</v>
      </c>
      <c r="Z532" s="198">
        <v>45096</v>
      </c>
      <c r="AA532" s="198">
        <v>45747</v>
      </c>
      <c r="AB532" t="s">
        <v>36</v>
      </c>
      <c r="AC532">
        <v>3500000</v>
      </c>
      <c r="AD532" t="s">
        <v>77</v>
      </c>
      <c r="AE532" t="s">
        <v>37</v>
      </c>
      <c r="AF532" s="37">
        <v>1</v>
      </c>
      <c r="AG532" s="79" t="str">
        <f t="shared" si="8"/>
        <v>0</v>
      </c>
      <c r="AH532" s="3">
        <v>1</v>
      </c>
    </row>
    <row r="533" spans="1:34" x14ac:dyDescent="0.3">
      <c r="A533" t="s">
        <v>1066</v>
      </c>
      <c r="B533" t="s">
        <v>1067</v>
      </c>
      <c r="C533" t="s">
        <v>1854</v>
      </c>
      <c r="D533">
        <v>800000</v>
      </c>
      <c r="E533">
        <v>800000</v>
      </c>
      <c r="F533">
        <v>0</v>
      </c>
      <c r="G533">
        <v>0</v>
      </c>
      <c r="H533">
        <v>0</v>
      </c>
      <c r="I533">
        <v>714552.58</v>
      </c>
      <c r="J533" s="186">
        <v>89.31907249999999</v>
      </c>
      <c r="K533">
        <v>0</v>
      </c>
      <c r="L533">
        <v>0</v>
      </c>
      <c r="M533">
        <v>714552.58</v>
      </c>
      <c r="N533">
        <v>0</v>
      </c>
      <c r="O533">
        <v>714552.58</v>
      </c>
      <c r="P533">
        <v>0</v>
      </c>
      <c r="Q533">
        <v>0</v>
      </c>
      <c r="R533">
        <v>0</v>
      </c>
      <c r="S533" t="s">
        <v>1001</v>
      </c>
      <c r="T533" t="s">
        <v>1002</v>
      </c>
      <c r="U533" t="s">
        <v>1003</v>
      </c>
      <c r="V533" t="s">
        <v>41</v>
      </c>
      <c r="W533" t="s">
        <v>33</v>
      </c>
      <c r="X533" t="s">
        <v>43</v>
      </c>
      <c r="Y533" t="s">
        <v>35</v>
      </c>
      <c r="Z533" s="198">
        <v>45100</v>
      </c>
      <c r="AA533" s="198">
        <v>45473</v>
      </c>
      <c r="AB533" t="s">
        <v>36</v>
      </c>
      <c r="AC533">
        <v>800000</v>
      </c>
      <c r="AD533" t="s">
        <v>42</v>
      </c>
      <c r="AE533" t="s">
        <v>37</v>
      </c>
      <c r="AF533" s="37">
        <v>1</v>
      </c>
      <c r="AG533" s="79" t="str">
        <f t="shared" si="8"/>
        <v>0</v>
      </c>
      <c r="AH533" s="3">
        <v>1</v>
      </c>
    </row>
    <row r="534" spans="1:34" x14ac:dyDescent="0.3">
      <c r="A534" t="s">
        <v>1050</v>
      </c>
      <c r="B534" t="s">
        <v>1051</v>
      </c>
      <c r="C534" t="s">
        <v>1854</v>
      </c>
      <c r="D534">
        <v>900000</v>
      </c>
      <c r="E534">
        <v>900000</v>
      </c>
      <c r="F534">
        <v>0</v>
      </c>
      <c r="G534">
        <v>0</v>
      </c>
      <c r="H534">
        <v>0</v>
      </c>
      <c r="I534">
        <v>669053.78</v>
      </c>
      <c r="J534" s="186">
        <v>74.339308888888894</v>
      </c>
      <c r="K534">
        <v>0</v>
      </c>
      <c r="L534">
        <v>0</v>
      </c>
      <c r="M534">
        <v>669053.78</v>
      </c>
      <c r="N534">
        <v>0</v>
      </c>
      <c r="O534">
        <v>669053.78</v>
      </c>
      <c r="P534">
        <v>0</v>
      </c>
      <c r="Q534">
        <v>0</v>
      </c>
      <c r="R534">
        <v>0</v>
      </c>
      <c r="S534" t="s">
        <v>1001</v>
      </c>
      <c r="T534" t="s">
        <v>1002</v>
      </c>
      <c r="U534" t="s">
        <v>1003</v>
      </c>
      <c r="V534" t="s">
        <v>41</v>
      </c>
      <c r="W534" t="s">
        <v>33</v>
      </c>
      <c r="X534" t="s">
        <v>43</v>
      </c>
      <c r="Y534" t="s">
        <v>35</v>
      </c>
      <c r="Z534" s="198">
        <v>45100</v>
      </c>
      <c r="AA534" s="198">
        <v>45473</v>
      </c>
      <c r="AB534" t="s">
        <v>36</v>
      </c>
      <c r="AC534">
        <v>900000</v>
      </c>
      <c r="AD534" t="s">
        <v>42</v>
      </c>
      <c r="AE534" t="s">
        <v>37</v>
      </c>
      <c r="AF534" s="37">
        <v>1</v>
      </c>
      <c r="AG534" s="79" t="str">
        <f t="shared" si="8"/>
        <v>0</v>
      </c>
      <c r="AH534" s="3">
        <v>1</v>
      </c>
    </row>
    <row r="535" spans="1:34" x14ac:dyDescent="0.3">
      <c r="A535" t="s">
        <v>1068</v>
      </c>
      <c r="B535" t="s">
        <v>1069</v>
      </c>
      <c r="C535" t="s">
        <v>1854</v>
      </c>
      <c r="D535">
        <v>2600000</v>
      </c>
      <c r="E535">
        <v>2600000</v>
      </c>
      <c r="F535">
        <v>0</v>
      </c>
      <c r="G535">
        <v>0</v>
      </c>
      <c r="H535">
        <v>0</v>
      </c>
      <c r="I535">
        <v>2598621.9</v>
      </c>
      <c r="J535" s="186">
        <v>99.946996153846143</v>
      </c>
      <c r="K535">
        <v>0</v>
      </c>
      <c r="L535">
        <v>0</v>
      </c>
      <c r="M535">
        <v>2598621.9</v>
      </c>
      <c r="N535">
        <v>0</v>
      </c>
      <c r="O535">
        <v>2598621.9</v>
      </c>
      <c r="P535">
        <v>0</v>
      </c>
      <c r="Q535">
        <v>0</v>
      </c>
      <c r="R535">
        <v>0</v>
      </c>
      <c r="S535" t="s">
        <v>1001</v>
      </c>
      <c r="T535" t="s">
        <v>1002</v>
      </c>
      <c r="U535" t="s">
        <v>1003</v>
      </c>
      <c r="V535" t="s">
        <v>41</v>
      </c>
      <c r="W535" t="s">
        <v>33</v>
      </c>
      <c r="X535" t="s">
        <v>43</v>
      </c>
      <c r="Y535" t="s">
        <v>35</v>
      </c>
      <c r="Z535" s="198">
        <v>45100</v>
      </c>
      <c r="AA535" s="198">
        <v>45565</v>
      </c>
      <c r="AB535" t="s">
        <v>36</v>
      </c>
      <c r="AC535">
        <v>2600000</v>
      </c>
      <c r="AD535" t="s">
        <v>42</v>
      </c>
      <c r="AE535" t="s">
        <v>37</v>
      </c>
      <c r="AF535" s="37">
        <v>1</v>
      </c>
      <c r="AG535" s="79" t="str">
        <f t="shared" si="8"/>
        <v>0</v>
      </c>
      <c r="AH535" s="3">
        <v>1</v>
      </c>
    </row>
    <row r="536" spans="1:34" x14ac:dyDescent="0.3">
      <c r="A536" t="s">
        <v>1056</v>
      </c>
      <c r="B536" t="s">
        <v>1057</v>
      </c>
      <c r="C536" t="s">
        <v>1854</v>
      </c>
      <c r="D536">
        <v>1500000</v>
      </c>
      <c r="E536">
        <v>1500000</v>
      </c>
      <c r="F536">
        <v>0</v>
      </c>
      <c r="G536">
        <v>0</v>
      </c>
      <c r="H536">
        <v>0</v>
      </c>
      <c r="I536">
        <v>1322656.0900000001</v>
      </c>
      <c r="J536" s="186">
        <v>88.177072666666675</v>
      </c>
      <c r="K536">
        <v>0</v>
      </c>
      <c r="L536">
        <v>0</v>
      </c>
      <c r="M536">
        <v>1322656.0900000001</v>
      </c>
      <c r="N536">
        <v>0</v>
      </c>
      <c r="O536">
        <v>1322656.0900000001</v>
      </c>
      <c r="P536">
        <v>0</v>
      </c>
      <c r="Q536">
        <v>0</v>
      </c>
      <c r="R536">
        <v>0</v>
      </c>
      <c r="S536" t="s">
        <v>1001</v>
      </c>
      <c r="T536" t="s">
        <v>1002</v>
      </c>
      <c r="U536" t="s">
        <v>1003</v>
      </c>
      <c r="V536" t="s">
        <v>41</v>
      </c>
      <c r="W536" t="s">
        <v>33</v>
      </c>
      <c r="X536" t="s">
        <v>43</v>
      </c>
      <c r="Y536" t="s">
        <v>35</v>
      </c>
      <c r="Z536" s="198">
        <v>45100</v>
      </c>
      <c r="AA536" s="198">
        <v>45565</v>
      </c>
      <c r="AB536" t="s">
        <v>36</v>
      </c>
      <c r="AC536">
        <v>1500000</v>
      </c>
      <c r="AD536" t="s">
        <v>42</v>
      </c>
      <c r="AE536" t="s">
        <v>37</v>
      </c>
      <c r="AF536" s="37">
        <v>1</v>
      </c>
      <c r="AG536" s="79" t="str">
        <f t="shared" si="8"/>
        <v>0</v>
      </c>
      <c r="AH536" s="3">
        <v>1</v>
      </c>
    </row>
    <row r="537" spans="1:34" x14ac:dyDescent="0.3">
      <c r="A537" t="s">
        <v>1058</v>
      </c>
      <c r="B537" t="s">
        <v>1059</v>
      </c>
      <c r="C537" t="s">
        <v>1854</v>
      </c>
      <c r="D537">
        <v>1500000</v>
      </c>
      <c r="E537">
        <v>1500000</v>
      </c>
      <c r="F537">
        <v>0</v>
      </c>
      <c r="G537">
        <v>0</v>
      </c>
      <c r="H537">
        <v>0</v>
      </c>
      <c r="I537">
        <v>1458822.75</v>
      </c>
      <c r="J537" s="186">
        <v>97.254850000000005</v>
      </c>
      <c r="K537">
        <v>0</v>
      </c>
      <c r="L537">
        <v>0</v>
      </c>
      <c r="M537">
        <v>1458822.75</v>
      </c>
      <c r="N537">
        <v>0</v>
      </c>
      <c r="O537">
        <v>1458822.75</v>
      </c>
      <c r="P537">
        <v>0</v>
      </c>
      <c r="Q537">
        <v>0</v>
      </c>
      <c r="R537">
        <v>0</v>
      </c>
      <c r="S537" t="s">
        <v>1001</v>
      </c>
      <c r="T537" t="s">
        <v>1002</v>
      </c>
      <c r="U537" t="s">
        <v>1003</v>
      </c>
      <c r="V537" t="s">
        <v>41</v>
      </c>
      <c r="W537" t="s">
        <v>33</v>
      </c>
      <c r="X537" t="s">
        <v>43</v>
      </c>
      <c r="Y537" t="s">
        <v>35</v>
      </c>
      <c r="Z537" s="198">
        <v>45100</v>
      </c>
      <c r="AA537" s="198">
        <v>45565</v>
      </c>
      <c r="AB537" t="s">
        <v>36</v>
      </c>
      <c r="AC537">
        <v>1500000</v>
      </c>
      <c r="AD537" t="s">
        <v>42</v>
      </c>
      <c r="AE537" t="s">
        <v>37</v>
      </c>
      <c r="AF537" s="37">
        <v>1</v>
      </c>
      <c r="AG537" s="79" t="str">
        <f t="shared" si="8"/>
        <v>0</v>
      </c>
      <c r="AH537" s="3">
        <v>1</v>
      </c>
    </row>
    <row r="538" spans="1:34" x14ac:dyDescent="0.3">
      <c r="A538" t="s">
        <v>1060</v>
      </c>
      <c r="B538" t="s">
        <v>1061</v>
      </c>
      <c r="C538" t="s">
        <v>1854</v>
      </c>
      <c r="D538">
        <v>900000</v>
      </c>
      <c r="E538">
        <v>900000</v>
      </c>
      <c r="F538">
        <v>0</v>
      </c>
      <c r="G538">
        <v>0</v>
      </c>
      <c r="H538">
        <v>0</v>
      </c>
      <c r="I538">
        <v>707196.51</v>
      </c>
      <c r="J538" s="186">
        <v>78.577389999999994</v>
      </c>
      <c r="K538">
        <v>0</v>
      </c>
      <c r="L538">
        <v>0</v>
      </c>
      <c r="M538">
        <v>707196.51</v>
      </c>
      <c r="N538">
        <v>0</v>
      </c>
      <c r="O538">
        <v>707196.51</v>
      </c>
      <c r="P538">
        <v>0</v>
      </c>
      <c r="Q538">
        <v>0</v>
      </c>
      <c r="R538">
        <v>0</v>
      </c>
      <c r="S538" t="s">
        <v>1001</v>
      </c>
      <c r="T538" t="s">
        <v>1002</v>
      </c>
      <c r="U538" t="s">
        <v>1003</v>
      </c>
      <c r="V538" t="s">
        <v>41</v>
      </c>
      <c r="W538" t="s">
        <v>33</v>
      </c>
      <c r="X538" t="s">
        <v>43</v>
      </c>
      <c r="Y538" t="s">
        <v>35</v>
      </c>
      <c r="Z538" s="198">
        <v>45100</v>
      </c>
      <c r="AA538" s="198">
        <v>45473</v>
      </c>
      <c r="AB538" t="s">
        <v>36</v>
      </c>
      <c r="AC538">
        <v>900000</v>
      </c>
      <c r="AD538" t="s">
        <v>42</v>
      </c>
      <c r="AE538" t="s">
        <v>37</v>
      </c>
      <c r="AF538" s="37">
        <v>1</v>
      </c>
      <c r="AG538" s="79" t="str">
        <f t="shared" si="8"/>
        <v>0</v>
      </c>
      <c r="AH538" s="3">
        <v>1</v>
      </c>
    </row>
    <row r="539" spans="1:34" x14ac:dyDescent="0.3">
      <c r="A539" t="s">
        <v>1004</v>
      </c>
      <c r="B539" t="s">
        <v>1005</v>
      </c>
      <c r="C539" t="s">
        <v>1858</v>
      </c>
      <c r="D539">
        <v>9860000</v>
      </c>
      <c r="E539">
        <v>9860000</v>
      </c>
      <c r="F539">
        <v>24574.29</v>
      </c>
      <c r="G539">
        <v>0</v>
      </c>
      <c r="H539">
        <v>0</v>
      </c>
      <c r="I539">
        <v>9645298.2599999998</v>
      </c>
      <c r="J539" s="186">
        <v>97.822497565922916</v>
      </c>
      <c r="K539">
        <v>0</v>
      </c>
      <c r="L539">
        <v>0</v>
      </c>
      <c r="M539">
        <v>9645298.2599999998</v>
      </c>
      <c r="N539">
        <v>0</v>
      </c>
      <c r="O539">
        <v>9669872.5500000007</v>
      </c>
      <c r="P539">
        <v>0</v>
      </c>
      <c r="Q539">
        <v>0</v>
      </c>
      <c r="R539">
        <v>0</v>
      </c>
      <c r="S539" t="s">
        <v>1001</v>
      </c>
      <c r="T539" t="s">
        <v>1002</v>
      </c>
      <c r="U539" t="s">
        <v>1003</v>
      </c>
      <c r="V539" t="s">
        <v>29</v>
      </c>
      <c r="W539" t="s">
        <v>33</v>
      </c>
      <c r="X539" t="s">
        <v>53</v>
      </c>
      <c r="Y539" t="s">
        <v>83</v>
      </c>
      <c r="Z539" s="198">
        <v>45097</v>
      </c>
      <c r="AA539" s="198">
        <v>45777</v>
      </c>
      <c r="AB539" t="s">
        <v>36</v>
      </c>
      <c r="AC539">
        <v>9860000</v>
      </c>
      <c r="AD539" t="s">
        <v>29</v>
      </c>
      <c r="AE539" t="s">
        <v>45</v>
      </c>
      <c r="AF539" s="37">
        <v>1</v>
      </c>
      <c r="AG539" s="79" t="str">
        <f t="shared" si="8"/>
        <v>0</v>
      </c>
      <c r="AH539" s="3">
        <v>1</v>
      </c>
    </row>
    <row r="540" spans="1:34" x14ac:dyDescent="0.3">
      <c r="A540" t="s">
        <v>1010</v>
      </c>
      <c r="B540" t="s">
        <v>1011</v>
      </c>
      <c r="C540" t="s">
        <v>1859</v>
      </c>
      <c r="D540">
        <v>6000000</v>
      </c>
      <c r="E540">
        <v>6000000</v>
      </c>
      <c r="F540">
        <v>0</v>
      </c>
      <c r="G540">
        <v>0</v>
      </c>
      <c r="H540">
        <v>0</v>
      </c>
      <c r="I540">
        <v>5720494.5499999998</v>
      </c>
      <c r="J540" s="186">
        <v>95.341575833333337</v>
      </c>
      <c r="K540">
        <v>0</v>
      </c>
      <c r="L540">
        <v>0</v>
      </c>
      <c r="M540">
        <v>5720494.5499999998</v>
      </c>
      <c r="N540">
        <v>0</v>
      </c>
      <c r="O540">
        <v>5720494.5499999998</v>
      </c>
      <c r="P540">
        <v>0</v>
      </c>
      <c r="Q540">
        <v>-448.96</v>
      </c>
      <c r="R540">
        <v>0</v>
      </c>
      <c r="S540" t="s">
        <v>1001</v>
      </c>
      <c r="T540" t="s">
        <v>1002</v>
      </c>
      <c r="U540" t="s">
        <v>1003</v>
      </c>
      <c r="V540" t="s">
        <v>162</v>
      </c>
      <c r="W540" t="s">
        <v>33</v>
      </c>
      <c r="X540" t="s">
        <v>164</v>
      </c>
      <c r="Y540" t="s">
        <v>44</v>
      </c>
      <c r="Z540" s="198">
        <v>45098</v>
      </c>
      <c r="AA540" s="198">
        <v>45657</v>
      </c>
      <c r="AB540" t="s">
        <v>36</v>
      </c>
      <c r="AC540">
        <v>6000000</v>
      </c>
      <c r="AD540" t="s">
        <v>163</v>
      </c>
      <c r="AE540" t="s">
        <v>37</v>
      </c>
      <c r="AF540" s="37">
        <v>1</v>
      </c>
      <c r="AG540" s="79" t="str">
        <f t="shared" si="8"/>
        <v>0</v>
      </c>
      <c r="AH540" s="3">
        <v>1</v>
      </c>
    </row>
    <row r="541" spans="1:34" x14ac:dyDescent="0.3">
      <c r="A541" t="s">
        <v>1040</v>
      </c>
      <c r="B541" t="s">
        <v>1041</v>
      </c>
      <c r="C541" t="s">
        <v>1856</v>
      </c>
      <c r="D541">
        <v>2300000</v>
      </c>
      <c r="E541">
        <v>2300000</v>
      </c>
      <c r="F541">
        <v>0</v>
      </c>
      <c r="G541">
        <v>0</v>
      </c>
      <c r="H541">
        <v>0</v>
      </c>
      <c r="I541">
        <v>0</v>
      </c>
      <c r="J541" s="186">
        <v>0</v>
      </c>
      <c r="K541">
        <v>0</v>
      </c>
      <c r="L541">
        <v>0</v>
      </c>
      <c r="M541">
        <v>0</v>
      </c>
      <c r="N541">
        <v>0</v>
      </c>
      <c r="O541">
        <v>0</v>
      </c>
      <c r="P541">
        <v>0</v>
      </c>
      <c r="Q541">
        <v>0</v>
      </c>
      <c r="R541">
        <v>0</v>
      </c>
      <c r="S541" t="s">
        <v>1001</v>
      </c>
      <c r="T541" t="s">
        <v>1002</v>
      </c>
      <c r="U541" t="s">
        <v>1003</v>
      </c>
      <c r="V541" t="s">
        <v>76</v>
      </c>
      <c r="W541" t="s">
        <v>33</v>
      </c>
      <c r="X541" t="s">
        <v>78</v>
      </c>
      <c r="Y541" t="s">
        <v>86</v>
      </c>
      <c r="Z541" s="198">
        <v>45097</v>
      </c>
      <c r="AA541" s="198">
        <v>45382</v>
      </c>
      <c r="AB541" t="s">
        <v>36</v>
      </c>
      <c r="AC541">
        <v>2300000</v>
      </c>
      <c r="AD541" t="s">
        <v>77</v>
      </c>
      <c r="AE541" t="s">
        <v>37</v>
      </c>
      <c r="AF541" s="37">
        <v>1</v>
      </c>
      <c r="AG541" s="79" t="str">
        <f t="shared" si="8"/>
        <v>0</v>
      </c>
      <c r="AH541" s="3">
        <v>1</v>
      </c>
    </row>
    <row r="542" spans="1:34" x14ac:dyDescent="0.3">
      <c r="A542" t="s">
        <v>1199</v>
      </c>
      <c r="B542" t="s">
        <v>1200</v>
      </c>
      <c r="C542" t="s">
        <v>1859</v>
      </c>
      <c r="D542">
        <v>2000000</v>
      </c>
      <c r="E542">
        <v>2000000</v>
      </c>
      <c r="F542">
        <v>0</v>
      </c>
      <c r="G542">
        <v>0</v>
      </c>
      <c r="H542">
        <v>0</v>
      </c>
      <c r="I542">
        <v>1950080.37</v>
      </c>
      <c r="J542" s="186">
        <v>97.504018500000001</v>
      </c>
      <c r="K542">
        <v>0</v>
      </c>
      <c r="L542">
        <v>0</v>
      </c>
      <c r="M542">
        <v>1950080.37</v>
      </c>
      <c r="N542">
        <v>0</v>
      </c>
      <c r="O542">
        <v>1950080.37</v>
      </c>
      <c r="P542">
        <v>0</v>
      </c>
      <c r="Q542">
        <v>0</v>
      </c>
      <c r="R542">
        <v>0</v>
      </c>
      <c r="S542" t="s">
        <v>1001</v>
      </c>
      <c r="T542" t="s">
        <v>1002</v>
      </c>
      <c r="U542" t="s">
        <v>1003</v>
      </c>
      <c r="V542" t="s">
        <v>162</v>
      </c>
      <c r="W542" t="s">
        <v>33</v>
      </c>
      <c r="X542" t="s">
        <v>164</v>
      </c>
      <c r="Y542" t="s">
        <v>35</v>
      </c>
      <c r="Z542" s="198">
        <v>45099</v>
      </c>
      <c r="AA542" s="198">
        <v>45382</v>
      </c>
      <c r="AB542" t="s">
        <v>36</v>
      </c>
      <c r="AC542">
        <v>2000000</v>
      </c>
      <c r="AD542" t="s">
        <v>163</v>
      </c>
      <c r="AE542" t="s">
        <v>37</v>
      </c>
      <c r="AF542" s="37">
        <v>1</v>
      </c>
      <c r="AG542" s="79" t="str">
        <f t="shared" si="8"/>
        <v>0</v>
      </c>
      <c r="AH542" s="3">
        <v>1</v>
      </c>
    </row>
    <row r="543" spans="1:34" x14ac:dyDescent="0.3">
      <c r="A543" t="s">
        <v>1223</v>
      </c>
      <c r="B543" t="s">
        <v>1224</v>
      </c>
      <c r="C543" t="s">
        <v>1859</v>
      </c>
      <c r="D543">
        <v>2000000</v>
      </c>
      <c r="E543">
        <v>2000000</v>
      </c>
      <c r="F543">
        <v>0</v>
      </c>
      <c r="G543">
        <v>0</v>
      </c>
      <c r="H543">
        <v>0</v>
      </c>
      <c r="I543">
        <v>1890479.41</v>
      </c>
      <c r="J543" s="186">
        <v>94.52397049999999</v>
      </c>
      <c r="K543">
        <v>0</v>
      </c>
      <c r="L543">
        <v>0</v>
      </c>
      <c r="M543">
        <v>1890479.41</v>
      </c>
      <c r="N543">
        <v>0</v>
      </c>
      <c r="O543">
        <v>1890479.41</v>
      </c>
      <c r="P543">
        <v>0</v>
      </c>
      <c r="Q543">
        <v>0</v>
      </c>
      <c r="R543">
        <v>0</v>
      </c>
      <c r="S543" t="s">
        <v>1001</v>
      </c>
      <c r="T543" t="s">
        <v>1002</v>
      </c>
      <c r="U543" t="s">
        <v>1003</v>
      </c>
      <c r="V543" t="s">
        <v>162</v>
      </c>
      <c r="W543" t="s">
        <v>33</v>
      </c>
      <c r="X543" t="s">
        <v>164</v>
      </c>
      <c r="Y543" t="s">
        <v>35</v>
      </c>
      <c r="Z543" s="198">
        <v>45099</v>
      </c>
      <c r="AA543" s="198">
        <v>45382</v>
      </c>
      <c r="AB543" t="s">
        <v>36</v>
      </c>
      <c r="AC543">
        <v>2000000</v>
      </c>
      <c r="AD543" t="s">
        <v>163</v>
      </c>
      <c r="AE543" t="s">
        <v>37</v>
      </c>
      <c r="AF543" s="37">
        <v>1</v>
      </c>
      <c r="AG543" s="79" t="str">
        <f t="shared" si="8"/>
        <v>0</v>
      </c>
      <c r="AH543" s="3">
        <v>1</v>
      </c>
    </row>
    <row r="544" spans="1:34" x14ac:dyDescent="0.3">
      <c r="A544" t="s">
        <v>1127</v>
      </c>
      <c r="B544" t="s">
        <v>1128</v>
      </c>
      <c r="C544" t="s">
        <v>1855</v>
      </c>
      <c r="D544">
        <v>1000000</v>
      </c>
      <c r="E544">
        <v>1000000</v>
      </c>
      <c r="F544">
        <v>0</v>
      </c>
      <c r="G544">
        <v>0</v>
      </c>
      <c r="H544">
        <v>0</v>
      </c>
      <c r="I544">
        <v>859209.59</v>
      </c>
      <c r="J544" s="186">
        <v>85.920958999999996</v>
      </c>
      <c r="K544">
        <v>0</v>
      </c>
      <c r="L544">
        <v>0</v>
      </c>
      <c r="M544">
        <v>859209.59</v>
      </c>
      <c r="N544">
        <v>0</v>
      </c>
      <c r="O544">
        <v>859209.59</v>
      </c>
      <c r="P544">
        <v>0</v>
      </c>
      <c r="Q544">
        <v>0</v>
      </c>
      <c r="R544">
        <v>0</v>
      </c>
      <c r="S544" t="s">
        <v>1001</v>
      </c>
      <c r="T544" t="s">
        <v>1002</v>
      </c>
      <c r="U544" t="s">
        <v>1003</v>
      </c>
      <c r="V544" t="s">
        <v>57</v>
      </c>
      <c r="W544" t="s">
        <v>33</v>
      </c>
      <c r="X544" t="s">
        <v>59</v>
      </c>
      <c r="Y544" t="s">
        <v>35</v>
      </c>
      <c r="Z544" s="198">
        <v>45098</v>
      </c>
      <c r="AA544" s="198">
        <v>45838</v>
      </c>
      <c r="AB544" t="s">
        <v>36</v>
      </c>
      <c r="AC544">
        <v>1000000</v>
      </c>
      <c r="AD544" t="s">
        <v>58</v>
      </c>
      <c r="AE544" t="s">
        <v>37</v>
      </c>
      <c r="AF544" s="37">
        <v>1</v>
      </c>
      <c r="AG544" s="79" t="str">
        <f t="shared" si="8"/>
        <v>0</v>
      </c>
      <c r="AH544" s="3">
        <v>1</v>
      </c>
    </row>
    <row r="545" spans="1:34" x14ac:dyDescent="0.3">
      <c r="A545" t="s">
        <v>1195</v>
      </c>
      <c r="B545" t="s">
        <v>1196</v>
      </c>
      <c r="C545" t="s">
        <v>1855</v>
      </c>
      <c r="D545">
        <v>1534000</v>
      </c>
      <c r="E545">
        <v>1534000</v>
      </c>
      <c r="F545">
        <v>0</v>
      </c>
      <c r="G545">
        <v>0</v>
      </c>
      <c r="H545">
        <v>0</v>
      </c>
      <c r="I545">
        <v>981265.68</v>
      </c>
      <c r="J545" s="186">
        <v>63.967775749674061</v>
      </c>
      <c r="K545">
        <v>0</v>
      </c>
      <c r="L545">
        <v>0</v>
      </c>
      <c r="M545">
        <v>981265.68</v>
      </c>
      <c r="N545">
        <v>0</v>
      </c>
      <c r="O545">
        <v>981265.68</v>
      </c>
      <c r="P545">
        <v>0</v>
      </c>
      <c r="Q545">
        <v>0</v>
      </c>
      <c r="R545">
        <v>0</v>
      </c>
      <c r="S545" t="s">
        <v>1001</v>
      </c>
      <c r="T545" t="s">
        <v>1002</v>
      </c>
      <c r="U545" t="s">
        <v>1003</v>
      </c>
      <c r="V545" t="s">
        <v>57</v>
      </c>
      <c r="W545" t="s">
        <v>33</v>
      </c>
      <c r="X545" t="s">
        <v>59</v>
      </c>
      <c r="Y545" t="s">
        <v>35</v>
      </c>
      <c r="Z545" s="198">
        <v>45098</v>
      </c>
      <c r="AA545" s="198">
        <v>45838</v>
      </c>
      <c r="AB545" t="s">
        <v>36</v>
      </c>
      <c r="AC545">
        <v>1534000</v>
      </c>
      <c r="AD545" t="s">
        <v>58</v>
      </c>
      <c r="AE545" t="s">
        <v>2231</v>
      </c>
      <c r="AF545" s="37">
        <v>1</v>
      </c>
      <c r="AG545" s="79" t="str">
        <f t="shared" si="8"/>
        <v>0</v>
      </c>
      <c r="AH545" s="3">
        <v>1</v>
      </c>
    </row>
    <row r="546" spans="1:34" x14ac:dyDescent="0.3">
      <c r="A546" t="s">
        <v>1179</v>
      </c>
      <c r="B546" t="s">
        <v>1180</v>
      </c>
      <c r="C546" t="s">
        <v>1855</v>
      </c>
      <c r="D546">
        <v>1000000</v>
      </c>
      <c r="E546">
        <v>1000000</v>
      </c>
      <c r="F546">
        <v>0</v>
      </c>
      <c r="G546">
        <v>0</v>
      </c>
      <c r="H546">
        <v>0</v>
      </c>
      <c r="I546">
        <v>999065.47</v>
      </c>
      <c r="J546" s="186">
        <v>99.906547000000003</v>
      </c>
      <c r="K546">
        <v>0</v>
      </c>
      <c r="L546">
        <v>0</v>
      </c>
      <c r="M546">
        <v>999065.47</v>
      </c>
      <c r="N546">
        <v>0</v>
      </c>
      <c r="O546">
        <v>999065.47</v>
      </c>
      <c r="P546">
        <v>0</v>
      </c>
      <c r="Q546">
        <v>0</v>
      </c>
      <c r="R546">
        <v>0</v>
      </c>
      <c r="S546" t="s">
        <v>1001</v>
      </c>
      <c r="T546" t="s">
        <v>1002</v>
      </c>
      <c r="U546" t="s">
        <v>1003</v>
      </c>
      <c r="V546" t="s">
        <v>57</v>
      </c>
      <c r="W546" t="s">
        <v>33</v>
      </c>
      <c r="X546" t="s">
        <v>59</v>
      </c>
      <c r="Y546" t="s">
        <v>35</v>
      </c>
      <c r="Z546" s="198">
        <v>45098</v>
      </c>
      <c r="AA546" s="198">
        <v>45838</v>
      </c>
      <c r="AB546" t="s">
        <v>36</v>
      </c>
      <c r="AC546">
        <v>1000000</v>
      </c>
      <c r="AD546" t="s">
        <v>58</v>
      </c>
      <c r="AE546" t="s">
        <v>37</v>
      </c>
      <c r="AF546" s="37">
        <v>1</v>
      </c>
      <c r="AG546" s="79" t="str">
        <f t="shared" si="8"/>
        <v>0</v>
      </c>
      <c r="AH546" s="3">
        <v>1</v>
      </c>
    </row>
    <row r="547" spans="1:34" x14ac:dyDescent="0.3">
      <c r="A547" t="s">
        <v>1020</v>
      </c>
      <c r="B547" t="s">
        <v>1021</v>
      </c>
      <c r="C547" t="s">
        <v>1855</v>
      </c>
      <c r="D547">
        <v>1360000</v>
      </c>
      <c r="E547">
        <v>1360000</v>
      </c>
      <c r="F547">
        <v>0</v>
      </c>
      <c r="G547">
        <v>0</v>
      </c>
      <c r="H547">
        <v>0</v>
      </c>
      <c r="I547">
        <v>1350949.67</v>
      </c>
      <c r="J547" s="186">
        <v>99.33453455882352</v>
      </c>
      <c r="K547">
        <v>0</v>
      </c>
      <c r="L547">
        <v>0</v>
      </c>
      <c r="M547">
        <v>1350949.67</v>
      </c>
      <c r="N547">
        <v>0</v>
      </c>
      <c r="O547">
        <v>1350949.67</v>
      </c>
      <c r="P547">
        <v>0</v>
      </c>
      <c r="Q547">
        <v>0</v>
      </c>
      <c r="R547">
        <v>0</v>
      </c>
      <c r="S547" t="s">
        <v>1001</v>
      </c>
      <c r="T547" t="s">
        <v>1002</v>
      </c>
      <c r="U547" t="s">
        <v>1003</v>
      </c>
      <c r="V547" t="s">
        <v>57</v>
      </c>
      <c r="W547" t="s">
        <v>33</v>
      </c>
      <c r="X547" t="s">
        <v>59</v>
      </c>
      <c r="Y547" t="s">
        <v>265</v>
      </c>
      <c r="Z547" s="198">
        <v>45098</v>
      </c>
      <c r="AA547" s="198">
        <v>45473</v>
      </c>
      <c r="AB547" t="s">
        <v>36</v>
      </c>
      <c r="AC547">
        <v>1360000</v>
      </c>
      <c r="AD547" t="s">
        <v>58</v>
      </c>
      <c r="AE547" t="s">
        <v>37</v>
      </c>
      <c r="AF547" s="37">
        <v>1</v>
      </c>
      <c r="AG547" s="79" t="str">
        <f t="shared" si="8"/>
        <v>0</v>
      </c>
      <c r="AH547" s="3">
        <v>1</v>
      </c>
    </row>
    <row r="548" spans="1:34" x14ac:dyDescent="0.3">
      <c r="A548" t="s">
        <v>1155</v>
      </c>
      <c r="B548" t="s">
        <v>1156</v>
      </c>
      <c r="C548" t="s">
        <v>1857</v>
      </c>
      <c r="D548">
        <v>2500000</v>
      </c>
      <c r="E548">
        <v>2500000</v>
      </c>
      <c r="F548">
        <v>0</v>
      </c>
      <c r="G548">
        <v>0</v>
      </c>
      <c r="H548">
        <v>0</v>
      </c>
      <c r="I548">
        <v>862662.36</v>
      </c>
      <c r="J548" s="186">
        <v>34.506494400000001</v>
      </c>
      <c r="K548">
        <v>0</v>
      </c>
      <c r="L548">
        <v>0</v>
      </c>
      <c r="M548">
        <v>862662.36</v>
      </c>
      <c r="N548">
        <v>0</v>
      </c>
      <c r="O548">
        <v>862662.36</v>
      </c>
      <c r="P548">
        <v>0</v>
      </c>
      <c r="Q548">
        <v>0</v>
      </c>
      <c r="R548">
        <v>0</v>
      </c>
      <c r="S548" t="s">
        <v>1001</v>
      </c>
      <c r="T548" t="s">
        <v>1002</v>
      </c>
      <c r="U548" t="s">
        <v>1003</v>
      </c>
      <c r="V548" t="s">
        <v>100</v>
      </c>
      <c r="W548" t="s">
        <v>33</v>
      </c>
      <c r="X548" t="s">
        <v>102</v>
      </c>
      <c r="Y548" t="s">
        <v>35</v>
      </c>
      <c r="Z548" s="198">
        <v>45099</v>
      </c>
      <c r="AA548" s="198">
        <v>45504</v>
      </c>
      <c r="AB548" t="s">
        <v>36</v>
      </c>
      <c r="AC548">
        <v>2500000</v>
      </c>
      <c r="AD548" t="s">
        <v>101</v>
      </c>
      <c r="AE548" t="s">
        <v>37</v>
      </c>
      <c r="AF548" s="37">
        <v>1</v>
      </c>
      <c r="AG548" s="79" t="str">
        <f t="shared" si="8"/>
        <v>0</v>
      </c>
      <c r="AH548" s="3">
        <v>1</v>
      </c>
    </row>
    <row r="549" spans="1:34" x14ac:dyDescent="0.3">
      <c r="A549" t="s">
        <v>1153</v>
      </c>
      <c r="B549" t="s">
        <v>1154</v>
      </c>
      <c r="C549" t="s">
        <v>1857</v>
      </c>
      <c r="D549">
        <v>700000</v>
      </c>
      <c r="E549">
        <v>700000</v>
      </c>
      <c r="F549">
        <v>0</v>
      </c>
      <c r="G549">
        <v>0</v>
      </c>
      <c r="H549">
        <v>0</v>
      </c>
      <c r="I549">
        <v>624578.56000000006</v>
      </c>
      <c r="J549" s="186">
        <v>89.225508571428577</v>
      </c>
      <c r="K549">
        <v>0</v>
      </c>
      <c r="L549">
        <v>0</v>
      </c>
      <c r="M549">
        <v>624578.56000000006</v>
      </c>
      <c r="N549">
        <v>0</v>
      </c>
      <c r="O549">
        <v>624578.56000000006</v>
      </c>
      <c r="P549">
        <v>0</v>
      </c>
      <c r="Q549">
        <v>0</v>
      </c>
      <c r="R549">
        <v>0</v>
      </c>
      <c r="S549" t="s">
        <v>1001</v>
      </c>
      <c r="T549" t="s">
        <v>1002</v>
      </c>
      <c r="U549" t="s">
        <v>1003</v>
      </c>
      <c r="V549" t="s">
        <v>100</v>
      </c>
      <c r="W549" t="s">
        <v>33</v>
      </c>
      <c r="X549" t="s">
        <v>102</v>
      </c>
      <c r="Y549" t="s">
        <v>35</v>
      </c>
      <c r="Z549" s="198">
        <v>45099</v>
      </c>
      <c r="AA549" s="198">
        <v>45504</v>
      </c>
      <c r="AB549" t="s">
        <v>36</v>
      </c>
      <c r="AC549">
        <v>1500000</v>
      </c>
      <c r="AD549" t="s">
        <v>101</v>
      </c>
      <c r="AE549" t="s">
        <v>37</v>
      </c>
      <c r="AF549" s="37">
        <v>1</v>
      </c>
      <c r="AG549" s="79" t="str">
        <f t="shared" si="8"/>
        <v>0</v>
      </c>
      <c r="AH549" s="3">
        <v>1</v>
      </c>
    </row>
    <row r="550" spans="1:34" x14ac:dyDescent="0.3">
      <c r="A550" t="s">
        <v>1151</v>
      </c>
      <c r="B550" t="s">
        <v>1152</v>
      </c>
      <c r="C550" t="s">
        <v>1857</v>
      </c>
      <c r="D550">
        <v>1500000</v>
      </c>
      <c r="E550">
        <v>1500000</v>
      </c>
      <c r="F550">
        <v>0</v>
      </c>
      <c r="G550">
        <v>0</v>
      </c>
      <c r="H550">
        <v>0</v>
      </c>
      <c r="I550">
        <v>1433151.02</v>
      </c>
      <c r="J550" s="186">
        <v>95.543401333333335</v>
      </c>
      <c r="K550">
        <v>0</v>
      </c>
      <c r="L550">
        <v>0</v>
      </c>
      <c r="M550">
        <v>1433151.02</v>
      </c>
      <c r="N550">
        <v>0</v>
      </c>
      <c r="O550">
        <v>1433151.02</v>
      </c>
      <c r="P550">
        <v>0</v>
      </c>
      <c r="Q550">
        <v>0</v>
      </c>
      <c r="R550">
        <v>0</v>
      </c>
      <c r="S550" t="s">
        <v>1001</v>
      </c>
      <c r="T550" t="s">
        <v>1002</v>
      </c>
      <c r="U550" t="s">
        <v>1003</v>
      </c>
      <c r="V550" t="s">
        <v>100</v>
      </c>
      <c r="W550" t="s">
        <v>33</v>
      </c>
      <c r="X550" t="s">
        <v>102</v>
      </c>
      <c r="Y550" t="s">
        <v>35</v>
      </c>
      <c r="Z550" s="198">
        <v>45099</v>
      </c>
      <c r="AA550" s="198">
        <v>45504</v>
      </c>
      <c r="AB550" t="s">
        <v>36</v>
      </c>
      <c r="AC550">
        <v>2000000</v>
      </c>
      <c r="AD550" t="s">
        <v>101</v>
      </c>
      <c r="AE550" t="s">
        <v>37</v>
      </c>
      <c r="AF550" s="37">
        <v>1</v>
      </c>
      <c r="AG550" s="79" t="str">
        <f t="shared" si="8"/>
        <v>0</v>
      </c>
      <c r="AH550" s="3">
        <v>1</v>
      </c>
    </row>
    <row r="551" spans="1:34" x14ac:dyDescent="0.3">
      <c r="A551" t="s">
        <v>1149</v>
      </c>
      <c r="B551" t="s">
        <v>1150</v>
      </c>
      <c r="C551" t="s">
        <v>1857</v>
      </c>
      <c r="D551">
        <v>5000000</v>
      </c>
      <c r="E551">
        <v>5000000</v>
      </c>
      <c r="F551">
        <v>0</v>
      </c>
      <c r="G551">
        <v>0</v>
      </c>
      <c r="H551">
        <v>0</v>
      </c>
      <c r="I551">
        <v>4416516.67</v>
      </c>
      <c r="J551" s="186">
        <v>88.330333400000001</v>
      </c>
      <c r="K551">
        <v>0</v>
      </c>
      <c r="L551">
        <v>0</v>
      </c>
      <c r="M551">
        <v>4416516.67</v>
      </c>
      <c r="N551">
        <v>0</v>
      </c>
      <c r="O551">
        <v>4416516.67</v>
      </c>
      <c r="P551">
        <v>0</v>
      </c>
      <c r="Q551">
        <v>0</v>
      </c>
      <c r="R551">
        <v>0</v>
      </c>
      <c r="S551" t="s">
        <v>1001</v>
      </c>
      <c r="T551" t="s">
        <v>1002</v>
      </c>
      <c r="U551" t="s">
        <v>1003</v>
      </c>
      <c r="V551" t="s">
        <v>100</v>
      </c>
      <c r="W551" t="s">
        <v>33</v>
      </c>
      <c r="X551" t="s">
        <v>102</v>
      </c>
      <c r="Y551" t="s">
        <v>35</v>
      </c>
      <c r="Z551" s="198">
        <v>45099</v>
      </c>
      <c r="AA551" s="198">
        <v>45595</v>
      </c>
      <c r="AB551" t="s">
        <v>36</v>
      </c>
      <c r="AC551">
        <v>5000000</v>
      </c>
      <c r="AD551" t="s">
        <v>101</v>
      </c>
      <c r="AE551" t="s">
        <v>37</v>
      </c>
      <c r="AF551" s="37">
        <v>1</v>
      </c>
      <c r="AG551" s="79" t="str">
        <f t="shared" si="8"/>
        <v>0</v>
      </c>
      <c r="AH551" s="3">
        <v>1</v>
      </c>
    </row>
    <row r="552" spans="1:34" x14ac:dyDescent="0.3">
      <c r="A552" t="s">
        <v>1201</v>
      </c>
      <c r="B552" t="s">
        <v>1202</v>
      </c>
      <c r="C552" t="s">
        <v>1855</v>
      </c>
      <c r="D552">
        <v>350000</v>
      </c>
      <c r="E552">
        <v>350000</v>
      </c>
      <c r="F552">
        <v>0</v>
      </c>
      <c r="G552">
        <v>0</v>
      </c>
      <c r="H552">
        <v>0</v>
      </c>
      <c r="I552">
        <v>236107.35</v>
      </c>
      <c r="J552" s="186">
        <v>67.459242857142854</v>
      </c>
      <c r="K552">
        <v>0</v>
      </c>
      <c r="L552">
        <v>0</v>
      </c>
      <c r="M552">
        <v>236107.35</v>
      </c>
      <c r="N552">
        <v>0</v>
      </c>
      <c r="O552">
        <v>236107.35</v>
      </c>
      <c r="P552">
        <v>0</v>
      </c>
      <c r="Q552">
        <v>0</v>
      </c>
      <c r="R552">
        <v>0</v>
      </c>
      <c r="S552" t="s">
        <v>1001</v>
      </c>
      <c r="T552" t="s">
        <v>1002</v>
      </c>
      <c r="U552" t="s">
        <v>1003</v>
      </c>
      <c r="V552" t="s">
        <v>57</v>
      </c>
      <c r="W552" t="s">
        <v>33</v>
      </c>
      <c r="X552" t="s">
        <v>59</v>
      </c>
      <c r="Y552" t="s">
        <v>35</v>
      </c>
      <c r="Z552" s="198">
        <v>45099</v>
      </c>
      <c r="AA552" s="198">
        <v>45412</v>
      </c>
      <c r="AB552" t="s">
        <v>36</v>
      </c>
      <c r="AC552">
        <v>350000</v>
      </c>
      <c r="AD552" t="s">
        <v>58</v>
      </c>
      <c r="AE552" t="s">
        <v>37</v>
      </c>
      <c r="AF552" s="37">
        <v>1</v>
      </c>
      <c r="AG552" s="79" t="str">
        <f t="shared" si="8"/>
        <v>0</v>
      </c>
      <c r="AH552" s="3">
        <v>1</v>
      </c>
    </row>
    <row r="553" spans="1:34" x14ac:dyDescent="0.3">
      <c r="A553" t="s">
        <v>1133</v>
      </c>
      <c r="B553" t="s">
        <v>1134</v>
      </c>
      <c r="C553" t="s">
        <v>1855</v>
      </c>
      <c r="D553">
        <v>1260000</v>
      </c>
      <c r="E553">
        <v>1260000</v>
      </c>
      <c r="F553">
        <v>0</v>
      </c>
      <c r="G553">
        <v>0</v>
      </c>
      <c r="H553">
        <v>0</v>
      </c>
      <c r="I553">
        <v>1212787.71</v>
      </c>
      <c r="J553" s="186">
        <v>96.252992857142857</v>
      </c>
      <c r="K553">
        <v>0</v>
      </c>
      <c r="L553">
        <v>0</v>
      </c>
      <c r="M553">
        <v>1212787.71</v>
      </c>
      <c r="N553">
        <v>0</v>
      </c>
      <c r="O553">
        <v>1212787.71</v>
      </c>
      <c r="P553">
        <v>0</v>
      </c>
      <c r="Q553">
        <v>0</v>
      </c>
      <c r="R553">
        <v>0</v>
      </c>
      <c r="S553" t="s">
        <v>1001</v>
      </c>
      <c r="T553" t="s">
        <v>1002</v>
      </c>
      <c r="U553" t="s">
        <v>1003</v>
      </c>
      <c r="V553" t="s">
        <v>57</v>
      </c>
      <c r="W553" t="s">
        <v>33</v>
      </c>
      <c r="X553" t="s">
        <v>59</v>
      </c>
      <c r="Y553" t="s">
        <v>35</v>
      </c>
      <c r="Z553" s="198">
        <v>45099</v>
      </c>
      <c r="AA553" s="198">
        <v>45777</v>
      </c>
      <c r="AB553" t="s">
        <v>36</v>
      </c>
      <c r="AC553">
        <v>1260000</v>
      </c>
      <c r="AD553" t="s">
        <v>58</v>
      </c>
      <c r="AE553" t="s">
        <v>37</v>
      </c>
      <c r="AF553" s="37">
        <v>1</v>
      </c>
      <c r="AG553" s="79" t="str">
        <f t="shared" si="8"/>
        <v>0</v>
      </c>
      <c r="AH553" s="3">
        <v>1</v>
      </c>
    </row>
    <row r="554" spans="1:34" x14ac:dyDescent="0.3">
      <c r="A554" t="s">
        <v>1131</v>
      </c>
      <c r="B554" t="s">
        <v>1132</v>
      </c>
      <c r="C554" t="s">
        <v>1855</v>
      </c>
      <c r="D554">
        <v>368000</v>
      </c>
      <c r="E554">
        <v>368000</v>
      </c>
      <c r="F554">
        <v>0</v>
      </c>
      <c r="G554">
        <v>0</v>
      </c>
      <c r="H554">
        <v>0</v>
      </c>
      <c r="I554">
        <v>366559.22</v>
      </c>
      <c r="J554" s="186">
        <v>99.608483695652168</v>
      </c>
      <c r="K554">
        <v>0</v>
      </c>
      <c r="L554">
        <v>0</v>
      </c>
      <c r="M554">
        <v>366559.22</v>
      </c>
      <c r="N554">
        <v>0</v>
      </c>
      <c r="O554">
        <v>366559.22</v>
      </c>
      <c r="P554">
        <v>0</v>
      </c>
      <c r="Q554">
        <v>0</v>
      </c>
      <c r="R554">
        <v>0</v>
      </c>
      <c r="S554" t="s">
        <v>1001</v>
      </c>
      <c r="T554" t="s">
        <v>1002</v>
      </c>
      <c r="U554" t="s">
        <v>1003</v>
      </c>
      <c r="V554" t="s">
        <v>57</v>
      </c>
      <c r="W554" t="s">
        <v>33</v>
      </c>
      <c r="X554" t="s">
        <v>59</v>
      </c>
      <c r="Y554" t="s">
        <v>35</v>
      </c>
      <c r="Z554" s="198">
        <v>45099</v>
      </c>
      <c r="AA554" s="198">
        <v>45565</v>
      </c>
      <c r="AB554" t="s">
        <v>36</v>
      </c>
      <c r="AC554">
        <v>368000</v>
      </c>
      <c r="AD554" t="s">
        <v>58</v>
      </c>
      <c r="AE554" t="s">
        <v>37</v>
      </c>
      <c r="AF554" s="37">
        <v>1</v>
      </c>
      <c r="AG554" s="79" t="str">
        <f t="shared" si="8"/>
        <v>0</v>
      </c>
      <c r="AH554" s="3">
        <v>1</v>
      </c>
    </row>
    <row r="555" spans="1:34" x14ac:dyDescent="0.3">
      <c r="A555" t="s">
        <v>1129</v>
      </c>
      <c r="B555" t="s">
        <v>1130</v>
      </c>
      <c r="C555" t="s">
        <v>1855</v>
      </c>
      <c r="D555">
        <v>1030000</v>
      </c>
      <c r="E555">
        <v>1030000</v>
      </c>
      <c r="F555">
        <v>0</v>
      </c>
      <c r="G555">
        <v>0</v>
      </c>
      <c r="H555">
        <v>0</v>
      </c>
      <c r="I555">
        <v>1029759.3</v>
      </c>
      <c r="J555" s="186">
        <v>99.976631067961165</v>
      </c>
      <c r="K555">
        <v>0</v>
      </c>
      <c r="L555">
        <v>0</v>
      </c>
      <c r="M555">
        <v>1029759.3</v>
      </c>
      <c r="N555">
        <v>0</v>
      </c>
      <c r="O555">
        <v>1029759.3</v>
      </c>
      <c r="P555">
        <v>0</v>
      </c>
      <c r="Q555">
        <v>0</v>
      </c>
      <c r="R555">
        <v>0</v>
      </c>
      <c r="S555" t="s">
        <v>1001</v>
      </c>
      <c r="T555" t="s">
        <v>1002</v>
      </c>
      <c r="U555" t="s">
        <v>1003</v>
      </c>
      <c r="V555" t="s">
        <v>57</v>
      </c>
      <c r="W555" t="s">
        <v>33</v>
      </c>
      <c r="X555" t="s">
        <v>59</v>
      </c>
      <c r="Y555" t="s">
        <v>35</v>
      </c>
      <c r="Z555" s="198">
        <v>45099</v>
      </c>
      <c r="AA555" s="198">
        <v>45747</v>
      </c>
      <c r="AB555" t="s">
        <v>36</v>
      </c>
      <c r="AC555">
        <v>1030000</v>
      </c>
      <c r="AD555" t="s">
        <v>58</v>
      </c>
      <c r="AE555" t="s">
        <v>37</v>
      </c>
      <c r="AF555" s="37">
        <v>1</v>
      </c>
      <c r="AG555" s="79" t="str">
        <f t="shared" si="8"/>
        <v>0</v>
      </c>
      <c r="AH555" s="3">
        <v>1</v>
      </c>
    </row>
    <row r="556" spans="1:34" x14ac:dyDescent="0.3">
      <c r="A556" t="s">
        <v>1203</v>
      </c>
      <c r="B556" t="s">
        <v>1204</v>
      </c>
      <c r="C556" t="s">
        <v>1855</v>
      </c>
      <c r="D556">
        <v>1640000</v>
      </c>
      <c r="E556">
        <v>1640000</v>
      </c>
      <c r="F556">
        <v>0</v>
      </c>
      <c r="G556">
        <v>0</v>
      </c>
      <c r="H556">
        <v>0</v>
      </c>
      <c r="I556">
        <v>1111362.47</v>
      </c>
      <c r="J556" s="186">
        <v>67.766004268292676</v>
      </c>
      <c r="K556">
        <v>0</v>
      </c>
      <c r="L556">
        <v>0</v>
      </c>
      <c r="M556">
        <v>1111362.47</v>
      </c>
      <c r="N556">
        <v>0</v>
      </c>
      <c r="O556">
        <v>1111362.47</v>
      </c>
      <c r="P556">
        <v>0</v>
      </c>
      <c r="Q556">
        <v>0</v>
      </c>
      <c r="R556">
        <v>0</v>
      </c>
      <c r="S556" t="s">
        <v>1001</v>
      </c>
      <c r="T556" t="s">
        <v>1002</v>
      </c>
      <c r="U556" t="s">
        <v>1003</v>
      </c>
      <c r="V556" t="s">
        <v>57</v>
      </c>
      <c r="W556" t="s">
        <v>33</v>
      </c>
      <c r="X556" t="s">
        <v>59</v>
      </c>
      <c r="Y556" t="s">
        <v>35</v>
      </c>
      <c r="Z556" s="198">
        <v>45099</v>
      </c>
      <c r="AA556" s="198">
        <v>45777</v>
      </c>
      <c r="AB556" t="s">
        <v>36</v>
      </c>
      <c r="AC556">
        <v>1640000</v>
      </c>
      <c r="AD556" t="s">
        <v>58</v>
      </c>
      <c r="AE556" t="s">
        <v>37</v>
      </c>
      <c r="AF556" s="37">
        <v>1</v>
      </c>
      <c r="AG556" s="79" t="str">
        <f t="shared" si="8"/>
        <v>0</v>
      </c>
      <c r="AH556" s="3">
        <v>1</v>
      </c>
    </row>
    <row r="557" spans="1:34" x14ac:dyDescent="0.3">
      <c r="A557" t="s">
        <v>1080</v>
      </c>
      <c r="B557" t="s">
        <v>1081</v>
      </c>
      <c r="C557" t="s">
        <v>1854</v>
      </c>
      <c r="D557">
        <v>600000</v>
      </c>
      <c r="E557">
        <v>600000</v>
      </c>
      <c r="F557">
        <v>0</v>
      </c>
      <c r="G557">
        <v>0</v>
      </c>
      <c r="H557">
        <v>0</v>
      </c>
      <c r="I557">
        <v>546942.44999999995</v>
      </c>
      <c r="J557" s="186">
        <v>91.157074999999992</v>
      </c>
      <c r="K557">
        <v>0</v>
      </c>
      <c r="L557">
        <v>0</v>
      </c>
      <c r="M557">
        <v>546942.44999999995</v>
      </c>
      <c r="N557">
        <v>0</v>
      </c>
      <c r="O557">
        <v>546942.44999999995</v>
      </c>
      <c r="P557">
        <v>0</v>
      </c>
      <c r="Q557">
        <v>0</v>
      </c>
      <c r="R557">
        <v>0</v>
      </c>
      <c r="S557" t="s">
        <v>1001</v>
      </c>
      <c r="T557" t="s">
        <v>1002</v>
      </c>
      <c r="U557" t="s">
        <v>1003</v>
      </c>
      <c r="V557" t="s">
        <v>41</v>
      </c>
      <c r="W557" t="s">
        <v>33</v>
      </c>
      <c r="X557" t="s">
        <v>43</v>
      </c>
      <c r="Y557" t="s">
        <v>35</v>
      </c>
      <c r="Z557" s="198">
        <v>45100</v>
      </c>
      <c r="AA557" s="198">
        <v>45382</v>
      </c>
      <c r="AB557" t="s">
        <v>36</v>
      </c>
      <c r="AC557">
        <v>600000</v>
      </c>
      <c r="AD557" t="s">
        <v>42</v>
      </c>
      <c r="AE557" t="s">
        <v>37</v>
      </c>
      <c r="AF557" s="37">
        <v>1</v>
      </c>
      <c r="AG557" s="79" t="str">
        <f t="shared" si="8"/>
        <v>0</v>
      </c>
      <c r="AH557" s="3">
        <v>1</v>
      </c>
    </row>
    <row r="558" spans="1:34" x14ac:dyDescent="0.3">
      <c r="A558" t="s">
        <v>1082</v>
      </c>
      <c r="B558" t="s">
        <v>1083</v>
      </c>
      <c r="C558" t="s">
        <v>1854</v>
      </c>
      <c r="D558">
        <v>1500000</v>
      </c>
      <c r="E558">
        <v>1500000</v>
      </c>
      <c r="F558">
        <v>0</v>
      </c>
      <c r="G558">
        <v>0</v>
      </c>
      <c r="H558">
        <v>0</v>
      </c>
      <c r="I558">
        <v>1431708.86</v>
      </c>
      <c r="J558" s="186">
        <v>95.44725733333334</v>
      </c>
      <c r="K558">
        <v>0</v>
      </c>
      <c r="L558">
        <v>0</v>
      </c>
      <c r="M558">
        <v>1431708.86</v>
      </c>
      <c r="N558">
        <v>0</v>
      </c>
      <c r="O558">
        <v>1431708.86</v>
      </c>
      <c r="P558">
        <v>0</v>
      </c>
      <c r="Q558">
        <v>0</v>
      </c>
      <c r="R558">
        <v>0</v>
      </c>
      <c r="S558" t="s">
        <v>1001</v>
      </c>
      <c r="T558" t="s">
        <v>1002</v>
      </c>
      <c r="U558" t="s">
        <v>1003</v>
      </c>
      <c r="V558" t="s">
        <v>1002</v>
      </c>
      <c r="W558" t="s">
        <v>33</v>
      </c>
      <c r="X558" t="s">
        <v>1084</v>
      </c>
      <c r="Y558" t="s">
        <v>35</v>
      </c>
      <c r="Z558" s="198">
        <v>45100</v>
      </c>
      <c r="AA558" s="198">
        <v>45657</v>
      </c>
      <c r="AB558" t="s">
        <v>36</v>
      </c>
      <c r="AC558">
        <v>1500000</v>
      </c>
      <c r="AD558" t="s">
        <v>1003</v>
      </c>
      <c r="AE558" t="s">
        <v>37</v>
      </c>
      <c r="AF558" s="37">
        <v>1</v>
      </c>
      <c r="AG558" s="79" t="str">
        <f t="shared" si="8"/>
        <v>0</v>
      </c>
      <c r="AH558" s="3">
        <v>1</v>
      </c>
    </row>
    <row r="559" spans="1:34" x14ac:dyDescent="0.3">
      <c r="A559" t="s">
        <v>1093</v>
      </c>
      <c r="B559" t="s">
        <v>1094</v>
      </c>
      <c r="C559" t="s">
        <v>1854</v>
      </c>
      <c r="D559">
        <v>800000</v>
      </c>
      <c r="E559">
        <v>800000</v>
      </c>
      <c r="F559">
        <v>0</v>
      </c>
      <c r="G559">
        <v>0</v>
      </c>
      <c r="H559">
        <v>0</v>
      </c>
      <c r="I559">
        <v>699906.86</v>
      </c>
      <c r="J559" s="186">
        <v>87.488357499999992</v>
      </c>
      <c r="K559">
        <v>0</v>
      </c>
      <c r="L559">
        <v>0</v>
      </c>
      <c r="M559">
        <v>699906.86</v>
      </c>
      <c r="N559">
        <v>0</v>
      </c>
      <c r="O559">
        <v>699906.86</v>
      </c>
      <c r="P559">
        <v>0</v>
      </c>
      <c r="Q559">
        <v>0</v>
      </c>
      <c r="R559">
        <v>0</v>
      </c>
      <c r="S559" t="s">
        <v>1001</v>
      </c>
      <c r="T559" t="s">
        <v>1002</v>
      </c>
      <c r="U559" t="s">
        <v>1003</v>
      </c>
      <c r="V559" t="s">
        <v>41</v>
      </c>
      <c r="W559" t="s">
        <v>33</v>
      </c>
      <c r="X559" t="s">
        <v>43</v>
      </c>
      <c r="Y559" t="s">
        <v>35</v>
      </c>
      <c r="Z559" s="198">
        <v>45100</v>
      </c>
      <c r="AA559" s="198">
        <v>45473</v>
      </c>
      <c r="AB559" t="s">
        <v>36</v>
      </c>
      <c r="AC559">
        <v>800000</v>
      </c>
      <c r="AD559" t="s">
        <v>42</v>
      </c>
      <c r="AE559" t="s">
        <v>37</v>
      </c>
      <c r="AF559" s="37">
        <v>1</v>
      </c>
      <c r="AG559" s="79" t="str">
        <f t="shared" si="8"/>
        <v>0</v>
      </c>
      <c r="AH559" s="3">
        <v>1</v>
      </c>
    </row>
    <row r="560" spans="1:34" x14ac:dyDescent="0.3">
      <c r="A560" t="s">
        <v>1070</v>
      </c>
      <c r="B560" t="s">
        <v>1071</v>
      </c>
      <c r="C560" t="s">
        <v>1854</v>
      </c>
      <c r="D560">
        <v>1200000</v>
      </c>
      <c r="E560">
        <v>1200000</v>
      </c>
      <c r="F560">
        <v>0</v>
      </c>
      <c r="G560">
        <v>0</v>
      </c>
      <c r="H560">
        <v>0</v>
      </c>
      <c r="I560">
        <v>1107806.6100000001</v>
      </c>
      <c r="J560" s="186">
        <v>92.317217500000012</v>
      </c>
      <c r="K560">
        <v>0</v>
      </c>
      <c r="L560">
        <v>0</v>
      </c>
      <c r="M560">
        <v>1107806.6100000001</v>
      </c>
      <c r="N560">
        <v>0</v>
      </c>
      <c r="O560">
        <v>1107806.6100000001</v>
      </c>
      <c r="P560">
        <v>0</v>
      </c>
      <c r="Q560">
        <v>-5074.08</v>
      </c>
      <c r="R560">
        <v>0</v>
      </c>
      <c r="S560" t="s">
        <v>1001</v>
      </c>
      <c r="T560" t="s">
        <v>1002</v>
      </c>
      <c r="U560" t="s">
        <v>1003</v>
      </c>
      <c r="V560" t="s">
        <v>41</v>
      </c>
      <c r="W560" t="s">
        <v>33</v>
      </c>
      <c r="X560" t="s">
        <v>43</v>
      </c>
      <c r="Y560" t="s">
        <v>35</v>
      </c>
      <c r="Z560" s="198">
        <v>45100</v>
      </c>
      <c r="AA560" s="198">
        <v>45565</v>
      </c>
      <c r="AB560" t="s">
        <v>36</v>
      </c>
      <c r="AC560">
        <v>1200000</v>
      </c>
      <c r="AD560" t="s">
        <v>42</v>
      </c>
      <c r="AE560" t="s">
        <v>37</v>
      </c>
      <c r="AF560" s="37">
        <v>1</v>
      </c>
      <c r="AG560" s="79" t="str">
        <f t="shared" si="8"/>
        <v>0</v>
      </c>
      <c r="AH560" s="3">
        <v>1</v>
      </c>
    </row>
    <row r="561" spans="1:34" x14ac:dyDescent="0.3">
      <c r="A561" t="s">
        <v>1091</v>
      </c>
      <c r="B561" t="s">
        <v>1092</v>
      </c>
      <c r="C561" t="s">
        <v>1854</v>
      </c>
      <c r="D561">
        <v>700000</v>
      </c>
      <c r="E561">
        <v>700000</v>
      </c>
      <c r="F561">
        <v>0</v>
      </c>
      <c r="G561">
        <v>0</v>
      </c>
      <c r="H561">
        <v>0</v>
      </c>
      <c r="I561">
        <v>681073.05</v>
      </c>
      <c r="J561" s="186">
        <v>97.296150000000011</v>
      </c>
      <c r="K561">
        <v>0</v>
      </c>
      <c r="L561">
        <v>0</v>
      </c>
      <c r="M561">
        <v>681073.05</v>
      </c>
      <c r="N561">
        <v>0</v>
      </c>
      <c r="O561">
        <v>681073.05</v>
      </c>
      <c r="P561">
        <v>0</v>
      </c>
      <c r="Q561">
        <v>0</v>
      </c>
      <c r="R561">
        <v>0</v>
      </c>
      <c r="S561" t="s">
        <v>1001</v>
      </c>
      <c r="T561" t="s">
        <v>1002</v>
      </c>
      <c r="U561" t="s">
        <v>1003</v>
      </c>
      <c r="V561" t="s">
        <v>41</v>
      </c>
      <c r="W561" t="s">
        <v>33</v>
      </c>
      <c r="X561" t="s">
        <v>43</v>
      </c>
      <c r="Y561" t="s">
        <v>35</v>
      </c>
      <c r="Z561" s="198">
        <v>45100</v>
      </c>
      <c r="AA561" s="198">
        <v>45473</v>
      </c>
      <c r="AB561" t="s">
        <v>36</v>
      </c>
      <c r="AC561">
        <v>700000</v>
      </c>
      <c r="AD561" t="s">
        <v>42</v>
      </c>
      <c r="AE561" t="s">
        <v>37</v>
      </c>
      <c r="AF561" s="37">
        <v>1</v>
      </c>
      <c r="AG561" s="79" t="str">
        <f t="shared" si="8"/>
        <v>0</v>
      </c>
      <c r="AH561" s="3">
        <v>1</v>
      </c>
    </row>
    <row r="562" spans="1:34" x14ac:dyDescent="0.3">
      <c r="A562" t="s">
        <v>1219</v>
      </c>
      <c r="B562" t="s">
        <v>1220</v>
      </c>
      <c r="C562" t="s">
        <v>1855</v>
      </c>
      <c r="D562">
        <v>600000</v>
      </c>
      <c r="E562">
        <v>600000</v>
      </c>
      <c r="F562">
        <v>0</v>
      </c>
      <c r="G562">
        <v>0</v>
      </c>
      <c r="H562">
        <v>0</v>
      </c>
      <c r="I562">
        <v>568385.38</v>
      </c>
      <c r="J562" s="186">
        <v>94.730896666666666</v>
      </c>
      <c r="K562">
        <v>0</v>
      </c>
      <c r="L562">
        <v>0</v>
      </c>
      <c r="M562">
        <v>568385.38</v>
      </c>
      <c r="N562">
        <v>0</v>
      </c>
      <c r="O562">
        <v>568385.38</v>
      </c>
      <c r="P562">
        <v>0</v>
      </c>
      <c r="Q562">
        <v>0</v>
      </c>
      <c r="R562">
        <v>0</v>
      </c>
      <c r="S562" t="s">
        <v>1001</v>
      </c>
      <c r="T562" t="s">
        <v>1002</v>
      </c>
      <c r="U562" t="s">
        <v>1003</v>
      </c>
      <c r="V562" t="s">
        <v>57</v>
      </c>
      <c r="W562" t="s">
        <v>33</v>
      </c>
      <c r="X562" t="s">
        <v>59</v>
      </c>
      <c r="Y562" t="s">
        <v>35</v>
      </c>
      <c r="Z562" s="198">
        <v>45099</v>
      </c>
      <c r="AA562" s="198">
        <v>45412</v>
      </c>
      <c r="AB562" t="s">
        <v>36</v>
      </c>
      <c r="AC562">
        <v>600000</v>
      </c>
      <c r="AD562" t="s">
        <v>58</v>
      </c>
      <c r="AE562" t="s">
        <v>37</v>
      </c>
      <c r="AF562" s="37">
        <v>1</v>
      </c>
      <c r="AG562" s="79" t="str">
        <f t="shared" si="8"/>
        <v>0</v>
      </c>
      <c r="AH562" s="3">
        <v>1</v>
      </c>
    </row>
    <row r="563" spans="1:34" x14ac:dyDescent="0.3">
      <c r="A563" t="s">
        <v>1225</v>
      </c>
      <c r="B563" t="s">
        <v>1226</v>
      </c>
      <c r="C563" t="s">
        <v>1860</v>
      </c>
      <c r="D563">
        <v>1920000</v>
      </c>
      <c r="E563">
        <v>1920000</v>
      </c>
      <c r="F563">
        <v>0</v>
      </c>
      <c r="G563">
        <v>0</v>
      </c>
      <c r="H563">
        <v>0</v>
      </c>
      <c r="I563">
        <v>1906960.06</v>
      </c>
      <c r="J563" s="186">
        <v>99.320836458333332</v>
      </c>
      <c r="K563">
        <v>0</v>
      </c>
      <c r="L563">
        <v>0</v>
      </c>
      <c r="M563">
        <v>1906960.06</v>
      </c>
      <c r="N563">
        <v>0</v>
      </c>
      <c r="O563">
        <v>1906960.06</v>
      </c>
      <c r="P563">
        <v>0</v>
      </c>
      <c r="Q563">
        <v>0</v>
      </c>
      <c r="R563">
        <v>0</v>
      </c>
      <c r="S563" t="s">
        <v>1001</v>
      </c>
      <c r="T563" t="s">
        <v>1002</v>
      </c>
      <c r="U563" t="s">
        <v>1003</v>
      </c>
      <c r="V563" t="s">
        <v>112</v>
      </c>
      <c r="W563" t="s">
        <v>33</v>
      </c>
      <c r="X563" t="s">
        <v>114</v>
      </c>
      <c r="Y563" t="s">
        <v>35</v>
      </c>
      <c r="Z563" s="198">
        <v>45099</v>
      </c>
      <c r="AA563" s="198">
        <v>45747</v>
      </c>
      <c r="AB563" t="s">
        <v>36</v>
      </c>
      <c r="AC563">
        <v>1920000</v>
      </c>
      <c r="AD563" t="s">
        <v>113</v>
      </c>
      <c r="AE563" t="s">
        <v>37</v>
      </c>
      <c r="AF563" s="37">
        <v>1</v>
      </c>
      <c r="AG563" s="79" t="str">
        <f t="shared" si="8"/>
        <v>0</v>
      </c>
      <c r="AH563" s="3">
        <v>1</v>
      </c>
    </row>
    <row r="564" spans="1:34" x14ac:dyDescent="0.3">
      <c r="A564" t="s">
        <v>1145</v>
      </c>
      <c r="B564" t="s">
        <v>1146</v>
      </c>
      <c r="C564" t="s">
        <v>1860</v>
      </c>
      <c r="D564">
        <v>1063000</v>
      </c>
      <c r="E564">
        <v>1063000</v>
      </c>
      <c r="F564">
        <v>0</v>
      </c>
      <c r="G564">
        <v>0</v>
      </c>
      <c r="H564">
        <v>0</v>
      </c>
      <c r="I564">
        <v>682335.39</v>
      </c>
      <c r="J564" s="186">
        <v>64.189594543744121</v>
      </c>
      <c r="K564">
        <v>0</v>
      </c>
      <c r="L564">
        <v>0</v>
      </c>
      <c r="M564">
        <v>682335.39</v>
      </c>
      <c r="N564">
        <v>0</v>
      </c>
      <c r="O564">
        <v>682335.39</v>
      </c>
      <c r="P564">
        <v>0</v>
      </c>
      <c r="Q564">
        <v>0</v>
      </c>
      <c r="R564">
        <v>0</v>
      </c>
      <c r="S564" t="s">
        <v>111</v>
      </c>
      <c r="T564" t="s">
        <v>112</v>
      </c>
      <c r="U564" t="s">
        <v>113</v>
      </c>
      <c r="V564" t="s">
        <v>112</v>
      </c>
      <c r="W564" t="s">
        <v>33</v>
      </c>
      <c r="X564" t="s">
        <v>114</v>
      </c>
      <c r="Y564" t="s">
        <v>35</v>
      </c>
      <c r="Z564" s="198">
        <v>45099</v>
      </c>
      <c r="AA564" s="198">
        <v>45473</v>
      </c>
      <c r="AB564" t="s">
        <v>36</v>
      </c>
      <c r="AC564">
        <v>1063000</v>
      </c>
      <c r="AD564" t="s">
        <v>113</v>
      </c>
      <c r="AE564" t="s">
        <v>37</v>
      </c>
      <c r="AF564" s="37">
        <v>1</v>
      </c>
      <c r="AG564" s="79" t="str">
        <f t="shared" si="8"/>
        <v>0</v>
      </c>
      <c r="AH564" s="3">
        <v>1</v>
      </c>
    </row>
    <row r="565" spans="1:34" x14ac:dyDescent="0.3">
      <c r="A565" t="s">
        <v>1062</v>
      </c>
      <c r="B565" t="s">
        <v>1063</v>
      </c>
      <c r="C565" t="s">
        <v>1856</v>
      </c>
      <c r="D565">
        <v>2700000</v>
      </c>
      <c r="E565">
        <v>2700000</v>
      </c>
      <c r="F565">
        <v>0</v>
      </c>
      <c r="G565">
        <v>0</v>
      </c>
      <c r="H565">
        <v>0</v>
      </c>
      <c r="I565">
        <v>2601046.0699999998</v>
      </c>
      <c r="J565" s="186">
        <v>96.33503962962962</v>
      </c>
      <c r="K565">
        <v>0</v>
      </c>
      <c r="L565">
        <v>0</v>
      </c>
      <c r="M565">
        <v>2601046.0699999998</v>
      </c>
      <c r="N565">
        <v>0</v>
      </c>
      <c r="O565">
        <v>2601046.0699999998</v>
      </c>
      <c r="P565">
        <v>0</v>
      </c>
      <c r="Q565">
        <v>0</v>
      </c>
      <c r="R565">
        <v>0</v>
      </c>
      <c r="S565" t="s">
        <v>1001</v>
      </c>
      <c r="T565" t="s">
        <v>1002</v>
      </c>
      <c r="U565" t="s">
        <v>1003</v>
      </c>
      <c r="V565" t="s">
        <v>76</v>
      </c>
      <c r="W565" t="s">
        <v>33</v>
      </c>
      <c r="X565" t="s">
        <v>78</v>
      </c>
      <c r="Y565" t="s">
        <v>35</v>
      </c>
      <c r="Z565" s="198">
        <v>45100</v>
      </c>
      <c r="AA565" s="198">
        <v>45657</v>
      </c>
      <c r="AB565" t="s">
        <v>36</v>
      </c>
      <c r="AC565">
        <v>2700000</v>
      </c>
      <c r="AD565" t="s">
        <v>77</v>
      </c>
      <c r="AE565" t="s">
        <v>37</v>
      </c>
      <c r="AF565" s="37">
        <v>1</v>
      </c>
      <c r="AG565" s="79" t="str">
        <f t="shared" si="8"/>
        <v>0</v>
      </c>
      <c r="AH565" s="3">
        <v>1</v>
      </c>
    </row>
    <row r="566" spans="1:34" x14ac:dyDescent="0.3">
      <c r="A566" t="s">
        <v>1018</v>
      </c>
      <c r="B566" t="s">
        <v>1019</v>
      </c>
      <c r="C566" t="s">
        <v>1858</v>
      </c>
      <c r="D566">
        <v>9000000</v>
      </c>
      <c r="E566">
        <v>9000000</v>
      </c>
      <c r="F566">
        <v>0</v>
      </c>
      <c r="G566">
        <v>0</v>
      </c>
      <c r="H566">
        <v>0</v>
      </c>
      <c r="I566">
        <v>6791014.3700000001</v>
      </c>
      <c r="J566" s="186">
        <v>75.455715222222224</v>
      </c>
      <c r="K566">
        <v>0</v>
      </c>
      <c r="L566">
        <v>0</v>
      </c>
      <c r="M566">
        <v>6791014.3700000001</v>
      </c>
      <c r="N566">
        <v>0</v>
      </c>
      <c r="O566">
        <v>6791014.3700000001</v>
      </c>
      <c r="P566">
        <v>0</v>
      </c>
      <c r="Q566">
        <v>0</v>
      </c>
      <c r="R566">
        <v>0</v>
      </c>
      <c r="S566" t="s">
        <v>1001</v>
      </c>
      <c r="T566" t="s">
        <v>1002</v>
      </c>
      <c r="U566" t="s">
        <v>1003</v>
      </c>
      <c r="V566" t="s">
        <v>29</v>
      </c>
      <c r="W566" t="s">
        <v>33</v>
      </c>
      <c r="X566" t="s">
        <v>53</v>
      </c>
      <c r="Y566" t="s">
        <v>784</v>
      </c>
      <c r="Z566" s="198">
        <v>45101</v>
      </c>
      <c r="AA566" s="198">
        <v>46022</v>
      </c>
      <c r="AB566" t="s">
        <v>36</v>
      </c>
      <c r="AC566">
        <v>9000000</v>
      </c>
      <c r="AD566" t="s">
        <v>29</v>
      </c>
      <c r="AE566" t="s">
        <v>37</v>
      </c>
      <c r="AF566" s="37">
        <v>1</v>
      </c>
      <c r="AG566" s="79" t="str">
        <f t="shared" si="8"/>
        <v>0</v>
      </c>
      <c r="AH566" s="3">
        <v>1</v>
      </c>
    </row>
    <row r="567" spans="1:34" x14ac:dyDescent="0.3">
      <c r="A567" t="s">
        <v>1016</v>
      </c>
      <c r="B567" t="s">
        <v>1017</v>
      </c>
      <c r="C567" t="s">
        <v>1856</v>
      </c>
      <c r="D567">
        <v>4800000</v>
      </c>
      <c r="E567">
        <v>4800000</v>
      </c>
      <c r="F567">
        <v>0</v>
      </c>
      <c r="G567">
        <v>0</v>
      </c>
      <c r="H567">
        <v>0</v>
      </c>
      <c r="I567">
        <v>1927895.35</v>
      </c>
      <c r="J567" s="186">
        <v>40.164486458333336</v>
      </c>
      <c r="K567">
        <v>0</v>
      </c>
      <c r="L567">
        <v>0</v>
      </c>
      <c r="M567">
        <v>1927895.35</v>
      </c>
      <c r="N567">
        <v>0</v>
      </c>
      <c r="O567">
        <v>1927895.35</v>
      </c>
      <c r="P567">
        <v>0</v>
      </c>
      <c r="Q567">
        <v>0</v>
      </c>
      <c r="R567">
        <v>0</v>
      </c>
      <c r="S567" t="s">
        <v>1001</v>
      </c>
      <c r="T567" t="s">
        <v>1002</v>
      </c>
      <c r="U567" t="s">
        <v>1003</v>
      </c>
      <c r="V567" t="s">
        <v>76</v>
      </c>
      <c r="W567" t="s">
        <v>33</v>
      </c>
      <c r="X567" t="s">
        <v>78</v>
      </c>
      <c r="Y567" t="s">
        <v>784</v>
      </c>
      <c r="Z567" s="198">
        <v>45100</v>
      </c>
      <c r="AA567" s="198">
        <v>45747</v>
      </c>
      <c r="AB567" t="s">
        <v>36</v>
      </c>
      <c r="AC567">
        <v>4800000</v>
      </c>
      <c r="AD567" t="s">
        <v>77</v>
      </c>
      <c r="AE567" t="s">
        <v>37</v>
      </c>
      <c r="AF567" s="37">
        <v>1</v>
      </c>
      <c r="AG567" s="79" t="str">
        <f t="shared" si="8"/>
        <v>0</v>
      </c>
      <c r="AH567" s="3">
        <v>1</v>
      </c>
    </row>
    <row r="568" spans="1:34" x14ac:dyDescent="0.3">
      <c r="A568" t="s">
        <v>1097</v>
      </c>
      <c r="B568" t="s">
        <v>1098</v>
      </c>
      <c r="C568" t="s">
        <v>1854</v>
      </c>
      <c r="D568">
        <v>10100000</v>
      </c>
      <c r="E568">
        <v>10100000</v>
      </c>
      <c r="F568">
        <v>0</v>
      </c>
      <c r="G568">
        <v>0</v>
      </c>
      <c r="H568">
        <v>0</v>
      </c>
      <c r="I568">
        <v>10069861.699999999</v>
      </c>
      <c r="J568" s="186">
        <v>99.701600990098996</v>
      </c>
      <c r="K568">
        <v>0</v>
      </c>
      <c r="L568">
        <v>0</v>
      </c>
      <c r="M568">
        <v>10069861.699999999</v>
      </c>
      <c r="N568">
        <v>0</v>
      </c>
      <c r="O568">
        <v>10069861.699999999</v>
      </c>
      <c r="P568">
        <v>0</v>
      </c>
      <c r="Q568">
        <v>-21629.26</v>
      </c>
      <c r="R568">
        <v>0</v>
      </c>
      <c r="S568" t="s">
        <v>1001</v>
      </c>
      <c r="T568" t="s">
        <v>1002</v>
      </c>
      <c r="U568" t="s">
        <v>1003</v>
      </c>
      <c r="V568" t="s">
        <v>29</v>
      </c>
      <c r="W568" t="s">
        <v>33</v>
      </c>
      <c r="X568" t="s">
        <v>43</v>
      </c>
      <c r="Y568" t="s">
        <v>35</v>
      </c>
      <c r="Z568" s="198">
        <v>45100</v>
      </c>
      <c r="AA568" s="198">
        <v>45657</v>
      </c>
      <c r="AB568" t="s">
        <v>36</v>
      </c>
      <c r="AC568">
        <v>10100000</v>
      </c>
      <c r="AD568" t="s">
        <v>29</v>
      </c>
      <c r="AE568" t="s">
        <v>37</v>
      </c>
      <c r="AF568" s="37">
        <v>1</v>
      </c>
      <c r="AG568" s="79" t="str">
        <f t="shared" si="8"/>
        <v>0</v>
      </c>
      <c r="AH568" s="3">
        <v>1</v>
      </c>
    </row>
    <row r="569" spans="1:34" x14ac:dyDescent="0.3">
      <c r="A569" t="s">
        <v>1006</v>
      </c>
      <c r="B569" t="s">
        <v>1007</v>
      </c>
      <c r="C569" t="s">
        <v>1854</v>
      </c>
      <c r="D569">
        <v>5000000</v>
      </c>
      <c r="E569">
        <v>5000000</v>
      </c>
      <c r="F569">
        <v>0</v>
      </c>
      <c r="G569">
        <v>0</v>
      </c>
      <c r="H569">
        <v>0</v>
      </c>
      <c r="I569">
        <v>4973663.8499999996</v>
      </c>
      <c r="J569" s="186">
        <v>99.473276999999996</v>
      </c>
      <c r="K569">
        <v>0</v>
      </c>
      <c r="L569">
        <v>0</v>
      </c>
      <c r="M569">
        <v>4973663.8499999996</v>
      </c>
      <c r="N569">
        <v>0</v>
      </c>
      <c r="O569">
        <v>4973663.8499999996</v>
      </c>
      <c r="P569">
        <v>0</v>
      </c>
      <c r="Q569">
        <v>0</v>
      </c>
      <c r="R569">
        <v>0</v>
      </c>
      <c r="S569" t="s">
        <v>1001</v>
      </c>
      <c r="T569" t="s">
        <v>1002</v>
      </c>
      <c r="U569" t="s">
        <v>1003</v>
      </c>
      <c r="V569" t="s">
        <v>29</v>
      </c>
      <c r="W569" t="s">
        <v>33</v>
      </c>
      <c r="X569" t="s">
        <v>43</v>
      </c>
      <c r="Y569" t="s">
        <v>83</v>
      </c>
      <c r="Z569" s="198">
        <v>45100</v>
      </c>
      <c r="AA569" s="198">
        <v>45747</v>
      </c>
      <c r="AB569" t="s">
        <v>36</v>
      </c>
      <c r="AC569">
        <v>5000000</v>
      </c>
      <c r="AD569" t="s">
        <v>29</v>
      </c>
      <c r="AE569" t="s">
        <v>37</v>
      </c>
      <c r="AF569" s="37">
        <v>1</v>
      </c>
      <c r="AG569" s="79" t="str">
        <f t="shared" si="8"/>
        <v>0</v>
      </c>
      <c r="AH569" s="3">
        <v>1</v>
      </c>
    </row>
    <row r="570" spans="1:34" x14ac:dyDescent="0.3">
      <c r="A570" t="s">
        <v>1099</v>
      </c>
      <c r="B570" t="s">
        <v>1100</v>
      </c>
      <c r="C570" t="s">
        <v>1859</v>
      </c>
      <c r="D570">
        <v>600000</v>
      </c>
      <c r="E570">
        <v>600000</v>
      </c>
      <c r="F570">
        <v>0</v>
      </c>
      <c r="G570">
        <v>0</v>
      </c>
      <c r="H570">
        <v>0</v>
      </c>
      <c r="I570">
        <v>564637.26</v>
      </c>
      <c r="J570" s="186">
        <v>94.106210000000004</v>
      </c>
      <c r="K570">
        <v>0</v>
      </c>
      <c r="L570">
        <v>0</v>
      </c>
      <c r="M570">
        <v>564637.26</v>
      </c>
      <c r="N570">
        <v>0</v>
      </c>
      <c r="O570">
        <v>564637.26</v>
      </c>
      <c r="P570">
        <v>0</v>
      </c>
      <c r="Q570">
        <v>0</v>
      </c>
      <c r="R570">
        <v>0</v>
      </c>
      <c r="S570" t="s">
        <v>1001</v>
      </c>
      <c r="T570" t="s">
        <v>1002</v>
      </c>
      <c r="U570" t="s">
        <v>1003</v>
      </c>
      <c r="V570" t="s">
        <v>162</v>
      </c>
      <c r="W570" t="s">
        <v>33</v>
      </c>
      <c r="X570" t="s">
        <v>164</v>
      </c>
      <c r="Y570" t="s">
        <v>35</v>
      </c>
      <c r="Z570" s="198">
        <v>45101</v>
      </c>
      <c r="AA570" s="198">
        <v>45473</v>
      </c>
      <c r="AB570" t="s">
        <v>36</v>
      </c>
      <c r="AC570">
        <v>600000</v>
      </c>
      <c r="AD570" t="s">
        <v>163</v>
      </c>
      <c r="AE570" t="s">
        <v>37</v>
      </c>
      <c r="AF570" s="37">
        <v>1</v>
      </c>
      <c r="AG570" s="79" t="str">
        <f t="shared" si="8"/>
        <v>0</v>
      </c>
      <c r="AH570" s="3">
        <v>1</v>
      </c>
    </row>
    <row r="571" spans="1:34" x14ac:dyDescent="0.3">
      <c r="A571" t="s">
        <v>1085</v>
      </c>
      <c r="B571" t="s">
        <v>1086</v>
      </c>
      <c r="C571" t="s">
        <v>1854</v>
      </c>
      <c r="D571">
        <v>800000</v>
      </c>
      <c r="E571">
        <v>800000</v>
      </c>
      <c r="F571">
        <v>0</v>
      </c>
      <c r="G571">
        <v>0</v>
      </c>
      <c r="H571">
        <v>0</v>
      </c>
      <c r="I571">
        <v>723256.1</v>
      </c>
      <c r="J571" s="186">
        <v>90.407012499999993</v>
      </c>
      <c r="K571">
        <v>0</v>
      </c>
      <c r="L571">
        <v>0</v>
      </c>
      <c r="M571">
        <v>723256.1</v>
      </c>
      <c r="N571">
        <v>0</v>
      </c>
      <c r="O571">
        <v>723256.1</v>
      </c>
      <c r="P571">
        <v>0</v>
      </c>
      <c r="Q571">
        <v>0</v>
      </c>
      <c r="R571">
        <v>0</v>
      </c>
      <c r="S571" t="s">
        <v>1001</v>
      </c>
      <c r="T571" t="s">
        <v>1002</v>
      </c>
      <c r="U571" t="s">
        <v>1003</v>
      </c>
      <c r="V571" t="s">
        <v>41</v>
      </c>
      <c r="W571" t="s">
        <v>33</v>
      </c>
      <c r="X571" t="s">
        <v>43</v>
      </c>
      <c r="Y571" t="s">
        <v>35</v>
      </c>
      <c r="Z571" s="198">
        <v>45101</v>
      </c>
      <c r="AA571" s="198">
        <v>45382</v>
      </c>
      <c r="AB571" t="s">
        <v>36</v>
      </c>
      <c r="AC571">
        <v>800000</v>
      </c>
      <c r="AD571" t="s">
        <v>42</v>
      </c>
      <c r="AE571" t="s">
        <v>37</v>
      </c>
      <c r="AF571" s="37">
        <v>1</v>
      </c>
      <c r="AG571" s="79" t="str">
        <f t="shared" si="8"/>
        <v>0</v>
      </c>
      <c r="AH571" s="3">
        <v>1</v>
      </c>
    </row>
    <row r="572" spans="1:34" x14ac:dyDescent="0.3">
      <c r="A572" t="s">
        <v>1078</v>
      </c>
      <c r="B572" t="s">
        <v>1079</v>
      </c>
      <c r="C572" t="s">
        <v>1854</v>
      </c>
      <c r="D572">
        <v>1500000</v>
      </c>
      <c r="E572">
        <v>1500000</v>
      </c>
      <c r="F572">
        <v>0</v>
      </c>
      <c r="G572">
        <v>0</v>
      </c>
      <c r="H572">
        <v>0</v>
      </c>
      <c r="I572">
        <v>1325777.9099999999</v>
      </c>
      <c r="J572" s="186">
        <v>88.385193999999998</v>
      </c>
      <c r="K572">
        <v>0</v>
      </c>
      <c r="L572">
        <v>0</v>
      </c>
      <c r="M572">
        <v>1325777.9099999999</v>
      </c>
      <c r="N572">
        <v>0</v>
      </c>
      <c r="O572">
        <v>1325777.9099999999</v>
      </c>
      <c r="P572">
        <v>0</v>
      </c>
      <c r="Q572">
        <v>0</v>
      </c>
      <c r="R572">
        <v>0</v>
      </c>
      <c r="S572" t="s">
        <v>72</v>
      </c>
      <c r="T572" t="s">
        <v>41</v>
      </c>
      <c r="U572" t="s">
        <v>42</v>
      </c>
      <c r="V572" t="s">
        <v>41</v>
      </c>
      <c r="W572" t="s">
        <v>33</v>
      </c>
      <c r="X572" t="s">
        <v>43</v>
      </c>
      <c r="Y572" t="s">
        <v>35</v>
      </c>
      <c r="Z572" s="198">
        <v>45101</v>
      </c>
      <c r="AA572" s="198">
        <v>45657</v>
      </c>
      <c r="AB572" t="s">
        <v>36</v>
      </c>
      <c r="AC572">
        <v>1500000</v>
      </c>
      <c r="AD572" t="s">
        <v>42</v>
      </c>
      <c r="AE572" t="s">
        <v>37</v>
      </c>
      <c r="AF572" s="37">
        <v>1</v>
      </c>
      <c r="AG572" s="79" t="str">
        <f t="shared" si="8"/>
        <v>0</v>
      </c>
      <c r="AH572" s="3">
        <v>1</v>
      </c>
    </row>
    <row r="573" spans="1:34" x14ac:dyDescent="0.3">
      <c r="A573" t="s">
        <v>1095</v>
      </c>
      <c r="B573" t="s">
        <v>1096</v>
      </c>
      <c r="C573" t="s">
        <v>1860</v>
      </c>
      <c r="D573">
        <v>1189000</v>
      </c>
      <c r="E573">
        <v>1189000</v>
      </c>
      <c r="F573">
        <v>0</v>
      </c>
      <c r="G573">
        <v>0</v>
      </c>
      <c r="H573">
        <v>0</v>
      </c>
      <c r="I573">
        <v>1161841.8400000001</v>
      </c>
      <c r="J573" s="186">
        <v>97.715882253994963</v>
      </c>
      <c r="K573">
        <v>0</v>
      </c>
      <c r="L573">
        <v>0</v>
      </c>
      <c r="M573">
        <v>1161841.8400000001</v>
      </c>
      <c r="N573">
        <v>0</v>
      </c>
      <c r="O573">
        <v>1161841.8400000001</v>
      </c>
      <c r="P573">
        <v>0</v>
      </c>
      <c r="Q573">
        <v>0</v>
      </c>
      <c r="R573">
        <v>0</v>
      </c>
      <c r="S573" t="s">
        <v>1001</v>
      </c>
      <c r="T573" t="s">
        <v>1002</v>
      </c>
      <c r="U573" t="s">
        <v>1003</v>
      </c>
      <c r="V573" t="s">
        <v>112</v>
      </c>
      <c r="W573" t="s">
        <v>33</v>
      </c>
      <c r="X573" t="s">
        <v>114</v>
      </c>
      <c r="Y573" t="s">
        <v>35</v>
      </c>
      <c r="Z573" s="198">
        <v>45101</v>
      </c>
      <c r="AA573" s="198">
        <v>45382</v>
      </c>
      <c r="AB573" t="s">
        <v>36</v>
      </c>
      <c r="AC573">
        <v>1189000</v>
      </c>
      <c r="AD573" t="s">
        <v>113</v>
      </c>
      <c r="AE573" t="s">
        <v>37</v>
      </c>
      <c r="AF573" s="37">
        <v>1</v>
      </c>
      <c r="AG573" s="79" t="str">
        <f t="shared" si="8"/>
        <v>0</v>
      </c>
      <c r="AH573" s="3">
        <v>1</v>
      </c>
    </row>
    <row r="574" spans="1:34" x14ac:dyDescent="0.3">
      <c r="A574" t="s">
        <v>1252</v>
      </c>
      <c r="B574" t="s">
        <v>1253</v>
      </c>
      <c r="C574" t="s">
        <v>1858</v>
      </c>
      <c r="D574">
        <v>2600000</v>
      </c>
      <c r="E574">
        <v>2600000</v>
      </c>
      <c r="F574">
        <v>0</v>
      </c>
      <c r="G574">
        <v>0</v>
      </c>
      <c r="H574">
        <v>0</v>
      </c>
      <c r="I574">
        <v>2573480.61</v>
      </c>
      <c r="J574" s="186">
        <v>98.980023461538451</v>
      </c>
      <c r="K574">
        <v>0</v>
      </c>
      <c r="L574">
        <v>0</v>
      </c>
      <c r="M574">
        <v>2573480.61</v>
      </c>
      <c r="N574">
        <v>0</v>
      </c>
      <c r="O574">
        <v>2573480.61</v>
      </c>
      <c r="P574">
        <v>0</v>
      </c>
      <c r="Q574">
        <v>0</v>
      </c>
      <c r="R574">
        <v>0</v>
      </c>
      <c r="S574" t="s">
        <v>1231</v>
      </c>
      <c r="T574" t="s">
        <v>51</v>
      </c>
      <c r="U574" t="s">
        <v>52</v>
      </c>
      <c r="V574" t="s">
        <v>51</v>
      </c>
      <c r="W574" t="s">
        <v>33</v>
      </c>
      <c r="X574" t="s">
        <v>53</v>
      </c>
      <c r="Y574" t="s">
        <v>35</v>
      </c>
      <c r="Z574" s="198">
        <v>45017</v>
      </c>
      <c r="AA574" s="198">
        <v>45747</v>
      </c>
      <c r="AB574" t="s">
        <v>36</v>
      </c>
      <c r="AC574">
        <v>2600000</v>
      </c>
      <c r="AD574" t="s">
        <v>52</v>
      </c>
      <c r="AE574" t="s">
        <v>37</v>
      </c>
      <c r="AF574" s="37">
        <v>1</v>
      </c>
      <c r="AG574" s="79" t="str">
        <f t="shared" si="8"/>
        <v>0</v>
      </c>
      <c r="AH574" s="3">
        <v>1</v>
      </c>
    </row>
    <row r="575" spans="1:34" x14ac:dyDescent="0.3">
      <c r="A575" t="s">
        <v>1234</v>
      </c>
      <c r="B575" t="s">
        <v>1235</v>
      </c>
      <c r="C575" t="s">
        <v>1858</v>
      </c>
      <c r="D575">
        <v>600000</v>
      </c>
      <c r="E575">
        <v>600000</v>
      </c>
      <c r="F575">
        <v>0</v>
      </c>
      <c r="G575">
        <v>0</v>
      </c>
      <c r="H575">
        <v>0</v>
      </c>
      <c r="I575">
        <v>535113.35</v>
      </c>
      <c r="J575" s="186">
        <v>89.185558333333333</v>
      </c>
      <c r="K575">
        <v>0</v>
      </c>
      <c r="L575">
        <v>0</v>
      </c>
      <c r="M575">
        <v>535113.35</v>
      </c>
      <c r="N575">
        <v>0</v>
      </c>
      <c r="O575">
        <v>535113.35</v>
      </c>
      <c r="P575">
        <v>0</v>
      </c>
      <c r="Q575">
        <v>0</v>
      </c>
      <c r="R575">
        <v>0</v>
      </c>
      <c r="S575" t="s">
        <v>1231</v>
      </c>
      <c r="T575" t="s">
        <v>51</v>
      </c>
      <c r="U575" t="s">
        <v>52</v>
      </c>
      <c r="V575" t="s">
        <v>51</v>
      </c>
      <c r="W575" t="s">
        <v>33</v>
      </c>
      <c r="X575" t="s">
        <v>53</v>
      </c>
      <c r="Y575" t="s">
        <v>35</v>
      </c>
      <c r="Z575" s="198">
        <v>45017</v>
      </c>
      <c r="AA575" s="198">
        <v>45747</v>
      </c>
      <c r="AB575" t="s">
        <v>36</v>
      </c>
      <c r="AC575">
        <v>600000</v>
      </c>
      <c r="AD575" t="s">
        <v>52</v>
      </c>
      <c r="AE575" t="s">
        <v>37</v>
      </c>
      <c r="AF575" s="37">
        <v>1</v>
      </c>
      <c r="AG575" s="79" t="str">
        <f t="shared" si="8"/>
        <v>0</v>
      </c>
      <c r="AH575" s="3">
        <v>1</v>
      </c>
    </row>
    <row r="576" spans="1:34" x14ac:dyDescent="0.3">
      <c r="A576" t="s">
        <v>1229</v>
      </c>
      <c r="B576" t="s">
        <v>1230</v>
      </c>
      <c r="C576" t="s">
        <v>1858</v>
      </c>
      <c r="D576">
        <v>2000000</v>
      </c>
      <c r="E576">
        <v>2000000</v>
      </c>
      <c r="F576">
        <v>0</v>
      </c>
      <c r="G576">
        <v>0</v>
      </c>
      <c r="H576">
        <v>0</v>
      </c>
      <c r="I576">
        <v>1844231.95</v>
      </c>
      <c r="J576" s="186">
        <v>92.211597499999996</v>
      </c>
      <c r="K576">
        <v>0</v>
      </c>
      <c r="L576">
        <v>0</v>
      </c>
      <c r="M576">
        <v>1844231.95</v>
      </c>
      <c r="N576">
        <v>0</v>
      </c>
      <c r="O576">
        <v>1844231.95</v>
      </c>
      <c r="P576">
        <v>0</v>
      </c>
      <c r="Q576">
        <v>0</v>
      </c>
      <c r="R576">
        <v>0</v>
      </c>
      <c r="S576" t="s">
        <v>1231</v>
      </c>
      <c r="T576" t="s">
        <v>51</v>
      </c>
      <c r="U576" t="s">
        <v>52</v>
      </c>
      <c r="V576" t="s">
        <v>1002</v>
      </c>
      <c r="W576" t="s">
        <v>33</v>
      </c>
      <c r="X576" t="s">
        <v>53</v>
      </c>
      <c r="Y576" t="s">
        <v>35</v>
      </c>
      <c r="Z576" s="198">
        <v>45017</v>
      </c>
      <c r="AA576" s="198">
        <v>45747</v>
      </c>
      <c r="AB576" t="s">
        <v>36</v>
      </c>
      <c r="AC576">
        <v>2000000</v>
      </c>
      <c r="AD576" t="s">
        <v>1003</v>
      </c>
      <c r="AE576" t="s">
        <v>37</v>
      </c>
      <c r="AF576" s="37">
        <v>1</v>
      </c>
      <c r="AG576" s="79" t="str">
        <f t="shared" si="8"/>
        <v>0</v>
      </c>
      <c r="AH576" s="3">
        <v>1</v>
      </c>
    </row>
    <row r="577" spans="1:34" x14ac:dyDescent="0.3">
      <c r="A577" t="s">
        <v>1232</v>
      </c>
      <c r="B577" t="s">
        <v>1233</v>
      </c>
      <c r="C577" t="s">
        <v>1858</v>
      </c>
      <c r="D577">
        <v>3000000</v>
      </c>
      <c r="E577">
        <v>3000000</v>
      </c>
      <c r="F577">
        <v>0</v>
      </c>
      <c r="G577">
        <v>0</v>
      </c>
      <c r="H577">
        <v>0</v>
      </c>
      <c r="I577">
        <v>2887618.98</v>
      </c>
      <c r="J577" s="186">
        <v>96.253966000000005</v>
      </c>
      <c r="K577">
        <v>0</v>
      </c>
      <c r="L577">
        <v>0</v>
      </c>
      <c r="M577">
        <v>2887618.98</v>
      </c>
      <c r="N577">
        <v>0</v>
      </c>
      <c r="O577">
        <v>2887618.98</v>
      </c>
      <c r="P577">
        <v>0</v>
      </c>
      <c r="Q577">
        <v>0</v>
      </c>
      <c r="R577">
        <v>0</v>
      </c>
      <c r="S577" t="s">
        <v>1231</v>
      </c>
      <c r="T577" t="s">
        <v>51</v>
      </c>
      <c r="U577" t="s">
        <v>52</v>
      </c>
      <c r="V577" t="s">
        <v>1002</v>
      </c>
      <c r="W577" t="s">
        <v>33</v>
      </c>
      <c r="X577" t="s">
        <v>53</v>
      </c>
      <c r="Y577" t="s">
        <v>35</v>
      </c>
      <c r="Z577" s="198">
        <v>45017</v>
      </c>
      <c r="AA577" s="198">
        <v>45747</v>
      </c>
      <c r="AB577" t="s">
        <v>36</v>
      </c>
      <c r="AC577">
        <v>3000000</v>
      </c>
      <c r="AD577" t="s">
        <v>1003</v>
      </c>
      <c r="AE577" t="s">
        <v>37</v>
      </c>
      <c r="AF577" s="37">
        <v>1</v>
      </c>
      <c r="AG577" s="79" t="str">
        <f t="shared" si="8"/>
        <v>0</v>
      </c>
      <c r="AH577" s="3">
        <v>1</v>
      </c>
    </row>
    <row r="578" spans="1:34" x14ac:dyDescent="0.3">
      <c r="A578" t="s">
        <v>1236</v>
      </c>
      <c r="B578" t="s">
        <v>1237</v>
      </c>
      <c r="C578" t="s">
        <v>1858</v>
      </c>
      <c r="D578">
        <v>3500000</v>
      </c>
      <c r="E578">
        <v>3500000</v>
      </c>
      <c r="F578">
        <v>0</v>
      </c>
      <c r="G578">
        <v>0</v>
      </c>
      <c r="H578">
        <v>0</v>
      </c>
      <c r="I578">
        <v>3446744.97</v>
      </c>
      <c r="J578" s="186">
        <v>98.478427714285715</v>
      </c>
      <c r="K578">
        <v>0</v>
      </c>
      <c r="L578">
        <v>0</v>
      </c>
      <c r="M578">
        <v>3446744.97</v>
      </c>
      <c r="N578">
        <v>0</v>
      </c>
      <c r="O578">
        <v>3446744.97</v>
      </c>
      <c r="P578">
        <v>0</v>
      </c>
      <c r="Q578">
        <v>0</v>
      </c>
      <c r="R578">
        <v>0</v>
      </c>
      <c r="S578" t="s">
        <v>1231</v>
      </c>
      <c r="T578" t="s">
        <v>51</v>
      </c>
      <c r="U578" t="s">
        <v>52</v>
      </c>
      <c r="V578" t="s">
        <v>51</v>
      </c>
      <c r="W578" t="s">
        <v>33</v>
      </c>
      <c r="X578" t="s">
        <v>53</v>
      </c>
      <c r="Y578" t="s">
        <v>35</v>
      </c>
      <c r="Z578" s="198">
        <v>45017</v>
      </c>
      <c r="AA578" s="198">
        <v>45747</v>
      </c>
      <c r="AB578" t="s">
        <v>36</v>
      </c>
      <c r="AC578">
        <v>3500000</v>
      </c>
      <c r="AD578" t="s">
        <v>52</v>
      </c>
      <c r="AE578" t="s">
        <v>37</v>
      </c>
      <c r="AF578" s="37">
        <v>1</v>
      </c>
      <c r="AG578" s="79" t="str">
        <f t="shared" si="8"/>
        <v>0</v>
      </c>
      <c r="AH578" s="3">
        <v>1</v>
      </c>
    </row>
    <row r="579" spans="1:34" x14ac:dyDescent="0.3">
      <c r="A579" t="s">
        <v>1254</v>
      </c>
      <c r="B579" t="s">
        <v>1255</v>
      </c>
      <c r="C579" t="s">
        <v>1858</v>
      </c>
      <c r="D579">
        <v>2300000</v>
      </c>
      <c r="E579">
        <v>2300000</v>
      </c>
      <c r="F579">
        <v>0</v>
      </c>
      <c r="G579">
        <v>0</v>
      </c>
      <c r="H579">
        <v>0</v>
      </c>
      <c r="I579">
        <v>2030742.31</v>
      </c>
      <c r="J579" s="186">
        <v>88.29314391304348</v>
      </c>
      <c r="K579">
        <v>0</v>
      </c>
      <c r="L579">
        <v>0</v>
      </c>
      <c r="M579">
        <v>2030742.31</v>
      </c>
      <c r="N579">
        <v>0</v>
      </c>
      <c r="O579">
        <v>2030742.31</v>
      </c>
      <c r="P579">
        <v>0</v>
      </c>
      <c r="Q579">
        <v>0</v>
      </c>
      <c r="R579">
        <v>0</v>
      </c>
      <c r="S579" t="s">
        <v>1231</v>
      </c>
      <c r="T579" t="s">
        <v>51</v>
      </c>
      <c r="U579" t="s">
        <v>52</v>
      </c>
      <c r="V579" t="s">
        <v>51</v>
      </c>
      <c r="W579" t="s">
        <v>33</v>
      </c>
      <c r="X579" t="s">
        <v>53</v>
      </c>
      <c r="Y579" t="s">
        <v>35</v>
      </c>
      <c r="Z579" s="198">
        <v>45017</v>
      </c>
      <c r="AA579" s="198">
        <v>45747</v>
      </c>
      <c r="AB579" t="s">
        <v>36</v>
      </c>
      <c r="AC579">
        <v>2300000</v>
      </c>
      <c r="AD579" t="s">
        <v>52</v>
      </c>
      <c r="AE579" t="s">
        <v>37</v>
      </c>
      <c r="AF579" s="37">
        <v>1</v>
      </c>
      <c r="AG579" s="79" t="str">
        <f t="shared" ref="AG579:AG642" si="9">IF(N579&lt;0,"1","0")</f>
        <v>0</v>
      </c>
      <c r="AH579" s="3">
        <v>1</v>
      </c>
    </row>
    <row r="580" spans="1:34" x14ac:dyDescent="0.3">
      <c r="A580" t="s">
        <v>1256</v>
      </c>
      <c r="B580" t="s">
        <v>1257</v>
      </c>
      <c r="C580" t="s">
        <v>1856</v>
      </c>
      <c r="D580">
        <v>1000000</v>
      </c>
      <c r="E580">
        <v>1000000</v>
      </c>
      <c r="F580">
        <v>0</v>
      </c>
      <c r="G580">
        <v>0</v>
      </c>
      <c r="H580">
        <v>0</v>
      </c>
      <c r="I580">
        <v>997678.48</v>
      </c>
      <c r="J580" s="186">
        <v>99.767848000000001</v>
      </c>
      <c r="K580">
        <v>0</v>
      </c>
      <c r="L580">
        <v>0</v>
      </c>
      <c r="M580">
        <v>997678.48</v>
      </c>
      <c r="N580">
        <v>0</v>
      </c>
      <c r="O580">
        <v>997678.48</v>
      </c>
      <c r="P580">
        <v>0</v>
      </c>
      <c r="Q580">
        <v>0</v>
      </c>
      <c r="R580">
        <v>0</v>
      </c>
      <c r="S580" t="s">
        <v>881</v>
      </c>
      <c r="T580" t="s">
        <v>76</v>
      </c>
      <c r="U580" t="s">
        <v>77</v>
      </c>
      <c r="V580" t="s">
        <v>76</v>
      </c>
      <c r="W580" t="s">
        <v>33</v>
      </c>
      <c r="X580" t="s">
        <v>78</v>
      </c>
      <c r="Y580" t="s">
        <v>44</v>
      </c>
      <c r="Z580" s="198">
        <v>45127</v>
      </c>
      <c r="AA580" s="198">
        <v>45747</v>
      </c>
      <c r="AB580" t="s">
        <v>36</v>
      </c>
      <c r="AC580">
        <v>1000000</v>
      </c>
      <c r="AD580" t="s">
        <v>77</v>
      </c>
      <c r="AE580" t="s">
        <v>37</v>
      </c>
      <c r="AF580" s="37">
        <v>1</v>
      </c>
      <c r="AG580" s="79" t="str">
        <f t="shared" si="9"/>
        <v>0</v>
      </c>
      <c r="AH580" s="3">
        <v>1</v>
      </c>
    </row>
    <row r="581" spans="1:34" x14ac:dyDescent="0.3">
      <c r="A581" t="s">
        <v>1238</v>
      </c>
      <c r="B581" t="s">
        <v>1239</v>
      </c>
      <c r="C581" t="s">
        <v>1856</v>
      </c>
      <c r="D581">
        <v>1700000</v>
      </c>
      <c r="E581">
        <v>1700000</v>
      </c>
      <c r="F581">
        <v>0</v>
      </c>
      <c r="G581">
        <v>0</v>
      </c>
      <c r="H581">
        <v>0</v>
      </c>
      <c r="I581">
        <v>1602599.63</v>
      </c>
      <c r="J581" s="186">
        <v>94.270566470588236</v>
      </c>
      <c r="K581">
        <v>0</v>
      </c>
      <c r="L581">
        <v>0</v>
      </c>
      <c r="M581">
        <v>1602599.63</v>
      </c>
      <c r="N581">
        <v>0</v>
      </c>
      <c r="O581">
        <v>1602599.63</v>
      </c>
      <c r="P581">
        <v>0</v>
      </c>
      <c r="Q581">
        <v>0</v>
      </c>
      <c r="R581">
        <v>0</v>
      </c>
      <c r="S581" t="s">
        <v>881</v>
      </c>
      <c r="T581" t="s">
        <v>76</v>
      </c>
      <c r="U581" t="s">
        <v>77</v>
      </c>
      <c r="V581" t="s">
        <v>76</v>
      </c>
      <c r="W581" t="s">
        <v>33</v>
      </c>
      <c r="X581" t="s">
        <v>78</v>
      </c>
      <c r="Y581" t="s">
        <v>35</v>
      </c>
      <c r="Z581" s="198">
        <v>45017</v>
      </c>
      <c r="AA581" s="198">
        <v>45565</v>
      </c>
      <c r="AB581" t="s">
        <v>36</v>
      </c>
      <c r="AC581">
        <v>1700000</v>
      </c>
      <c r="AD581" t="s">
        <v>77</v>
      </c>
      <c r="AE581" t="s">
        <v>37</v>
      </c>
      <c r="AF581" s="37">
        <v>1</v>
      </c>
      <c r="AG581" s="79" t="str">
        <f t="shared" si="9"/>
        <v>0</v>
      </c>
      <c r="AH581" s="3">
        <v>1</v>
      </c>
    </row>
    <row r="582" spans="1:34" x14ac:dyDescent="0.3">
      <c r="A582" t="s">
        <v>1243</v>
      </c>
      <c r="B582" t="s">
        <v>1244</v>
      </c>
      <c r="C582" t="s">
        <v>1854</v>
      </c>
      <c r="D582">
        <v>0</v>
      </c>
      <c r="E582">
        <v>0</v>
      </c>
      <c r="F582">
        <v>0</v>
      </c>
      <c r="G582">
        <v>0</v>
      </c>
      <c r="H582">
        <v>0</v>
      </c>
      <c r="I582">
        <v>0</v>
      </c>
      <c r="J582" s="186" t="e">
        <v>#DIV/0!</v>
      </c>
      <c r="K582">
        <v>0</v>
      </c>
      <c r="L582">
        <v>0</v>
      </c>
      <c r="M582">
        <v>0</v>
      </c>
      <c r="N582">
        <v>0</v>
      </c>
      <c r="O582">
        <v>0</v>
      </c>
      <c r="P582">
        <v>0</v>
      </c>
      <c r="Q582">
        <v>0</v>
      </c>
      <c r="R582">
        <v>0</v>
      </c>
      <c r="S582" t="s">
        <v>72</v>
      </c>
      <c r="T582" t="s">
        <v>41</v>
      </c>
      <c r="U582" t="s">
        <v>42</v>
      </c>
      <c r="V582" t="s">
        <v>41</v>
      </c>
      <c r="W582" t="s">
        <v>33</v>
      </c>
      <c r="X582" t="s">
        <v>29</v>
      </c>
      <c r="Y582" t="s">
        <v>35</v>
      </c>
      <c r="Z582" s="198">
        <v>45129</v>
      </c>
      <c r="AA582" s="198">
        <v>45504</v>
      </c>
      <c r="AB582" t="s">
        <v>36</v>
      </c>
      <c r="AC582">
        <v>800000</v>
      </c>
      <c r="AD582" t="s">
        <v>42</v>
      </c>
      <c r="AE582" t="s">
        <v>37</v>
      </c>
      <c r="AF582" s="37">
        <v>1</v>
      </c>
      <c r="AG582" s="79" t="str">
        <f t="shared" si="9"/>
        <v>0</v>
      </c>
      <c r="AH582" s="3">
        <v>1</v>
      </c>
    </row>
    <row r="583" spans="1:34" x14ac:dyDescent="0.3">
      <c r="A583" t="s">
        <v>1250</v>
      </c>
      <c r="B583" t="s">
        <v>1251</v>
      </c>
      <c r="C583" t="s">
        <v>1858</v>
      </c>
      <c r="D583">
        <v>4000000</v>
      </c>
      <c r="E583">
        <v>4000000</v>
      </c>
      <c r="F583">
        <v>0</v>
      </c>
      <c r="G583">
        <v>0</v>
      </c>
      <c r="H583">
        <v>0</v>
      </c>
      <c r="I583">
        <v>3537150.35</v>
      </c>
      <c r="J583" s="186">
        <v>88.42875875</v>
      </c>
      <c r="K583">
        <v>0</v>
      </c>
      <c r="L583">
        <v>0</v>
      </c>
      <c r="M583">
        <v>3537150.35</v>
      </c>
      <c r="N583">
        <v>0</v>
      </c>
      <c r="O583">
        <v>3537150.35</v>
      </c>
      <c r="P583">
        <v>0</v>
      </c>
      <c r="Q583">
        <v>0</v>
      </c>
      <c r="R583">
        <v>0</v>
      </c>
      <c r="S583" t="s">
        <v>1231</v>
      </c>
      <c r="T583" t="s">
        <v>51</v>
      </c>
      <c r="U583" t="s">
        <v>52</v>
      </c>
      <c r="V583" t="s">
        <v>51</v>
      </c>
      <c r="W583" t="s">
        <v>33</v>
      </c>
      <c r="X583" t="s">
        <v>53</v>
      </c>
      <c r="Y583" t="s">
        <v>35</v>
      </c>
      <c r="Z583" s="198">
        <v>45017</v>
      </c>
      <c r="AA583" s="198">
        <v>45747</v>
      </c>
      <c r="AB583" t="s">
        <v>36</v>
      </c>
      <c r="AC583">
        <v>4000000</v>
      </c>
      <c r="AD583" t="s">
        <v>52</v>
      </c>
      <c r="AE583" t="s">
        <v>37</v>
      </c>
      <c r="AF583" s="37">
        <v>1</v>
      </c>
      <c r="AG583" s="79" t="str">
        <f t="shared" si="9"/>
        <v>0</v>
      </c>
      <c r="AH583" s="3">
        <v>1</v>
      </c>
    </row>
    <row r="584" spans="1:34" x14ac:dyDescent="0.3">
      <c r="A584" t="s">
        <v>1240</v>
      </c>
      <c r="B584" t="s">
        <v>1241</v>
      </c>
      <c r="C584" t="s">
        <v>1854</v>
      </c>
      <c r="D584">
        <v>1600000</v>
      </c>
      <c r="E584">
        <v>1600000</v>
      </c>
      <c r="F584">
        <v>0</v>
      </c>
      <c r="G584">
        <v>0</v>
      </c>
      <c r="H584">
        <v>0</v>
      </c>
      <c r="I584">
        <v>1546931.52</v>
      </c>
      <c r="J584" s="186">
        <v>96.683220000000006</v>
      </c>
      <c r="K584">
        <v>0</v>
      </c>
      <c r="L584">
        <v>0</v>
      </c>
      <c r="M584">
        <v>1546931.52</v>
      </c>
      <c r="N584">
        <v>0</v>
      </c>
      <c r="O584">
        <v>1546931.52</v>
      </c>
      <c r="P584">
        <v>0</v>
      </c>
      <c r="Q584">
        <v>0</v>
      </c>
      <c r="R584">
        <v>0</v>
      </c>
      <c r="S584" t="s">
        <v>1242</v>
      </c>
      <c r="T584" t="s">
        <v>41</v>
      </c>
      <c r="U584" t="s">
        <v>42</v>
      </c>
      <c r="V584" t="s">
        <v>41</v>
      </c>
      <c r="W584" t="s">
        <v>33</v>
      </c>
      <c r="X584" t="s">
        <v>43</v>
      </c>
      <c r="Y584" t="s">
        <v>35</v>
      </c>
      <c r="Z584" s="198">
        <v>45131</v>
      </c>
      <c r="AA584" s="198">
        <v>45504</v>
      </c>
      <c r="AB584" t="s">
        <v>36</v>
      </c>
      <c r="AC584">
        <v>1600000</v>
      </c>
      <c r="AD584" t="s">
        <v>42</v>
      </c>
      <c r="AE584" t="s">
        <v>37</v>
      </c>
      <c r="AF584" s="37">
        <v>1</v>
      </c>
      <c r="AG584" s="79" t="str">
        <f t="shared" si="9"/>
        <v>0</v>
      </c>
      <c r="AH584" s="3">
        <v>1</v>
      </c>
    </row>
    <row r="585" spans="1:34" x14ac:dyDescent="0.3">
      <c r="A585" t="s">
        <v>1246</v>
      </c>
      <c r="B585" t="s">
        <v>1247</v>
      </c>
      <c r="C585" t="s">
        <v>1854</v>
      </c>
      <c r="D585">
        <v>800000</v>
      </c>
      <c r="E585">
        <v>800000</v>
      </c>
      <c r="F585">
        <v>0</v>
      </c>
      <c r="G585">
        <v>0</v>
      </c>
      <c r="H585">
        <v>0</v>
      </c>
      <c r="I585">
        <v>487279.65</v>
      </c>
      <c r="J585" s="186">
        <v>60.90995625</v>
      </c>
      <c r="K585">
        <v>0</v>
      </c>
      <c r="L585">
        <v>0</v>
      </c>
      <c r="M585">
        <v>487279.65</v>
      </c>
      <c r="N585">
        <v>0</v>
      </c>
      <c r="O585">
        <v>487279.65</v>
      </c>
      <c r="P585">
        <v>0</v>
      </c>
      <c r="Q585">
        <v>0</v>
      </c>
      <c r="R585">
        <v>0</v>
      </c>
      <c r="S585" t="s">
        <v>1242</v>
      </c>
      <c r="T585" t="s">
        <v>41</v>
      </c>
      <c r="U585" t="s">
        <v>42</v>
      </c>
      <c r="V585" t="s">
        <v>41</v>
      </c>
      <c r="W585" t="s">
        <v>33</v>
      </c>
      <c r="X585" t="s">
        <v>43</v>
      </c>
      <c r="Y585" t="s">
        <v>35</v>
      </c>
      <c r="Z585" s="198">
        <v>45131</v>
      </c>
      <c r="AA585" s="198">
        <v>45504</v>
      </c>
      <c r="AB585" t="s">
        <v>36</v>
      </c>
      <c r="AC585">
        <v>800000</v>
      </c>
      <c r="AD585" t="s">
        <v>42</v>
      </c>
      <c r="AE585" t="s">
        <v>37</v>
      </c>
      <c r="AF585" s="37">
        <v>1</v>
      </c>
      <c r="AG585" s="79" t="str">
        <f t="shared" si="9"/>
        <v>0</v>
      </c>
      <c r="AH585" s="3">
        <v>1</v>
      </c>
    </row>
    <row r="586" spans="1:34" x14ac:dyDescent="0.3">
      <c r="A586" t="s">
        <v>1248</v>
      </c>
      <c r="B586" t="s">
        <v>1249</v>
      </c>
      <c r="C586" t="s">
        <v>1854</v>
      </c>
      <c r="D586">
        <v>2700000</v>
      </c>
      <c r="E586">
        <v>2700000</v>
      </c>
      <c r="F586">
        <v>0</v>
      </c>
      <c r="G586">
        <v>0</v>
      </c>
      <c r="H586">
        <v>0</v>
      </c>
      <c r="I586">
        <v>2669337.5299999998</v>
      </c>
      <c r="J586" s="186">
        <v>98.864352962962954</v>
      </c>
      <c r="K586">
        <v>0</v>
      </c>
      <c r="L586">
        <v>0</v>
      </c>
      <c r="M586">
        <v>2669337.5299999998</v>
      </c>
      <c r="N586">
        <v>0</v>
      </c>
      <c r="O586">
        <v>2669337.5299999998</v>
      </c>
      <c r="P586">
        <v>0</v>
      </c>
      <c r="Q586">
        <v>0</v>
      </c>
      <c r="R586">
        <v>0</v>
      </c>
      <c r="S586" t="s">
        <v>1242</v>
      </c>
      <c r="T586" t="s">
        <v>41</v>
      </c>
      <c r="U586" t="s">
        <v>42</v>
      </c>
      <c r="V586" t="s">
        <v>41</v>
      </c>
      <c r="W586" t="s">
        <v>33</v>
      </c>
      <c r="X586" t="s">
        <v>43</v>
      </c>
      <c r="Y586" t="s">
        <v>35</v>
      </c>
      <c r="Z586" s="198">
        <v>45131</v>
      </c>
      <c r="AA586" s="198">
        <v>45657</v>
      </c>
      <c r="AB586" t="s">
        <v>36</v>
      </c>
      <c r="AC586">
        <v>2700000</v>
      </c>
      <c r="AD586" t="s">
        <v>42</v>
      </c>
      <c r="AE586" t="s">
        <v>37</v>
      </c>
      <c r="AF586" s="37">
        <v>1</v>
      </c>
      <c r="AG586" s="79" t="str">
        <f t="shared" si="9"/>
        <v>0</v>
      </c>
      <c r="AH586" s="3">
        <v>1</v>
      </c>
    </row>
    <row r="587" spans="1:34" x14ac:dyDescent="0.3">
      <c r="A587" t="s">
        <v>1329</v>
      </c>
      <c r="B587" t="s">
        <v>1330</v>
      </c>
      <c r="C587" t="s">
        <v>1857</v>
      </c>
      <c r="D587">
        <v>13000000</v>
      </c>
      <c r="E587">
        <v>13000000</v>
      </c>
      <c r="F587">
        <v>0</v>
      </c>
      <c r="G587">
        <v>0</v>
      </c>
      <c r="H587">
        <v>0</v>
      </c>
      <c r="I587">
        <v>12798164.390000001</v>
      </c>
      <c r="J587" s="186">
        <v>98.447418384615389</v>
      </c>
      <c r="K587">
        <v>0</v>
      </c>
      <c r="L587">
        <v>0</v>
      </c>
      <c r="M587">
        <v>12798164.390000001</v>
      </c>
      <c r="N587">
        <v>0</v>
      </c>
      <c r="O587">
        <v>12798164.390000001</v>
      </c>
      <c r="P587">
        <v>0</v>
      </c>
      <c r="Q587">
        <v>0</v>
      </c>
      <c r="R587">
        <v>0</v>
      </c>
      <c r="S587" t="s">
        <v>1001</v>
      </c>
      <c r="T587" t="s">
        <v>100</v>
      </c>
      <c r="U587" t="s">
        <v>101</v>
      </c>
      <c r="V587" t="s">
        <v>100</v>
      </c>
      <c r="W587" t="s">
        <v>33</v>
      </c>
      <c r="X587" t="s">
        <v>102</v>
      </c>
      <c r="Y587" t="s">
        <v>35</v>
      </c>
      <c r="Z587" s="198">
        <v>45131</v>
      </c>
      <c r="AA587" s="198">
        <v>45595</v>
      </c>
      <c r="AB587" t="s">
        <v>36</v>
      </c>
      <c r="AC587">
        <v>13000000</v>
      </c>
      <c r="AD587" t="s">
        <v>101</v>
      </c>
      <c r="AE587" t="s">
        <v>37</v>
      </c>
      <c r="AF587" s="37">
        <v>1</v>
      </c>
      <c r="AG587" s="79" t="str">
        <f t="shared" si="9"/>
        <v>0</v>
      </c>
      <c r="AH587" s="3">
        <v>1</v>
      </c>
    </row>
    <row r="588" spans="1:34" x14ac:dyDescent="0.3">
      <c r="A588" t="s">
        <v>1302</v>
      </c>
      <c r="B588" t="s">
        <v>1244</v>
      </c>
      <c r="C588" t="s">
        <v>1854</v>
      </c>
      <c r="D588">
        <v>800000</v>
      </c>
      <c r="E588">
        <v>800000</v>
      </c>
      <c r="F588">
        <v>0</v>
      </c>
      <c r="G588">
        <v>0</v>
      </c>
      <c r="H588">
        <v>0</v>
      </c>
      <c r="I588">
        <v>660979.78</v>
      </c>
      <c r="J588" s="186">
        <v>82.622472500000001</v>
      </c>
      <c r="K588">
        <v>0</v>
      </c>
      <c r="L588">
        <v>0</v>
      </c>
      <c r="M588">
        <v>660979.78</v>
      </c>
      <c r="N588">
        <v>0</v>
      </c>
      <c r="O588">
        <v>660979.78</v>
      </c>
      <c r="P588">
        <v>0</v>
      </c>
      <c r="Q588">
        <v>0</v>
      </c>
      <c r="R588">
        <v>0</v>
      </c>
      <c r="S588" t="s">
        <v>72</v>
      </c>
      <c r="T588" t="s">
        <v>41</v>
      </c>
      <c r="U588" t="s">
        <v>42</v>
      </c>
      <c r="V588" t="s">
        <v>41</v>
      </c>
      <c r="W588" t="s">
        <v>33</v>
      </c>
      <c r="X588" t="s">
        <v>43</v>
      </c>
      <c r="Y588" t="s">
        <v>35</v>
      </c>
      <c r="Z588" s="198">
        <v>45133</v>
      </c>
      <c r="AA588" s="198">
        <v>45504</v>
      </c>
      <c r="AB588" t="s">
        <v>36</v>
      </c>
      <c r="AC588">
        <v>800000</v>
      </c>
      <c r="AD588" t="s">
        <v>42</v>
      </c>
      <c r="AE588" t="s">
        <v>37</v>
      </c>
      <c r="AF588" s="37">
        <v>1</v>
      </c>
      <c r="AG588" s="79" t="str">
        <f t="shared" si="9"/>
        <v>0</v>
      </c>
      <c r="AH588" s="3">
        <v>1</v>
      </c>
    </row>
    <row r="589" spans="1:34" x14ac:dyDescent="0.3">
      <c r="A589" t="s">
        <v>1337</v>
      </c>
      <c r="B589" t="s">
        <v>1338</v>
      </c>
      <c r="C589" t="s">
        <v>1857</v>
      </c>
      <c r="D589">
        <v>2000000</v>
      </c>
      <c r="E589">
        <v>2000000</v>
      </c>
      <c r="F589">
        <v>0</v>
      </c>
      <c r="G589">
        <v>0</v>
      </c>
      <c r="H589">
        <v>0</v>
      </c>
      <c r="I589">
        <v>1116426.5900000001</v>
      </c>
      <c r="J589" s="186">
        <v>55.821329500000004</v>
      </c>
      <c r="K589">
        <v>0</v>
      </c>
      <c r="L589">
        <v>0</v>
      </c>
      <c r="M589">
        <v>1116426.5900000001</v>
      </c>
      <c r="N589">
        <v>0</v>
      </c>
      <c r="O589">
        <v>1116426.5900000001</v>
      </c>
      <c r="P589">
        <v>0</v>
      </c>
      <c r="Q589">
        <v>0</v>
      </c>
      <c r="R589">
        <v>0</v>
      </c>
      <c r="S589" t="s">
        <v>1001</v>
      </c>
      <c r="T589" t="s">
        <v>100</v>
      </c>
      <c r="U589" t="s">
        <v>101</v>
      </c>
      <c r="V589" t="s">
        <v>100</v>
      </c>
      <c r="W589" t="s">
        <v>33</v>
      </c>
      <c r="X589" t="s">
        <v>102</v>
      </c>
      <c r="Y589" t="s">
        <v>35</v>
      </c>
      <c r="Z589" s="198">
        <v>45138</v>
      </c>
      <c r="AA589" s="198">
        <v>45503</v>
      </c>
      <c r="AB589" t="s">
        <v>36</v>
      </c>
      <c r="AC589">
        <v>2000000</v>
      </c>
      <c r="AD589" t="s">
        <v>101</v>
      </c>
      <c r="AE589" t="s">
        <v>37</v>
      </c>
      <c r="AF589" s="37">
        <v>1</v>
      </c>
      <c r="AG589" s="79" t="str">
        <f t="shared" si="9"/>
        <v>0</v>
      </c>
      <c r="AH589" s="3">
        <v>1</v>
      </c>
    </row>
    <row r="590" spans="1:34" x14ac:dyDescent="0.3">
      <c r="A590" t="s">
        <v>1336</v>
      </c>
      <c r="B590" t="s">
        <v>29</v>
      </c>
      <c r="C590" t="s">
        <v>1857</v>
      </c>
      <c r="D590">
        <v>3200000</v>
      </c>
      <c r="E590">
        <v>3200000</v>
      </c>
      <c r="F590">
        <v>0</v>
      </c>
      <c r="G590">
        <v>0</v>
      </c>
      <c r="H590">
        <v>0</v>
      </c>
      <c r="I590">
        <v>1781413.86</v>
      </c>
      <c r="J590" s="186">
        <v>55.669183125000004</v>
      </c>
      <c r="K590">
        <v>0</v>
      </c>
      <c r="L590">
        <v>0</v>
      </c>
      <c r="M590">
        <v>1781413.86</v>
      </c>
      <c r="N590">
        <v>0</v>
      </c>
      <c r="O590">
        <v>1781413.86</v>
      </c>
      <c r="P590">
        <v>0</v>
      </c>
      <c r="Q590">
        <v>0</v>
      </c>
      <c r="R590">
        <v>0</v>
      </c>
      <c r="S590" t="s">
        <v>1001</v>
      </c>
      <c r="T590" t="s">
        <v>100</v>
      </c>
      <c r="U590" t="s">
        <v>101</v>
      </c>
      <c r="V590" t="s">
        <v>100</v>
      </c>
      <c r="W590" t="s">
        <v>33</v>
      </c>
      <c r="X590" t="s">
        <v>102</v>
      </c>
      <c r="Y590" t="s">
        <v>35</v>
      </c>
      <c r="Z590" s="198">
        <v>45134</v>
      </c>
      <c r="AA590" s="198">
        <v>45595</v>
      </c>
      <c r="AB590" t="s">
        <v>36</v>
      </c>
      <c r="AC590">
        <v>3200000</v>
      </c>
      <c r="AD590" t="s">
        <v>101</v>
      </c>
      <c r="AE590" t="s">
        <v>37</v>
      </c>
      <c r="AF590" s="37">
        <v>1</v>
      </c>
      <c r="AG590" s="79" t="str">
        <f t="shared" si="9"/>
        <v>0</v>
      </c>
      <c r="AH590" s="3">
        <v>1</v>
      </c>
    </row>
    <row r="591" spans="1:34" x14ac:dyDescent="0.3">
      <c r="A591" t="s">
        <v>1303</v>
      </c>
      <c r="B591" t="s">
        <v>1304</v>
      </c>
      <c r="C591" t="s">
        <v>1854</v>
      </c>
      <c r="D591">
        <v>1500000</v>
      </c>
      <c r="E591">
        <v>1500000</v>
      </c>
      <c r="F591">
        <v>0</v>
      </c>
      <c r="G591">
        <v>0</v>
      </c>
      <c r="H591">
        <v>0</v>
      </c>
      <c r="I591">
        <v>1475900.54</v>
      </c>
      <c r="J591" s="186">
        <v>98.393369333333339</v>
      </c>
      <c r="K591">
        <v>0</v>
      </c>
      <c r="L591">
        <v>0</v>
      </c>
      <c r="M591">
        <v>1475900.54</v>
      </c>
      <c r="N591">
        <v>0</v>
      </c>
      <c r="O591">
        <v>1475900.54</v>
      </c>
      <c r="P591">
        <v>0</v>
      </c>
      <c r="Q591">
        <v>0</v>
      </c>
      <c r="R591">
        <v>0</v>
      </c>
      <c r="S591" t="s">
        <v>72</v>
      </c>
      <c r="T591" t="s">
        <v>41</v>
      </c>
      <c r="U591" t="s">
        <v>42</v>
      </c>
      <c r="V591" t="s">
        <v>41</v>
      </c>
      <c r="W591" t="s">
        <v>33</v>
      </c>
      <c r="X591" t="s">
        <v>43</v>
      </c>
      <c r="Y591" t="s">
        <v>35</v>
      </c>
      <c r="Z591" s="198">
        <v>45134</v>
      </c>
      <c r="AA591" s="198">
        <v>45504</v>
      </c>
      <c r="AB591" t="s">
        <v>36</v>
      </c>
      <c r="AC591">
        <v>1500000</v>
      </c>
      <c r="AD591" t="s">
        <v>42</v>
      </c>
      <c r="AE591" t="s">
        <v>37</v>
      </c>
      <c r="AF591" s="37">
        <v>1</v>
      </c>
      <c r="AG591" s="79" t="str">
        <f t="shared" si="9"/>
        <v>0</v>
      </c>
      <c r="AH591" s="3">
        <v>1</v>
      </c>
    </row>
    <row r="592" spans="1:34" x14ac:dyDescent="0.3">
      <c r="A592" t="s">
        <v>1339</v>
      </c>
      <c r="B592" t="s">
        <v>1340</v>
      </c>
      <c r="C592" t="s">
        <v>1857</v>
      </c>
      <c r="D592">
        <v>850000</v>
      </c>
      <c r="E592">
        <v>850000</v>
      </c>
      <c r="F592">
        <v>0</v>
      </c>
      <c r="G592">
        <v>0</v>
      </c>
      <c r="H592">
        <v>0</v>
      </c>
      <c r="I592">
        <v>797036.48</v>
      </c>
      <c r="J592" s="186">
        <v>93.768997647058825</v>
      </c>
      <c r="K592">
        <v>0</v>
      </c>
      <c r="L592">
        <v>0</v>
      </c>
      <c r="M592">
        <v>797036.48</v>
      </c>
      <c r="N592">
        <v>0</v>
      </c>
      <c r="O592">
        <v>797036.48</v>
      </c>
      <c r="P592">
        <v>0</v>
      </c>
      <c r="Q592">
        <v>0</v>
      </c>
      <c r="R592">
        <v>0</v>
      </c>
      <c r="S592" t="s">
        <v>1001</v>
      </c>
      <c r="T592" t="s">
        <v>100</v>
      </c>
      <c r="U592" t="s">
        <v>101</v>
      </c>
      <c r="V592" t="s">
        <v>100</v>
      </c>
      <c r="W592" t="s">
        <v>33</v>
      </c>
      <c r="X592" t="s">
        <v>102</v>
      </c>
      <c r="Y592" t="s">
        <v>35</v>
      </c>
      <c r="Z592" s="198">
        <v>45139</v>
      </c>
      <c r="AA592" s="198">
        <v>45535</v>
      </c>
      <c r="AB592" t="s">
        <v>36</v>
      </c>
      <c r="AC592">
        <v>1200000</v>
      </c>
      <c r="AD592" t="s">
        <v>101</v>
      </c>
      <c r="AE592" t="s">
        <v>37</v>
      </c>
      <c r="AF592" s="37">
        <v>1</v>
      </c>
      <c r="AG592" s="79" t="str">
        <f t="shared" si="9"/>
        <v>0</v>
      </c>
      <c r="AH592" s="3">
        <v>1</v>
      </c>
    </row>
    <row r="593" spans="1:34" x14ac:dyDescent="0.3">
      <c r="A593" t="s">
        <v>1305</v>
      </c>
      <c r="B593" t="s">
        <v>1306</v>
      </c>
      <c r="C593" t="s">
        <v>1854</v>
      </c>
      <c r="D593">
        <v>1200000</v>
      </c>
      <c r="E593">
        <v>1200000</v>
      </c>
      <c r="F593">
        <v>25000</v>
      </c>
      <c r="G593">
        <v>0</v>
      </c>
      <c r="H593">
        <v>0</v>
      </c>
      <c r="I593">
        <v>1109773.73</v>
      </c>
      <c r="J593" s="186">
        <v>92.481144166666667</v>
      </c>
      <c r="K593">
        <v>0</v>
      </c>
      <c r="L593">
        <v>0</v>
      </c>
      <c r="M593">
        <v>1109773.73</v>
      </c>
      <c r="N593">
        <v>0</v>
      </c>
      <c r="O593">
        <v>1134773.73</v>
      </c>
      <c r="P593">
        <v>0</v>
      </c>
      <c r="Q593">
        <v>0</v>
      </c>
      <c r="R593">
        <v>0</v>
      </c>
      <c r="S593" t="s">
        <v>72</v>
      </c>
      <c r="T593" t="s">
        <v>41</v>
      </c>
      <c r="U593" t="s">
        <v>42</v>
      </c>
      <c r="V593" t="s">
        <v>41</v>
      </c>
      <c r="W593" t="s">
        <v>33</v>
      </c>
      <c r="X593" t="s">
        <v>43</v>
      </c>
      <c r="Y593" t="s">
        <v>44</v>
      </c>
      <c r="Z593" s="198">
        <v>45134</v>
      </c>
      <c r="AA593" s="198">
        <v>45504</v>
      </c>
      <c r="AB593" t="s">
        <v>36</v>
      </c>
      <c r="AC593">
        <v>1200000</v>
      </c>
      <c r="AD593" t="s">
        <v>42</v>
      </c>
      <c r="AE593" t="s">
        <v>2231</v>
      </c>
      <c r="AF593" s="37">
        <v>1</v>
      </c>
      <c r="AG593" s="79" t="str">
        <f t="shared" si="9"/>
        <v>0</v>
      </c>
      <c r="AH593" s="3">
        <v>1</v>
      </c>
    </row>
    <row r="594" spans="1:34" x14ac:dyDescent="0.3">
      <c r="A594" t="s">
        <v>1341</v>
      </c>
      <c r="B594" t="s">
        <v>1342</v>
      </c>
      <c r="C594" t="s">
        <v>1857</v>
      </c>
      <c r="D594">
        <v>300000</v>
      </c>
      <c r="E594">
        <v>300000</v>
      </c>
      <c r="F594">
        <v>0</v>
      </c>
      <c r="G594">
        <v>0</v>
      </c>
      <c r="H594">
        <v>0</v>
      </c>
      <c r="I594">
        <v>230184</v>
      </c>
      <c r="J594" s="186">
        <v>76.727999999999994</v>
      </c>
      <c r="K594">
        <v>0</v>
      </c>
      <c r="L594">
        <v>0</v>
      </c>
      <c r="M594">
        <v>230184</v>
      </c>
      <c r="N594">
        <v>0</v>
      </c>
      <c r="O594">
        <v>230184</v>
      </c>
      <c r="P594">
        <v>0</v>
      </c>
      <c r="Q594">
        <v>0</v>
      </c>
      <c r="R594">
        <v>0</v>
      </c>
      <c r="S594" t="s">
        <v>1001</v>
      </c>
      <c r="T594" t="s">
        <v>100</v>
      </c>
      <c r="U594" t="s">
        <v>101</v>
      </c>
      <c r="V594" t="s">
        <v>100</v>
      </c>
      <c r="W594" t="s">
        <v>33</v>
      </c>
      <c r="X594" t="s">
        <v>102</v>
      </c>
      <c r="Y594" t="s">
        <v>35</v>
      </c>
      <c r="Z594" s="198">
        <v>45139</v>
      </c>
      <c r="AA594" s="198">
        <v>45534</v>
      </c>
      <c r="AB594" t="s">
        <v>36</v>
      </c>
      <c r="AC594">
        <v>2000000</v>
      </c>
      <c r="AD594" t="s">
        <v>101</v>
      </c>
      <c r="AE594" t="s">
        <v>37</v>
      </c>
      <c r="AF594" s="37">
        <v>1</v>
      </c>
      <c r="AG594" s="79" t="str">
        <f t="shared" si="9"/>
        <v>0</v>
      </c>
      <c r="AH594" s="3">
        <v>1</v>
      </c>
    </row>
    <row r="595" spans="1:34" x14ac:dyDescent="0.3">
      <c r="A595" t="s">
        <v>1309</v>
      </c>
      <c r="B595" t="s">
        <v>1310</v>
      </c>
      <c r="C595" t="s">
        <v>1854</v>
      </c>
      <c r="D595">
        <v>900000</v>
      </c>
      <c r="E595">
        <v>900000</v>
      </c>
      <c r="F595">
        <v>0</v>
      </c>
      <c r="G595">
        <v>0</v>
      </c>
      <c r="H595">
        <v>0</v>
      </c>
      <c r="I595">
        <v>704108.02</v>
      </c>
      <c r="J595" s="186">
        <v>78.23422444444445</v>
      </c>
      <c r="K595">
        <v>0</v>
      </c>
      <c r="L595">
        <v>0</v>
      </c>
      <c r="M595">
        <v>704108.02</v>
      </c>
      <c r="N595">
        <v>0</v>
      </c>
      <c r="O595">
        <v>704108.02</v>
      </c>
      <c r="P595">
        <v>0</v>
      </c>
      <c r="Q595">
        <v>0</v>
      </c>
      <c r="R595">
        <v>0</v>
      </c>
      <c r="S595" t="s">
        <v>72</v>
      </c>
      <c r="T595" t="s">
        <v>41</v>
      </c>
      <c r="U595" t="s">
        <v>42</v>
      </c>
      <c r="V595" t="s">
        <v>41</v>
      </c>
      <c r="W595" t="s">
        <v>33</v>
      </c>
      <c r="X595" t="s">
        <v>43</v>
      </c>
      <c r="Y595" t="s">
        <v>35</v>
      </c>
      <c r="Z595" s="198">
        <v>45134</v>
      </c>
      <c r="AA595" s="198">
        <v>45504</v>
      </c>
      <c r="AB595" t="s">
        <v>36</v>
      </c>
      <c r="AC595">
        <v>900000</v>
      </c>
      <c r="AD595" t="s">
        <v>42</v>
      </c>
      <c r="AE595" t="s">
        <v>37</v>
      </c>
      <c r="AF595" s="37">
        <v>1</v>
      </c>
      <c r="AG595" s="79" t="str">
        <f t="shared" si="9"/>
        <v>0</v>
      </c>
      <c r="AH595" s="3">
        <v>1</v>
      </c>
    </row>
    <row r="596" spans="1:34" x14ac:dyDescent="0.3">
      <c r="A596" t="s">
        <v>1270</v>
      </c>
      <c r="B596" t="s">
        <v>1271</v>
      </c>
      <c r="C596" t="s">
        <v>1860</v>
      </c>
      <c r="D596">
        <v>1800000</v>
      </c>
      <c r="E596">
        <v>1800000</v>
      </c>
      <c r="F596">
        <v>0</v>
      </c>
      <c r="G596">
        <v>0</v>
      </c>
      <c r="H596">
        <v>0</v>
      </c>
      <c r="I596">
        <v>1781298.2</v>
      </c>
      <c r="J596" s="186">
        <v>98.961011111111105</v>
      </c>
      <c r="K596">
        <v>0</v>
      </c>
      <c r="L596">
        <v>0</v>
      </c>
      <c r="M596">
        <v>1781298.2</v>
      </c>
      <c r="N596">
        <v>0</v>
      </c>
      <c r="O596">
        <v>1781298.2</v>
      </c>
      <c r="P596">
        <v>0</v>
      </c>
      <c r="Q596">
        <v>0</v>
      </c>
      <c r="R596">
        <v>0</v>
      </c>
      <c r="S596" t="s">
        <v>111</v>
      </c>
      <c r="T596" t="s">
        <v>112</v>
      </c>
      <c r="U596" t="s">
        <v>113</v>
      </c>
      <c r="V596" t="s">
        <v>112</v>
      </c>
      <c r="W596" t="s">
        <v>33</v>
      </c>
      <c r="X596" t="s">
        <v>114</v>
      </c>
      <c r="Y596" t="s">
        <v>35</v>
      </c>
      <c r="Z596" s="198">
        <v>45136</v>
      </c>
      <c r="AA596" s="198">
        <v>45504</v>
      </c>
      <c r="AB596" t="s">
        <v>36</v>
      </c>
      <c r="AC596">
        <v>1800000</v>
      </c>
      <c r="AD596" t="s">
        <v>113</v>
      </c>
      <c r="AE596" t="s">
        <v>37</v>
      </c>
      <c r="AF596" s="37">
        <v>1</v>
      </c>
      <c r="AG596" s="79" t="str">
        <f t="shared" si="9"/>
        <v>0</v>
      </c>
      <c r="AH596" s="3">
        <v>1</v>
      </c>
    </row>
    <row r="597" spans="1:34" x14ac:dyDescent="0.3">
      <c r="A597" t="s">
        <v>1258</v>
      </c>
      <c r="B597" t="s">
        <v>1259</v>
      </c>
      <c r="C597" t="s">
        <v>1860</v>
      </c>
      <c r="D597">
        <v>2100000</v>
      </c>
      <c r="E597">
        <v>2100000</v>
      </c>
      <c r="F597">
        <v>0</v>
      </c>
      <c r="G597">
        <v>0</v>
      </c>
      <c r="H597">
        <v>0</v>
      </c>
      <c r="I597">
        <v>1790552.35</v>
      </c>
      <c r="J597" s="186">
        <v>85.264397619047628</v>
      </c>
      <c r="K597">
        <v>0</v>
      </c>
      <c r="L597">
        <v>0</v>
      </c>
      <c r="M597">
        <v>1790552.35</v>
      </c>
      <c r="N597">
        <v>0</v>
      </c>
      <c r="O597">
        <v>1790552.35</v>
      </c>
      <c r="P597">
        <v>0</v>
      </c>
      <c r="Q597">
        <v>0</v>
      </c>
      <c r="R597">
        <v>0</v>
      </c>
      <c r="S597" t="s">
        <v>111</v>
      </c>
      <c r="T597" t="s">
        <v>112</v>
      </c>
      <c r="U597" t="s">
        <v>113</v>
      </c>
      <c r="V597" t="s">
        <v>112</v>
      </c>
      <c r="W597" t="s">
        <v>33</v>
      </c>
      <c r="X597" t="s">
        <v>114</v>
      </c>
      <c r="Y597" t="s">
        <v>35</v>
      </c>
      <c r="Z597" s="198">
        <v>45135</v>
      </c>
      <c r="AA597" s="198">
        <v>45747</v>
      </c>
      <c r="AB597" t="s">
        <v>36</v>
      </c>
      <c r="AC597">
        <v>2100000</v>
      </c>
      <c r="AD597" t="s">
        <v>113</v>
      </c>
      <c r="AE597" t="s">
        <v>37</v>
      </c>
      <c r="AF597" s="37">
        <v>1</v>
      </c>
      <c r="AG597" s="79" t="str">
        <f t="shared" si="9"/>
        <v>0</v>
      </c>
      <c r="AH597" s="3">
        <v>1</v>
      </c>
    </row>
    <row r="598" spans="1:34" x14ac:dyDescent="0.3">
      <c r="A598" t="s">
        <v>1262</v>
      </c>
      <c r="B598" t="s">
        <v>1263</v>
      </c>
      <c r="C598" t="s">
        <v>1860</v>
      </c>
      <c r="D598">
        <v>870000</v>
      </c>
      <c r="E598">
        <v>870000</v>
      </c>
      <c r="F598">
        <v>0</v>
      </c>
      <c r="G598">
        <v>0</v>
      </c>
      <c r="H598">
        <v>0</v>
      </c>
      <c r="I598">
        <v>725616.83</v>
      </c>
      <c r="J598" s="186">
        <v>83.404233333333323</v>
      </c>
      <c r="K598">
        <v>0</v>
      </c>
      <c r="L598">
        <v>0</v>
      </c>
      <c r="M598">
        <v>725616.83</v>
      </c>
      <c r="N598">
        <v>0</v>
      </c>
      <c r="O598">
        <v>725616.83</v>
      </c>
      <c r="P598">
        <v>0</v>
      </c>
      <c r="Q598">
        <v>0</v>
      </c>
      <c r="R598">
        <v>0</v>
      </c>
      <c r="S598" t="s">
        <v>111</v>
      </c>
      <c r="T598" t="s">
        <v>112</v>
      </c>
      <c r="U598" t="s">
        <v>113</v>
      </c>
      <c r="V598" t="s">
        <v>112</v>
      </c>
      <c r="W598" t="s">
        <v>33</v>
      </c>
      <c r="X598" t="s">
        <v>114</v>
      </c>
      <c r="Y598" t="s">
        <v>35</v>
      </c>
      <c r="Z598" s="198">
        <v>45136</v>
      </c>
      <c r="AA598" s="198">
        <v>45747</v>
      </c>
      <c r="AB598" t="s">
        <v>36</v>
      </c>
      <c r="AC598">
        <v>870000</v>
      </c>
      <c r="AD598" t="s">
        <v>113</v>
      </c>
      <c r="AE598" t="s">
        <v>37</v>
      </c>
      <c r="AF598" s="37">
        <v>1</v>
      </c>
      <c r="AG598" s="79" t="str">
        <f t="shared" si="9"/>
        <v>0</v>
      </c>
      <c r="AH598" s="3">
        <v>1</v>
      </c>
    </row>
    <row r="599" spans="1:34" x14ac:dyDescent="0.3">
      <c r="A599" t="s">
        <v>1260</v>
      </c>
      <c r="B599" t="s">
        <v>1261</v>
      </c>
      <c r="C599" t="s">
        <v>1860</v>
      </c>
      <c r="D599">
        <v>870000</v>
      </c>
      <c r="E599">
        <v>870000</v>
      </c>
      <c r="F599">
        <v>0</v>
      </c>
      <c r="G599">
        <v>0</v>
      </c>
      <c r="H599">
        <v>0</v>
      </c>
      <c r="I599">
        <v>727119.81</v>
      </c>
      <c r="J599" s="186">
        <v>83.576989655172426</v>
      </c>
      <c r="K599">
        <v>0</v>
      </c>
      <c r="L599">
        <v>0</v>
      </c>
      <c r="M599">
        <v>727119.81</v>
      </c>
      <c r="N599">
        <v>0</v>
      </c>
      <c r="O599">
        <v>727119.81</v>
      </c>
      <c r="P599">
        <v>0</v>
      </c>
      <c r="Q599">
        <v>0</v>
      </c>
      <c r="R599">
        <v>0</v>
      </c>
      <c r="S599" t="s">
        <v>111</v>
      </c>
      <c r="T599" t="s">
        <v>112</v>
      </c>
      <c r="U599" t="s">
        <v>113</v>
      </c>
      <c r="V599" t="s">
        <v>112</v>
      </c>
      <c r="W599" t="s">
        <v>33</v>
      </c>
      <c r="X599" t="s">
        <v>114</v>
      </c>
      <c r="Y599" t="s">
        <v>35</v>
      </c>
      <c r="Z599" s="198">
        <v>45136</v>
      </c>
      <c r="AA599" s="198">
        <v>45747</v>
      </c>
      <c r="AB599" t="s">
        <v>36</v>
      </c>
      <c r="AC599">
        <v>870000</v>
      </c>
      <c r="AD599" t="s">
        <v>113</v>
      </c>
      <c r="AE599" t="s">
        <v>37</v>
      </c>
      <c r="AF599" s="37">
        <v>1</v>
      </c>
      <c r="AG599" s="79" t="str">
        <f t="shared" si="9"/>
        <v>0</v>
      </c>
      <c r="AH599" s="3">
        <v>1</v>
      </c>
    </row>
    <row r="600" spans="1:34" x14ac:dyDescent="0.3">
      <c r="A600" t="s">
        <v>1264</v>
      </c>
      <c r="B600" t="s">
        <v>1265</v>
      </c>
      <c r="C600" t="s">
        <v>1860</v>
      </c>
      <c r="D600">
        <v>1157000</v>
      </c>
      <c r="E600">
        <v>1157000</v>
      </c>
      <c r="F600">
        <v>0</v>
      </c>
      <c r="G600">
        <v>0</v>
      </c>
      <c r="H600">
        <v>0</v>
      </c>
      <c r="I600">
        <v>1152047.8600000001</v>
      </c>
      <c r="J600" s="186">
        <v>99.571984442523771</v>
      </c>
      <c r="K600">
        <v>0</v>
      </c>
      <c r="L600">
        <v>0</v>
      </c>
      <c r="M600">
        <v>1152047.8600000001</v>
      </c>
      <c r="N600">
        <v>0</v>
      </c>
      <c r="O600">
        <v>1152047.8600000001</v>
      </c>
      <c r="P600">
        <v>0</v>
      </c>
      <c r="Q600">
        <v>0</v>
      </c>
      <c r="R600">
        <v>0</v>
      </c>
      <c r="S600" t="s">
        <v>111</v>
      </c>
      <c r="T600" t="s">
        <v>112</v>
      </c>
      <c r="U600" t="s">
        <v>113</v>
      </c>
      <c r="V600" t="s">
        <v>112</v>
      </c>
      <c r="W600" t="s">
        <v>33</v>
      </c>
      <c r="X600" t="s">
        <v>114</v>
      </c>
      <c r="Y600" t="s">
        <v>35</v>
      </c>
      <c r="Z600" s="198">
        <v>45136</v>
      </c>
      <c r="AA600" s="198">
        <v>45747</v>
      </c>
      <c r="AB600" t="s">
        <v>36</v>
      </c>
      <c r="AC600">
        <v>1157000</v>
      </c>
      <c r="AD600" t="s">
        <v>113</v>
      </c>
      <c r="AE600" t="s">
        <v>37</v>
      </c>
      <c r="AF600" s="37">
        <v>1</v>
      </c>
      <c r="AG600" s="79" t="str">
        <f t="shared" si="9"/>
        <v>0</v>
      </c>
      <c r="AH600" s="3">
        <v>1</v>
      </c>
    </row>
    <row r="601" spans="1:34" x14ac:dyDescent="0.3">
      <c r="A601" t="s">
        <v>1266</v>
      </c>
      <c r="B601" t="s">
        <v>1267</v>
      </c>
      <c r="C601" t="s">
        <v>1853</v>
      </c>
      <c r="D601">
        <v>2800000</v>
      </c>
      <c r="E601">
        <v>2800000</v>
      </c>
      <c r="F601">
        <v>619.84</v>
      </c>
      <c r="G601">
        <v>0</v>
      </c>
      <c r="H601">
        <v>0</v>
      </c>
      <c r="I601">
        <v>2798916.39</v>
      </c>
      <c r="J601" s="186">
        <v>99.961299642857142</v>
      </c>
      <c r="K601">
        <v>0</v>
      </c>
      <c r="L601">
        <v>0</v>
      </c>
      <c r="M601">
        <v>2798916.39</v>
      </c>
      <c r="N601">
        <v>0</v>
      </c>
      <c r="O601">
        <v>2799536.23</v>
      </c>
      <c r="P601">
        <v>0</v>
      </c>
      <c r="Q601">
        <v>0</v>
      </c>
      <c r="R601">
        <v>0</v>
      </c>
      <c r="S601" t="s">
        <v>30</v>
      </c>
      <c r="T601" t="s">
        <v>31</v>
      </c>
      <c r="U601" t="s">
        <v>32</v>
      </c>
      <c r="V601" t="s">
        <v>31</v>
      </c>
      <c r="W601" t="s">
        <v>33</v>
      </c>
      <c r="X601" t="s">
        <v>34</v>
      </c>
      <c r="Y601" t="s">
        <v>35</v>
      </c>
      <c r="Z601" s="198">
        <v>45017</v>
      </c>
      <c r="AA601" s="198">
        <v>45657</v>
      </c>
      <c r="AB601" t="s">
        <v>36</v>
      </c>
      <c r="AC601">
        <v>2800000</v>
      </c>
      <c r="AD601" t="s">
        <v>32</v>
      </c>
      <c r="AE601" t="s">
        <v>2231</v>
      </c>
      <c r="AF601" s="37">
        <v>1</v>
      </c>
      <c r="AG601" s="79" t="str">
        <f t="shared" si="9"/>
        <v>0</v>
      </c>
      <c r="AH601" s="3">
        <v>1</v>
      </c>
    </row>
    <row r="602" spans="1:34" x14ac:dyDescent="0.3">
      <c r="A602" t="s">
        <v>1268</v>
      </c>
      <c r="B602" t="s">
        <v>1269</v>
      </c>
      <c r="C602" t="s">
        <v>1858</v>
      </c>
      <c r="D602">
        <v>4000000</v>
      </c>
      <c r="E602">
        <v>4000000</v>
      </c>
      <c r="F602">
        <v>0</v>
      </c>
      <c r="G602">
        <v>0</v>
      </c>
      <c r="H602">
        <v>0</v>
      </c>
      <c r="I602">
        <v>3985948.16</v>
      </c>
      <c r="J602" s="186">
        <v>99.648704000000009</v>
      </c>
      <c r="K602">
        <v>0</v>
      </c>
      <c r="L602">
        <v>0</v>
      </c>
      <c r="M602">
        <v>3985948.16</v>
      </c>
      <c r="N602">
        <v>0</v>
      </c>
      <c r="O602">
        <v>3985948.16</v>
      </c>
      <c r="P602">
        <v>0</v>
      </c>
      <c r="Q602">
        <v>0</v>
      </c>
      <c r="R602">
        <v>0</v>
      </c>
      <c r="S602" t="s">
        <v>1231</v>
      </c>
      <c r="T602" t="s">
        <v>51</v>
      </c>
      <c r="U602" t="s">
        <v>52</v>
      </c>
      <c r="V602" t="s">
        <v>51</v>
      </c>
      <c r="W602" t="s">
        <v>33</v>
      </c>
      <c r="X602" t="s">
        <v>53</v>
      </c>
      <c r="Y602" t="s">
        <v>44</v>
      </c>
      <c r="Z602" s="198">
        <v>45017</v>
      </c>
      <c r="AA602" s="198">
        <v>45747</v>
      </c>
      <c r="AB602" t="s">
        <v>36</v>
      </c>
      <c r="AC602">
        <v>4000000</v>
      </c>
      <c r="AD602" t="s">
        <v>52</v>
      </c>
      <c r="AE602" t="s">
        <v>37</v>
      </c>
      <c r="AF602" s="37">
        <v>1</v>
      </c>
      <c r="AG602" s="79" t="str">
        <f t="shared" si="9"/>
        <v>0</v>
      </c>
      <c r="AH602" s="3">
        <v>1</v>
      </c>
    </row>
    <row r="603" spans="1:34" x14ac:dyDescent="0.3">
      <c r="A603" t="s">
        <v>1296</v>
      </c>
      <c r="B603" t="s">
        <v>1297</v>
      </c>
      <c r="C603" t="s">
        <v>1853</v>
      </c>
      <c r="D603">
        <v>3300000</v>
      </c>
      <c r="E603">
        <v>3300000</v>
      </c>
      <c r="F603">
        <v>0</v>
      </c>
      <c r="G603">
        <v>0</v>
      </c>
      <c r="H603">
        <v>0</v>
      </c>
      <c r="I603">
        <v>3272375.26</v>
      </c>
      <c r="J603" s="186">
        <v>99.162886666666665</v>
      </c>
      <c r="K603">
        <v>0</v>
      </c>
      <c r="L603">
        <v>0</v>
      </c>
      <c r="M603">
        <v>3272375.26</v>
      </c>
      <c r="N603">
        <v>0</v>
      </c>
      <c r="O603">
        <v>3272375.26</v>
      </c>
      <c r="P603">
        <v>0</v>
      </c>
      <c r="Q603">
        <v>0</v>
      </c>
      <c r="R603">
        <v>0</v>
      </c>
      <c r="S603" t="s">
        <v>30</v>
      </c>
      <c r="T603" t="s">
        <v>31</v>
      </c>
      <c r="U603" t="s">
        <v>32</v>
      </c>
      <c r="V603" t="s">
        <v>31</v>
      </c>
      <c r="W603" t="s">
        <v>33</v>
      </c>
      <c r="X603" t="s">
        <v>34</v>
      </c>
      <c r="Y603" t="s">
        <v>35</v>
      </c>
      <c r="Z603" s="198">
        <v>45017</v>
      </c>
      <c r="AA603" s="198">
        <v>45657</v>
      </c>
      <c r="AB603" t="s">
        <v>36</v>
      </c>
      <c r="AC603">
        <v>3300000</v>
      </c>
      <c r="AD603" t="s">
        <v>32</v>
      </c>
      <c r="AE603" t="s">
        <v>37</v>
      </c>
      <c r="AF603" s="37">
        <v>1</v>
      </c>
      <c r="AG603" s="79" t="str">
        <f t="shared" si="9"/>
        <v>0</v>
      </c>
      <c r="AH603" s="3">
        <v>1</v>
      </c>
    </row>
    <row r="604" spans="1:34" x14ac:dyDescent="0.3">
      <c r="A604" t="s">
        <v>1294</v>
      </c>
      <c r="B604" t="s">
        <v>1295</v>
      </c>
      <c r="C604" t="s">
        <v>1853</v>
      </c>
      <c r="D604">
        <v>1200000</v>
      </c>
      <c r="E604">
        <v>1200000</v>
      </c>
      <c r="F604">
        <v>0</v>
      </c>
      <c r="G604">
        <v>0</v>
      </c>
      <c r="H604">
        <v>0</v>
      </c>
      <c r="I604">
        <v>1189919.22</v>
      </c>
      <c r="J604" s="186">
        <v>99.159935000000004</v>
      </c>
      <c r="K604">
        <v>0</v>
      </c>
      <c r="L604">
        <v>0</v>
      </c>
      <c r="M604">
        <v>1189919.22</v>
      </c>
      <c r="N604">
        <v>0</v>
      </c>
      <c r="O604">
        <v>1189919.22</v>
      </c>
      <c r="P604">
        <v>0</v>
      </c>
      <c r="Q604">
        <v>0</v>
      </c>
      <c r="R604">
        <v>0</v>
      </c>
      <c r="S604" t="s">
        <v>30</v>
      </c>
      <c r="T604" t="s">
        <v>31</v>
      </c>
      <c r="U604" t="s">
        <v>32</v>
      </c>
      <c r="V604" t="s">
        <v>31</v>
      </c>
      <c r="W604" t="s">
        <v>33</v>
      </c>
      <c r="X604" t="s">
        <v>34</v>
      </c>
      <c r="Y604" t="s">
        <v>44</v>
      </c>
      <c r="Z604" s="198">
        <v>45017</v>
      </c>
      <c r="AA604" s="198">
        <v>45657</v>
      </c>
      <c r="AB604" t="s">
        <v>36</v>
      </c>
      <c r="AC604">
        <v>1200000</v>
      </c>
      <c r="AD604" t="s">
        <v>32</v>
      </c>
      <c r="AE604" t="s">
        <v>37</v>
      </c>
      <c r="AF604" s="37">
        <v>1</v>
      </c>
      <c r="AG604" s="79" t="str">
        <f t="shared" si="9"/>
        <v>0</v>
      </c>
      <c r="AH604" s="3">
        <v>1</v>
      </c>
    </row>
    <row r="605" spans="1:34" x14ac:dyDescent="0.3">
      <c r="A605" t="s">
        <v>1292</v>
      </c>
      <c r="B605" t="s">
        <v>1293</v>
      </c>
      <c r="C605" t="s">
        <v>1853</v>
      </c>
      <c r="D605">
        <v>1200000</v>
      </c>
      <c r="E605">
        <v>1200000</v>
      </c>
      <c r="F605">
        <v>0</v>
      </c>
      <c r="G605">
        <v>0</v>
      </c>
      <c r="H605">
        <v>0</v>
      </c>
      <c r="I605">
        <v>1199745.33</v>
      </c>
      <c r="J605" s="186">
        <v>99.978777500000007</v>
      </c>
      <c r="K605">
        <v>0</v>
      </c>
      <c r="L605">
        <v>0</v>
      </c>
      <c r="M605">
        <v>1199745.33</v>
      </c>
      <c r="N605">
        <v>0</v>
      </c>
      <c r="O605">
        <v>1199745.33</v>
      </c>
      <c r="P605">
        <v>0</v>
      </c>
      <c r="Q605">
        <v>0</v>
      </c>
      <c r="R605">
        <v>0</v>
      </c>
      <c r="S605" t="s">
        <v>30</v>
      </c>
      <c r="T605" t="s">
        <v>31</v>
      </c>
      <c r="U605" t="s">
        <v>32</v>
      </c>
      <c r="V605" t="s">
        <v>31</v>
      </c>
      <c r="W605" t="s">
        <v>33</v>
      </c>
      <c r="X605" t="s">
        <v>34</v>
      </c>
      <c r="Y605" t="s">
        <v>35</v>
      </c>
      <c r="Z605" s="198">
        <v>45017</v>
      </c>
      <c r="AA605" s="198">
        <v>45657</v>
      </c>
      <c r="AB605" t="s">
        <v>36</v>
      </c>
      <c r="AC605">
        <v>1200000</v>
      </c>
      <c r="AD605" t="s">
        <v>32</v>
      </c>
      <c r="AE605" t="s">
        <v>37</v>
      </c>
      <c r="AF605" s="37">
        <v>1</v>
      </c>
      <c r="AG605" s="79" t="str">
        <f t="shared" si="9"/>
        <v>0</v>
      </c>
      <c r="AH605" s="3">
        <v>1</v>
      </c>
    </row>
    <row r="606" spans="1:34" x14ac:dyDescent="0.3">
      <c r="A606" t="s">
        <v>1290</v>
      </c>
      <c r="B606" t="s">
        <v>1291</v>
      </c>
      <c r="C606" t="s">
        <v>1853</v>
      </c>
      <c r="D606">
        <v>1800000</v>
      </c>
      <c r="E606">
        <v>1800000</v>
      </c>
      <c r="F606">
        <v>0</v>
      </c>
      <c r="G606">
        <v>0</v>
      </c>
      <c r="H606">
        <v>0</v>
      </c>
      <c r="I606">
        <v>1796335.75</v>
      </c>
      <c r="J606" s="186">
        <v>99.79643055555556</v>
      </c>
      <c r="K606">
        <v>0</v>
      </c>
      <c r="L606">
        <v>0</v>
      </c>
      <c r="M606">
        <v>1796335.75</v>
      </c>
      <c r="N606">
        <v>0</v>
      </c>
      <c r="O606">
        <v>1796335.75</v>
      </c>
      <c r="P606">
        <v>0</v>
      </c>
      <c r="Q606">
        <v>0</v>
      </c>
      <c r="R606">
        <v>0</v>
      </c>
      <c r="S606" t="s">
        <v>30</v>
      </c>
      <c r="T606" t="s">
        <v>31</v>
      </c>
      <c r="U606" t="s">
        <v>32</v>
      </c>
      <c r="V606" t="s">
        <v>31</v>
      </c>
      <c r="W606" t="s">
        <v>33</v>
      </c>
      <c r="X606" t="s">
        <v>34</v>
      </c>
      <c r="Y606" t="s">
        <v>35</v>
      </c>
      <c r="Z606" s="198">
        <v>45017</v>
      </c>
      <c r="AA606" s="198">
        <v>45657</v>
      </c>
      <c r="AB606" t="s">
        <v>36</v>
      </c>
      <c r="AC606">
        <v>1800000</v>
      </c>
      <c r="AD606" t="s">
        <v>32</v>
      </c>
      <c r="AE606" t="s">
        <v>37</v>
      </c>
      <c r="AF606" s="37">
        <v>1</v>
      </c>
      <c r="AG606" s="79" t="str">
        <f t="shared" si="9"/>
        <v>0</v>
      </c>
      <c r="AH606" s="3">
        <v>1</v>
      </c>
    </row>
    <row r="607" spans="1:34" x14ac:dyDescent="0.3">
      <c r="A607" t="s">
        <v>1288</v>
      </c>
      <c r="B607" t="s">
        <v>1289</v>
      </c>
      <c r="C607" t="s">
        <v>1853</v>
      </c>
      <c r="D607">
        <v>2350000</v>
      </c>
      <c r="E607">
        <v>2350000</v>
      </c>
      <c r="F607">
        <v>0</v>
      </c>
      <c r="G607">
        <v>0</v>
      </c>
      <c r="H607">
        <v>0</v>
      </c>
      <c r="I607">
        <v>2347289.15</v>
      </c>
      <c r="J607" s="186">
        <v>99.884644680851054</v>
      </c>
      <c r="K607">
        <v>0</v>
      </c>
      <c r="L607">
        <v>0</v>
      </c>
      <c r="M607">
        <v>2347289.15</v>
      </c>
      <c r="N607">
        <v>0</v>
      </c>
      <c r="O607">
        <v>2347289.15</v>
      </c>
      <c r="P607">
        <v>0</v>
      </c>
      <c r="Q607">
        <v>0</v>
      </c>
      <c r="R607">
        <v>0</v>
      </c>
      <c r="S607" t="s">
        <v>30</v>
      </c>
      <c r="T607" t="s">
        <v>31</v>
      </c>
      <c r="U607" t="s">
        <v>32</v>
      </c>
      <c r="V607" t="s">
        <v>31</v>
      </c>
      <c r="W607" t="s">
        <v>33</v>
      </c>
      <c r="X607" t="s">
        <v>34</v>
      </c>
      <c r="Y607" t="s">
        <v>35</v>
      </c>
      <c r="Z607" s="198">
        <v>45017</v>
      </c>
      <c r="AA607" s="198">
        <v>45657</v>
      </c>
      <c r="AB607" t="s">
        <v>36</v>
      </c>
      <c r="AC607">
        <v>2350000</v>
      </c>
      <c r="AD607" t="s">
        <v>32</v>
      </c>
      <c r="AE607" t="s">
        <v>37</v>
      </c>
      <c r="AF607" s="37">
        <v>1</v>
      </c>
      <c r="AG607" s="79" t="str">
        <f t="shared" si="9"/>
        <v>0</v>
      </c>
      <c r="AH607" s="3">
        <v>1</v>
      </c>
    </row>
    <row r="608" spans="1:34" x14ac:dyDescent="0.3">
      <c r="A608" t="s">
        <v>1286</v>
      </c>
      <c r="B608" t="s">
        <v>1287</v>
      </c>
      <c r="C608" t="s">
        <v>1853</v>
      </c>
      <c r="D608">
        <v>1200000</v>
      </c>
      <c r="E608">
        <v>1200000</v>
      </c>
      <c r="F608">
        <v>0</v>
      </c>
      <c r="G608">
        <v>0</v>
      </c>
      <c r="H608">
        <v>0</v>
      </c>
      <c r="I608">
        <v>1197752.05</v>
      </c>
      <c r="J608" s="186">
        <v>99.812670833333343</v>
      </c>
      <c r="K608">
        <v>0</v>
      </c>
      <c r="L608">
        <v>0</v>
      </c>
      <c r="M608">
        <v>1197752.05</v>
      </c>
      <c r="N608">
        <v>0</v>
      </c>
      <c r="O608">
        <v>1197752.05</v>
      </c>
      <c r="P608">
        <v>0</v>
      </c>
      <c r="Q608">
        <v>0</v>
      </c>
      <c r="R608">
        <v>0</v>
      </c>
      <c r="S608" t="s">
        <v>30</v>
      </c>
      <c r="T608" t="s">
        <v>31</v>
      </c>
      <c r="U608" t="s">
        <v>32</v>
      </c>
      <c r="V608" t="s">
        <v>31</v>
      </c>
      <c r="W608" t="s">
        <v>33</v>
      </c>
      <c r="X608" t="s">
        <v>34</v>
      </c>
      <c r="Y608" t="s">
        <v>35</v>
      </c>
      <c r="Z608" s="198">
        <v>45017</v>
      </c>
      <c r="AA608" s="198">
        <v>45657</v>
      </c>
      <c r="AB608" t="s">
        <v>36</v>
      </c>
      <c r="AC608">
        <v>1200000</v>
      </c>
      <c r="AD608" t="s">
        <v>32</v>
      </c>
      <c r="AE608" t="s">
        <v>37</v>
      </c>
      <c r="AF608" s="37">
        <v>1</v>
      </c>
      <c r="AG608" s="79" t="str">
        <f t="shared" si="9"/>
        <v>0</v>
      </c>
      <c r="AH608" s="3">
        <v>1</v>
      </c>
    </row>
    <row r="609" spans="1:34" x14ac:dyDescent="0.3">
      <c r="A609" t="s">
        <v>1284</v>
      </c>
      <c r="B609" t="s">
        <v>1285</v>
      </c>
      <c r="C609" t="s">
        <v>1853</v>
      </c>
      <c r="D609">
        <v>1300000</v>
      </c>
      <c r="E609">
        <v>1300000</v>
      </c>
      <c r="F609">
        <v>0</v>
      </c>
      <c r="G609">
        <v>0</v>
      </c>
      <c r="H609">
        <v>0</v>
      </c>
      <c r="I609">
        <v>1289992.3899999999</v>
      </c>
      <c r="J609" s="186">
        <v>99.230183846153835</v>
      </c>
      <c r="K609">
        <v>0</v>
      </c>
      <c r="L609">
        <v>0</v>
      </c>
      <c r="M609">
        <v>1289992.3899999999</v>
      </c>
      <c r="N609">
        <v>0</v>
      </c>
      <c r="O609">
        <v>1289992.3899999999</v>
      </c>
      <c r="P609">
        <v>0</v>
      </c>
      <c r="Q609">
        <v>0</v>
      </c>
      <c r="R609">
        <v>0</v>
      </c>
      <c r="S609" t="s">
        <v>30</v>
      </c>
      <c r="T609" t="s">
        <v>31</v>
      </c>
      <c r="U609" t="s">
        <v>32</v>
      </c>
      <c r="V609" t="s">
        <v>31</v>
      </c>
      <c r="W609" t="s">
        <v>33</v>
      </c>
      <c r="X609" t="s">
        <v>34</v>
      </c>
      <c r="Y609" t="s">
        <v>35</v>
      </c>
      <c r="Z609" s="198">
        <v>45017</v>
      </c>
      <c r="AA609" s="198">
        <v>45657</v>
      </c>
      <c r="AB609" t="s">
        <v>36</v>
      </c>
      <c r="AC609">
        <v>1300000</v>
      </c>
      <c r="AD609" t="s">
        <v>32</v>
      </c>
      <c r="AE609" t="s">
        <v>37</v>
      </c>
      <c r="AF609" s="37">
        <v>1</v>
      </c>
      <c r="AG609" s="79" t="str">
        <f t="shared" si="9"/>
        <v>0</v>
      </c>
      <c r="AH609" s="3">
        <v>1</v>
      </c>
    </row>
    <row r="610" spans="1:34" x14ac:dyDescent="0.3">
      <c r="A610" t="s">
        <v>1282</v>
      </c>
      <c r="B610" t="s">
        <v>1283</v>
      </c>
      <c r="C610" t="s">
        <v>1853</v>
      </c>
      <c r="D610">
        <v>1500000</v>
      </c>
      <c r="E610">
        <v>1500000</v>
      </c>
      <c r="F610">
        <v>0</v>
      </c>
      <c r="G610">
        <v>0</v>
      </c>
      <c r="H610">
        <v>0</v>
      </c>
      <c r="I610">
        <v>1499032.92</v>
      </c>
      <c r="J610" s="186">
        <v>99.935527999999991</v>
      </c>
      <c r="K610">
        <v>0</v>
      </c>
      <c r="L610">
        <v>0</v>
      </c>
      <c r="M610">
        <v>1499032.92</v>
      </c>
      <c r="N610">
        <v>0</v>
      </c>
      <c r="O610">
        <v>1499032.92</v>
      </c>
      <c r="P610">
        <v>0</v>
      </c>
      <c r="Q610">
        <v>0</v>
      </c>
      <c r="R610">
        <v>0</v>
      </c>
      <c r="S610" t="s">
        <v>30</v>
      </c>
      <c r="T610" t="s">
        <v>31</v>
      </c>
      <c r="U610" t="s">
        <v>32</v>
      </c>
      <c r="V610" t="s">
        <v>31</v>
      </c>
      <c r="W610" t="s">
        <v>33</v>
      </c>
      <c r="X610" t="s">
        <v>34</v>
      </c>
      <c r="Y610" t="s">
        <v>35</v>
      </c>
      <c r="Z610" s="198">
        <v>45017</v>
      </c>
      <c r="AA610" s="198">
        <v>45657</v>
      </c>
      <c r="AB610" t="s">
        <v>36</v>
      </c>
      <c r="AC610">
        <v>1500000</v>
      </c>
      <c r="AD610" t="s">
        <v>32</v>
      </c>
      <c r="AE610" t="s">
        <v>37</v>
      </c>
      <c r="AF610" s="37">
        <v>1</v>
      </c>
      <c r="AG610" s="79" t="str">
        <f t="shared" si="9"/>
        <v>0</v>
      </c>
      <c r="AH610" s="3">
        <v>1</v>
      </c>
    </row>
    <row r="611" spans="1:34" x14ac:dyDescent="0.3">
      <c r="A611" t="s">
        <v>1280</v>
      </c>
      <c r="B611" t="s">
        <v>1281</v>
      </c>
      <c r="C611" t="s">
        <v>1853</v>
      </c>
      <c r="D611">
        <v>2200000</v>
      </c>
      <c r="E611">
        <v>2200000</v>
      </c>
      <c r="F611">
        <v>0</v>
      </c>
      <c r="G611">
        <v>0</v>
      </c>
      <c r="H611">
        <v>0</v>
      </c>
      <c r="I611">
        <v>2198905.19</v>
      </c>
      <c r="J611" s="186">
        <v>99.950235909090907</v>
      </c>
      <c r="K611">
        <v>0</v>
      </c>
      <c r="L611">
        <v>0</v>
      </c>
      <c r="M611">
        <v>2198905.19</v>
      </c>
      <c r="N611">
        <v>0</v>
      </c>
      <c r="O611">
        <v>2198905.19</v>
      </c>
      <c r="P611">
        <v>0</v>
      </c>
      <c r="Q611">
        <v>0</v>
      </c>
      <c r="R611">
        <v>0</v>
      </c>
      <c r="S611" t="s">
        <v>30</v>
      </c>
      <c r="T611" t="s">
        <v>31</v>
      </c>
      <c r="U611" t="s">
        <v>32</v>
      </c>
      <c r="V611" t="s">
        <v>31</v>
      </c>
      <c r="W611" t="s">
        <v>33</v>
      </c>
      <c r="X611" t="s">
        <v>34</v>
      </c>
      <c r="Y611" t="s">
        <v>35</v>
      </c>
      <c r="Z611" s="198">
        <v>45017</v>
      </c>
      <c r="AA611" s="198">
        <v>45657</v>
      </c>
      <c r="AB611" t="s">
        <v>36</v>
      </c>
      <c r="AC611">
        <v>2200000</v>
      </c>
      <c r="AD611" t="s">
        <v>32</v>
      </c>
      <c r="AE611" t="s">
        <v>37</v>
      </c>
      <c r="AF611" s="37">
        <v>1</v>
      </c>
      <c r="AG611" s="79" t="str">
        <f t="shared" si="9"/>
        <v>0</v>
      </c>
      <c r="AH611" s="3">
        <v>1</v>
      </c>
    </row>
    <row r="612" spans="1:34" x14ac:dyDescent="0.3">
      <c r="A612" t="s">
        <v>1278</v>
      </c>
      <c r="B612" t="s">
        <v>1279</v>
      </c>
      <c r="C612" t="s">
        <v>1853</v>
      </c>
      <c r="D612">
        <v>1100000</v>
      </c>
      <c r="E612">
        <v>1100000</v>
      </c>
      <c r="F612">
        <v>0</v>
      </c>
      <c r="G612">
        <v>0</v>
      </c>
      <c r="H612">
        <v>0</v>
      </c>
      <c r="I612">
        <v>1099599.23</v>
      </c>
      <c r="J612" s="186">
        <v>99.96356636363636</v>
      </c>
      <c r="K612">
        <v>0</v>
      </c>
      <c r="L612">
        <v>0</v>
      </c>
      <c r="M612">
        <v>1099599.23</v>
      </c>
      <c r="N612">
        <v>0</v>
      </c>
      <c r="O612">
        <v>1099599.23</v>
      </c>
      <c r="P612">
        <v>0</v>
      </c>
      <c r="Q612">
        <v>0</v>
      </c>
      <c r="R612">
        <v>0</v>
      </c>
      <c r="S612" t="s">
        <v>30</v>
      </c>
      <c r="T612" t="s">
        <v>31</v>
      </c>
      <c r="U612" t="s">
        <v>32</v>
      </c>
      <c r="V612" t="s">
        <v>31</v>
      </c>
      <c r="W612" t="s">
        <v>33</v>
      </c>
      <c r="X612" t="s">
        <v>34</v>
      </c>
      <c r="Y612" t="s">
        <v>35</v>
      </c>
      <c r="Z612" s="198">
        <v>45017</v>
      </c>
      <c r="AA612" s="198">
        <v>45657</v>
      </c>
      <c r="AB612" t="s">
        <v>36</v>
      </c>
      <c r="AC612">
        <v>1100000</v>
      </c>
      <c r="AD612" t="s">
        <v>32</v>
      </c>
      <c r="AE612" t="s">
        <v>37</v>
      </c>
      <c r="AF612" s="37">
        <v>1</v>
      </c>
      <c r="AG612" s="79" t="str">
        <f t="shared" si="9"/>
        <v>0</v>
      </c>
      <c r="AH612" s="3">
        <v>1</v>
      </c>
    </row>
    <row r="613" spans="1:34" x14ac:dyDescent="0.3">
      <c r="A613" t="s">
        <v>1276</v>
      </c>
      <c r="B613" t="s">
        <v>1277</v>
      </c>
      <c r="C613" t="s">
        <v>1853</v>
      </c>
      <c r="D613">
        <v>1000000</v>
      </c>
      <c r="E613">
        <v>1000000</v>
      </c>
      <c r="F613">
        <v>0</v>
      </c>
      <c r="G613">
        <v>0</v>
      </c>
      <c r="H613">
        <v>0</v>
      </c>
      <c r="I613">
        <v>981400.88</v>
      </c>
      <c r="J613" s="186">
        <v>98.140088000000006</v>
      </c>
      <c r="K613">
        <v>0</v>
      </c>
      <c r="L613">
        <v>0</v>
      </c>
      <c r="M613">
        <v>981400.88</v>
      </c>
      <c r="N613">
        <v>0</v>
      </c>
      <c r="O613">
        <v>981400.88</v>
      </c>
      <c r="P613">
        <v>0</v>
      </c>
      <c r="Q613">
        <v>0</v>
      </c>
      <c r="R613">
        <v>0</v>
      </c>
      <c r="S613" t="s">
        <v>30</v>
      </c>
      <c r="T613" t="s">
        <v>31</v>
      </c>
      <c r="U613" t="s">
        <v>32</v>
      </c>
      <c r="V613" t="s">
        <v>31</v>
      </c>
      <c r="W613" t="s">
        <v>33</v>
      </c>
      <c r="X613" t="s">
        <v>34</v>
      </c>
      <c r="Y613" t="s">
        <v>35</v>
      </c>
      <c r="Z613" s="198">
        <v>45017</v>
      </c>
      <c r="AA613" s="198">
        <v>45657</v>
      </c>
      <c r="AB613" t="s">
        <v>36</v>
      </c>
      <c r="AC613">
        <v>1000000</v>
      </c>
      <c r="AD613" t="s">
        <v>32</v>
      </c>
      <c r="AE613" t="s">
        <v>37</v>
      </c>
      <c r="AF613" s="37">
        <v>1</v>
      </c>
      <c r="AG613" s="79" t="str">
        <f t="shared" si="9"/>
        <v>0</v>
      </c>
      <c r="AH613" s="3">
        <v>1</v>
      </c>
    </row>
    <row r="614" spans="1:34" x14ac:dyDescent="0.3">
      <c r="A614" t="s">
        <v>1274</v>
      </c>
      <c r="B614" t="s">
        <v>1275</v>
      </c>
      <c r="C614" t="s">
        <v>1853</v>
      </c>
      <c r="D614">
        <v>2800000</v>
      </c>
      <c r="E614">
        <v>2800000</v>
      </c>
      <c r="F614">
        <v>0</v>
      </c>
      <c r="G614">
        <v>0</v>
      </c>
      <c r="H614">
        <v>0</v>
      </c>
      <c r="I614">
        <v>2799625.4</v>
      </c>
      <c r="J614" s="186">
        <v>99.986621428571425</v>
      </c>
      <c r="K614">
        <v>0</v>
      </c>
      <c r="L614">
        <v>0</v>
      </c>
      <c r="M614">
        <v>2799625.4</v>
      </c>
      <c r="N614">
        <v>0</v>
      </c>
      <c r="O614">
        <v>2799625.4</v>
      </c>
      <c r="P614">
        <v>0</v>
      </c>
      <c r="Q614">
        <v>-81</v>
      </c>
      <c r="R614">
        <v>0</v>
      </c>
      <c r="S614" t="s">
        <v>1001</v>
      </c>
      <c r="T614" t="s">
        <v>31</v>
      </c>
      <c r="U614" t="s">
        <v>32</v>
      </c>
      <c r="V614" t="s">
        <v>31</v>
      </c>
      <c r="W614" t="s">
        <v>33</v>
      </c>
      <c r="X614" t="s">
        <v>34</v>
      </c>
      <c r="Y614" t="s">
        <v>35</v>
      </c>
      <c r="Z614" s="198">
        <v>45017</v>
      </c>
      <c r="AA614" s="198">
        <v>45747</v>
      </c>
      <c r="AB614" t="s">
        <v>36</v>
      </c>
      <c r="AC614">
        <v>2800000</v>
      </c>
      <c r="AD614" t="s">
        <v>32</v>
      </c>
      <c r="AE614" t="s">
        <v>37</v>
      </c>
      <c r="AF614" s="37">
        <v>1</v>
      </c>
      <c r="AG614" s="79" t="str">
        <f t="shared" si="9"/>
        <v>0</v>
      </c>
      <c r="AH614" s="3">
        <v>1</v>
      </c>
    </row>
    <row r="615" spans="1:34" x14ac:dyDescent="0.3">
      <c r="A615" t="s">
        <v>1272</v>
      </c>
      <c r="B615" t="s">
        <v>1273</v>
      </c>
      <c r="C615" t="s">
        <v>1853</v>
      </c>
      <c r="D615">
        <v>1800000</v>
      </c>
      <c r="E615">
        <v>1800000</v>
      </c>
      <c r="F615">
        <v>0</v>
      </c>
      <c r="G615">
        <v>0</v>
      </c>
      <c r="H615">
        <v>0</v>
      </c>
      <c r="I615">
        <v>1799201.76</v>
      </c>
      <c r="J615" s="186">
        <v>99.955653333333331</v>
      </c>
      <c r="K615">
        <v>0</v>
      </c>
      <c r="L615">
        <v>0</v>
      </c>
      <c r="M615">
        <v>1799201.76</v>
      </c>
      <c r="N615">
        <v>0</v>
      </c>
      <c r="O615">
        <v>1799201.76</v>
      </c>
      <c r="P615">
        <v>0</v>
      </c>
      <c r="Q615">
        <v>0</v>
      </c>
      <c r="R615">
        <v>0</v>
      </c>
      <c r="S615" t="s">
        <v>30</v>
      </c>
      <c r="T615" t="s">
        <v>31</v>
      </c>
      <c r="U615" t="s">
        <v>32</v>
      </c>
      <c r="V615" t="s">
        <v>31</v>
      </c>
      <c r="W615" t="s">
        <v>33</v>
      </c>
      <c r="X615" t="s">
        <v>34</v>
      </c>
      <c r="Y615" t="s">
        <v>35</v>
      </c>
      <c r="Z615" s="198">
        <v>45017</v>
      </c>
      <c r="AA615" s="198">
        <v>45747</v>
      </c>
      <c r="AB615" t="s">
        <v>36</v>
      </c>
      <c r="AC615">
        <v>1800000</v>
      </c>
      <c r="AD615" t="s">
        <v>32</v>
      </c>
      <c r="AE615" t="s">
        <v>37</v>
      </c>
      <c r="AF615" s="37">
        <v>1</v>
      </c>
      <c r="AG615" s="79" t="str">
        <f t="shared" si="9"/>
        <v>0</v>
      </c>
      <c r="AH615" s="3">
        <v>1</v>
      </c>
    </row>
    <row r="616" spans="1:34" x14ac:dyDescent="0.3">
      <c r="A616" t="s">
        <v>1311</v>
      </c>
      <c r="B616" t="s">
        <v>1312</v>
      </c>
      <c r="C616" t="s">
        <v>1854</v>
      </c>
      <c r="D616">
        <v>3100000</v>
      </c>
      <c r="E616">
        <v>3100000</v>
      </c>
      <c r="F616">
        <v>0</v>
      </c>
      <c r="G616">
        <v>0</v>
      </c>
      <c r="H616">
        <v>0</v>
      </c>
      <c r="I616">
        <v>3092101.41</v>
      </c>
      <c r="J616" s="186">
        <v>99.745206774193548</v>
      </c>
      <c r="K616">
        <v>0</v>
      </c>
      <c r="L616">
        <v>0</v>
      </c>
      <c r="M616">
        <v>3092101.41</v>
      </c>
      <c r="N616">
        <v>0</v>
      </c>
      <c r="O616">
        <v>3092101.41</v>
      </c>
      <c r="P616">
        <v>0</v>
      </c>
      <c r="Q616">
        <v>0</v>
      </c>
      <c r="R616">
        <v>0</v>
      </c>
      <c r="S616" t="s">
        <v>72</v>
      </c>
      <c r="T616" t="s">
        <v>41</v>
      </c>
      <c r="U616" t="s">
        <v>42</v>
      </c>
      <c r="V616" t="s">
        <v>41</v>
      </c>
      <c r="W616" t="s">
        <v>33</v>
      </c>
      <c r="X616" t="s">
        <v>43</v>
      </c>
      <c r="Y616" t="s">
        <v>35</v>
      </c>
      <c r="Z616" s="198">
        <v>45137</v>
      </c>
      <c r="AA616" s="198">
        <v>45504</v>
      </c>
      <c r="AB616" t="s">
        <v>36</v>
      </c>
      <c r="AC616">
        <v>3100000</v>
      </c>
      <c r="AD616" t="s">
        <v>42</v>
      </c>
      <c r="AE616" t="s">
        <v>37</v>
      </c>
      <c r="AF616" s="37">
        <v>1</v>
      </c>
      <c r="AG616" s="79" t="str">
        <f t="shared" si="9"/>
        <v>0</v>
      </c>
      <c r="AH616" s="3">
        <v>1</v>
      </c>
    </row>
    <row r="617" spans="1:34" x14ac:dyDescent="0.3">
      <c r="A617" t="s">
        <v>1313</v>
      </c>
      <c r="B617" t="s">
        <v>1314</v>
      </c>
      <c r="C617" t="s">
        <v>1854</v>
      </c>
      <c r="D617">
        <v>14000000</v>
      </c>
      <c r="E617">
        <v>14000000</v>
      </c>
      <c r="F617">
        <v>2458276.9900000002</v>
      </c>
      <c r="G617">
        <v>0</v>
      </c>
      <c r="H617">
        <v>0</v>
      </c>
      <c r="I617">
        <v>11247939.75</v>
      </c>
      <c r="J617" s="186">
        <v>80.342426785714281</v>
      </c>
      <c r="K617">
        <v>0</v>
      </c>
      <c r="L617">
        <v>0</v>
      </c>
      <c r="M617">
        <v>8869076.7300000004</v>
      </c>
      <c r="N617">
        <v>2378863.02</v>
      </c>
      <c r="O617">
        <v>13706216.74</v>
      </c>
      <c r="P617">
        <v>0</v>
      </c>
      <c r="Q617">
        <v>0</v>
      </c>
      <c r="R617">
        <v>0</v>
      </c>
      <c r="S617" t="s">
        <v>72</v>
      </c>
      <c r="T617" t="s">
        <v>41</v>
      </c>
      <c r="U617" t="s">
        <v>42</v>
      </c>
      <c r="V617" t="s">
        <v>29</v>
      </c>
      <c r="W617" t="s">
        <v>33</v>
      </c>
      <c r="X617" t="s">
        <v>43</v>
      </c>
      <c r="Y617" t="s">
        <v>784</v>
      </c>
      <c r="Z617" s="198">
        <v>45137</v>
      </c>
      <c r="AA617" s="198">
        <v>45866</v>
      </c>
      <c r="AB617" t="s">
        <v>36</v>
      </c>
      <c r="AC617">
        <v>14000000</v>
      </c>
      <c r="AD617" t="s">
        <v>29</v>
      </c>
      <c r="AE617" t="s">
        <v>45</v>
      </c>
      <c r="AF617" s="37">
        <v>1</v>
      </c>
      <c r="AG617" s="79" t="str">
        <f t="shared" si="9"/>
        <v>0</v>
      </c>
      <c r="AH617" s="3">
        <v>1</v>
      </c>
    </row>
    <row r="618" spans="1:34" x14ac:dyDescent="0.3">
      <c r="A618" t="s">
        <v>1349</v>
      </c>
      <c r="B618" t="s">
        <v>1350</v>
      </c>
      <c r="C618" t="s">
        <v>1853</v>
      </c>
      <c r="D618">
        <v>1300000</v>
      </c>
      <c r="E618">
        <v>1300000</v>
      </c>
      <c r="F618">
        <v>0</v>
      </c>
      <c r="G618">
        <v>0</v>
      </c>
      <c r="H618">
        <v>0</v>
      </c>
      <c r="I618">
        <v>1118148.6499999999</v>
      </c>
      <c r="J618" s="186">
        <v>86.011434615384601</v>
      </c>
      <c r="K618">
        <v>0</v>
      </c>
      <c r="L618">
        <v>0</v>
      </c>
      <c r="M618">
        <v>1118148.6499999999</v>
      </c>
      <c r="N618">
        <v>0</v>
      </c>
      <c r="O618">
        <v>1118148.6499999999</v>
      </c>
      <c r="P618">
        <v>0</v>
      </c>
      <c r="Q618">
        <v>0</v>
      </c>
      <c r="R618">
        <v>0</v>
      </c>
      <c r="S618" t="s">
        <v>30</v>
      </c>
      <c r="T618" t="s">
        <v>31</v>
      </c>
      <c r="U618" t="s">
        <v>32</v>
      </c>
      <c r="V618" t="s">
        <v>31</v>
      </c>
      <c r="W618" t="s">
        <v>33</v>
      </c>
      <c r="X618" t="s">
        <v>34</v>
      </c>
      <c r="Y618" t="s">
        <v>35</v>
      </c>
      <c r="Z618" s="198">
        <v>45017</v>
      </c>
      <c r="AA618" s="198">
        <v>45747</v>
      </c>
      <c r="AB618" t="s">
        <v>36</v>
      </c>
      <c r="AC618">
        <v>1300000</v>
      </c>
      <c r="AD618" t="s">
        <v>32</v>
      </c>
      <c r="AE618" t="s">
        <v>37</v>
      </c>
      <c r="AF618" s="37">
        <v>1</v>
      </c>
      <c r="AG618" s="79" t="str">
        <f t="shared" si="9"/>
        <v>0</v>
      </c>
      <c r="AH618" s="3">
        <v>1</v>
      </c>
    </row>
    <row r="619" spans="1:34" x14ac:dyDescent="0.3">
      <c r="A619" t="s">
        <v>1384</v>
      </c>
      <c r="B619" t="s">
        <v>1385</v>
      </c>
      <c r="C619" t="s">
        <v>1853</v>
      </c>
      <c r="D619">
        <v>2200000</v>
      </c>
      <c r="E619">
        <v>2200000</v>
      </c>
      <c r="F619">
        <v>0</v>
      </c>
      <c r="G619">
        <v>0</v>
      </c>
      <c r="H619">
        <v>0</v>
      </c>
      <c r="I619">
        <v>2199884.1</v>
      </c>
      <c r="J619" s="186">
        <v>99.994731818181819</v>
      </c>
      <c r="K619">
        <v>0</v>
      </c>
      <c r="L619">
        <v>0</v>
      </c>
      <c r="M619">
        <v>2199884.1</v>
      </c>
      <c r="N619">
        <v>0</v>
      </c>
      <c r="O619">
        <v>2199884.1</v>
      </c>
      <c r="P619">
        <v>0</v>
      </c>
      <c r="Q619">
        <v>0</v>
      </c>
      <c r="R619">
        <v>0</v>
      </c>
      <c r="S619" t="s">
        <v>30</v>
      </c>
      <c r="T619" t="s">
        <v>31</v>
      </c>
      <c r="U619" t="s">
        <v>32</v>
      </c>
      <c r="V619" t="s">
        <v>31</v>
      </c>
      <c r="W619" t="s">
        <v>33</v>
      </c>
      <c r="X619" t="s">
        <v>34</v>
      </c>
      <c r="Y619" t="s">
        <v>35</v>
      </c>
      <c r="Z619" s="198">
        <v>45017</v>
      </c>
      <c r="AA619" s="198">
        <v>45747</v>
      </c>
      <c r="AB619" t="s">
        <v>36</v>
      </c>
      <c r="AC619">
        <v>2200000</v>
      </c>
      <c r="AD619" t="s">
        <v>32</v>
      </c>
      <c r="AE619" t="s">
        <v>37</v>
      </c>
      <c r="AF619" s="37">
        <v>1</v>
      </c>
      <c r="AG619" s="79" t="str">
        <f t="shared" si="9"/>
        <v>0</v>
      </c>
      <c r="AH619" s="3">
        <v>1</v>
      </c>
    </row>
    <row r="620" spans="1:34" x14ac:dyDescent="0.3">
      <c r="A620" t="s">
        <v>1347</v>
      </c>
      <c r="B620" t="s">
        <v>1348</v>
      </c>
      <c r="C620" t="s">
        <v>1853</v>
      </c>
      <c r="D620">
        <v>1800000</v>
      </c>
      <c r="E620">
        <v>1800000</v>
      </c>
      <c r="F620">
        <v>0</v>
      </c>
      <c r="G620">
        <v>0</v>
      </c>
      <c r="H620">
        <v>0</v>
      </c>
      <c r="I620">
        <v>1714246.51</v>
      </c>
      <c r="J620" s="186">
        <v>95.235917222222227</v>
      </c>
      <c r="K620">
        <v>0</v>
      </c>
      <c r="L620">
        <v>0</v>
      </c>
      <c r="M620">
        <v>1714246.51</v>
      </c>
      <c r="N620">
        <v>0</v>
      </c>
      <c r="O620">
        <v>1714246.51</v>
      </c>
      <c r="P620">
        <v>0</v>
      </c>
      <c r="Q620">
        <v>0</v>
      </c>
      <c r="R620">
        <v>0</v>
      </c>
      <c r="S620" t="s">
        <v>30</v>
      </c>
      <c r="T620" t="s">
        <v>31</v>
      </c>
      <c r="U620" t="s">
        <v>32</v>
      </c>
      <c r="V620" t="s">
        <v>31</v>
      </c>
      <c r="W620" t="s">
        <v>33</v>
      </c>
      <c r="X620" t="s">
        <v>34</v>
      </c>
      <c r="Y620" t="s">
        <v>35</v>
      </c>
      <c r="Z620" s="198">
        <v>45017</v>
      </c>
      <c r="AA620" s="198">
        <v>45747</v>
      </c>
      <c r="AB620" t="s">
        <v>36</v>
      </c>
      <c r="AC620">
        <v>1800000</v>
      </c>
      <c r="AD620" t="s">
        <v>32</v>
      </c>
      <c r="AE620" t="s">
        <v>37</v>
      </c>
      <c r="AF620" s="37">
        <v>1</v>
      </c>
      <c r="AG620" s="79" t="str">
        <f t="shared" si="9"/>
        <v>0</v>
      </c>
      <c r="AH620" s="3">
        <v>1</v>
      </c>
    </row>
    <row r="621" spans="1:34" x14ac:dyDescent="0.3">
      <c r="A621" t="s">
        <v>1345</v>
      </c>
      <c r="B621" t="s">
        <v>1346</v>
      </c>
      <c r="C621" t="s">
        <v>1853</v>
      </c>
      <c r="D621">
        <v>2000000</v>
      </c>
      <c r="E621">
        <v>2000000</v>
      </c>
      <c r="F621">
        <v>0</v>
      </c>
      <c r="G621">
        <v>0</v>
      </c>
      <c r="H621">
        <v>0</v>
      </c>
      <c r="I621">
        <v>1997821.92</v>
      </c>
      <c r="J621" s="186">
        <v>99.89109599999999</v>
      </c>
      <c r="K621">
        <v>0</v>
      </c>
      <c r="L621">
        <v>0</v>
      </c>
      <c r="M621">
        <v>1997821.92</v>
      </c>
      <c r="N621">
        <v>0</v>
      </c>
      <c r="O621">
        <v>1997821.92</v>
      </c>
      <c r="P621">
        <v>0</v>
      </c>
      <c r="Q621">
        <v>0</v>
      </c>
      <c r="R621">
        <v>0</v>
      </c>
      <c r="S621" t="s">
        <v>30</v>
      </c>
      <c r="T621" t="s">
        <v>31</v>
      </c>
      <c r="U621" t="s">
        <v>32</v>
      </c>
      <c r="V621" t="s">
        <v>31</v>
      </c>
      <c r="W621" t="s">
        <v>33</v>
      </c>
      <c r="X621" t="s">
        <v>34</v>
      </c>
      <c r="Y621" t="s">
        <v>86</v>
      </c>
      <c r="Z621" s="198">
        <v>45017</v>
      </c>
      <c r="AA621" s="198">
        <v>45747</v>
      </c>
      <c r="AB621" t="s">
        <v>36</v>
      </c>
      <c r="AC621">
        <v>2000000</v>
      </c>
      <c r="AD621" t="s">
        <v>32</v>
      </c>
      <c r="AE621" t="s">
        <v>37</v>
      </c>
      <c r="AF621" s="37">
        <v>1</v>
      </c>
      <c r="AG621" s="79" t="str">
        <f t="shared" si="9"/>
        <v>0</v>
      </c>
      <c r="AH621" s="3">
        <v>1</v>
      </c>
    </row>
    <row r="622" spans="1:34" x14ac:dyDescent="0.3">
      <c r="A622" t="s">
        <v>1343</v>
      </c>
      <c r="B622" t="s">
        <v>1344</v>
      </c>
      <c r="C622" t="s">
        <v>1853</v>
      </c>
      <c r="D622">
        <v>26200000</v>
      </c>
      <c r="E622">
        <v>26200000</v>
      </c>
      <c r="F622">
        <v>6403473.1500000004</v>
      </c>
      <c r="G622">
        <v>0</v>
      </c>
      <c r="H622">
        <v>0</v>
      </c>
      <c r="I622">
        <v>19484982.579999998</v>
      </c>
      <c r="J622" s="186">
        <v>74.370162519083962</v>
      </c>
      <c r="K622">
        <v>0</v>
      </c>
      <c r="L622">
        <v>0</v>
      </c>
      <c r="M622">
        <v>18483153.34</v>
      </c>
      <c r="N622">
        <v>1001829.24</v>
      </c>
      <c r="O622">
        <v>25888455.73</v>
      </c>
      <c r="P622">
        <v>0</v>
      </c>
      <c r="Q622">
        <v>-23815.88</v>
      </c>
      <c r="R622">
        <v>0</v>
      </c>
      <c r="S622" t="s">
        <v>30</v>
      </c>
      <c r="T622" t="s">
        <v>31</v>
      </c>
      <c r="U622" t="s">
        <v>32</v>
      </c>
      <c r="V622" t="s">
        <v>31</v>
      </c>
      <c r="W622" t="s">
        <v>33</v>
      </c>
      <c r="X622" t="s">
        <v>34</v>
      </c>
      <c r="Y622" t="s">
        <v>317</v>
      </c>
      <c r="Z622" s="198">
        <v>45017</v>
      </c>
      <c r="AA622" s="198">
        <v>46112</v>
      </c>
      <c r="AB622" t="s">
        <v>36</v>
      </c>
      <c r="AC622">
        <v>26200000</v>
      </c>
      <c r="AD622" t="s">
        <v>32</v>
      </c>
      <c r="AE622" t="s">
        <v>45</v>
      </c>
      <c r="AF622" s="37">
        <v>1</v>
      </c>
      <c r="AG622" s="79" t="str">
        <f t="shared" si="9"/>
        <v>0</v>
      </c>
      <c r="AH622" s="3">
        <v>1</v>
      </c>
    </row>
    <row r="623" spans="1:34" x14ac:dyDescent="0.3">
      <c r="A623" t="s">
        <v>1331</v>
      </c>
      <c r="B623" t="s">
        <v>1332</v>
      </c>
      <c r="C623" t="s">
        <v>1856</v>
      </c>
      <c r="D623">
        <v>600000</v>
      </c>
      <c r="E623">
        <v>600000</v>
      </c>
      <c r="F623">
        <v>0</v>
      </c>
      <c r="G623">
        <v>0</v>
      </c>
      <c r="H623">
        <v>0</v>
      </c>
      <c r="I623">
        <v>561819.1</v>
      </c>
      <c r="J623" s="186">
        <v>93.636516666666665</v>
      </c>
      <c r="K623">
        <v>0</v>
      </c>
      <c r="L623">
        <v>0</v>
      </c>
      <c r="M623">
        <v>561819.1</v>
      </c>
      <c r="N623">
        <v>0</v>
      </c>
      <c r="O623">
        <v>561819.1</v>
      </c>
      <c r="P623">
        <v>0</v>
      </c>
      <c r="Q623">
        <v>0</v>
      </c>
      <c r="R623">
        <v>0</v>
      </c>
      <c r="S623" t="s">
        <v>1333</v>
      </c>
      <c r="T623" t="s">
        <v>76</v>
      </c>
      <c r="U623" t="s">
        <v>77</v>
      </c>
      <c r="V623" t="s">
        <v>76</v>
      </c>
      <c r="W623" t="s">
        <v>33</v>
      </c>
      <c r="X623" t="s">
        <v>78</v>
      </c>
      <c r="Y623" t="s">
        <v>35</v>
      </c>
      <c r="Z623" s="198">
        <v>45017</v>
      </c>
      <c r="AA623" s="198">
        <v>45565</v>
      </c>
      <c r="AB623" t="s">
        <v>36</v>
      </c>
      <c r="AC623">
        <v>600000</v>
      </c>
      <c r="AD623" t="s">
        <v>77</v>
      </c>
      <c r="AE623" t="s">
        <v>37</v>
      </c>
      <c r="AF623" s="37">
        <v>1</v>
      </c>
      <c r="AG623" s="79" t="str">
        <f t="shared" si="9"/>
        <v>0</v>
      </c>
      <c r="AH623" s="3">
        <v>1</v>
      </c>
    </row>
    <row r="624" spans="1:34" x14ac:dyDescent="0.3">
      <c r="A624" t="s">
        <v>1334</v>
      </c>
      <c r="B624" t="s">
        <v>1335</v>
      </c>
      <c r="C624" t="s">
        <v>1856</v>
      </c>
      <c r="D624">
        <v>900000</v>
      </c>
      <c r="E624">
        <v>900000</v>
      </c>
      <c r="F624">
        <v>0</v>
      </c>
      <c r="G624">
        <v>0</v>
      </c>
      <c r="H624">
        <v>0</v>
      </c>
      <c r="I624">
        <v>576524.89</v>
      </c>
      <c r="J624" s="186">
        <v>64.058321111111113</v>
      </c>
      <c r="K624">
        <v>0</v>
      </c>
      <c r="L624">
        <v>0</v>
      </c>
      <c r="M624">
        <v>576524.89</v>
      </c>
      <c r="N624">
        <v>0</v>
      </c>
      <c r="O624">
        <v>576524.89</v>
      </c>
      <c r="P624">
        <v>0</v>
      </c>
      <c r="Q624">
        <v>0</v>
      </c>
      <c r="R624">
        <v>0</v>
      </c>
      <c r="S624" t="s">
        <v>881</v>
      </c>
      <c r="T624" t="s">
        <v>76</v>
      </c>
      <c r="U624" t="s">
        <v>77</v>
      </c>
      <c r="V624" t="s">
        <v>76</v>
      </c>
      <c r="W624" t="s">
        <v>33</v>
      </c>
      <c r="X624" t="s">
        <v>78</v>
      </c>
      <c r="Y624" t="s">
        <v>35</v>
      </c>
      <c r="Z624" s="198">
        <v>45017</v>
      </c>
      <c r="AA624" s="198">
        <v>45565</v>
      </c>
      <c r="AB624" t="s">
        <v>36</v>
      </c>
      <c r="AC624">
        <v>900000</v>
      </c>
      <c r="AD624" t="s">
        <v>77</v>
      </c>
      <c r="AE624" t="s">
        <v>37</v>
      </c>
      <c r="AF624" s="37">
        <v>1</v>
      </c>
      <c r="AG624" s="79" t="str">
        <f t="shared" si="9"/>
        <v>0</v>
      </c>
      <c r="AH624" s="3">
        <v>1</v>
      </c>
    </row>
    <row r="625" spans="1:34" x14ac:dyDescent="0.3">
      <c r="A625" t="s">
        <v>1327</v>
      </c>
      <c r="B625" t="s">
        <v>1328</v>
      </c>
      <c r="C625" t="s">
        <v>1856</v>
      </c>
      <c r="D625">
        <v>2550000</v>
      </c>
      <c r="E625">
        <v>2550000</v>
      </c>
      <c r="F625">
        <v>0</v>
      </c>
      <c r="G625">
        <v>0</v>
      </c>
      <c r="H625">
        <v>0</v>
      </c>
      <c r="I625">
        <v>2231517.73</v>
      </c>
      <c r="J625" s="186">
        <v>87.510499215686281</v>
      </c>
      <c r="K625">
        <v>0</v>
      </c>
      <c r="L625">
        <v>0</v>
      </c>
      <c r="M625">
        <v>2231517.73</v>
      </c>
      <c r="N625">
        <v>0</v>
      </c>
      <c r="O625">
        <v>2231517.73</v>
      </c>
      <c r="P625">
        <v>0</v>
      </c>
      <c r="Q625">
        <v>0</v>
      </c>
      <c r="R625">
        <v>0</v>
      </c>
      <c r="S625" t="s">
        <v>881</v>
      </c>
      <c r="T625" t="s">
        <v>76</v>
      </c>
      <c r="U625" t="s">
        <v>77</v>
      </c>
      <c r="V625" t="s">
        <v>76</v>
      </c>
      <c r="W625" t="s">
        <v>33</v>
      </c>
      <c r="X625" t="s">
        <v>78</v>
      </c>
      <c r="Y625" t="s">
        <v>35</v>
      </c>
      <c r="Z625" s="198">
        <v>45017</v>
      </c>
      <c r="AA625" s="198">
        <v>45565</v>
      </c>
      <c r="AB625" t="s">
        <v>36</v>
      </c>
      <c r="AC625">
        <v>2550000</v>
      </c>
      <c r="AD625" t="s">
        <v>77</v>
      </c>
      <c r="AE625" t="s">
        <v>37</v>
      </c>
      <c r="AF625" s="37">
        <v>1</v>
      </c>
      <c r="AG625" s="79" t="str">
        <f t="shared" si="9"/>
        <v>0</v>
      </c>
      <c r="AH625" s="3">
        <v>1</v>
      </c>
    </row>
    <row r="626" spans="1:34" x14ac:dyDescent="0.3">
      <c r="A626" t="s">
        <v>1315</v>
      </c>
      <c r="B626" t="s">
        <v>1316</v>
      </c>
      <c r="C626" t="s">
        <v>1854</v>
      </c>
      <c r="D626">
        <v>900000</v>
      </c>
      <c r="E626">
        <v>900000</v>
      </c>
      <c r="F626">
        <v>0</v>
      </c>
      <c r="G626">
        <v>0</v>
      </c>
      <c r="H626">
        <v>0</v>
      </c>
      <c r="I626">
        <v>738507.33</v>
      </c>
      <c r="J626" s="186">
        <v>82.056370000000001</v>
      </c>
      <c r="K626">
        <v>0</v>
      </c>
      <c r="L626">
        <v>0</v>
      </c>
      <c r="M626">
        <v>738507.33</v>
      </c>
      <c r="N626">
        <v>0</v>
      </c>
      <c r="O626">
        <v>738507.33</v>
      </c>
      <c r="P626">
        <v>0</v>
      </c>
      <c r="Q626">
        <v>0</v>
      </c>
      <c r="R626">
        <v>0</v>
      </c>
      <c r="S626" t="s">
        <v>72</v>
      </c>
      <c r="T626" t="s">
        <v>41</v>
      </c>
      <c r="U626" t="s">
        <v>42</v>
      </c>
      <c r="V626" t="s">
        <v>41</v>
      </c>
      <c r="W626" t="s">
        <v>33</v>
      </c>
      <c r="X626" t="s">
        <v>43</v>
      </c>
      <c r="Y626" t="s">
        <v>35</v>
      </c>
      <c r="Z626" s="198">
        <v>45138</v>
      </c>
      <c r="AA626" s="198">
        <v>45504</v>
      </c>
      <c r="AB626" t="s">
        <v>36</v>
      </c>
      <c r="AC626">
        <v>900000</v>
      </c>
      <c r="AD626" t="s">
        <v>42</v>
      </c>
      <c r="AE626" t="s">
        <v>37</v>
      </c>
      <c r="AF626" s="37">
        <v>1</v>
      </c>
      <c r="AG626" s="79" t="str">
        <f t="shared" si="9"/>
        <v>0</v>
      </c>
      <c r="AH626" s="3">
        <v>1</v>
      </c>
    </row>
    <row r="627" spans="1:34" x14ac:dyDescent="0.3">
      <c r="A627" t="s">
        <v>1317</v>
      </c>
      <c r="B627" t="s">
        <v>1318</v>
      </c>
      <c r="C627" t="s">
        <v>1854</v>
      </c>
      <c r="D627">
        <v>4800000</v>
      </c>
      <c r="E627">
        <v>4800000</v>
      </c>
      <c r="F627">
        <v>0</v>
      </c>
      <c r="G627">
        <v>0</v>
      </c>
      <c r="H627">
        <v>0</v>
      </c>
      <c r="I627">
        <v>4758281.13</v>
      </c>
      <c r="J627" s="186">
        <v>99.130856874999992</v>
      </c>
      <c r="K627">
        <v>0</v>
      </c>
      <c r="L627">
        <v>0</v>
      </c>
      <c r="M627">
        <v>4758281.13</v>
      </c>
      <c r="N627">
        <v>0</v>
      </c>
      <c r="O627">
        <v>4758281.13</v>
      </c>
      <c r="P627">
        <v>0</v>
      </c>
      <c r="Q627">
        <v>0</v>
      </c>
      <c r="R627">
        <v>0</v>
      </c>
      <c r="S627" t="s">
        <v>72</v>
      </c>
      <c r="T627" t="s">
        <v>41</v>
      </c>
      <c r="U627" t="s">
        <v>42</v>
      </c>
      <c r="V627" t="s">
        <v>41</v>
      </c>
      <c r="W627" t="s">
        <v>33</v>
      </c>
      <c r="X627" t="s">
        <v>43</v>
      </c>
      <c r="Y627" t="s">
        <v>35</v>
      </c>
      <c r="Z627" s="198">
        <v>45138</v>
      </c>
      <c r="AA627" s="198">
        <v>45626</v>
      </c>
      <c r="AB627" t="s">
        <v>36</v>
      </c>
      <c r="AC627">
        <v>4800000</v>
      </c>
      <c r="AD627" t="s">
        <v>42</v>
      </c>
      <c r="AE627" t="s">
        <v>37</v>
      </c>
      <c r="AF627" s="37">
        <v>1</v>
      </c>
      <c r="AG627" s="79" t="str">
        <f t="shared" si="9"/>
        <v>0</v>
      </c>
      <c r="AH627" s="3">
        <v>1</v>
      </c>
    </row>
    <row r="628" spans="1:34" x14ac:dyDescent="0.3">
      <c r="A628" t="s">
        <v>1319</v>
      </c>
      <c r="B628" t="s">
        <v>1320</v>
      </c>
      <c r="C628" t="s">
        <v>1854</v>
      </c>
      <c r="D628">
        <v>3300000</v>
      </c>
      <c r="E628">
        <v>3300000</v>
      </c>
      <c r="F628">
        <v>0</v>
      </c>
      <c r="G628">
        <v>0</v>
      </c>
      <c r="H628">
        <v>0</v>
      </c>
      <c r="I628">
        <v>3261971.59</v>
      </c>
      <c r="J628" s="186">
        <v>98.847623939393941</v>
      </c>
      <c r="K628">
        <v>0</v>
      </c>
      <c r="L628">
        <v>0</v>
      </c>
      <c r="M628">
        <v>3261971.59</v>
      </c>
      <c r="N628">
        <v>0</v>
      </c>
      <c r="O628">
        <v>3261971.59</v>
      </c>
      <c r="P628">
        <v>0</v>
      </c>
      <c r="Q628">
        <v>0</v>
      </c>
      <c r="R628">
        <v>0</v>
      </c>
      <c r="S628" t="s">
        <v>72</v>
      </c>
      <c r="T628" t="s">
        <v>41</v>
      </c>
      <c r="U628" t="s">
        <v>42</v>
      </c>
      <c r="V628" t="s">
        <v>41</v>
      </c>
      <c r="W628" t="s">
        <v>33</v>
      </c>
      <c r="X628" t="s">
        <v>43</v>
      </c>
      <c r="Y628" t="s">
        <v>35</v>
      </c>
      <c r="Z628" s="198">
        <v>45138</v>
      </c>
      <c r="AA628" s="198">
        <v>45654</v>
      </c>
      <c r="AB628" t="s">
        <v>36</v>
      </c>
      <c r="AC628">
        <v>3300000</v>
      </c>
      <c r="AD628" t="s">
        <v>42</v>
      </c>
      <c r="AE628" t="s">
        <v>37</v>
      </c>
      <c r="AF628" s="37">
        <v>1</v>
      </c>
      <c r="AG628" s="79" t="str">
        <f t="shared" si="9"/>
        <v>0</v>
      </c>
      <c r="AH628" s="3">
        <v>1</v>
      </c>
    </row>
    <row r="629" spans="1:34" x14ac:dyDescent="0.3">
      <c r="A629" t="s">
        <v>1321</v>
      </c>
      <c r="B629" t="s">
        <v>1322</v>
      </c>
      <c r="C629" t="s">
        <v>1854</v>
      </c>
      <c r="D629">
        <v>1700000</v>
      </c>
      <c r="E629">
        <v>1700000</v>
      </c>
      <c r="F629">
        <v>0</v>
      </c>
      <c r="G629">
        <v>0</v>
      </c>
      <c r="H629">
        <v>0</v>
      </c>
      <c r="I629">
        <v>1673614.36</v>
      </c>
      <c r="J629" s="186">
        <v>98.447903529411775</v>
      </c>
      <c r="K629">
        <v>0</v>
      </c>
      <c r="L629">
        <v>0</v>
      </c>
      <c r="M629">
        <v>1673614.36</v>
      </c>
      <c r="N629">
        <v>0</v>
      </c>
      <c r="O629">
        <v>1673614.36</v>
      </c>
      <c r="P629">
        <v>0</v>
      </c>
      <c r="Q629">
        <v>0</v>
      </c>
      <c r="R629">
        <v>0</v>
      </c>
      <c r="S629" t="s">
        <v>72</v>
      </c>
      <c r="T629" t="s">
        <v>41</v>
      </c>
      <c r="U629" t="s">
        <v>42</v>
      </c>
      <c r="V629" t="s">
        <v>41</v>
      </c>
      <c r="W629" t="s">
        <v>33</v>
      </c>
      <c r="X629" t="s">
        <v>43</v>
      </c>
      <c r="Y629" t="s">
        <v>35</v>
      </c>
      <c r="Z629" s="198">
        <v>45138</v>
      </c>
      <c r="AA629" s="198">
        <v>45535</v>
      </c>
      <c r="AB629" t="s">
        <v>36</v>
      </c>
      <c r="AC629">
        <v>1700000</v>
      </c>
      <c r="AD629" t="s">
        <v>42</v>
      </c>
      <c r="AE629" t="s">
        <v>37</v>
      </c>
      <c r="AF629" s="37">
        <v>1</v>
      </c>
      <c r="AG629" s="79" t="str">
        <f t="shared" si="9"/>
        <v>0</v>
      </c>
      <c r="AH629" s="3">
        <v>1</v>
      </c>
    </row>
    <row r="630" spans="1:34" x14ac:dyDescent="0.3">
      <c r="A630" t="s">
        <v>1325</v>
      </c>
      <c r="B630" t="s">
        <v>1326</v>
      </c>
      <c r="C630" t="s">
        <v>1854</v>
      </c>
      <c r="D630">
        <v>800000</v>
      </c>
      <c r="E630">
        <v>800000</v>
      </c>
      <c r="F630">
        <v>0</v>
      </c>
      <c r="G630">
        <v>0</v>
      </c>
      <c r="H630">
        <v>0</v>
      </c>
      <c r="I630">
        <v>504656.93</v>
      </c>
      <c r="J630" s="186">
        <v>63.082116249999999</v>
      </c>
      <c r="K630">
        <v>0</v>
      </c>
      <c r="L630">
        <v>0</v>
      </c>
      <c r="M630">
        <v>504656.93</v>
      </c>
      <c r="N630">
        <v>0</v>
      </c>
      <c r="O630">
        <v>504656.93</v>
      </c>
      <c r="P630">
        <v>0</v>
      </c>
      <c r="Q630">
        <v>0</v>
      </c>
      <c r="R630">
        <v>0</v>
      </c>
      <c r="S630" t="s">
        <v>72</v>
      </c>
      <c r="T630" t="s">
        <v>41</v>
      </c>
      <c r="U630" t="s">
        <v>42</v>
      </c>
      <c r="V630" t="s">
        <v>41</v>
      </c>
      <c r="W630" t="s">
        <v>33</v>
      </c>
      <c r="X630" t="s">
        <v>43</v>
      </c>
      <c r="Y630" t="s">
        <v>35</v>
      </c>
      <c r="Z630" s="198">
        <v>45138</v>
      </c>
      <c r="AA630" s="198">
        <v>45535</v>
      </c>
      <c r="AB630" t="s">
        <v>36</v>
      </c>
      <c r="AC630">
        <v>800000</v>
      </c>
      <c r="AD630" t="s">
        <v>42</v>
      </c>
      <c r="AE630" t="s">
        <v>37</v>
      </c>
      <c r="AF630" s="37">
        <v>1</v>
      </c>
      <c r="AG630" s="79" t="str">
        <f t="shared" si="9"/>
        <v>0</v>
      </c>
      <c r="AH630" s="3">
        <v>1</v>
      </c>
    </row>
    <row r="631" spans="1:34" x14ac:dyDescent="0.3">
      <c r="A631" t="s">
        <v>1307</v>
      </c>
      <c r="B631" t="s">
        <v>1308</v>
      </c>
      <c r="C631" t="s">
        <v>1856</v>
      </c>
      <c r="D631">
        <v>840000</v>
      </c>
      <c r="E631">
        <v>840000</v>
      </c>
      <c r="F631">
        <v>0</v>
      </c>
      <c r="G631">
        <v>0</v>
      </c>
      <c r="H631">
        <v>0</v>
      </c>
      <c r="I631">
        <v>812407.76</v>
      </c>
      <c r="J631" s="186">
        <v>96.71520952380952</v>
      </c>
      <c r="K631">
        <v>0</v>
      </c>
      <c r="L631">
        <v>0</v>
      </c>
      <c r="M631">
        <v>812407.76</v>
      </c>
      <c r="N631">
        <v>0</v>
      </c>
      <c r="O631">
        <v>812407.76</v>
      </c>
      <c r="P631">
        <v>0</v>
      </c>
      <c r="Q631">
        <v>0</v>
      </c>
      <c r="R631">
        <v>0</v>
      </c>
      <c r="S631" t="s">
        <v>1001</v>
      </c>
      <c r="T631" t="s">
        <v>76</v>
      </c>
      <c r="U631" t="s">
        <v>77</v>
      </c>
      <c r="V631" t="s">
        <v>76</v>
      </c>
      <c r="W631" t="s">
        <v>33</v>
      </c>
      <c r="X631" t="s">
        <v>78</v>
      </c>
      <c r="Y631" t="s">
        <v>35</v>
      </c>
      <c r="Z631" s="198">
        <v>45017</v>
      </c>
      <c r="AA631" s="198">
        <v>45565</v>
      </c>
      <c r="AB631" t="s">
        <v>36</v>
      </c>
      <c r="AC631">
        <v>840000</v>
      </c>
      <c r="AD631" t="s">
        <v>77</v>
      </c>
      <c r="AE631" t="s">
        <v>37</v>
      </c>
      <c r="AF631" s="37">
        <v>1</v>
      </c>
      <c r="AG631" s="79" t="str">
        <f t="shared" si="9"/>
        <v>0</v>
      </c>
      <c r="AH631" s="3">
        <v>1</v>
      </c>
    </row>
    <row r="632" spans="1:34" x14ac:dyDescent="0.3">
      <c r="A632" t="s">
        <v>1323</v>
      </c>
      <c r="B632" t="s">
        <v>1324</v>
      </c>
      <c r="C632" t="s">
        <v>1854</v>
      </c>
      <c r="D632">
        <v>900000</v>
      </c>
      <c r="E632">
        <v>900000</v>
      </c>
      <c r="F632">
        <v>0</v>
      </c>
      <c r="G632">
        <v>0</v>
      </c>
      <c r="H632">
        <v>0</v>
      </c>
      <c r="I632">
        <v>431165.66</v>
      </c>
      <c r="J632" s="186">
        <v>47.90729555555555</v>
      </c>
      <c r="K632">
        <v>0</v>
      </c>
      <c r="L632">
        <v>0</v>
      </c>
      <c r="M632">
        <v>431165.66</v>
      </c>
      <c r="N632">
        <v>0</v>
      </c>
      <c r="O632">
        <v>431165.66</v>
      </c>
      <c r="P632">
        <v>0</v>
      </c>
      <c r="Q632">
        <v>0</v>
      </c>
      <c r="R632">
        <v>0</v>
      </c>
      <c r="S632" t="s">
        <v>72</v>
      </c>
      <c r="T632" t="s">
        <v>41</v>
      </c>
      <c r="U632" t="s">
        <v>42</v>
      </c>
      <c r="V632" t="s">
        <v>41</v>
      </c>
      <c r="W632" t="s">
        <v>33</v>
      </c>
      <c r="X632" t="s">
        <v>43</v>
      </c>
      <c r="Y632" t="s">
        <v>35</v>
      </c>
      <c r="Z632" s="198">
        <v>45138</v>
      </c>
      <c r="AA632" s="198">
        <v>45535</v>
      </c>
      <c r="AB632" t="s">
        <v>36</v>
      </c>
      <c r="AC632">
        <v>900000</v>
      </c>
      <c r="AD632" t="s">
        <v>42</v>
      </c>
      <c r="AE632" t="s">
        <v>37</v>
      </c>
      <c r="AF632" s="37">
        <v>1</v>
      </c>
      <c r="AG632" s="79" t="str">
        <f t="shared" si="9"/>
        <v>0</v>
      </c>
      <c r="AH632" s="3">
        <v>1</v>
      </c>
    </row>
    <row r="633" spans="1:34" x14ac:dyDescent="0.3">
      <c r="A633" t="s">
        <v>1298</v>
      </c>
      <c r="B633" t="s">
        <v>1299</v>
      </c>
      <c r="C633" t="s">
        <v>1856</v>
      </c>
      <c r="D633">
        <v>5000000</v>
      </c>
      <c r="E633">
        <v>5000000</v>
      </c>
      <c r="F633">
        <v>0</v>
      </c>
      <c r="G633">
        <v>0</v>
      </c>
      <c r="H633">
        <v>0</v>
      </c>
      <c r="I633">
        <v>4880716.55</v>
      </c>
      <c r="J633" s="186">
        <v>97.614330999999993</v>
      </c>
      <c r="K633">
        <v>0</v>
      </c>
      <c r="L633">
        <v>0</v>
      </c>
      <c r="M633">
        <v>4880716.55</v>
      </c>
      <c r="N633">
        <v>0</v>
      </c>
      <c r="O633">
        <v>4880716.55</v>
      </c>
      <c r="P633">
        <v>0</v>
      </c>
      <c r="Q633">
        <v>0</v>
      </c>
      <c r="R633">
        <v>0</v>
      </c>
      <c r="S633" t="s">
        <v>881</v>
      </c>
      <c r="T633" t="s">
        <v>76</v>
      </c>
      <c r="U633" t="s">
        <v>77</v>
      </c>
      <c r="V633" t="s">
        <v>76</v>
      </c>
      <c r="W633" t="s">
        <v>33</v>
      </c>
      <c r="X633" t="s">
        <v>78</v>
      </c>
      <c r="Y633" t="s">
        <v>35</v>
      </c>
      <c r="Z633" s="198">
        <v>45017</v>
      </c>
      <c r="AA633" s="198">
        <v>45565</v>
      </c>
      <c r="AB633" t="s">
        <v>36</v>
      </c>
      <c r="AC633">
        <v>5000000</v>
      </c>
      <c r="AD633" t="s">
        <v>77</v>
      </c>
      <c r="AE633" t="s">
        <v>37</v>
      </c>
      <c r="AF633" s="37">
        <v>1</v>
      </c>
      <c r="AG633" s="79" t="str">
        <f t="shared" si="9"/>
        <v>0</v>
      </c>
      <c r="AH633" s="3">
        <v>1</v>
      </c>
    </row>
    <row r="634" spans="1:34" x14ac:dyDescent="0.3">
      <c r="A634" t="s">
        <v>1300</v>
      </c>
      <c r="B634" t="s">
        <v>1301</v>
      </c>
      <c r="C634" t="s">
        <v>1856</v>
      </c>
      <c r="D634">
        <v>800000</v>
      </c>
      <c r="E634">
        <v>800000</v>
      </c>
      <c r="F634">
        <v>0</v>
      </c>
      <c r="G634">
        <v>0</v>
      </c>
      <c r="H634">
        <v>0</v>
      </c>
      <c r="I634">
        <v>877090.99</v>
      </c>
      <c r="J634" s="186">
        <v>109.63637375</v>
      </c>
      <c r="K634">
        <v>0</v>
      </c>
      <c r="L634">
        <v>0</v>
      </c>
      <c r="M634">
        <v>877090.99</v>
      </c>
      <c r="N634">
        <v>0</v>
      </c>
      <c r="O634">
        <v>877090.99</v>
      </c>
      <c r="P634">
        <v>0</v>
      </c>
      <c r="Q634">
        <v>0</v>
      </c>
      <c r="R634">
        <v>0</v>
      </c>
      <c r="S634" t="s">
        <v>1001</v>
      </c>
      <c r="T634" t="s">
        <v>76</v>
      </c>
      <c r="U634" t="s">
        <v>77</v>
      </c>
      <c r="V634" t="s">
        <v>76</v>
      </c>
      <c r="W634" t="s">
        <v>33</v>
      </c>
      <c r="X634" t="s">
        <v>78</v>
      </c>
      <c r="Y634" t="s">
        <v>44</v>
      </c>
      <c r="Z634" s="198">
        <v>45017</v>
      </c>
      <c r="AA634" s="198">
        <v>45382</v>
      </c>
      <c r="AB634" t="s">
        <v>36</v>
      </c>
      <c r="AC634">
        <v>800000</v>
      </c>
      <c r="AD634" t="s">
        <v>77</v>
      </c>
      <c r="AE634" t="s">
        <v>37</v>
      </c>
      <c r="AF634" s="37">
        <v>1</v>
      </c>
      <c r="AG634" s="79" t="str">
        <f t="shared" si="9"/>
        <v>0</v>
      </c>
      <c r="AH634" s="3">
        <v>1</v>
      </c>
    </row>
    <row r="635" spans="1:34" x14ac:dyDescent="0.3">
      <c r="A635" t="s">
        <v>1405</v>
      </c>
      <c r="B635" t="s">
        <v>1406</v>
      </c>
      <c r="C635" t="s">
        <v>1856</v>
      </c>
      <c r="D635">
        <v>15970000</v>
      </c>
      <c r="E635">
        <v>15970000</v>
      </c>
      <c r="F635">
        <v>0</v>
      </c>
      <c r="G635">
        <v>0</v>
      </c>
      <c r="H635">
        <v>0</v>
      </c>
      <c r="I635">
        <v>9730340.4900000002</v>
      </c>
      <c r="J635" s="186">
        <v>60.928869693174704</v>
      </c>
      <c r="K635">
        <v>0</v>
      </c>
      <c r="L635">
        <v>0</v>
      </c>
      <c r="M635">
        <v>9730340.4900000002</v>
      </c>
      <c r="N635">
        <v>0</v>
      </c>
      <c r="O635">
        <v>9730340.4900000002</v>
      </c>
      <c r="P635">
        <v>0</v>
      </c>
      <c r="Q635">
        <v>0</v>
      </c>
      <c r="R635">
        <v>0</v>
      </c>
      <c r="S635" t="s">
        <v>881</v>
      </c>
      <c r="T635" t="s">
        <v>76</v>
      </c>
      <c r="U635" t="s">
        <v>77</v>
      </c>
      <c r="V635" t="s">
        <v>76</v>
      </c>
      <c r="W635" t="s">
        <v>33</v>
      </c>
      <c r="X635" t="s">
        <v>78</v>
      </c>
      <c r="Y635" t="s">
        <v>317</v>
      </c>
      <c r="Z635" s="198">
        <v>45147</v>
      </c>
      <c r="AA635" s="198">
        <v>45747</v>
      </c>
      <c r="AB635" t="s">
        <v>36</v>
      </c>
      <c r="AC635">
        <v>15970000</v>
      </c>
      <c r="AD635" t="s">
        <v>77</v>
      </c>
      <c r="AE635" t="s">
        <v>37</v>
      </c>
      <c r="AF635" s="37">
        <v>1</v>
      </c>
      <c r="AG635" s="79" t="str">
        <f t="shared" si="9"/>
        <v>0</v>
      </c>
      <c r="AH635" s="3">
        <v>1</v>
      </c>
    </row>
    <row r="636" spans="1:34" x14ac:dyDescent="0.3">
      <c r="A636" t="s">
        <v>1351</v>
      </c>
      <c r="B636" t="s">
        <v>1352</v>
      </c>
      <c r="C636" t="s">
        <v>1860</v>
      </c>
      <c r="D636">
        <v>2800000</v>
      </c>
      <c r="E636">
        <v>2800000</v>
      </c>
      <c r="F636">
        <v>0</v>
      </c>
      <c r="G636">
        <v>0</v>
      </c>
      <c r="H636">
        <v>0</v>
      </c>
      <c r="I636">
        <v>2688050.18</v>
      </c>
      <c r="J636" s="186">
        <v>96.001792142857155</v>
      </c>
      <c r="K636">
        <v>0</v>
      </c>
      <c r="L636">
        <v>0</v>
      </c>
      <c r="M636">
        <v>2688050.18</v>
      </c>
      <c r="N636">
        <v>0</v>
      </c>
      <c r="O636">
        <v>2688050.18</v>
      </c>
      <c r="P636">
        <v>0</v>
      </c>
      <c r="Q636">
        <v>0</v>
      </c>
      <c r="R636">
        <v>0</v>
      </c>
      <c r="S636" t="s">
        <v>111</v>
      </c>
      <c r="T636" t="s">
        <v>112</v>
      </c>
      <c r="U636" t="s">
        <v>113</v>
      </c>
      <c r="V636" t="s">
        <v>112</v>
      </c>
      <c r="W636" t="s">
        <v>33</v>
      </c>
      <c r="X636" t="s">
        <v>114</v>
      </c>
      <c r="Y636" t="s">
        <v>35</v>
      </c>
      <c r="Z636" s="198">
        <v>45138</v>
      </c>
      <c r="AA636" s="198">
        <v>45504</v>
      </c>
      <c r="AB636" t="s">
        <v>36</v>
      </c>
      <c r="AC636">
        <v>2800000</v>
      </c>
      <c r="AD636" t="s">
        <v>113</v>
      </c>
      <c r="AE636" t="s">
        <v>37</v>
      </c>
      <c r="AF636" s="37">
        <v>1</v>
      </c>
      <c r="AG636" s="79" t="str">
        <f t="shared" si="9"/>
        <v>0</v>
      </c>
      <c r="AH636" s="3">
        <v>1</v>
      </c>
    </row>
    <row r="637" spans="1:34" x14ac:dyDescent="0.3">
      <c r="A637" t="s">
        <v>1353</v>
      </c>
      <c r="B637" t="s">
        <v>1354</v>
      </c>
      <c r="C637" t="s">
        <v>1859</v>
      </c>
      <c r="D637">
        <v>1000000</v>
      </c>
      <c r="E637">
        <v>1000000</v>
      </c>
      <c r="F637">
        <v>0</v>
      </c>
      <c r="G637">
        <v>0</v>
      </c>
      <c r="H637">
        <v>0</v>
      </c>
      <c r="I637">
        <v>756763.88</v>
      </c>
      <c r="J637" s="186">
        <v>75.676388000000003</v>
      </c>
      <c r="K637">
        <v>0</v>
      </c>
      <c r="L637">
        <v>0</v>
      </c>
      <c r="M637">
        <v>756763.88</v>
      </c>
      <c r="N637">
        <v>0</v>
      </c>
      <c r="O637">
        <v>756763.88</v>
      </c>
      <c r="P637">
        <v>0</v>
      </c>
      <c r="Q637">
        <v>0</v>
      </c>
      <c r="R637">
        <v>0</v>
      </c>
      <c r="S637" t="s">
        <v>1355</v>
      </c>
      <c r="T637" t="s">
        <v>162</v>
      </c>
      <c r="U637" t="s">
        <v>163</v>
      </c>
      <c r="V637" t="s">
        <v>162</v>
      </c>
      <c r="W637" t="s">
        <v>33</v>
      </c>
      <c r="X637" t="s">
        <v>164</v>
      </c>
      <c r="Y637" t="s">
        <v>44</v>
      </c>
      <c r="Z637" s="198">
        <v>45017</v>
      </c>
      <c r="AA637" s="198">
        <v>45747</v>
      </c>
      <c r="AB637" t="s">
        <v>36</v>
      </c>
      <c r="AC637">
        <v>1000000</v>
      </c>
      <c r="AD637" t="s">
        <v>163</v>
      </c>
      <c r="AE637" t="s">
        <v>37</v>
      </c>
      <c r="AF637" s="37">
        <v>1</v>
      </c>
      <c r="AG637" s="79" t="str">
        <f t="shared" si="9"/>
        <v>0</v>
      </c>
      <c r="AH637" s="3">
        <v>1</v>
      </c>
    </row>
    <row r="638" spans="1:34" x14ac:dyDescent="0.3">
      <c r="A638" t="s">
        <v>1356</v>
      </c>
      <c r="B638" t="s">
        <v>1357</v>
      </c>
      <c r="C638" t="s">
        <v>1859</v>
      </c>
      <c r="D638">
        <v>16900000</v>
      </c>
      <c r="E638">
        <v>16900000</v>
      </c>
      <c r="F638">
        <v>731887.26</v>
      </c>
      <c r="G638">
        <v>0</v>
      </c>
      <c r="H638">
        <v>0</v>
      </c>
      <c r="I638">
        <v>12803182.029999999</v>
      </c>
      <c r="J638" s="186">
        <v>75.758473550295861</v>
      </c>
      <c r="K638">
        <v>0</v>
      </c>
      <c r="L638">
        <v>0</v>
      </c>
      <c r="M638">
        <v>12803182.029999999</v>
      </c>
      <c r="N638">
        <v>0</v>
      </c>
      <c r="O638">
        <v>13535069.289999999</v>
      </c>
      <c r="P638">
        <v>0</v>
      </c>
      <c r="Q638">
        <v>-19081.23</v>
      </c>
      <c r="R638">
        <v>0</v>
      </c>
      <c r="S638" t="s">
        <v>231</v>
      </c>
      <c r="T638" t="s">
        <v>162</v>
      </c>
      <c r="U638" t="s">
        <v>163</v>
      </c>
      <c r="V638" t="s">
        <v>162</v>
      </c>
      <c r="W638" t="s">
        <v>33</v>
      </c>
      <c r="X638" t="s">
        <v>164</v>
      </c>
      <c r="Y638" t="s">
        <v>784</v>
      </c>
      <c r="Z638" s="198">
        <v>45017</v>
      </c>
      <c r="AA638" s="198">
        <v>46022</v>
      </c>
      <c r="AB638" t="s">
        <v>36</v>
      </c>
      <c r="AC638">
        <v>16900000</v>
      </c>
      <c r="AD638" t="s">
        <v>163</v>
      </c>
      <c r="AE638" t="s">
        <v>2231</v>
      </c>
      <c r="AF638" s="37">
        <v>1</v>
      </c>
      <c r="AG638" s="79" t="str">
        <f t="shared" si="9"/>
        <v>0</v>
      </c>
      <c r="AH638" s="3">
        <v>1</v>
      </c>
    </row>
    <row r="639" spans="1:34" x14ac:dyDescent="0.3">
      <c r="A639" t="s">
        <v>1358</v>
      </c>
      <c r="B639" t="s">
        <v>1359</v>
      </c>
      <c r="C639" t="s">
        <v>1859</v>
      </c>
      <c r="D639">
        <v>300000</v>
      </c>
      <c r="E639">
        <v>300000</v>
      </c>
      <c r="F639">
        <v>0</v>
      </c>
      <c r="G639">
        <v>0</v>
      </c>
      <c r="H639">
        <v>0</v>
      </c>
      <c r="I639">
        <v>299430.15999999997</v>
      </c>
      <c r="J639" s="186">
        <v>99.810053333333329</v>
      </c>
      <c r="K639">
        <v>0</v>
      </c>
      <c r="L639">
        <v>0</v>
      </c>
      <c r="M639">
        <v>299430.15999999997</v>
      </c>
      <c r="N639">
        <v>0</v>
      </c>
      <c r="O639">
        <v>299430.15999999997</v>
      </c>
      <c r="P639">
        <v>0</v>
      </c>
      <c r="Q639">
        <v>0</v>
      </c>
      <c r="R639">
        <v>0</v>
      </c>
      <c r="S639" t="s">
        <v>1355</v>
      </c>
      <c r="T639" t="s">
        <v>162</v>
      </c>
      <c r="U639" t="s">
        <v>163</v>
      </c>
      <c r="V639" t="s">
        <v>162</v>
      </c>
      <c r="W639" t="s">
        <v>33</v>
      </c>
      <c r="X639" t="s">
        <v>164</v>
      </c>
      <c r="Y639" t="s">
        <v>86</v>
      </c>
      <c r="Z639" s="198">
        <v>45017</v>
      </c>
      <c r="AA639" s="198">
        <v>45382</v>
      </c>
      <c r="AB639" t="s">
        <v>36</v>
      </c>
      <c r="AC639">
        <v>300000</v>
      </c>
      <c r="AD639" t="s">
        <v>163</v>
      </c>
      <c r="AE639" t="s">
        <v>37</v>
      </c>
      <c r="AF639" s="37">
        <v>1</v>
      </c>
      <c r="AG639" s="79" t="str">
        <f t="shared" si="9"/>
        <v>0</v>
      </c>
      <c r="AH639" s="3">
        <v>1</v>
      </c>
    </row>
    <row r="640" spans="1:34" x14ac:dyDescent="0.3">
      <c r="A640" t="s">
        <v>1360</v>
      </c>
      <c r="B640" t="s">
        <v>1361</v>
      </c>
      <c r="C640" t="s">
        <v>1859</v>
      </c>
      <c r="D640">
        <v>1900000</v>
      </c>
      <c r="E640">
        <v>1900000</v>
      </c>
      <c r="F640">
        <v>0</v>
      </c>
      <c r="G640">
        <v>0</v>
      </c>
      <c r="H640">
        <v>0</v>
      </c>
      <c r="I640">
        <v>1092045.92</v>
      </c>
      <c r="J640" s="186">
        <v>57.476101052631577</v>
      </c>
      <c r="K640">
        <v>0</v>
      </c>
      <c r="L640">
        <v>0</v>
      </c>
      <c r="M640">
        <v>1092045.92</v>
      </c>
      <c r="N640">
        <v>0</v>
      </c>
      <c r="O640">
        <v>1092045.92</v>
      </c>
      <c r="P640">
        <v>0</v>
      </c>
      <c r="Q640">
        <v>0</v>
      </c>
      <c r="R640">
        <v>0</v>
      </c>
      <c r="S640" t="s">
        <v>1355</v>
      </c>
      <c r="T640" t="s">
        <v>162</v>
      </c>
      <c r="U640" t="s">
        <v>163</v>
      </c>
      <c r="V640" t="s">
        <v>162</v>
      </c>
      <c r="W640" t="s">
        <v>33</v>
      </c>
      <c r="X640" t="s">
        <v>164</v>
      </c>
      <c r="Y640" t="s">
        <v>35</v>
      </c>
      <c r="Z640" s="198">
        <v>45017</v>
      </c>
      <c r="AA640" s="198">
        <v>45382</v>
      </c>
      <c r="AB640" t="s">
        <v>36</v>
      </c>
      <c r="AC640">
        <v>1900000</v>
      </c>
      <c r="AD640" t="s">
        <v>163</v>
      </c>
      <c r="AE640" t="s">
        <v>37</v>
      </c>
      <c r="AF640" s="37">
        <v>1</v>
      </c>
      <c r="AG640" s="79" t="str">
        <f t="shared" si="9"/>
        <v>0</v>
      </c>
      <c r="AH640" s="3">
        <v>1</v>
      </c>
    </row>
    <row r="641" spans="1:34" x14ac:dyDescent="0.3">
      <c r="A641" t="s">
        <v>1362</v>
      </c>
      <c r="B641" t="s">
        <v>1363</v>
      </c>
      <c r="C641" t="s">
        <v>1859</v>
      </c>
      <c r="D641">
        <v>800000</v>
      </c>
      <c r="E641">
        <v>800000</v>
      </c>
      <c r="F641">
        <v>0</v>
      </c>
      <c r="G641">
        <v>0</v>
      </c>
      <c r="H641">
        <v>0</v>
      </c>
      <c r="I641">
        <v>715429.9</v>
      </c>
      <c r="J641" s="186">
        <v>89.428737499999997</v>
      </c>
      <c r="K641">
        <v>0</v>
      </c>
      <c r="L641">
        <v>0</v>
      </c>
      <c r="M641">
        <v>715429.9</v>
      </c>
      <c r="N641">
        <v>0</v>
      </c>
      <c r="O641">
        <v>715429.9</v>
      </c>
      <c r="P641">
        <v>0</v>
      </c>
      <c r="Q641">
        <v>0</v>
      </c>
      <c r="R641">
        <v>0</v>
      </c>
      <c r="S641" t="s">
        <v>1355</v>
      </c>
      <c r="T641" t="s">
        <v>162</v>
      </c>
      <c r="U641" t="s">
        <v>163</v>
      </c>
      <c r="V641" t="s">
        <v>162</v>
      </c>
      <c r="W641" t="s">
        <v>33</v>
      </c>
      <c r="X641" t="s">
        <v>164</v>
      </c>
      <c r="Y641" t="s">
        <v>35</v>
      </c>
      <c r="Z641" s="198">
        <v>45017</v>
      </c>
      <c r="AA641" s="198">
        <v>45382</v>
      </c>
      <c r="AB641" t="s">
        <v>36</v>
      </c>
      <c r="AC641">
        <v>800000</v>
      </c>
      <c r="AD641" t="s">
        <v>163</v>
      </c>
      <c r="AE641" t="s">
        <v>37</v>
      </c>
      <c r="AF641" s="37">
        <v>1</v>
      </c>
      <c r="AG641" s="79" t="str">
        <f t="shared" si="9"/>
        <v>0</v>
      </c>
      <c r="AH641" s="3">
        <v>1</v>
      </c>
    </row>
    <row r="642" spans="1:34" x14ac:dyDescent="0.3">
      <c r="A642" t="s">
        <v>1364</v>
      </c>
      <c r="B642" t="s">
        <v>1365</v>
      </c>
      <c r="C642" t="s">
        <v>1859</v>
      </c>
      <c r="D642">
        <v>4000000</v>
      </c>
      <c r="E642">
        <v>4000000</v>
      </c>
      <c r="F642">
        <v>0</v>
      </c>
      <c r="G642">
        <v>0</v>
      </c>
      <c r="H642">
        <v>0</v>
      </c>
      <c r="I642">
        <v>3967283.7</v>
      </c>
      <c r="J642" s="186">
        <v>99.18209250000001</v>
      </c>
      <c r="K642">
        <v>0</v>
      </c>
      <c r="L642">
        <v>0</v>
      </c>
      <c r="M642">
        <v>3579923.7</v>
      </c>
      <c r="N642">
        <v>0</v>
      </c>
      <c r="O642">
        <v>3967283.7</v>
      </c>
      <c r="P642">
        <v>0</v>
      </c>
      <c r="Q642">
        <v>0</v>
      </c>
      <c r="R642">
        <v>0</v>
      </c>
      <c r="S642" t="s">
        <v>231</v>
      </c>
      <c r="T642" t="s">
        <v>162</v>
      </c>
      <c r="U642" t="s">
        <v>163</v>
      </c>
      <c r="V642" t="s">
        <v>162</v>
      </c>
      <c r="W642" t="s">
        <v>33</v>
      </c>
      <c r="X642" t="s">
        <v>164</v>
      </c>
      <c r="Y642" t="s">
        <v>35</v>
      </c>
      <c r="Z642" s="198">
        <v>45017</v>
      </c>
      <c r="AA642" s="198">
        <v>45747</v>
      </c>
      <c r="AB642" t="s">
        <v>36</v>
      </c>
      <c r="AC642">
        <v>4000000</v>
      </c>
      <c r="AD642" t="s">
        <v>163</v>
      </c>
      <c r="AE642" t="s">
        <v>2231</v>
      </c>
      <c r="AF642" s="37">
        <v>1</v>
      </c>
      <c r="AG642" s="79" t="str">
        <f t="shared" si="9"/>
        <v>0</v>
      </c>
      <c r="AH642" s="3">
        <v>1</v>
      </c>
    </row>
    <row r="643" spans="1:34" x14ac:dyDescent="0.3">
      <c r="A643" t="s">
        <v>1366</v>
      </c>
      <c r="B643" t="s">
        <v>1367</v>
      </c>
      <c r="C643" t="s">
        <v>1859</v>
      </c>
      <c r="D643">
        <v>1900000</v>
      </c>
      <c r="E643">
        <v>1900000</v>
      </c>
      <c r="F643">
        <v>0</v>
      </c>
      <c r="G643">
        <v>0</v>
      </c>
      <c r="H643">
        <v>0</v>
      </c>
      <c r="I643">
        <v>1559534.12</v>
      </c>
      <c r="J643" s="186">
        <v>82.080743157894744</v>
      </c>
      <c r="K643">
        <v>0</v>
      </c>
      <c r="L643">
        <v>0</v>
      </c>
      <c r="M643">
        <v>1559534.12</v>
      </c>
      <c r="N643">
        <v>0</v>
      </c>
      <c r="O643">
        <v>1559534.12</v>
      </c>
      <c r="P643">
        <v>0</v>
      </c>
      <c r="Q643">
        <v>0</v>
      </c>
      <c r="R643">
        <v>0</v>
      </c>
      <c r="S643" t="s">
        <v>1355</v>
      </c>
      <c r="T643" t="s">
        <v>162</v>
      </c>
      <c r="U643" t="s">
        <v>163</v>
      </c>
      <c r="V643" t="s">
        <v>162</v>
      </c>
      <c r="W643" t="s">
        <v>33</v>
      </c>
      <c r="X643" t="s">
        <v>164</v>
      </c>
      <c r="Y643" t="s">
        <v>35</v>
      </c>
      <c r="Z643" s="198">
        <v>45017</v>
      </c>
      <c r="AA643" s="198">
        <v>45412</v>
      </c>
      <c r="AB643" t="s">
        <v>36</v>
      </c>
      <c r="AC643">
        <v>1900000</v>
      </c>
      <c r="AD643" t="s">
        <v>163</v>
      </c>
      <c r="AE643" t="s">
        <v>37</v>
      </c>
      <c r="AF643" s="37">
        <v>1</v>
      </c>
      <c r="AG643" s="79" t="str">
        <f t="shared" ref="AG643:AG706" si="10">IF(N643&lt;0,"1","0")</f>
        <v>0</v>
      </c>
      <c r="AH643" s="3">
        <v>1</v>
      </c>
    </row>
    <row r="644" spans="1:34" x14ac:dyDescent="0.3">
      <c r="A644" t="s">
        <v>1368</v>
      </c>
      <c r="B644" t="s">
        <v>1369</v>
      </c>
      <c r="C644" t="s">
        <v>1859</v>
      </c>
      <c r="D644">
        <v>1130000</v>
      </c>
      <c r="E644">
        <v>1130000</v>
      </c>
      <c r="F644">
        <v>0</v>
      </c>
      <c r="G644">
        <v>0</v>
      </c>
      <c r="H644">
        <v>0</v>
      </c>
      <c r="I644">
        <v>494361.82</v>
      </c>
      <c r="J644" s="186">
        <v>43.748833628318586</v>
      </c>
      <c r="K644">
        <v>0</v>
      </c>
      <c r="L644">
        <v>0</v>
      </c>
      <c r="M644">
        <v>494361.82</v>
      </c>
      <c r="N644">
        <v>0</v>
      </c>
      <c r="O644">
        <v>494361.82</v>
      </c>
      <c r="P644">
        <v>0</v>
      </c>
      <c r="Q644">
        <v>0</v>
      </c>
      <c r="R644">
        <v>0</v>
      </c>
      <c r="S644" t="s">
        <v>1355</v>
      </c>
      <c r="T644" t="s">
        <v>162</v>
      </c>
      <c r="U644" t="s">
        <v>163</v>
      </c>
      <c r="V644" t="s">
        <v>162</v>
      </c>
      <c r="W644" t="s">
        <v>33</v>
      </c>
      <c r="X644" t="s">
        <v>164</v>
      </c>
      <c r="Y644" t="s">
        <v>35</v>
      </c>
      <c r="Z644" s="198">
        <v>45017</v>
      </c>
      <c r="AA644" s="198">
        <v>45382</v>
      </c>
      <c r="AB644" t="s">
        <v>36</v>
      </c>
      <c r="AC644">
        <v>1130000</v>
      </c>
      <c r="AD644" t="s">
        <v>163</v>
      </c>
      <c r="AE644" t="s">
        <v>2231</v>
      </c>
      <c r="AF644" s="37">
        <v>1</v>
      </c>
      <c r="AG644" s="79" t="str">
        <f t="shared" si="10"/>
        <v>0</v>
      </c>
      <c r="AH644" s="3">
        <v>1</v>
      </c>
    </row>
    <row r="645" spans="1:34" x14ac:dyDescent="0.3">
      <c r="A645" t="s">
        <v>1370</v>
      </c>
      <c r="B645" t="s">
        <v>1371</v>
      </c>
      <c r="C645" t="s">
        <v>1859</v>
      </c>
      <c r="D645">
        <v>2700000</v>
      </c>
      <c r="E645">
        <v>2700000</v>
      </c>
      <c r="F645">
        <v>0</v>
      </c>
      <c r="G645">
        <v>0</v>
      </c>
      <c r="H645">
        <v>0</v>
      </c>
      <c r="I645">
        <v>2699788.62</v>
      </c>
      <c r="J645" s="186">
        <v>99.992171111111119</v>
      </c>
      <c r="K645">
        <v>0</v>
      </c>
      <c r="L645">
        <v>0</v>
      </c>
      <c r="M645">
        <v>2699788.62</v>
      </c>
      <c r="N645">
        <v>0</v>
      </c>
      <c r="O645">
        <v>2699788.62</v>
      </c>
      <c r="P645">
        <v>0</v>
      </c>
      <c r="Q645">
        <v>0</v>
      </c>
      <c r="R645">
        <v>0</v>
      </c>
      <c r="S645" t="s">
        <v>1355</v>
      </c>
      <c r="T645" t="s">
        <v>162</v>
      </c>
      <c r="U645" t="s">
        <v>163</v>
      </c>
      <c r="V645" t="s">
        <v>162</v>
      </c>
      <c r="W645" t="s">
        <v>33</v>
      </c>
      <c r="X645" t="s">
        <v>164</v>
      </c>
      <c r="Y645" t="s">
        <v>35</v>
      </c>
      <c r="Z645" s="198">
        <v>45017</v>
      </c>
      <c r="AA645" s="198">
        <v>45382</v>
      </c>
      <c r="AB645" t="s">
        <v>36</v>
      </c>
      <c r="AC645">
        <v>2700000</v>
      </c>
      <c r="AD645" t="s">
        <v>163</v>
      </c>
      <c r="AE645" t="s">
        <v>37</v>
      </c>
      <c r="AF645" s="37">
        <v>1</v>
      </c>
      <c r="AG645" s="79" t="str">
        <f t="shared" si="10"/>
        <v>0</v>
      </c>
      <c r="AH645" s="3">
        <v>1</v>
      </c>
    </row>
    <row r="646" spans="1:34" x14ac:dyDescent="0.3">
      <c r="A646" t="s">
        <v>1403</v>
      </c>
      <c r="B646" t="s">
        <v>1404</v>
      </c>
      <c r="C646" t="s">
        <v>1859</v>
      </c>
      <c r="D646">
        <v>1200000</v>
      </c>
      <c r="E646">
        <v>1200000</v>
      </c>
      <c r="F646">
        <v>0</v>
      </c>
      <c r="G646">
        <v>0</v>
      </c>
      <c r="H646">
        <v>0</v>
      </c>
      <c r="I646">
        <v>852871.34</v>
      </c>
      <c r="J646" s="186">
        <v>71.07261166666666</v>
      </c>
      <c r="K646">
        <v>0</v>
      </c>
      <c r="L646">
        <v>0</v>
      </c>
      <c r="M646">
        <v>852871.34</v>
      </c>
      <c r="N646">
        <v>0</v>
      </c>
      <c r="O646">
        <v>852871.34</v>
      </c>
      <c r="P646">
        <v>0</v>
      </c>
      <c r="Q646">
        <v>0</v>
      </c>
      <c r="R646">
        <v>0</v>
      </c>
      <c r="S646" t="s">
        <v>1355</v>
      </c>
      <c r="T646" t="s">
        <v>162</v>
      </c>
      <c r="U646" t="s">
        <v>163</v>
      </c>
      <c r="V646" t="s">
        <v>162</v>
      </c>
      <c r="W646" t="s">
        <v>33</v>
      </c>
      <c r="X646" t="s">
        <v>164</v>
      </c>
      <c r="Y646" t="s">
        <v>35</v>
      </c>
      <c r="Z646" s="198">
        <v>45017</v>
      </c>
      <c r="AA646" s="198">
        <v>45382</v>
      </c>
      <c r="AB646" t="s">
        <v>36</v>
      </c>
      <c r="AC646">
        <v>1200000</v>
      </c>
      <c r="AD646" t="s">
        <v>163</v>
      </c>
      <c r="AE646" t="s">
        <v>37</v>
      </c>
      <c r="AF646" s="37">
        <v>1</v>
      </c>
      <c r="AG646" s="79" t="str">
        <f t="shared" si="10"/>
        <v>0</v>
      </c>
      <c r="AH646" s="3">
        <v>1</v>
      </c>
    </row>
    <row r="647" spans="1:34" x14ac:dyDescent="0.3">
      <c r="A647" t="s">
        <v>1382</v>
      </c>
      <c r="B647" t="s">
        <v>1383</v>
      </c>
      <c r="C647" t="s">
        <v>1853</v>
      </c>
      <c r="D647">
        <v>3000000</v>
      </c>
      <c r="E647">
        <v>3000000</v>
      </c>
      <c r="F647">
        <v>0</v>
      </c>
      <c r="G647">
        <v>0</v>
      </c>
      <c r="H647">
        <v>0</v>
      </c>
      <c r="I647">
        <v>2994125.67</v>
      </c>
      <c r="J647" s="186">
        <v>99.804188999999994</v>
      </c>
      <c r="K647">
        <v>0</v>
      </c>
      <c r="L647">
        <v>0</v>
      </c>
      <c r="M647">
        <v>2994125.67</v>
      </c>
      <c r="N647">
        <v>0</v>
      </c>
      <c r="O647">
        <v>2994125.67</v>
      </c>
      <c r="P647">
        <v>0</v>
      </c>
      <c r="Q647">
        <v>0</v>
      </c>
      <c r="R647">
        <v>0</v>
      </c>
      <c r="S647" t="s">
        <v>30</v>
      </c>
      <c r="T647" t="s">
        <v>31</v>
      </c>
      <c r="U647" t="s">
        <v>32</v>
      </c>
      <c r="V647" t="s">
        <v>31</v>
      </c>
      <c r="W647" t="s">
        <v>33</v>
      </c>
      <c r="X647" t="s">
        <v>34</v>
      </c>
      <c r="Y647" t="s">
        <v>35</v>
      </c>
      <c r="Z647" s="198">
        <v>45017</v>
      </c>
      <c r="AA647" s="198">
        <v>45747</v>
      </c>
      <c r="AB647" t="s">
        <v>36</v>
      </c>
      <c r="AC647">
        <v>3000000</v>
      </c>
      <c r="AD647" t="s">
        <v>32</v>
      </c>
      <c r="AE647" t="s">
        <v>37</v>
      </c>
      <c r="AF647" s="37">
        <v>1</v>
      </c>
      <c r="AG647" s="79" t="str">
        <f t="shared" si="10"/>
        <v>0</v>
      </c>
      <c r="AH647" s="3">
        <v>1</v>
      </c>
    </row>
    <row r="648" spans="1:34" x14ac:dyDescent="0.3">
      <c r="A648" t="s">
        <v>1376</v>
      </c>
      <c r="B648" t="s">
        <v>1377</v>
      </c>
      <c r="C648" t="s">
        <v>1853</v>
      </c>
      <c r="D648">
        <v>1000000</v>
      </c>
      <c r="E648">
        <v>1000000</v>
      </c>
      <c r="F648">
        <v>0</v>
      </c>
      <c r="G648">
        <v>0</v>
      </c>
      <c r="H648">
        <v>0</v>
      </c>
      <c r="I648">
        <v>998525.35</v>
      </c>
      <c r="J648" s="186">
        <v>99.852535000000003</v>
      </c>
      <c r="K648">
        <v>0</v>
      </c>
      <c r="L648">
        <v>0</v>
      </c>
      <c r="M648">
        <v>998525.35</v>
      </c>
      <c r="N648">
        <v>0</v>
      </c>
      <c r="O648">
        <v>998525.35</v>
      </c>
      <c r="P648">
        <v>0</v>
      </c>
      <c r="Q648">
        <v>0</v>
      </c>
      <c r="R648">
        <v>0</v>
      </c>
      <c r="S648" t="s">
        <v>30</v>
      </c>
      <c r="T648" t="s">
        <v>31</v>
      </c>
      <c r="U648" t="s">
        <v>32</v>
      </c>
      <c r="V648" t="s">
        <v>31</v>
      </c>
      <c r="W648" t="s">
        <v>33</v>
      </c>
      <c r="X648" t="s">
        <v>34</v>
      </c>
      <c r="Y648" t="s">
        <v>35</v>
      </c>
      <c r="Z648" s="198">
        <v>45017</v>
      </c>
      <c r="AA648" s="198">
        <v>45747</v>
      </c>
      <c r="AB648" t="s">
        <v>36</v>
      </c>
      <c r="AC648">
        <v>1000000</v>
      </c>
      <c r="AD648" t="s">
        <v>32</v>
      </c>
      <c r="AE648" t="s">
        <v>37</v>
      </c>
      <c r="AF648" s="37">
        <v>1</v>
      </c>
      <c r="AG648" s="79" t="str">
        <f t="shared" si="10"/>
        <v>0</v>
      </c>
      <c r="AH648" s="3">
        <v>1</v>
      </c>
    </row>
    <row r="649" spans="1:34" x14ac:dyDescent="0.3">
      <c r="A649" t="s">
        <v>1380</v>
      </c>
      <c r="B649" t="s">
        <v>1381</v>
      </c>
      <c r="C649" t="s">
        <v>1853</v>
      </c>
      <c r="D649">
        <v>1400000</v>
      </c>
      <c r="E649">
        <v>1400000</v>
      </c>
      <c r="F649">
        <v>0</v>
      </c>
      <c r="G649">
        <v>0</v>
      </c>
      <c r="H649">
        <v>0</v>
      </c>
      <c r="I649">
        <v>1393691.86</v>
      </c>
      <c r="J649" s="186">
        <v>99.549418571428575</v>
      </c>
      <c r="K649">
        <v>0</v>
      </c>
      <c r="L649">
        <v>0</v>
      </c>
      <c r="M649">
        <v>1393691.86</v>
      </c>
      <c r="N649">
        <v>0</v>
      </c>
      <c r="O649">
        <v>1393691.86</v>
      </c>
      <c r="P649">
        <v>0</v>
      </c>
      <c r="Q649">
        <v>0</v>
      </c>
      <c r="R649">
        <v>0</v>
      </c>
      <c r="S649" t="s">
        <v>30</v>
      </c>
      <c r="T649" t="s">
        <v>31</v>
      </c>
      <c r="U649" t="s">
        <v>32</v>
      </c>
      <c r="V649" t="s">
        <v>31</v>
      </c>
      <c r="W649" t="s">
        <v>33</v>
      </c>
      <c r="X649" t="s">
        <v>34</v>
      </c>
      <c r="Y649" t="s">
        <v>35</v>
      </c>
      <c r="Z649" s="198">
        <v>45017</v>
      </c>
      <c r="AA649" s="198">
        <v>45747</v>
      </c>
      <c r="AB649" t="s">
        <v>36</v>
      </c>
      <c r="AC649">
        <v>1400000</v>
      </c>
      <c r="AD649" t="s">
        <v>32</v>
      </c>
      <c r="AE649" t="s">
        <v>37</v>
      </c>
      <c r="AF649" s="37">
        <v>1</v>
      </c>
      <c r="AG649" s="79" t="str">
        <f t="shared" si="10"/>
        <v>0</v>
      </c>
      <c r="AH649" s="3">
        <v>1</v>
      </c>
    </row>
    <row r="650" spans="1:34" x14ac:dyDescent="0.3">
      <c r="A650" t="s">
        <v>1374</v>
      </c>
      <c r="B650" t="s">
        <v>1375</v>
      </c>
      <c r="C650" t="s">
        <v>1853</v>
      </c>
      <c r="D650">
        <v>1000000</v>
      </c>
      <c r="E650">
        <v>1000000</v>
      </c>
      <c r="F650">
        <v>0</v>
      </c>
      <c r="G650">
        <v>0</v>
      </c>
      <c r="H650">
        <v>0</v>
      </c>
      <c r="I650">
        <v>998552.19</v>
      </c>
      <c r="J650" s="186">
        <v>99.855218999999991</v>
      </c>
      <c r="K650">
        <v>0</v>
      </c>
      <c r="L650">
        <v>0</v>
      </c>
      <c r="M650">
        <v>998552.19</v>
      </c>
      <c r="N650">
        <v>0</v>
      </c>
      <c r="O650">
        <v>998552.19</v>
      </c>
      <c r="P650">
        <v>0</v>
      </c>
      <c r="Q650">
        <v>0</v>
      </c>
      <c r="R650">
        <v>0</v>
      </c>
      <c r="S650" t="s">
        <v>30</v>
      </c>
      <c r="T650" t="s">
        <v>31</v>
      </c>
      <c r="U650" t="s">
        <v>32</v>
      </c>
      <c r="V650" t="s">
        <v>31</v>
      </c>
      <c r="W650" t="s">
        <v>33</v>
      </c>
      <c r="X650" t="s">
        <v>34</v>
      </c>
      <c r="Y650" t="s">
        <v>35</v>
      </c>
      <c r="Z650" s="198">
        <v>45017</v>
      </c>
      <c r="AA650" s="198">
        <v>45747</v>
      </c>
      <c r="AB650" t="s">
        <v>36</v>
      </c>
      <c r="AC650">
        <v>1000000</v>
      </c>
      <c r="AD650" t="s">
        <v>32</v>
      </c>
      <c r="AE650" t="s">
        <v>37</v>
      </c>
      <c r="AF650" s="37">
        <v>1</v>
      </c>
      <c r="AG650" s="79" t="str">
        <f t="shared" si="10"/>
        <v>0</v>
      </c>
      <c r="AH650" s="3">
        <v>1</v>
      </c>
    </row>
    <row r="651" spans="1:34" x14ac:dyDescent="0.3">
      <c r="A651" t="s">
        <v>1378</v>
      </c>
      <c r="B651" t="s">
        <v>1379</v>
      </c>
      <c r="C651" t="s">
        <v>1853</v>
      </c>
      <c r="D651">
        <v>3900000</v>
      </c>
      <c r="E651">
        <v>3900000</v>
      </c>
      <c r="F651">
        <v>0</v>
      </c>
      <c r="G651">
        <v>0</v>
      </c>
      <c r="H651">
        <v>0</v>
      </c>
      <c r="I651">
        <v>3916516.43</v>
      </c>
      <c r="J651" s="186">
        <v>100.42349820512821</v>
      </c>
      <c r="K651">
        <v>0</v>
      </c>
      <c r="L651">
        <v>0</v>
      </c>
      <c r="M651">
        <v>3916516.43</v>
      </c>
      <c r="N651">
        <v>0</v>
      </c>
      <c r="O651">
        <v>3916516.43</v>
      </c>
      <c r="P651">
        <v>0</v>
      </c>
      <c r="Q651">
        <v>0</v>
      </c>
      <c r="R651">
        <v>0</v>
      </c>
      <c r="S651" t="s">
        <v>30</v>
      </c>
      <c r="T651" t="s">
        <v>31</v>
      </c>
      <c r="U651" t="s">
        <v>32</v>
      </c>
      <c r="V651" t="s">
        <v>31</v>
      </c>
      <c r="W651" t="s">
        <v>33</v>
      </c>
      <c r="X651" t="s">
        <v>34</v>
      </c>
      <c r="Y651" t="s">
        <v>35</v>
      </c>
      <c r="Z651" s="198">
        <v>45017</v>
      </c>
      <c r="AA651" s="198">
        <v>45747</v>
      </c>
      <c r="AB651" t="s">
        <v>36</v>
      </c>
      <c r="AC651">
        <v>3900000</v>
      </c>
      <c r="AD651" t="s">
        <v>32</v>
      </c>
      <c r="AE651" t="s">
        <v>37</v>
      </c>
      <c r="AF651" s="37">
        <v>1</v>
      </c>
      <c r="AG651" s="79" t="str">
        <f t="shared" si="10"/>
        <v>0</v>
      </c>
      <c r="AH651" s="3">
        <v>1</v>
      </c>
    </row>
    <row r="652" spans="1:34" x14ac:dyDescent="0.3">
      <c r="A652" t="s">
        <v>1372</v>
      </c>
      <c r="B652" t="s">
        <v>1373</v>
      </c>
      <c r="C652" t="s">
        <v>1859</v>
      </c>
      <c r="D652">
        <v>1800000</v>
      </c>
      <c r="E652">
        <v>1800000</v>
      </c>
      <c r="F652">
        <v>0</v>
      </c>
      <c r="G652">
        <v>0</v>
      </c>
      <c r="H652">
        <v>0</v>
      </c>
      <c r="I652">
        <v>1515249.06</v>
      </c>
      <c r="J652" s="186">
        <v>84.180503333333334</v>
      </c>
      <c r="K652">
        <v>0</v>
      </c>
      <c r="L652">
        <v>0</v>
      </c>
      <c r="M652">
        <v>1515249.06</v>
      </c>
      <c r="N652">
        <v>0</v>
      </c>
      <c r="O652">
        <v>1515249.06</v>
      </c>
      <c r="P652">
        <v>0</v>
      </c>
      <c r="Q652">
        <v>0</v>
      </c>
      <c r="R652">
        <v>0</v>
      </c>
      <c r="S652" t="s">
        <v>1355</v>
      </c>
      <c r="T652" t="s">
        <v>162</v>
      </c>
      <c r="U652" t="s">
        <v>163</v>
      </c>
      <c r="V652" t="s">
        <v>162</v>
      </c>
      <c r="W652" t="s">
        <v>33</v>
      </c>
      <c r="X652" t="s">
        <v>164</v>
      </c>
      <c r="Y652" t="s">
        <v>35</v>
      </c>
      <c r="Z652" s="198">
        <v>45017</v>
      </c>
      <c r="AA652" s="198">
        <v>45412</v>
      </c>
      <c r="AB652" t="s">
        <v>36</v>
      </c>
      <c r="AC652">
        <v>1800000</v>
      </c>
      <c r="AD652" t="s">
        <v>163</v>
      </c>
      <c r="AE652" t="s">
        <v>37</v>
      </c>
      <c r="AF652" s="37">
        <v>1</v>
      </c>
      <c r="AG652" s="79" t="str">
        <f t="shared" si="10"/>
        <v>0</v>
      </c>
      <c r="AH652" s="3">
        <v>1</v>
      </c>
    </row>
    <row r="653" spans="1:34" x14ac:dyDescent="0.3">
      <c r="A653" t="s">
        <v>1391</v>
      </c>
      <c r="B653" t="s">
        <v>1392</v>
      </c>
      <c r="C653" t="s">
        <v>1854</v>
      </c>
      <c r="D653">
        <v>3000000</v>
      </c>
      <c r="E653">
        <v>3000000</v>
      </c>
      <c r="F653">
        <v>0</v>
      </c>
      <c r="G653">
        <v>0</v>
      </c>
      <c r="H653">
        <v>0</v>
      </c>
      <c r="I653">
        <v>2675640.4</v>
      </c>
      <c r="J653" s="186">
        <v>89.18801333333333</v>
      </c>
      <c r="K653">
        <v>0</v>
      </c>
      <c r="L653">
        <v>0</v>
      </c>
      <c r="M653">
        <v>2675640.4</v>
      </c>
      <c r="N653">
        <v>0</v>
      </c>
      <c r="O653">
        <v>2675640.4</v>
      </c>
      <c r="P653">
        <v>0</v>
      </c>
      <c r="Q653">
        <v>0</v>
      </c>
      <c r="R653">
        <v>0</v>
      </c>
      <c r="S653" t="s">
        <v>72</v>
      </c>
      <c r="T653" t="s">
        <v>41</v>
      </c>
      <c r="U653" t="s">
        <v>42</v>
      </c>
      <c r="V653" t="s">
        <v>41</v>
      </c>
      <c r="W653" t="s">
        <v>33</v>
      </c>
      <c r="X653" t="s">
        <v>43</v>
      </c>
      <c r="Y653" t="s">
        <v>35</v>
      </c>
      <c r="Z653" s="198">
        <v>45146</v>
      </c>
      <c r="AA653" s="198">
        <v>45655</v>
      </c>
      <c r="AB653" t="s">
        <v>36</v>
      </c>
      <c r="AC653">
        <v>3000000</v>
      </c>
      <c r="AD653" t="s">
        <v>42</v>
      </c>
      <c r="AE653" t="s">
        <v>37</v>
      </c>
      <c r="AF653" s="37">
        <v>1</v>
      </c>
      <c r="AG653" s="79" t="str">
        <f t="shared" si="10"/>
        <v>0</v>
      </c>
      <c r="AH653" s="3">
        <v>1</v>
      </c>
    </row>
    <row r="654" spans="1:34" x14ac:dyDescent="0.3">
      <c r="A654" t="s">
        <v>1393</v>
      </c>
      <c r="B654" t="s">
        <v>1394</v>
      </c>
      <c r="C654" t="s">
        <v>1854</v>
      </c>
      <c r="D654">
        <v>2200000</v>
      </c>
      <c r="E654">
        <v>2200000</v>
      </c>
      <c r="F654">
        <v>0</v>
      </c>
      <c r="G654">
        <v>0</v>
      </c>
      <c r="H654">
        <v>0</v>
      </c>
      <c r="I654">
        <v>1937783.89</v>
      </c>
      <c r="J654" s="186">
        <v>88.081085909090902</v>
      </c>
      <c r="K654">
        <v>0</v>
      </c>
      <c r="L654">
        <v>0</v>
      </c>
      <c r="M654">
        <v>1937783.89</v>
      </c>
      <c r="N654">
        <v>0</v>
      </c>
      <c r="O654">
        <v>1937783.89</v>
      </c>
      <c r="P654">
        <v>0</v>
      </c>
      <c r="Q654">
        <v>0</v>
      </c>
      <c r="R654">
        <v>0</v>
      </c>
      <c r="S654" t="s">
        <v>72</v>
      </c>
      <c r="T654" t="s">
        <v>41</v>
      </c>
      <c r="U654" t="s">
        <v>42</v>
      </c>
      <c r="V654" t="s">
        <v>41</v>
      </c>
      <c r="W654" t="s">
        <v>33</v>
      </c>
      <c r="X654" t="s">
        <v>43</v>
      </c>
      <c r="Y654" t="s">
        <v>35</v>
      </c>
      <c r="Z654" s="198">
        <v>45146</v>
      </c>
      <c r="AA654" s="198">
        <v>45535</v>
      </c>
      <c r="AB654" t="s">
        <v>36</v>
      </c>
      <c r="AC654">
        <v>2200000</v>
      </c>
      <c r="AD654" t="s">
        <v>42</v>
      </c>
      <c r="AE654" t="s">
        <v>37</v>
      </c>
      <c r="AF654" s="37">
        <v>1</v>
      </c>
      <c r="AG654" s="79" t="str">
        <f t="shared" si="10"/>
        <v>0</v>
      </c>
      <c r="AH654" s="3">
        <v>1</v>
      </c>
    </row>
    <row r="655" spans="1:34" x14ac:dyDescent="0.3">
      <c r="A655" t="s">
        <v>1401</v>
      </c>
      <c r="B655" t="s">
        <v>1402</v>
      </c>
      <c r="C655" t="s">
        <v>1859</v>
      </c>
      <c r="D655">
        <v>2200000</v>
      </c>
      <c r="E655">
        <v>2200000</v>
      </c>
      <c r="F655">
        <v>0</v>
      </c>
      <c r="G655">
        <v>0</v>
      </c>
      <c r="H655">
        <v>0</v>
      </c>
      <c r="I655">
        <v>1987639.65</v>
      </c>
      <c r="J655" s="186">
        <v>90.347256818181819</v>
      </c>
      <c r="K655">
        <v>0</v>
      </c>
      <c r="L655">
        <v>0</v>
      </c>
      <c r="M655">
        <v>1987639.65</v>
      </c>
      <c r="N655">
        <v>0</v>
      </c>
      <c r="O655">
        <v>1987639.65</v>
      </c>
      <c r="P655">
        <v>0</v>
      </c>
      <c r="Q655">
        <v>0</v>
      </c>
      <c r="R655">
        <v>0</v>
      </c>
      <c r="S655" t="s">
        <v>1355</v>
      </c>
      <c r="T655" t="s">
        <v>162</v>
      </c>
      <c r="U655" t="s">
        <v>163</v>
      </c>
      <c r="V655" t="s">
        <v>162</v>
      </c>
      <c r="W655" t="s">
        <v>33</v>
      </c>
      <c r="X655" t="s">
        <v>164</v>
      </c>
      <c r="Y655" t="s">
        <v>35</v>
      </c>
      <c r="Z655" s="198">
        <v>45017</v>
      </c>
      <c r="AA655" s="198">
        <v>45412</v>
      </c>
      <c r="AB655" t="s">
        <v>36</v>
      </c>
      <c r="AC655">
        <v>2200000</v>
      </c>
      <c r="AD655" t="s">
        <v>163</v>
      </c>
      <c r="AE655" t="s">
        <v>37</v>
      </c>
      <c r="AF655" s="37">
        <v>1</v>
      </c>
      <c r="AG655" s="79" t="str">
        <f t="shared" si="10"/>
        <v>0</v>
      </c>
      <c r="AH655" s="3">
        <v>1</v>
      </c>
    </row>
    <row r="656" spans="1:34" x14ac:dyDescent="0.3">
      <c r="A656" t="s">
        <v>1399</v>
      </c>
      <c r="B656" t="s">
        <v>1400</v>
      </c>
      <c r="C656" t="s">
        <v>1859</v>
      </c>
      <c r="D656">
        <v>2000000</v>
      </c>
      <c r="E656">
        <v>2000000</v>
      </c>
      <c r="F656">
        <v>0</v>
      </c>
      <c r="G656">
        <v>0</v>
      </c>
      <c r="H656">
        <v>0</v>
      </c>
      <c r="I656">
        <v>1628152.93</v>
      </c>
      <c r="J656" s="186">
        <v>81.407646499999998</v>
      </c>
      <c r="K656">
        <v>0</v>
      </c>
      <c r="L656">
        <v>0</v>
      </c>
      <c r="M656">
        <v>1628152.93</v>
      </c>
      <c r="N656">
        <v>0</v>
      </c>
      <c r="O656">
        <v>1628152.93</v>
      </c>
      <c r="P656">
        <v>0</v>
      </c>
      <c r="Q656">
        <v>0</v>
      </c>
      <c r="R656">
        <v>0</v>
      </c>
      <c r="S656" t="s">
        <v>1355</v>
      </c>
      <c r="T656" t="s">
        <v>162</v>
      </c>
      <c r="U656" t="s">
        <v>163</v>
      </c>
      <c r="V656" t="s">
        <v>162</v>
      </c>
      <c r="W656" t="s">
        <v>33</v>
      </c>
      <c r="X656" t="s">
        <v>164</v>
      </c>
      <c r="Y656" t="s">
        <v>35</v>
      </c>
      <c r="Z656" s="198">
        <v>45017</v>
      </c>
      <c r="AA656" s="198">
        <v>45412</v>
      </c>
      <c r="AB656" t="s">
        <v>36</v>
      </c>
      <c r="AC656">
        <v>2000000</v>
      </c>
      <c r="AD656" t="s">
        <v>163</v>
      </c>
      <c r="AE656" t="s">
        <v>37</v>
      </c>
      <c r="AF656" s="37">
        <v>1</v>
      </c>
      <c r="AG656" s="79" t="str">
        <f t="shared" si="10"/>
        <v>0</v>
      </c>
      <c r="AH656" s="3">
        <v>1</v>
      </c>
    </row>
    <row r="657" spans="1:34" x14ac:dyDescent="0.3">
      <c r="A657" t="s">
        <v>1395</v>
      </c>
      <c r="B657" t="s">
        <v>1396</v>
      </c>
      <c r="C657" t="s">
        <v>1854</v>
      </c>
      <c r="D657">
        <v>2700000</v>
      </c>
      <c r="E657">
        <v>2700000</v>
      </c>
      <c r="F657">
        <v>0</v>
      </c>
      <c r="G657">
        <v>0</v>
      </c>
      <c r="H657">
        <v>0</v>
      </c>
      <c r="I657">
        <v>2699313.92</v>
      </c>
      <c r="J657" s="186">
        <v>99.974589629629634</v>
      </c>
      <c r="K657">
        <v>0</v>
      </c>
      <c r="L657">
        <v>0</v>
      </c>
      <c r="M657">
        <v>2699313.92</v>
      </c>
      <c r="N657">
        <v>0</v>
      </c>
      <c r="O657">
        <v>2699313.92</v>
      </c>
      <c r="P657">
        <v>0</v>
      </c>
      <c r="Q657">
        <v>0</v>
      </c>
      <c r="R657">
        <v>0</v>
      </c>
      <c r="S657" t="s">
        <v>72</v>
      </c>
      <c r="T657" t="s">
        <v>41</v>
      </c>
      <c r="U657" t="s">
        <v>42</v>
      </c>
      <c r="V657" t="s">
        <v>41</v>
      </c>
      <c r="W657" t="s">
        <v>33</v>
      </c>
      <c r="X657" t="s">
        <v>43</v>
      </c>
      <c r="Y657" t="s">
        <v>35</v>
      </c>
      <c r="Z657" s="198">
        <v>45147</v>
      </c>
      <c r="AA657" s="198">
        <v>45535</v>
      </c>
      <c r="AB657" t="s">
        <v>36</v>
      </c>
      <c r="AC657">
        <v>2700000</v>
      </c>
      <c r="AD657" t="s">
        <v>42</v>
      </c>
      <c r="AE657" t="s">
        <v>37</v>
      </c>
      <c r="AF657" s="37">
        <v>1</v>
      </c>
      <c r="AG657" s="79" t="str">
        <f t="shared" si="10"/>
        <v>0</v>
      </c>
      <c r="AH657" s="3">
        <v>1</v>
      </c>
    </row>
    <row r="658" spans="1:34" x14ac:dyDescent="0.3">
      <c r="A658" t="s">
        <v>1397</v>
      </c>
      <c r="B658" t="s">
        <v>1398</v>
      </c>
      <c r="C658" t="s">
        <v>1854</v>
      </c>
      <c r="D658">
        <v>3200000</v>
      </c>
      <c r="E658">
        <v>3200000</v>
      </c>
      <c r="F658">
        <v>0</v>
      </c>
      <c r="G658">
        <v>0</v>
      </c>
      <c r="H658">
        <v>0</v>
      </c>
      <c r="I658">
        <v>3193450.02</v>
      </c>
      <c r="J658" s="186">
        <v>99.795313125000007</v>
      </c>
      <c r="K658">
        <v>0</v>
      </c>
      <c r="L658">
        <v>0</v>
      </c>
      <c r="M658">
        <v>3193450.02</v>
      </c>
      <c r="N658">
        <v>0</v>
      </c>
      <c r="O658">
        <v>3193450.02</v>
      </c>
      <c r="P658">
        <v>0</v>
      </c>
      <c r="Q658">
        <v>0</v>
      </c>
      <c r="R658">
        <v>0</v>
      </c>
      <c r="S658" t="s">
        <v>72</v>
      </c>
      <c r="T658" t="s">
        <v>41</v>
      </c>
      <c r="U658" t="s">
        <v>42</v>
      </c>
      <c r="V658" t="s">
        <v>41</v>
      </c>
      <c r="W658" t="s">
        <v>33</v>
      </c>
      <c r="X658" t="s">
        <v>43</v>
      </c>
      <c r="Y658" t="s">
        <v>35</v>
      </c>
      <c r="Z658" s="198">
        <v>45147</v>
      </c>
      <c r="AA658" s="198">
        <v>45563</v>
      </c>
      <c r="AB658" t="s">
        <v>36</v>
      </c>
      <c r="AC658">
        <v>3200000</v>
      </c>
      <c r="AD658" t="s">
        <v>42</v>
      </c>
      <c r="AE658" t="s">
        <v>37</v>
      </c>
      <c r="AF658" s="37">
        <v>1</v>
      </c>
      <c r="AG658" s="79" t="str">
        <f t="shared" si="10"/>
        <v>0</v>
      </c>
      <c r="AH658" s="3">
        <v>1</v>
      </c>
    </row>
    <row r="659" spans="1:34" x14ac:dyDescent="0.3">
      <c r="A659" t="s">
        <v>1388</v>
      </c>
      <c r="B659" t="s">
        <v>1389</v>
      </c>
      <c r="C659" t="s">
        <v>1853</v>
      </c>
      <c r="D659">
        <v>851000</v>
      </c>
      <c r="E659">
        <v>851000</v>
      </c>
      <c r="F659">
        <v>0</v>
      </c>
      <c r="G659">
        <v>0</v>
      </c>
      <c r="H659">
        <v>0</v>
      </c>
      <c r="I659">
        <v>754225.46</v>
      </c>
      <c r="J659" s="186">
        <v>88.628138660399529</v>
      </c>
      <c r="K659">
        <v>0</v>
      </c>
      <c r="L659">
        <v>0</v>
      </c>
      <c r="M659">
        <v>754225.46</v>
      </c>
      <c r="N659">
        <v>0</v>
      </c>
      <c r="O659">
        <v>754225.46</v>
      </c>
      <c r="P659">
        <v>0</v>
      </c>
      <c r="Q659">
        <v>0</v>
      </c>
      <c r="R659">
        <v>0</v>
      </c>
      <c r="S659" t="s">
        <v>391</v>
      </c>
      <c r="T659" t="s">
        <v>1390</v>
      </c>
      <c r="U659" t="s">
        <v>883</v>
      </c>
      <c r="V659" t="s">
        <v>31</v>
      </c>
      <c r="W659" t="s">
        <v>33</v>
      </c>
      <c r="X659" t="s">
        <v>34</v>
      </c>
      <c r="Y659" t="s">
        <v>44</v>
      </c>
      <c r="Z659" s="198">
        <v>45017</v>
      </c>
      <c r="AA659" s="198">
        <v>45565</v>
      </c>
      <c r="AB659" t="s">
        <v>36</v>
      </c>
      <c r="AC659">
        <v>851000</v>
      </c>
      <c r="AD659" t="s">
        <v>32</v>
      </c>
      <c r="AE659" t="s">
        <v>37</v>
      </c>
      <c r="AF659" s="37">
        <v>1</v>
      </c>
      <c r="AG659" s="79" t="str">
        <f t="shared" si="10"/>
        <v>0</v>
      </c>
      <c r="AH659" s="3">
        <v>1</v>
      </c>
    </row>
    <row r="660" spans="1:34" x14ac:dyDescent="0.3">
      <c r="A660" t="s">
        <v>1386</v>
      </c>
      <c r="B660" t="s">
        <v>1387</v>
      </c>
      <c r="C660" t="s">
        <v>1859</v>
      </c>
      <c r="D660">
        <v>6350000</v>
      </c>
      <c r="E660">
        <v>6350000</v>
      </c>
      <c r="F660">
        <v>0</v>
      </c>
      <c r="G660">
        <v>0</v>
      </c>
      <c r="H660">
        <v>0</v>
      </c>
      <c r="I660">
        <v>6320150.79</v>
      </c>
      <c r="J660" s="186">
        <v>99.529933700787396</v>
      </c>
      <c r="K660">
        <v>0</v>
      </c>
      <c r="L660">
        <v>0</v>
      </c>
      <c r="M660">
        <v>6320150.79</v>
      </c>
      <c r="N660">
        <v>0</v>
      </c>
      <c r="O660">
        <v>6320150.79</v>
      </c>
      <c r="P660">
        <v>0</v>
      </c>
      <c r="Q660">
        <v>0</v>
      </c>
      <c r="R660">
        <v>0</v>
      </c>
      <c r="S660" t="s">
        <v>231</v>
      </c>
      <c r="T660" t="s">
        <v>162</v>
      </c>
      <c r="U660" t="s">
        <v>163</v>
      </c>
      <c r="V660" t="s">
        <v>162</v>
      </c>
      <c r="W660" t="s">
        <v>33</v>
      </c>
      <c r="X660" t="s">
        <v>164</v>
      </c>
      <c r="Y660" t="s">
        <v>35</v>
      </c>
      <c r="Z660" s="198">
        <v>45017</v>
      </c>
      <c r="AA660" s="198">
        <v>45747</v>
      </c>
      <c r="AB660" t="s">
        <v>36</v>
      </c>
      <c r="AC660">
        <v>6350000</v>
      </c>
      <c r="AD660" t="s">
        <v>163</v>
      </c>
      <c r="AE660" t="s">
        <v>37</v>
      </c>
      <c r="AF660" s="37">
        <v>1</v>
      </c>
      <c r="AG660" s="79" t="str">
        <f t="shared" si="10"/>
        <v>0</v>
      </c>
      <c r="AH660" s="3">
        <v>1</v>
      </c>
    </row>
    <row r="661" spans="1:34" x14ac:dyDescent="0.3">
      <c r="A661" t="s">
        <v>1476</v>
      </c>
      <c r="B661" t="s">
        <v>1477</v>
      </c>
      <c r="C661" t="s">
        <v>1856</v>
      </c>
      <c r="D661">
        <v>2400000</v>
      </c>
      <c r="E661">
        <v>2400000</v>
      </c>
      <c r="F661">
        <v>0</v>
      </c>
      <c r="G661">
        <v>0</v>
      </c>
      <c r="H661">
        <v>0</v>
      </c>
      <c r="I661">
        <v>2223986.4300000002</v>
      </c>
      <c r="J661" s="186">
        <v>92.666101250000011</v>
      </c>
      <c r="K661">
        <v>0</v>
      </c>
      <c r="L661">
        <v>0</v>
      </c>
      <c r="M661">
        <v>2223986.4300000002</v>
      </c>
      <c r="N661">
        <v>0</v>
      </c>
      <c r="O661">
        <v>2223986.4300000002</v>
      </c>
      <c r="P661">
        <v>0</v>
      </c>
      <c r="Q661">
        <v>-13569.62</v>
      </c>
      <c r="R661">
        <v>0</v>
      </c>
      <c r="S661" t="s">
        <v>1333</v>
      </c>
      <c r="T661" t="s">
        <v>76</v>
      </c>
      <c r="U661" t="s">
        <v>77</v>
      </c>
      <c r="V661" t="s">
        <v>76</v>
      </c>
      <c r="W661" t="s">
        <v>33</v>
      </c>
      <c r="X661" t="s">
        <v>78</v>
      </c>
      <c r="Y661" t="s">
        <v>35</v>
      </c>
      <c r="Z661" s="198">
        <v>45017</v>
      </c>
      <c r="AA661" s="198">
        <v>45747</v>
      </c>
      <c r="AB661" t="s">
        <v>36</v>
      </c>
      <c r="AC661">
        <v>2400000</v>
      </c>
      <c r="AD661" t="s">
        <v>77</v>
      </c>
      <c r="AE661" t="s">
        <v>37</v>
      </c>
      <c r="AF661" s="37">
        <v>1</v>
      </c>
      <c r="AG661" s="79" t="str">
        <f t="shared" si="10"/>
        <v>0</v>
      </c>
      <c r="AH661" s="3">
        <v>1</v>
      </c>
    </row>
    <row r="662" spans="1:34" x14ac:dyDescent="0.3">
      <c r="A662" t="s">
        <v>1409</v>
      </c>
      <c r="B662" t="s">
        <v>1410</v>
      </c>
      <c r="C662" t="s">
        <v>1855</v>
      </c>
      <c r="D662">
        <v>2190000</v>
      </c>
      <c r="E662">
        <v>2190000</v>
      </c>
      <c r="F662">
        <v>0</v>
      </c>
      <c r="G662">
        <v>0</v>
      </c>
      <c r="H662">
        <v>0</v>
      </c>
      <c r="I662">
        <v>1826862.46</v>
      </c>
      <c r="J662" s="186">
        <v>83.418377168949775</v>
      </c>
      <c r="K662">
        <v>0</v>
      </c>
      <c r="L662">
        <v>0</v>
      </c>
      <c r="M662">
        <v>1826862.46</v>
      </c>
      <c r="N662">
        <v>0</v>
      </c>
      <c r="O662">
        <v>1826862.46</v>
      </c>
      <c r="P662">
        <v>0</v>
      </c>
      <c r="Q662">
        <v>0</v>
      </c>
      <c r="R662">
        <v>0</v>
      </c>
      <c r="S662" t="s">
        <v>286</v>
      </c>
      <c r="T662" t="s">
        <v>57</v>
      </c>
      <c r="U662" t="s">
        <v>58</v>
      </c>
      <c r="V662" t="s">
        <v>57</v>
      </c>
      <c r="W662" t="s">
        <v>33</v>
      </c>
      <c r="X662" t="s">
        <v>1411</v>
      </c>
      <c r="Y662" t="s">
        <v>35</v>
      </c>
      <c r="Z662" s="198">
        <v>45149</v>
      </c>
      <c r="AA662" s="198">
        <v>45657</v>
      </c>
      <c r="AB662" t="s">
        <v>36</v>
      </c>
      <c r="AC662">
        <v>2190000</v>
      </c>
      <c r="AD662" t="s">
        <v>58</v>
      </c>
      <c r="AE662" t="s">
        <v>37</v>
      </c>
      <c r="AF662" s="37">
        <v>1</v>
      </c>
      <c r="AG662" s="79" t="str">
        <f t="shared" si="10"/>
        <v>0</v>
      </c>
      <c r="AH662" s="3">
        <v>1</v>
      </c>
    </row>
    <row r="663" spans="1:34" x14ac:dyDescent="0.3">
      <c r="A663" t="s">
        <v>1472</v>
      </c>
      <c r="B663" t="s">
        <v>1473</v>
      </c>
      <c r="C663" t="s">
        <v>1858</v>
      </c>
      <c r="D663">
        <v>5000000</v>
      </c>
      <c r="E663">
        <v>5000000</v>
      </c>
      <c r="F663">
        <v>0</v>
      </c>
      <c r="G663">
        <v>0</v>
      </c>
      <c r="H663">
        <v>0</v>
      </c>
      <c r="I663">
        <v>4999980.5</v>
      </c>
      <c r="J663" s="186">
        <v>99.999610000000004</v>
      </c>
      <c r="K663">
        <v>0</v>
      </c>
      <c r="L663">
        <v>0</v>
      </c>
      <c r="M663">
        <v>4999980.5</v>
      </c>
      <c r="N663">
        <v>0</v>
      </c>
      <c r="O663">
        <v>4999980.5</v>
      </c>
      <c r="P663">
        <v>0</v>
      </c>
      <c r="Q663">
        <v>0</v>
      </c>
      <c r="R663">
        <v>0</v>
      </c>
      <c r="S663" t="s">
        <v>1231</v>
      </c>
      <c r="T663" t="s">
        <v>51</v>
      </c>
      <c r="U663" t="s">
        <v>52</v>
      </c>
      <c r="V663" t="s">
        <v>51</v>
      </c>
      <c r="W663" t="s">
        <v>33</v>
      </c>
      <c r="X663" t="s">
        <v>53</v>
      </c>
      <c r="Y663" t="s">
        <v>35</v>
      </c>
      <c r="Z663" s="198">
        <v>45153</v>
      </c>
      <c r="AA663" s="198">
        <v>45535</v>
      </c>
      <c r="AB663" t="s">
        <v>36</v>
      </c>
      <c r="AC663">
        <v>5000000</v>
      </c>
      <c r="AD663" t="s">
        <v>52</v>
      </c>
      <c r="AE663" t="s">
        <v>37</v>
      </c>
      <c r="AF663" s="37">
        <v>1</v>
      </c>
      <c r="AG663" s="79" t="str">
        <f t="shared" si="10"/>
        <v>0</v>
      </c>
      <c r="AH663" s="3">
        <v>1</v>
      </c>
    </row>
    <row r="664" spans="1:34" x14ac:dyDescent="0.3">
      <c r="A664" t="s">
        <v>1407</v>
      </c>
      <c r="B664" t="s">
        <v>1408</v>
      </c>
      <c r="C664" t="s">
        <v>1858</v>
      </c>
      <c r="D664">
        <v>4900000</v>
      </c>
      <c r="E664">
        <v>4900000</v>
      </c>
      <c r="F664">
        <v>0</v>
      </c>
      <c r="G664">
        <v>0</v>
      </c>
      <c r="H664">
        <v>0</v>
      </c>
      <c r="I664">
        <v>4828531.09</v>
      </c>
      <c r="J664" s="186">
        <v>98.541450816326531</v>
      </c>
      <c r="K664">
        <v>0</v>
      </c>
      <c r="L664">
        <v>0</v>
      </c>
      <c r="M664">
        <v>4828531.09</v>
      </c>
      <c r="N664">
        <v>0</v>
      </c>
      <c r="O664">
        <v>4828531.09</v>
      </c>
      <c r="P664">
        <v>0</v>
      </c>
      <c r="Q664">
        <v>-96803.15</v>
      </c>
      <c r="R664">
        <v>0</v>
      </c>
      <c r="S664" t="s">
        <v>1231</v>
      </c>
      <c r="T664" t="s">
        <v>51</v>
      </c>
      <c r="U664" t="s">
        <v>52</v>
      </c>
      <c r="V664" t="s">
        <v>51</v>
      </c>
      <c r="W664" t="s">
        <v>33</v>
      </c>
      <c r="X664" t="s">
        <v>53</v>
      </c>
      <c r="Y664" t="s">
        <v>35</v>
      </c>
      <c r="Z664" s="198">
        <v>45017</v>
      </c>
      <c r="AA664" s="198">
        <v>45747</v>
      </c>
      <c r="AB664" t="s">
        <v>36</v>
      </c>
      <c r="AC664">
        <v>4900000</v>
      </c>
      <c r="AD664" t="s">
        <v>52</v>
      </c>
      <c r="AE664" t="s">
        <v>37</v>
      </c>
      <c r="AF664" s="37">
        <v>1</v>
      </c>
      <c r="AG664" s="79" t="str">
        <f t="shared" si="10"/>
        <v>0</v>
      </c>
      <c r="AH664" s="3">
        <v>1</v>
      </c>
    </row>
    <row r="665" spans="1:34" x14ac:dyDescent="0.3">
      <c r="A665" t="s">
        <v>1422</v>
      </c>
      <c r="B665" t="s">
        <v>1423</v>
      </c>
      <c r="C665" t="s">
        <v>1860</v>
      </c>
      <c r="D665">
        <v>2400000</v>
      </c>
      <c r="E665">
        <v>2400000</v>
      </c>
      <c r="F665">
        <v>0</v>
      </c>
      <c r="G665">
        <v>0</v>
      </c>
      <c r="H665">
        <v>0</v>
      </c>
      <c r="I665">
        <v>2002040.19</v>
      </c>
      <c r="J665" s="186">
        <v>83.418341249999997</v>
      </c>
      <c r="K665">
        <v>0</v>
      </c>
      <c r="L665">
        <v>0</v>
      </c>
      <c r="M665">
        <v>2057796.09</v>
      </c>
      <c r="N665">
        <v>0</v>
      </c>
      <c r="O665">
        <v>2002040.19</v>
      </c>
      <c r="P665">
        <v>0</v>
      </c>
      <c r="Q665">
        <v>0</v>
      </c>
      <c r="R665">
        <v>0</v>
      </c>
      <c r="S665" t="s">
        <v>111</v>
      </c>
      <c r="T665" t="s">
        <v>112</v>
      </c>
      <c r="U665" t="s">
        <v>113</v>
      </c>
      <c r="V665" t="s">
        <v>112</v>
      </c>
      <c r="W665" t="s">
        <v>33</v>
      </c>
      <c r="X665" t="s">
        <v>114</v>
      </c>
      <c r="Y665" t="s">
        <v>35</v>
      </c>
      <c r="Z665" s="198">
        <v>45152</v>
      </c>
      <c r="AA665" s="198">
        <v>45535</v>
      </c>
      <c r="AB665" t="s">
        <v>36</v>
      </c>
      <c r="AC665">
        <v>2400000</v>
      </c>
      <c r="AD665" t="s">
        <v>113</v>
      </c>
      <c r="AE665" t="s">
        <v>37</v>
      </c>
      <c r="AF665" s="37">
        <v>1</v>
      </c>
      <c r="AG665" s="79" t="str">
        <f t="shared" si="10"/>
        <v>0</v>
      </c>
      <c r="AH665" s="3">
        <v>1</v>
      </c>
    </row>
    <row r="666" spans="1:34" x14ac:dyDescent="0.3">
      <c r="A666" t="s">
        <v>1424</v>
      </c>
      <c r="B666" t="s">
        <v>1425</v>
      </c>
      <c r="C666" t="s">
        <v>1860</v>
      </c>
      <c r="D666">
        <v>1900000</v>
      </c>
      <c r="E666">
        <v>1900000</v>
      </c>
      <c r="F666">
        <v>0</v>
      </c>
      <c r="G666">
        <v>0</v>
      </c>
      <c r="H666">
        <v>0</v>
      </c>
      <c r="I666">
        <v>1270954.74</v>
      </c>
      <c r="J666" s="186">
        <v>66.892354736842108</v>
      </c>
      <c r="K666">
        <v>0</v>
      </c>
      <c r="L666">
        <v>0</v>
      </c>
      <c r="M666">
        <v>1270954.74</v>
      </c>
      <c r="N666">
        <v>0</v>
      </c>
      <c r="O666">
        <v>1270954.74</v>
      </c>
      <c r="P666">
        <v>0</v>
      </c>
      <c r="Q666">
        <v>0</v>
      </c>
      <c r="R666">
        <v>0</v>
      </c>
      <c r="S666" t="s">
        <v>111</v>
      </c>
      <c r="T666" t="s">
        <v>112</v>
      </c>
      <c r="U666" t="s">
        <v>113</v>
      </c>
      <c r="V666" t="s">
        <v>112</v>
      </c>
      <c r="W666" t="s">
        <v>33</v>
      </c>
      <c r="X666" t="s">
        <v>114</v>
      </c>
      <c r="Y666" t="s">
        <v>35</v>
      </c>
      <c r="Z666" s="198">
        <v>45153</v>
      </c>
      <c r="AA666" s="198">
        <v>45535</v>
      </c>
      <c r="AB666" t="s">
        <v>36</v>
      </c>
      <c r="AC666">
        <v>1900000</v>
      </c>
      <c r="AD666" t="s">
        <v>113</v>
      </c>
      <c r="AE666" t="s">
        <v>37</v>
      </c>
      <c r="AF666" s="37">
        <v>1</v>
      </c>
      <c r="AG666" s="79" t="str">
        <f t="shared" si="10"/>
        <v>0</v>
      </c>
      <c r="AH666" s="3">
        <v>1</v>
      </c>
    </row>
    <row r="667" spans="1:34" x14ac:dyDescent="0.3">
      <c r="A667" t="s">
        <v>1418</v>
      </c>
      <c r="B667" t="s">
        <v>1419</v>
      </c>
      <c r="C667" t="s">
        <v>1856</v>
      </c>
      <c r="D667">
        <v>9000000</v>
      </c>
      <c r="E667">
        <v>9000000</v>
      </c>
      <c r="F667">
        <v>0</v>
      </c>
      <c r="G667">
        <v>0</v>
      </c>
      <c r="H667">
        <v>0</v>
      </c>
      <c r="I667">
        <v>8958185.9000000004</v>
      </c>
      <c r="J667" s="186">
        <v>99.535398888888892</v>
      </c>
      <c r="K667">
        <v>0</v>
      </c>
      <c r="L667">
        <v>0</v>
      </c>
      <c r="M667">
        <v>8958185.9000000004</v>
      </c>
      <c r="N667">
        <v>0</v>
      </c>
      <c r="O667">
        <v>8958185.9000000004</v>
      </c>
      <c r="P667">
        <v>0</v>
      </c>
      <c r="Q667">
        <v>0</v>
      </c>
      <c r="R667">
        <v>0</v>
      </c>
      <c r="S667" t="s">
        <v>881</v>
      </c>
      <c r="T667" t="s">
        <v>76</v>
      </c>
      <c r="U667" t="s">
        <v>77</v>
      </c>
      <c r="V667" t="s">
        <v>76</v>
      </c>
      <c r="W667" t="s">
        <v>33</v>
      </c>
      <c r="X667" t="s">
        <v>78</v>
      </c>
      <c r="Y667" t="s">
        <v>35</v>
      </c>
      <c r="Z667" s="198">
        <v>45163</v>
      </c>
      <c r="AA667" s="198">
        <v>45747</v>
      </c>
      <c r="AB667" t="s">
        <v>36</v>
      </c>
      <c r="AC667">
        <v>9000000</v>
      </c>
      <c r="AD667" t="s">
        <v>77</v>
      </c>
      <c r="AE667" t="s">
        <v>37</v>
      </c>
      <c r="AF667" s="37">
        <v>1</v>
      </c>
      <c r="AG667" s="79" t="str">
        <f t="shared" si="10"/>
        <v>0</v>
      </c>
      <c r="AH667" s="3">
        <v>1</v>
      </c>
    </row>
    <row r="668" spans="1:34" x14ac:dyDescent="0.3">
      <c r="A668" t="s">
        <v>1414</v>
      </c>
      <c r="B668" t="s">
        <v>1415</v>
      </c>
      <c r="C668" t="s">
        <v>1859</v>
      </c>
      <c r="D668">
        <v>5700000</v>
      </c>
      <c r="E668">
        <v>5700000</v>
      </c>
      <c r="F668">
        <v>0</v>
      </c>
      <c r="G668">
        <v>0</v>
      </c>
      <c r="H668">
        <v>0</v>
      </c>
      <c r="I668">
        <v>5694950.5800000001</v>
      </c>
      <c r="J668" s="186">
        <v>99.91141368421053</v>
      </c>
      <c r="K668">
        <v>0</v>
      </c>
      <c r="L668">
        <v>0</v>
      </c>
      <c r="M668">
        <v>5694950.5800000001</v>
      </c>
      <c r="N668">
        <v>0</v>
      </c>
      <c r="O668">
        <v>5694950.5800000001</v>
      </c>
      <c r="P668">
        <v>0</v>
      </c>
      <c r="Q668">
        <v>0</v>
      </c>
      <c r="R668">
        <v>0</v>
      </c>
      <c r="S668" t="s">
        <v>1355</v>
      </c>
      <c r="T668" t="s">
        <v>162</v>
      </c>
      <c r="U668" t="s">
        <v>163</v>
      </c>
      <c r="V668" t="s">
        <v>162</v>
      </c>
      <c r="W668" t="s">
        <v>33</v>
      </c>
      <c r="X668" t="s">
        <v>164</v>
      </c>
      <c r="Y668" t="s">
        <v>35</v>
      </c>
      <c r="Z668" s="198">
        <v>45017</v>
      </c>
      <c r="AA668" s="198">
        <v>45382</v>
      </c>
      <c r="AB668" t="s">
        <v>36</v>
      </c>
      <c r="AC668">
        <v>5700000</v>
      </c>
      <c r="AD668" t="s">
        <v>163</v>
      </c>
      <c r="AE668" t="s">
        <v>37</v>
      </c>
      <c r="AF668" s="37">
        <v>1</v>
      </c>
      <c r="AG668" s="79" t="str">
        <f t="shared" si="10"/>
        <v>0</v>
      </c>
      <c r="AH668" s="3">
        <v>1</v>
      </c>
    </row>
    <row r="669" spans="1:34" x14ac:dyDescent="0.3">
      <c r="A669" t="s">
        <v>1416</v>
      </c>
      <c r="B669" t="s">
        <v>1417</v>
      </c>
      <c r="C669" t="s">
        <v>1856</v>
      </c>
      <c r="D669">
        <v>0</v>
      </c>
      <c r="E669">
        <v>0</v>
      </c>
      <c r="F669">
        <v>0</v>
      </c>
      <c r="G669">
        <v>0</v>
      </c>
      <c r="H669">
        <v>0</v>
      </c>
      <c r="I669">
        <v>0</v>
      </c>
      <c r="J669" s="186" t="e">
        <v>#DIV/0!</v>
      </c>
      <c r="K669">
        <v>0</v>
      </c>
      <c r="L669">
        <v>0</v>
      </c>
      <c r="M669">
        <v>0</v>
      </c>
      <c r="N669">
        <v>0</v>
      </c>
      <c r="O669">
        <v>0</v>
      </c>
      <c r="P669">
        <v>0</v>
      </c>
      <c r="Q669">
        <v>0</v>
      </c>
      <c r="R669">
        <v>0</v>
      </c>
      <c r="S669" t="s">
        <v>881</v>
      </c>
      <c r="T669" t="s">
        <v>76</v>
      </c>
      <c r="U669" t="s">
        <v>77</v>
      </c>
      <c r="V669" t="s">
        <v>76</v>
      </c>
      <c r="W669" t="s">
        <v>33</v>
      </c>
      <c r="X669" t="s">
        <v>78</v>
      </c>
      <c r="Y669" t="s">
        <v>35</v>
      </c>
      <c r="Z669" s="198">
        <v>45155</v>
      </c>
      <c r="AA669" s="198">
        <v>45565</v>
      </c>
      <c r="AB669" t="s">
        <v>36</v>
      </c>
      <c r="AC669">
        <v>8200000</v>
      </c>
      <c r="AD669" t="s">
        <v>77</v>
      </c>
      <c r="AE669" t="s">
        <v>37</v>
      </c>
      <c r="AF669" s="37">
        <v>1</v>
      </c>
      <c r="AG669" s="79" t="str">
        <f t="shared" si="10"/>
        <v>0</v>
      </c>
      <c r="AH669" s="3">
        <v>1</v>
      </c>
    </row>
    <row r="670" spans="1:34" x14ac:dyDescent="0.3">
      <c r="A670" t="s">
        <v>1426</v>
      </c>
      <c r="B670" t="s">
        <v>1427</v>
      </c>
      <c r="C670" t="s">
        <v>1859</v>
      </c>
      <c r="D670">
        <v>5700000</v>
      </c>
      <c r="E670">
        <v>5700000</v>
      </c>
      <c r="F670">
        <v>0</v>
      </c>
      <c r="G670">
        <v>0</v>
      </c>
      <c r="H670">
        <v>0</v>
      </c>
      <c r="I670">
        <v>5093670.6100000003</v>
      </c>
      <c r="J670" s="186">
        <v>89.362642280701763</v>
      </c>
      <c r="K670">
        <v>0</v>
      </c>
      <c r="L670">
        <v>0</v>
      </c>
      <c r="M670">
        <v>5093670.6100000003</v>
      </c>
      <c r="N670">
        <v>0</v>
      </c>
      <c r="O670">
        <v>5093670.6100000003</v>
      </c>
      <c r="P670">
        <v>0</v>
      </c>
      <c r="Q670">
        <v>0</v>
      </c>
      <c r="R670">
        <v>0</v>
      </c>
      <c r="S670" t="s">
        <v>1355</v>
      </c>
      <c r="T670" t="s">
        <v>162</v>
      </c>
      <c r="U670" t="s">
        <v>163</v>
      </c>
      <c r="V670" t="s">
        <v>162</v>
      </c>
      <c r="W670" t="s">
        <v>33</v>
      </c>
      <c r="X670" t="s">
        <v>164</v>
      </c>
      <c r="Y670" t="s">
        <v>35</v>
      </c>
      <c r="Z670" s="198">
        <v>45017</v>
      </c>
      <c r="AA670" s="198">
        <v>45382</v>
      </c>
      <c r="AB670" t="s">
        <v>36</v>
      </c>
      <c r="AC670">
        <v>5700000</v>
      </c>
      <c r="AD670" t="s">
        <v>163</v>
      </c>
      <c r="AE670" t="s">
        <v>37</v>
      </c>
      <c r="AF670" s="37">
        <v>1</v>
      </c>
      <c r="AG670" s="79" t="str">
        <f t="shared" si="10"/>
        <v>0</v>
      </c>
      <c r="AH670" s="3">
        <v>1</v>
      </c>
    </row>
    <row r="671" spans="1:34" x14ac:dyDescent="0.3">
      <c r="A671" t="s">
        <v>1630</v>
      </c>
      <c r="B671" t="s">
        <v>1631</v>
      </c>
      <c r="C671" t="s">
        <v>1859</v>
      </c>
      <c r="D671">
        <v>2250000</v>
      </c>
      <c r="E671">
        <v>2250000</v>
      </c>
      <c r="F671">
        <v>0</v>
      </c>
      <c r="G671">
        <v>0</v>
      </c>
      <c r="H671">
        <v>0</v>
      </c>
      <c r="I671">
        <v>2154008.2000000002</v>
      </c>
      <c r="J671" s="186">
        <v>95.733697777777792</v>
      </c>
      <c r="K671">
        <v>0</v>
      </c>
      <c r="L671">
        <v>0</v>
      </c>
      <c r="M671">
        <v>2154008.2000000002</v>
      </c>
      <c r="N671">
        <v>0</v>
      </c>
      <c r="O671">
        <v>2154008.2000000002</v>
      </c>
      <c r="P671">
        <v>0</v>
      </c>
      <c r="Q671">
        <v>0</v>
      </c>
      <c r="R671">
        <v>0</v>
      </c>
      <c r="S671" t="s">
        <v>1355</v>
      </c>
      <c r="T671" t="s">
        <v>162</v>
      </c>
      <c r="U671" t="s">
        <v>163</v>
      </c>
      <c r="V671" t="s">
        <v>162</v>
      </c>
      <c r="W671" t="s">
        <v>33</v>
      </c>
      <c r="X671" t="s">
        <v>164</v>
      </c>
      <c r="Y671" t="s">
        <v>35</v>
      </c>
      <c r="Z671" s="198">
        <v>45017</v>
      </c>
      <c r="AA671" s="198">
        <v>45382</v>
      </c>
      <c r="AB671" t="s">
        <v>36</v>
      </c>
      <c r="AC671">
        <v>2250000</v>
      </c>
      <c r="AD671" t="s">
        <v>163</v>
      </c>
      <c r="AE671" t="s">
        <v>37</v>
      </c>
      <c r="AF671" s="37">
        <v>1</v>
      </c>
      <c r="AG671" s="79" t="str">
        <f t="shared" si="10"/>
        <v>0</v>
      </c>
      <c r="AH671" s="3">
        <v>1</v>
      </c>
    </row>
    <row r="672" spans="1:34" x14ac:dyDescent="0.3">
      <c r="A672" t="s">
        <v>1452</v>
      </c>
      <c r="B672" t="s">
        <v>1453</v>
      </c>
      <c r="C672" t="s">
        <v>1856</v>
      </c>
      <c r="D672">
        <v>422000</v>
      </c>
      <c r="E672">
        <v>422000</v>
      </c>
      <c r="F672">
        <v>0</v>
      </c>
      <c r="G672">
        <v>0</v>
      </c>
      <c r="H672">
        <v>0</v>
      </c>
      <c r="I672">
        <v>413006.53</v>
      </c>
      <c r="J672" s="186">
        <v>97.868845971563985</v>
      </c>
      <c r="K672">
        <v>0</v>
      </c>
      <c r="L672">
        <v>0</v>
      </c>
      <c r="M672">
        <v>413006.53</v>
      </c>
      <c r="N672">
        <v>0</v>
      </c>
      <c r="O672">
        <v>413006.53</v>
      </c>
      <c r="P672">
        <v>0</v>
      </c>
      <c r="Q672">
        <v>0</v>
      </c>
      <c r="R672">
        <v>0</v>
      </c>
      <c r="S672" t="s">
        <v>1333</v>
      </c>
      <c r="T672" t="s">
        <v>76</v>
      </c>
      <c r="U672" t="s">
        <v>77</v>
      </c>
      <c r="V672" t="s">
        <v>76</v>
      </c>
      <c r="W672" t="s">
        <v>33</v>
      </c>
      <c r="X672" t="s">
        <v>78</v>
      </c>
      <c r="Y672" t="s">
        <v>35</v>
      </c>
      <c r="Z672" s="198">
        <v>45170</v>
      </c>
      <c r="AA672" s="198">
        <v>45747</v>
      </c>
      <c r="AB672" t="s">
        <v>36</v>
      </c>
      <c r="AC672">
        <v>422000</v>
      </c>
      <c r="AD672" t="s">
        <v>77</v>
      </c>
      <c r="AE672" t="s">
        <v>37</v>
      </c>
      <c r="AF672" s="37">
        <v>1</v>
      </c>
      <c r="AG672" s="79" t="str">
        <f t="shared" si="10"/>
        <v>0</v>
      </c>
      <c r="AH672" s="3">
        <v>1</v>
      </c>
    </row>
    <row r="673" spans="1:34" x14ac:dyDescent="0.3">
      <c r="A673" t="s">
        <v>1450</v>
      </c>
      <c r="B673" t="s">
        <v>1451</v>
      </c>
      <c r="C673" t="s">
        <v>1856</v>
      </c>
      <c r="D673">
        <v>422000</v>
      </c>
      <c r="E673">
        <v>422000</v>
      </c>
      <c r="F673">
        <v>0</v>
      </c>
      <c r="G673">
        <v>0</v>
      </c>
      <c r="H673">
        <v>0</v>
      </c>
      <c r="I673">
        <v>388303.88</v>
      </c>
      <c r="J673" s="186">
        <v>92.015137440758295</v>
      </c>
      <c r="K673">
        <v>0</v>
      </c>
      <c r="L673">
        <v>0</v>
      </c>
      <c r="M673">
        <v>388303.88</v>
      </c>
      <c r="N673">
        <v>0</v>
      </c>
      <c r="O673">
        <v>388303.88</v>
      </c>
      <c r="P673">
        <v>0</v>
      </c>
      <c r="Q673">
        <v>0</v>
      </c>
      <c r="R673">
        <v>0</v>
      </c>
      <c r="S673" t="s">
        <v>1333</v>
      </c>
      <c r="T673" t="s">
        <v>76</v>
      </c>
      <c r="U673" t="s">
        <v>77</v>
      </c>
      <c r="V673" t="s">
        <v>76</v>
      </c>
      <c r="W673" t="s">
        <v>33</v>
      </c>
      <c r="X673" t="s">
        <v>78</v>
      </c>
      <c r="Y673" t="s">
        <v>35</v>
      </c>
      <c r="Z673" s="198">
        <v>45170</v>
      </c>
      <c r="AA673" s="198">
        <v>45747</v>
      </c>
      <c r="AB673" t="s">
        <v>36</v>
      </c>
      <c r="AC673">
        <v>422000</v>
      </c>
      <c r="AD673" t="s">
        <v>77</v>
      </c>
      <c r="AE673" t="s">
        <v>37</v>
      </c>
      <c r="AF673" s="37">
        <v>1</v>
      </c>
      <c r="AG673" s="79" t="str">
        <f t="shared" si="10"/>
        <v>0</v>
      </c>
      <c r="AH673" s="3">
        <v>1</v>
      </c>
    </row>
    <row r="674" spans="1:34" x14ac:dyDescent="0.3">
      <c r="A674" t="s">
        <v>1454</v>
      </c>
      <c r="B674" t="s">
        <v>1455</v>
      </c>
      <c r="C674" t="s">
        <v>1856</v>
      </c>
      <c r="D674">
        <v>422000</v>
      </c>
      <c r="E674">
        <v>422000</v>
      </c>
      <c r="F674">
        <v>0</v>
      </c>
      <c r="G674">
        <v>0</v>
      </c>
      <c r="H674">
        <v>0</v>
      </c>
      <c r="I674">
        <v>388303.88</v>
      </c>
      <c r="J674" s="186">
        <v>92.015137440758295</v>
      </c>
      <c r="K674">
        <v>0</v>
      </c>
      <c r="L674">
        <v>0</v>
      </c>
      <c r="M674">
        <v>388303.88</v>
      </c>
      <c r="N674">
        <v>0</v>
      </c>
      <c r="O674">
        <v>388303.88</v>
      </c>
      <c r="P674">
        <v>0</v>
      </c>
      <c r="Q674">
        <v>0</v>
      </c>
      <c r="R674">
        <v>0</v>
      </c>
      <c r="S674" t="s">
        <v>1333</v>
      </c>
      <c r="T674" t="s">
        <v>76</v>
      </c>
      <c r="U674" t="s">
        <v>77</v>
      </c>
      <c r="V674" t="s">
        <v>76</v>
      </c>
      <c r="W674" t="s">
        <v>33</v>
      </c>
      <c r="X674" t="s">
        <v>78</v>
      </c>
      <c r="Y674" t="s">
        <v>35</v>
      </c>
      <c r="Z674" s="198">
        <v>45170</v>
      </c>
      <c r="AA674" s="198">
        <v>45747</v>
      </c>
      <c r="AB674" t="s">
        <v>36</v>
      </c>
      <c r="AC674">
        <v>422000</v>
      </c>
      <c r="AD674" t="s">
        <v>77</v>
      </c>
      <c r="AE674" t="s">
        <v>37</v>
      </c>
      <c r="AF674" s="37">
        <v>1</v>
      </c>
      <c r="AG674" s="79" t="str">
        <f t="shared" si="10"/>
        <v>0</v>
      </c>
      <c r="AH674" s="3">
        <v>1</v>
      </c>
    </row>
    <row r="675" spans="1:34" x14ac:dyDescent="0.3">
      <c r="A675" t="s">
        <v>1412</v>
      </c>
      <c r="B675" t="s">
        <v>1413</v>
      </c>
      <c r="C675" t="s">
        <v>1859</v>
      </c>
      <c r="D675">
        <v>1200000</v>
      </c>
      <c r="E675">
        <v>1200000</v>
      </c>
      <c r="F675">
        <v>0</v>
      </c>
      <c r="G675">
        <v>0</v>
      </c>
      <c r="H675">
        <v>0</v>
      </c>
      <c r="I675">
        <v>854739.73</v>
      </c>
      <c r="J675" s="186">
        <v>71.228310833333339</v>
      </c>
      <c r="K675">
        <v>0</v>
      </c>
      <c r="L675">
        <v>0</v>
      </c>
      <c r="M675">
        <v>854739.73</v>
      </c>
      <c r="N675">
        <v>0</v>
      </c>
      <c r="O675">
        <v>854739.73</v>
      </c>
      <c r="P675">
        <v>0</v>
      </c>
      <c r="Q675">
        <v>0</v>
      </c>
      <c r="R675">
        <v>0</v>
      </c>
      <c r="S675" t="s">
        <v>231</v>
      </c>
      <c r="T675" t="s">
        <v>162</v>
      </c>
      <c r="U675" t="s">
        <v>163</v>
      </c>
      <c r="V675" t="s">
        <v>162</v>
      </c>
      <c r="W675" t="s">
        <v>33</v>
      </c>
      <c r="X675" t="s">
        <v>164</v>
      </c>
      <c r="Y675" t="s">
        <v>35</v>
      </c>
      <c r="Z675" s="198">
        <v>45017</v>
      </c>
      <c r="AA675" s="198">
        <v>45382</v>
      </c>
      <c r="AB675" t="s">
        <v>36</v>
      </c>
      <c r="AC675">
        <v>1200000</v>
      </c>
      <c r="AD675" t="s">
        <v>163</v>
      </c>
      <c r="AE675" t="s">
        <v>37</v>
      </c>
      <c r="AF675" s="37">
        <v>1</v>
      </c>
      <c r="AG675" s="79" t="str">
        <f t="shared" si="10"/>
        <v>0</v>
      </c>
      <c r="AH675" s="3">
        <v>1</v>
      </c>
    </row>
    <row r="676" spans="1:34" x14ac:dyDescent="0.3">
      <c r="A676" t="s">
        <v>1456</v>
      </c>
      <c r="B676" t="s">
        <v>1457</v>
      </c>
      <c r="C676" t="s">
        <v>1858</v>
      </c>
      <c r="D676">
        <v>3600000</v>
      </c>
      <c r="E676">
        <v>3600000</v>
      </c>
      <c r="F676">
        <v>0</v>
      </c>
      <c r="G676">
        <v>0</v>
      </c>
      <c r="H676">
        <v>0</v>
      </c>
      <c r="I676">
        <v>3600402.99</v>
      </c>
      <c r="J676" s="186">
        <v>100.01119416666667</v>
      </c>
      <c r="K676">
        <v>0</v>
      </c>
      <c r="L676">
        <v>0</v>
      </c>
      <c r="M676">
        <v>3600402.99</v>
      </c>
      <c r="N676">
        <v>0</v>
      </c>
      <c r="O676">
        <v>3600402.99</v>
      </c>
      <c r="P676">
        <v>0</v>
      </c>
      <c r="Q676">
        <v>0</v>
      </c>
      <c r="R676">
        <v>0</v>
      </c>
      <c r="S676" t="s">
        <v>1231</v>
      </c>
      <c r="T676" t="s">
        <v>51</v>
      </c>
      <c r="U676" t="s">
        <v>52</v>
      </c>
      <c r="V676" t="s">
        <v>51</v>
      </c>
      <c r="W676" t="s">
        <v>33</v>
      </c>
      <c r="X676" t="s">
        <v>53</v>
      </c>
      <c r="Y676" t="s">
        <v>35</v>
      </c>
      <c r="Z676" s="198">
        <v>45170</v>
      </c>
      <c r="AA676" s="198">
        <v>45627</v>
      </c>
      <c r="AB676" t="s">
        <v>36</v>
      </c>
      <c r="AC676">
        <v>3600000</v>
      </c>
      <c r="AD676" t="s">
        <v>52</v>
      </c>
      <c r="AE676" t="s">
        <v>37</v>
      </c>
      <c r="AF676" s="37">
        <v>1</v>
      </c>
      <c r="AG676" s="79" t="str">
        <f t="shared" si="10"/>
        <v>0</v>
      </c>
      <c r="AH676" s="3">
        <v>1</v>
      </c>
    </row>
    <row r="677" spans="1:34" x14ac:dyDescent="0.3">
      <c r="A677" t="s">
        <v>1438</v>
      </c>
      <c r="B677" t="s">
        <v>1439</v>
      </c>
      <c r="C677" t="s">
        <v>1853</v>
      </c>
      <c r="D677">
        <v>1300000</v>
      </c>
      <c r="E677">
        <v>1300000</v>
      </c>
      <c r="F677">
        <v>0</v>
      </c>
      <c r="G677">
        <v>0</v>
      </c>
      <c r="H677">
        <v>0</v>
      </c>
      <c r="I677">
        <v>1297749.3700000001</v>
      </c>
      <c r="J677" s="186">
        <v>99.826874615384625</v>
      </c>
      <c r="K677">
        <v>0</v>
      </c>
      <c r="L677">
        <v>0</v>
      </c>
      <c r="M677">
        <v>1297749.3700000001</v>
      </c>
      <c r="N677">
        <v>0</v>
      </c>
      <c r="O677">
        <v>1297749.3700000001</v>
      </c>
      <c r="P677">
        <v>0</v>
      </c>
      <c r="Q677">
        <v>0</v>
      </c>
      <c r="R677">
        <v>0</v>
      </c>
      <c r="S677" t="s">
        <v>30</v>
      </c>
      <c r="T677" t="s">
        <v>31</v>
      </c>
      <c r="U677" t="s">
        <v>32</v>
      </c>
      <c r="V677" t="s">
        <v>31</v>
      </c>
      <c r="W677" t="s">
        <v>33</v>
      </c>
      <c r="X677" t="s">
        <v>34</v>
      </c>
      <c r="Y677" t="s">
        <v>35</v>
      </c>
      <c r="Z677" s="198">
        <v>45017</v>
      </c>
      <c r="AA677" s="198">
        <v>45535</v>
      </c>
      <c r="AB677" t="s">
        <v>36</v>
      </c>
      <c r="AC677">
        <v>1300000</v>
      </c>
      <c r="AD677" t="s">
        <v>32</v>
      </c>
      <c r="AE677" t="s">
        <v>37</v>
      </c>
      <c r="AF677" s="37">
        <v>1</v>
      </c>
      <c r="AG677" s="79" t="str">
        <f t="shared" si="10"/>
        <v>0</v>
      </c>
      <c r="AH677" s="3">
        <v>1</v>
      </c>
    </row>
    <row r="678" spans="1:34" x14ac:dyDescent="0.3">
      <c r="A678" t="s">
        <v>1430</v>
      </c>
      <c r="B678" t="s">
        <v>1431</v>
      </c>
      <c r="C678" t="s">
        <v>1859</v>
      </c>
      <c r="D678">
        <v>5500000</v>
      </c>
      <c r="E678">
        <v>5500000</v>
      </c>
      <c r="F678">
        <v>0</v>
      </c>
      <c r="G678">
        <v>0</v>
      </c>
      <c r="H678">
        <v>0</v>
      </c>
      <c r="I678">
        <v>4602337.4800000004</v>
      </c>
      <c r="J678" s="186">
        <v>83.678863272727284</v>
      </c>
      <c r="K678">
        <v>0</v>
      </c>
      <c r="L678">
        <v>0</v>
      </c>
      <c r="M678">
        <v>4602337.4800000004</v>
      </c>
      <c r="N678">
        <v>0</v>
      </c>
      <c r="O678">
        <v>4602337.4800000004</v>
      </c>
      <c r="P678">
        <v>0</v>
      </c>
      <c r="Q678">
        <v>0</v>
      </c>
      <c r="R678">
        <v>0</v>
      </c>
      <c r="S678" t="s">
        <v>231</v>
      </c>
      <c r="T678" t="s">
        <v>162</v>
      </c>
      <c r="U678" t="s">
        <v>163</v>
      </c>
      <c r="V678" t="s">
        <v>162</v>
      </c>
      <c r="W678" t="s">
        <v>33</v>
      </c>
      <c r="X678" t="s">
        <v>164</v>
      </c>
      <c r="Y678" t="s">
        <v>83</v>
      </c>
      <c r="Z678" s="198">
        <v>45017</v>
      </c>
      <c r="AA678" s="198">
        <v>45657</v>
      </c>
      <c r="AB678" t="s">
        <v>36</v>
      </c>
      <c r="AC678">
        <v>5500000</v>
      </c>
      <c r="AD678" t="s">
        <v>163</v>
      </c>
      <c r="AE678" t="s">
        <v>37</v>
      </c>
      <c r="AF678" s="37">
        <v>1</v>
      </c>
      <c r="AG678" s="79" t="str">
        <f t="shared" si="10"/>
        <v>0</v>
      </c>
      <c r="AH678" s="3">
        <v>1</v>
      </c>
    </row>
    <row r="679" spans="1:34" x14ac:dyDescent="0.3">
      <c r="A679" t="s">
        <v>1428</v>
      </c>
      <c r="B679" t="s">
        <v>1429</v>
      </c>
      <c r="C679" t="s">
        <v>1859</v>
      </c>
      <c r="D679">
        <v>900000</v>
      </c>
      <c r="E679">
        <v>900000</v>
      </c>
      <c r="F679">
        <v>0</v>
      </c>
      <c r="G679">
        <v>0</v>
      </c>
      <c r="H679">
        <v>0</v>
      </c>
      <c r="I679">
        <v>600393.56999999995</v>
      </c>
      <c r="J679" s="186">
        <v>66.710396666666668</v>
      </c>
      <c r="K679">
        <v>0</v>
      </c>
      <c r="L679">
        <v>0</v>
      </c>
      <c r="M679">
        <v>600393.56999999995</v>
      </c>
      <c r="N679">
        <v>0</v>
      </c>
      <c r="O679">
        <v>600393.56999999995</v>
      </c>
      <c r="P679">
        <v>0</v>
      </c>
      <c r="Q679">
        <v>0</v>
      </c>
      <c r="R679">
        <v>0</v>
      </c>
      <c r="S679" t="s">
        <v>1355</v>
      </c>
      <c r="T679" t="s">
        <v>162</v>
      </c>
      <c r="U679" t="s">
        <v>163</v>
      </c>
      <c r="V679" t="s">
        <v>162</v>
      </c>
      <c r="W679" t="s">
        <v>33</v>
      </c>
      <c r="X679" t="s">
        <v>164</v>
      </c>
      <c r="Y679" t="s">
        <v>35</v>
      </c>
      <c r="Z679" s="198">
        <v>45017</v>
      </c>
      <c r="AA679" s="198">
        <v>45382</v>
      </c>
      <c r="AB679" t="s">
        <v>36</v>
      </c>
      <c r="AC679">
        <v>900000</v>
      </c>
      <c r="AD679" t="s">
        <v>163</v>
      </c>
      <c r="AE679" t="s">
        <v>37</v>
      </c>
      <c r="AF679" s="37">
        <v>1</v>
      </c>
      <c r="AG679" s="79" t="str">
        <f t="shared" si="10"/>
        <v>0</v>
      </c>
      <c r="AH679" s="3">
        <v>1</v>
      </c>
    </row>
    <row r="680" spans="1:34" x14ac:dyDescent="0.3">
      <c r="A680" t="s">
        <v>1420</v>
      </c>
      <c r="B680" t="s">
        <v>1421</v>
      </c>
      <c r="C680" t="s">
        <v>1853</v>
      </c>
      <c r="D680">
        <v>2950000</v>
      </c>
      <c r="E680">
        <v>2950000</v>
      </c>
      <c r="F680">
        <v>0</v>
      </c>
      <c r="G680">
        <v>0</v>
      </c>
      <c r="H680">
        <v>0</v>
      </c>
      <c r="I680">
        <v>2943457.12</v>
      </c>
      <c r="J680" s="186">
        <v>99.778207457627119</v>
      </c>
      <c r="K680">
        <v>0</v>
      </c>
      <c r="L680">
        <v>0</v>
      </c>
      <c r="M680">
        <v>2943457.12</v>
      </c>
      <c r="N680">
        <v>0</v>
      </c>
      <c r="O680">
        <v>2943457.12</v>
      </c>
      <c r="P680">
        <v>0</v>
      </c>
      <c r="Q680">
        <v>0</v>
      </c>
      <c r="R680">
        <v>0</v>
      </c>
      <c r="S680" t="s">
        <v>30</v>
      </c>
      <c r="T680" t="s">
        <v>31</v>
      </c>
      <c r="U680" t="s">
        <v>32</v>
      </c>
      <c r="V680" t="s">
        <v>31</v>
      </c>
      <c r="W680" t="s">
        <v>33</v>
      </c>
      <c r="X680" t="s">
        <v>34</v>
      </c>
      <c r="Y680" t="s">
        <v>35</v>
      </c>
      <c r="Z680" s="198">
        <v>45017</v>
      </c>
      <c r="AA680" s="198">
        <v>45535</v>
      </c>
      <c r="AB680" t="s">
        <v>36</v>
      </c>
      <c r="AC680">
        <v>2950000</v>
      </c>
      <c r="AD680" t="s">
        <v>32</v>
      </c>
      <c r="AE680" t="s">
        <v>37</v>
      </c>
      <c r="AF680" s="37">
        <v>1</v>
      </c>
      <c r="AG680" s="79" t="str">
        <f t="shared" si="10"/>
        <v>0</v>
      </c>
      <c r="AH680" s="3">
        <v>1</v>
      </c>
    </row>
    <row r="681" spans="1:34" x14ac:dyDescent="0.3">
      <c r="A681" t="s">
        <v>1436</v>
      </c>
      <c r="B681" t="s">
        <v>1437</v>
      </c>
      <c r="C681" t="s">
        <v>1853</v>
      </c>
      <c r="D681">
        <v>1400000</v>
      </c>
      <c r="E681">
        <v>1400000</v>
      </c>
      <c r="F681">
        <v>0</v>
      </c>
      <c r="G681">
        <v>0</v>
      </c>
      <c r="H681">
        <v>0</v>
      </c>
      <c r="I681">
        <v>1383564.57</v>
      </c>
      <c r="J681" s="186">
        <v>98.826040714285725</v>
      </c>
      <c r="K681">
        <v>0</v>
      </c>
      <c r="L681">
        <v>0</v>
      </c>
      <c r="M681">
        <v>1383564.57</v>
      </c>
      <c r="N681">
        <v>0</v>
      </c>
      <c r="O681">
        <v>1383564.57</v>
      </c>
      <c r="P681">
        <v>0</v>
      </c>
      <c r="Q681">
        <v>0</v>
      </c>
      <c r="R681">
        <v>0</v>
      </c>
      <c r="S681" t="s">
        <v>30</v>
      </c>
      <c r="T681" t="s">
        <v>31</v>
      </c>
      <c r="U681" t="s">
        <v>32</v>
      </c>
      <c r="V681" t="s">
        <v>31</v>
      </c>
      <c r="W681" t="s">
        <v>33</v>
      </c>
      <c r="X681" t="s">
        <v>34</v>
      </c>
      <c r="Y681" t="s">
        <v>35</v>
      </c>
      <c r="Z681" s="198">
        <v>45017</v>
      </c>
      <c r="AA681" s="198">
        <v>45565</v>
      </c>
      <c r="AB681" t="s">
        <v>36</v>
      </c>
      <c r="AC681">
        <v>1400000</v>
      </c>
      <c r="AD681" t="s">
        <v>32</v>
      </c>
      <c r="AE681" t="s">
        <v>37</v>
      </c>
      <c r="AF681" s="37">
        <v>1</v>
      </c>
      <c r="AG681" s="79" t="str">
        <f t="shared" si="10"/>
        <v>0</v>
      </c>
      <c r="AH681" s="3">
        <v>1</v>
      </c>
    </row>
    <row r="682" spans="1:34" x14ac:dyDescent="0.3">
      <c r="A682" t="s">
        <v>1434</v>
      </c>
      <c r="B682" t="s">
        <v>1435</v>
      </c>
      <c r="C682" t="s">
        <v>1853</v>
      </c>
      <c r="D682">
        <v>2200000</v>
      </c>
      <c r="E682">
        <v>2200000</v>
      </c>
      <c r="F682">
        <v>0</v>
      </c>
      <c r="G682">
        <v>0</v>
      </c>
      <c r="H682">
        <v>0</v>
      </c>
      <c r="I682">
        <v>2130649.59</v>
      </c>
      <c r="J682" s="186">
        <v>96.847708636363635</v>
      </c>
      <c r="K682">
        <v>0</v>
      </c>
      <c r="L682">
        <v>0</v>
      </c>
      <c r="M682">
        <v>2130649.59</v>
      </c>
      <c r="N682">
        <v>0</v>
      </c>
      <c r="O682">
        <v>2130649.59</v>
      </c>
      <c r="P682">
        <v>0</v>
      </c>
      <c r="Q682">
        <v>0</v>
      </c>
      <c r="R682">
        <v>0</v>
      </c>
      <c r="S682" t="s">
        <v>30</v>
      </c>
      <c r="T682" t="s">
        <v>1002</v>
      </c>
      <c r="U682" t="s">
        <v>1003</v>
      </c>
      <c r="V682" t="s">
        <v>1002</v>
      </c>
      <c r="W682" t="s">
        <v>33</v>
      </c>
      <c r="X682" t="s">
        <v>34</v>
      </c>
      <c r="Y682" t="s">
        <v>35</v>
      </c>
      <c r="Z682" s="198">
        <v>45017</v>
      </c>
      <c r="AA682" s="198">
        <v>45565</v>
      </c>
      <c r="AB682" t="s">
        <v>36</v>
      </c>
      <c r="AC682">
        <v>2200000</v>
      </c>
      <c r="AD682" t="s">
        <v>1003</v>
      </c>
      <c r="AE682" t="s">
        <v>37</v>
      </c>
      <c r="AF682" s="37">
        <v>1</v>
      </c>
      <c r="AG682" s="79" t="str">
        <f t="shared" si="10"/>
        <v>0</v>
      </c>
      <c r="AH682" s="3">
        <v>1</v>
      </c>
    </row>
    <row r="683" spans="1:34" x14ac:dyDescent="0.3">
      <c r="A683" t="s">
        <v>1432</v>
      </c>
      <c r="B683" t="s">
        <v>1433</v>
      </c>
      <c r="C683" t="s">
        <v>1855</v>
      </c>
      <c r="D683">
        <v>1200000</v>
      </c>
      <c r="E683">
        <v>1200000</v>
      </c>
      <c r="F683">
        <v>0</v>
      </c>
      <c r="G683">
        <v>0</v>
      </c>
      <c r="H683">
        <v>0</v>
      </c>
      <c r="I683">
        <v>941446.47</v>
      </c>
      <c r="J683" s="186">
        <v>78.453872500000003</v>
      </c>
      <c r="K683">
        <v>0</v>
      </c>
      <c r="L683">
        <v>0</v>
      </c>
      <c r="M683">
        <v>941446.47</v>
      </c>
      <c r="N683">
        <v>0</v>
      </c>
      <c r="O683">
        <v>941446.47</v>
      </c>
      <c r="P683">
        <v>0</v>
      </c>
      <c r="Q683">
        <v>0</v>
      </c>
      <c r="R683">
        <v>0</v>
      </c>
      <c r="S683" t="s">
        <v>56</v>
      </c>
      <c r="T683" t="s">
        <v>57</v>
      </c>
      <c r="U683" t="s">
        <v>58</v>
      </c>
      <c r="V683" t="s">
        <v>57</v>
      </c>
      <c r="W683" t="s">
        <v>33</v>
      </c>
      <c r="X683" t="s">
        <v>59</v>
      </c>
      <c r="Y683" t="s">
        <v>35</v>
      </c>
      <c r="Z683" s="198">
        <v>45164</v>
      </c>
      <c r="AA683" s="198">
        <v>45565</v>
      </c>
      <c r="AB683" t="s">
        <v>36</v>
      </c>
      <c r="AC683">
        <v>1200000</v>
      </c>
      <c r="AD683" t="s">
        <v>58</v>
      </c>
      <c r="AE683" t="s">
        <v>37</v>
      </c>
      <c r="AF683" s="37">
        <v>1</v>
      </c>
      <c r="AG683" s="79" t="str">
        <f t="shared" si="10"/>
        <v>0</v>
      </c>
      <c r="AH683" s="3">
        <v>1</v>
      </c>
    </row>
    <row r="684" spans="1:34" x14ac:dyDescent="0.3">
      <c r="A684" t="s">
        <v>1446</v>
      </c>
      <c r="B684" t="s">
        <v>1447</v>
      </c>
      <c r="C684" t="s">
        <v>1860</v>
      </c>
      <c r="D684">
        <v>1200000</v>
      </c>
      <c r="E684">
        <v>1200000</v>
      </c>
      <c r="F684">
        <v>0</v>
      </c>
      <c r="G684">
        <v>0</v>
      </c>
      <c r="H684">
        <v>0</v>
      </c>
      <c r="I684">
        <v>1036164.99</v>
      </c>
      <c r="J684" s="186">
        <v>86.347082499999999</v>
      </c>
      <c r="K684">
        <v>0</v>
      </c>
      <c r="L684">
        <v>0</v>
      </c>
      <c r="M684">
        <v>1036164.99</v>
      </c>
      <c r="N684">
        <v>0</v>
      </c>
      <c r="O684">
        <v>1036164.99</v>
      </c>
      <c r="P684">
        <v>0</v>
      </c>
      <c r="Q684">
        <v>0</v>
      </c>
      <c r="R684">
        <v>0</v>
      </c>
      <c r="S684" t="s">
        <v>111</v>
      </c>
      <c r="T684" t="s">
        <v>112</v>
      </c>
      <c r="U684" t="s">
        <v>113</v>
      </c>
      <c r="V684" t="s">
        <v>112</v>
      </c>
      <c r="W684" t="s">
        <v>33</v>
      </c>
      <c r="X684" t="s">
        <v>114</v>
      </c>
      <c r="Y684" t="s">
        <v>35</v>
      </c>
      <c r="Z684" s="198">
        <v>45170</v>
      </c>
      <c r="AA684" s="198">
        <v>45565</v>
      </c>
      <c r="AB684" t="s">
        <v>36</v>
      </c>
      <c r="AC684">
        <v>1200000</v>
      </c>
      <c r="AD684" t="s">
        <v>113</v>
      </c>
      <c r="AE684" t="s">
        <v>37</v>
      </c>
      <c r="AF684" s="37">
        <v>1</v>
      </c>
      <c r="AG684" s="79" t="str">
        <f t="shared" si="10"/>
        <v>0</v>
      </c>
      <c r="AH684" s="3">
        <v>1</v>
      </c>
    </row>
    <row r="685" spans="1:34" x14ac:dyDescent="0.3">
      <c r="A685" t="s">
        <v>1448</v>
      </c>
      <c r="B685" t="s">
        <v>1449</v>
      </c>
      <c r="C685" t="s">
        <v>1860</v>
      </c>
      <c r="D685">
        <v>1200000</v>
      </c>
      <c r="E685">
        <v>1200000</v>
      </c>
      <c r="F685">
        <v>0</v>
      </c>
      <c r="G685">
        <v>0</v>
      </c>
      <c r="H685">
        <v>0</v>
      </c>
      <c r="I685">
        <v>1104684.8700000001</v>
      </c>
      <c r="J685" s="186">
        <v>92.057072500000004</v>
      </c>
      <c r="K685">
        <v>0</v>
      </c>
      <c r="L685">
        <v>0</v>
      </c>
      <c r="M685">
        <v>1104684.8700000001</v>
      </c>
      <c r="N685">
        <v>0</v>
      </c>
      <c r="O685">
        <v>1104684.8700000001</v>
      </c>
      <c r="P685">
        <v>0</v>
      </c>
      <c r="Q685">
        <v>0</v>
      </c>
      <c r="R685">
        <v>0</v>
      </c>
      <c r="S685" t="s">
        <v>111</v>
      </c>
      <c r="T685" t="s">
        <v>112</v>
      </c>
      <c r="U685" t="s">
        <v>113</v>
      </c>
      <c r="V685" t="s">
        <v>112</v>
      </c>
      <c r="W685" t="s">
        <v>33</v>
      </c>
      <c r="X685" t="s">
        <v>114</v>
      </c>
      <c r="Y685" t="s">
        <v>44</v>
      </c>
      <c r="Z685" s="198">
        <v>45169</v>
      </c>
      <c r="AA685" s="198">
        <v>45565</v>
      </c>
      <c r="AB685" t="s">
        <v>36</v>
      </c>
      <c r="AC685">
        <v>1200000</v>
      </c>
      <c r="AD685" t="s">
        <v>113</v>
      </c>
      <c r="AE685" t="s">
        <v>37</v>
      </c>
      <c r="AF685" s="37">
        <v>1</v>
      </c>
      <c r="AG685" s="79" t="str">
        <f t="shared" si="10"/>
        <v>0</v>
      </c>
      <c r="AH685" s="3">
        <v>1</v>
      </c>
    </row>
    <row r="686" spans="1:34" x14ac:dyDescent="0.3">
      <c r="A686" t="s">
        <v>1442</v>
      </c>
      <c r="B686" t="s">
        <v>1443</v>
      </c>
      <c r="C686" t="s">
        <v>1859</v>
      </c>
      <c r="D686">
        <v>2500000</v>
      </c>
      <c r="E686">
        <v>2500000</v>
      </c>
      <c r="F686">
        <v>0</v>
      </c>
      <c r="G686">
        <v>0</v>
      </c>
      <c r="H686">
        <v>0</v>
      </c>
      <c r="I686">
        <v>1551007.7</v>
      </c>
      <c r="J686" s="186">
        <v>62.040307999999996</v>
      </c>
      <c r="K686">
        <v>0</v>
      </c>
      <c r="L686">
        <v>0</v>
      </c>
      <c r="M686">
        <v>1551007.7</v>
      </c>
      <c r="N686">
        <v>0</v>
      </c>
      <c r="O686">
        <v>1551007.7</v>
      </c>
      <c r="P686">
        <v>0</v>
      </c>
      <c r="Q686">
        <v>0</v>
      </c>
      <c r="R686">
        <v>0</v>
      </c>
      <c r="S686" t="s">
        <v>1355</v>
      </c>
      <c r="T686" t="s">
        <v>162</v>
      </c>
      <c r="U686" t="s">
        <v>163</v>
      </c>
      <c r="V686" t="s">
        <v>162</v>
      </c>
      <c r="W686" t="s">
        <v>33</v>
      </c>
      <c r="X686" t="s">
        <v>164</v>
      </c>
      <c r="Y686" t="s">
        <v>35</v>
      </c>
      <c r="Z686" s="198">
        <v>45017</v>
      </c>
      <c r="AA686" s="198">
        <v>45565</v>
      </c>
      <c r="AB686" t="s">
        <v>36</v>
      </c>
      <c r="AC686">
        <v>2500000</v>
      </c>
      <c r="AD686" t="s">
        <v>163</v>
      </c>
      <c r="AE686" t="s">
        <v>37</v>
      </c>
      <c r="AF686" s="37">
        <v>1</v>
      </c>
      <c r="AG686" s="79" t="str">
        <f t="shared" si="10"/>
        <v>0</v>
      </c>
      <c r="AH686" s="3">
        <v>1</v>
      </c>
    </row>
    <row r="687" spans="1:34" x14ac:dyDescent="0.3">
      <c r="A687" t="s">
        <v>1444</v>
      </c>
      <c r="B687" t="s">
        <v>1445</v>
      </c>
      <c r="C687" t="s">
        <v>1859</v>
      </c>
      <c r="D687">
        <v>1500000</v>
      </c>
      <c r="E687">
        <v>1500000</v>
      </c>
      <c r="F687">
        <v>0</v>
      </c>
      <c r="G687">
        <v>0</v>
      </c>
      <c r="H687">
        <v>0</v>
      </c>
      <c r="I687">
        <v>1174453.54</v>
      </c>
      <c r="J687" s="186">
        <v>78.296902666666668</v>
      </c>
      <c r="K687">
        <v>0</v>
      </c>
      <c r="L687">
        <v>0</v>
      </c>
      <c r="M687">
        <v>1174453.54</v>
      </c>
      <c r="N687">
        <v>0</v>
      </c>
      <c r="O687">
        <v>1174453.54</v>
      </c>
      <c r="P687">
        <v>0</v>
      </c>
      <c r="Q687">
        <v>0</v>
      </c>
      <c r="R687">
        <v>0</v>
      </c>
      <c r="S687" t="s">
        <v>1355</v>
      </c>
      <c r="T687" t="s">
        <v>162</v>
      </c>
      <c r="U687" t="s">
        <v>163</v>
      </c>
      <c r="V687" t="s">
        <v>162</v>
      </c>
      <c r="W687" t="s">
        <v>33</v>
      </c>
      <c r="X687" t="s">
        <v>164</v>
      </c>
      <c r="Y687" t="s">
        <v>35</v>
      </c>
      <c r="Z687" s="198">
        <v>45017</v>
      </c>
      <c r="AA687" s="198">
        <v>45808</v>
      </c>
      <c r="AB687" t="s">
        <v>36</v>
      </c>
      <c r="AC687">
        <v>1500000</v>
      </c>
      <c r="AD687" t="s">
        <v>163</v>
      </c>
      <c r="AE687" t="s">
        <v>37</v>
      </c>
      <c r="AF687" s="37">
        <v>1</v>
      </c>
      <c r="AG687" s="79" t="str">
        <f t="shared" si="10"/>
        <v>0</v>
      </c>
      <c r="AH687" s="3">
        <v>1</v>
      </c>
    </row>
    <row r="688" spans="1:34" x14ac:dyDescent="0.3">
      <c r="A688" t="s">
        <v>1458</v>
      </c>
      <c r="B688" t="s">
        <v>1459</v>
      </c>
      <c r="C688" t="s">
        <v>1853</v>
      </c>
      <c r="D688">
        <v>2100000</v>
      </c>
      <c r="E688">
        <v>2100000</v>
      </c>
      <c r="F688">
        <v>0</v>
      </c>
      <c r="G688">
        <v>0</v>
      </c>
      <c r="H688">
        <v>0</v>
      </c>
      <c r="I688">
        <v>2097796.91</v>
      </c>
      <c r="J688" s="186">
        <v>99.895090952380954</v>
      </c>
      <c r="K688">
        <v>0</v>
      </c>
      <c r="L688">
        <v>0</v>
      </c>
      <c r="M688">
        <v>2097796.91</v>
      </c>
      <c r="N688">
        <v>0</v>
      </c>
      <c r="O688">
        <v>2097796.91</v>
      </c>
      <c r="P688">
        <v>0</v>
      </c>
      <c r="Q688">
        <v>0</v>
      </c>
      <c r="R688">
        <v>0</v>
      </c>
      <c r="S688" t="s">
        <v>30</v>
      </c>
      <c r="T688" t="s">
        <v>31</v>
      </c>
      <c r="U688" t="s">
        <v>32</v>
      </c>
      <c r="V688" t="s">
        <v>31</v>
      </c>
      <c r="W688" t="s">
        <v>33</v>
      </c>
      <c r="X688" t="s">
        <v>34</v>
      </c>
      <c r="Y688" t="s">
        <v>35</v>
      </c>
      <c r="Z688" s="198">
        <v>45017</v>
      </c>
      <c r="AA688" s="198">
        <v>45565</v>
      </c>
      <c r="AB688" t="s">
        <v>36</v>
      </c>
      <c r="AC688">
        <v>2100000</v>
      </c>
      <c r="AD688" t="s">
        <v>32</v>
      </c>
      <c r="AE688" t="s">
        <v>37</v>
      </c>
      <c r="AF688" s="37">
        <v>1</v>
      </c>
      <c r="AG688" s="79" t="str">
        <f t="shared" si="10"/>
        <v>0</v>
      </c>
      <c r="AH688" s="3">
        <v>1</v>
      </c>
    </row>
    <row r="689" spans="1:34" x14ac:dyDescent="0.3">
      <c r="A689" t="s">
        <v>1468</v>
      </c>
      <c r="B689" t="s">
        <v>1469</v>
      </c>
      <c r="C689" t="s">
        <v>1857</v>
      </c>
      <c r="D689">
        <v>4995000</v>
      </c>
      <c r="E689">
        <v>4995000</v>
      </c>
      <c r="F689">
        <v>0</v>
      </c>
      <c r="G689">
        <v>0</v>
      </c>
      <c r="H689">
        <v>0</v>
      </c>
      <c r="I689">
        <v>3305631.82</v>
      </c>
      <c r="J689" s="186">
        <v>66.178815215215209</v>
      </c>
      <c r="K689">
        <v>0</v>
      </c>
      <c r="L689">
        <v>0</v>
      </c>
      <c r="M689">
        <v>3305631.82</v>
      </c>
      <c r="N689">
        <v>0</v>
      </c>
      <c r="O689">
        <v>3305631.82</v>
      </c>
      <c r="P689">
        <v>0</v>
      </c>
      <c r="Q689">
        <v>0</v>
      </c>
      <c r="R689">
        <v>0</v>
      </c>
      <c r="S689" t="s">
        <v>99</v>
      </c>
      <c r="T689" t="s">
        <v>100</v>
      </c>
      <c r="U689" t="s">
        <v>101</v>
      </c>
      <c r="V689" t="s">
        <v>100</v>
      </c>
      <c r="W689" t="s">
        <v>33</v>
      </c>
      <c r="X689" t="s">
        <v>102</v>
      </c>
      <c r="Y689" t="s">
        <v>317</v>
      </c>
      <c r="Z689" s="198">
        <v>45167</v>
      </c>
      <c r="AA689" s="198">
        <v>45626</v>
      </c>
      <c r="AB689" t="s">
        <v>36</v>
      </c>
      <c r="AC689">
        <v>4995000</v>
      </c>
      <c r="AD689" t="s">
        <v>101</v>
      </c>
      <c r="AE689" t="s">
        <v>37</v>
      </c>
      <c r="AF689" s="37">
        <v>1</v>
      </c>
      <c r="AG689" s="79" t="str">
        <f t="shared" si="10"/>
        <v>0</v>
      </c>
      <c r="AH689" s="3">
        <v>1</v>
      </c>
    </row>
    <row r="690" spans="1:34" x14ac:dyDescent="0.3">
      <c r="A690" t="s">
        <v>1460</v>
      </c>
      <c r="B690" t="s">
        <v>1461</v>
      </c>
      <c r="C690" t="s">
        <v>1853</v>
      </c>
      <c r="D690">
        <v>3500000</v>
      </c>
      <c r="E690">
        <v>3500000</v>
      </c>
      <c r="F690">
        <v>0</v>
      </c>
      <c r="G690">
        <v>0</v>
      </c>
      <c r="H690">
        <v>0</v>
      </c>
      <c r="I690">
        <v>3477582.15</v>
      </c>
      <c r="J690" s="186">
        <v>99.359489999999994</v>
      </c>
      <c r="K690">
        <v>0</v>
      </c>
      <c r="L690">
        <v>0</v>
      </c>
      <c r="M690">
        <v>3477582.15</v>
      </c>
      <c r="N690">
        <v>0</v>
      </c>
      <c r="O690">
        <v>3477582.15</v>
      </c>
      <c r="P690">
        <v>0</v>
      </c>
      <c r="Q690">
        <v>0</v>
      </c>
      <c r="R690">
        <v>0</v>
      </c>
      <c r="S690" t="s">
        <v>30</v>
      </c>
      <c r="T690" t="s">
        <v>31</v>
      </c>
      <c r="U690" t="s">
        <v>32</v>
      </c>
      <c r="V690" t="s">
        <v>31</v>
      </c>
      <c r="W690" t="s">
        <v>33</v>
      </c>
      <c r="X690" t="s">
        <v>34</v>
      </c>
      <c r="Y690" t="s">
        <v>35</v>
      </c>
      <c r="Z690" s="198">
        <v>45017</v>
      </c>
      <c r="AA690" s="198">
        <v>45657</v>
      </c>
      <c r="AB690" t="s">
        <v>36</v>
      </c>
      <c r="AC690">
        <v>3500000</v>
      </c>
      <c r="AD690" t="s">
        <v>32</v>
      </c>
      <c r="AE690" t="s">
        <v>37</v>
      </c>
      <c r="AF690" s="37">
        <v>1</v>
      </c>
      <c r="AG690" s="79" t="str">
        <f t="shared" si="10"/>
        <v>0</v>
      </c>
      <c r="AH690" s="3">
        <v>1</v>
      </c>
    </row>
    <row r="691" spans="1:34" x14ac:dyDescent="0.3">
      <c r="A691" t="s">
        <v>1482</v>
      </c>
      <c r="B691" t="s">
        <v>1483</v>
      </c>
      <c r="C691" t="s">
        <v>1859</v>
      </c>
      <c r="D691">
        <v>1500000</v>
      </c>
      <c r="E691">
        <v>1500000</v>
      </c>
      <c r="F691">
        <v>0</v>
      </c>
      <c r="G691">
        <v>0</v>
      </c>
      <c r="H691">
        <v>0</v>
      </c>
      <c r="I691">
        <v>534414.66</v>
      </c>
      <c r="J691" s="186">
        <v>35.627644000000004</v>
      </c>
      <c r="K691">
        <v>0</v>
      </c>
      <c r="L691">
        <v>0</v>
      </c>
      <c r="M691">
        <v>534414.66</v>
      </c>
      <c r="N691">
        <v>0</v>
      </c>
      <c r="O691">
        <v>534414.66</v>
      </c>
      <c r="P691">
        <v>0</v>
      </c>
      <c r="Q691">
        <v>0</v>
      </c>
      <c r="R691">
        <v>0</v>
      </c>
      <c r="S691" t="s">
        <v>231</v>
      </c>
      <c r="T691" t="s">
        <v>162</v>
      </c>
      <c r="U691" t="s">
        <v>163</v>
      </c>
      <c r="V691" t="s">
        <v>162</v>
      </c>
      <c r="W691" t="s">
        <v>33</v>
      </c>
      <c r="X691" t="s">
        <v>164</v>
      </c>
      <c r="Y691" t="s">
        <v>44</v>
      </c>
      <c r="Z691" s="198">
        <v>45017</v>
      </c>
      <c r="AA691" s="198">
        <v>45565</v>
      </c>
      <c r="AB691" t="s">
        <v>36</v>
      </c>
      <c r="AC691">
        <v>1500000</v>
      </c>
      <c r="AD691" t="s">
        <v>163</v>
      </c>
      <c r="AE691" t="s">
        <v>37</v>
      </c>
      <c r="AF691" s="37">
        <v>1</v>
      </c>
      <c r="AG691" s="79" t="str">
        <f t="shared" si="10"/>
        <v>0</v>
      </c>
      <c r="AH691" s="3">
        <v>1</v>
      </c>
    </row>
    <row r="692" spans="1:34" x14ac:dyDescent="0.3">
      <c r="A692" t="s">
        <v>1462</v>
      </c>
      <c r="B692" t="s">
        <v>1463</v>
      </c>
      <c r="C692" t="s">
        <v>1853</v>
      </c>
      <c r="D692">
        <v>6100000</v>
      </c>
      <c r="E692">
        <v>6100000</v>
      </c>
      <c r="F692">
        <v>0</v>
      </c>
      <c r="G692">
        <v>0</v>
      </c>
      <c r="H692">
        <v>0</v>
      </c>
      <c r="I692">
        <v>4643110.0999999996</v>
      </c>
      <c r="J692" s="186">
        <v>76.116559016393438</v>
      </c>
      <c r="K692">
        <v>0</v>
      </c>
      <c r="L692">
        <v>0</v>
      </c>
      <c r="M692">
        <v>4643110.0999999996</v>
      </c>
      <c r="N692">
        <v>0</v>
      </c>
      <c r="O692">
        <v>4643110.0999999996</v>
      </c>
      <c r="P692">
        <v>0</v>
      </c>
      <c r="Q692">
        <v>0</v>
      </c>
      <c r="R692">
        <v>0</v>
      </c>
      <c r="S692" t="s">
        <v>30</v>
      </c>
      <c r="T692" t="s">
        <v>31</v>
      </c>
      <c r="U692" t="s">
        <v>32</v>
      </c>
      <c r="V692" t="s">
        <v>31</v>
      </c>
      <c r="W692" t="s">
        <v>33</v>
      </c>
      <c r="X692" t="s">
        <v>34</v>
      </c>
      <c r="Y692" t="s">
        <v>35</v>
      </c>
      <c r="Z692" s="198">
        <v>45017</v>
      </c>
      <c r="AA692" s="198">
        <v>45747</v>
      </c>
      <c r="AB692" t="s">
        <v>36</v>
      </c>
      <c r="AC692">
        <v>6100000</v>
      </c>
      <c r="AD692" t="s">
        <v>32</v>
      </c>
      <c r="AE692" t="s">
        <v>37</v>
      </c>
      <c r="AF692" s="37">
        <v>1</v>
      </c>
      <c r="AG692" s="79" t="str">
        <f t="shared" si="10"/>
        <v>0</v>
      </c>
      <c r="AH692" s="3">
        <v>1</v>
      </c>
    </row>
    <row r="693" spans="1:34" x14ac:dyDescent="0.3">
      <c r="A693" t="s">
        <v>1470</v>
      </c>
      <c r="B693" t="s">
        <v>1471</v>
      </c>
      <c r="C693" t="s">
        <v>1857</v>
      </c>
      <c r="D693">
        <v>700000</v>
      </c>
      <c r="E693">
        <v>700000</v>
      </c>
      <c r="F693">
        <v>0</v>
      </c>
      <c r="G693">
        <v>0</v>
      </c>
      <c r="H693">
        <v>0</v>
      </c>
      <c r="I693">
        <v>601200.71</v>
      </c>
      <c r="J693" s="186">
        <v>85.885815714285712</v>
      </c>
      <c r="K693">
        <v>0</v>
      </c>
      <c r="L693">
        <v>0</v>
      </c>
      <c r="M693">
        <v>601200.71</v>
      </c>
      <c r="N693">
        <v>0</v>
      </c>
      <c r="O693">
        <v>601200.71</v>
      </c>
      <c r="P693">
        <v>0</v>
      </c>
      <c r="Q693">
        <v>0</v>
      </c>
      <c r="R693">
        <v>0</v>
      </c>
      <c r="S693" t="s">
        <v>99</v>
      </c>
      <c r="T693" t="s">
        <v>100</v>
      </c>
      <c r="U693" t="s">
        <v>101</v>
      </c>
      <c r="V693" t="s">
        <v>100</v>
      </c>
      <c r="W693" t="s">
        <v>33</v>
      </c>
      <c r="X693" t="s">
        <v>102</v>
      </c>
      <c r="Y693" t="s">
        <v>35</v>
      </c>
      <c r="Z693" s="198">
        <v>45167</v>
      </c>
      <c r="AA693" s="198">
        <v>45535</v>
      </c>
      <c r="AB693" t="s">
        <v>36</v>
      </c>
      <c r="AC693">
        <v>1200000</v>
      </c>
      <c r="AD693" t="s">
        <v>101</v>
      </c>
      <c r="AE693" t="s">
        <v>37</v>
      </c>
      <c r="AF693" s="37">
        <v>1</v>
      </c>
      <c r="AG693" s="79" t="str">
        <f t="shared" si="10"/>
        <v>0</v>
      </c>
      <c r="AH693" s="3">
        <v>1</v>
      </c>
    </row>
    <row r="694" spans="1:34" x14ac:dyDescent="0.3">
      <c r="A694" t="s">
        <v>1464</v>
      </c>
      <c r="B694" t="s">
        <v>1465</v>
      </c>
      <c r="C694" t="s">
        <v>1853</v>
      </c>
      <c r="D694">
        <v>4500000</v>
      </c>
      <c r="E694">
        <v>4500000</v>
      </c>
      <c r="F694">
        <v>0</v>
      </c>
      <c r="G694">
        <v>0</v>
      </c>
      <c r="H694">
        <v>0</v>
      </c>
      <c r="I694">
        <v>4499312.46</v>
      </c>
      <c r="J694" s="186">
        <v>99.984721333333326</v>
      </c>
      <c r="K694">
        <v>0</v>
      </c>
      <c r="L694">
        <v>0</v>
      </c>
      <c r="M694">
        <v>4499312.46</v>
      </c>
      <c r="N694">
        <v>0</v>
      </c>
      <c r="O694">
        <v>4499312.46</v>
      </c>
      <c r="P694">
        <v>0</v>
      </c>
      <c r="Q694">
        <v>0</v>
      </c>
      <c r="R694">
        <v>0</v>
      </c>
      <c r="S694" t="s">
        <v>30</v>
      </c>
      <c r="T694" t="s">
        <v>31</v>
      </c>
      <c r="U694" t="s">
        <v>32</v>
      </c>
      <c r="V694" t="s">
        <v>31</v>
      </c>
      <c r="W694" t="s">
        <v>33</v>
      </c>
      <c r="X694" t="s">
        <v>34</v>
      </c>
      <c r="Y694" t="s">
        <v>44</v>
      </c>
      <c r="Z694" s="198">
        <v>45017</v>
      </c>
      <c r="AA694" s="198">
        <v>45747</v>
      </c>
      <c r="AB694" t="s">
        <v>36</v>
      </c>
      <c r="AC694">
        <v>4500000</v>
      </c>
      <c r="AD694" t="s">
        <v>32</v>
      </c>
      <c r="AE694" t="s">
        <v>37</v>
      </c>
      <c r="AF694" s="37">
        <v>1</v>
      </c>
      <c r="AG694" s="79" t="str">
        <f t="shared" si="10"/>
        <v>0</v>
      </c>
      <c r="AH694" s="3">
        <v>1</v>
      </c>
    </row>
    <row r="695" spans="1:34" x14ac:dyDescent="0.3">
      <c r="A695" t="s">
        <v>1484</v>
      </c>
      <c r="B695" t="s">
        <v>1485</v>
      </c>
      <c r="C695" t="s">
        <v>1857</v>
      </c>
      <c r="D695">
        <v>1200000</v>
      </c>
      <c r="E695">
        <v>1200000</v>
      </c>
      <c r="F695">
        <v>0</v>
      </c>
      <c r="G695">
        <v>0</v>
      </c>
      <c r="H695">
        <v>0</v>
      </c>
      <c r="I695">
        <v>1008200.84</v>
      </c>
      <c r="J695" s="186">
        <v>84.01673666666666</v>
      </c>
      <c r="K695">
        <v>0</v>
      </c>
      <c r="L695">
        <v>0</v>
      </c>
      <c r="M695">
        <v>1008200.84</v>
      </c>
      <c r="N695">
        <v>0</v>
      </c>
      <c r="O695">
        <v>1008200.84</v>
      </c>
      <c r="P695">
        <v>0</v>
      </c>
      <c r="Q695">
        <v>0</v>
      </c>
      <c r="R695">
        <v>0</v>
      </c>
      <c r="S695" t="s">
        <v>99</v>
      </c>
      <c r="T695" t="s">
        <v>100</v>
      </c>
      <c r="U695" t="s">
        <v>101</v>
      </c>
      <c r="V695" t="s">
        <v>100</v>
      </c>
      <c r="W695" t="s">
        <v>33</v>
      </c>
      <c r="X695" t="s">
        <v>102</v>
      </c>
      <c r="Y695" t="s">
        <v>44</v>
      </c>
      <c r="Z695" s="198">
        <v>45167</v>
      </c>
      <c r="AA695" s="198">
        <v>45535</v>
      </c>
      <c r="AB695" t="s">
        <v>36</v>
      </c>
      <c r="AC695">
        <v>1200000</v>
      </c>
      <c r="AD695" t="s">
        <v>101</v>
      </c>
      <c r="AE695" t="s">
        <v>37</v>
      </c>
      <c r="AF695" s="37">
        <v>1</v>
      </c>
      <c r="AG695" s="79" t="str">
        <f t="shared" si="10"/>
        <v>0</v>
      </c>
      <c r="AH695" s="3">
        <v>1</v>
      </c>
    </row>
    <row r="696" spans="1:34" x14ac:dyDescent="0.3">
      <c r="A696" t="s">
        <v>1440</v>
      </c>
      <c r="B696" t="s">
        <v>1441</v>
      </c>
      <c r="C696" t="s">
        <v>1854</v>
      </c>
      <c r="D696">
        <v>15800000</v>
      </c>
      <c r="E696">
        <v>15800000</v>
      </c>
      <c r="F696">
        <v>0</v>
      </c>
      <c r="G696">
        <v>0</v>
      </c>
      <c r="H696">
        <v>0</v>
      </c>
      <c r="I696">
        <v>15620520.67</v>
      </c>
      <c r="J696" s="186">
        <v>98.864054873417714</v>
      </c>
      <c r="K696">
        <v>0</v>
      </c>
      <c r="L696">
        <v>0</v>
      </c>
      <c r="M696">
        <v>15620520.67</v>
      </c>
      <c r="N696">
        <v>0</v>
      </c>
      <c r="O696">
        <v>15620520.67</v>
      </c>
      <c r="P696">
        <v>0</v>
      </c>
      <c r="Q696">
        <v>0</v>
      </c>
      <c r="R696">
        <v>0</v>
      </c>
      <c r="S696" t="s">
        <v>72</v>
      </c>
      <c r="T696" t="s">
        <v>41</v>
      </c>
      <c r="U696" t="s">
        <v>42</v>
      </c>
      <c r="V696" t="s">
        <v>41</v>
      </c>
      <c r="W696" t="s">
        <v>33</v>
      </c>
      <c r="X696" t="s">
        <v>43</v>
      </c>
      <c r="Y696" t="s">
        <v>35</v>
      </c>
      <c r="Z696" s="198">
        <v>45167</v>
      </c>
      <c r="AA696" s="198">
        <v>45899</v>
      </c>
      <c r="AB696" t="s">
        <v>36</v>
      </c>
      <c r="AC696">
        <v>15800000</v>
      </c>
      <c r="AD696" t="s">
        <v>42</v>
      </c>
      <c r="AE696" t="s">
        <v>37</v>
      </c>
      <c r="AF696" s="37">
        <v>1</v>
      </c>
      <c r="AG696" s="79" t="str">
        <f t="shared" si="10"/>
        <v>0</v>
      </c>
      <c r="AH696" s="3">
        <v>1</v>
      </c>
    </row>
    <row r="697" spans="1:34" x14ac:dyDescent="0.3">
      <c r="A697" t="s">
        <v>1480</v>
      </c>
      <c r="B697" t="s">
        <v>1481</v>
      </c>
      <c r="C697" t="s">
        <v>1854</v>
      </c>
      <c r="D697">
        <v>1100000</v>
      </c>
      <c r="E697">
        <v>1100000</v>
      </c>
      <c r="F697">
        <v>0</v>
      </c>
      <c r="G697">
        <v>0</v>
      </c>
      <c r="H697">
        <v>0</v>
      </c>
      <c r="I697">
        <v>873529.14</v>
      </c>
      <c r="J697" s="186">
        <v>79.411739999999995</v>
      </c>
      <c r="K697">
        <v>0</v>
      </c>
      <c r="L697">
        <v>0</v>
      </c>
      <c r="M697">
        <v>873529.14</v>
      </c>
      <c r="N697">
        <v>0</v>
      </c>
      <c r="O697">
        <v>873529.14</v>
      </c>
      <c r="P697">
        <v>0</v>
      </c>
      <c r="Q697">
        <v>0</v>
      </c>
      <c r="R697">
        <v>0</v>
      </c>
      <c r="S697" t="s">
        <v>72</v>
      </c>
      <c r="T697" t="s">
        <v>41</v>
      </c>
      <c r="U697" t="s">
        <v>42</v>
      </c>
      <c r="V697" t="s">
        <v>41</v>
      </c>
      <c r="W697" t="s">
        <v>33</v>
      </c>
      <c r="X697" t="s">
        <v>43</v>
      </c>
      <c r="Y697" t="s">
        <v>44</v>
      </c>
      <c r="Z697" s="198">
        <v>45167</v>
      </c>
      <c r="AA697" s="198">
        <v>45533</v>
      </c>
      <c r="AB697" t="s">
        <v>36</v>
      </c>
      <c r="AC697">
        <v>1100000</v>
      </c>
      <c r="AD697" t="s">
        <v>42</v>
      </c>
      <c r="AE697" t="s">
        <v>37</v>
      </c>
      <c r="AF697" s="37">
        <v>1</v>
      </c>
      <c r="AG697" s="79" t="str">
        <f t="shared" si="10"/>
        <v>0</v>
      </c>
      <c r="AH697" s="3">
        <v>1</v>
      </c>
    </row>
    <row r="698" spans="1:34" x14ac:dyDescent="0.3">
      <c r="A698" t="s">
        <v>1466</v>
      </c>
      <c r="B698" t="s">
        <v>1467</v>
      </c>
      <c r="C698" t="s">
        <v>1854</v>
      </c>
      <c r="D698">
        <v>17000000</v>
      </c>
      <c r="E698">
        <v>17000000</v>
      </c>
      <c r="F698">
        <v>0</v>
      </c>
      <c r="G698">
        <v>0</v>
      </c>
      <c r="H698">
        <v>0</v>
      </c>
      <c r="I698">
        <v>16681278.15</v>
      </c>
      <c r="J698" s="186">
        <v>98.125165588235291</v>
      </c>
      <c r="K698">
        <v>0</v>
      </c>
      <c r="L698">
        <v>0</v>
      </c>
      <c r="M698">
        <v>16681278.15</v>
      </c>
      <c r="N698">
        <v>0</v>
      </c>
      <c r="O698">
        <v>16681278.15</v>
      </c>
      <c r="P698">
        <v>0</v>
      </c>
      <c r="Q698">
        <v>0</v>
      </c>
      <c r="R698">
        <v>0</v>
      </c>
      <c r="S698" t="s">
        <v>72</v>
      </c>
      <c r="T698" t="s">
        <v>41</v>
      </c>
      <c r="U698" t="s">
        <v>42</v>
      </c>
      <c r="V698" t="s">
        <v>41</v>
      </c>
      <c r="W698" t="s">
        <v>33</v>
      </c>
      <c r="X698" t="s">
        <v>43</v>
      </c>
      <c r="Y698" t="s">
        <v>317</v>
      </c>
      <c r="Z698" s="198">
        <v>45168</v>
      </c>
      <c r="AA698" s="198">
        <v>45900</v>
      </c>
      <c r="AB698" t="s">
        <v>36</v>
      </c>
      <c r="AC698">
        <v>17000000</v>
      </c>
      <c r="AD698" t="s">
        <v>42</v>
      </c>
      <c r="AE698" t="s">
        <v>37</v>
      </c>
      <c r="AF698" s="37">
        <v>1</v>
      </c>
      <c r="AG698" s="79" t="str">
        <f t="shared" si="10"/>
        <v>0</v>
      </c>
      <c r="AH698" s="3">
        <v>1</v>
      </c>
    </row>
    <row r="699" spans="1:34" x14ac:dyDescent="0.3">
      <c r="A699" t="s">
        <v>1478</v>
      </c>
      <c r="B699" t="s">
        <v>1479</v>
      </c>
      <c r="C699" t="s">
        <v>1858</v>
      </c>
      <c r="D699">
        <v>1450000</v>
      </c>
      <c r="E699">
        <v>1450000</v>
      </c>
      <c r="F699">
        <v>0</v>
      </c>
      <c r="G699">
        <v>0</v>
      </c>
      <c r="H699">
        <v>0</v>
      </c>
      <c r="I699">
        <v>1482000</v>
      </c>
      <c r="J699" s="186">
        <v>102.20689655172414</v>
      </c>
      <c r="K699">
        <v>0</v>
      </c>
      <c r="L699">
        <v>0</v>
      </c>
      <c r="M699">
        <v>1482000</v>
      </c>
      <c r="N699">
        <v>0</v>
      </c>
      <c r="O699">
        <v>1482000</v>
      </c>
      <c r="P699">
        <v>0</v>
      </c>
      <c r="Q699">
        <v>0</v>
      </c>
      <c r="R699">
        <v>0</v>
      </c>
      <c r="S699" t="s">
        <v>1231</v>
      </c>
      <c r="T699" t="s">
        <v>51</v>
      </c>
      <c r="U699" t="s">
        <v>52</v>
      </c>
      <c r="V699" t="s">
        <v>51</v>
      </c>
      <c r="W699" t="s">
        <v>33</v>
      </c>
      <c r="X699" t="s">
        <v>53</v>
      </c>
      <c r="Y699" t="s">
        <v>44</v>
      </c>
      <c r="Z699" s="198">
        <v>45170</v>
      </c>
      <c r="AA699" s="198">
        <v>45565</v>
      </c>
      <c r="AB699" t="s">
        <v>36</v>
      </c>
      <c r="AC699">
        <v>1450000</v>
      </c>
      <c r="AD699" t="s">
        <v>52</v>
      </c>
      <c r="AE699" t="s">
        <v>37</v>
      </c>
      <c r="AF699" s="37">
        <v>1</v>
      </c>
      <c r="AG699" s="79" t="str">
        <f t="shared" si="10"/>
        <v>0</v>
      </c>
      <c r="AH699" s="3">
        <v>1</v>
      </c>
    </row>
    <row r="700" spans="1:34" x14ac:dyDescent="0.3">
      <c r="A700" t="s">
        <v>1500</v>
      </c>
      <c r="B700" t="s">
        <v>1501</v>
      </c>
      <c r="C700" t="s">
        <v>1858</v>
      </c>
      <c r="D700">
        <v>1390000</v>
      </c>
      <c r="E700">
        <v>1390000</v>
      </c>
      <c r="F700">
        <v>0</v>
      </c>
      <c r="G700">
        <v>0</v>
      </c>
      <c r="H700">
        <v>0</v>
      </c>
      <c r="I700">
        <v>1482000</v>
      </c>
      <c r="J700" s="186">
        <v>106.61870503597122</v>
      </c>
      <c r="K700">
        <v>0</v>
      </c>
      <c r="L700">
        <v>0</v>
      </c>
      <c r="M700">
        <v>1482000</v>
      </c>
      <c r="N700">
        <v>0</v>
      </c>
      <c r="O700">
        <v>1482000</v>
      </c>
      <c r="P700">
        <v>0</v>
      </c>
      <c r="Q700">
        <v>0</v>
      </c>
      <c r="R700">
        <v>0</v>
      </c>
      <c r="S700" t="s">
        <v>1231</v>
      </c>
      <c r="T700" t="s">
        <v>51</v>
      </c>
      <c r="U700" t="s">
        <v>52</v>
      </c>
      <c r="V700" t="s">
        <v>51</v>
      </c>
      <c r="W700" t="s">
        <v>33</v>
      </c>
      <c r="X700" t="s">
        <v>53</v>
      </c>
      <c r="Y700" t="s">
        <v>44</v>
      </c>
      <c r="Z700" s="198">
        <v>45170</v>
      </c>
      <c r="AA700" s="198">
        <v>45565</v>
      </c>
      <c r="AB700" t="s">
        <v>36</v>
      </c>
      <c r="AC700">
        <v>1390000</v>
      </c>
      <c r="AD700" t="s">
        <v>52</v>
      </c>
      <c r="AE700" t="s">
        <v>37</v>
      </c>
      <c r="AF700" s="37">
        <v>1</v>
      </c>
      <c r="AG700" s="79" t="str">
        <f t="shared" si="10"/>
        <v>0</v>
      </c>
      <c r="AH700" s="3">
        <v>1</v>
      </c>
    </row>
    <row r="701" spans="1:34" x14ac:dyDescent="0.3">
      <c r="A701" t="s">
        <v>1474</v>
      </c>
      <c r="B701" t="s">
        <v>1475</v>
      </c>
      <c r="C701" t="s">
        <v>1855</v>
      </c>
      <c r="D701">
        <v>2400000</v>
      </c>
      <c r="E701">
        <v>2400000</v>
      </c>
      <c r="F701">
        <v>0</v>
      </c>
      <c r="G701">
        <v>0</v>
      </c>
      <c r="H701">
        <v>0</v>
      </c>
      <c r="I701">
        <v>2330385.77</v>
      </c>
      <c r="J701" s="186">
        <v>97.099407083333332</v>
      </c>
      <c r="K701">
        <v>0</v>
      </c>
      <c r="L701">
        <v>0</v>
      </c>
      <c r="M701">
        <v>2330385.77</v>
      </c>
      <c r="N701">
        <v>0</v>
      </c>
      <c r="O701">
        <v>2330385.77</v>
      </c>
      <c r="P701">
        <v>0</v>
      </c>
      <c r="Q701">
        <v>0</v>
      </c>
      <c r="R701">
        <v>0</v>
      </c>
      <c r="S701" t="s">
        <v>286</v>
      </c>
      <c r="T701" t="s">
        <v>57</v>
      </c>
      <c r="U701" t="s">
        <v>58</v>
      </c>
      <c r="V701" t="s">
        <v>57</v>
      </c>
      <c r="W701" t="s">
        <v>33</v>
      </c>
      <c r="X701" t="s">
        <v>59</v>
      </c>
      <c r="Y701" t="s">
        <v>35</v>
      </c>
      <c r="Z701" s="198">
        <v>45169</v>
      </c>
      <c r="AA701" s="198">
        <v>45657</v>
      </c>
      <c r="AB701" t="s">
        <v>36</v>
      </c>
      <c r="AC701">
        <v>2400000</v>
      </c>
      <c r="AD701" t="s">
        <v>58</v>
      </c>
      <c r="AE701" t="s">
        <v>37</v>
      </c>
      <c r="AF701" s="37">
        <v>1</v>
      </c>
      <c r="AG701" s="79" t="str">
        <f t="shared" si="10"/>
        <v>0</v>
      </c>
      <c r="AH701" s="3">
        <v>1</v>
      </c>
    </row>
    <row r="702" spans="1:34" x14ac:dyDescent="0.3">
      <c r="A702" t="s">
        <v>1496</v>
      </c>
      <c r="B702" t="s">
        <v>1497</v>
      </c>
      <c r="C702" t="s">
        <v>1858</v>
      </c>
      <c r="D702">
        <v>1300000</v>
      </c>
      <c r="E702">
        <v>1300000</v>
      </c>
      <c r="F702">
        <v>0</v>
      </c>
      <c r="G702">
        <v>0</v>
      </c>
      <c r="H702">
        <v>0</v>
      </c>
      <c r="I702">
        <v>837082.53</v>
      </c>
      <c r="J702" s="186">
        <v>64.390963846153852</v>
      </c>
      <c r="K702">
        <v>0</v>
      </c>
      <c r="L702">
        <v>0</v>
      </c>
      <c r="M702">
        <v>837082.53</v>
      </c>
      <c r="N702">
        <v>0</v>
      </c>
      <c r="O702">
        <v>837082.53</v>
      </c>
      <c r="P702">
        <v>0</v>
      </c>
      <c r="Q702">
        <v>0</v>
      </c>
      <c r="R702">
        <v>0</v>
      </c>
      <c r="S702" t="s">
        <v>1231</v>
      </c>
      <c r="T702" t="s">
        <v>51</v>
      </c>
      <c r="U702" t="s">
        <v>52</v>
      </c>
      <c r="V702" t="s">
        <v>51</v>
      </c>
      <c r="W702" t="s">
        <v>33</v>
      </c>
      <c r="X702" t="s">
        <v>53</v>
      </c>
      <c r="Y702" t="s">
        <v>35</v>
      </c>
      <c r="Z702" s="198">
        <v>45170</v>
      </c>
      <c r="AA702" s="198">
        <v>45565</v>
      </c>
      <c r="AB702" t="s">
        <v>36</v>
      </c>
      <c r="AC702">
        <v>1300000</v>
      </c>
      <c r="AD702" t="s">
        <v>52</v>
      </c>
      <c r="AE702" t="s">
        <v>37</v>
      </c>
      <c r="AF702" s="37">
        <v>1</v>
      </c>
      <c r="AG702" s="79" t="str">
        <f t="shared" si="10"/>
        <v>0</v>
      </c>
      <c r="AH702" s="3">
        <v>1</v>
      </c>
    </row>
    <row r="703" spans="1:34" x14ac:dyDescent="0.3">
      <c r="A703" t="s">
        <v>1498</v>
      </c>
      <c r="B703" t="s">
        <v>1499</v>
      </c>
      <c r="C703" t="s">
        <v>1858</v>
      </c>
      <c r="D703">
        <v>1700000</v>
      </c>
      <c r="E703">
        <v>1700000</v>
      </c>
      <c r="F703">
        <v>0</v>
      </c>
      <c r="G703">
        <v>0</v>
      </c>
      <c r="H703">
        <v>0</v>
      </c>
      <c r="I703">
        <v>1695240.14</v>
      </c>
      <c r="J703" s="186">
        <v>99.720008235294117</v>
      </c>
      <c r="K703">
        <v>0</v>
      </c>
      <c r="L703">
        <v>0</v>
      </c>
      <c r="M703">
        <v>1695240.14</v>
      </c>
      <c r="N703">
        <v>0</v>
      </c>
      <c r="O703">
        <v>1695240.14</v>
      </c>
      <c r="P703">
        <v>0</v>
      </c>
      <c r="Q703">
        <v>0</v>
      </c>
      <c r="R703">
        <v>0</v>
      </c>
      <c r="S703" t="s">
        <v>1231</v>
      </c>
      <c r="T703" t="s">
        <v>51</v>
      </c>
      <c r="U703" t="s">
        <v>52</v>
      </c>
      <c r="V703" t="s">
        <v>51</v>
      </c>
      <c r="W703" t="s">
        <v>33</v>
      </c>
      <c r="X703" t="s">
        <v>53</v>
      </c>
      <c r="Y703" t="s">
        <v>35</v>
      </c>
      <c r="Z703" s="198">
        <v>45170</v>
      </c>
      <c r="AA703" s="198">
        <v>45565</v>
      </c>
      <c r="AB703" t="s">
        <v>36</v>
      </c>
      <c r="AC703">
        <v>1700000</v>
      </c>
      <c r="AD703" t="s">
        <v>52</v>
      </c>
      <c r="AE703" t="s">
        <v>37</v>
      </c>
      <c r="AF703" s="37">
        <v>1</v>
      </c>
      <c r="AG703" s="79" t="str">
        <f t="shared" si="10"/>
        <v>0</v>
      </c>
      <c r="AH703" s="3">
        <v>1</v>
      </c>
    </row>
    <row r="704" spans="1:34" x14ac:dyDescent="0.3">
      <c r="A704" t="s">
        <v>1608</v>
      </c>
      <c r="B704" t="s">
        <v>1609</v>
      </c>
      <c r="C704" t="s">
        <v>1858</v>
      </c>
      <c r="D704">
        <v>1200000</v>
      </c>
      <c r="E704">
        <v>1200000</v>
      </c>
      <c r="F704">
        <v>0</v>
      </c>
      <c r="G704">
        <v>0</v>
      </c>
      <c r="H704">
        <v>0</v>
      </c>
      <c r="I704">
        <v>1172031.56</v>
      </c>
      <c r="J704" s="186">
        <v>97.669296666666668</v>
      </c>
      <c r="K704">
        <v>0</v>
      </c>
      <c r="L704">
        <v>0</v>
      </c>
      <c r="M704">
        <v>1172031.56</v>
      </c>
      <c r="N704">
        <v>0</v>
      </c>
      <c r="O704">
        <v>1172031.56</v>
      </c>
      <c r="P704">
        <v>0</v>
      </c>
      <c r="Q704">
        <v>0</v>
      </c>
      <c r="R704">
        <v>0</v>
      </c>
      <c r="S704" t="s">
        <v>1231</v>
      </c>
      <c r="T704" t="s">
        <v>51</v>
      </c>
      <c r="U704" t="s">
        <v>52</v>
      </c>
      <c r="V704" t="s">
        <v>51</v>
      </c>
      <c r="W704" t="s">
        <v>33</v>
      </c>
      <c r="X704" t="s">
        <v>53</v>
      </c>
      <c r="Y704" t="s">
        <v>44</v>
      </c>
      <c r="Z704" s="198">
        <v>45170</v>
      </c>
      <c r="AA704" s="198">
        <v>45565</v>
      </c>
      <c r="AB704" t="s">
        <v>36</v>
      </c>
      <c r="AC704">
        <v>1200000</v>
      </c>
      <c r="AD704" t="s">
        <v>52</v>
      </c>
      <c r="AE704" t="s">
        <v>37</v>
      </c>
      <c r="AF704" s="37">
        <v>1</v>
      </c>
      <c r="AG704" s="79" t="str">
        <f t="shared" si="10"/>
        <v>0</v>
      </c>
      <c r="AH704" s="3">
        <v>1</v>
      </c>
    </row>
    <row r="705" spans="1:34" x14ac:dyDescent="0.3">
      <c r="A705" t="s">
        <v>1490</v>
      </c>
      <c r="B705" t="s">
        <v>1491</v>
      </c>
      <c r="C705" t="s">
        <v>1859</v>
      </c>
      <c r="D705">
        <v>2400000</v>
      </c>
      <c r="E705">
        <v>2400000</v>
      </c>
      <c r="F705">
        <v>0</v>
      </c>
      <c r="G705">
        <v>0</v>
      </c>
      <c r="H705">
        <v>0</v>
      </c>
      <c r="I705">
        <v>2385978.36</v>
      </c>
      <c r="J705" s="186">
        <v>99.415764999999993</v>
      </c>
      <c r="K705">
        <v>0</v>
      </c>
      <c r="L705">
        <v>0</v>
      </c>
      <c r="M705">
        <v>2385978.36</v>
      </c>
      <c r="N705">
        <v>0</v>
      </c>
      <c r="O705">
        <v>2385978.36</v>
      </c>
      <c r="P705">
        <v>0</v>
      </c>
      <c r="Q705">
        <v>0</v>
      </c>
      <c r="R705">
        <v>0</v>
      </c>
      <c r="S705" t="s">
        <v>1355</v>
      </c>
      <c r="T705" t="s">
        <v>162</v>
      </c>
      <c r="U705" t="s">
        <v>163</v>
      </c>
      <c r="V705" t="s">
        <v>162</v>
      </c>
      <c r="W705" t="s">
        <v>33</v>
      </c>
      <c r="X705" t="s">
        <v>164</v>
      </c>
      <c r="Y705" t="s">
        <v>35</v>
      </c>
      <c r="Z705" s="198">
        <v>45017</v>
      </c>
      <c r="AA705" s="198">
        <v>45747</v>
      </c>
      <c r="AB705" t="s">
        <v>36</v>
      </c>
      <c r="AC705">
        <v>2400000</v>
      </c>
      <c r="AD705" t="s">
        <v>163</v>
      </c>
      <c r="AE705" t="s">
        <v>37</v>
      </c>
      <c r="AF705" s="37">
        <v>1</v>
      </c>
      <c r="AG705" s="79" t="str">
        <f t="shared" si="10"/>
        <v>0</v>
      </c>
      <c r="AH705" s="3">
        <v>1</v>
      </c>
    </row>
    <row r="706" spans="1:34" x14ac:dyDescent="0.3">
      <c r="A706" t="s">
        <v>1492</v>
      </c>
      <c r="B706" t="s">
        <v>1493</v>
      </c>
      <c r="C706" t="s">
        <v>1854</v>
      </c>
      <c r="D706">
        <v>2800000</v>
      </c>
      <c r="E706">
        <v>2800000</v>
      </c>
      <c r="F706">
        <v>0</v>
      </c>
      <c r="G706">
        <v>0</v>
      </c>
      <c r="H706">
        <v>0</v>
      </c>
      <c r="I706">
        <v>2552471.34</v>
      </c>
      <c r="J706" s="186">
        <v>91.159690714285702</v>
      </c>
      <c r="K706">
        <v>0</v>
      </c>
      <c r="L706">
        <v>0</v>
      </c>
      <c r="M706">
        <v>2552471.34</v>
      </c>
      <c r="N706">
        <v>0</v>
      </c>
      <c r="O706">
        <v>2552471.34</v>
      </c>
      <c r="P706">
        <v>0</v>
      </c>
      <c r="Q706">
        <v>0</v>
      </c>
      <c r="R706">
        <v>0</v>
      </c>
      <c r="S706" t="s">
        <v>72</v>
      </c>
      <c r="T706" t="s">
        <v>41</v>
      </c>
      <c r="U706" t="s">
        <v>42</v>
      </c>
      <c r="V706" t="s">
        <v>41</v>
      </c>
      <c r="W706" t="s">
        <v>33</v>
      </c>
      <c r="X706" t="s">
        <v>43</v>
      </c>
      <c r="Y706" t="s">
        <v>35</v>
      </c>
      <c r="Z706" s="198">
        <v>45170</v>
      </c>
      <c r="AA706" s="198">
        <v>45564</v>
      </c>
      <c r="AB706" t="s">
        <v>36</v>
      </c>
      <c r="AC706">
        <v>2800000</v>
      </c>
      <c r="AD706" t="s">
        <v>42</v>
      </c>
      <c r="AE706" t="s">
        <v>37</v>
      </c>
      <c r="AF706" s="37">
        <v>1</v>
      </c>
      <c r="AG706" s="79" t="str">
        <f t="shared" si="10"/>
        <v>0</v>
      </c>
      <c r="AH706" s="3">
        <v>1</v>
      </c>
    </row>
    <row r="707" spans="1:34" x14ac:dyDescent="0.3">
      <c r="A707" t="s">
        <v>1486</v>
      </c>
      <c r="B707" t="s">
        <v>1487</v>
      </c>
      <c r="C707" t="s">
        <v>1855</v>
      </c>
      <c r="D707">
        <v>3254000</v>
      </c>
      <c r="E707">
        <v>3254000</v>
      </c>
      <c r="F707">
        <v>0</v>
      </c>
      <c r="G707">
        <v>0</v>
      </c>
      <c r="H707">
        <v>0</v>
      </c>
      <c r="I707">
        <v>3224956.52</v>
      </c>
      <c r="J707" s="186">
        <v>99.107452980946533</v>
      </c>
      <c r="K707">
        <v>0</v>
      </c>
      <c r="L707">
        <v>0</v>
      </c>
      <c r="M707">
        <v>3224956.52</v>
      </c>
      <c r="N707">
        <v>0</v>
      </c>
      <c r="O707">
        <v>3224956.52</v>
      </c>
      <c r="P707">
        <v>0</v>
      </c>
      <c r="Q707">
        <v>0</v>
      </c>
      <c r="R707">
        <v>0</v>
      </c>
      <c r="S707" t="s">
        <v>2949</v>
      </c>
      <c r="T707" t="s">
        <v>57</v>
      </c>
      <c r="U707" t="s">
        <v>58</v>
      </c>
      <c r="V707" t="s">
        <v>57</v>
      </c>
      <c r="W707" t="s">
        <v>33</v>
      </c>
      <c r="X707" t="s">
        <v>59</v>
      </c>
      <c r="Y707" t="s">
        <v>35</v>
      </c>
      <c r="Z707" s="198">
        <v>45175</v>
      </c>
      <c r="AA707" s="198">
        <v>45657</v>
      </c>
      <c r="AB707" t="s">
        <v>36</v>
      </c>
      <c r="AC707">
        <v>3254000</v>
      </c>
      <c r="AD707" t="s">
        <v>58</v>
      </c>
      <c r="AE707" t="s">
        <v>37</v>
      </c>
      <c r="AF707" s="37">
        <v>1</v>
      </c>
      <c r="AG707" s="79" t="str">
        <f t="shared" ref="AG707:AG770" si="11">IF(N707&lt;0,"1","0")</f>
        <v>0</v>
      </c>
      <c r="AH707" s="3">
        <v>1</v>
      </c>
    </row>
    <row r="708" spans="1:34" x14ac:dyDescent="0.3">
      <c r="A708" t="s">
        <v>1488</v>
      </c>
      <c r="B708" t="s">
        <v>1489</v>
      </c>
      <c r="C708" t="s">
        <v>1855</v>
      </c>
      <c r="D708">
        <v>2000000</v>
      </c>
      <c r="E708">
        <v>2000000</v>
      </c>
      <c r="F708">
        <v>0</v>
      </c>
      <c r="G708">
        <v>0</v>
      </c>
      <c r="H708">
        <v>0</v>
      </c>
      <c r="I708">
        <v>1378423.87</v>
      </c>
      <c r="J708" s="186">
        <v>68.921193500000001</v>
      </c>
      <c r="K708">
        <v>0</v>
      </c>
      <c r="L708">
        <v>0</v>
      </c>
      <c r="M708">
        <v>1378423.87</v>
      </c>
      <c r="N708">
        <v>0</v>
      </c>
      <c r="O708">
        <v>1378423.87</v>
      </c>
      <c r="P708">
        <v>0</v>
      </c>
      <c r="Q708">
        <v>0</v>
      </c>
      <c r="R708">
        <v>0</v>
      </c>
      <c r="S708" t="s">
        <v>56</v>
      </c>
      <c r="T708" t="s">
        <v>57</v>
      </c>
      <c r="U708" t="s">
        <v>58</v>
      </c>
      <c r="V708" t="s">
        <v>57</v>
      </c>
      <c r="W708" t="s">
        <v>33</v>
      </c>
      <c r="X708" t="s">
        <v>59</v>
      </c>
      <c r="Y708" t="s">
        <v>86</v>
      </c>
      <c r="Z708" s="198">
        <v>45175</v>
      </c>
      <c r="AA708" s="198">
        <v>45565</v>
      </c>
      <c r="AB708" t="s">
        <v>36</v>
      </c>
      <c r="AC708">
        <v>2000000</v>
      </c>
      <c r="AD708" t="s">
        <v>58</v>
      </c>
      <c r="AE708" t="s">
        <v>37</v>
      </c>
      <c r="AF708" s="37">
        <v>1</v>
      </c>
      <c r="AG708" s="79" t="str">
        <f t="shared" si="11"/>
        <v>0</v>
      </c>
      <c r="AH708" s="3">
        <v>1</v>
      </c>
    </row>
    <row r="709" spans="1:34" x14ac:dyDescent="0.3">
      <c r="A709" t="s">
        <v>1494</v>
      </c>
      <c r="B709" t="s">
        <v>1495</v>
      </c>
      <c r="C709" t="s">
        <v>1860</v>
      </c>
      <c r="D709">
        <v>1200000</v>
      </c>
      <c r="E709">
        <v>1200000</v>
      </c>
      <c r="F709">
        <v>0</v>
      </c>
      <c r="G709">
        <v>0</v>
      </c>
      <c r="H709">
        <v>0</v>
      </c>
      <c r="I709">
        <v>1184745.05</v>
      </c>
      <c r="J709" s="186">
        <v>98.728754166666675</v>
      </c>
      <c r="K709">
        <v>0</v>
      </c>
      <c r="L709">
        <v>0</v>
      </c>
      <c r="M709">
        <v>1184745.05</v>
      </c>
      <c r="N709">
        <v>0</v>
      </c>
      <c r="O709">
        <v>1184745.05</v>
      </c>
      <c r="P709">
        <v>0</v>
      </c>
      <c r="Q709">
        <v>0</v>
      </c>
      <c r="R709">
        <v>0</v>
      </c>
      <c r="S709" t="s">
        <v>111</v>
      </c>
      <c r="T709" t="s">
        <v>112</v>
      </c>
      <c r="U709" t="s">
        <v>113</v>
      </c>
      <c r="V709" t="s">
        <v>112</v>
      </c>
      <c r="W709" t="s">
        <v>33</v>
      </c>
      <c r="X709" t="s">
        <v>114</v>
      </c>
      <c r="Y709" t="s">
        <v>44</v>
      </c>
      <c r="Z709" s="198">
        <v>45185</v>
      </c>
      <c r="AA709" s="198">
        <v>45657</v>
      </c>
      <c r="AB709" t="s">
        <v>36</v>
      </c>
      <c r="AC709">
        <v>1200000</v>
      </c>
      <c r="AD709" t="s">
        <v>113</v>
      </c>
      <c r="AE709" t="s">
        <v>37</v>
      </c>
      <c r="AF709" s="37">
        <v>1</v>
      </c>
      <c r="AG709" s="79" t="str">
        <f t="shared" si="11"/>
        <v>0</v>
      </c>
      <c r="AH709" s="3">
        <v>1</v>
      </c>
    </row>
    <row r="710" spans="1:34" x14ac:dyDescent="0.3">
      <c r="A710" t="s">
        <v>1596</v>
      </c>
      <c r="B710" t="s">
        <v>1597</v>
      </c>
      <c r="C710" t="s">
        <v>1856</v>
      </c>
      <c r="D710">
        <v>735000</v>
      </c>
      <c r="E710">
        <v>735000</v>
      </c>
      <c r="F710">
        <v>0</v>
      </c>
      <c r="G710">
        <v>0</v>
      </c>
      <c r="H710">
        <v>0</v>
      </c>
      <c r="I710">
        <v>734081</v>
      </c>
      <c r="J710" s="186">
        <v>99.874965986394557</v>
      </c>
      <c r="K710">
        <v>0</v>
      </c>
      <c r="L710">
        <v>0</v>
      </c>
      <c r="M710">
        <v>734081</v>
      </c>
      <c r="N710">
        <v>0</v>
      </c>
      <c r="O710">
        <v>734081</v>
      </c>
      <c r="P710">
        <v>0</v>
      </c>
      <c r="Q710">
        <v>0</v>
      </c>
      <c r="R710">
        <v>0</v>
      </c>
      <c r="S710" t="s">
        <v>881</v>
      </c>
      <c r="T710" t="s">
        <v>76</v>
      </c>
      <c r="U710" t="s">
        <v>77</v>
      </c>
      <c r="V710" t="s">
        <v>76</v>
      </c>
      <c r="W710" t="s">
        <v>33</v>
      </c>
      <c r="X710" t="s">
        <v>78</v>
      </c>
      <c r="Y710" t="s">
        <v>265</v>
      </c>
      <c r="Z710" s="198">
        <v>45182</v>
      </c>
      <c r="AA710" s="198">
        <v>45565</v>
      </c>
      <c r="AB710" t="s">
        <v>36</v>
      </c>
      <c r="AC710">
        <v>735000</v>
      </c>
      <c r="AD710" t="s">
        <v>77</v>
      </c>
      <c r="AE710" t="s">
        <v>37</v>
      </c>
      <c r="AF710" s="37">
        <v>1</v>
      </c>
      <c r="AG710" s="79" t="str">
        <f t="shared" si="11"/>
        <v>0</v>
      </c>
      <c r="AH710" s="3">
        <v>1</v>
      </c>
    </row>
    <row r="711" spans="1:34" x14ac:dyDescent="0.3">
      <c r="A711" t="s">
        <v>1516</v>
      </c>
      <c r="B711" t="s">
        <v>1517</v>
      </c>
      <c r="C711" t="s">
        <v>1856</v>
      </c>
      <c r="D711">
        <v>800000</v>
      </c>
      <c r="E711">
        <v>800000</v>
      </c>
      <c r="F711">
        <v>0</v>
      </c>
      <c r="G711">
        <v>0</v>
      </c>
      <c r="H711">
        <v>0</v>
      </c>
      <c r="I711">
        <v>785202</v>
      </c>
      <c r="J711" s="186">
        <v>98.15025</v>
      </c>
      <c r="K711">
        <v>0</v>
      </c>
      <c r="L711">
        <v>0</v>
      </c>
      <c r="M711">
        <v>785202</v>
      </c>
      <c r="N711">
        <v>0</v>
      </c>
      <c r="O711">
        <v>785202</v>
      </c>
      <c r="P711">
        <v>0</v>
      </c>
      <c r="Q711">
        <v>0</v>
      </c>
      <c r="R711">
        <v>0</v>
      </c>
      <c r="S711" t="s">
        <v>881</v>
      </c>
      <c r="T711" t="s">
        <v>76</v>
      </c>
      <c r="U711" t="s">
        <v>77</v>
      </c>
      <c r="V711" t="s">
        <v>76</v>
      </c>
      <c r="W711" t="s">
        <v>33</v>
      </c>
      <c r="X711" t="s">
        <v>78</v>
      </c>
      <c r="Y711" t="s">
        <v>265</v>
      </c>
      <c r="Z711" s="198">
        <v>45183</v>
      </c>
      <c r="AA711" s="198">
        <v>45565</v>
      </c>
      <c r="AB711" t="s">
        <v>36</v>
      </c>
      <c r="AC711">
        <v>800000</v>
      </c>
      <c r="AD711" t="s">
        <v>77</v>
      </c>
      <c r="AE711" t="s">
        <v>37</v>
      </c>
      <c r="AF711" s="37">
        <v>1</v>
      </c>
      <c r="AG711" s="79" t="str">
        <f t="shared" si="11"/>
        <v>0</v>
      </c>
      <c r="AH711" s="3">
        <v>1</v>
      </c>
    </row>
    <row r="712" spans="1:34" x14ac:dyDescent="0.3">
      <c r="A712" t="s">
        <v>1570</v>
      </c>
      <c r="B712" t="s">
        <v>1571</v>
      </c>
      <c r="C712" t="s">
        <v>1860</v>
      </c>
      <c r="D712">
        <v>12200000</v>
      </c>
      <c r="E712">
        <v>12200000</v>
      </c>
      <c r="F712">
        <v>0</v>
      </c>
      <c r="G712">
        <v>0</v>
      </c>
      <c r="H712">
        <v>0</v>
      </c>
      <c r="I712">
        <v>11322185.550000001</v>
      </c>
      <c r="J712" s="186">
        <v>92.804799590163938</v>
      </c>
      <c r="K712">
        <v>0</v>
      </c>
      <c r="L712">
        <v>0</v>
      </c>
      <c r="M712">
        <v>11322185.550000001</v>
      </c>
      <c r="N712">
        <v>0</v>
      </c>
      <c r="O712">
        <v>11322185.550000001</v>
      </c>
      <c r="P712">
        <v>0</v>
      </c>
      <c r="Q712">
        <v>0</v>
      </c>
      <c r="R712">
        <v>0</v>
      </c>
      <c r="S712" t="s">
        <v>111</v>
      </c>
      <c r="T712" t="s">
        <v>112</v>
      </c>
      <c r="U712" t="s">
        <v>113</v>
      </c>
      <c r="V712" t="s">
        <v>112</v>
      </c>
      <c r="W712" t="s">
        <v>33</v>
      </c>
      <c r="X712" t="s">
        <v>114</v>
      </c>
      <c r="Y712" t="s">
        <v>35</v>
      </c>
      <c r="Z712" s="198">
        <v>45199</v>
      </c>
      <c r="AA712" s="198">
        <v>45657</v>
      </c>
      <c r="AB712" t="s">
        <v>36</v>
      </c>
      <c r="AC712">
        <v>12200000</v>
      </c>
      <c r="AD712" t="s">
        <v>113</v>
      </c>
      <c r="AE712" t="s">
        <v>37</v>
      </c>
      <c r="AF712" s="37">
        <v>1</v>
      </c>
      <c r="AG712" s="79" t="str">
        <f t="shared" si="11"/>
        <v>0</v>
      </c>
      <c r="AH712" s="3">
        <v>1</v>
      </c>
    </row>
    <row r="713" spans="1:34" x14ac:dyDescent="0.3">
      <c r="A713" t="s">
        <v>1508</v>
      </c>
      <c r="B713" t="s">
        <v>1509</v>
      </c>
      <c r="C713" t="s">
        <v>1858</v>
      </c>
      <c r="D713">
        <v>2300000</v>
      </c>
      <c r="E713">
        <v>2300000</v>
      </c>
      <c r="F713">
        <v>0</v>
      </c>
      <c r="G713">
        <v>0</v>
      </c>
      <c r="H713">
        <v>0</v>
      </c>
      <c r="I713">
        <v>1970712.27</v>
      </c>
      <c r="J713" s="186">
        <v>85.683142173913041</v>
      </c>
      <c r="K713">
        <v>0</v>
      </c>
      <c r="L713">
        <v>0</v>
      </c>
      <c r="M713">
        <v>1970712.27</v>
      </c>
      <c r="N713">
        <v>0</v>
      </c>
      <c r="O713">
        <v>1970712.27</v>
      </c>
      <c r="P713">
        <v>0</v>
      </c>
      <c r="Q713">
        <v>0</v>
      </c>
      <c r="R713">
        <v>0</v>
      </c>
      <c r="S713" t="s">
        <v>1231</v>
      </c>
      <c r="T713" t="s">
        <v>51</v>
      </c>
      <c r="U713" t="s">
        <v>52</v>
      </c>
      <c r="V713" t="s">
        <v>51</v>
      </c>
      <c r="W713" t="s">
        <v>33</v>
      </c>
      <c r="X713" t="s">
        <v>53</v>
      </c>
      <c r="Y713" t="s">
        <v>35</v>
      </c>
      <c r="Z713" s="198">
        <v>45195</v>
      </c>
      <c r="AA713" s="198">
        <v>45565</v>
      </c>
      <c r="AB713" t="s">
        <v>36</v>
      </c>
      <c r="AC713">
        <v>2300000</v>
      </c>
      <c r="AD713" t="s">
        <v>52</v>
      </c>
      <c r="AE713" t="s">
        <v>37</v>
      </c>
      <c r="AF713" s="37">
        <v>1</v>
      </c>
      <c r="AG713" s="79" t="str">
        <f t="shared" si="11"/>
        <v>0</v>
      </c>
      <c r="AH713" s="3">
        <v>1</v>
      </c>
    </row>
    <row r="714" spans="1:34" x14ac:dyDescent="0.3">
      <c r="A714" t="s">
        <v>1512</v>
      </c>
      <c r="B714" t="s">
        <v>1513</v>
      </c>
      <c r="C714" t="s">
        <v>1858</v>
      </c>
      <c r="D714">
        <v>1800000</v>
      </c>
      <c r="E714">
        <v>1800000</v>
      </c>
      <c r="F714">
        <v>0</v>
      </c>
      <c r="G714">
        <v>0</v>
      </c>
      <c r="H714">
        <v>0</v>
      </c>
      <c r="I714">
        <v>1473506.61</v>
      </c>
      <c r="J714" s="186">
        <v>81.861478333333338</v>
      </c>
      <c r="K714">
        <v>0</v>
      </c>
      <c r="L714">
        <v>0</v>
      </c>
      <c r="M714">
        <v>1473506.61</v>
      </c>
      <c r="N714">
        <v>0</v>
      </c>
      <c r="O714">
        <v>1473506.61</v>
      </c>
      <c r="P714">
        <v>0</v>
      </c>
      <c r="Q714">
        <v>0</v>
      </c>
      <c r="R714">
        <v>0</v>
      </c>
      <c r="S714" t="s">
        <v>1231</v>
      </c>
      <c r="T714" t="s">
        <v>51</v>
      </c>
      <c r="U714" t="s">
        <v>52</v>
      </c>
      <c r="V714" t="s">
        <v>51</v>
      </c>
      <c r="W714" t="s">
        <v>33</v>
      </c>
      <c r="X714" t="s">
        <v>53</v>
      </c>
      <c r="Y714" t="s">
        <v>35</v>
      </c>
      <c r="Z714" s="198">
        <v>45188</v>
      </c>
      <c r="AA714" s="198">
        <v>45565</v>
      </c>
      <c r="AB714" t="s">
        <v>36</v>
      </c>
      <c r="AC714">
        <v>1800000</v>
      </c>
      <c r="AD714" t="s">
        <v>52</v>
      </c>
      <c r="AE714" t="s">
        <v>37</v>
      </c>
      <c r="AF714" s="37">
        <v>1</v>
      </c>
      <c r="AG714" s="79" t="str">
        <f t="shared" si="11"/>
        <v>0</v>
      </c>
      <c r="AH714" s="3">
        <v>1</v>
      </c>
    </row>
    <row r="715" spans="1:34" x14ac:dyDescent="0.3">
      <c r="A715" t="s">
        <v>1622</v>
      </c>
      <c r="B715" t="s">
        <v>1623</v>
      </c>
      <c r="C715" t="s">
        <v>1858</v>
      </c>
      <c r="D715">
        <v>4800000</v>
      </c>
      <c r="E715">
        <v>4800000</v>
      </c>
      <c r="F715">
        <v>0</v>
      </c>
      <c r="G715">
        <v>0</v>
      </c>
      <c r="H715">
        <v>0</v>
      </c>
      <c r="I715">
        <v>4739162.45</v>
      </c>
      <c r="J715" s="186">
        <v>98.732551041666667</v>
      </c>
      <c r="K715">
        <v>0</v>
      </c>
      <c r="L715">
        <v>0</v>
      </c>
      <c r="M715">
        <v>4739162.45</v>
      </c>
      <c r="N715">
        <v>0</v>
      </c>
      <c r="O715">
        <v>4739162.45</v>
      </c>
      <c r="P715">
        <v>0</v>
      </c>
      <c r="Q715">
        <v>-13920</v>
      </c>
      <c r="R715">
        <v>0</v>
      </c>
      <c r="S715" t="s">
        <v>1231</v>
      </c>
      <c r="T715" t="s">
        <v>51</v>
      </c>
      <c r="U715" t="s">
        <v>52</v>
      </c>
      <c r="V715" t="s">
        <v>51</v>
      </c>
      <c r="W715" t="s">
        <v>33</v>
      </c>
      <c r="X715" t="s">
        <v>53</v>
      </c>
      <c r="Y715" t="s">
        <v>35</v>
      </c>
      <c r="Z715" s="198">
        <v>45199</v>
      </c>
      <c r="AA715" s="198">
        <v>45565</v>
      </c>
      <c r="AB715" t="s">
        <v>36</v>
      </c>
      <c r="AC715">
        <v>4800000</v>
      </c>
      <c r="AD715" t="s">
        <v>52</v>
      </c>
      <c r="AE715" t="s">
        <v>37</v>
      </c>
      <c r="AF715" s="37">
        <v>1</v>
      </c>
      <c r="AG715" s="79" t="str">
        <f t="shared" si="11"/>
        <v>0</v>
      </c>
      <c r="AH715" s="3">
        <v>1</v>
      </c>
    </row>
    <row r="716" spans="1:34" x14ac:dyDescent="0.3">
      <c r="A716" t="s">
        <v>1510</v>
      </c>
      <c r="B716" t="s">
        <v>1511</v>
      </c>
      <c r="C716" t="s">
        <v>1858</v>
      </c>
      <c r="D716">
        <v>1200000</v>
      </c>
      <c r="E716">
        <v>1200000</v>
      </c>
      <c r="F716">
        <v>0</v>
      </c>
      <c r="G716">
        <v>0</v>
      </c>
      <c r="H716">
        <v>0</v>
      </c>
      <c r="I716">
        <v>867577.1</v>
      </c>
      <c r="J716" s="186">
        <v>72.298091666666664</v>
      </c>
      <c r="K716">
        <v>0</v>
      </c>
      <c r="L716">
        <v>0</v>
      </c>
      <c r="M716">
        <v>867577.1</v>
      </c>
      <c r="N716">
        <v>0</v>
      </c>
      <c r="O716">
        <v>867577.1</v>
      </c>
      <c r="P716">
        <v>0</v>
      </c>
      <c r="Q716">
        <v>0</v>
      </c>
      <c r="R716">
        <v>0</v>
      </c>
      <c r="S716" t="s">
        <v>1231</v>
      </c>
      <c r="T716" t="s">
        <v>51</v>
      </c>
      <c r="U716" t="s">
        <v>52</v>
      </c>
      <c r="V716" t="s">
        <v>51</v>
      </c>
      <c r="W716" t="s">
        <v>33</v>
      </c>
      <c r="X716" t="s">
        <v>53</v>
      </c>
      <c r="Y716" t="s">
        <v>35</v>
      </c>
      <c r="Z716" s="198">
        <v>45199</v>
      </c>
      <c r="AA716" s="198">
        <v>45565</v>
      </c>
      <c r="AB716" t="s">
        <v>36</v>
      </c>
      <c r="AC716">
        <v>1200000</v>
      </c>
      <c r="AD716" t="s">
        <v>52</v>
      </c>
      <c r="AE716" t="s">
        <v>37</v>
      </c>
      <c r="AF716" s="37">
        <v>1</v>
      </c>
      <c r="AG716" s="79" t="str">
        <f t="shared" si="11"/>
        <v>0</v>
      </c>
      <c r="AH716" s="3">
        <v>1</v>
      </c>
    </row>
    <row r="717" spans="1:34" x14ac:dyDescent="0.3">
      <c r="A717" t="s">
        <v>1556</v>
      </c>
      <c r="B717" t="s">
        <v>1557</v>
      </c>
      <c r="C717" t="s">
        <v>1854</v>
      </c>
      <c r="D717">
        <v>4000000</v>
      </c>
      <c r="E717">
        <v>4000000</v>
      </c>
      <c r="F717">
        <v>0</v>
      </c>
      <c r="G717">
        <v>0</v>
      </c>
      <c r="H717">
        <v>0</v>
      </c>
      <c r="I717">
        <v>3993436.9</v>
      </c>
      <c r="J717" s="186">
        <v>99.835922499999995</v>
      </c>
      <c r="K717">
        <v>0</v>
      </c>
      <c r="L717">
        <v>0</v>
      </c>
      <c r="M717">
        <v>3993436.9</v>
      </c>
      <c r="N717">
        <v>0</v>
      </c>
      <c r="O717">
        <v>3993436.9</v>
      </c>
      <c r="P717">
        <v>0</v>
      </c>
      <c r="Q717">
        <v>0</v>
      </c>
      <c r="R717">
        <v>0</v>
      </c>
      <c r="S717" t="s">
        <v>72</v>
      </c>
      <c r="T717" t="s">
        <v>41</v>
      </c>
      <c r="U717" t="s">
        <v>42</v>
      </c>
      <c r="V717" t="s">
        <v>41</v>
      </c>
      <c r="W717" t="s">
        <v>33</v>
      </c>
      <c r="X717" t="s">
        <v>43</v>
      </c>
      <c r="Y717" t="s">
        <v>35</v>
      </c>
      <c r="Z717" s="198">
        <v>45187</v>
      </c>
      <c r="AA717" s="198">
        <v>45626</v>
      </c>
      <c r="AB717" t="s">
        <v>36</v>
      </c>
      <c r="AC717">
        <v>4000000</v>
      </c>
      <c r="AD717" t="s">
        <v>42</v>
      </c>
      <c r="AE717" t="s">
        <v>37</v>
      </c>
      <c r="AF717" s="37">
        <v>1</v>
      </c>
      <c r="AG717" s="79" t="str">
        <f t="shared" si="11"/>
        <v>0</v>
      </c>
      <c r="AH717" s="3">
        <v>1</v>
      </c>
    </row>
    <row r="718" spans="1:34" x14ac:dyDescent="0.3">
      <c r="A718" t="s">
        <v>1558</v>
      </c>
      <c r="B718" t="s">
        <v>1559</v>
      </c>
      <c r="C718" t="s">
        <v>1855</v>
      </c>
      <c r="D718">
        <v>7500000</v>
      </c>
      <c r="E718">
        <v>7500000</v>
      </c>
      <c r="F718">
        <v>0</v>
      </c>
      <c r="G718">
        <v>0</v>
      </c>
      <c r="H718">
        <v>0</v>
      </c>
      <c r="I718">
        <v>3403761.66</v>
      </c>
      <c r="J718" s="186">
        <v>45.383488800000002</v>
      </c>
      <c r="K718">
        <v>0</v>
      </c>
      <c r="L718">
        <v>0</v>
      </c>
      <c r="M718">
        <v>3403761.66</v>
      </c>
      <c r="N718">
        <v>0</v>
      </c>
      <c r="O718">
        <v>3403761.66</v>
      </c>
      <c r="P718">
        <v>0</v>
      </c>
      <c r="Q718">
        <v>0</v>
      </c>
      <c r="R718">
        <v>0</v>
      </c>
      <c r="S718" t="s">
        <v>2949</v>
      </c>
      <c r="T718" t="s">
        <v>57</v>
      </c>
      <c r="U718" t="s">
        <v>58</v>
      </c>
      <c r="V718" t="s">
        <v>57</v>
      </c>
      <c r="W718" t="s">
        <v>33</v>
      </c>
      <c r="X718" t="s">
        <v>59</v>
      </c>
      <c r="Y718" t="s">
        <v>317</v>
      </c>
      <c r="Z718" s="198">
        <v>45196</v>
      </c>
      <c r="AA718" s="198">
        <v>45930</v>
      </c>
      <c r="AB718" t="s">
        <v>36</v>
      </c>
      <c r="AC718">
        <v>7500000</v>
      </c>
      <c r="AD718" t="s">
        <v>58</v>
      </c>
      <c r="AE718" t="s">
        <v>37</v>
      </c>
      <c r="AF718" s="37">
        <v>1</v>
      </c>
      <c r="AG718" s="79" t="str">
        <f t="shared" si="11"/>
        <v>0</v>
      </c>
      <c r="AH718" s="3">
        <v>1</v>
      </c>
    </row>
    <row r="719" spans="1:34" x14ac:dyDescent="0.3">
      <c r="A719" t="s">
        <v>1520</v>
      </c>
      <c r="B719" t="s">
        <v>1521</v>
      </c>
      <c r="C719" t="s">
        <v>1859</v>
      </c>
      <c r="D719">
        <v>662000</v>
      </c>
      <c r="E719">
        <v>662000</v>
      </c>
      <c r="F719">
        <v>0</v>
      </c>
      <c r="G719">
        <v>0</v>
      </c>
      <c r="H719">
        <v>0</v>
      </c>
      <c r="I719">
        <v>642164.03</v>
      </c>
      <c r="J719" s="186">
        <v>97.003629909365557</v>
      </c>
      <c r="K719">
        <v>0</v>
      </c>
      <c r="L719">
        <v>0</v>
      </c>
      <c r="M719">
        <v>642164.03</v>
      </c>
      <c r="N719">
        <v>0</v>
      </c>
      <c r="O719">
        <v>642164.03</v>
      </c>
      <c r="P719">
        <v>0</v>
      </c>
      <c r="Q719">
        <v>0</v>
      </c>
      <c r="R719">
        <v>0</v>
      </c>
      <c r="S719" t="s">
        <v>231</v>
      </c>
      <c r="T719" t="s">
        <v>162</v>
      </c>
      <c r="U719" t="s">
        <v>163</v>
      </c>
      <c r="V719" t="s">
        <v>162</v>
      </c>
      <c r="W719" t="s">
        <v>33</v>
      </c>
      <c r="X719" t="s">
        <v>164</v>
      </c>
      <c r="Y719" t="s">
        <v>83</v>
      </c>
      <c r="Z719" s="198">
        <v>45017</v>
      </c>
      <c r="AA719" s="198">
        <v>45382</v>
      </c>
      <c r="AB719" t="s">
        <v>36</v>
      </c>
      <c r="AC719">
        <v>662000</v>
      </c>
      <c r="AD719" t="s">
        <v>163</v>
      </c>
      <c r="AE719" t="s">
        <v>37</v>
      </c>
      <c r="AF719" s="37">
        <v>1</v>
      </c>
      <c r="AG719" s="79" t="str">
        <f t="shared" si="11"/>
        <v>0</v>
      </c>
      <c r="AH719" s="3">
        <v>1</v>
      </c>
    </row>
    <row r="720" spans="1:34" x14ac:dyDescent="0.3">
      <c r="A720" t="s">
        <v>1514</v>
      </c>
      <c r="B720" t="s">
        <v>1515</v>
      </c>
      <c r="C720" t="s">
        <v>1854</v>
      </c>
      <c r="D720">
        <v>700000</v>
      </c>
      <c r="E720">
        <v>700000</v>
      </c>
      <c r="F720">
        <v>0</v>
      </c>
      <c r="G720">
        <v>0</v>
      </c>
      <c r="H720">
        <v>0</v>
      </c>
      <c r="I720">
        <v>656045.53</v>
      </c>
      <c r="J720" s="186">
        <v>93.720790000000008</v>
      </c>
      <c r="K720">
        <v>0</v>
      </c>
      <c r="L720">
        <v>0</v>
      </c>
      <c r="M720">
        <v>656045.53</v>
      </c>
      <c r="N720">
        <v>0</v>
      </c>
      <c r="O720">
        <v>656045.53</v>
      </c>
      <c r="P720">
        <v>0</v>
      </c>
      <c r="Q720">
        <v>0</v>
      </c>
      <c r="R720">
        <v>0</v>
      </c>
      <c r="S720" t="s">
        <v>72</v>
      </c>
      <c r="T720" t="s">
        <v>41</v>
      </c>
      <c r="U720" t="s">
        <v>42</v>
      </c>
      <c r="V720" t="s">
        <v>41</v>
      </c>
      <c r="W720" t="s">
        <v>33</v>
      </c>
      <c r="X720" t="s">
        <v>43</v>
      </c>
      <c r="Y720" t="s">
        <v>35</v>
      </c>
      <c r="Z720" s="198">
        <v>45190</v>
      </c>
      <c r="AA720" s="198">
        <v>45565</v>
      </c>
      <c r="AB720" t="s">
        <v>36</v>
      </c>
      <c r="AC720">
        <v>700000</v>
      </c>
      <c r="AD720" t="s">
        <v>42</v>
      </c>
      <c r="AE720" t="s">
        <v>37</v>
      </c>
      <c r="AF720" s="37">
        <v>1</v>
      </c>
      <c r="AG720" s="79" t="str">
        <f t="shared" si="11"/>
        <v>0</v>
      </c>
      <c r="AH720" s="3">
        <v>1</v>
      </c>
    </row>
    <row r="721" spans="1:34" x14ac:dyDescent="0.3">
      <c r="A721" t="s">
        <v>1522</v>
      </c>
      <c r="B721" t="s">
        <v>1523</v>
      </c>
      <c r="C721" t="s">
        <v>1855</v>
      </c>
      <c r="D721">
        <v>200000</v>
      </c>
      <c r="E721">
        <v>200000</v>
      </c>
      <c r="F721">
        <v>0</v>
      </c>
      <c r="G721">
        <v>0</v>
      </c>
      <c r="H721">
        <v>0</v>
      </c>
      <c r="I721">
        <v>182400</v>
      </c>
      <c r="J721" s="186">
        <v>91.2</v>
      </c>
      <c r="K721">
        <v>0</v>
      </c>
      <c r="L721">
        <v>0</v>
      </c>
      <c r="M721">
        <v>182400</v>
      </c>
      <c r="N721">
        <v>0</v>
      </c>
      <c r="O721">
        <v>182400</v>
      </c>
      <c r="P721">
        <v>0</v>
      </c>
      <c r="Q721">
        <v>0</v>
      </c>
      <c r="R721">
        <v>0</v>
      </c>
      <c r="S721" t="s">
        <v>2949</v>
      </c>
      <c r="T721" t="s">
        <v>57</v>
      </c>
      <c r="U721" t="s">
        <v>58</v>
      </c>
      <c r="V721" t="s">
        <v>57</v>
      </c>
      <c r="W721" t="s">
        <v>33</v>
      </c>
      <c r="X721" t="s">
        <v>59</v>
      </c>
      <c r="Y721" t="s">
        <v>35</v>
      </c>
      <c r="Z721" s="198">
        <v>45190</v>
      </c>
      <c r="AA721" s="198">
        <v>45657</v>
      </c>
      <c r="AB721" t="s">
        <v>36</v>
      </c>
      <c r="AC721">
        <v>200000</v>
      </c>
      <c r="AD721" t="s">
        <v>58</v>
      </c>
      <c r="AE721" t="s">
        <v>37</v>
      </c>
      <c r="AF721" s="37">
        <v>1</v>
      </c>
      <c r="AG721" s="79" t="str">
        <f t="shared" si="11"/>
        <v>0</v>
      </c>
      <c r="AH721" s="3">
        <v>1</v>
      </c>
    </row>
    <row r="722" spans="1:34" x14ac:dyDescent="0.3">
      <c r="A722" t="s">
        <v>1524</v>
      </c>
      <c r="B722" t="s">
        <v>1525</v>
      </c>
      <c r="C722" t="s">
        <v>1855</v>
      </c>
      <c r="D722">
        <v>200000</v>
      </c>
      <c r="E722">
        <v>200000</v>
      </c>
      <c r="F722">
        <v>0</v>
      </c>
      <c r="G722">
        <v>0</v>
      </c>
      <c r="H722">
        <v>0</v>
      </c>
      <c r="I722">
        <v>182400</v>
      </c>
      <c r="J722" s="186">
        <v>91.2</v>
      </c>
      <c r="K722">
        <v>0</v>
      </c>
      <c r="L722">
        <v>0</v>
      </c>
      <c r="M722">
        <v>182400</v>
      </c>
      <c r="N722">
        <v>0</v>
      </c>
      <c r="O722">
        <v>182400</v>
      </c>
      <c r="P722">
        <v>0</v>
      </c>
      <c r="Q722">
        <v>0</v>
      </c>
      <c r="R722">
        <v>0</v>
      </c>
      <c r="S722" t="s">
        <v>2949</v>
      </c>
      <c r="T722" t="s">
        <v>57</v>
      </c>
      <c r="U722" t="s">
        <v>58</v>
      </c>
      <c r="V722" t="s">
        <v>57</v>
      </c>
      <c r="W722" t="s">
        <v>33</v>
      </c>
      <c r="X722" t="s">
        <v>59</v>
      </c>
      <c r="Y722" t="s">
        <v>35</v>
      </c>
      <c r="Z722" s="198">
        <v>45190</v>
      </c>
      <c r="AA722" s="198">
        <v>45657</v>
      </c>
      <c r="AB722" t="s">
        <v>36</v>
      </c>
      <c r="AC722">
        <v>200000</v>
      </c>
      <c r="AD722" t="s">
        <v>58</v>
      </c>
      <c r="AE722" t="s">
        <v>37</v>
      </c>
      <c r="AF722" s="37">
        <v>1</v>
      </c>
      <c r="AG722" s="79" t="str">
        <f t="shared" si="11"/>
        <v>0</v>
      </c>
      <c r="AH722" s="3">
        <v>1</v>
      </c>
    </row>
    <row r="723" spans="1:34" x14ac:dyDescent="0.3">
      <c r="A723" t="s">
        <v>1526</v>
      </c>
      <c r="B723" t="s">
        <v>1527</v>
      </c>
      <c r="C723" t="s">
        <v>1855</v>
      </c>
      <c r="D723">
        <v>300000</v>
      </c>
      <c r="E723">
        <v>300000</v>
      </c>
      <c r="F723">
        <v>0</v>
      </c>
      <c r="G723">
        <v>0</v>
      </c>
      <c r="H723">
        <v>0</v>
      </c>
      <c r="I723">
        <v>217200</v>
      </c>
      <c r="J723" s="186">
        <v>72.400000000000006</v>
      </c>
      <c r="K723">
        <v>0</v>
      </c>
      <c r="L723">
        <v>0</v>
      </c>
      <c r="M723">
        <v>217200</v>
      </c>
      <c r="N723">
        <v>0</v>
      </c>
      <c r="O723">
        <v>217200</v>
      </c>
      <c r="P723">
        <v>0</v>
      </c>
      <c r="Q723">
        <v>0</v>
      </c>
      <c r="R723">
        <v>0</v>
      </c>
      <c r="S723" t="s">
        <v>2949</v>
      </c>
      <c r="T723" t="s">
        <v>57</v>
      </c>
      <c r="U723" t="s">
        <v>58</v>
      </c>
      <c r="V723" t="s">
        <v>57</v>
      </c>
      <c r="W723" t="s">
        <v>33</v>
      </c>
      <c r="X723" t="s">
        <v>59</v>
      </c>
      <c r="Y723" t="s">
        <v>35</v>
      </c>
      <c r="Z723" s="198">
        <v>45190</v>
      </c>
      <c r="AA723" s="198">
        <v>45657</v>
      </c>
      <c r="AB723" t="s">
        <v>36</v>
      </c>
      <c r="AC723">
        <v>300000</v>
      </c>
      <c r="AD723" t="s">
        <v>58</v>
      </c>
      <c r="AE723" t="s">
        <v>37</v>
      </c>
      <c r="AF723" s="37">
        <v>1</v>
      </c>
      <c r="AG723" s="79" t="str">
        <f t="shared" si="11"/>
        <v>0</v>
      </c>
      <c r="AH723" s="3">
        <v>1</v>
      </c>
    </row>
    <row r="724" spans="1:34" x14ac:dyDescent="0.3">
      <c r="A724" t="s">
        <v>1528</v>
      </c>
      <c r="B724" t="s">
        <v>1529</v>
      </c>
      <c r="C724" t="s">
        <v>1855</v>
      </c>
      <c r="D724">
        <v>200000</v>
      </c>
      <c r="E724">
        <v>200000</v>
      </c>
      <c r="F724">
        <v>0</v>
      </c>
      <c r="G724">
        <v>0</v>
      </c>
      <c r="H724">
        <v>0</v>
      </c>
      <c r="I724">
        <v>182400</v>
      </c>
      <c r="J724" s="186">
        <v>91.2</v>
      </c>
      <c r="K724">
        <v>0</v>
      </c>
      <c r="L724">
        <v>0</v>
      </c>
      <c r="M724">
        <v>182400</v>
      </c>
      <c r="N724">
        <v>0</v>
      </c>
      <c r="O724">
        <v>182400</v>
      </c>
      <c r="P724">
        <v>0</v>
      </c>
      <c r="Q724">
        <v>0</v>
      </c>
      <c r="R724">
        <v>0</v>
      </c>
      <c r="S724" t="s">
        <v>2949</v>
      </c>
      <c r="T724" t="s">
        <v>57</v>
      </c>
      <c r="U724" t="s">
        <v>58</v>
      </c>
      <c r="V724" t="s">
        <v>57</v>
      </c>
      <c r="W724" t="s">
        <v>33</v>
      </c>
      <c r="X724" t="s">
        <v>59</v>
      </c>
      <c r="Y724" t="s">
        <v>35</v>
      </c>
      <c r="Z724" s="198">
        <v>45190</v>
      </c>
      <c r="AA724" s="198">
        <v>45657</v>
      </c>
      <c r="AB724" t="s">
        <v>36</v>
      </c>
      <c r="AC724">
        <v>200000</v>
      </c>
      <c r="AD724" t="s">
        <v>58</v>
      </c>
      <c r="AE724" t="s">
        <v>37</v>
      </c>
      <c r="AF724" s="37">
        <v>1</v>
      </c>
      <c r="AG724" s="79" t="str">
        <f t="shared" si="11"/>
        <v>0</v>
      </c>
      <c r="AH724" s="3">
        <v>1</v>
      </c>
    </row>
    <row r="725" spans="1:34" x14ac:dyDescent="0.3">
      <c r="A725" t="s">
        <v>1530</v>
      </c>
      <c r="B725" t="s">
        <v>1531</v>
      </c>
      <c r="C725" t="s">
        <v>1855</v>
      </c>
      <c r="D725">
        <v>400000</v>
      </c>
      <c r="E725">
        <v>400000</v>
      </c>
      <c r="F725">
        <v>0</v>
      </c>
      <c r="G725">
        <v>0</v>
      </c>
      <c r="H725">
        <v>0</v>
      </c>
      <c r="I725">
        <v>244800</v>
      </c>
      <c r="J725" s="186">
        <v>61.2</v>
      </c>
      <c r="K725">
        <v>0</v>
      </c>
      <c r="L725">
        <v>0</v>
      </c>
      <c r="M725">
        <v>244800</v>
      </c>
      <c r="N725">
        <v>0</v>
      </c>
      <c r="O725">
        <v>244800</v>
      </c>
      <c r="P725">
        <v>0</v>
      </c>
      <c r="Q725">
        <v>0</v>
      </c>
      <c r="R725">
        <v>0</v>
      </c>
      <c r="S725" t="s">
        <v>2949</v>
      </c>
      <c r="T725" t="s">
        <v>57</v>
      </c>
      <c r="U725" t="s">
        <v>58</v>
      </c>
      <c r="V725" t="s">
        <v>57</v>
      </c>
      <c r="W725" t="s">
        <v>33</v>
      </c>
      <c r="X725" t="s">
        <v>59</v>
      </c>
      <c r="Y725" t="s">
        <v>35</v>
      </c>
      <c r="Z725" s="198">
        <v>45190</v>
      </c>
      <c r="AA725" s="198">
        <v>45657</v>
      </c>
      <c r="AB725" t="s">
        <v>36</v>
      </c>
      <c r="AC725">
        <v>400000</v>
      </c>
      <c r="AD725" t="s">
        <v>58</v>
      </c>
      <c r="AE725" t="s">
        <v>37</v>
      </c>
      <c r="AF725" s="37">
        <v>1</v>
      </c>
      <c r="AG725" s="79" t="str">
        <f t="shared" si="11"/>
        <v>0</v>
      </c>
      <c r="AH725" s="3">
        <v>1</v>
      </c>
    </row>
    <row r="726" spans="1:34" x14ac:dyDescent="0.3">
      <c r="A726" t="s">
        <v>1532</v>
      </c>
      <c r="B726" t="s">
        <v>1533</v>
      </c>
      <c r="C726" t="s">
        <v>1855</v>
      </c>
      <c r="D726">
        <v>200000</v>
      </c>
      <c r="E726">
        <v>200000</v>
      </c>
      <c r="F726">
        <v>0</v>
      </c>
      <c r="G726">
        <v>0</v>
      </c>
      <c r="H726">
        <v>0</v>
      </c>
      <c r="I726">
        <v>182400</v>
      </c>
      <c r="J726" s="186">
        <v>91.2</v>
      </c>
      <c r="K726">
        <v>0</v>
      </c>
      <c r="L726">
        <v>0</v>
      </c>
      <c r="M726">
        <v>182400</v>
      </c>
      <c r="N726">
        <v>0</v>
      </c>
      <c r="O726">
        <v>182400</v>
      </c>
      <c r="P726">
        <v>0</v>
      </c>
      <c r="Q726">
        <v>0</v>
      </c>
      <c r="R726">
        <v>0</v>
      </c>
      <c r="S726" t="s">
        <v>2949</v>
      </c>
      <c r="T726" t="s">
        <v>57</v>
      </c>
      <c r="U726" t="s">
        <v>58</v>
      </c>
      <c r="V726" t="s">
        <v>57</v>
      </c>
      <c r="W726" t="s">
        <v>33</v>
      </c>
      <c r="X726" t="s">
        <v>59</v>
      </c>
      <c r="Y726" t="s">
        <v>35</v>
      </c>
      <c r="Z726" s="198">
        <v>45190</v>
      </c>
      <c r="AA726" s="198">
        <v>45657</v>
      </c>
      <c r="AB726" t="s">
        <v>36</v>
      </c>
      <c r="AC726">
        <v>200000</v>
      </c>
      <c r="AD726" t="s">
        <v>58</v>
      </c>
      <c r="AE726" t="s">
        <v>37</v>
      </c>
      <c r="AF726" s="37">
        <v>1</v>
      </c>
      <c r="AG726" s="79" t="str">
        <f t="shared" si="11"/>
        <v>0</v>
      </c>
      <c r="AH726" s="3">
        <v>1</v>
      </c>
    </row>
    <row r="727" spans="1:34" x14ac:dyDescent="0.3">
      <c r="A727" t="s">
        <v>1534</v>
      </c>
      <c r="B727" t="s">
        <v>1535</v>
      </c>
      <c r="C727" t="s">
        <v>1855</v>
      </c>
      <c r="D727">
        <v>400000</v>
      </c>
      <c r="E727">
        <v>400000</v>
      </c>
      <c r="F727">
        <v>0</v>
      </c>
      <c r="G727">
        <v>0</v>
      </c>
      <c r="H727">
        <v>0</v>
      </c>
      <c r="I727">
        <v>244800</v>
      </c>
      <c r="J727" s="186">
        <v>61.2</v>
      </c>
      <c r="K727">
        <v>0</v>
      </c>
      <c r="L727">
        <v>0</v>
      </c>
      <c r="M727">
        <v>244800</v>
      </c>
      <c r="N727">
        <v>0</v>
      </c>
      <c r="O727">
        <v>244800</v>
      </c>
      <c r="P727">
        <v>0</v>
      </c>
      <c r="Q727">
        <v>0</v>
      </c>
      <c r="R727">
        <v>0</v>
      </c>
      <c r="S727" t="s">
        <v>2949</v>
      </c>
      <c r="T727" t="s">
        <v>57</v>
      </c>
      <c r="U727" t="s">
        <v>58</v>
      </c>
      <c r="V727" t="s">
        <v>57</v>
      </c>
      <c r="W727" t="s">
        <v>33</v>
      </c>
      <c r="X727" t="s">
        <v>59</v>
      </c>
      <c r="Y727" t="s">
        <v>35</v>
      </c>
      <c r="Z727" s="198">
        <v>45190</v>
      </c>
      <c r="AA727" s="198">
        <v>45657</v>
      </c>
      <c r="AB727" t="s">
        <v>36</v>
      </c>
      <c r="AC727">
        <v>400000</v>
      </c>
      <c r="AD727" t="s">
        <v>58</v>
      </c>
      <c r="AE727" t="s">
        <v>37</v>
      </c>
      <c r="AF727" s="37">
        <v>1</v>
      </c>
      <c r="AG727" s="79" t="str">
        <f t="shared" si="11"/>
        <v>0</v>
      </c>
      <c r="AH727" s="3">
        <v>1</v>
      </c>
    </row>
    <row r="728" spans="1:34" x14ac:dyDescent="0.3">
      <c r="A728" t="s">
        <v>1536</v>
      </c>
      <c r="B728" t="s">
        <v>1537</v>
      </c>
      <c r="C728" t="s">
        <v>1855</v>
      </c>
      <c r="D728">
        <v>200000</v>
      </c>
      <c r="E728">
        <v>200000</v>
      </c>
      <c r="F728">
        <v>0</v>
      </c>
      <c r="G728">
        <v>0</v>
      </c>
      <c r="H728">
        <v>0</v>
      </c>
      <c r="I728">
        <v>182400</v>
      </c>
      <c r="J728" s="186">
        <v>91.2</v>
      </c>
      <c r="K728">
        <v>0</v>
      </c>
      <c r="L728">
        <v>0</v>
      </c>
      <c r="M728">
        <v>182400</v>
      </c>
      <c r="N728">
        <v>0</v>
      </c>
      <c r="O728">
        <v>182400</v>
      </c>
      <c r="P728">
        <v>0</v>
      </c>
      <c r="Q728">
        <v>0</v>
      </c>
      <c r="R728">
        <v>0</v>
      </c>
      <c r="S728" t="s">
        <v>2949</v>
      </c>
      <c r="T728" t="s">
        <v>57</v>
      </c>
      <c r="U728" t="s">
        <v>58</v>
      </c>
      <c r="V728" t="s">
        <v>57</v>
      </c>
      <c r="W728" t="s">
        <v>33</v>
      </c>
      <c r="X728" t="s">
        <v>59</v>
      </c>
      <c r="Y728" t="s">
        <v>35</v>
      </c>
      <c r="Z728" s="198">
        <v>45190</v>
      </c>
      <c r="AA728" s="198">
        <v>45657</v>
      </c>
      <c r="AB728" t="s">
        <v>36</v>
      </c>
      <c r="AC728">
        <v>200000</v>
      </c>
      <c r="AD728" t="s">
        <v>58</v>
      </c>
      <c r="AE728" t="s">
        <v>37</v>
      </c>
      <c r="AF728" s="37">
        <v>1</v>
      </c>
      <c r="AG728" s="79" t="str">
        <f t="shared" si="11"/>
        <v>0</v>
      </c>
      <c r="AH728" s="3">
        <v>1</v>
      </c>
    </row>
    <row r="729" spans="1:34" x14ac:dyDescent="0.3">
      <c r="A729" t="s">
        <v>1538</v>
      </c>
      <c r="B729" t="s">
        <v>1539</v>
      </c>
      <c r="C729" t="s">
        <v>1855</v>
      </c>
      <c r="D729">
        <v>200000</v>
      </c>
      <c r="E729">
        <v>200000</v>
      </c>
      <c r="F729">
        <v>0</v>
      </c>
      <c r="G729">
        <v>0</v>
      </c>
      <c r="H729">
        <v>0</v>
      </c>
      <c r="I729">
        <v>182400</v>
      </c>
      <c r="J729" s="186">
        <v>91.2</v>
      </c>
      <c r="K729">
        <v>0</v>
      </c>
      <c r="L729">
        <v>0</v>
      </c>
      <c r="M729">
        <v>182400</v>
      </c>
      <c r="N729">
        <v>0</v>
      </c>
      <c r="O729">
        <v>182400</v>
      </c>
      <c r="P729">
        <v>0</v>
      </c>
      <c r="Q729">
        <v>0</v>
      </c>
      <c r="R729">
        <v>0</v>
      </c>
      <c r="S729" t="s">
        <v>2949</v>
      </c>
      <c r="T729" t="s">
        <v>57</v>
      </c>
      <c r="U729" t="s">
        <v>58</v>
      </c>
      <c r="V729" t="s">
        <v>57</v>
      </c>
      <c r="W729" t="s">
        <v>33</v>
      </c>
      <c r="X729" t="s">
        <v>59</v>
      </c>
      <c r="Y729" t="s">
        <v>35</v>
      </c>
      <c r="Z729" s="198">
        <v>45190</v>
      </c>
      <c r="AA729" s="198">
        <v>45657</v>
      </c>
      <c r="AB729" t="s">
        <v>36</v>
      </c>
      <c r="AC729">
        <v>200000</v>
      </c>
      <c r="AD729" t="s">
        <v>58</v>
      </c>
      <c r="AE729" t="s">
        <v>37</v>
      </c>
      <c r="AF729" s="37">
        <v>1</v>
      </c>
      <c r="AG729" s="79" t="str">
        <f t="shared" si="11"/>
        <v>0</v>
      </c>
      <c r="AH729" s="3">
        <v>1</v>
      </c>
    </row>
    <row r="730" spans="1:34" x14ac:dyDescent="0.3">
      <c r="A730" t="s">
        <v>1540</v>
      </c>
      <c r="B730" t="s">
        <v>1541</v>
      </c>
      <c r="C730" t="s">
        <v>1855</v>
      </c>
      <c r="D730">
        <v>200000</v>
      </c>
      <c r="E730">
        <v>200000</v>
      </c>
      <c r="F730">
        <v>0</v>
      </c>
      <c r="G730">
        <v>0</v>
      </c>
      <c r="H730">
        <v>0</v>
      </c>
      <c r="I730">
        <v>182400</v>
      </c>
      <c r="J730" s="186">
        <v>91.2</v>
      </c>
      <c r="K730">
        <v>0</v>
      </c>
      <c r="L730">
        <v>0</v>
      </c>
      <c r="M730">
        <v>182400</v>
      </c>
      <c r="N730">
        <v>0</v>
      </c>
      <c r="O730">
        <v>182400</v>
      </c>
      <c r="P730">
        <v>0</v>
      </c>
      <c r="Q730">
        <v>0</v>
      </c>
      <c r="R730">
        <v>0</v>
      </c>
      <c r="S730" t="s">
        <v>2949</v>
      </c>
      <c r="T730" t="s">
        <v>57</v>
      </c>
      <c r="U730" t="s">
        <v>58</v>
      </c>
      <c r="V730" t="s">
        <v>57</v>
      </c>
      <c r="W730" t="s">
        <v>33</v>
      </c>
      <c r="X730" t="s">
        <v>59</v>
      </c>
      <c r="Y730" t="s">
        <v>35</v>
      </c>
      <c r="Z730" s="198">
        <v>45190</v>
      </c>
      <c r="AA730" s="198">
        <v>45657</v>
      </c>
      <c r="AB730" t="s">
        <v>36</v>
      </c>
      <c r="AC730">
        <v>200000</v>
      </c>
      <c r="AD730" t="s">
        <v>58</v>
      </c>
      <c r="AE730" t="s">
        <v>37</v>
      </c>
      <c r="AF730" s="37">
        <v>1</v>
      </c>
      <c r="AG730" s="79" t="str">
        <f t="shared" si="11"/>
        <v>0</v>
      </c>
      <c r="AH730" s="3">
        <v>1</v>
      </c>
    </row>
    <row r="731" spans="1:34" x14ac:dyDescent="0.3">
      <c r="A731" t="s">
        <v>1542</v>
      </c>
      <c r="B731" t="s">
        <v>1543</v>
      </c>
      <c r="C731" t="s">
        <v>1855</v>
      </c>
      <c r="D731">
        <v>200000</v>
      </c>
      <c r="E731">
        <v>200000</v>
      </c>
      <c r="F731">
        <v>0</v>
      </c>
      <c r="G731">
        <v>0</v>
      </c>
      <c r="H731">
        <v>0</v>
      </c>
      <c r="I731">
        <v>182400</v>
      </c>
      <c r="J731" s="186">
        <v>91.2</v>
      </c>
      <c r="K731">
        <v>0</v>
      </c>
      <c r="L731">
        <v>0</v>
      </c>
      <c r="M731">
        <v>182400</v>
      </c>
      <c r="N731">
        <v>0</v>
      </c>
      <c r="O731">
        <v>182400</v>
      </c>
      <c r="P731">
        <v>0</v>
      </c>
      <c r="Q731">
        <v>0</v>
      </c>
      <c r="R731">
        <v>0</v>
      </c>
      <c r="S731" t="s">
        <v>2949</v>
      </c>
      <c r="T731" t="s">
        <v>57</v>
      </c>
      <c r="U731" t="s">
        <v>58</v>
      </c>
      <c r="V731" t="s">
        <v>57</v>
      </c>
      <c r="W731" t="s">
        <v>33</v>
      </c>
      <c r="X731" t="s">
        <v>59</v>
      </c>
      <c r="Y731" t="s">
        <v>35</v>
      </c>
      <c r="Z731" s="198">
        <v>45190</v>
      </c>
      <c r="AA731" s="198">
        <v>45657</v>
      </c>
      <c r="AB731" t="s">
        <v>36</v>
      </c>
      <c r="AC731">
        <v>200000</v>
      </c>
      <c r="AD731" t="s">
        <v>58</v>
      </c>
      <c r="AE731" t="s">
        <v>37</v>
      </c>
      <c r="AF731" s="37">
        <v>1</v>
      </c>
      <c r="AG731" s="79" t="str">
        <f t="shared" si="11"/>
        <v>0</v>
      </c>
      <c r="AH731" s="3">
        <v>1</v>
      </c>
    </row>
    <row r="732" spans="1:34" x14ac:dyDescent="0.3">
      <c r="A732" t="s">
        <v>1544</v>
      </c>
      <c r="B732" t="s">
        <v>1545</v>
      </c>
      <c r="C732" t="s">
        <v>1855</v>
      </c>
      <c r="D732">
        <v>400000</v>
      </c>
      <c r="E732">
        <v>400000</v>
      </c>
      <c r="F732">
        <v>0</v>
      </c>
      <c r="G732">
        <v>0</v>
      </c>
      <c r="H732">
        <v>0</v>
      </c>
      <c r="I732">
        <v>244800</v>
      </c>
      <c r="J732" s="186">
        <v>61.2</v>
      </c>
      <c r="K732">
        <v>0</v>
      </c>
      <c r="L732">
        <v>0</v>
      </c>
      <c r="M732">
        <v>244800</v>
      </c>
      <c r="N732">
        <v>0</v>
      </c>
      <c r="O732">
        <v>244800</v>
      </c>
      <c r="P732">
        <v>0</v>
      </c>
      <c r="Q732">
        <v>0</v>
      </c>
      <c r="R732">
        <v>0</v>
      </c>
      <c r="S732" t="s">
        <v>2949</v>
      </c>
      <c r="T732" t="s">
        <v>57</v>
      </c>
      <c r="U732" t="s">
        <v>58</v>
      </c>
      <c r="V732" t="s">
        <v>57</v>
      </c>
      <c r="W732" t="s">
        <v>33</v>
      </c>
      <c r="X732" t="s">
        <v>59</v>
      </c>
      <c r="Y732" t="s">
        <v>35</v>
      </c>
      <c r="Z732" s="198">
        <v>45190</v>
      </c>
      <c r="AA732" s="198">
        <v>45657</v>
      </c>
      <c r="AB732" t="s">
        <v>36</v>
      </c>
      <c r="AC732">
        <v>400000</v>
      </c>
      <c r="AD732" t="s">
        <v>58</v>
      </c>
      <c r="AE732" t="s">
        <v>37</v>
      </c>
      <c r="AF732" s="37">
        <v>1</v>
      </c>
      <c r="AG732" s="79" t="str">
        <f t="shared" si="11"/>
        <v>0</v>
      </c>
      <c r="AH732" s="3">
        <v>1</v>
      </c>
    </row>
    <row r="733" spans="1:34" x14ac:dyDescent="0.3">
      <c r="A733" t="s">
        <v>1546</v>
      </c>
      <c r="B733" t="s">
        <v>1547</v>
      </c>
      <c r="C733" t="s">
        <v>1855</v>
      </c>
      <c r="D733">
        <v>100000</v>
      </c>
      <c r="E733">
        <v>100000</v>
      </c>
      <c r="F733">
        <v>0</v>
      </c>
      <c r="G733">
        <v>0</v>
      </c>
      <c r="H733">
        <v>0</v>
      </c>
      <c r="I733">
        <v>91200</v>
      </c>
      <c r="J733" s="186">
        <v>91.2</v>
      </c>
      <c r="K733">
        <v>0</v>
      </c>
      <c r="L733">
        <v>0</v>
      </c>
      <c r="M733">
        <v>91200</v>
      </c>
      <c r="N733">
        <v>0</v>
      </c>
      <c r="O733">
        <v>91200</v>
      </c>
      <c r="P733">
        <v>0</v>
      </c>
      <c r="Q733">
        <v>0</v>
      </c>
      <c r="R733">
        <v>0</v>
      </c>
      <c r="S733" t="s">
        <v>286</v>
      </c>
      <c r="T733" t="s">
        <v>57</v>
      </c>
      <c r="U733" t="s">
        <v>58</v>
      </c>
      <c r="V733" t="s">
        <v>57</v>
      </c>
      <c r="W733" t="s">
        <v>33</v>
      </c>
      <c r="X733" t="s">
        <v>59</v>
      </c>
      <c r="Y733" t="s">
        <v>35</v>
      </c>
      <c r="Z733" s="198">
        <v>45190</v>
      </c>
      <c r="AA733" s="198">
        <v>45657</v>
      </c>
      <c r="AB733" t="s">
        <v>36</v>
      </c>
      <c r="AC733">
        <v>100000</v>
      </c>
      <c r="AD733" t="s">
        <v>58</v>
      </c>
      <c r="AE733" t="s">
        <v>37</v>
      </c>
      <c r="AF733" s="37">
        <v>1</v>
      </c>
      <c r="AG733" s="79" t="str">
        <f t="shared" si="11"/>
        <v>0</v>
      </c>
      <c r="AH733" s="3">
        <v>1</v>
      </c>
    </row>
    <row r="734" spans="1:34" x14ac:dyDescent="0.3">
      <c r="A734" t="s">
        <v>1548</v>
      </c>
      <c r="B734" t="s">
        <v>1549</v>
      </c>
      <c r="C734" t="s">
        <v>1855</v>
      </c>
      <c r="D734">
        <v>200000</v>
      </c>
      <c r="E734">
        <v>200000</v>
      </c>
      <c r="F734">
        <v>0</v>
      </c>
      <c r="G734">
        <v>0</v>
      </c>
      <c r="H734">
        <v>0</v>
      </c>
      <c r="I734">
        <v>182400</v>
      </c>
      <c r="J734" s="186">
        <v>91.2</v>
      </c>
      <c r="K734">
        <v>0</v>
      </c>
      <c r="L734">
        <v>0</v>
      </c>
      <c r="M734">
        <v>182400</v>
      </c>
      <c r="N734">
        <v>0</v>
      </c>
      <c r="O734">
        <v>182400</v>
      </c>
      <c r="P734">
        <v>0</v>
      </c>
      <c r="Q734">
        <v>0</v>
      </c>
      <c r="R734">
        <v>0</v>
      </c>
      <c r="S734" t="s">
        <v>286</v>
      </c>
      <c r="T734" t="s">
        <v>57</v>
      </c>
      <c r="U734" t="s">
        <v>58</v>
      </c>
      <c r="V734" t="s">
        <v>57</v>
      </c>
      <c r="W734" t="s">
        <v>33</v>
      </c>
      <c r="X734" t="s">
        <v>59</v>
      </c>
      <c r="Y734" t="s">
        <v>35</v>
      </c>
      <c r="Z734" s="198">
        <v>45190</v>
      </c>
      <c r="AA734" s="198">
        <v>45657</v>
      </c>
      <c r="AB734" t="s">
        <v>36</v>
      </c>
      <c r="AC734">
        <v>200000</v>
      </c>
      <c r="AD734" t="s">
        <v>58</v>
      </c>
      <c r="AE734" t="s">
        <v>37</v>
      </c>
      <c r="AF734" s="37">
        <v>1</v>
      </c>
      <c r="AG734" s="79" t="str">
        <f t="shared" si="11"/>
        <v>0</v>
      </c>
      <c r="AH734" s="3">
        <v>1</v>
      </c>
    </row>
    <row r="735" spans="1:34" x14ac:dyDescent="0.3">
      <c r="A735" t="s">
        <v>1550</v>
      </c>
      <c r="B735" t="s">
        <v>1551</v>
      </c>
      <c r="C735" t="s">
        <v>1855</v>
      </c>
      <c r="D735">
        <v>400000</v>
      </c>
      <c r="E735">
        <v>400000</v>
      </c>
      <c r="F735">
        <v>0</v>
      </c>
      <c r="G735">
        <v>0</v>
      </c>
      <c r="H735">
        <v>0</v>
      </c>
      <c r="I735">
        <v>244800</v>
      </c>
      <c r="J735" s="186">
        <v>61.2</v>
      </c>
      <c r="K735">
        <v>0</v>
      </c>
      <c r="L735">
        <v>0</v>
      </c>
      <c r="M735">
        <v>244800</v>
      </c>
      <c r="N735">
        <v>0</v>
      </c>
      <c r="O735">
        <v>244800</v>
      </c>
      <c r="P735">
        <v>0</v>
      </c>
      <c r="Q735">
        <v>0</v>
      </c>
      <c r="R735">
        <v>0</v>
      </c>
      <c r="S735" t="s">
        <v>286</v>
      </c>
      <c r="T735" t="s">
        <v>57</v>
      </c>
      <c r="U735" t="s">
        <v>58</v>
      </c>
      <c r="V735" t="s">
        <v>57</v>
      </c>
      <c r="W735" t="s">
        <v>33</v>
      </c>
      <c r="X735" t="s">
        <v>59</v>
      </c>
      <c r="Y735" t="s">
        <v>35</v>
      </c>
      <c r="Z735" s="198">
        <v>45190</v>
      </c>
      <c r="AA735" s="198">
        <v>45565</v>
      </c>
      <c r="AB735" t="s">
        <v>36</v>
      </c>
      <c r="AC735">
        <v>400000</v>
      </c>
      <c r="AD735" t="s">
        <v>58</v>
      </c>
      <c r="AE735" t="s">
        <v>37</v>
      </c>
      <c r="AF735" s="37">
        <v>1</v>
      </c>
      <c r="AG735" s="79" t="str">
        <f t="shared" si="11"/>
        <v>0</v>
      </c>
      <c r="AH735" s="3">
        <v>1</v>
      </c>
    </row>
    <row r="736" spans="1:34" x14ac:dyDescent="0.3">
      <c r="A736" t="s">
        <v>1552</v>
      </c>
      <c r="B736" t="s">
        <v>1553</v>
      </c>
      <c r="C736" t="s">
        <v>1855</v>
      </c>
      <c r="D736">
        <v>200000</v>
      </c>
      <c r="E736">
        <v>200000</v>
      </c>
      <c r="F736">
        <v>0</v>
      </c>
      <c r="G736">
        <v>0</v>
      </c>
      <c r="H736">
        <v>0</v>
      </c>
      <c r="I736">
        <v>182400</v>
      </c>
      <c r="J736" s="186">
        <v>91.2</v>
      </c>
      <c r="K736">
        <v>0</v>
      </c>
      <c r="L736">
        <v>0</v>
      </c>
      <c r="M736">
        <v>182400</v>
      </c>
      <c r="N736">
        <v>0</v>
      </c>
      <c r="O736">
        <v>182400</v>
      </c>
      <c r="P736">
        <v>0</v>
      </c>
      <c r="Q736">
        <v>0</v>
      </c>
      <c r="R736">
        <v>0</v>
      </c>
      <c r="S736" t="s">
        <v>286</v>
      </c>
      <c r="T736" t="s">
        <v>57</v>
      </c>
      <c r="U736" t="s">
        <v>58</v>
      </c>
      <c r="V736" t="s">
        <v>57</v>
      </c>
      <c r="W736" t="s">
        <v>33</v>
      </c>
      <c r="X736" t="s">
        <v>59</v>
      </c>
      <c r="Y736" t="s">
        <v>35</v>
      </c>
      <c r="Z736" s="198">
        <v>45190</v>
      </c>
      <c r="AA736" s="198">
        <v>45657</v>
      </c>
      <c r="AB736" t="s">
        <v>36</v>
      </c>
      <c r="AC736">
        <v>200000</v>
      </c>
      <c r="AD736" t="s">
        <v>58</v>
      </c>
      <c r="AE736" t="s">
        <v>37</v>
      </c>
      <c r="AF736" s="37">
        <v>1</v>
      </c>
      <c r="AG736" s="79" t="str">
        <f t="shared" si="11"/>
        <v>0</v>
      </c>
      <c r="AH736" s="3">
        <v>1</v>
      </c>
    </row>
    <row r="737" spans="1:34" x14ac:dyDescent="0.3">
      <c r="A737" t="s">
        <v>1554</v>
      </c>
      <c r="B737" t="s">
        <v>1555</v>
      </c>
      <c r="C737" t="s">
        <v>1855</v>
      </c>
      <c r="D737">
        <v>200000</v>
      </c>
      <c r="E737">
        <v>200000</v>
      </c>
      <c r="F737">
        <v>0</v>
      </c>
      <c r="G737">
        <v>0</v>
      </c>
      <c r="H737">
        <v>0</v>
      </c>
      <c r="I737">
        <v>182400</v>
      </c>
      <c r="J737" s="186">
        <v>91.2</v>
      </c>
      <c r="K737">
        <v>0</v>
      </c>
      <c r="L737">
        <v>0</v>
      </c>
      <c r="M737">
        <v>182400</v>
      </c>
      <c r="N737">
        <v>0</v>
      </c>
      <c r="O737">
        <v>182400</v>
      </c>
      <c r="P737">
        <v>0</v>
      </c>
      <c r="Q737">
        <v>0</v>
      </c>
      <c r="R737">
        <v>0</v>
      </c>
      <c r="S737" t="s">
        <v>286</v>
      </c>
      <c r="T737" t="s">
        <v>57</v>
      </c>
      <c r="U737" t="s">
        <v>58</v>
      </c>
      <c r="V737" t="s">
        <v>57</v>
      </c>
      <c r="W737" t="s">
        <v>33</v>
      </c>
      <c r="X737" t="s">
        <v>59</v>
      </c>
      <c r="Y737" t="s">
        <v>35</v>
      </c>
      <c r="Z737" s="198">
        <v>45190</v>
      </c>
      <c r="AA737" s="198">
        <v>45657</v>
      </c>
      <c r="AB737" t="s">
        <v>36</v>
      </c>
      <c r="AC737">
        <v>200000</v>
      </c>
      <c r="AD737" t="s">
        <v>58</v>
      </c>
      <c r="AE737" t="s">
        <v>37</v>
      </c>
      <c r="AF737" s="37">
        <v>1</v>
      </c>
      <c r="AG737" s="79" t="str">
        <f t="shared" si="11"/>
        <v>0</v>
      </c>
      <c r="AH737" s="3">
        <v>1</v>
      </c>
    </row>
    <row r="738" spans="1:34" x14ac:dyDescent="0.3">
      <c r="A738" t="s">
        <v>1560</v>
      </c>
      <c r="B738" t="s">
        <v>1561</v>
      </c>
      <c r="C738" t="s">
        <v>1855</v>
      </c>
      <c r="D738">
        <v>2227000</v>
      </c>
      <c r="E738">
        <v>2227000</v>
      </c>
      <c r="F738">
        <v>0</v>
      </c>
      <c r="G738">
        <v>0</v>
      </c>
      <c r="H738">
        <v>0</v>
      </c>
      <c r="I738">
        <v>2138570.88</v>
      </c>
      <c r="J738" s="186">
        <v>96.029226762460709</v>
      </c>
      <c r="K738">
        <v>0</v>
      </c>
      <c r="L738">
        <v>0</v>
      </c>
      <c r="M738">
        <v>2138570.88</v>
      </c>
      <c r="N738">
        <v>0</v>
      </c>
      <c r="O738">
        <v>2138570.88</v>
      </c>
      <c r="P738">
        <v>0</v>
      </c>
      <c r="Q738">
        <v>0</v>
      </c>
      <c r="R738">
        <v>0</v>
      </c>
      <c r="S738" t="s">
        <v>56</v>
      </c>
      <c r="T738" t="s">
        <v>57</v>
      </c>
      <c r="U738" t="s">
        <v>58</v>
      </c>
      <c r="V738" t="s">
        <v>57</v>
      </c>
      <c r="W738" t="s">
        <v>33</v>
      </c>
      <c r="X738" t="s">
        <v>59</v>
      </c>
      <c r="Y738" t="s">
        <v>35</v>
      </c>
      <c r="Z738" s="198">
        <v>45190</v>
      </c>
      <c r="AA738" s="198">
        <v>45565</v>
      </c>
      <c r="AB738" t="s">
        <v>36</v>
      </c>
      <c r="AC738">
        <v>2227000</v>
      </c>
      <c r="AD738" t="s">
        <v>58</v>
      </c>
      <c r="AE738" t="s">
        <v>37</v>
      </c>
      <c r="AF738" s="37">
        <v>1</v>
      </c>
      <c r="AG738" s="79" t="str">
        <f t="shared" si="11"/>
        <v>0</v>
      </c>
      <c r="AH738" s="3">
        <v>1</v>
      </c>
    </row>
    <row r="739" spans="1:34" x14ac:dyDescent="0.3">
      <c r="A739" t="s">
        <v>1562</v>
      </c>
      <c r="B739" t="s">
        <v>1563</v>
      </c>
      <c r="C739" t="s">
        <v>1855</v>
      </c>
      <c r="D739">
        <v>800000</v>
      </c>
      <c r="E739">
        <v>800000</v>
      </c>
      <c r="F739">
        <v>0</v>
      </c>
      <c r="G739">
        <v>0</v>
      </c>
      <c r="H739">
        <v>0</v>
      </c>
      <c r="I739">
        <v>799278.62</v>
      </c>
      <c r="J739" s="186">
        <v>99.909827500000006</v>
      </c>
      <c r="K739">
        <v>0</v>
      </c>
      <c r="L739">
        <v>0</v>
      </c>
      <c r="M739">
        <v>799278.62</v>
      </c>
      <c r="N739">
        <v>0</v>
      </c>
      <c r="O739">
        <v>799278.62</v>
      </c>
      <c r="P739">
        <v>0</v>
      </c>
      <c r="Q739">
        <v>0</v>
      </c>
      <c r="R739">
        <v>0</v>
      </c>
      <c r="S739" t="s">
        <v>2949</v>
      </c>
      <c r="T739" t="s">
        <v>57</v>
      </c>
      <c r="U739" t="s">
        <v>58</v>
      </c>
      <c r="V739" t="s">
        <v>57</v>
      </c>
      <c r="W739" t="s">
        <v>33</v>
      </c>
      <c r="X739" t="s">
        <v>59</v>
      </c>
      <c r="Y739" t="s">
        <v>35</v>
      </c>
      <c r="Z739" s="198">
        <v>45190</v>
      </c>
      <c r="AA739" s="198">
        <v>45657</v>
      </c>
      <c r="AB739" t="s">
        <v>36</v>
      </c>
      <c r="AC739">
        <v>800000</v>
      </c>
      <c r="AD739" t="s">
        <v>58</v>
      </c>
      <c r="AE739" t="s">
        <v>37</v>
      </c>
      <c r="AF739" s="37">
        <v>1</v>
      </c>
      <c r="AG739" s="79" t="str">
        <f t="shared" si="11"/>
        <v>0</v>
      </c>
      <c r="AH739" s="3">
        <v>1</v>
      </c>
    </row>
    <row r="740" spans="1:34" x14ac:dyDescent="0.3">
      <c r="A740" t="s">
        <v>1504</v>
      </c>
      <c r="B740" t="s">
        <v>1505</v>
      </c>
      <c r="C740" t="s">
        <v>1843</v>
      </c>
      <c r="D740">
        <v>2700000</v>
      </c>
      <c r="E740">
        <v>2700000</v>
      </c>
      <c r="F740">
        <v>0</v>
      </c>
      <c r="G740">
        <v>0</v>
      </c>
      <c r="H740">
        <v>0</v>
      </c>
      <c r="I740">
        <v>1835937.5</v>
      </c>
      <c r="J740" s="186">
        <v>67.99768518518519</v>
      </c>
      <c r="K740">
        <v>0</v>
      </c>
      <c r="L740">
        <v>0</v>
      </c>
      <c r="M740">
        <v>1835937.5</v>
      </c>
      <c r="N740">
        <v>0</v>
      </c>
      <c r="O740">
        <v>1835937.5</v>
      </c>
      <c r="P740">
        <v>0</v>
      </c>
      <c r="Q740">
        <v>0</v>
      </c>
      <c r="R740">
        <v>0</v>
      </c>
      <c r="S740" t="s">
        <v>1506</v>
      </c>
      <c r="T740" t="s">
        <v>882</v>
      </c>
      <c r="U740" t="s">
        <v>883</v>
      </c>
      <c r="V740" t="s">
        <v>882</v>
      </c>
      <c r="W740" t="s">
        <v>33</v>
      </c>
      <c r="X740" t="s">
        <v>884</v>
      </c>
      <c r="Y740" t="s">
        <v>1507</v>
      </c>
      <c r="Z740" s="198">
        <v>45170</v>
      </c>
      <c r="AA740" s="198">
        <v>45657</v>
      </c>
      <c r="AB740" t="s">
        <v>36</v>
      </c>
      <c r="AC740">
        <v>2700000</v>
      </c>
      <c r="AD740" t="s">
        <v>883</v>
      </c>
      <c r="AE740" t="s">
        <v>37</v>
      </c>
      <c r="AF740" s="37">
        <v>1</v>
      </c>
      <c r="AG740" s="79" t="str">
        <f t="shared" si="11"/>
        <v>0</v>
      </c>
      <c r="AH740" s="3">
        <v>1</v>
      </c>
    </row>
    <row r="741" spans="1:34" x14ac:dyDescent="0.3">
      <c r="A741" t="s">
        <v>1502</v>
      </c>
      <c r="B741" t="s">
        <v>1503</v>
      </c>
      <c r="C741" t="s">
        <v>1854</v>
      </c>
      <c r="D741">
        <v>10700000</v>
      </c>
      <c r="E741">
        <v>10700000</v>
      </c>
      <c r="F741">
        <v>0</v>
      </c>
      <c r="G741">
        <v>0</v>
      </c>
      <c r="H741">
        <v>0</v>
      </c>
      <c r="I741">
        <v>10660185.65</v>
      </c>
      <c r="J741" s="186">
        <v>99.627903271028046</v>
      </c>
      <c r="K741">
        <v>0</v>
      </c>
      <c r="L741">
        <v>0</v>
      </c>
      <c r="M741">
        <v>10660185.65</v>
      </c>
      <c r="N741">
        <v>0</v>
      </c>
      <c r="O741">
        <v>10660185.65</v>
      </c>
      <c r="P741">
        <v>0</v>
      </c>
      <c r="Q741">
        <v>0</v>
      </c>
      <c r="R741">
        <v>0</v>
      </c>
      <c r="S741" t="s">
        <v>72</v>
      </c>
      <c r="T741" t="s">
        <v>41</v>
      </c>
      <c r="U741" t="s">
        <v>42</v>
      </c>
      <c r="V741" t="s">
        <v>41</v>
      </c>
      <c r="W741" t="s">
        <v>33</v>
      </c>
      <c r="X741" t="s">
        <v>43</v>
      </c>
      <c r="Y741" t="s">
        <v>265</v>
      </c>
      <c r="Z741" s="198">
        <v>45191</v>
      </c>
      <c r="AA741" s="198">
        <v>45596</v>
      </c>
      <c r="AB741" t="s">
        <v>36</v>
      </c>
      <c r="AC741">
        <v>10700000</v>
      </c>
      <c r="AD741" t="s">
        <v>42</v>
      </c>
      <c r="AE741" t="s">
        <v>37</v>
      </c>
      <c r="AF741" s="37">
        <v>1</v>
      </c>
      <c r="AG741" s="79" t="str">
        <f t="shared" si="11"/>
        <v>0</v>
      </c>
      <c r="AH741" s="3">
        <v>1</v>
      </c>
    </row>
    <row r="742" spans="1:34" x14ac:dyDescent="0.3">
      <c r="A742" t="s">
        <v>1568</v>
      </c>
      <c r="B742" t="s">
        <v>1569</v>
      </c>
      <c r="C742" t="s">
        <v>1860</v>
      </c>
      <c r="D742">
        <v>3000000</v>
      </c>
      <c r="E742">
        <v>3000000</v>
      </c>
      <c r="F742">
        <v>0</v>
      </c>
      <c r="G742">
        <v>0</v>
      </c>
      <c r="H742">
        <v>0</v>
      </c>
      <c r="I742">
        <v>2905545.85</v>
      </c>
      <c r="J742" s="186">
        <v>96.851528333333334</v>
      </c>
      <c r="K742">
        <v>0</v>
      </c>
      <c r="L742">
        <v>0</v>
      </c>
      <c r="M742">
        <v>2905545.85</v>
      </c>
      <c r="N742">
        <v>0</v>
      </c>
      <c r="O742">
        <v>2905545.85</v>
      </c>
      <c r="P742">
        <v>0</v>
      </c>
      <c r="Q742">
        <v>0</v>
      </c>
      <c r="R742">
        <v>0</v>
      </c>
      <c r="S742" t="s">
        <v>111</v>
      </c>
      <c r="T742" t="s">
        <v>112</v>
      </c>
      <c r="U742" t="s">
        <v>113</v>
      </c>
      <c r="V742" t="s">
        <v>112</v>
      </c>
      <c r="W742" t="s">
        <v>33</v>
      </c>
      <c r="X742" t="s">
        <v>114</v>
      </c>
      <c r="Y742" t="s">
        <v>784</v>
      </c>
      <c r="Z742" s="198">
        <v>45198</v>
      </c>
      <c r="AA742" s="198">
        <v>45657</v>
      </c>
      <c r="AB742" t="s">
        <v>36</v>
      </c>
      <c r="AC742">
        <v>3000000</v>
      </c>
      <c r="AD742" t="s">
        <v>113</v>
      </c>
      <c r="AE742" t="s">
        <v>37</v>
      </c>
      <c r="AF742" s="37">
        <v>1</v>
      </c>
      <c r="AG742" s="79" t="str">
        <f t="shared" si="11"/>
        <v>0</v>
      </c>
      <c r="AH742" s="3">
        <v>1</v>
      </c>
    </row>
    <row r="743" spans="1:34" x14ac:dyDescent="0.3">
      <c r="A743" t="s">
        <v>1518</v>
      </c>
      <c r="B743" t="s">
        <v>1519</v>
      </c>
      <c r="C743" t="s">
        <v>1854</v>
      </c>
      <c r="D743">
        <v>3000000</v>
      </c>
      <c r="E743">
        <v>3000000</v>
      </c>
      <c r="F743">
        <v>0</v>
      </c>
      <c r="G743">
        <v>0</v>
      </c>
      <c r="H743">
        <v>0</v>
      </c>
      <c r="I743">
        <v>2162410.0499999998</v>
      </c>
      <c r="J743" s="186">
        <v>72.080334999999991</v>
      </c>
      <c r="K743">
        <v>0</v>
      </c>
      <c r="L743">
        <v>0</v>
      </c>
      <c r="M743">
        <v>2162410.0499999998</v>
      </c>
      <c r="N743">
        <v>0</v>
      </c>
      <c r="O743">
        <v>2162410.0499999998</v>
      </c>
      <c r="P743">
        <v>0</v>
      </c>
      <c r="Q743">
        <v>-61790.38</v>
      </c>
      <c r="R743">
        <v>0</v>
      </c>
      <c r="S743" t="s">
        <v>72</v>
      </c>
      <c r="T743" t="s">
        <v>41</v>
      </c>
      <c r="U743" t="s">
        <v>42</v>
      </c>
      <c r="V743" t="s">
        <v>41</v>
      </c>
      <c r="W743" t="s">
        <v>33</v>
      </c>
      <c r="X743" t="s">
        <v>43</v>
      </c>
      <c r="Y743" t="s">
        <v>35</v>
      </c>
      <c r="Z743" s="198">
        <v>45196</v>
      </c>
      <c r="AA743" s="198">
        <v>45654</v>
      </c>
      <c r="AB743" t="s">
        <v>36</v>
      </c>
      <c r="AC743">
        <v>3000000</v>
      </c>
      <c r="AD743" t="s">
        <v>42</v>
      </c>
      <c r="AE743" t="s">
        <v>37</v>
      </c>
      <c r="AF743" s="37">
        <v>1</v>
      </c>
      <c r="AG743" s="79" t="str">
        <f t="shared" si="11"/>
        <v>0</v>
      </c>
      <c r="AH743" s="3">
        <v>1</v>
      </c>
    </row>
    <row r="744" spans="1:34" x14ac:dyDescent="0.3">
      <c r="A744" t="s">
        <v>1566</v>
      </c>
      <c r="B744" t="s">
        <v>1567</v>
      </c>
      <c r="C744" t="s">
        <v>1860</v>
      </c>
      <c r="D744">
        <v>3300000</v>
      </c>
      <c r="E744">
        <v>3300000</v>
      </c>
      <c r="F744">
        <v>0</v>
      </c>
      <c r="G744">
        <v>0</v>
      </c>
      <c r="H744">
        <v>0</v>
      </c>
      <c r="I744">
        <v>3180948.01</v>
      </c>
      <c r="J744" s="186">
        <v>96.392363939393931</v>
      </c>
      <c r="K744">
        <v>0</v>
      </c>
      <c r="L744">
        <v>0</v>
      </c>
      <c r="M744">
        <v>3180948.01</v>
      </c>
      <c r="N744">
        <v>0</v>
      </c>
      <c r="O744">
        <v>3180948.01</v>
      </c>
      <c r="P744">
        <v>0</v>
      </c>
      <c r="Q744">
        <v>0</v>
      </c>
      <c r="R744">
        <v>0</v>
      </c>
      <c r="S744" t="s">
        <v>111</v>
      </c>
      <c r="T744" t="s">
        <v>112</v>
      </c>
      <c r="U744" t="s">
        <v>113</v>
      </c>
      <c r="V744" t="s">
        <v>112</v>
      </c>
      <c r="W744" t="s">
        <v>33</v>
      </c>
      <c r="X744" t="s">
        <v>114</v>
      </c>
      <c r="Y744" t="s">
        <v>35</v>
      </c>
      <c r="Z744" s="198">
        <v>45198</v>
      </c>
      <c r="AA744" s="198">
        <v>45657</v>
      </c>
      <c r="AB744" t="s">
        <v>36</v>
      </c>
      <c r="AC744">
        <v>3300000</v>
      </c>
      <c r="AD744" t="s">
        <v>113</v>
      </c>
      <c r="AE744" t="s">
        <v>37</v>
      </c>
      <c r="AF744" s="37">
        <v>1</v>
      </c>
      <c r="AG744" s="79" t="str">
        <f t="shared" si="11"/>
        <v>0</v>
      </c>
      <c r="AH744" s="3">
        <v>1</v>
      </c>
    </row>
    <row r="745" spans="1:34" x14ac:dyDescent="0.3">
      <c r="A745" t="s">
        <v>1564</v>
      </c>
      <c r="B745" t="s">
        <v>1565</v>
      </c>
      <c r="C745" t="s">
        <v>1860</v>
      </c>
      <c r="D745">
        <v>3000000</v>
      </c>
      <c r="E745">
        <v>3000000</v>
      </c>
      <c r="F745">
        <v>0</v>
      </c>
      <c r="G745">
        <v>0</v>
      </c>
      <c r="H745">
        <v>0</v>
      </c>
      <c r="I745">
        <v>1960821.37</v>
      </c>
      <c r="J745" s="186">
        <v>65.360712333333339</v>
      </c>
      <c r="K745">
        <v>0</v>
      </c>
      <c r="L745">
        <v>0</v>
      </c>
      <c r="M745">
        <v>1960821.37</v>
      </c>
      <c r="N745">
        <v>0</v>
      </c>
      <c r="O745">
        <v>1960821.37</v>
      </c>
      <c r="P745">
        <v>0</v>
      </c>
      <c r="Q745">
        <v>0</v>
      </c>
      <c r="R745">
        <v>0</v>
      </c>
      <c r="S745" t="s">
        <v>111</v>
      </c>
      <c r="T745" t="s">
        <v>112</v>
      </c>
      <c r="U745" t="s">
        <v>113</v>
      </c>
      <c r="V745" t="s">
        <v>112</v>
      </c>
      <c r="W745" t="s">
        <v>33</v>
      </c>
      <c r="X745" t="s">
        <v>114</v>
      </c>
      <c r="Y745" t="s">
        <v>35</v>
      </c>
      <c r="Z745" s="198">
        <v>45198</v>
      </c>
      <c r="AA745" s="198">
        <v>45657</v>
      </c>
      <c r="AB745" t="s">
        <v>36</v>
      </c>
      <c r="AC745">
        <v>3000000</v>
      </c>
      <c r="AD745" t="s">
        <v>113</v>
      </c>
      <c r="AE745" t="s">
        <v>37</v>
      </c>
      <c r="AF745" s="37">
        <v>1</v>
      </c>
      <c r="AG745" s="79" t="str">
        <f t="shared" si="11"/>
        <v>0</v>
      </c>
      <c r="AH745" s="3">
        <v>1</v>
      </c>
    </row>
    <row r="746" spans="1:34" x14ac:dyDescent="0.3">
      <c r="A746" t="s">
        <v>1572</v>
      </c>
      <c r="B746" t="s">
        <v>1573</v>
      </c>
      <c r="C746" t="s">
        <v>1854</v>
      </c>
      <c r="D746">
        <v>1100000</v>
      </c>
      <c r="E746">
        <v>1100000</v>
      </c>
      <c r="F746">
        <v>0</v>
      </c>
      <c r="G746">
        <v>0</v>
      </c>
      <c r="H746">
        <v>0</v>
      </c>
      <c r="I746">
        <v>849253.47</v>
      </c>
      <c r="J746" s="186">
        <v>77.204860909090911</v>
      </c>
      <c r="K746">
        <v>0</v>
      </c>
      <c r="L746">
        <v>0</v>
      </c>
      <c r="M746">
        <v>849253.47</v>
      </c>
      <c r="N746">
        <v>0</v>
      </c>
      <c r="O746">
        <v>849253.47</v>
      </c>
      <c r="P746">
        <v>0</v>
      </c>
      <c r="Q746">
        <v>0</v>
      </c>
      <c r="R746">
        <v>0</v>
      </c>
      <c r="S746" t="s">
        <v>72</v>
      </c>
      <c r="T746" t="s">
        <v>41</v>
      </c>
      <c r="U746" t="s">
        <v>42</v>
      </c>
      <c r="V746" t="s">
        <v>41</v>
      </c>
      <c r="W746" t="s">
        <v>33</v>
      </c>
      <c r="X746" t="s">
        <v>43</v>
      </c>
      <c r="Y746" t="s">
        <v>35</v>
      </c>
      <c r="Z746" s="198">
        <v>45196</v>
      </c>
      <c r="AA746" s="198">
        <v>45565</v>
      </c>
      <c r="AB746" t="s">
        <v>36</v>
      </c>
      <c r="AC746">
        <v>1100000</v>
      </c>
      <c r="AD746" t="s">
        <v>42</v>
      </c>
      <c r="AE746" t="s">
        <v>37</v>
      </c>
      <c r="AF746" s="37">
        <v>1</v>
      </c>
      <c r="AG746" s="79" t="str">
        <f t="shared" si="11"/>
        <v>0</v>
      </c>
      <c r="AH746" s="3">
        <v>1</v>
      </c>
    </row>
    <row r="747" spans="1:34" x14ac:dyDescent="0.3">
      <c r="A747" t="s">
        <v>1574</v>
      </c>
      <c r="B747" t="s">
        <v>1575</v>
      </c>
      <c r="C747" t="s">
        <v>1854</v>
      </c>
      <c r="D747">
        <v>900000</v>
      </c>
      <c r="E747">
        <v>900000</v>
      </c>
      <c r="F747">
        <v>0</v>
      </c>
      <c r="G747">
        <v>0</v>
      </c>
      <c r="H747">
        <v>0</v>
      </c>
      <c r="I747">
        <v>782583.7</v>
      </c>
      <c r="J747" s="186">
        <v>86.953744444444439</v>
      </c>
      <c r="K747">
        <v>0</v>
      </c>
      <c r="L747">
        <v>0</v>
      </c>
      <c r="M747">
        <v>782583.7</v>
      </c>
      <c r="N747">
        <v>0</v>
      </c>
      <c r="O747">
        <v>782583.7</v>
      </c>
      <c r="P747">
        <v>0</v>
      </c>
      <c r="Q747">
        <v>0</v>
      </c>
      <c r="R747">
        <v>0</v>
      </c>
      <c r="S747" t="s">
        <v>72</v>
      </c>
      <c r="T747" t="s">
        <v>41</v>
      </c>
      <c r="U747" t="s">
        <v>42</v>
      </c>
      <c r="V747" t="s">
        <v>41</v>
      </c>
      <c r="W747" t="s">
        <v>33</v>
      </c>
      <c r="X747" t="s">
        <v>43</v>
      </c>
      <c r="Y747" t="s">
        <v>35</v>
      </c>
      <c r="Z747" s="198">
        <v>45196</v>
      </c>
      <c r="AA747" s="198">
        <v>45565</v>
      </c>
      <c r="AB747" t="s">
        <v>36</v>
      </c>
      <c r="AC747">
        <v>900000</v>
      </c>
      <c r="AD747" t="s">
        <v>42</v>
      </c>
      <c r="AE747" t="s">
        <v>37</v>
      </c>
      <c r="AF747" s="37">
        <v>1</v>
      </c>
      <c r="AG747" s="79" t="str">
        <f t="shared" si="11"/>
        <v>0</v>
      </c>
      <c r="AH747" s="3">
        <v>1</v>
      </c>
    </row>
    <row r="748" spans="1:34" x14ac:dyDescent="0.3">
      <c r="A748" t="s">
        <v>1576</v>
      </c>
      <c r="B748" t="s">
        <v>1577</v>
      </c>
      <c r="C748" t="s">
        <v>1854</v>
      </c>
      <c r="D748">
        <v>2500000</v>
      </c>
      <c r="E748">
        <v>2500000</v>
      </c>
      <c r="F748">
        <v>0</v>
      </c>
      <c r="G748">
        <v>0</v>
      </c>
      <c r="H748">
        <v>0</v>
      </c>
      <c r="I748">
        <v>2378059.94</v>
      </c>
      <c r="J748" s="186">
        <v>95.122397599999999</v>
      </c>
      <c r="K748">
        <v>0</v>
      </c>
      <c r="L748">
        <v>0</v>
      </c>
      <c r="M748">
        <v>2378059.94</v>
      </c>
      <c r="N748">
        <v>0</v>
      </c>
      <c r="O748">
        <v>2378059.94</v>
      </c>
      <c r="P748">
        <v>0</v>
      </c>
      <c r="Q748">
        <v>-2428.75</v>
      </c>
      <c r="R748">
        <v>0</v>
      </c>
      <c r="S748" t="s">
        <v>72</v>
      </c>
      <c r="T748" t="s">
        <v>41</v>
      </c>
      <c r="U748" t="s">
        <v>42</v>
      </c>
      <c r="V748" t="s">
        <v>41</v>
      </c>
      <c r="W748" t="s">
        <v>33</v>
      </c>
      <c r="X748" t="s">
        <v>43</v>
      </c>
      <c r="Y748" t="s">
        <v>35</v>
      </c>
      <c r="Z748" s="198">
        <v>45196</v>
      </c>
      <c r="AA748" s="198">
        <v>45657</v>
      </c>
      <c r="AB748" t="s">
        <v>36</v>
      </c>
      <c r="AC748">
        <v>2500000</v>
      </c>
      <c r="AD748" t="s">
        <v>42</v>
      </c>
      <c r="AE748" t="s">
        <v>37</v>
      </c>
      <c r="AF748" s="37">
        <v>1</v>
      </c>
      <c r="AG748" s="79" t="str">
        <f t="shared" si="11"/>
        <v>0</v>
      </c>
      <c r="AH748" s="3">
        <v>1</v>
      </c>
    </row>
    <row r="749" spans="1:34" x14ac:dyDescent="0.3">
      <c r="A749" t="s">
        <v>1578</v>
      </c>
      <c r="B749" t="s">
        <v>1579</v>
      </c>
      <c r="C749" t="s">
        <v>1854</v>
      </c>
      <c r="D749">
        <v>400000</v>
      </c>
      <c r="E749">
        <v>400000</v>
      </c>
      <c r="F749">
        <v>0</v>
      </c>
      <c r="G749">
        <v>0</v>
      </c>
      <c r="H749">
        <v>0</v>
      </c>
      <c r="I749">
        <v>393053.11</v>
      </c>
      <c r="J749" s="186">
        <v>98.263277500000001</v>
      </c>
      <c r="K749">
        <v>0</v>
      </c>
      <c r="L749">
        <v>0</v>
      </c>
      <c r="M749">
        <v>393053.11</v>
      </c>
      <c r="N749">
        <v>0</v>
      </c>
      <c r="O749">
        <v>393053.11</v>
      </c>
      <c r="P749">
        <v>0</v>
      </c>
      <c r="Q749">
        <v>0</v>
      </c>
      <c r="R749">
        <v>0</v>
      </c>
      <c r="S749" t="s">
        <v>72</v>
      </c>
      <c r="T749" t="s">
        <v>41</v>
      </c>
      <c r="U749" t="s">
        <v>42</v>
      </c>
      <c r="V749" t="s">
        <v>41</v>
      </c>
      <c r="W749" t="s">
        <v>33</v>
      </c>
      <c r="X749" t="s">
        <v>43</v>
      </c>
      <c r="Y749" t="s">
        <v>35</v>
      </c>
      <c r="Z749" s="198">
        <v>45196</v>
      </c>
      <c r="AA749" s="198">
        <v>45596</v>
      </c>
      <c r="AB749" t="s">
        <v>36</v>
      </c>
      <c r="AC749">
        <v>400000</v>
      </c>
      <c r="AD749" t="s">
        <v>42</v>
      </c>
      <c r="AE749" t="s">
        <v>37</v>
      </c>
      <c r="AF749" s="37">
        <v>1</v>
      </c>
      <c r="AG749" s="79" t="str">
        <f t="shared" si="11"/>
        <v>0</v>
      </c>
      <c r="AH749" s="3">
        <v>1</v>
      </c>
    </row>
    <row r="750" spans="1:34" x14ac:dyDescent="0.3">
      <c r="A750" t="s">
        <v>1580</v>
      </c>
      <c r="B750" t="s">
        <v>1581</v>
      </c>
      <c r="C750" t="s">
        <v>1854</v>
      </c>
      <c r="D750">
        <v>1200000</v>
      </c>
      <c r="E750">
        <v>1200000</v>
      </c>
      <c r="F750">
        <v>0</v>
      </c>
      <c r="G750">
        <v>0</v>
      </c>
      <c r="H750">
        <v>0</v>
      </c>
      <c r="I750">
        <v>997286.40000000002</v>
      </c>
      <c r="J750" s="186">
        <v>83.107200000000006</v>
      </c>
      <c r="K750">
        <v>0</v>
      </c>
      <c r="L750">
        <v>0</v>
      </c>
      <c r="M750">
        <v>997286.40000000002</v>
      </c>
      <c r="N750">
        <v>0</v>
      </c>
      <c r="O750">
        <v>997286.40000000002</v>
      </c>
      <c r="P750">
        <v>0</v>
      </c>
      <c r="Q750">
        <v>0</v>
      </c>
      <c r="R750">
        <v>0</v>
      </c>
      <c r="S750" t="s">
        <v>72</v>
      </c>
      <c r="T750" t="s">
        <v>41</v>
      </c>
      <c r="U750" t="s">
        <v>42</v>
      </c>
      <c r="V750" t="s">
        <v>41</v>
      </c>
      <c r="W750" t="s">
        <v>33</v>
      </c>
      <c r="X750" t="s">
        <v>43</v>
      </c>
      <c r="Y750" t="s">
        <v>35</v>
      </c>
      <c r="Z750" s="198">
        <v>45196</v>
      </c>
      <c r="AA750" s="198">
        <v>45565</v>
      </c>
      <c r="AB750" t="s">
        <v>36</v>
      </c>
      <c r="AC750">
        <v>1200000</v>
      </c>
      <c r="AD750" t="s">
        <v>42</v>
      </c>
      <c r="AE750" t="s">
        <v>37</v>
      </c>
      <c r="AF750" s="37">
        <v>1</v>
      </c>
      <c r="AG750" s="79" t="str">
        <f t="shared" si="11"/>
        <v>0</v>
      </c>
      <c r="AH750" s="3">
        <v>1</v>
      </c>
    </row>
    <row r="751" spans="1:34" x14ac:dyDescent="0.3">
      <c r="A751" t="s">
        <v>1582</v>
      </c>
      <c r="B751" t="s">
        <v>1583</v>
      </c>
      <c r="C751" t="s">
        <v>1854</v>
      </c>
      <c r="D751">
        <v>1200000</v>
      </c>
      <c r="E751">
        <v>1200000</v>
      </c>
      <c r="F751">
        <v>0</v>
      </c>
      <c r="G751">
        <v>0</v>
      </c>
      <c r="H751">
        <v>0</v>
      </c>
      <c r="I751">
        <v>946494.46</v>
      </c>
      <c r="J751" s="186">
        <v>78.874538333333334</v>
      </c>
      <c r="K751">
        <v>0</v>
      </c>
      <c r="L751">
        <v>0</v>
      </c>
      <c r="M751">
        <v>946494.46</v>
      </c>
      <c r="N751">
        <v>0</v>
      </c>
      <c r="O751">
        <v>946494.46</v>
      </c>
      <c r="P751">
        <v>0</v>
      </c>
      <c r="Q751">
        <v>0</v>
      </c>
      <c r="R751">
        <v>0</v>
      </c>
      <c r="S751" t="s">
        <v>72</v>
      </c>
      <c r="T751" t="s">
        <v>41</v>
      </c>
      <c r="U751" t="s">
        <v>42</v>
      </c>
      <c r="V751" t="s">
        <v>41</v>
      </c>
      <c r="W751" t="s">
        <v>33</v>
      </c>
      <c r="X751" t="s">
        <v>43</v>
      </c>
      <c r="Y751" t="s">
        <v>35</v>
      </c>
      <c r="Z751" s="198">
        <v>45196</v>
      </c>
      <c r="AA751" s="198">
        <v>45565</v>
      </c>
      <c r="AB751" t="s">
        <v>36</v>
      </c>
      <c r="AC751">
        <v>1200000</v>
      </c>
      <c r="AD751" t="s">
        <v>42</v>
      </c>
      <c r="AE751" t="s">
        <v>37</v>
      </c>
      <c r="AF751" s="37">
        <v>1</v>
      </c>
      <c r="AG751" s="79" t="str">
        <f t="shared" si="11"/>
        <v>0</v>
      </c>
      <c r="AH751" s="3">
        <v>1</v>
      </c>
    </row>
    <row r="752" spans="1:34" x14ac:dyDescent="0.3">
      <c r="A752" t="s">
        <v>1584</v>
      </c>
      <c r="B752" t="s">
        <v>1585</v>
      </c>
      <c r="C752" t="s">
        <v>1854</v>
      </c>
      <c r="D752">
        <v>4600000</v>
      </c>
      <c r="E752">
        <v>4600000</v>
      </c>
      <c r="F752">
        <v>0</v>
      </c>
      <c r="G752">
        <v>0</v>
      </c>
      <c r="H752">
        <v>0</v>
      </c>
      <c r="I752">
        <v>4525053.84</v>
      </c>
      <c r="J752" s="186">
        <v>98.370735652173906</v>
      </c>
      <c r="K752">
        <v>0</v>
      </c>
      <c r="L752">
        <v>0</v>
      </c>
      <c r="M752">
        <v>4525053.84</v>
      </c>
      <c r="N752">
        <v>0</v>
      </c>
      <c r="O752">
        <v>4525053.84</v>
      </c>
      <c r="P752">
        <v>0</v>
      </c>
      <c r="Q752">
        <v>0</v>
      </c>
      <c r="R752">
        <v>0</v>
      </c>
      <c r="S752" t="s">
        <v>72</v>
      </c>
      <c r="T752" t="s">
        <v>41</v>
      </c>
      <c r="U752" t="s">
        <v>42</v>
      </c>
      <c r="V752" t="s">
        <v>41</v>
      </c>
      <c r="W752" t="s">
        <v>33</v>
      </c>
      <c r="X752" t="s">
        <v>43</v>
      </c>
      <c r="Y752" t="s">
        <v>35</v>
      </c>
      <c r="Z752" s="198">
        <v>45196</v>
      </c>
      <c r="AA752" s="198">
        <v>45657</v>
      </c>
      <c r="AB752" t="s">
        <v>36</v>
      </c>
      <c r="AC752">
        <v>4600000</v>
      </c>
      <c r="AD752" t="s">
        <v>42</v>
      </c>
      <c r="AE752" t="s">
        <v>37</v>
      </c>
      <c r="AF752" s="37">
        <v>1</v>
      </c>
      <c r="AG752" s="79" t="str">
        <f t="shared" si="11"/>
        <v>0</v>
      </c>
      <c r="AH752" s="3">
        <v>1</v>
      </c>
    </row>
    <row r="753" spans="1:34" x14ac:dyDescent="0.3">
      <c r="A753" t="s">
        <v>1586</v>
      </c>
      <c r="B753" t="s">
        <v>1587</v>
      </c>
      <c r="C753" t="s">
        <v>1854</v>
      </c>
      <c r="D753">
        <v>3400000</v>
      </c>
      <c r="E753">
        <v>3400000</v>
      </c>
      <c r="F753">
        <v>0</v>
      </c>
      <c r="G753">
        <v>0</v>
      </c>
      <c r="H753">
        <v>0</v>
      </c>
      <c r="I753">
        <v>3377874.49</v>
      </c>
      <c r="J753" s="186">
        <v>99.349249705882357</v>
      </c>
      <c r="K753">
        <v>0</v>
      </c>
      <c r="L753">
        <v>0</v>
      </c>
      <c r="M753">
        <v>3377874.49</v>
      </c>
      <c r="N753">
        <v>0</v>
      </c>
      <c r="O753">
        <v>3377874.49</v>
      </c>
      <c r="P753">
        <v>0</v>
      </c>
      <c r="Q753">
        <v>0</v>
      </c>
      <c r="R753">
        <v>0</v>
      </c>
      <c r="S753" t="s">
        <v>72</v>
      </c>
      <c r="T753" t="s">
        <v>41</v>
      </c>
      <c r="U753" t="s">
        <v>42</v>
      </c>
      <c r="V753" t="s">
        <v>41</v>
      </c>
      <c r="W753" t="s">
        <v>33</v>
      </c>
      <c r="X753" t="s">
        <v>43</v>
      </c>
      <c r="Y753" t="s">
        <v>35</v>
      </c>
      <c r="Z753" s="198">
        <v>45196</v>
      </c>
      <c r="AA753" s="198">
        <v>45596</v>
      </c>
      <c r="AB753" t="s">
        <v>36</v>
      </c>
      <c r="AC753">
        <v>3400000</v>
      </c>
      <c r="AD753" t="s">
        <v>42</v>
      </c>
      <c r="AE753" t="s">
        <v>37</v>
      </c>
      <c r="AF753" s="37">
        <v>1</v>
      </c>
      <c r="AG753" s="79" t="str">
        <f t="shared" si="11"/>
        <v>0</v>
      </c>
      <c r="AH753" s="3">
        <v>1</v>
      </c>
    </row>
    <row r="754" spans="1:34" x14ac:dyDescent="0.3">
      <c r="A754" t="s">
        <v>1588</v>
      </c>
      <c r="B754" t="s">
        <v>1589</v>
      </c>
      <c r="C754" t="s">
        <v>1854</v>
      </c>
      <c r="D754">
        <v>800000</v>
      </c>
      <c r="E754">
        <v>800000</v>
      </c>
      <c r="F754">
        <v>0</v>
      </c>
      <c r="G754">
        <v>0</v>
      </c>
      <c r="H754">
        <v>0</v>
      </c>
      <c r="I754">
        <v>566556.15</v>
      </c>
      <c r="J754" s="186">
        <v>70.81951875</v>
      </c>
      <c r="K754">
        <v>0</v>
      </c>
      <c r="L754">
        <v>0</v>
      </c>
      <c r="M754">
        <v>566556.15</v>
      </c>
      <c r="N754">
        <v>0</v>
      </c>
      <c r="O754">
        <v>566556.15</v>
      </c>
      <c r="P754">
        <v>0</v>
      </c>
      <c r="Q754">
        <v>0</v>
      </c>
      <c r="R754">
        <v>0</v>
      </c>
      <c r="S754" t="s">
        <v>72</v>
      </c>
      <c r="T754" t="s">
        <v>41</v>
      </c>
      <c r="U754" t="s">
        <v>42</v>
      </c>
      <c r="V754" t="s">
        <v>41</v>
      </c>
      <c r="W754" t="s">
        <v>33</v>
      </c>
      <c r="X754" t="s">
        <v>43</v>
      </c>
      <c r="Y754" t="s">
        <v>35</v>
      </c>
      <c r="Z754" s="198">
        <v>45196</v>
      </c>
      <c r="AA754" s="198">
        <v>45565</v>
      </c>
      <c r="AB754" t="s">
        <v>36</v>
      </c>
      <c r="AC754">
        <v>800000</v>
      </c>
      <c r="AD754" t="s">
        <v>42</v>
      </c>
      <c r="AE754" t="s">
        <v>37</v>
      </c>
      <c r="AF754" s="37">
        <v>1</v>
      </c>
      <c r="AG754" s="79" t="str">
        <f t="shared" si="11"/>
        <v>0</v>
      </c>
      <c r="AH754" s="3">
        <v>1</v>
      </c>
    </row>
    <row r="755" spans="1:34" x14ac:dyDescent="0.3">
      <c r="A755" t="s">
        <v>1592</v>
      </c>
      <c r="B755" t="s">
        <v>1593</v>
      </c>
      <c r="C755" t="s">
        <v>1854</v>
      </c>
      <c r="D755">
        <v>1000000</v>
      </c>
      <c r="E755">
        <v>1000000</v>
      </c>
      <c r="F755">
        <v>0</v>
      </c>
      <c r="G755">
        <v>0</v>
      </c>
      <c r="H755">
        <v>0</v>
      </c>
      <c r="I755">
        <v>724337.03</v>
      </c>
      <c r="J755" s="186">
        <v>72.433703000000008</v>
      </c>
      <c r="K755">
        <v>0</v>
      </c>
      <c r="L755">
        <v>0</v>
      </c>
      <c r="M755">
        <v>724337.03</v>
      </c>
      <c r="N755">
        <v>0</v>
      </c>
      <c r="O755">
        <v>724337.03</v>
      </c>
      <c r="P755">
        <v>0</v>
      </c>
      <c r="Q755">
        <v>0</v>
      </c>
      <c r="R755">
        <v>0</v>
      </c>
      <c r="S755" t="s">
        <v>72</v>
      </c>
      <c r="T755" t="s">
        <v>41</v>
      </c>
      <c r="U755" t="s">
        <v>42</v>
      </c>
      <c r="V755" t="s">
        <v>41</v>
      </c>
      <c r="W755" t="s">
        <v>33</v>
      </c>
      <c r="X755" t="s">
        <v>43</v>
      </c>
      <c r="Y755" t="s">
        <v>35</v>
      </c>
      <c r="Z755" s="198">
        <v>45198</v>
      </c>
      <c r="AA755" s="198">
        <v>45565</v>
      </c>
      <c r="AB755" t="s">
        <v>36</v>
      </c>
      <c r="AC755">
        <v>1000000</v>
      </c>
      <c r="AD755" t="s">
        <v>42</v>
      </c>
      <c r="AE755" t="s">
        <v>37</v>
      </c>
      <c r="AF755" s="37">
        <v>1</v>
      </c>
      <c r="AG755" s="79" t="str">
        <f t="shared" si="11"/>
        <v>0</v>
      </c>
      <c r="AH755" s="3">
        <v>1</v>
      </c>
    </row>
    <row r="756" spans="1:34" x14ac:dyDescent="0.3">
      <c r="A756" t="s">
        <v>1590</v>
      </c>
      <c r="B756" t="s">
        <v>1591</v>
      </c>
      <c r="C756" t="s">
        <v>1860</v>
      </c>
      <c r="D756">
        <v>4500000</v>
      </c>
      <c r="E756">
        <v>4500000</v>
      </c>
      <c r="F756">
        <v>0</v>
      </c>
      <c r="G756">
        <v>0</v>
      </c>
      <c r="H756">
        <v>0</v>
      </c>
      <c r="I756">
        <v>3784926.52</v>
      </c>
      <c r="J756" s="186">
        <v>84.109478222222222</v>
      </c>
      <c r="K756">
        <v>0</v>
      </c>
      <c r="L756">
        <v>0</v>
      </c>
      <c r="M756">
        <v>3784926.52</v>
      </c>
      <c r="N756">
        <v>0</v>
      </c>
      <c r="O756">
        <v>3784926.52</v>
      </c>
      <c r="P756">
        <v>0</v>
      </c>
      <c r="Q756">
        <v>0</v>
      </c>
      <c r="R756">
        <v>0</v>
      </c>
      <c r="S756" t="s">
        <v>111</v>
      </c>
      <c r="T756" t="s">
        <v>112</v>
      </c>
      <c r="U756" t="s">
        <v>113</v>
      </c>
      <c r="V756" t="s">
        <v>112</v>
      </c>
      <c r="W756" t="s">
        <v>33</v>
      </c>
      <c r="X756" t="s">
        <v>114</v>
      </c>
      <c r="Y756" t="s">
        <v>784</v>
      </c>
      <c r="Z756" s="198">
        <v>45198</v>
      </c>
      <c r="AA756" s="198">
        <v>45657</v>
      </c>
      <c r="AB756" t="s">
        <v>36</v>
      </c>
      <c r="AC756">
        <v>4500000</v>
      </c>
      <c r="AD756" t="s">
        <v>113</v>
      </c>
      <c r="AE756" t="s">
        <v>37</v>
      </c>
      <c r="AF756" s="37">
        <v>1</v>
      </c>
      <c r="AG756" s="79" t="str">
        <f t="shared" si="11"/>
        <v>0</v>
      </c>
      <c r="AH756" s="3">
        <v>1</v>
      </c>
    </row>
    <row r="757" spans="1:34" x14ac:dyDescent="0.3">
      <c r="A757" t="s">
        <v>1594</v>
      </c>
      <c r="B757" t="s">
        <v>1595</v>
      </c>
      <c r="C757" t="s">
        <v>1856</v>
      </c>
      <c r="D757">
        <v>2400000</v>
      </c>
      <c r="E757">
        <v>2400000</v>
      </c>
      <c r="F757">
        <v>0</v>
      </c>
      <c r="G757">
        <v>0</v>
      </c>
      <c r="H757">
        <v>0</v>
      </c>
      <c r="I757">
        <v>2387692.91</v>
      </c>
      <c r="J757" s="186">
        <v>99.487204583333337</v>
      </c>
      <c r="K757">
        <v>0</v>
      </c>
      <c r="L757">
        <v>0</v>
      </c>
      <c r="M757">
        <v>2387692.91</v>
      </c>
      <c r="N757">
        <v>0</v>
      </c>
      <c r="O757">
        <v>2387692.91</v>
      </c>
      <c r="P757">
        <v>0</v>
      </c>
      <c r="Q757">
        <v>0</v>
      </c>
      <c r="R757">
        <v>0</v>
      </c>
      <c r="S757" t="s">
        <v>881</v>
      </c>
      <c r="T757" t="s">
        <v>76</v>
      </c>
      <c r="U757" t="s">
        <v>77</v>
      </c>
      <c r="V757" t="s">
        <v>76</v>
      </c>
      <c r="W757" t="s">
        <v>33</v>
      </c>
      <c r="X757" t="s">
        <v>78</v>
      </c>
      <c r="Y757" t="s">
        <v>86</v>
      </c>
      <c r="Z757" s="198">
        <v>45017</v>
      </c>
      <c r="AA757" s="198">
        <v>45565</v>
      </c>
      <c r="AB757" t="s">
        <v>36</v>
      </c>
      <c r="AC757">
        <v>2400000</v>
      </c>
      <c r="AD757" t="s">
        <v>77</v>
      </c>
      <c r="AE757" t="s">
        <v>37</v>
      </c>
      <c r="AF757" s="37">
        <v>1</v>
      </c>
      <c r="AG757" s="79" t="str">
        <f t="shared" si="11"/>
        <v>0</v>
      </c>
      <c r="AH757" s="3">
        <v>1</v>
      </c>
    </row>
    <row r="758" spans="1:34" x14ac:dyDescent="0.3">
      <c r="A758" t="s">
        <v>1600</v>
      </c>
      <c r="B758" t="s">
        <v>1601</v>
      </c>
      <c r="C758" t="s">
        <v>1854</v>
      </c>
      <c r="D758">
        <v>900000</v>
      </c>
      <c r="E758">
        <v>900000</v>
      </c>
      <c r="F758">
        <v>0</v>
      </c>
      <c r="G758">
        <v>0</v>
      </c>
      <c r="H758">
        <v>0</v>
      </c>
      <c r="I758">
        <v>623364.36</v>
      </c>
      <c r="J758" s="186">
        <v>69.262706666666659</v>
      </c>
      <c r="K758">
        <v>0</v>
      </c>
      <c r="L758">
        <v>0</v>
      </c>
      <c r="M758">
        <v>623364.36</v>
      </c>
      <c r="N758">
        <v>0</v>
      </c>
      <c r="O758">
        <v>623364.36</v>
      </c>
      <c r="P758">
        <v>0</v>
      </c>
      <c r="Q758">
        <v>0</v>
      </c>
      <c r="R758">
        <v>0</v>
      </c>
      <c r="S758" t="s">
        <v>72</v>
      </c>
      <c r="T758" t="s">
        <v>41</v>
      </c>
      <c r="U758" t="s">
        <v>42</v>
      </c>
      <c r="V758" t="s">
        <v>41</v>
      </c>
      <c r="W758" t="s">
        <v>33</v>
      </c>
      <c r="X758" t="s">
        <v>43</v>
      </c>
      <c r="Y758" t="s">
        <v>35</v>
      </c>
      <c r="Z758" s="198">
        <v>45198</v>
      </c>
      <c r="AA758" s="198">
        <v>45565</v>
      </c>
      <c r="AB758" t="s">
        <v>36</v>
      </c>
      <c r="AC758">
        <v>900000</v>
      </c>
      <c r="AD758" t="s">
        <v>42</v>
      </c>
      <c r="AE758" t="s">
        <v>37</v>
      </c>
      <c r="AF758" s="37">
        <v>1</v>
      </c>
      <c r="AG758" s="79" t="str">
        <f t="shared" si="11"/>
        <v>0</v>
      </c>
      <c r="AH758" s="3">
        <v>1</v>
      </c>
    </row>
    <row r="759" spans="1:34" x14ac:dyDescent="0.3">
      <c r="A759" t="s">
        <v>1628</v>
      </c>
      <c r="B759" t="s">
        <v>1629</v>
      </c>
      <c r="C759" t="s">
        <v>1853</v>
      </c>
      <c r="D759">
        <v>2900000</v>
      </c>
      <c r="E759">
        <v>2900000</v>
      </c>
      <c r="F759">
        <v>0</v>
      </c>
      <c r="G759">
        <v>0</v>
      </c>
      <c r="H759">
        <v>0</v>
      </c>
      <c r="I759">
        <v>2878081.25</v>
      </c>
      <c r="J759" s="186">
        <v>99.244181034482764</v>
      </c>
      <c r="K759">
        <v>0</v>
      </c>
      <c r="L759">
        <v>0</v>
      </c>
      <c r="M759">
        <v>2878081.25</v>
      </c>
      <c r="N759">
        <v>0</v>
      </c>
      <c r="O759">
        <v>2878081.25</v>
      </c>
      <c r="P759">
        <v>0</v>
      </c>
      <c r="Q759">
        <v>-12237.96</v>
      </c>
      <c r="R759">
        <v>0</v>
      </c>
      <c r="S759" t="s">
        <v>391</v>
      </c>
      <c r="T759" t="s">
        <v>31</v>
      </c>
      <c r="U759" t="s">
        <v>32</v>
      </c>
      <c r="V759" t="s">
        <v>31</v>
      </c>
      <c r="W759" t="s">
        <v>33</v>
      </c>
      <c r="X759" t="s">
        <v>34</v>
      </c>
      <c r="Y759" t="s">
        <v>35</v>
      </c>
      <c r="Z759" s="198">
        <v>45199</v>
      </c>
      <c r="AA759" s="198">
        <v>45382</v>
      </c>
      <c r="AB759" t="s">
        <v>36</v>
      </c>
      <c r="AC759">
        <v>2900000</v>
      </c>
      <c r="AD759" t="s">
        <v>32</v>
      </c>
      <c r="AE759" t="s">
        <v>37</v>
      </c>
      <c r="AF759" s="37">
        <v>1</v>
      </c>
      <c r="AG759" s="79" t="str">
        <f t="shared" si="11"/>
        <v>0</v>
      </c>
      <c r="AH759" s="3">
        <v>1</v>
      </c>
    </row>
    <row r="760" spans="1:34" x14ac:dyDescent="0.3">
      <c r="A760" t="s">
        <v>1598</v>
      </c>
      <c r="B760" t="s">
        <v>1599</v>
      </c>
      <c r="C760" t="s">
        <v>1843</v>
      </c>
      <c r="D760">
        <v>11000000</v>
      </c>
      <c r="E760">
        <v>11000000</v>
      </c>
      <c r="F760">
        <v>3118792.36</v>
      </c>
      <c r="G760">
        <v>0</v>
      </c>
      <c r="H760">
        <v>0</v>
      </c>
      <c r="I760">
        <v>6257887</v>
      </c>
      <c r="J760" s="186">
        <v>56.88988181818182</v>
      </c>
      <c r="K760">
        <v>0</v>
      </c>
      <c r="L760">
        <v>0</v>
      </c>
      <c r="M760">
        <v>5195319.76</v>
      </c>
      <c r="N760">
        <v>1062567.24</v>
      </c>
      <c r="O760">
        <v>9376679.3599999994</v>
      </c>
      <c r="P760">
        <v>0</v>
      </c>
      <c r="Q760">
        <v>0</v>
      </c>
      <c r="R760">
        <v>0</v>
      </c>
      <c r="S760" t="s">
        <v>1506</v>
      </c>
      <c r="T760" t="s">
        <v>882</v>
      </c>
      <c r="U760" t="s">
        <v>883</v>
      </c>
      <c r="V760" t="s">
        <v>882</v>
      </c>
      <c r="W760" t="s">
        <v>33</v>
      </c>
      <c r="X760" t="s">
        <v>884</v>
      </c>
      <c r="Y760" t="s">
        <v>44</v>
      </c>
      <c r="Z760" s="198">
        <v>45017</v>
      </c>
      <c r="AA760" s="198">
        <v>45747</v>
      </c>
      <c r="AB760" t="s">
        <v>36</v>
      </c>
      <c r="AC760">
        <v>11000000</v>
      </c>
      <c r="AD760" t="s">
        <v>883</v>
      </c>
      <c r="AE760" t="s">
        <v>45</v>
      </c>
      <c r="AF760" s="37">
        <v>1</v>
      </c>
      <c r="AG760" s="79" t="str">
        <f t="shared" si="11"/>
        <v>0</v>
      </c>
      <c r="AH760" s="3">
        <v>1</v>
      </c>
    </row>
    <row r="761" spans="1:34" x14ac:dyDescent="0.3">
      <c r="A761" t="s">
        <v>1604</v>
      </c>
      <c r="B761" t="s">
        <v>1605</v>
      </c>
      <c r="C761" t="s">
        <v>1856</v>
      </c>
      <c r="D761">
        <v>11300000</v>
      </c>
      <c r="E761">
        <v>11300000</v>
      </c>
      <c r="F761">
        <v>0</v>
      </c>
      <c r="G761">
        <v>0</v>
      </c>
      <c r="H761">
        <v>0</v>
      </c>
      <c r="I761">
        <v>10856190.41</v>
      </c>
      <c r="J761" s="186">
        <v>96.072481504424786</v>
      </c>
      <c r="K761">
        <v>0</v>
      </c>
      <c r="L761">
        <v>0</v>
      </c>
      <c r="M761">
        <v>10856190.41</v>
      </c>
      <c r="N761">
        <v>0</v>
      </c>
      <c r="O761">
        <v>10856190.41</v>
      </c>
      <c r="P761">
        <v>0</v>
      </c>
      <c r="Q761">
        <v>0</v>
      </c>
      <c r="R761">
        <v>0</v>
      </c>
      <c r="S761" t="s">
        <v>881</v>
      </c>
      <c r="T761" t="s">
        <v>76</v>
      </c>
      <c r="U761" t="s">
        <v>77</v>
      </c>
      <c r="V761" t="s">
        <v>76</v>
      </c>
      <c r="W761" t="s">
        <v>33</v>
      </c>
      <c r="X761" t="s">
        <v>78</v>
      </c>
      <c r="Y761" t="s">
        <v>35</v>
      </c>
      <c r="Z761" s="198">
        <v>45198</v>
      </c>
      <c r="AA761" s="198">
        <v>45657</v>
      </c>
      <c r="AB761" t="s">
        <v>36</v>
      </c>
      <c r="AC761">
        <v>11300000</v>
      </c>
      <c r="AD761" t="s">
        <v>77</v>
      </c>
      <c r="AE761" t="s">
        <v>37</v>
      </c>
      <c r="AF761" s="37">
        <v>1</v>
      </c>
      <c r="AG761" s="79" t="str">
        <f t="shared" si="11"/>
        <v>0</v>
      </c>
      <c r="AH761" s="3">
        <v>1</v>
      </c>
    </row>
    <row r="762" spans="1:34" x14ac:dyDescent="0.3">
      <c r="A762" t="s">
        <v>1606</v>
      </c>
      <c r="B762" t="s">
        <v>1607</v>
      </c>
      <c r="C762" t="s">
        <v>1854</v>
      </c>
      <c r="D762">
        <v>900000</v>
      </c>
      <c r="E762">
        <v>900000</v>
      </c>
      <c r="F762">
        <v>0</v>
      </c>
      <c r="G762">
        <v>0</v>
      </c>
      <c r="H762">
        <v>0</v>
      </c>
      <c r="I762">
        <v>613181.35</v>
      </c>
      <c r="J762" s="186">
        <v>68.131261111111115</v>
      </c>
      <c r="K762">
        <v>0</v>
      </c>
      <c r="L762">
        <v>0</v>
      </c>
      <c r="M762">
        <v>613181.35</v>
      </c>
      <c r="N762">
        <v>0</v>
      </c>
      <c r="O762">
        <v>613181.35</v>
      </c>
      <c r="P762">
        <v>0</v>
      </c>
      <c r="Q762">
        <v>0</v>
      </c>
      <c r="R762">
        <v>0</v>
      </c>
      <c r="S762" t="s">
        <v>72</v>
      </c>
      <c r="T762" t="s">
        <v>41</v>
      </c>
      <c r="U762" t="s">
        <v>42</v>
      </c>
      <c r="V762" t="s">
        <v>41</v>
      </c>
      <c r="W762" t="s">
        <v>33</v>
      </c>
      <c r="X762" t="s">
        <v>43</v>
      </c>
      <c r="Y762" t="s">
        <v>44</v>
      </c>
      <c r="Z762" s="198">
        <v>45198</v>
      </c>
      <c r="AA762" s="198">
        <v>45565</v>
      </c>
      <c r="AB762" t="s">
        <v>36</v>
      </c>
      <c r="AC762">
        <v>900000</v>
      </c>
      <c r="AD762" t="s">
        <v>42</v>
      </c>
      <c r="AE762" t="s">
        <v>37</v>
      </c>
      <c r="AF762" s="37">
        <v>1</v>
      </c>
      <c r="AG762" s="79" t="str">
        <f t="shared" si="11"/>
        <v>0</v>
      </c>
      <c r="AH762" s="3">
        <v>1</v>
      </c>
    </row>
    <row r="763" spans="1:34" x14ac:dyDescent="0.3">
      <c r="A763" t="s">
        <v>1602</v>
      </c>
      <c r="B763" t="s">
        <v>1603</v>
      </c>
      <c r="C763" t="s">
        <v>1855</v>
      </c>
      <c r="D763">
        <v>9400000</v>
      </c>
      <c r="E763">
        <v>9400000</v>
      </c>
      <c r="F763">
        <v>0</v>
      </c>
      <c r="G763">
        <v>0</v>
      </c>
      <c r="H763">
        <v>0</v>
      </c>
      <c r="I763">
        <v>8689033.8100000005</v>
      </c>
      <c r="J763" s="186">
        <v>92.436529893617021</v>
      </c>
      <c r="K763">
        <v>0</v>
      </c>
      <c r="L763">
        <v>0</v>
      </c>
      <c r="M763">
        <v>8689033.8100000005</v>
      </c>
      <c r="N763">
        <v>0</v>
      </c>
      <c r="O763">
        <v>8689033.8100000005</v>
      </c>
      <c r="P763">
        <v>0</v>
      </c>
      <c r="Q763">
        <v>0</v>
      </c>
      <c r="R763">
        <v>0</v>
      </c>
      <c r="S763" t="s">
        <v>286</v>
      </c>
      <c r="T763" t="s">
        <v>57</v>
      </c>
      <c r="U763" t="s">
        <v>58</v>
      </c>
      <c r="V763" t="s">
        <v>57</v>
      </c>
      <c r="W763" t="s">
        <v>33</v>
      </c>
      <c r="X763" t="s">
        <v>59</v>
      </c>
      <c r="Y763" t="s">
        <v>35</v>
      </c>
      <c r="Z763" s="198">
        <v>45198</v>
      </c>
      <c r="AA763" s="198">
        <v>45565</v>
      </c>
      <c r="AB763" t="s">
        <v>36</v>
      </c>
      <c r="AC763">
        <v>9400000</v>
      </c>
      <c r="AD763" t="s">
        <v>58</v>
      </c>
      <c r="AE763" t="s">
        <v>37</v>
      </c>
      <c r="AF763" s="37">
        <v>1</v>
      </c>
      <c r="AG763" s="79" t="str">
        <f t="shared" si="11"/>
        <v>0</v>
      </c>
      <c r="AH763" s="3">
        <v>1</v>
      </c>
    </row>
    <row r="764" spans="1:34" x14ac:dyDescent="0.3">
      <c r="A764" t="s">
        <v>1610</v>
      </c>
      <c r="B764" t="s">
        <v>1611</v>
      </c>
      <c r="C764" t="s">
        <v>1858</v>
      </c>
      <c r="D764">
        <v>6600000</v>
      </c>
      <c r="E764">
        <v>6600000</v>
      </c>
      <c r="F764">
        <v>0</v>
      </c>
      <c r="G764">
        <v>0</v>
      </c>
      <c r="H764">
        <v>0</v>
      </c>
      <c r="I764">
        <v>6584674.8099999996</v>
      </c>
      <c r="J764" s="186">
        <v>99.767800151515146</v>
      </c>
      <c r="K764">
        <v>0</v>
      </c>
      <c r="L764">
        <v>0</v>
      </c>
      <c r="M764">
        <v>6584674.8099999996</v>
      </c>
      <c r="N764">
        <v>0</v>
      </c>
      <c r="O764">
        <v>6584674.8099999996</v>
      </c>
      <c r="P764">
        <v>0</v>
      </c>
      <c r="Q764">
        <v>-1947.14</v>
      </c>
      <c r="R764">
        <v>0</v>
      </c>
      <c r="S764" t="s">
        <v>1231</v>
      </c>
      <c r="T764" t="s">
        <v>51</v>
      </c>
      <c r="U764" t="s">
        <v>52</v>
      </c>
      <c r="V764" t="s">
        <v>51</v>
      </c>
      <c r="W764" t="s">
        <v>33</v>
      </c>
      <c r="X764" t="s">
        <v>53</v>
      </c>
      <c r="Y764" t="s">
        <v>35</v>
      </c>
      <c r="Z764" s="198">
        <v>45199</v>
      </c>
      <c r="AA764" s="198">
        <v>45595</v>
      </c>
      <c r="AB764" t="s">
        <v>36</v>
      </c>
      <c r="AC764">
        <v>6600000</v>
      </c>
      <c r="AD764" t="s">
        <v>52</v>
      </c>
      <c r="AE764" t="s">
        <v>37</v>
      </c>
      <c r="AF764" s="37">
        <v>1</v>
      </c>
      <c r="AG764" s="79" t="str">
        <f t="shared" si="11"/>
        <v>0</v>
      </c>
      <c r="AH764" s="3">
        <v>1</v>
      </c>
    </row>
    <row r="765" spans="1:34" x14ac:dyDescent="0.3">
      <c r="A765" t="s">
        <v>1614</v>
      </c>
      <c r="B765" t="s">
        <v>1615</v>
      </c>
      <c r="C765" t="s">
        <v>1860</v>
      </c>
      <c r="D765">
        <v>2000000</v>
      </c>
      <c r="E765">
        <v>2000000</v>
      </c>
      <c r="F765">
        <v>0</v>
      </c>
      <c r="G765">
        <v>0</v>
      </c>
      <c r="H765">
        <v>0</v>
      </c>
      <c r="I765">
        <v>1485792.21</v>
      </c>
      <c r="J765" s="186">
        <v>74.289610499999995</v>
      </c>
      <c r="K765">
        <v>0</v>
      </c>
      <c r="L765">
        <v>0</v>
      </c>
      <c r="M765">
        <v>1485792.21</v>
      </c>
      <c r="N765">
        <v>0</v>
      </c>
      <c r="O765">
        <v>1485792.21</v>
      </c>
      <c r="P765">
        <v>0</v>
      </c>
      <c r="Q765">
        <v>0</v>
      </c>
      <c r="R765">
        <v>0</v>
      </c>
      <c r="S765" t="s">
        <v>111</v>
      </c>
      <c r="T765" t="s">
        <v>112</v>
      </c>
      <c r="U765" t="s">
        <v>113</v>
      </c>
      <c r="V765" t="s">
        <v>112</v>
      </c>
      <c r="W765" t="s">
        <v>33</v>
      </c>
      <c r="X765" t="s">
        <v>114</v>
      </c>
      <c r="Y765" t="s">
        <v>86</v>
      </c>
      <c r="Z765" s="198">
        <v>45199</v>
      </c>
      <c r="AA765" s="198">
        <v>45657</v>
      </c>
      <c r="AB765" t="s">
        <v>36</v>
      </c>
      <c r="AC765">
        <v>2000000</v>
      </c>
      <c r="AD765" t="s">
        <v>113</v>
      </c>
      <c r="AE765" t="s">
        <v>37</v>
      </c>
      <c r="AF765" s="37">
        <v>1</v>
      </c>
      <c r="AG765" s="79" t="str">
        <f t="shared" si="11"/>
        <v>0</v>
      </c>
      <c r="AH765" s="3">
        <v>1</v>
      </c>
    </row>
    <row r="766" spans="1:34" x14ac:dyDescent="0.3">
      <c r="A766" t="s">
        <v>1612</v>
      </c>
      <c r="B766" t="s">
        <v>1613</v>
      </c>
      <c r="C766" t="s">
        <v>1860</v>
      </c>
      <c r="D766">
        <v>2000000</v>
      </c>
      <c r="E766">
        <v>2000000</v>
      </c>
      <c r="F766">
        <v>0</v>
      </c>
      <c r="G766">
        <v>0</v>
      </c>
      <c r="H766">
        <v>0</v>
      </c>
      <c r="I766">
        <v>1996580.48</v>
      </c>
      <c r="J766" s="186">
        <v>99.829024000000004</v>
      </c>
      <c r="K766">
        <v>0</v>
      </c>
      <c r="L766">
        <v>0</v>
      </c>
      <c r="M766">
        <v>1996580.48</v>
      </c>
      <c r="N766">
        <v>0</v>
      </c>
      <c r="O766">
        <v>1996580.48</v>
      </c>
      <c r="P766">
        <v>0</v>
      </c>
      <c r="Q766">
        <v>0</v>
      </c>
      <c r="R766">
        <v>0</v>
      </c>
      <c r="S766" t="s">
        <v>111</v>
      </c>
      <c r="T766" t="s">
        <v>112</v>
      </c>
      <c r="U766" t="s">
        <v>113</v>
      </c>
      <c r="V766" t="s">
        <v>112</v>
      </c>
      <c r="W766" t="s">
        <v>33</v>
      </c>
      <c r="X766" t="s">
        <v>114</v>
      </c>
      <c r="Y766" t="s">
        <v>86</v>
      </c>
      <c r="Z766" s="198">
        <v>45199</v>
      </c>
      <c r="AA766" s="198">
        <v>45657</v>
      </c>
      <c r="AB766" t="s">
        <v>36</v>
      </c>
      <c r="AC766">
        <v>2000000</v>
      </c>
      <c r="AD766" t="s">
        <v>113</v>
      </c>
      <c r="AE766" t="s">
        <v>37</v>
      </c>
      <c r="AF766" s="37">
        <v>1</v>
      </c>
      <c r="AG766" s="79" t="str">
        <f t="shared" si="11"/>
        <v>0</v>
      </c>
      <c r="AH766" s="3">
        <v>1</v>
      </c>
    </row>
    <row r="767" spans="1:34" x14ac:dyDescent="0.3">
      <c r="A767" t="s">
        <v>1616</v>
      </c>
      <c r="B767" t="s">
        <v>1617</v>
      </c>
      <c r="C767" t="s">
        <v>1860</v>
      </c>
      <c r="D767">
        <v>2000000</v>
      </c>
      <c r="E767">
        <v>2000000</v>
      </c>
      <c r="F767">
        <v>0</v>
      </c>
      <c r="G767">
        <v>0</v>
      </c>
      <c r="H767">
        <v>0</v>
      </c>
      <c r="I767">
        <v>1851564.41</v>
      </c>
      <c r="J767" s="186">
        <v>92.5782205</v>
      </c>
      <c r="K767">
        <v>0</v>
      </c>
      <c r="L767">
        <v>0</v>
      </c>
      <c r="M767">
        <v>1851564.41</v>
      </c>
      <c r="N767">
        <v>0</v>
      </c>
      <c r="O767">
        <v>1851564.41</v>
      </c>
      <c r="P767">
        <v>0</v>
      </c>
      <c r="Q767">
        <v>0</v>
      </c>
      <c r="R767">
        <v>0</v>
      </c>
      <c r="S767" t="s">
        <v>111</v>
      </c>
      <c r="T767" t="s">
        <v>112</v>
      </c>
      <c r="U767" t="s">
        <v>113</v>
      </c>
      <c r="V767" t="s">
        <v>112</v>
      </c>
      <c r="W767" t="s">
        <v>33</v>
      </c>
      <c r="X767" t="s">
        <v>114</v>
      </c>
      <c r="Y767" t="s">
        <v>86</v>
      </c>
      <c r="Z767" s="198">
        <v>45199</v>
      </c>
      <c r="AA767" s="198">
        <v>45657</v>
      </c>
      <c r="AB767" t="s">
        <v>36</v>
      </c>
      <c r="AC767">
        <v>2000000</v>
      </c>
      <c r="AD767" t="s">
        <v>113</v>
      </c>
      <c r="AE767" t="s">
        <v>37</v>
      </c>
      <c r="AF767" s="37">
        <v>1</v>
      </c>
      <c r="AG767" s="79" t="str">
        <f t="shared" si="11"/>
        <v>0</v>
      </c>
      <c r="AH767" s="3">
        <v>1</v>
      </c>
    </row>
    <row r="768" spans="1:34" x14ac:dyDescent="0.3">
      <c r="A768" t="s">
        <v>1620</v>
      </c>
      <c r="B768" t="s">
        <v>1621</v>
      </c>
      <c r="C768" t="s">
        <v>1860</v>
      </c>
      <c r="D768">
        <v>2000000</v>
      </c>
      <c r="E768">
        <v>2000000</v>
      </c>
      <c r="F768">
        <v>0</v>
      </c>
      <c r="G768">
        <v>0</v>
      </c>
      <c r="H768">
        <v>0</v>
      </c>
      <c r="I768">
        <v>1996828.99</v>
      </c>
      <c r="J768" s="186">
        <v>99.841449499999996</v>
      </c>
      <c r="K768">
        <v>0</v>
      </c>
      <c r="L768">
        <v>0</v>
      </c>
      <c r="M768">
        <v>1996828.99</v>
      </c>
      <c r="N768">
        <v>0</v>
      </c>
      <c r="O768">
        <v>1996828.99</v>
      </c>
      <c r="P768">
        <v>0</v>
      </c>
      <c r="Q768">
        <v>0</v>
      </c>
      <c r="R768">
        <v>0</v>
      </c>
      <c r="S768" t="s">
        <v>111</v>
      </c>
      <c r="T768" t="s">
        <v>112</v>
      </c>
      <c r="U768" t="s">
        <v>113</v>
      </c>
      <c r="V768" t="s">
        <v>112</v>
      </c>
      <c r="W768" t="s">
        <v>33</v>
      </c>
      <c r="X768" t="s">
        <v>114</v>
      </c>
      <c r="Y768" t="s">
        <v>86</v>
      </c>
      <c r="Z768" s="198">
        <v>45199</v>
      </c>
      <c r="AA768" s="198">
        <v>45657</v>
      </c>
      <c r="AB768" t="s">
        <v>36</v>
      </c>
      <c r="AC768">
        <v>2000000</v>
      </c>
      <c r="AD768" t="s">
        <v>113</v>
      </c>
      <c r="AE768" t="s">
        <v>37</v>
      </c>
      <c r="AF768" s="37">
        <v>1</v>
      </c>
      <c r="AG768" s="79" t="str">
        <f t="shared" si="11"/>
        <v>0</v>
      </c>
      <c r="AH768" s="3">
        <v>1</v>
      </c>
    </row>
    <row r="769" spans="1:34" x14ac:dyDescent="0.3">
      <c r="A769" t="s">
        <v>1618</v>
      </c>
      <c r="B769" t="s">
        <v>1619</v>
      </c>
      <c r="C769" t="s">
        <v>1860</v>
      </c>
      <c r="D769">
        <v>2000000</v>
      </c>
      <c r="E769">
        <v>2000000</v>
      </c>
      <c r="F769">
        <v>0</v>
      </c>
      <c r="G769">
        <v>0</v>
      </c>
      <c r="H769">
        <v>0</v>
      </c>
      <c r="I769">
        <v>1990516.58</v>
      </c>
      <c r="J769" s="186">
        <v>99.525829000000002</v>
      </c>
      <c r="K769">
        <v>0</v>
      </c>
      <c r="L769">
        <v>0</v>
      </c>
      <c r="M769">
        <v>1990516.58</v>
      </c>
      <c r="N769">
        <v>0</v>
      </c>
      <c r="O769">
        <v>1990516.58</v>
      </c>
      <c r="P769">
        <v>0</v>
      </c>
      <c r="Q769">
        <v>0</v>
      </c>
      <c r="R769">
        <v>0</v>
      </c>
      <c r="S769" t="s">
        <v>111</v>
      </c>
      <c r="T769" t="s">
        <v>112</v>
      </c>
      <c r="U769" t="s">
        <v>113</v>
      </c>
      <c r="V769" t="s">
        <v>112</v>
      </c>
      <c r="W769" t="s">
        <v>33</v>
      </c>
      <c r="X769" t="s">
        <v>114</v>
      </c>
      <c r="Y769" t="s">
        <v>86</v>
      </c>
      <c r="Z769" s="198">
        <v>45199</v>
      </c>
      <c r="AA769" s="198">
        <v>45657</v>
      </c>
      <c r="AB769" t="s">
        <v>36</v>
      </c>
      <c r="AC769">
        <v>2000000</v>
      </c>
      <c r="AD769" t="s">
        <v>113</v>
      </c>
      <c r="AE769" t="s">
        <v>37</v>
      </c>
      <c r="AF769" s="37">
        <v>1</v>
      </c>
      <c r="AG769" s="79" t="str">
        <f t="shared" si="11"/>
        <v>0</v>
      </c>
      <c r="AH769" s="3">
        <v>1</v>
      </c>
    </row>
    <row r="770" spans="1:34" x14ac:dyDescent="0.3">
      <c r="A770" t="s">
        <v>1626</v>
      </c>
      <c r="B770" t="s">
        <v>1627</v>
      </c>
      <c r="C770" t="s">
        <v>1860</v>
      </c>
      <c r="D770">
        <v>12200000</v>
      </c>
      <c r="E770">
        <v>12200000</v>
      </c>
      <c r="F770">
        <v>0</v>
      </c>
      <c r="G770">
        <v>0</v>
      </c>
      <c r="H770">
        <v>0</v>
      </c>
      <c r="I770">
        <v>11758726.640000001</v>
      </c>
      <c r="J770" s="186">
        <v>96.383005245901643</v>
      </c>
      <c r="K770">
        <v>0</v>
      </c>
      <c r="L770">
        <v>0</v>
      </c>
      <c r="M770">
        <v>11758726.640000001</v>
      </c>
      <c r="N770">
        <v>0</v>
      </c>
      <c r="O770">
        <v>11758726.640000001</v>
      </c>
      <c r="P770">
        <v>0</v>
      </c>
      <c r="Q770">
        <v>0</v>
      </c>
      <c r="R770">
        <v>0</v>
      </c>
      <c r="S770" t="s">
        <v>111</v>
      </c>
      <c r="T770" t="s">
        <v>112</v>
      </c>
      <c r="U770" t="s">
        <v>113</v>
      </c>
      <c r="V770" t="s">
        <v>112</v>
      </c>
      <c r="W770" t="s">
        <v>33</v>
      </c>
      <c r="X770" t="s">
        <v>114</v>
      </c>
      <c r="Y770" t="s">
        <v>35</v>
      </c>
      <c r="Z770" s="198">
        <v>45199</v>
      </c>
      <c r="AA770" s="198">
        <v>45747</v>
      </c>
      <c r="AB770" t="s">
        <v>36</v>
      </c>
      <c r="AC770">
        <v>12200000</v>
      </c>
      <c r="AD770" t="s">
        <v>113</v>
      </c>
      <c r="AE770" t="s">
        <v>37</v>
      </c>
      <c r="AF770" s="37">
        <v>1</v>
      </c>
      <c r="AG770" s="79" t="str">
        <f t="shared" si="11"/>
        <v>0</v>
      </c>
      <c r="AH770" s="3">
        <v>1</v>
      </c>
    </row>
    <row r="771" spans="1:34" x14ac:dyDescent="0.3">
      <c r="A771" t="s">
        <v>1624</v>
      </c>
      <c r="B771" t="s">
        <v>1625</v>
      </c>
      <c r="C771" t="s">
        <v>1860</v>
      </c>
      <c r="D771">
        <v>7500000</v>
      </c>
      <c r="E771">
        <v>7500000</v>
      </c>
      <c r="F771">
        <v>0</v>
      </c>
      <c r="G771">
        <v>0</v>
      </c>
      <c r="H771">
        <v>0</v>
      </c>
      <c r="I771">
        <v>7271553.9000000004</v>
      </c>
      <c r="J771" s="186">
        <v>96.954052000000004</v>
      </c>
      <c r="K771">
        <v>0</v>
      </c>
      <c r="L771">
        <v>0</v>
      </c>
      <c r="M771">
        <v>7271553.9000000004</v>
      </c>
      <c r="N771">
        <v>0</v>
      </c>
      <c r="O771">
        <v>7271553.9000000004</v>
      </c>
      <c r="P771">
        <v>0</v>
      </c>
      <c r="Q771">
        <v>-41953.39</v>
      </c>
      <c r="R771">
        <v>0</v>
      </c>
      <c r="S771" t="s">
        <v>111</v>
      </c>
      <c r="T771" t="s">
        <v>112</v>
      </c>
      <c r="U771" t="s">
        <v>113</v>
      </c>
      <c r="V771" t="s">
        <v>112</v>
      </c>
      <c r="W771" t="s">
        <v>33</v>
      </c>
      <c r="X771" t="s">
        <v>114</v>
      </c>
      <c r="Y771" t="s">
        <v>317</v>
      </c>
      <c r="Z771" s="198">
        <v>45199</v>
      </c>
      <c r="AA771" s="198">
        <v>45747</v>
      </c>
      <c r="AB771" t="s">
        <v>36</v>
      </c>
      <c r="AC771">
        <v>7500000</v>
      </c>
      <c r="AD771" t="s">
        <v>113</v>
      </c>
      <c r="AE771" t="s">
        <v>37</v>
      </c>
      <c r="AF771" s="37">
        <v>1</v>
      </c>
      <c r="AG771" s="79" t="str">
        <f t="shared" ref="AG771:AG834" si="12">IF(N771&lt;0,"1","0")</f>
        <v>0</v>
      </c>
      <c r="AH771" s="3">
        <v>1</v>
      </c>
    </row>
    <row r="772" spans="1:34" x14ac:dyDescent="0.3">
      <c r="A772" t="s">
        <v>1636</v>
      </c>
      <c r="B772" t="s">
        <v>1637</v>
      </c>
      <c r="C772" t="s">
        <v>1855</v>
      </c>
      <c r="D772">
        <v>1650000</v>
      </c>
      <c r="E772">
        <v>1650000</v>
      </c>
      <c r="F772">
        <v>0</v>
      </c>
      <c r="G772">
        <v>0</v>
      </c>
      <c r="H772">
        <v>0</v>
      </c>
      <c r="I772">
        <v>1647250.84</v>
      </c>
      <c r="J772" s="186">
        <v>99.833384242424245</v>
      </c>
      <c r="K772">
        <v>0</v>
      </c>
      <c r="L772">
        <v>0</v>
      </c>
      <c r="M772">
        <v>1647250.84</v>
      </c>
      <c r="N772">
        <v>0</v>
      </c>
      <c r="O772">
        <v>1647250.84</v>
      </c>
      <c r="P772">
        <v>0</v>
      </c>
      <c r="Q772">
        <v>0</v>
      </c>
      <c r="R772">
        <v>0</v>
      </c>
      <c r="S772" t="s">
        <v>56</v>
      </c>
      <c r="T772" t="s">
        <v>57</v>
      </c>
      <c r="U772" t="s">
        <v>58</v>
      </c>
      <c r="V772" t="s">
        <v>57</v>
      </c>
      <c r="W772" t="s">
        <v>33</v>
      </c>
      <c r="X772" t="s">
        <v>59</v>
      </c>
      <c r="Y772" t="s">
        <v>35</v>
      </c>
      <c r="Z772" s="198">
        <v>45199</v>
      </c>
      <c r="AA772" s="198">
        <v>45657</v>
      </c>
      <c r="AB772" t="s">
        <v>36</v>
      </c>
      <c r="AC772">
        <v>1650000</v>
      </c>
      <c r="AD772" t="s">
        <v>58</v>
      </c>
      <c r="AE772" t="s">
        <v>37</v>
      </c>
      <c r="AF772" s="37">
        <v>1</v>
      </c>
      <c r="AG772" s="79" t="str">
        <f t="shared" si="12"/>
        <v>0</v>
      </c>
      <c r="AH772" s="3">
        <v>1</v>
      </c>
    </row>
    <row r="773" spans="1:34" x14ac:dyDescent="0.3">
      <c r="A773" t="s">
        <v>1634</v>
      </c>
      <c r="B773" t="s">
        <v>1635</v>
      </c>
      <c r="C773" t="s">
        <v>1855</v>
      </c>
      <c r="D773">
        <v>250000</v>
      </c>
      <c r="E773">
        <v>250000</v>
      </c>
      <c r="F773">
        <v>0</v>
      </c>
      <c r="G773">
        <v>0</v>
      </c>
      <c r="H773">
        <v>0</v>
      </c>
      <c r="I773">
        <v>225590.36</v>
      </c>
      <c r="J773" s="186">
        <v>90.236143999999996</v>
      </c>
      <c r="K773">
        <v>0</v>
      </c>
      <c r="L773">
        <v>0</v>
      </c>
      <c r="M773">
        <v>225590.36</v>
      </c>
      <c r="N773">
        <v>0</v>
      </c>
      <c r="O773">
        <v>225590.36</v>
      </c>
      <c r="P773">
        <v>0</v>
      </c>
      <c r="Q773">
        <v>0</v>
      </c>
      <c r="R773">
        <v>0</v>
      </c>
      <c r="S773" t="s">
        <v>2949</v>
      </c>
      <c r="T773" t="s">
        <v>57</v>
      </c>
      <c r="U773" t="s">
        <v>58</v>
      </c>
      <c r="V773" t="s">
        <v>57</v>
      </c>
      <c r="W773" t="s">
        <v>33</v>
      </c>
      <c r="X773" t="s">
        <v>59</v>
      </c>
      <c r="Y773" t="s">
        <v>317</v>
      </c>
      <c r="Z773" s="198">
        <v>45199</v>
      </c>
      <c r="AA773" s="198">
        <v>45657</v>
      </c>
      <c r="AB773" t="s">
        <v>36</v>
      </c>
      <c r="AC773">
        <v>250000</v>
      </c>
      <c r="AD773" t="s">
        <v>58</v>
      </c>
      <c r="AE773" t="s">
        <v>37</v>
      </c>
      <c r="AF773" s="37">
        <v>1</v>
      </c>
      <c r="AG773" s="79" t="str">
        <f t="shared" si="12"/>
        <v>0</v>
      </c>
      <c r="AH773" s="3">
        <v>1</v>
      </c>
    </row>
    <row r="774" spans="1:34" x14ac:dyDescent="0.3">
      <c r="A774" t="s">
        <v>1638</v>
      </c>
      <c r="B774" t="s">
        <v>1639</v>
      </c>
      <c r="C774" t="s">
        <v>1855</v>
      </c>
      <c r="D774">
        <v>400000</v>
      </c>
      <c r="E774">
        <v>400000</v>
      </c>
      <c r="F774">
        <v>0</v>
      </c>
      <c r="G774">
        <v>0</v>
      </c>
      <c r="H774">
        <v>0</v>
      </c>
      <c r="I774">
        <v>319675.14</v>
      </c>
      <c r="J774" s="186">
        <v>79.918785</v>
      </c>
      <c r="K774">
        <v>0</v>
      </c>
      <c r="L774">
        <v>0</v>
      </c>
      <c r="M774">
        <v>319675.14</v>
      </c>
      <c r="N774">
        <v>0</v>
      </c>
      <c r="O774">
        <v>319675.14</v>
      </c>
      <c r="P774">
        <v>0</v>
      </c>
      <c r="Q774">
        <v>0</v>
      </c>
      <c r="R774">
        <v>0</v>
      </c>
      <c r="S774" t="s">
        <v>56</v>
      </c>
      <c r="T774" t="s">
        <v>57</v>
      </c>
      <c r="U774" t="s">
        <v>58</v>
      </c>
      <c r="V774" t="s">
        <v>57</v>
      </c>
      <c r="W774" t="s">
        <v>33</v>
      </c>
      <c r="X774" t="s">
        <v>59</v>
      </c>
      <c r="Y774" t="s">
        <v>317</v>
      </c>
      <c r="Z774" s="198">
        <v>45199</v>
      </c>
      <c r="AA774" s="198">
        <v>45657</v>
      </c>
      <c r="AB774" t="s">
        <v>36</v>
      </c>
      <c r="AC774">
        <v>400000</v>
      </c>
      <c r="AD774" t="s">
        <v>58</v>
      </c>
      <c r="AE774" t="s">
        <v>37</v>
      </c>
      <c r="AF774" s="37">
        <v>1</v>
      </c>
      <c r="AG774" s="79" t="str">
        <f t="shared" si="12"/>
        <v>0</v>
      </c>
      <c r="AH774" s="3">
        <v>1</v>
      </c>
    </row>
    <row r="775" spans="1:34" x14ac:dyDescent="0.3">
      <c r="A775" t="s">
        <v>1682</v>
      </c>
      <c r="B775" t="s">
        <v>1683</v>
      </c>
      <c r="C775" t="s">
        <v>1853</v>
      </c>
      <c r="D775">
        <v>14000000</v>
      </c>
      <c r="E775">
        <v>14000000</v>
      </c>
      <c r="F775">
        <v>0</v>
      </c>
      <c r="G775">
        <v>0</v>
      </c>
      <c r="H775">
        <v>0</v>
      </c>
      <c r="I775">
        <v>13977149.890000001</v>
      </c>
      <c r="J775" s="186">
        <v>99.836784928571433</v>
      </c>
      <c r="K775">
        <v>0</v>
      </c>
      <c r="L775">
        <v>0</v>
      </c>
      <c r="M775">
        <v>13977149.890000001</v>
      </c>
      <c r="N775">
        <v>0</v>
      </c>
      <c r="O775">
        <v>13977149.890000001</v>
      </c>
      <c r="P775">
        <v>0</v>
      </c>
      <c r="Q775">
        <v>0</v>
      </c>
      <c r="R775">
        <v>0</v>
      </c>
      <c r="S775" t="s">
        <v>30</v>
      </c>
      <c r="T775" t="s">
        <v>31</v>
      </c>
      <c r="U775" t="s">
        <v>32</v>
      </c>
      <c r="V775" t="s">
        <v>31</v>
      </c>
      <c r="W775" t="s">
        <v>33</v>
      </c>
      <c r="X775" t="s">
        <v>34</v>
      </c>
      <c r="Y775" t="s">
        <v>35</v>
      </c>
      <c r="Z775" s="198">
        <v>45247</v>
      </c>
      <c r="AA775" s="198">
        <v>45747</v>
      </c>
      <c r="AB775" t="s">
        <v>36</v>
      </c>
      <c r="AC775">
        <v>14000000</v>
      </c>
      <c r="AD775" t="s">
        <v>32</v>
      </c>
      <c r="AE775" t="s">
        <v>37</v>
      </c>
      <c r="AF775" s="37">
        <v>1</v>
      </c>
      <c r="AG775" s="79" t="str">
        <f t="shared" si="12"/>
        <v>0</v>
      </c>
      <c r="AH775" s="3">
        <v>1</v>
      </c>
    </row>
    <row r="776" spans="1:34" x14ac:dyDescent="0.3">
      <c r="A776" t="s">
        <v>1632</v>
      </c>
      <c r="B776" t="s">
        <v>1633</v>
      </c>
      <c r="C776" t="s">
        <v>1860</v>
      </c>
      <c r="D776">
        <v>2500000</v>
      </c>
      <c r="E776">
        <v>2500000</v>
      </c>
      <c r="F776">
        <v>0</v>
      </c>
      <c r="G776">
        <v>0</v>
      </c>
      <c r="H776">
        <v>0</v>
      </c>
      <c r="I776">
        <v>2383519.2999999998</v>
      </c>
      <c r="J776" s="186">
        <v>95.340771999999987</v>
      </c>
      <c r="K776">
        <v>0</v>
      </c>
      <c r="L776">
        <v>0</v>
      </c>
      <c r="M776">
        <v>2383519.2999999998</v>
      </c>
      <c r="N776">
        <v>0</v>
      </c>
      <c r="O776">
        <v>2383519.2999999998</v>
      </c>
      <c r="P776">
        <v>0</v>
      </c>
      <c r="Q776">
        <v>0</v>
      </c>
      <c r="R776">
        <v>0</v>
      </c>
      <c r="S776" t="s">
        <v>111</v>
      </c>
      <c r="T776" t="s">
        <v>112</v>
      </c>
      <c r="U776" t="s">
        <v>113</v>
      </c>
      <c r="V776" t="s">
        <v>112</v>
      </c>
      <c r="W776" t="s">
        <v>33</v>
      </c>
      <c r="X776" t="s">
        <v>114</v>
      </c>
      <c r="Y776" t="s">
        <v>35</v>
      </c>
      <c r="Z776" s="198">
        <v>45199</v>
      </c>
      <c r="AA776" s="198">
        <v>45657</v>
      </c>
      <c r="AB776" t="s">
        <v>36</v>
      </c>
      <c r="AC776">
        <v>2500000</v>
      </c>
      <c r="AD776" t="s">
        <v>113</v>
      </c>
      <c r="AE776" t="s">
        <v>37</v>
      </c>
      <c r="AF776" s="37">
        <v>1</v>
      </c>
      <c r="AG776" s="79" t="str">
        <f t="shared" si="12"/>
        <v>0</v>
      </c>
      <c r="AH776" s="3">
        <v>1</v>
      </c>
    </row>
    <row r="777" spans="1:34" x14ac:dyDescent="0.3">
      <c r="A777" t="s">
        <v>1640</v>
      </c>
      <c r="B777" t="s">
        <v>1641</v>
      </c>
      <c r="C777" t="s">
        <v>1854</v>
      </c>
      <c r="D777">
        <v>6800000</v>
      </c>
      <c r="E777">
        <v>6800000</v>
      </c>
      <c r="F777">
        <v>0</v>
      </c>
      <c r="G777">
        <v>0</v>
      </c>
      <c r="H777">
        <v>0</v>
      </c>
      <c r="I777">
        <v>6726766.8799999999</v>
      </c>
      <c r="J777" s="186">
        <v>98.923042352941181</v>
      </c>
      <c r="K777">
        <v>0</v>
      </c>
      <c r="L777">
        <v>0</v>
      </c>
      <c r="M777">
        <v>6726766.8799999999</v>
      </c>
      <c r="N777">
        <v>0</v>
      </c>
      <c r="O777">
        <v>6726766.8799999999</v>
      </c>
      <c r="P777">
        <v>0</v>
      </c>
      <c r="Q777">
        <v>0</v>
      </c>
      <c r="R777">
        <v>0</v>
      </c>
      <c r="S777" t="s">
        <v>72</v>
      </c>
      <c r="T777" t="s">
        <v>41</v>
      </c>
      <c r="U777" t="s">
        <v>42</v>
      </c>
      <c r="V777" t="s">
        <v>41</v>
      </c>
      <c r="W777" t="s">
        <v>33</v>
      </c>
      <c r="X777" t="s">
        <v>43</v>
      </c>
      <c r="Y777" t="s">
        <v>83</v>
      </c>
      <c r="Z777" s="198">
        <v>45199</v>
      </c>
      <c r="AA777" s="198">
        <v>45747</v>
      </c>
      <c r="AB777" t="s">
        <v>36</v>
      </c>
      <c r="AC777">
        <v>6800000</v>
      </c>
      <c r="AD777" t="s">
        <v>42</v>
      </c>
      <c r="AE777" t="s">
        <v>37</v>
      </c>
      <c r="AF777" s="37">
        <v>1</v>
      </c>
      <c r="AG777" s="79" t="str">
        <f t="shared" si="12"/>
        <v>0</v>
      </c>
      <c r="AH777" s="3">
        <v>1</v>
      </c>
    </row>
    <row r="778" spans="1:34" x14ac:dyDescent="0.3">
      <c r="A778" t="s">
        <v>1656</v>
      </c>
      <c r="B778" t="s">
        <v>1657</v>
      </c>
      <c r="C778" t="s">
        <v>1858</v>
      </c>
      <c r="D778">
        <v>12460000</v>
      </c>
      <c r="E778">
        <v>12460000</v>
      </c>
      <c r="F778">
        <v>0</v>
      </c>
      <c r="G778">
        <v>0</v>
      </c>
      <c r="H778">
        <v>0</v>
      </c>
      <c r="I778">
        <v>12374684.16</v>
      </c>
      <c r="J778" s="186">
        <v>99.315282182985555</v>
      </c>
      <c r="K778">
        <v>0</v>
      </c>
      <c r="L778">
        <v>0</v>
      </c>
      <c r="M778">
        <v>12374684.16</v>
      </c>
      <c r="N778">
        <v>0</v>
      </c>
      <c r="O778">
        <v>12374684.16</v>
      </c>
      <c r="P778">
        <v>0</v>
      </c>
      <c r="Q778">
        <v>0</v>
      </c>
      <c r="R778">
        <v>0</v>
      </c>
      <c r="S778" t="s">
        <v>1231</v>
      </c>
      <c r="T778" t="s">
        <v>51</v>
      </c>
      <c r="U778" t="s">
        <v>52</v>
      </c>
      <c r="V778" t="s">
        <v>51</v>
      </c>
      <c r="W778" t="s">
        <v>33</v>
      </c>
      <c r="X778" t="s">
        <v>53</v>
      </c>
      <c r="Y778" t="s">
        <v>265</v>
      </c>
      <c r="Z778" s="198">
        <v>45200</v>
      </c>
      <c r="AA778" s="198">
        <v>45930</v>
      </c>
      <c r="AB778" t="s">
        <v>36</v>
      </c>
      <c r="AC778">
        <v>12460000</v>
      </c>
      <c r="AD778" t="s">
        <v>52</v>
      </c>
      <c r="AE778" t="s">
        <v>37</v>
      </c>
      <c r="AF778" s="37">
        <v>1</v>
      </c>
      <c r="AG778" s="79" t="str">
        <f t="shared" si="12"/>
        <v>0</v>
      </c>
      <c r="AH778" s="3">
        <v>1</v>
      </c>
    </row>
    <row r="779" spans="1:34" x14ac:dyDescent="0.3">
      <c r="A779" t="s">
        <v>1642</v>
      </c>
      <c r="B779" t="s">
        <v>1643</v>
      </c>
      <c r="C779" t="s">
        <v>1854</v>
      </c>
      <c r="D779">
        <v>2500000</v>
      </c>
      <c r="E779">
        <v>2500000</v>
      </c>
      <c r="F779">
        <v>0</v>
      </c>
      <c r="G779">
        <v>0</v>
      </c>
      <c r="H779">
        <v>0</v>
      </c>
      <c r="I779">
        <v>2492546.04</v>
      </c>
      <c r="J779" s="186">
        <v>99.701841599999995</v>
      </c>
      <c r="K779">
        <v>0</v>
      </c>
      <c r="L779">
        <v>0</v>
      </c>
      <c r="M779">
        <v>2492546.04</v>
      </c>
      <c r="N779">
        <v>0</v>
      </c>
      <c r="O779">
        <v>2492546.04</v>
      </c>
      <c r="P779">
        <v>0</v>
      </c>
      <c r="Q779">
        <v>0</v>
      </c>
      <c r="R779">
        <v>0</v>
      </c>
      <c r="S779" t="s">
        <v>72</v>
      </c>
      <c r="T779" t="s">
        <v>41</v>
      </c>
      <c r="U779" t="s">
        <v>42</v>
      </c>
      <c r="V779" t="s">
        <v>41</v>
      </c>
      <c r="W779" t="s">
        <v>33</v>
      </c>
      <c r="X779" t="s">
        <v>43</v>
      </c>
      <c r="Y779" t="s">
        <v>35</v>
      </c>
      <c r="Z779" s="198">
        <v>45199</v>
      </c>
      <c r="AA779" s="198">
        <v>45657</v>
      </c>
      <c r="AB779" t="s">
        <v>36</v>
      </c>
      <c r="AC779">
        <v>2500000</v>
      </c>
      <c r="AD779" t="s">
        <v>42</v>
      </c>
      <c r="AE779" t="s">
        <v>37</v>
      </c>
      <c r="AF779" s="37">
        <v>1</v>
      </c>
      <c r="AG779" s="79" t="str">
        <f t="shared" si="12"/>
        <v>0</v>
      </c>
      <c r="AH779" s="3">
        <v>1</v>
      </c>
    </row>
    <row r="780" spans="1:34" x14ac:dyDescent="0.3">
      <c r="A780" t="s">
        <v>1646</v>
      </c>
      <c r="B780" t="s">
        <v>1647</v>
      </c>
      <c r="C780" t="s">
        <v>1855</v>
      </c>
      <c r="D780">
        <v>1700000</v>
      </c>
      <c r="E780">
        <v>1700000</v>
      </c>
      <c r="F780">
        <v>0</v>
      </c>
      <c r="G780">
        <v>0</v>
      </c>
      <c r="H780">
        <v>0</v>
      </c>
      <c r="I780">
        <v>1699422.44</v>
      </c>
      <c r="J780" s="186">
        <v>99.966025882352938</v>
      </c>
      <c r="K780">
        <v>0</v>
      </c>
      <c r="L780">
        <v>0</v>
      </c>
      <c r="M780">
        <v>1699422.44</v>
      </c>
      <c r="N780">
        <v>0</v>
      </c>
      <c r="O780">
        <v>1699422.44</v>
      </c>
      <c r="P780">
        <v>0</v>
      </c>
      <c r="Q780">
        <v>0</v>
      </c>
      <c r="R780">
        <v>0</v>
      </c>
      <c r="S780" t="s">
        <v>286</v>
      </c>
      <c r="T780" t="s">
        <v>57</v>
      </c>
      <c r="U780" t="s">
        <v>58</v>
      </c>
      <c r="V780" t="s">
        <v>57</v>
      </c>
      <c r="W780" t="s">
        <v>33</v>
      </c>
      <c r="X780" t="s">
        <v>59</v>
      </c>
      <c r="Y780" t="s">
        <v>265</v>
      </c>
      <c r="Z780" s="198">
        <v>45199</v>
      </c>
      <c r="AA780" s="198">
        <v>45565</v>
      </c>
      <c r="AB780" t="s">
        <v>36</v>
      </c>
      <c r="AC780">
        <v>1700000</v>
      </c>
      <c r="AD780" t="s">
        <v>58</v>
      </c>
      <c r="AE780" t="s">
        <v>37</v>
      </c>
      <c r="AF780" s="37">
        <v>1</v>
      </c>
      <c r="AG780" s="79" t="str">
        <f t="shared" si="12"/>
        <v>0</v>
      </c>
      <c r="AH780" s="3">
        <v>1</v>
      </c>
    </row>
    <row r="781" spans="1:34" x14ac:dyDescent="0.3">
      <c r="A781" t="s">
        <v>1644</v>
      </c>
      <c r="B781" t="s">
        <v>1645</v>
      </c>
      <c r="C781" t="s">
        <v>1855</v>
      </c>
      <c r="D781">
        <v>0</v>
      </c>
      <c r="E781">
        <v>0</v>
      </c>
      <c r="F781">
        <v>0</v>
      </c>
      <c r="G781">
        <v>0</v>
      </c>
      <c r="H781">
        <v>0</v>
      </c>
      <c r="I781">
        <v>0</v>
      </c>
      <c r="J781" s="186" t="e">
        <v>#DIV/0!</v>
      </c>
      <c r="K781">
        <v>0</v>
      </c>
      <c r="L781">
        <v>0</v>
      </c>
      <c r="M781">
        <v>0</v>
      </c>
      <c r="N781">
        <v>0</v>
      </c>
      <c r="O781">
        <v>0</v>
      </c>
      <c r="P781">
        <v>0</v>
      </c>
      <c r="Q781">
        <v>0</v>
      </c>
      <c r="R781">
        <v>0</v>
      </c>
      <c r="S781" t="s">
        <v>56</v>
      </c>
      <c r="T781" t="s">
        <v>57</v>
      </c>
      <c r="U781" t="s">
        <v>58</v>
      </c>
      <c r="V781" t="s">
        <v>57</v>
      </c>
      <c r="W781" t="s">
        <v>33</v>
      </c>
      <c r="X781" t="s">
        <v>59</v>
      </c>
      <c r="Y781" t="s">
        <v>86</v>
      </c>
      <c r="Z781" s="198">
        <v>45199</v>
      </c>
      <c r="AA781" s="198">
        <v>45657</v>
      </c>
      <c r="AB781" t="s">
        <v>36</v>
      </c>
      <c r="AC781">
        <v>1500000</v>
      </c>
      <c r="AD781" t="s">
        <v>58</v>
      </c>
      <c r="AE781" t="s">
        <v>37</v>
      </c>
      <c r="AF781" s="37">
        <v>1</v>
      </c>
      <c r="AG781" s="79" t="str">
        <f t="shared" si="12"/>
        <v>0</v>
      </c>
      <c r="AH781" s="3">
        <v>1</v>
      </c>
    </row>
    <row r="782" spans="1:34" x14ac:dyDescent="0.3">
      <c r="A782" t="s">
        <v>1650</v>
      </c>
      <c r="B782" t="s">
        <v>1651</v>
      </c>
      <c r="C782" t="s">
        <v>1853</v>
      </c>
      <c r="D782">
        <v>1364000</v>
      </c>
      <c r="E782">
        <v>1364000</v>
      </c>
      <c r="F782">
        <v>0</v>
      </c>
      <c r="G782">
        <v>0</v>
      </c>
      <c r="H782">
        <v>0</v>
      </c>
      <c r="I782">
        <v>1346868.89</v>
      </c>
      <c r="J782" s="186">
        <v>98.74405351906158</v>
      </c>
      <c r="K782">
        <v>0</v>
      </c>
      <c r="L782">
        <v>0</v>
      </c>
      <c r="M782">
        <v>1346868.89</v>
      </c>
      <c r="N782">
        <v>0</v>
      </c>
      <c r="O782">
        <v>1346868.89</v>
      </c>
      <c r="P782">
        <v>0</v>
      </c>
      <c r="Q782">
        <v>0</v>
      </c>
      <c r="R782">
        <v>0</v>
      </c>
      <c r="S782" t="s">
        <v>391</v>
      </c>
      <c r="T782" t="s">
        <v>31</v>
      </c>
      <c r="U782" t="s">
        <v>32</v>
      </c>
      <c r="V782" t="s">
        <v>31</v>
      </c>
      <c r="W782" t="s">
        <v>33</v>
      </c>
      <c r="X782" t="s">
        <v>34</v>
      </c>
      <c r="Y782" t="s">
        <v>265</v>
      </c>
      <c r="Z782" s="198">
        <v>45191</v>
      </c>
      <c r="AA782" s="198">
        <v>45381</v>
      </c>
      <c r="AB782" t="s">
        <v>36</v>
      </c>
      <c r="AC782">
        <v>1364000</v>
      </c>
      <c r="AD782" t="s">
        <v>32</v>
      </c>
      <c r="AE782" t="s">
        <v>37</v>
      </c>
      <c r="AF782" s="37">
        <v>1</v>
      </c>
      <c r="AG782" s="79" t="str">
        <f t="shared" si="12"/>
        <v>0</v>
      </c>
      <c r="AH782" s="3">
        <v>1</v>
      </c>
    </row>
    <row r="783" spans="1:34" x14ac:dyDescent="0.3">
      <c r="A783" t="s">
        <v>1648</v>
      </c>
      <c r="B783" t="s">
        <v>1649</v>
      </c>
      <c r="C783" t="s">
        <v>1854</v>
      </c>
      <c r="D783">
        <v>2800000</v>
      </c>
      <c r="E783">
        <v>2800000</v>
      </c>
      <c r="F783">
        <v>0</v>
      </c>
      <c r="G783">
        <v>0</v>
      </c>
      <c r="H783">
        <v>0</v>
      </c>
      <c r="I783">
        <v>2684613.77</v>
      </c>
      <c r="J783" s="186">
        <v>95.879063214285722</v>
      </c>
      <c r="K783">
        <v>0</v>
      </c>
      <c r="L783">
        <v>0</v>
      </c>
      <c r="M783">
        <v>2684613.77</v>
      </c>
      <c r="N783">
        <v>0</v>
      </c>
      <c r="O783">
        <v>2684613.77</v>
      </c>
      <c r="P783">
        <v>0</v>
      </c>
      <c r="Q783">
        <v>0</v>
      </c>
      <c r="R783">
        <v>0</v>
      </c>
      <c r="S783" t="s">
        <v>72</v>
      </c>
      <c r="T783" t="s">
        <v>41</v>
      </c>
      <c r="U783" t="s">
        <v>42</v>
      </c>
      <c r="V783" t="s">
        <v>41</v>
      </c>
      <c r="W783" t="s">
        <v>33</v>
      </c>
      <c r="X783" t="s">
        <v>43</v>
      </c>
      <c r="Y783" t="s">
        <v>35</v>
      </c>
      <c r="Z783" s="198">
        <v>45017</v>
      </c>
      <c r="AA783" s="198">
        <v>45596</v>
      </c>
      <c r="AB783" t="s">
        <v>36</v>
      </c>
      <c r="AC783">
        <v>2800000</v>
      </c>
      <c r="AD783" t="s">
        <v>42</v>
      </c>
      <c r="AE783" t="s">
        <v>37</v>
      </c>
      <c r="AF783" s="37">
        <v>1</v>
      </c>
      <c r="AG783" s="79" t="str">
        <f t="shared" si="12"/>
        <v>0</v>
      </c>
      <c r="AH783" s="3">
        <v>1</v>
      </c>
    </row>
    <row r="784" spans="1:34" x14ac:dyDescent="0.3">
      <c r="A784" t="s">
        <v>1658</v>
      </c>
      <c r="B784" t="s">
        <v>1659</v>
      </c>
      <c r="C784" t="s">
        <v>1855</v>
      </c>
      <c r="D784">
        <v>1400000</v>
      </c>
      <c r="E784">
        <v>1400000</v>
      </c>
      <c r="F784">
        <v>0</v>
      </c>
      <c r="G784">
        <v>0</v>
      </c>
      <c r="H784">
        <v>0</v>
      </c>
      <c r="I784">
        <v>861070.73</v>
      </c>
      <c r="J784" s="186">
        <v>61.505052142857139</v>
      </c>
      <c r="K784">
        <v>0</v>
      </c>
      <c r="L784">
        <v>0</v>
      </c>
      <c r="M784">
        <v>861070.73</v>
      </c>
      <c r="N784">
        <v>0</v>
      </c>
      <c r="O784">
        <v>861070.73</v>
      </c>
      <c r="P784">
        <v>0</v>
      </c>
      <c r="Q784">
        <v>-14.91</v>
      </c>
      <c r="R784">
        <v>0</v>
      </c>
      <c r="S784" t="s">
        <v>56</v>
      </c>
      <c r="T784" t="s">
        <v>57</v>
      </c>
      <c r="U784" t="s">
        <v>58</v>
      </c>
      <c r="V784" t="s">
        <v>57</v>
      </c>
      <c r="W784" t="s">
        <v>33</v>
      </c>
      <c r="X784" t="s">
        <v>59</v>
      </c>
      <c r="Y784" t="s">
        <v>35</v>
      </c>
      <c r="Z784" s="198">
        <v>45219</v>
      </c>
      <c r="AA784" s="198">
        <v>45747</v>
      </c>
      <c r="AB784" t="s">
        <v>36</v>
      </c>
      <c r="AC784">
        <v>1400000</v>
      </c>
      <c r="AD784" t="s">
        <v>58</v>
      </c>
      <c r="AE784" t="s">
        <v>37</v>
      </c>
      <c r="AF784" s="37">
        <v>1</v>
      </c>
      <c r="AG784" s="79" t="str">
        <f t="shared" si="12"/>
        <v>0</v>
      </c>
      <c r="AH784" s="3">
        <v>1</v>
      </c>
    </row>
    <row r="785" spans="1:34" x14ac:dyDescent="0.3">
      <c r="A785" t="s">
        <v>1660</v>
      </c>
      <c r="B785" t="s">
        <v>1661</v>
      </c>
      <c r="C785" t="s">
        <v>1860</v>
      </c>
      <c r="D785">
        <v>2500000</v>
      </c>
      <c r="E785">
        <v>2500000</v>
      </c>
      <c r="F785">
        <v>0</v>
      </c>
      <c r="G785">
        <v>0</v>
      </c>
      <c r="H785">
        <v>0</v>
      </c>
      <c r="I785">
        <v>1800131.81</v>
      </c>
      <c r="J785" s="186">
        <v>72.005272399999996</v>
      </c>
      <c r="K785">
        <v>0</v>
      </c>
      <c r="L785">
        <v>0</v>
      </c>
      <c r="M785">
        <v>1800131.81</v>
      </c>
      <c r="N785">
        <v>0</v>
      </c>
      <c r="O785">
        <v>1800131.81</v>
      </c>
      <c r="P785">
        <v>0</v>
      </c>
      <c r="Q785">
        <v>-40436.83</v>
      </c>
      <c r="R785">
        <v>0</v>
      </c>
      <c r="S785" t="s">
        <v>111</v>
      </c>
      <c r="T785" t="s">
        <v>112</v>
      </c>
      <c r="U785" t="s">
        <v>113</v>
      </c>
      <c r="V785" t="s">
        <v>112</v>
      </c>
      <c r="W785" t="s">
        <v>33</v>
      </c>
      <c r="X785" t="s">
        <v>114</v>
      </c>
      <c r="Y785" t="s">
        <v>35</v>
      </c>
      <c r="Z785" s="198">
        <v>45224</v>
      </c>
      <c r="AA785" s="198">
        <v>45657</v>
      </c>
      <c r="AB785" t="s">
        <v>36</v>
      </c>
      <c r="AC785">
        <v>2500000</v>
      </c>
      <c r="AD785" t="s">
        <v>113</v>
      </c>
      <c r="AE785" t="s">
        <v>37</v>
      </c>
      <c r="AF785" s="37">
        <v>1</v>
      </c>
      <c r="AG785" s="79" t="str">
        <f t="shared" si="12"/>
        <v>0</v>
      </c>
      <c r="AH785" s="3">
        <v>1</v>
      </c>
    </row>
    <row r="786" spans="1:34" x14ac:dyDescent="0.3">
      <c r="A786" t="s">
        <v>1654</v>
      </c>
      <c r="B786" t="s">
        <v>1655</v>
      </c>
      <c r="C786" t="s">
        <v>1856</v>
      </c>
      <c r="D786">
        <v>2500000</v>
      </c>
      <c r="E786">
        <v>2500000</v>
      </c>
      <c r="F786">
        <v>0</v>
      </c>
      <c r="G786">
        <v>0</v>
      </c>
      <c r="H786">
        <v>0</v>
      </c>
      <c r="I786">
        <v>2490649.3199999998</v>
      </c>
      <c r="J786" s="186">
        <v>99.6259728</v>
      </c>
      <c r="K786">
        <v>0</v>
      </c>
      <c r="L786">
        <v>0</v>
      </c>
      <c r="M786">
        <v>2490649.3199999998</v>
      </c>
      <c r="N786">
        <v>0</v>
      </c>
      <c r="O786">
        <v>2490649.3199999998</v>
      </c>
      <c r="P786">
        <v>0</v>
      </c>
      <c r="Q786">
        <v>0</v>
      </c>
      <c r="R786">
        <v>0</v>
      </c>
      <c r="S786" t="s">
        <v>881</v>
      </c>
      <c r="T786" t="s">
        <v>76</v>
      </c>
      <c r="U786" t="s">
        <v>77</v>
      </c>
      <c r="V786" t="s">
        <v>76</v>
      </c>
      <c r="W786" t="s">
        <v>33</v>
      </c>
      <c r="X786" t="s">
        <v>78</v>
      </c>
      <c r="Y786" t="s">
        <v>35</v>
      </c>
      <c r="Z786" s="198">
        <v>45170</v>
      </c>
      <c r="AA786" s="198">
        <v>45565</v>
      </c>
      <c r="AB786" t="s">
        <v>36</v>
      </c>
      <c r="AC786">
        <v>2500000</v>
      </c>
      <c r="AD786" t="s">
        <v>77</v>
      </c>
      <c r="AE786" t="s">
        <v>37</v>
      </c>
      <c r="AF786" s="37">
        <v>1</v>
      </c>
      <c r="AG786" s="79" t="str">
        <f t="shared" si="12"/>
        <v>0</v>
      </c>
      <c r="AH786" s="3">
        <v>1</v>
      </c>
    </row>
    <row r="787" spans="1:34" x14ac:dyDescent="0.3">
      <c r="A787" t="s">
        <v>1652</v>
      </c>
      <c r="B787" t="s">
        <v>1653</v>
      </c>
      <c r="C787" t="s">
        <v>1854</v>
      </c>
      <c r="D787">
        <v>8200000</v>
      </c>
      <c r="E787">
        <v>8200000</v>
      </c>
      <c r="F787">
        <v>0</v>
      </c>
      <c r="G787">
        <v>0</v>
      </c>
      <c r="H787">
        <v>0</v>
      </c>
      <c r="I787">
        <v>8172250.4699999997</v>
      </c>
      <c r="J787" s="186">
        <v>99.661591097560972</v>
      </c>
      <c r="K787">
        <v>0</v>
      </c>
      <c r="L787">
        <v>0</v>
      </c>
      <c r="M787">
        <v>8172250.4699999997</v>
      </c>
      <c r="N787">
        <v>0</v>
      </c>
      <c r="O787">
        <v>8172250.4699999997</v>
      </c>
      <c r="P787">
        <v>0</v>
      </c>
      <c r="Q787">
        <v>0</v>
      </c>
      <c r="R787">
        <v>0</v>
      </c>
      <c r="S787" t="s">
        <v>72</v>
      </c>
      <c r="T787" t="s">
        <v>41</v>
      </c>
      <c r="U787" t="s">
        <v>42</v>
      </c>
      <c r="V787" t="s">
        <v>41</v>
      </c>
      <c r="W787" t="s">
        <v>33</v>
      </c>
      <c r="X787" t="s">
        <v>43</v>
      </c>
      <c r="Y787" t="s">
        <v>35</v>
      </c>
      <c r="Z787" s="198">
        <v>45225</v>
      </c>
      <c r="AA787" s="198">
        <v>45596</v>
      </c>
      <c r="AB787" t="s">
        <v>36</v>
      </c>
      <c r="AC787">
        <v>8200000</v>
      </c>
      <c r="AD787" t="s">
        <v>42</v>
      </c>
      <c r="AE787" t="s">
        <v>37</v>
      </c>
      <c r="AF787" s="37">
        <v>1</v>
      </c>
      <c r="AG787" s="79" t="str">
        <f t="shared" si="12"/>
        <v>0</v>
      </c>
      <c r="AH787" s="3">
        <v>1</v>
      </c>
    </row>
    <row r="788" spans="1:34" x14ac:dyDescent="0.3">
      <c r="A788" t="s">
        <v>1684</v>
      </c>
      <c r="B788" t="s">
        <v>1685</v>
      </c>
      <c r="C788" t="s">
        <v>1856</v>
      </c>
      <c r="D788">
        <v>5800000</v>
      </c>
      <c r="E788">
        <v>5800000</v>
      </c>
      <c r="F788">
        <v>0</v>
      </c>
      <c r="G788">
        <v>0</v>
      </c>
      <c r="H788">
        <v>0</v>
      </c>
      <c r="I788">
        <v>5796740.3399999999</v>
      </c>
      <c r="J788" s="186">
        <v>99.943798965517246</v>
      </c>
      <c r="K788">
        <v>0</v>
      </c>
      <c r="L788">
        <v>0</v>
      </c>
      <c r="M788">
        <v>5796740.3399999999</v>
      </c>
      <c r="N788">
        <v>0</v>
      </c>
      <c r="O788">
        <v>5796740.3399999999</v>
      </c>
      <c r="P788">
        <v>0</v>
      </c>
      <c r="Q788">
        <v>0</v>
      </c>
      <c r="R788">
        <v>0</v>
      </c>
      <c r="S788" t="s">
        <v>881</v>
      </c>
      <c r="T788" t="s">
        <v>76</v>
      </c>
      <c r="U788" t="s">
        <v>77</v>
      </c>
      <c r="V788" t="s">
        <v>76</v>
      </c>
      <c r="W788" t="s">
        <v>33</v>
      </c>
      <c r="X788" t="s">
        <v>78</v>
      </c>
      <c r="Y788" t="s">
        <v>83</v>
      </c>
      <c r="Z788" s="198">
        <v>45247</v>
      </c>
      <c r="AA788" s="198">
        <v>45747</v>
      </c>
      <c r="AB788" t="s">
        <v>36</v>
      </c>
      <c r="AC788">
        <v>5800000</v>
      </c>
      <c r="AD788" t="s">
        <v>77</v>
      </c>
      <c r="AE788" t="s">
        <v>37</v>
      </c>
      <c r="AF788" s="37">
        <v>1</v>
      </c>
      <c r="AG788" s="79" t="str">
        <f t="shared" si="12"/>
        <v>0</v>
      </c>
      <c r="AH788" s="3">
        <v>1</v>
      </c>
    </row>
    <row r="789" spans="1:34" x14ac:dyDescent="0.3">
      <c r="A789" t="s">
        <v>1742</v>
      </c>
      <c r="B789" t="s">
        <v>1743</v>
      </c>
      <c r="C789" t="s">
        <v>1860</v>
      </c>
      <c r="D789">
        <v>7500000</v>
      </c>
      <c r="E789">
        <v>7500000</v>
      </c>
      <c r="F789">
        <v>0</v>
      </c>
      <c r="G789">
        <v>0</v>
      </c>
      <c r="H789">
        <v>0</v>
      </c>
      <c r="I789">
        <v>7442566.25</v>
      </c>
      <c r="J789" s="186">
        <v>99.234216666666669</v>
      </c>
      <c r="K789">
        <v>0</v>
      </c>
      <c r="L789">
        <v>0</v>
      </c>
      <c r="M789">
        <v>7442566.25</v>
      </c>
      <c r="N789">
        <v>0</v>
      </c>
      <c r="O789">
        <v>7442566.25</v>
      </c>
      <c r="P789">
        <v>0</v>
      </c>
      <c r="Q789">
        <v>0</v>
      </c>
      <c r="R789">
        <v>0</v>
      </c>
      <c r="S789" t="s">
        <v>111</v>
      </c>
      <c r="T789" t="s">
        <v>112</v>
      </c>
      <c r="U789" t="s">
        <v>113</v>
      </c>
      <c r="V789" t="s">
        <v>112</v>
      </c>
      <c r="W789" t="s">
        <v>33</v>
      </c>
      <c r="X789" t="s">
        <v>114</v>
      </c>
      <c r="Y789" t="s">
        <v>44</v>
      </c>
      <c r="Z789" s="198">
        <v>45260</v>
      </c>
      <c r="AA789" s="198">
        <v>45747</v>
      </c>
      <c r="AB789" t="s">
        <v>36</v>
      </c>
      <c r="AC789">
        <v>7500000</v>
      </c>
      <c r="AD789" t="s">
        <v>113</v>
      </c>
      <c r="AE789" t="s">
        <v>37</v>
      </c>
      <c r="AF789" s="37">
        <v>1</v>
      </c>
      <c r="AG789" s="79" t="str">
        <f t="shared" si="12"/>
        <v>0</v>
      </c>
      <c r="AH789" s="3">
        <v>1</v>
      </c>
    </row>
    <row r="790" spans="1:34" x14ac:dyDescent="0.3">
      <c r="A790" t="s">
        <v>1662</v>
      </c>
      <c r="B790" t="s">
        <v>1663</v>
      </c>
      <c r="C790" t="s">
        <v>1856</v>
      </c>
      <c r="D790">
        <v>7025000</v>
      </c>
      <c r="E790">
        <v>7025000</v>
      </c>
      <c r="F790">
        <v>0</v>
      </c>
      <c r="G790">
        <v>0</v>
      </c>
      <c r="H790">
        <v>0</v>
      </c>
      <c r="I790">
        <v>7013595.2699999996</v>
      </c>
      <c r="J790" s="186">
        <v>99.837655088967963</v>
      </c>
      <c r="K790">
        <v>0</v>
      </c>
      <c r="L790">
        <v>0</v>
      </c>
      <c r="M790">
        <v>7013595.2699999996</v>
      </c>
      <c r="N790">
        <v>0</v>
      </c>
      <c r="O790">
        <v>7013595.2699999996</v>
      </c>
      <c r="P790">
        <v>0</v>
      </c>
      <c r="Q790">
        <v>0</v>
      </c>
      <c r="R790">
        <v>0</v>
      </c>
      <c r="S790" t="s">
        <v>881</v>
      </c>
      <c r="T790" t="s">
        <v>76</v>
      </c>
      <c r="U790" t="s">
        <v>77</v>
      </c>
      <c r="V790" t="s">
        <v>76</v>
      </c>
      <c r="W790" t="s">
        <v>33</v>
      </c>
      <c r="X790" t="s">
        <v>78</v>
      </c>
      <c r="Y790" t="s">
        <v>265</v>
      </c>
      <c r="Z790" s="198">
        <v>45017</v>
      </c>
      <c r="AA790" s="198">
        <v>45747</v>
      </c>
      <c r="AB790" t="s">
        <v>36</v>
      </c>
      <c r="AC790">
        <v>7025000</v>
      </c>
      <c r="AD790" t="s">
        <v>77</v>
      </c>
      <c r="AE790" t="s">
        <v>37</v>
      </c>
      <c r="AF790" s="37">
        <v>1</v>
      </c>
      <c r="AG790" s="79" t="str">
        <f t="shared" si="12"/>
        <v>0</v>
      </c>
      <c r="AH790" s="3">
        <v>1</v>
      </c>
    </row>
    <row r="791" spans="1:34" x14ac:dyDescent="0.3">
      <c r="A791" t="s">
        <v>1666</v>
      </c>
      <c r="B791" t="s">
        <v>1667</v>
      </c>
      <c r="C791" t="s">
        <v>1855</v>
      </c>
      <c r="D791">
        <v>500000</v>
      </c>
      <c r="E791">
        <v>500000</v>
      </c>
      <c r="F791">
        <v>0</v>
      </c>
      <c r="G791">
        <v>0</v>
      </c>
      <c r="H791">
        <v>0</v>
      </c>
      <c r="I791">
        <v>465991.36</v>
      </c>
      <c r="J791" s="186">
        <v>93.198272000000003</v>
      </c>
      <c r="K791">
        <v>0</v>
      </c>
      <c r="L791">
        <v>0</v>
      </c>
      <c r="M791">
        <v>465991.36</v>
      </c>
      <c r="N791">
        <v>0</v>
      </c>
      <c r="O791">
        <v>465991.36</v>
      </c>
      <c r="P791">
        <v>0</v>
      </c>
      <c r="Q791">
        <v>0</v>
      </c>
      <c r="R791">
        <v>0</v>
      </c>
      <c r="S791" t="s">
        <v>286</v>
      </c>
      <c r="T791" t="s">
        <v>57</v>
      </c>
      <c r="U791" t="s">
        <v>58</v>
      </c>
      <c r="V791" t="s">
        <v>57</v>
      </c>
      <c r="W791" t="s">
        <v>33</v>
      </c>
      <c r="X791" t="s">
        <v>59</v>
      </c>
      <c r="Y791" t="s">
        <v>35</v>
      </c>
      <c r="Z791" s="198">
        <v>45229</v>
      </c>
      <c r="AA791" s="198">
        <v>45657</v>
      </c>
      <c r="AB791" t="s">
        <v>36</v>
      </c>
      <c r="AC791">
        <v>500000</v>
      </c>
      <c r="AD791" t="s">
        <v>58</v>
      </c>
      <c r="AE791" t="s">
        <v>37</v>
      </c>
      <c r="AF791" s="37">
        <v>1</v>
      </c>
      <c r="AG791" s="79" t="str">
        <f t="shared" si="12"/>
        <v>0</v>
      </c>
      <c r="AH791" s="3">
        <v>1</v>
      </c>
    </row>
    <row r="792" spans="1:34" x14ac:dyDescent="0.3">
      <c r="A792" t="s">
        <v>1664</v>
      </c>
      <c r="B792" t="s">
        <v>1665</v>
      </c>
      <c r="C792" t="s">
        <v>1855</v>
      </c>
      <c r="D792">
        <v>600000</v>
      </c>
      <c r="E792">
        <v>600000</v>
      </c>
      <c r="F792">
        <v>0</v>
      </c>
      <c r="G792">
        <v>0</v>
      </c>
      <c r="H792">
        <v>0</v>
      </c>
      <c r="I792">
        <v>584000.09</v>
      </c>
      <c r="J792" s="186">
        <v>97.333348333333333</v>
      </c>
      <c r="K792">
        <v>0</v>
      </c>
      <c r="L792">
        <v>0</v>
      </c>
      <c r="M792">
        <v>584000.09</v>
      </c>
      <c r="N792">
        <v>0</v>
      </c>
      <c r="O792">
        <v>584000.09</v>
      </c>
      <c r="P792">
        <v>0</v>
      </c>
      <c r="Q792">
        <v>0</v>
      </c>
      <c r="R792">
        <v>0</v>
      </c>
      <c r="S792" t="s">
        <v>286</v>
      </c>
      <c r="T792" t="s">
        <v>57</v>
      </c>
      <c r="U792" t="s">
        <v>58</v>
      </c>
      <c r="V792" t="s">
        <v>57</v>
      </c>
      <c r="W792" t="s">
        <v>33</v>
      </c>
      <c r="X792" t="s">
        <v>59</v>
      </c>
      <c r="Y792" t="s">
        <v>35</v>
      </c>
      <c r="Z792" s="198">
        <v>45229</v>
      </c>
      <c r="AA792" s="198">
        <v>45412</v>
      </c>
      <c r="AB792" t="s">
        <v>36</v>
      </c>
      <c r="AC792">
        <v>600000</v>
      </c>
      <c r="AD792" t="s">
        <v>58</v>
      </c>
      <c r="AE792" t="s">
        <v>37</v>
      </c>
      <c r="AF792" s="37">
        <v>1</v>
      </c>
      <c r="AG792" s="79" t="str">
        <f t="shared" si="12"/>
        <v>0</v>
      </c>
      <c r="AH792" s="3">
        <v>1</v>
      </c>
    </row>
    <row r="793" spans="1:34" x14ac:dyDescent="0.3">
      <c r="A793" t="s">
        <v>1674</v>
      </c>
      <c r="B793" t="s">
        <v>1675</v>
      </c>
      <c r="C793" t="s">
        <v>1860</v>
      </c>
      <c r="D793">
        <v>7020000</v>
      </c>
      <c r="E793">
        <v>7020000</v>
      </c>
      <c r="F793">
        <v>0</v>
      </c>
      <c r="G793">
        <v>0</v>
      </c>
      <c r="H793">
        <v>0</v>
      </c>
      <c r="I793">
        <v>6992638.0700000003</v>
      </c>
      <c r="J793" s="186">
        <v>99.610228917378919</v>
      </c>
      <c r="K793">
        <v>0</v>
      </c>
      <c r="L793">
        <v>0</v>
      </c>
      <c r="M793">
        <v>6890985.0700000003</v>
      </c>
      <c r="N793">
        <v>101653</v>
      </c>
      <c r="O793">
        <v>6992638.0700000003</v>
      </c>
      <c r="P793">
        <v>0</v>
      </c>
      <c r="Q793">
        <v>0</v>
      </c>
      <c r="R793">
        <v>0</v>
      </c>
      <c r="S793" t="s">
        <v>111</v>
      </c>
      <c r="T793" t="s">
        <v>112</v>
      </c>
      <c r="U793" t="s">
        <v>113</v>
      </c>
      <c r="V793" t="s">
        <v>112</v>
      </c>
      <c r="W793" t="s">
        <v>33</v>
      </c>
      <c r="X793" t="s">
        <v>114</v>
      </c>
      <c r="Y793" t="s">
        <v>265</v>
      </c>
      <c r="Z793" s="198">
        <v>45231</v>
      </c>
      <c r="AA793" s="198">
        <v>45747</v>
      </c>
      <c r="AB793" t="s">
        <v>36</v>
      </c>
      <c r="AC793">
        <v>7020000</v>
      </c>
      <c r="AD793" t="s">
        <v>113</v>
      </c>
      <c r="AE793" t="s">
        <v>2231</v>
      </c>
      <c r="AF793" s="37">
        <v>1</v>
      </c>
      <c r="AG793" s="79" t="str">
        <f t="shared" si="12"/>
        <v>0</v>
      </c>
      <c r="AH793" s="3">
        <v>1</v>
      </c>
    </row>
    <row r="794" spans="1:34" x14ac:dyDescent="0.3">
      <c r="A794" t="s">
        <v>1668</v>
      </c>
      <c r="B794" t="s">
        <v>1669</v>
      </c>
      <c r="C794" t="s">
        <v>1857</v>
      </c>
      <c r="D794">
        <v>290800000</v>
      </c>
      <c r="E794">
        <v>290800000</v>
      </c>
      <c r="F794">
        <v>0</v>
      </c>
      <c r="G794">
        <v>0</v>
      </c>
      <c r="H794">
        <v>0</v>
      </c>
      <c r="I794">
        <v>288324500</v>
      </c>
      <c r="J794" s="186">
        <v>99.148727647867958</v>
      </c>
      <c r="K794">
        <v>0</v>
      </c>
      <c r="L794">
        <v>0</v>
      </c>
      <c r="M794">
        <v>288324500</v>
      </c>
      <c r="N794">
        <v>0</v>
      </c>
      <c r="O794">
        <v>288324500</v>
      </c>
      <c r="P794">
        <v>0</v>
      </c>
      <c r="Q794">
        <v>0</v>
      </c>
      <c r="R794">
        <v>0</v>
      </c>
      <c r="S794" t="s">
        <v>1001</v>
      </c>
      <c r="T794" t="s">
        <v>100</v>
      </c>
      <c r="U794" t="s">
        <v>101</v>
      </c>
      <c r="V794" t="s">
        <v>100</v>
      </c>
      <c r="W794" t="s">
        <v>33</v>
      </c>
      <c r="X794" t="s">
        <v>102</v>
      </c>
      <c r="Y794" t="s">
        <v>989</v>
      </c>
      <c r="Z794" s="198">
        <v>45017</v>
      </c>
      <c r="AA794" s="198">
        <v>45747</v>
      </c>
      <c r="AB794" t="s">
        <v>36</v>
      </c>
      <c r="AC794">
        <v>277000000</v>
      </c>
      <c r="AD794" t="s">
        <v>101</v>
      </c>
      <c r="AE794" t="s">
        <v>37</v>
      </c>
      <c r="AF794" s="37">
        <v>1</v>
      </c>
      <c r="AG794" s="79" t="str">
        <f t="shared" si="12"/>
        <v>0</v>
      </c>
      <c r="AH794" s="3">
        <v>1</v>
      </c>
    </row>
    <row r="795" spans="1:34" x14ac:dyDescent="0.3">
      <c r="A795" t="s">
        <v>1670</v>
      </c>
      <c r="B795" t="s">
        <v>1671</v>
      </c>
      <c r="C795" t="s">
        <v>1859</v>
      </c>
      <c r="D795">
        <v>10900000</v>
      </c>
      <c r="E795">
        <v>10900000</v>
      </c>
      <c r="F795">
        <v>0</v>
      </c>
      <c r="G795">
        <v>0</v>
      </c>
      <c r="H795">
        <v>0</v>
      </c>
      <c r="I795">
        <v>10591223.859999999</v>
      </c>
      <c r="J795" s="186">
        <v>97.167191376146789</v>
      </c>
      <c r="K795">
        <v>0</v>
      </c>
      <c r="L795">
        <v>0</v>
      </c>
      <c r="M795">
        <v>10591223.859999999</v>
      </c>
      <c r="N795">
        <v>0</v>
      </c>
      <c r="O795">
        <v>10591223.859999999</v>
      </c>
      <c r="P795">
        <v>0</v>
      </c>
      <c r="Q795">
        <v>0</v>
      </c>
      <c r="R795">
        <v>0</v>
      </c>
      <c r="S795" t="s">
        <v>1355</v>
      </c>
      <c r="T795" t="s">
        <v>162</v>
      </c>
      <c r="U795" t="s">
        <v>163</v>
      </c>
      <c r="V795" t="s">
        <v>162</v>
      </c>
      <c r="W795" t="s">
        <v>33</v>
      </c>
      <c r="X795" t="s">
        <v>164</v>
      </c>
      <c r="Y795" t="s">
        <v>35</v>
      </c>
      <c r="Z795" s="198">
        <v>45017</v>
      </c>
      <c r="AA795" s="198">
        <v>45565</v>
      </c>
      <c r="AB795" t="s">
        <v>36</v>
      </c>
      <c r="AC795">
        <v>10900000</v>
      </c>
      <c r="AD795" t="s">
        <v>163</v>
      </c>
      <c r="AE795" t="s">
        <v>37</v>
      </c>
      <c r="AF795" s="37">
        <v>1</v>
      </c>
      <c r="AG795" s="79" t="str">
        <f t="shared" si="12"/>
        <v>0</v>
      </c>
      <c r="AH795" s="3">
        <v>1</v>
      </c>
    </row>
    <row r="796" spans="1:34" x14ac:dyDescent="0.3">
      <c r="A796" t="s">
        <v>1678</v>
      </c>
      <c r="B796" t="s">
        <v>1679</v>
      </c>
      <c r="C796" t="s">
        <v>1860</v>
      </c>
      <c r="D796">
        <v>11400000</v>
      </c>
      <c r="E796">
        <v>11400000</v>
      </c>
      <c r="F796">
        <v>0</v>
      </c>
      <c r="G796">
        <v>0</v>
      </c>
      <c r="H796">
        <v>0</v>
      </c>
      <c r="I796">
        <v>10534043.189999999</v>
      </c>
      <c r="J796" s="186">
        <v>92.403887631578939</v>
      </c>
      <c r="K796">
        <v>0</v>
      </c>
      <c r="L796">
        <v>0</v>
      </c>
      <c r="M796">
        <v>10534043.189999999</v>
      </c>
      <c r="N796">
        <v>0</v>
      </c>
      <c r="O796">
        <v>10534043.189999999</v>
      </c>
      <c r="P796">
        <v>0</v>
      </c>
      <c r="Q796">
        <v>0</v>
      </c>
      <c r="R796">
        <v>0</v>
      </c>
      <c r="S796" t="s">
        <v>111</v>
      </c>
      <c r="T796" t="s">
        <v>112</v>
      </c>
      <c r="U796" t="s">
        <v>113</v>
      </c>
      <c r="V796" t="s">
        <v>112</v>
      </c>
      <c r="W796" t="s">
        <v>33</v>
      </c>
      <c r="X796" t="s">
        <v>114</v>
      </c>
      <c r="Y796" t="s">
        <v>35</v>
      </c>
      <c r="Z796" s="198">
        <v>45231</v>
      </c>
      <c r="AA796" s="198">
        <v>45747</v>
      </c>
      <c r="AB796" t="s">
        <v>36</v>
      </c>
      <c r="AC796">
        <v>11400000</v>
      </c>
      <c r="AD796" t="s">
        <v>113</v>
      </c>
      <c r="AE796" t="s">
        <v>37</v>
      </c>
      <c r="AF796" s="37">
        <v>1</v>
      </c>
      <c r="AG796" s="79" t="str">
        <f t="shared" si="12"/>
        <v>0</v>
      </c>
      <c r="AH796" s="3">
        <v>1</v>
      </c>
    </row>
    <row r="797" spans="1:34" x14ac:dyDescent="0.3">
      <c r="A797" t="s">
        <v>1672</v>
      </c>
      <c r="B797" t="s">
        <v>1673</v>
      </c>
      <c r="C797" t="s">
        <v>1859</v>
      </c>
      <c r="D797">
        <v>1000000</v>
      </c>
      <c r="E797">
        <v>1000000</v>
      </c>
      <c r="F797">
        <v>0</v>
      </c>
      <c r="G797">
        <v>0</v>
      </c>
      <c r="H797">
        <v>0</v>
      </c>
      <c r="I797">
        <v>930372.63</v>
      </c>
      <c r="J797" s="186">
        <v>93.037262999999996</v>
      </c>
      <c r="K797">
        <v>0</v>
      </c>
      <c r="L797">
        <v>0</v>
      </c>
      <c r="M797">
        <v>930372.63</v>
      </c>
      <c r="N797">
        <v>0</v>
      </c>
      <c r="O797">
        <v>930372.63</v>
      </c>
      <c r="P797">
        <v>0</v>
      </c>
      <c r="Q797">
        <v>0</v>
      </c>
      <c r="R797">
        <v>0</v>
      </c>
      <c r="S797" t="s">
        <v>1355</v>
      </c>
      <c r="T797" t="s">
        <v>162</v>
      </c>
      <c r="U797" t="s">
        <v>163</v>
      </c>
      <c r="V797" t="s">
        <v>162</v>
      </c>
      <c r="W797" t="s">
        <v>33</v>
      </c>
      <c r="X797" t="s">
        <v>164</v>
      </c>
      <c r="Y797" t="s">
        <v>44</v>
      </c>
      <c r="Z797" s="198">
        <v>45017</v>
      </c>
      <c r="AA797" s="198">
        <v>45382</v>
      </c>
      <c r="AB797" t="s">
        <v>36</v>
      </c>
      <c r="AC797">
        <v>1000000</v>
      </c>
      <c r="AD797" t="s">
        <v>163</v>
      </c>
      <c r="AE797" t="s">
        <v>37</v>
      </c>
      <c r="AF797" s="37">
        <v>1</v>
      </c>
      <c r="AG797" s="79" t="str">
        <f t="shared" si="12"/>
        <v>0</v>
      </c>
      <c r="AH797" s="3">
        <v>1</v>
      </c>
    </row>
    <row r="798" spans="1:34" x14ac:dyDescent="0.3">
      <c r="A798" t="s">
        <v>1676</v>
      </c>
      <c r="B798" t="s">
        <v>1677</v>
      </c>
      <c r="C798" t="s">
        <v>1854</v>
      </c>
      <c r="D798">
        <v>11100000</v>
      </c>
      <c r="E798">
        <v>11100000</v>
      </c>
      <c r="F798">
        <v>0</v>
      </c>
      <c r="G798">
        <v>0</v>
      </c>
      <c r="H798">
        <v>0</v>
      </c>
      <c r="I798">
        <v>11041973.529999999</v>
      </c>
      <c r="J798" s="186">
        <v>99.477239009008997</v>
      </c>
      <c r="K798">
        <v>0</v>
      </c>
      <c r="L798">
        <v>0</v>
      </c>
      <c r="M798">
        <v>11041973.529999999</v>
      </c>
      <c r="N798">
        <v>0</v>
      </c>
      <c r="O798">
        <v>11041973.529999999</v>
      </c>
      <c r="P798">
        <v>0</v>
      </c>
      <c r="Q798">
        <v>0</v>
      </c>
      <c r="R798">
        <v>0</v>
      </c>
      <c r="S798" t="s">
        <v>72</v>
      </c>
      <c r="T798" t="s">
        <v>41</v>
      </c>
      <c r="U798" t="s">
        <v>42</v>
      </c>
      <c r="V798" t="s">
        <v>41</v>
      </c>
      <c r="W798" t="s">
        <v>33</v>
      </c>
      <c r="X798" t="s">
        <v>43</v>
      </c>
      <c r="Y798" t="s">
        <v>35</v>
      </c>
      <c r="Z798" s="198">
        <v>45236</v>
      </c>
      <c r="AA798" s="198">
        <v>45626</v>
      </c>
      <c r="AB798" t="s">
        <v>36</v>
      </c>
      <c r="AC798">
        <v>11100000</v>
      </c>
      <c r="AD798" t="s">
        <v>42</v>
      </c>
      <c r="AE798" t="s">
        <v>37</v>
      </c>
      <c r="AF798" s="37">
        <v>1</v>
      </c>
      <c r="AG798" s="79" t="str">
        <f t="shared" si="12"/>
        <v>0</v>
      </c>
      <c r="AH798" s="3">
        <v>1</v>
      </c>
    </row>
    <row r="799" spans="1:34" x14ac:dyDescent="0.3">
      <c r="A799" t="s">
        <v>1698</v>
      </c>
      <c r="B799" t="s">
        <v>1699</v>
      </c>
      <c r="C799" t="s">
        <v>1854</v>
      </c>
      <c r="D799">
        <v>800000</v>
      </c>
      <c r="E799">
        <v>800000</v>
      </c>
      <c r="F799">
        <v>0</v>
      </c>
      <c r="G799">
        <v>0</v>
      </c>
      <c r="H799">
        <v>0</v>
      </c>
      <c r="I799">
        <v>539057.37</v>
      </c>
      <c r="J799" s="186">
        <v>67.382171249999999</v>
      </c>
      <c r="K799">
        <v>0</v>
      </c>
      <c r="L799">
        <v>0</v>
      </c>
      <c r="M799">
        <v>539057.37</v>
      </c>
      <c r="N799">
        <v>0</v>
      </c>
      <c r="O799">
        <v>539057.37</v>
      </c>
      <c r="P799">
        <v>0</v>
      </c>
      <c r="Q799">
        <v>0</v>
      </c>
      <c r="R799">
        <v>0</v>
      </c>
      <c r="S799" t="s">
        <v>72</v>
      </c>
      <c r="T799" t="s">
        <v>41</v>
      </c>
      <c r="U799" t="s">
        <v>42</v>
      </c>
      <c r="V799" t="s">
        <v>41</v>
      </c>
      <c r="W799" t="s">
        <v>33</v>
      </c>
      <c r="X799" t="s">
        <v>43</v>
      </c>
      <c r="Y799" t="s">
        <v>35</v>
      </c>
      <c r="Z799" s="198">
        <v>45241</v>
      </c>
      <c r="AA799" s="198">
        <v>45626</v>
      </c>
      <c r="AB799" t="s">
        <v>36</v>
      </c>
      <c r="AC799">
        <v>800000</v>
      </c>
      <c r="AD799" t="s">
        <v>42</v>
      </c>
      <c r="AE799" t="s">
        <v>37</v>
      </c>
      <c r="AF799" s="37">
        <v>1</v>
      </c>
      <c r="AG799" s="79" t="str">
        <f t="shared" si="12"/>
        <v>0</v>
      </c>
      <c r="AH799" s="3">
        <v>1</v>
      </c>
    </row>
    <row r="800" spans="1:34" x14ac:dyDescent="0.3">
      <c r="A800" t="s">
        <v>1706</v>
      </c>
      <c r="B800" t="s">
        <v>1707</v>
      </c>
      <c r="C800" t="s">
        <v>1854</v>
      </c>
      <c r="D800">
        <v>3200000</v>
      </c>
      <c r="E800">
        <v>3200000</v>
      </c>
      <c r="F800">
        <v>0</v>
      </c>
      <c r="G800">
        <v>0</v>
      </c>
      <c r="H800">
        <v>0</v>
      </c>
      <c r="I800">
        <v>2804294.77</v>
      </c>
      <c r="J800" s="186">
        <v>87.634211562499999</v>
      </c>
      <c r="K800">
        <v>0</v>
      </c>
      <c r="L800">
        <v>0</v>
      </c>
      <c r="M800">
        <v>2804294.77</v>
      </c>
      <c r="N800">
        <v>0</v>
      </c>
      <c r="O800">
        <v>2804294.77</v>
      </c>
      <c r="P800">
        <v>0</v>
      </c>
      <c r="Q800">
        <v>0</v>
      </c>
      <c r="R800">
        <v>0</v>
      </c>
      <c r="S800" t="s">
        <v>72</v>
      </c>
      <c r="T800" t="s">
        <v>41</v>
      </c>
      <c r="U800" t="s">
        <v>42</v>
      </c>
      <c r="V800" t="s">
        <v>41</v>
      </c>
      <c r="W800" t="s">
        <v>33</v>
      </c>
      <c r="X800" t="s">
        <v>43</v>
      </c>
      <c r="Y800" t="s">
        <v>35</v>
      </c>
      <c r="Z800" s="198">
        <v>45241</v>
      </c>
      <c r="AA800" s="198">
        <v>45626</v>
      </c>
      <c r="AB800" t="s">
        <v>36</v>
      </c>
      <c r="AC800">
        <v>3200000</v>
      </c>
      <c r="AD800" t="s">
        <v>42</v>
      </c>
      <c r="AE800" t="s">
        <v>37</v>
      </c>
      <c r="AF800" s="37">
        <v>1</v>
      </c>
      <c r="AG800" s="79" t="str">
        <f t="shared" si="12"/>
        <v>0</v>
      </c>
      <c r="AH800" s="3">
        <v>1</v>
      </c>
    </row>
    <row r="801" spans="1:34" x14ac:dyDescent="0.3">
      <c r="A801" t="s">
        <v>1708</v>
      </c>
      <c r="B801" t="s">
        <v>1709</v>
      </c>
      <c r="C801" t="s">
        <v>1854</v>
      </c>
      <c r="D801">
        <v>3000000</v>
      </c>
      <c r="E801">
        <v>3000000</v>
      </c>
      <c r="F801">
        <v>0</v>
      </c>
      <c r="G801">
        <v>0</v>
      </c>
      <c r="H801">
        <v>0</v>
      </c>
      <c r="I801">
        <v>2911864.68</v>
      </c>
      <c r="J801" s="186">
        <v>97.062156000000002</v>
      </c>
      <c r="K801">
        <v>0</v>
      </c>
      <c r="L801">
        <v>0</v>
      </c>
      <c r="M801">
        <v>2911864.68</v>
      </c>
      <c r="N801">
        <v>0</v>
      </c>
      <c r="O801">
        <v>2911864.68</v>
      </c>
      <c r="P801">
        <v>0</v>
      </c>
      <c r="Q801">
        <v>-27413.34</v>
      </c>
      <c r="R801">
        <v>0</v>
      </c>
      <c r="S801" t="s">
        <v>72</v>
      </c>
      <c r="T801" t="s">
        <v>41</v>
      </c>
      <c r="U801" t="s">
        <v>42</v>
      </c>
      <c r="V801" t="s">
        <v>41</v>
      </c>
      <c r="W801" t="s">
        <v>33</v>
      </c>
      <c r="X801" t="s">
        <v>43</v>
      </c>
      <c r="Y801" t="s">
        <v>35</v>
      </c>
      <c r="Z801" s="198">
        <v>45241</v>
      </c>
      <c r="AA801" s="198">
        <v>45626</v>
      </c>
      <c r="AB801" t="s">
        <v>36</v>
      </c>
      <c r="AC801">
        <v>3000000</v>
      </c>
      <c r="AD801" t="s">
        <v>42</v>
      </c>
      <c r="AE801" t="s">
        <v>37</v>
      </c>
      <c r="AF801" s="37">
        <v>1</v>
      </c>
      <c r="AG801" s="79" t="str">
        <f t="shared" si="12"/>
        <v>0</v>
      </c>
      <c r="AH801" s="3">
        <v>1</v>
      </c>
    </row>
    <row r="802" spans="1:34" x14ac:dyDescent="0.3">
      <c r="A802" t="s">
        <v>1724</v>
      </c>
      <c r="B802" t="s">
        <v>1725</v>
      </c>
      <c r="C802" t="s">
        <v>1853</v>
      </c>
      <c r="D802">
        <v>14800000</v>
      </c>
      <c r="E802">
        <v>14800000</v>
      </c>
      <c r="F802">
        <v>0</v>
      </c>
      <c r="G802">
        <v>0</v>
      </c>
      <c r="H802">
        <v>0</v>
      </c>
      <c r="I802">
        <v>14777393.35</v>
      </c>
      <c r="J802" s="186">
        <v>99.847252364864858</v>
      </c>
      <c r="K802">
        <v>0</v>
      </c>
      <c r="L802">
        <v>0</v>
      </c>
      <c r="M802">
        <v>14777393.35</v>
      </c>
      <c r="N802">
        <v>0</v>
      </c>
      <c r="O802">
        <v>14777393.35</v>
      </c>
      <c r="P802">
        <v>0</v>
      </c>
      <c r="Q802">
        <v>0</v>
      </c>
      <c r="R802">
        <v>0</v>
      </c>
      <c r="S802" t="s">
        <v>391</v>
      </c>
      <c r="T802" t="s">
        <v>31</v>
      </c>
      <c r="U802" t="s">
        <v>32</v>
      </c>
      <c r="V802" t="s">
        <v>31</v>
      </c>
      <c r="W802" t="s">
        <v>33</v>
      </c>
      <c r="X802" t="s">
        <v>34</v>
      </c>
      <c r="Y802" t="s">
        <v>35</v>
      </c>
      <c r="Z802" s="198">
        <v>45017</v>
      </c>
      <c r="AA802" s="198">
        <v>45747</v>
      </c>
      <c r="AB802" t="s">
        <v>36</v>
      </c>
      <c r="AC802">
        <v>14800000</v>
      </c>
      <c r="AD802" t="s">
        <v>32</v>
      </c>
      <c r="AE802" t="s">
        <v>45</v>
      </c>
      <c r="AF802" s="37">
        <v>1</v>
      </c>
      <c r="AG802" s="79" t="str">
        <f t="shared" si="12"/>
        <v>0</v>
      </c>
      <c r="AH802" s="3">
        <v>1</v>
      </c>
    </row>
    <row r="803" spans="1:34" x14ac:dyDescent="0.3">
      <c r="A803" t="s">
        <v>1688</v>
      </c>
      <c r="B803" t="s">
        <v>1689</v>
      </c>
      <c r="C803" t="s">
        <v>1853</v>
      </c>
      <c r="D803">
        <v>4300000</v>
      </c>
      <c r="E803">
        <v>4300000</v>
      </c>
      <c r="F803">
        <v>0</v>
      </c>
      <c r="G803">
        <v>0</v>
      </c>
      <c r="H803">
        <v>0</v>
      </c>
      <c r="I803">
        <v>4299213.4400000004</v>
      </c>
      <c r="J803" s="186">
        <v>99.981707906976752</v>
      </c>
      <c r="K803">
        <v>0</v>
      </c>
      <c r="L803">
        <v>0</v>
      </c>
      <c r="M803">
        <v>4299213.4400000004</v>
      </c>
      <c r="N803">
        <v>0</v>
      </c>
      <c r="O803">
        <v>4299213.4400000004</v>
      </c>
      <c r="P803">
        <v>0</v>
      </c>
      <c r="Q803">
        <v>0</v>
      </c>
      <c r="R803">
        <v>0</v>
      </c>
      <c r="S803" t="s">
        <v>391</v>
      </c>
      <c r="T803" t="s">
        <v>31</v>
      </c>
      <c r="U803" t="s">
        <v>32</v>
      </c>
      <c r="V803" t="s">
        <v>31</v>
      </c>
      <c r="W803" t="s">
        <v>33</v>
      </c>
      <c r="X803" t="s">
        <v>34</v>
      </c>
      <c r="Y803" t="s">
        <v>35</v>
      </c>
      <c r="Z803" s="198">
        <v>45017</v>
      </c>
      <c r="AA803" s="198">
        <v>45747</v>
      </c>
      <c r="AB803" t="s">
        <v>36</v>
      </c>
      <c r="AC803">
        <v>4300000</v>
      </c>
      <c r="AD803" t="s">
        <v>32</v>
      </c>
      <c r="AE803" t="s">
        <v>37</v>
      </c>
      <c r="AF803" s="37">
        <v>1</v>
      </c>
      <c r="AG803" s="79" t="str">
        <f t="shared" si="12"/>
        <v>0</v>
      </c>
      <c r="AH803" s="3">
        <v>1</v>
      </c>
    </row>
    <row r="804" spans="1:34" x14ac:dyDescent="0.3">
      <c r="A804" t="s">
        <v>1714</v>
      </c>
      <c r="B804" t="s">
        <v>1715</v>
      </c>
      <c r="C804" t="s">
        <v>1855</v>
      </c>
      <c r="D804">
        <v>3854000</v>
      </c>
      <c r="E804">
        <v>3854000</v>
      </c>
      <c r="F804">
        <v>0</v>
      </c>
      <c r="G804">
        <v>0</v>
      </c>
      <c r="H804">
        <v>0</v>
      </c>
      <c r="I804">
        <v>800531.5</v>
      </c>
      <c r="J804" s="186">
        <v>20.771445251686558</v>
      </c>
      <c r="K804">
        <v>0</v>
      </c>
      <c r="L804">
        <v>0</v>
      </c>
      <c r="M804">
        <v>800531.5</v>
      </c>
      <c r="N804">
        <v>0</v>
      </c>
      <c r="O804">
        <v>800531.5</v>
      </c>
      <c r="P804">
        <v>0</v>
      </c>
      <c r="Q804">
        <v>0</v>
      </c>
      <c r="R804">
        <v>0</v>
      </c>
      <c r="S804" t="s">
        <v>286</v>
      </c>
      <c r="T804" t="s">
        <v>57</v>
      </c>
      <c r="U804" t="s">
        <v>58</v>
      </c>
      <c r="V804" t="s">
        <v>57</v>
      </c>
      <c r="W804" t="s">
        <v>33</v>
      </c>
      <c r="X804" t="s">
        <v>59</v>
      </c>
      <c r="Y804" t="s">
        <v>35</v>
      </c>
      <c r="Z804" s="198">
        <v>45245</v>
      </c>
      <c r="AA804" s="198">
        <v>45747</v>
      </c>
      <c r="AB804" t="s">
        <v>36</v>
      </c>
      <c r="AC804">
        <v>7354000</v>
      </c>
      <c r="AD804" t="s">
        <v>58</v>
      </c>
      <c r="AE804" t="s">
        <v>37</v>
      </c>
      <c r="AF804" s="37">
        <v>1</v>
      </c>
      <c r="AG804" s="79" t="str">
        <f t="shared" si="12"/>
        <v>0</v>
      </c>
      <c r="AH804" s="3">
        <v>1</v>
      </c>
    </row>
    <row r="805" spans="1:34" x14ac:dyDescent="0.3">
      <c r="A805" t="s">
        <v>1686</v>
      </c>
      <c r="B805" t="s">
        <v>1687</v>
      </c>
      <c r="C805" t="s">
        <v>1856</v>
      </c>
      <c r="D805">
        <v>7450000</v>
      </c>
      <c r="E805">
        <v>7450000</v>
      </c>
      <c r="F805">
        <v>0</v>
      </c>
      <c r="G805">
        <v>0</v>
      </c>
      <c r="H805">
        <v>0</v>
      </c>
      <c r="I805">
        <v>7378614.1699999999</v>
      </c>
      <c r="J805" s="186">
        <v>99.041800939597309</v>
      </c>
      <c r="K805">
        <v>0</v>
      </c>
      <c r="L805">
        <v>0</v>
      </c>
      <c r="M805">
        <v>7378614.1699999999</v>
      </c>
      <c r="N805">
        <v>0</v>
      </c>
      <c r="O805">
        <v>7378614.1699999999</v>
      </c>
      <c r="P805">
        <v>0</v>
      </c>
      <c r="Q805">
        <v>0</v>
      </c>
      <c r="R805">
        <v>0</v>
      </c>
      <c r="S805" t="s">
        <v>881</v>
      </c>
      <c r="T805" t="s">
        <v>76</v>
      </c>
      <c r="U805" t="s">
        <v>77</v>
      </c>
      <c r="V805" t="s">
        <v>76</v>
      </c>
      <c r="W805" t="s">
        <v>33</v>
      </c>
      <c r="X805" t="s">
        <v>78</v>
      </c>
      <c r="Y805" t="s">
        <v>44</v>
      </c>
      <c r="Z805" s="198">
        <v>45247</v>
      </c>
      <c r="AA805" s="198">
        <v>45747</v>
      </c>
      <c r="AB805" t="s">
        <v>36</v>
      </c>
      <c r="AC805">
        <v>7450000</v>
      </c>
      <c r="AD805" t="s">
        <v>77</v>
      </c>
      <c r="AE805" t="s">
        <v>37</v>
      </c>
      <c r="AF805" s="37">
        <v>1</v>
      </c>
      <c r="AG805" s="79" t="str">
        <f t="shared" si="12"/>
        <v>0</v>
      </c>
      <c r="AH805" s="3">
        <v>1</v>
      </c>
    </row>
    <row r="806" spans="1:34" x14ac:dyDescent="0.3">
      <c r="A806" t="s">
        <v>1702</v>
      </c>
      <c r="B806" t="s">
        <v>1703</v>
      </c>
      <c r="C806" t="s">
        <v>1854</v>
      </c>
      <c r="D806">
        <v>3550000</v>
      </c>
      <c r="E806">
        <v>3550000</v>
      </c>
      <c r="F806">
        <v>0</v>
      </c>
      <c r="G806">
        <v>0</v>
      </c>
      <c r="H806">
        <v>0</v>
      </c>
      <c r="I806">
        <v>3098425.49</v>
      </c>
      <c r="J806" s="186">
        <v>87.279591267605639</v>
      </c>
      <c r="K806">
        <v>0</v>
      </c>
      <c r="L806">
        <v>0</v>
      </c>
      <c r="M806">
        <v>3098425.49</v>
      </c>
      <c r="N806">
        <v>0</v>
      </c>
      <c r="O806">
        <v>3098425.49</v>
      </c>
      <c r="P806">
        <v>0</v>
      </c>
      <c r="Q806">
        <v>0</v>
      </c>
      <c r="R806">
        <v>0</v>
      </c>
      <c r="S806" t="s">
        <v>72</v>
      </c>
      <c r="T806" t="s">
        <v>41</v>
      </c>
      <c r="U806" t="s">
        <v>42</v>
      </c>
      <c r="V806" t="s">
        <v>41</v>
      </c>
      <c r="W806" t="s">
        <v>33</v>
      </c>
      <c r="X806" t="s">
        <v>43</v>
      </c>
      <c r="Y806" t="s">
        <v>83</v>
      </c>
      <c r="Z806" s="198">
        <v>45247</v>
      </c>
      <c r="AA806" s="198">
        <v>45747</v>
      </c>
      <c r="AB806" t="s">
        <v>36</v>
      </c>
      <c r="AC806">
        <v>3550000</v>
      </c>
      <c r="AD806" t="s">
        <v>42</v>
      </c>
      <c r="AE806" t="s">
        <v>37</v>
      </c>
      <c r="AF806" s="37">
        <v>1</v>
      </c>
      <c r="AG806" s="79" t="str">
        <f t="shared" si="12"/>
        <v>0</v>
      </c>
      <c r="AH806" s="3">
        <v>1</v>
      </c>
    </row>
    <row r="807" spans="1:34" x14ac:dyDescent="0.3">
      <c r="A807" t="s">
        <v>1700</v>
      </c>
      <c r="B807" t="s">
        <v>1701</v>
      </c>
      <c r="C807" t="s">
        <v>1854</v>
      </c>
      <c r="D807">
        <v>1650000</v>
      </c>
      <c r="E807">
        <v>1650000</v>
      </c>
      <c r="F807">
        <v>0</v>
      </c>
      <c r="G807">
        <v>0</v>
      </c>
      <c r="H807">
        <v>0</v>
      </c>
      <c r="I807">
        <v>1492062.29</v>
      </c>
      <c r="J807" s="186">
        <v>90.428017575757579</v>
      </c>
      <c r="K807">
        <v>0</v>
      </c>
      <c r="L807">
        <v>0</v>
      </c>
      <c r="M807">
        <v>1492062.29</v>
      </c>
      <c r="N807">
        <v>0</v>
      </c>
      <c r="O807">
        <v>1492062.29</v>
      </c>
      <c r="P807">
        <v>0</v>
      </c>
      <c r="Q807">
        <v>0</v>
      </c>
      <c r="R807">
        <v>0</v>
      </c>
      <c r="S807" t="s">
        <v>72</v>
      </c>
      <c r="T807" t="s">
        <v>41</v>
      </c>
      <c r="U807" t="s">
        <v>42</v>
      </c>
      <c r="V807" t="s">
        <v>41</v>
      </c>
      <c r="W807" t="s">
        <v>33</v>
      </c>
      <c r="X807" t="s">
        <v>43</v>
      </c>
      <c r="Y807" t="s">
        <v>35</v>
      </c>
      <c r="Z807" s="198">
        <v>45247</v>
      </c>
      <c r="AA807" s="198">
        <v>45626</v>
      </c>
      <c r="AB807" t="s">
        <v>36</v>
      </c>
      <c r="AC807">
        <v>1650000</v>
      </c>
      <c r="AD807" t="s">
        <v>42</v>
      </c>
      <c r="AE807" t="s">
        <v>37</v>
      </c>
      <c r="AF807" s="37">
        <v>1</v>
      </c>
      <c r="AG807" s="79" t="str">
        <f t="shared" si="12"/>
        <v>0</v>
      </c>
      <c r="AH807" s="3">
        <v>1</v>
      </c>
    </row>
    <row r="808" spans="1:34" x14ac:dyDescent="0.3">
      <c r="A808" t="s">
        <v>1694</v>
      </c>
      <c r="B808" t="s">
        <v>1695</v>
      </c>
      <c r="C808" t="s">
        <v>1853</v>
      </c>
      <c r="D808">
        <v>2800000</v>
      </c>
      <c r="E808">
        <v>2800000</v>
      </c>
      <c r="F808">
        <v>0</v>
      </c>
      <c r="G808">
        <v>0</v>
      </c>
      <c r="H808">
        <v>0</v>
      </c>
      <c r="I808">
        <v>2793960.94</v>
      </c>
      <c r="J808" s="186">
        <v>99.78431928571429</v>
      </c>
      <c r="K808">
        <v>0</v>
      </c>
      <c r="L808">
        <v>0</v>
      </c>
      <c r="M808">
        <v>2793960.94</v>
      </c>
      <c r="N808">
        <v>0</v>
      </c>
      <c r="O808">
        <v>2793960.94</v>
      </c>
      <c r="P808">
        <v>0</v>
      </c>
      <c r="Q808">
        <v>0</v>
      </c>
      <c r="R808">
        <v>0</v>
      </c>
      <c r="S808" t="s">
        <v>30</v>
      </c>
      <c r="T808" t="s">
        <v>31</v>
      </c>
      <c r="U808" t="s">
        <v>32</v>
      </c>
      <c r="V808" t="s">
        <v>31</v>
      </c>
      <c r="W808" t="s">
        <v>33</v>
      </c>
      <c r="X808" t="s">
        <v>34</v>
      </c>
      <c r="Y808" t="s">
        <v>317</v>
      </c>
      <c r="Z808" s="198">
        <v>45017</v>
      </c>
      <c r="AA808" s="198">
        <v>45657</v>
      </c>
      <c r="AB808" t="s">
        <v>36</v>
      </c>
      <c r="AC808">
        <v>2800000</v>
      </c>
      <c r="AD808" t="s">
        <v>32</v>
      </c>
      <c r="AE808" t="s">
        <v>37</v>
      </c>
      <c r="AF808" s="37">
        <v>1</v>
      </c>
      <c r="AG808" s="79" t="str">
        <f t="shared" si="12"/>
        <v>0</v>
      </c>
      <c r="AH808" s="3">
        <v>1</v>
      </c>
    </row>
    <row r="809" spans="1:34" x14ac:dyDescent="0.3">
      <c r="A809" t="s">
        <v>1704</v>
      </c>
      <c r="B809" t="s">
        <v>1705</v>
      </c>
      <c r="C809" t="s">
        <v>1854</v>
      </c>
      <c r="D809">
        <v>8500000</v>
      </c>
      <c r="E809">
        <v>8500000</v>
      </c>
      <c r="F809">
        <v>0</v>
      </c>
      <c r="G809">
        <v>0</v>
      </c>
      <c r="H809">
        <v>0</v>
      </c>
      <c r="I809">
        <v>8512976.8399999999</v>
      </c>
      <c r="J809" s="186">
        <v>100.15266870588235</v>
      </c>
      <c r="K809">
        <v>0</v>
      </c>
      <c r="L809">
        <v>0</v>
      </c>
      <c r="M809">
        <v>8512976.8399999999</v>
      </c>
      <c r="N809">
        <v>0</v>
      </c>
      <c r="O809">
        <v>8512976.8399999999</v>
      </c>
      <c r="P809">
        <v>0</v>
      </c>
      <c r="Q809">
        <v>-69048.639999999999</v>
      </c>
      <c r="R809">
        <v>0</v>
      </c>
      <c r="S809" t="s">
        <v>72</v>
      </c>
      <c r="T809" t="s">
        <v>41</v>
      </c>
      <c r="U809" t="s">
        <v>42</v>
      </c>
      <c r="V809" t="s">
        <v>41</v>
      </c>
      <c r="W809" t="s">
        <v>33</v>
      </c>
      <c r="X809" t="s">
        <v>43</v>
      </c>
      <c r="Y809" t="s">
        <v>83</v>
      </c>
      <c r="Z809" s="198">
        <v>45247</v>
      </c>
      <c r="AA809" s="198">
        <v>45747</v>
      </c>
      <c r="AB809" t="s">
        <v>36</v>
      </c>
      <c r="AC809">
        <v>8500000</v>
      </c>
      <c r="AD809" t="s">
        <v>42</v>
      </c>
      <c r="AE809" t="s">
        <v>37</v>
      </c>
      <c r="AF809" s="37">
        <v>1</v>
      </c>
      <c r="AG809" s="79" t="str">
        <f t="shared" si="12"/>
        <v>0</v>
      </c>
      <c r="AH809" s="3">
        <v>1</v>
      </c>
    </row>
    <row r="810" spans="1:34" x14ac:dyDescent="0.3">
      <c r="A810" t="s">
        <v>1829</v>
      </c>
      <c r="B810" t="s">
        <v>1830</v>
      </c>
      <c r="C810" t="s">
        <v>1856</v>
      </c>
      <c r="D810">
        <v>5800000</v>
      </c>
      <c r="E810">
        <v>5800000</v>
      </c>
      <c r="F810">
        <v>0</v>
      </c>
      <c r="G810">
        <v>0</v>
      </c>
      <c r="H810">
        <v>0</v>
      </c>
      <c r="I810">
        <v>4979512.1900000004</v>
      </c>
      <c r="J810" s="186">
        <v>85.853658448275866</v>
      </c>
      <c r="K810">
        <v>0</v>
      </c>
      <c r="L810">
        <v>0</v>
      </c>
      <c r="M810">
        <v>4979512.1900000004</v>
      </c>
      <c r="N810">
        <v>0</v>
      </c>
      <c r="O810">
        <v>4979512.1900000004</v>
      </c>
      <c r="P810">
        <v>0</v>
      </c>
      <c r="Q810">
        <v>0</v>
      </c>
      <c r="R810">
        <v>0</v>
      </c>
      <c r="S810" t="s">
        <v>881</v>
      </c>
      <c r="T810" t="s">
        <v>76</v>
      </c>
      <c r="U810" t="s">
        <v>77</v>
      </c>
      <c r="V810" t="s">
        <v>76</v>
      </c>
      <c r="W810" t="s">
        <v>33</v>
      </c>
      <c r="X810" t="s">
        <v>78</v>
      </c>
      <c r="Y810" t="s">
        <v>83</v>
      </c>
      <c r="Z810" s="198">
        <v>45247</v>
      </c>
      <c r="AA810" s="198">
        <v>45747</v>
      </c>
      <c r="AB810" t="s">
        <v>36</v>
      </c>
      <c r="AC810">
        <v>5800000</v>
      </c>
      <c r="AD810" t="s">
        <v>77</v>
      </c>
      <c r="AE810" t="s">
        <v>37</v>
      </c>
      <c r="AF810" s="37">
        <v>1</v>
      </c>
      <c r="AG810" s="79" t="str">
        <f t="shared" si="12"/>
        <v>0</v>
      </c>
      <c r="AH810" s="3">
        <v>1</v>
      </c>
    </row>
    <row r="811" spans="1:34" x14ac:dyDescent="0.3">
      <c r="A811" t="s">
        <v>1710</v>
      </c>
      <c r="B811" t="s">
        <v>1711</v>
      </c>
      <c r="C811" t="s">
        <v>1854</v>
      </c>
      <c r="D811">
        <v>4100000</v>
      </c>
      <c r="E811">
        <v>4100000</v>
      </c>
      <c r="F811">
        <v>0</v>
      </c>
      <c r="G811">
        <v>0</v>
      </c>
      <c r="H811">
        <v>0</v>
      </c>
      <c r="I811">
        <v>3978487.94</v>
      </c>
      <c r="J811" s="186">
        <v>97.036291219512194</v>
      </c>
      <c r="K811">
        <v>0</v>
      </c>
      <c r="L811">
        <v>0</v>
      </c>
      <c r="M811">
        <v>3978487.94</v>
      </c>
      <c r="N811">
        <v>0</v>
      </c>
      <c r="O811">
        <v>3978487.94</v>
      </c>
      <c r="P811">
        <v>0</v>
      </c>
      <c r="Q811">
        <v>0</v>
      </c>
      <c r="R811">
        <v>0</v>
      </c>
      <c r="S811" t="s">
        <v>72</v>
      </c>
      <c r="T811" t="s">
        <v>41</v>
      </c>
      <c r="U811" t="s">
        <v>42</v>
      </c>
      <c r="V811" t="s">
        <v>41</v>
      </c>
      <c r="W811" t="s">
        <v>33</v>
      </c>
      <c r="X811" t="s">
        <v>43</v>
      </c>
      <c r="Y811" t="s">
        <v>35</v>
      </c>
      <c r="Z811" s="198">
        <v>45247</v>
      </c>
      <c r="AA811" s="198">
        <v>45626</v>
      </c>
      <c r="AB811" t="s">
        <v>36</v>
      </c>
      <c r="AC811">
        <v>4100000</v>
      </c>
      <c r="AD811" t="s">
        <v>42</v>
      </c>
      <c r="AE811" t="s">
        <v>37</v>
      </c>
      <c r="AF811" s="37">
        <v>1</v>
      </c>
      <c r="AG811" s="79" t="str">
        <f t="shared" si="12"/>
        <v>0</v>
      </c>
      <c r="AH811" s="3">
        <v>1</v>
      </c>
    </row>
    <row r="812" spans="1:34" x14ac:dyDescent="0.3">
      <c r="A812" t="s">
        <v>1680</v>
      </c>
      <c r="B812" t="s">
        <v>1681</v>
      </c>
      <c r="C812" t="s">
        <v>1854</v>
      </c>
      <c r="D812">
        <v>2200000</v>
      </c>
      <c r="E812">
        <v>2200000</v>
      </c>
      <c r="F812">
        <v>0</v>
      </c>
      <c r="G812">
        <v>0</v>
      </c>
      <c r="H812">
        <v>0</v>
      </c>
      <c r="I812">
        <v>1605530.37</v>
      </c>
      <c r="J812" s="186">
        <v>72.978653181818189</v>
      </c>
      <c r="K812">
        <v>0</v>
      </c>
      <c r="L812">
        <v>0</v>
      </c>
      <c r="M812">
        <v>1605530.37</v>
      </c>
      <c r="N812">
        <v>0</v>
      </c>
      <c r="O812">
        <v>1605530.37</v>
      </c>
      <c r="P812">
        <v>0</v>
      </c>
      <c r="Q812">
        <v>0</v>
      </c>
      <c r="R812">
        <v>0</v>
      </c>
      <c r="S812" t="s">
        <v>72</v>
      </c>
      <c r="T812" t="s">
        <v>41</v>
      </c>
      <c r="U812" t="s">
        <v>42</v>
      </c>
      <c r="V812" t="s">
        <v>41</v>
      </c>
      <c r="W812" t="s">
        <v>33</v>
      </c>
      <c r="X812" t="s">
        <v>43</v>
      </c>
      <c r="Y812" t="s">
        <v>35</v>
      </c>
      <c r="Z812" s="198">
        <v>45247</v>
      </c>
      <c r="AA812" s="198">
        <v>45626</v>
      </c>
      <c r="AB812" t="s">
        <v>36</v>
      </c>
      <c r="AC812">
        <v>2200000</v>
      </c>
      <c r="AD812" t="s">
        <v>42</v>
      </c>
      <c r="AE812" t="s">
        <v>37</v>
      </c>
      <c r="AF812" s="37">
        <v>1</v>
      </c>
      <c r="AG812" s="79" t="str">
        <f t="shared" si="12"/>
        <v>0</v>
      </c>
      <c r="AH812" s="3">
        <v>1</v>
      </c>
    </row>
    <row r="813" spans="1:34" x14ac:dyDescent="0.3">
      <c r="A813" t="s">
        <v>1692</v>
      </c>
      <c r="B813" t="s">
        <v>1693</v>
      </c>
      <c r="C813" t="s">
        <v>1853</v>
      </c>
      <c r="D813">
        <v>26450000</v>
      </c>
      <c r="E813">
        <v>26450000</v>
      </c>
      <c r="F813">
        <v>8070991.0899999999</v>
      </c>
      <c r="G813">
        <v>0</v>
      </c>
      <c r="H813">
        <v>0</v>
      </c>
      <c r="I813">
        <v>13408136.59</v>
      </c>
      <c r="J813" s="186">
        <v>50.69238786389414</v>
      </c>
      <c r="K813">
        <v>0</v>
      </c>
      <c r="L813">
        <v>0</v>
      </c>
      <c r="M813">
        <v>13408136.59</v>
      </c>
      <c r="N813">
        <v>0</v>
      </c>
      <c r="O813">
        <v>21479127.68</v>
      </c>
      <c r="P813">
        <v>0</v>
      </c>
      <c r="Q813">
        <v>0</v>
      </c>
      <c r="R813">
        <v>0</v>
      </c>
      <c r="S813" t="s">
        <v>30</v>
      </c>
      <c r="T813" t="s">
        <v>31</v>
      </c>
      <c r="U813" t="s">
        <v>32</v>
      </c>
      <c r="V813" t="s">
        <v>31</v>
      </c>
      <c r="W813" t="s">
        <v>33</v>
      </c>
      <c r="X813" t="s">
        <v>34</v>
      </c>
      <c r="Y813" t="s">
        <v>83</v>
      </c>
      <c r="Z813" s="198">
        <v>45017</v>
      </c>
      <c r="AA813" s="198">
        <v>45747</v>
      </c>
      <c r="AB813" t="s">
        <v>36</v>
      </c>
      <c r="AC813">
        <v>26450000</v>
      </c>
      <c r="AD813" t="s">
        <v>32</v>
      </c>
      <c r="AE813" t="s">
        <v>45</v>
      </c>
      <c r="AF813" s="37">
        <v>1</v>
      </c>
      <c r="AG813" s="79" t="str">
        <f t="shared" si="12"/>
        <v>0</v>
      </c>
      <c r="AH813" s="3">
        <v>1</v>
      </c>
    </row>
    <row r="814" spans="1:34" x14ac:dyDescent="0.3">
      <c r="A814" t="s">
        <v>1734</v>
      </c>
      <c r="B814" t="s">
        <v>1735</v>
      </c>
      <c r="C814" t="s">
        <v>1858</v>
      </c>
      <c r="D814">
        <v>4500000</v>
      </c>
      <c r="E814">
        <v>4500000</v>
      </c>
      <c r="F814">
        <v>0</v>
      </c>
      <c r="G814">
        <v>0</v>
      </c>
      <c r="H814">
        <v>0</v>
      </c>
      <c r="I814">
        <v>4469081.45</v>
      </c>
      <c r="J814" s="186">
        <v>99.312921111111109</v>
      </c>
      <c r="K814">
        <v>0</v>
      </c>
      <c r="L814">
        <v>0</v>
      </c>
      <c r="M814">
        <v>4469081.45</v>
      </c>
      <c r="N814">
        <v>0</v>
      </c>
      <c r="O814">
        <v>4469081.45</v>
      </c>
      <c r="P814">
        <v>0</v>
      </c>
      <c r="Q814">
        <v>0</v>
      </c>
      <c r="R814">
        <v>0</v>
      </c>
      <c r="S814" t="s">
        <v>1231</v>
      </c>
      <c r="T814" t="s">
        <v>51</v>
      </c>
      <c r="U814" t="s">
        <v>52</v>
      </c>
      <c r="V814" t="s">
        <v>51</v>
      </c>
      <c r="W814" t="s">
        <v>33</v>
      </c>
      <c r="X814" t="s">
        <v>53</v>
      </c>
      <c r="Y814" t="s">
        <v>35</v>
      </c>
      <c r="Z814" s="198">
        <v>45200</v>
      </c>
      <c r="AA814" s="198">
        <v>45747</v>
      </c>
      <c r="AB814" t="s">
        <v>36</v>
      </c>
      <c r="AC814">
        <v>4500000</v>
      </c>
      <c r="AD814" t="s">
        <v>52</v>
      </c>
      <c r="AE814" t="s">
        <v>37</v>
      </c>
      <c r="AF814" s="37">
        <v>1</v>
      </c>
      <c r="AG814" s="79" t="str">
        <f t="shared" si="12"/>
        <v>0</v>
      </c>
      <c r="AH814" s="3">
        <v>1</v>
      </c>
    </row>
    <row r="815" spans="1:34" x14ac:dyDescent="0.3">
      <c r="A815" t="s">
        <v>1690</v>
      </c>
      <c r="B815" t="s">
        <v>1691</v>
      </c>
      <c r="C815" t="s">
        <v>1858</v>
      </c>
      <c r="D815">
        <v>3000000</v>
      </c>
      <c r="E815">
        <v>3000000</v>
      </c>
      <c r="F815">
        <v>0</v>
      </c>
      <c r="G815">
        <v>0</v>
      </c>
      <c r="H815">
        <v>0</v>
      </c>
      <c r="I815">
        <v>2927498.14</v>
      </c>
      <c r="J815" s="186">
        <v>97.583271333333343</v>
      </c>
      <c r="K815">
        <v>0</v>
      </c>
      <c r="L815">
        <v>0</v>
      </c>
      <c r="M815">
        <v>2927498.14</v>
      </c>
      <c r="N815">
        <v>0</v>
      </c>
      <c r="O815">
        <v>2927498.14</v>
      </c>
      <c r="P815">
        <v>0</v>
      </c>
      <c r="Q815">
        <v>0</v>
      </c>
      <c r="R815">
        <v>0</v>
      </c>
      <c r="S815" t="s">
        <v>1231</v>
      </c>
      <c r="T815" t="s">
        <v>51</v>
      </c>
      <c r="U815" t="s">
        <v>52</v>
      </c>
      <c r="V815" t="s">
        <v>51</v>
      </c>
      <c r="W815" t="s">
        <v>33</v>
      </c>
      <c r="X815" t="s">
        <v>53</v>
      </c>
      <c r="Y815" t="s">
        <v>35</v>
      </c>
      <c r="Z815" s="198">
        <v>45200</v>
      </c>
      <c r="AA815" s="198">
        <v>45747</v>
      </c>
      <c r="AB815" t="s">
        <v>36</v>
      </c>
      <c r="AC815">
        <v>3000000</v>
      </c>
      <c r="AD815" t="s">
        <v>52</v>
      </c>
      <c r="AE815" t="s">
        <v>37</v>
      </c>
      <c r="AF815" s="37">
        <v>1</v>
      </c>
      <c r="AG815" s="79" t="str">
        <f t="shared" si="12"/>
        <v>0</v>
      </c>
      <c r="AH815" s="3">
        <v>1</v>
      </c>
    </row>
    <row r="816" spans="1:34" x14ac:dyDescent="0.3">
      <c r="A816" t="s">
        <v>1696</v>
      </c>
      <c r="B816" t="s">
        <v>1697</v>
      </c>
      <c r="C816" t="s">
        <v>1853</v>
      </c>
      <c r="D816">
        <v>1200000</v>
      </c>
      <c r="E816">
        <v>1200000</v>
      </c>
      <c r="F816">
        <v>0</v>
      </c>
      <c r="G816">
        <v>0</v>
      </c>
      <c r="H816">
        <v>0</v>
      </c>
      <c r="I816">
        <v>840801.44</v>
      </c>
      <c r="J816" s="186">
        <v>70.066786666666658</v>
      </c>
      <c r="K816">
        <v>0</v>
      </c>
      <c r="L816">
        <v>0</v>
      </c>
      <c r="M816">
        <v>840801.44</v>
      </c>
      <c r="N816">
        <v>0</v>
      </c>
      <c r="O816">
        <v>840801.44</v>
      </c>
      <c r="P816">
        <v>0</v>
      </c>
      <c r="Q816">
        <v>0</v>
      </c>
      <c r="R816">
        <v>0</v>
      </c>
      <c r="S816" t="s">
        <v>30</v>
      </c>
      <c r="T816" t="s">
        <v>31</v>
      </c>
      <c r="U816" t="s">
        <v>32</v>
      </c>
      <c r="V816" t="s">
        <v>31</v>
      </c>
      <c r="W816" t="s">
        <v>33</v>
      </c>
      <c r="X816" t="s">
        <v>34</v>
      </c>
      <c r="Y816" t="s">
        <v>317</v>
      </c>
      <c r="Z816" s="198">
        <v>45017</v>
      </c>
      <c r="AA816" s="198">
        <v>45747</v>
      </c>
      <c r="AB816" t="s">
        <v>36</v>
      </c>
      <c r="AC816">
        <v>1200000</v>
      </c>
      <c r="AD816" t="s">
        <v>32</v>
      </c>
      <c r="AE816" t="s">
        <v>37</v>
      </c>
      <c r="AF816" s="37">
        <v>1</v>
      </c>
      <c r="AG816" s="79" t="str">
        <f t="shared" si="12"/>
        <v>0</v>
      </c>
      <c r="AH816" s="3">
        <v>1</v>
      </c>
    </row>
    <row r="817" spans="1:34" x14ac:dyDescent="0.3">
      <c r="A817" t="s">
        <v>1736</v>
      </c>
      <c r="B817" t="s">
        <v>1737</v>
      </c>
      <c r="C817" t="s">
        <v>1858</v>
      </c>
      <c r="D817">
        <v>800000</v>
      </c>
      <c r="E817">
        <v>800000</v>
      </c>
      <c r="F817">
        <v>0</v>
      </c>
      <c r="G817">
        <v>0</v>
      </c>
      <c r="H817">
        <v>0</v>
      </c>
      <c r="I817">
        <v>765475.1</v>
      </c>
      <c r="J817" s="186">
        <v>95.6843875</v>
      </c>
      <c r="K817">
        <v>0</v>
      </c>
      <c r="L817">
        <v>0</v>
      </c>
      <c r="M817">
        <v>765475.1</v>
      </c>
      <c r="N817">
        <v>0</v>
      </c>
      <c r="O817">
        <v>765475.1</v>
      </c>
      <c r="P817">
        <v>0</v>
      </c>
      <c r="Q817">
        <v>0</v>
      </c>
      <c r="R817">
        <v>0</v>
      </c>
      <c r="S817" t="s">
        <v>1231</v>
      </c>
      <c r="T817" t="s">
        <v>51</v>
      </c>
      <c r="U817" t="s">
        <v>52</v>
      </c>
      <c r="V817" t="s">
        <v>51</v>
      </c>
      <c r="W817" t="s">
        <v>33</v>
      </c>
      <c r="X817" t="s">
        <v>53</v>
      </c>
      <c r="Y817" t="s">
        <v>35</v>
      </c>
      <c r="Z817" s="198">
        <v>45200</v>
      </c>
      <c r="AA817" s="198">
        <v>45747</v>
      </c>
      <c r="AB817" t="s">
        <v>36</v>
      </c>
      <c r="AC817">
        <v>800000</v>
      </c>
      <c r="AD817" t="s">
        <v>52</v>
      </c>
      <c r="AE817" t="s">
        <v>37</v>
      </c>
      <c r="AF817" s="37">
        <v>1</v>
      </c>
      <c r="AG817" s="79" t="str">
        <f t="shared" si="12"/>
        <v>0</v>
      </c>
      <c r="AH817" s="3">
        <v>1</v>
      </c>
    </row>
    <row r="818" spans="1:34" x14ac:dyDescent="0.3">
      <c r="A818" t="s">
        <v>1718</v>
      </c>
      <c r="B818" t="s">
        <v>1719</v>
      </c>
      <c r="C818" t="s">
        <v>1854</v>
      </c>
      <c r="D818">
        <v>1500000</v>
      </c>
      <c r="E818">
        <v>1500000</v>
      </c>
      <c r="F818">
        <v>0</v>
      </c>
      <c r="G818">
        <v>0</v>
      </c>
      <c r="H818">
        <v>0</v>
      </c>
      <c r="I818">
        <v>1499557.75</v>
      </c>
      <c r="J818" s="186">
        <v>99.970516666666668</v>
      </c>
      <c r="K818">
        <v>0</v>
      </c>
      <c r="L818">
        <v>0</v>
      </c>
      <c r="M818">
        <v>1499557.75</v>
      </c>
      <c r="N818">
        <v>0</v>
      </c>
      <c r="O818">
        <v>1499557.75</v>
      </c>
      <c r="P818">
        <v>0</v>
      </c>
      <c r="Q818">
        <v>0</v>
      </c>
      <c r="R818">
        <v>0</v>
      </c>
      <c r="S818" t="s">
        <v>72</v>
      </c>
      <c r="T818" t="s">
        <v>41</v>
      </c>
      <c r="U818" t="s">
        <v>42</v>
      </c>
      <c r="V818" t="s">
        <v>41</v>
      </c>
      <c r="W818" t="s">
        <v>33</v>
      </c>
      <c r="X818" t="s">
        <v>43</v>
      </c>
      <c r="Y818" t="s">
        <v>35</v>
      </c>
      <c r="Z818" s="198">
        <v>45251</v>
      </c>
      <c r="AA818" s="198">
        <v>45626</v>
      </c>
      <c r="AB818" t="s">
        <v>36</v>
      </c>
      <c r="AC818">
        <v>1500000</v>
      </c>
      <c r="AD818" t="s">
        <v>42</v>
      </c>
      <c r="AE818" t="s">
        <v>37</v>
      </c>
      <c r="AF818" s="37">
        <v>1</v>
      </c>
      <c r="AG818" s="79" t="str">
        <f t="shared" si="12"/>
        <v>0</v>
      </c>
      <c r="AH818" s="3">
        <v>1</v>
      </c>
    </row>
    <row r="819" spans="1:34" x14ac:dyDescent="0.3">
      <c r="A819" t="s">
        <v>1716</v>
      </c>
      <c r="B819" t="s">
        <v>1717</v>
      </c>
      <c r="C819" t="s">
        <v>1854</v>
      </c>
      <c r="D819">
        <v>1200000</v>
      </c>
      <c r="E819">
        <v>1200000</v>
      </c>
      <c r="F819">
        <v>0</v>
      </c>
      <c r="G819">
        <v>0</v>
      </c>
      <c r="H819">
        <v>0</v>
      </c>
      <c r="I819">
        <v>1144993.25</v>
      </c>
      <c r="J819" s="186">
        <v>95.41610416666667</v>
      </c>
      <c r="K819">
        <v>0</v>
      </c>
      <c r="L819">
        <v>0</v>
      </c>
      <c r="M819">
        <v>1144993.25</v>
      </c>
      <c r="N819">
        <v>0</v>
      </c>
      <c r="O819">
        <v>1144993.25</v>
      </c>
      <c r="P819">
        <v>0</v>
      </c>
      <c r="Q819">
        <v>0</v>
      </c>
      <c r="R819">
        <v>0</v>
      </c>
      <c r="S819" t="s">
        <v>72</v>
      </c>
      <c r="T819" t="s">
        <v>41</v>
      </c>
      <c r="U819" t="s">
        <v>42</v>
      </c>
      <c r="V819" t="s">
        <v>41</v>
      </c>
      <c r="W819" t="s">
        <v>33</v>
      </c>
      <c r="X819" t="s">
        <v>43</v>
      </c>
      <c r="Y819" t="s">
        <v>44</v>
      </c>
      <c r="Z819" s="198">
        <v>45251</v>
      </c>
      <c r="AA819" s="198">
        <v>45626</v>
      </c>
      <c r="AB819" t="s">
        <v>36</v>
      </c>
      <c r="AC819">
        <v>1200000</v>
      </c>
      <c r="AD819" t="s">
        <v>42</v>
      </c>
      <c r="AE819" t="s">
        <v>37</v>
      </c>
      <c r="AF819" s="37">
        <v>1</v>
      </c>
      <c r="AG819" s="79" t="str">
        <f t="shared" si="12"/>
        <v>0</v>
      </c>
      <c r="AH819" s="3">
        <v>1</v>
      </c>
    </row>
    <row r="820" spans="1:34" x14ac:dyDescent="0.3">
      <c r="A820" t="s">
        <v>1744</v>
      </c>
      <c r="B820" t="s">
        <v>1745</v>
      </c>
      <c r="C820" t="s">
        <v>1857</v>
      </c>
      <c r="D820">
        <v>2600000</v>
      </c>
      <c r="E820">
        <v>2600000</v>
      </c>
      <c r="F820">
        <v>0</v>
      </c>
      <c r="G820">
        <v>0</v>
      </c>
      <c r="H820">
        <v>0</v>
      </c>
      <c r="I820">
        <v>2398695.59</v>
      </c>
      <c r="J820" s="186">
        <v>92.257522692307688</v>
      </c>
      <c r="K820">
        <v>0</v>
      </c>
      <c r="L820">
        <v>0</v>
      </c>
      <c r="M820">
        <v>2398695.59</v>
      </c>
      <c r="N820">
        <v>0</v>
      </c>
      <c r="O820">
        <v>2398695.59</v>
      </c>
      <c r="P820">
        <v>0</v>
      </c>
      <c r="Q820">
        <v>0</v>
      </c>
      <c r="R820">
        <v>0</v>
      </c>
      <c r="S820" t="s">
        <v>1001</v>
      </c>
      <c r="T820" t="s">
        <v>100</v>
      </c>
      <c r="U820" t="s">
        <v>101</v>
      </c>
      <c r="V820" t="s">
        <v>100</v>
      </c>
      <c r="W820" t="s">
        <v>33</v>
      </c>
      <c r="X820" t="s">
        <v>102</v>
      </c>
      <c r="Y820" t="s">
        <v>83</v>
      </c>
      <c r="Z820" s="198">
        <v>45251</v>
      </c>
      <c r="AA820" s="198">
        <v>45747</v>
      </c>
      <c r="AB820" t="s">
        <v>36</v>
      </c>
      <c r="AC820">
        <v>2600000</v>
      </c>
      <c r="AD820" t="s">
        <v>101</v>
      </c>
      <c r="AE820" t="s">
        <v>37</v>
      </c>
      <c r="AF820" s="37">
        <v>1</v>
      </c>
      <c r="AG820" s="79" t="str">
        <f t="shared" si="12"/>
        <v>0</v>
      </c>
      <c r="AH820" s="3">
        <v>1</v>
      </c>
    </row>
    <row r="821" spans="1:34" x14ac:dyDescent="0.3">
      <c r="A821" t="s">
        <v>1730</v>
      </c>
      <c r="B821" t="s">
        <v>1731</v>
      </c>
      <c r="C821" t="s">
        <v>1857</v>
      </c>
      <c r="D821">
        <v>970000</v>
      </c>
      <c r="E821">
        <v>970000</v>
      </c>
      <c r="F821">
        <v>0</v>
      </c>
      <c r="G821">
        <v>0</v>
      </c>
      <c r="H821">
        <v>0</v>
      </c>
      <c r="I821">
        <v>944281.38</v>
      </c>
      <c r="J821" s="186">
        <v>97.348595876288655</v>
      </c>
      <c r="K821">
        <v>0</v>
      </c>
      <c r="L821">
        <v>0</v>
      </c>
      <c r="M821">
        <v>944281.38</v>
      </c>
      <c r="N821">
        <v>0</v>
      </c>
      <c r="O821">
        <v>944281.38</v>
      </c>
      <c r="P821">
        <v>0</v>
      </c>
      <c r="Q821">
        <v>0</v>
      </c>
      <c r="R821">
        <v>0</v>
      </c>
      <c r="S821" t="s">
        <v>1001</v>
      </c>
      <c r="T821" t="s">
        <v>100</v>
      </c>
      <c r="U821" t="s">
        <v>101</v>
      </c>
      <c r="V821" t="s">
        <v>100</v>
      </c>
      <c r="W821" t="s">
        <v>33</v>
      </c>
      <c r="X821" t="s">
        <v>102</v>
      </c>
      <c r="Y821" t="s">
        <v>86</v>
      </c>
      <c r="Z821" s="198">
        <v>45251</v>
      </c>
      <c r="AA821" s="198">
        <v>45747</v>
      </c>
      <c r="AB821" t="s">
        <v>36</v>
      </c>
      <c r="AC821">
        <v>970000</v>
      </c>
      <c r="AD821" t="s">
        <v>101</v>
      </c>
      <c r="AE821" t="s">
        <v>37</v>
      </c>
      <c r="AF821" s="37">
        <v>1</v>
      </c>
      <c r="AG821" s="79" t="str">
        <f t="shared" si="12"/>
        <v>0</v>
      </c>
      <c r="AH821" s="3">
        <v>1</v>
      </c>
    </row>
    <row r="822" spans="1:34" x14ac:dyDescent="0.3">
      <c r="A822" t="s">
        <v>1712</v>
      </c>
      <c r="B822" t="s">
        <v>1713</v>
      </c>
      <c r="C822" t="s">
        <v>1856</v>
      </c>
      <c r="D822">
        <v>1600000</v>
      </c>
      <c r="E822">
        <v>1600000</v>
      </c>
      <c r="F822">
        <v>0</v>
      </c>
      <c r="G822">
        <v>0</v>
      </c>
      <c r="H822">
        <v>0</v>
      </c>
      <c r="I822">
        <v>1599846.67</v>
      </c>
      <c r="J822" s="186">
        <v>99.990416874999994</v>
      </c>
      <c r="K822">
        <v>0</v>
      </c>
      <c r="L822">
        <v>0</v>
      </c>
      <c r="M822">
        <v>1599846.67</v>
      </c>
      <c r="N822">
        <v>0</v>
      </c>
      <c r="O822">
        <v>1599846.67</v>
      </c>
      <c r="P822">
        <v>0</v>
      </c>
      <c r="Q822">
        <v>-22352.19</v>
      </c>
      <c r="R822">
        <v>0</v>
      </c>
      <c r="S822" t="s">
        <v>881</v>
      </c>
      <c r="T822" t="s">
        <v>76</v>
      </c>
      <c r="U822" t="s">
        <v>77</v>
      </c>
      <c r="V822" t="s">
        <v>76</v>
      </c>
      <c r="W822" t="s">
        <v>33</v>
      </c>
      <c r="X822" t="s">
        <v>78</v>
      </c>
      <c r="Y822" t="s">
        <v>35</v>
      </c>
      <c r="Z822" s="198">
        <v>45253</v>
      </c>
      <c r="AA822" s="198">
        <v>45747</v>
      </c>
      <c r="AB822" t="s">
        <v>36</v>
      </c>
      <c r="AC822">
        <v>1600000</v>
      </c>
      <c r="AD822" t="s">
        <v>77</v>
      </c>
      <c r="AE822" t="s">
        <v>37</v>
      </c>
      <c r="AF822" s="37">
        <v>1</v>
      </c>
      <c r="AG822" s="79" t="str">
        <f t="shared" si="12"/>
        <v>0</v>
      </c>
      <c r="AH822" s="3">
        <v>1</v>
      </c>
    </row>
    <row r="823" spans="1:34" x14ac:dyDescent="0.3">
      <c r="A823" t="s">
        <v>1754</v>
      </c>
      <c r="B823" t="s">
        <v>1755</v>
      </c>
      <c r="C823" t="s">
        <v>1855</v>
      </c>
      <c r="D823">
        <v>300000</v>
      </c>
      <c r="E823">
        <v>300000</v>
      </c>
      <c r="F823">
        <v>0</v>
      </c>
      <c r="G823">
        <v>0</v>
      </c>
      <c r="H823">
        <v>0</v>
      </c>
      <c r="I823">
        <v>0</v>
      </c>
      <c r="J823" s="186">
        <v>0</v>
      </c>
      <c r="K823">
        <v>0</v>
      </c>
      <c r="L823">
        <v>0</v>
      </c>
      <c r="M823">
        <v>0</v>
      </c>
      <c r="N823">
        <v>0</v>
      </c>
      <c r="O823">
        <v>0</v>
      </c>
      <c r="P823">
        <v>0</v>
      </c>
      <c r="Q823">
        <v>0</v>
      </c>
      <c r="R823">
        <v>0</v>
      </c>
      <c r="S823" t="s">
        <v>286</v>
      </c>
      <c r="T823" t="s">
        <v>57</v>
      </c>
      <c r="U823" t="s">
        <v>58</v>
      </c>
      <c r="V823" t="s">
        <v>57</v>
      </c>
      <c r="W823" t="s">
        <v>33</v>
      </c>
      <c r="X823" t="s">
        <v>59</v>
      </c>
      <c r="Y823" t="s">
        <v>86</v>
      </c>
      <c r="Z823" s="198">
        <v>45255</v>
      </c>
      <c r="AA823" s="198">
        <v>45747</v>
      </c>
      <c r="AB823" t="s">
        <v>36</v>
      </c>
      <c r="AC823">
        <v>2000000</v>
      </c>
      <c r="AD823" t="s">
        <v>58</v>
      </c>
      <c r="AE823" t="s">
        <v>37</v>
      </c>
      <c r="AF823" s="37">
        <v>1</v>
      </c>
      <c r="AG823" s="79" t="str">
        <f t="shared" si="12"/>
        <v>0</v>
      </c>
      <c r="AH823" s="3">
        <v>1</v>
      </c>
    </row>
    <row r="824" spans="1:34" x14ac:dyDescent="0.3">
      <c r="A824" t="s">
        <v>1787</v>
      </c>
      <c r="B824" t="s">
        <v>1788</v>
      </c>
      <c r="C824" t="s">
        <v>1859</v>
      </c>
      <c r="D824">
        <v>400000</v>
      </c>
      <c r="E824">
        <v>400000</v>
      </c>
      <c r="F824">
        <v>0</v>
      </c>
      <c r="G824">
        <v>0</v>
      </c>
      <c r="H824">
        <v>0</v>
      </c>
      <c r="I824">
        <v>144917.75</v>
      </c>
      <c r="J824" s="186">
        <v>36.229437500000003</v>
      </c>
      <c r="K824">
        <v>0</v>
      </c>
      <c r="L824">
        <v>0</v>
      </c>
      <c r="M824">
        <v>144917.75</v>
      </c>
      <c r="N824">
        <v>0</v>
      </c>
      <c r="O824">
        <v>144917.75</v>
      </c>
      <c r="P824">
        <v>0</v>
      </c>
      <c r="Q824">
        <v>0</v>
      </c>
      <c r="R824">
        <v>0</v>
      </c>
      <c r="S824" t="s">
        <v>231</v>
      </c>
      <c r="T824" t="s">
        <v>162</v>
      </c>
      <c r="U824" t="s">
        <v>163</v>
      </c>
      <c r="V824" t="s">
        <v>162</v>
      </c>
      <c r="W824" t="s">
        <v>33</v>
      </c>
      <c r="X824" t="s">
        <v>164</v>
      </c>
      <c r="Y824" t="s">
        <v>317</v>
      </c>
      <c r="Z824" s="198">
        <v>45017</v>
      </c>
      <c r="AA824" s="198">
        <v>45473</v>
      </c>
      <c r="AB824" t="s">
        <v>36</v>
      </c>
      <c r="AC824">
        <v>400000</v>
      </c>
      <c r="AD824" t="s">
        <v>163</v>
      </c>
      <c r="AE824" t="s">
        <v>37</v>
      </c>
      <c r="AF824" s="37">
        <v>1</v>
      </c>
      <c r="AG824" s="79" t="str">
        <f t="shared" si="12"/>
        <v>0</v>
      </c>
      <c r="AH824" s="3">
        <v>1</v>
      </c>
    </row>
    <row r="825" spans="1:34" x14ac:dyDescent="0.3">
      <c r="A825" t="s">
        <v>1722</v>
      </c>
      <c r="B825" t="s">
        <v>1723</v>
      </c>
      <c r="C825" t="s">
        <v>1853</v>
      </c>
      <c r="D825">
        <v>2600000</v>
      </c>
      <c r="E825">
        <v>2600000</v>
      </c>
      <c r="F825">
        <v>0</v>
      </c>
      <c r="G825">
        <v>0</v>
      </c>
      <c r="H825">
        <v>0</v>
      </c>
      <c r="I825">
        <v>2599876.02</v>
      </c>
      <c r="J825" s="186">
        <v>99.995231538461539</v>
      </c>
      <c r="K825">
        <v>0</v>
      </c>
      <c r="L825">
        <v>0</v>
      </c>
      <c r="M825">
        <v>2599876.02</v>
      </c>
      <c r="N825">
        <v>0</v>
      </c>
      <c r="O825">
        <v>2599876.02</v>
      </c>
      <c r="P825">
        <v>0</v>
      </c>
      <c r="Q825">
        <v>0</v>
      </c>
      <c r="R825">
        <v>0</v>
      </c>
      <c r="S825" t="s">
        <v>391</v>
      </c>
      <c r="T825" t="s">
        <v>31</v>
      </c>
      <c r="U825" t="s">
        <v>32</v>
      </c>
      <c r="V825" t="s">
        <v>31</v>
      </c>
      <c r="W825" t="s">
        <v>33</v>
      </c>
      <c r="X825" t="s">
        <v>34</v>
      </c>
      <c r="Y825" t="s">
        <v>35</v>
      </c>
      <c r="Z825" s="198">
        <v>45017</v>
      </c>
      <c r="AA825" s="198">
        <v>45747</v>
      </c>
      <c r="AB825" t="s">
        <v>36</v>
      </c>
      <c r="AC825">
        <v>2600000</v>
      </c>
      <c r="AD825" t="s">
        <v>32</v>
      </c>
      <c r="AE825" t="s">
        <v>37</v>
      </c>
      <c r="AF825" s="37">
        <v>1</v>
      </c>
      <c r="AG825" s="79" t="str">
        <f t="shared" si="12"/>
        <v>0</v>
      </c>
      <c r="AH825" s="3">
        <v>1</v>
      </c>
    </row>
    <row r="826" spans="1:34" x14ac:dyDescent="0.3">
      <c r="A826" t="s">
        <v>1752</v>
      </c>
      <c r="B826" t="s">
        <v>1753</v>
      </c>
      <c r="C826" t="s">
        <v>1857</v>
      </c>
      <c r="D826">
        <v>5000000</v>
      </c>
      <c r="E826">
        <v>5000000</v>
      </c>
      <c r="F826">
        <v>195815.48</v>
      </c>
      <c r="G826">
        <v>0</v>
      </c>
      <c r="H826">
        <v>0</v>
      </c>
      <c r="I826">
        <v>4799242.0599999996</v>
      </c>
      <c r="J826" s="186">
        <v>95.984841199999991</v>
      </c>
      <c r="K826">
        <v>0</v>
      </c>
      <c r="L826">
        <v>0</v>
      </c>
      <c r="M826">
        <v>4266296.21</v>
      </c>
      <c r="N826">
        <v>532945.85</v>
      </c>
      <c r="O826">
        <v>4995057.54</v>
      </c>
      <c r="P826">
        <v>0</v>
      </c>
      <c r="Q826">
        <v>0</v>
      </c>
      <c r="R826">
        <v>0</v>
      </c>
      <c r="S826" t="s">
        <v>1001</v>
      </c>
      <c r="T826" t="s">
        <v>100</v>
      </c>
      <c r="U826" t="s">
        <v>101</v>
      </c>
      <c r="V826" t="s">
        <v>100</v>
      </c>
      <c r="W826" t="s">
        <v>33</v>
      </c>
      <c r="X826" t="s">
        <v>102</v>
      </c>
      <c r="Y826" t="s">
        <v>35</v>
      </c>
      <c r="Z826" s="198">
        <v>45260</v>
      </c>
      <c r="AA826" s="198">
        <v>45747</v>
      </c>
      <c r="AB826" t="s">
        <v>36</v>
      </c>
      <c r="AC826">
        <v>5000000</v>
      </c>
      <c r="AD826" t="s">
        <v>101</v>
      </c>
      <c r="AE826" t="s">
        <v>45</v>
      </c>
      <c r="AF826" s="37">
        <v>1</v>
      </c>
      <c r="AG826" s="79" t="str">
        <f t="shared" si="12"/>
        <v>0</v>
      </c>
      <c r="AH826" s="3">
        <v>1</v>
      </c>
    </row>
    <row r="827" spans="1:34" x14ac:dyDescent="0.3">
      <c r="A827" t="s">
        <v>1807</v>
      </c>
      <c r="B827" t="s">
        <v>1808</v>
      </c>
      <c r="C827" t="s">
        <v>1854</v>
      </c>
      <c r="D827">
        <v>2000000</v>
      </c>
      <c r="E827">
        <v>2000000</v>
      </c>
      <c r="F827">
        <v>0</v>
      </c>
      <c r="G827">
        <v>0</v>
      </c>
      <c r="H827">
        <v>0</v>
      </c>
      <c r="I827">
        <v>1828298.27</v>
      </c>
      <c r="J827" s="186">
        <v>91.414913499999997</v>
      </c>
      <c r="K827">
        <v>0</v>
      </c>
      <c r="L827">
        <v>0</v>
      </c>
      <c r="M827">
        <v>1828298.27</v>
      </c>
      <c r="N827">
        <v>0</v>
      </c>
      <c r="O827">
        <v>1828298.27</v>
      </c>
      <c r="P827">
        <v>0</v>
      </c>
      <c r="Q827">
        <v>0</v>
      </c>
      <c r="R827">
        <v>0</v>
      </c>
      <c r="S827" t="s">
        <v>72</v>
      </c>
      <c r="T827" t="s">
        <v>41</v>
      </c>
      <c r="U827" t="s">
        <v>42</v>
      </c>
      <c r="V827" t="s">
        <v>41</v>
      </c>
      <c r="W827" t="s">
        <v>33</v>
      </c>
      <c r="X827" t="s">
        <v>43</v>
      </c>
      <c r="Y827" t="s">
        <v>86</v>
      </c>
      <c r="Z827" s="198">
        <v>45259</v>
      </c>
      <c r="AA827" s="198">
        <v>45747</v>
      </c>
      <c r="AB827" t="s">
        <v>36</v>
      </c>
      <c r="AC827">
        <v>2000000</v>
      </c>
      <c r="AD827" t="s">
        <v>42</v>
      </c>
      <c r="AE827" t="s">
        <v>37</v>
      </c>
      <c r="AF827" s="37">
        <v>1</v>
      </c>
      <c r="AG827" s="79" t="str">
        <f t="shared" si="12"/>
        <v>0</v>
      </c>
      <c r="AH827" s="3">
        <v>1</v>
      </c>
    </row>
    <row r="828" spans="1:34" x14ac:dyDescent="0.3">
      <c r="A828" t="s">
        <v>1805</v>
      </c>
      <c r="B828" t="s">
        <v>1806</v>
      </c>
      <c r="C828" t="s">
        <v>1854</v>
      </c>
      <c r="D828">
        <v>7100000</v>
      </c>
      <c r="E828">
        <v>7100000</v>
      </c>
      <c r="F828">
        <v>0</v>
      </c>
      <c r="G828">
        <v>0</v>
      </c>
      <c r="H828">
        <v>0</v>
      </c>
      <c r="I828">
        <v>7090901.3499999996</v>
      </c>
      <c r="J828" s="186">
        <v>99.871849999999995</v>
      </c>
      <c r="K828">
        <v>0</v>
      </c>
      <c r="L828">
        <v>0</v>
      </c>
      <c r="M828">
        <v>7090901.3499999996</v>
      </c>
      <c r="N828">
        <v>0</v>
      </c>
      <c r="O828">
        <v>7090901.3499999996</v>
      </c>
      <c r="P828">
        <v>0</v>
      </c>
      <c r="Q828">
        <v>0</v>
      </c>
      <c r="R828">
        <v>0</v>
      </c>
      <c r="S828" t="s">
        <v>72</v>
      </c>
      <c r="T828" t="s">
        <v>41</v>
      </c>
      <c r="U828" t="s">
        <v>42</v>
      </c>
      <c r="V828" t="s">
        <v>41</v>
      </c>
      <c r="W828" t="s">
        <v>33</v>
      </c>
      <c r="X828" t="s">
        <v>43</v>
      </c>
      <c r="Y828" t="s">
        <v>35</v>
      </c>
      <c r="Z828" s="198">
        <v>45259</v>
      </c>
      <c r="AA828" s="198">
        <v>45657</v>
      </c>
      <c r="AB828" t="s">
        <v>36</v>
      </c>
      <c r="AC828">
        <v>7100000</v>
      </c>
      <c r="AD828" t="s">
        <v>42</v>
      </c>
      <c r="AE828" t="s">
        <v>37</v>
      </c>
      <c r="AF828" s="37">
        <v>1</v>
      </c>
      <c r="AG828" s="79" t="str">
        <f t="shared" si="12"/>
        <v>0</v>
      </c>
      <c r="AH828" s="3">
        <v>1</v>
      </c>
    </row>
    <row r="829" spans="1:34" x14ac:dyDescent="0.3">
      <c r="A829" t="s">
        <v>1770</v>
      </c>
      <c r="B829" t="s">
        <v>1771</v>
      </c>
      <c r="C829" t="s">
        <v>1855</v>
      </c>
      <c r="D829">
        <v>27700000</v>
      </c>
      <c r="E829">
        <v>27700000</v>
      </c>
      <c r="F829">
        <v>0</v>
      </c>
      <c r="G829">
        <v>0</v>
      </c>
      <c r="H829">
        <v>0</v>
      </c>
      <c r="I829">
        <v>27698177.469999999</v>
      </c>
      <c r="J829" s="186">
        <v>99.993420469314074</v>
      </c>
      <c r="K829">
        <v>0</v>
      </c>
      <c r="L829">
        <v>0</v>
      </c>
      <c r="M829">
        <v>27698177.469999999</v>
      </c>
      <c r="N829">
        <v>0</v>
      </c>
      <c r="O829">
        <v>27698177.469999999</v>
      </c>
      <c r="P829">
        <v>0</v>
      </c>
      <c r="Q829">
        <v>0</v>
      </c>
      <c r="R829">
        <v>0</v>
      </c>
      <c r="S829" t="s">
        <v>286</v>
      </c>
      <c r="T829" t="s">
        <v>57</v>
      </c>
      <c r="U829" t="s">
        <v>58</v>
      </c>
      <c r="V829" t="s">
        <v>57</v>
      </c>
      <c r="W829" t="s">
        <v>33</v>
      </c>
      <c r="X829" t="s">
        <v>59</v>
      </c>
      <c r="Y829" t="s">
        <v>35</v>
      </c>
      <c r="Z829" s="198">
        <v>45259</v>
      </c>
      <c r="AA829" s="198">
        <v>45657</v>
      </c>
      <c r="AB829" t="s">
        <v>36</v>
      </c>
      <c r="AC829">
        <v>27700000</v>
      </c>
      <c r="AD829" t="s">
        <v>58</v>
      </c>
      <c r="AE829" t="s">
        <v>37</v>
      </c>
      <c r="AF829" s="37">
        <v>1</v>
      </c>
      <c r="AG829" s="79" t="str">
        <f t="shared" si="12"/>
        <v>0</v>
      </c>
      <c r="AH829" s="3">
        <v>1</v>
      </c>
    </row>
    <row r="830" spans="1:34" x14ac:dyDescent="0.3">
      <c r="A830" t="s">
        <v>1738</v>
      </c>
      <c r="B830" t="s">
        <v>1739</v>
      </c>
      <c r="C830" t="s">
        <v>1854</v>
      </c>
      <c r="D830">
        <v>1500000</v>
      </c>
      <c r="E830">
        <v>1500000</v>
      </c>
      <c r="F830">
        <v>0</v>
      </c>
      <c r="G830">
        <v>0</v>
      </c>
      <c r="H830">
        <v>0</v>
      </c>
      <c r="I830">
        <v>1351483.97</v>
      </c>
      <c r="J830" s="186">
        <v>90.098931333333326</v>
      </c>
      <c r="K830">
        <v>0</v>
      </c>
      <c r="L830">
        <v>0</v>
      </c>
      <c r="M830">
        <v>1351483.97</v>
      </c>
      <c r="N830">
        <v>0</v>
      </c>
      <c r="O830">
        <v>1351483.97</v>
      </c>
      <c r="P830">
        <v>0</v>
      </c>
      <c r="Q830">
        <v>0</v>
      </c>
      <c r="R830">
        <v>0</v>
      </c>
      <c r="S830" t="s">
        <v>72</v>
      </c>
      <c r="T830" t="s">
        <v>41</v>
      </c>
      <c r="U830" t="s">
        <v>42</v>
      </c>
      <c r="V830" t="s">
        <v>41</v>
      </c>
      <c r="W830" t="s">
        <v>33</v>
      </c>
      <c r="X830" t="s">
        <v>43</v>
      </c>
      <c r="Y830" t="s">
        <v>35</v>
      </c>
      <c r="Z830" s="198">
        <v>45260</v>
      </c>
      <c r="AA830" s="198">
        <v>45626</v>
      </c>
      <c r="AB830" t="s">
        <v>36</v>
      </c>
      <c r="AC830">
        <v>1500000</v>
      </c>
      <c r="AD830" t="s">
        <v>42</v>
      </c>
      <c r="AE830" t="s">
        <v>37</v>
      </c>
      <c r="AF830" s="37">
        <v>1</v>
      </c>
      <c r="AG830" s="79" t="str">
        <f t="shared" si="12"/>
        <v>0</v>
      </c>
      <c r="AH830" s="3">
        <v>1</v>
      </c>
    </row>
    <row r="831" spans="1:34" x14ac:dyDescent="0.3">
      <c r="A831" t="s">
        <v>1720</v>
      </c>
      <c r="B831" t="s">
        <v>1721</v>
      </c>
      <c r="C831" t="s">
        <v>1853</v>
      </c>
      <c r="D831">
        <v>10300000</v>
      </c>
      <c r="E831">
        <v>10300000</v>
      </c>
      <c r="F831">
        <v>0</v>
      </c>
      <c r="G831">
        <v>0</v>
      </c>
      <c r="H831">
        <v>0</v>
      </c>
      <c r="I831">
        <v>10017273.800000001</v>
      </c>
      <c r="J831" s="186">
        <v>97.255085436893211</v>
      </c>
      <c r="K831">
        <v>0</v>
      </c>
      <c r="L831">
        <v>0</v>
      </c>
      <c r="M831">
        <v>8644347.5099999998</v>
      </c>
      <c r="N831">
        <v>1372926.29</v>
      </c>
      <c r="O831">
        <v>10017273.800000001</v>
      </c>
      <c r="P831">
        <v>0</v>
      </c>
      <c r="Q831">
        <v>0</v>
      </c>
      <c r="R831">
        <v>0</v>
      </c>
      <c r="S831" t="s">
        <v>30</v>
      </c>
      <c r="T831" t="s">
        <v>31</v>
      </c>
      <c r="U831" t="s">
        <v>32</v>
      </c>
      <c r="V831" t="s">
        <v>31</v>
      </c>
      <c r="W831" t="s">
        <v>33</v>
      </c>
      <c r="X831" t="s">
        <v>34</v>
      </c>
      <c r="Y831" t="s">
        <v>35</v>
      </c>
      <c r="Z831" s="198">
        <v>45260</v>
      </c>
      <c r="AA831" s="198">
        <v>45747</v>
      </c>
      <c r="AB831" t="s">
        <v>36</v>
      </c>
      <c r="AC831">
        <v>10300000</v>
      </c>
      <c r="AD831" t="s">
        <v>32</v>
      </c>
      <c r="AE831" t="s">
        <v>45</v>
      </c>
      <c r="AF831" s="37">
        <v>1</v>
      </c>
      <c r="AG831" s="79" t="str">
        <f t="shared" si="12"/>
        <v>0</v>
      </c>
      <c r="AH831" s="3">
        <v>1</v>
      </c>
    </row>
    <row r="832" spans="1:34" x14ac:dyDescent="0.3">
      <c r="A832" t="s">
        <v>1728</v>
      </c>
      <c r="B832" t="s">
        <v>1729</v>
      </c>
      <c r="C832" t="s">
        <v>1860</v>
      </c>
      <c r="D832">
        <v>9100000</v>
      </c>
      <c r="E832">
        <v>9100000</v>
      </c>
      <c r="F832">
        <v>0</v>
      </c>
      <c r="G832">
        <v>0</v>
      </c>
      <c r="H832">
        <v>0</v>
      </c>
      <c r="I832">
        <v>8109184.7599999998</v>
      </c>
      <c r="J832" s="186">
        <v>89.111920439560436</v>
      </c>
      <c r="K832">
        <v>0</v>
      </c>
      <c r="L832">
        <v>0</v>
      </c>
      <c r="M832">
        <v>8109184.7599999998</v>
      </c>
      <c r="N832">
        <v>0</v>
      </c>
      <c r="O832">
        <v>8109184.7599999998</v>
      </c>
      <c r="P832">
        <v>0</v>
      </c>
      <c r="Q832">
        <v>0</v>
      </c>
      <c r="R832">
        <v>0</v>
      </c>
      <c r="S832" t="s">
        <v>111</v>
      </c>
      <c r="T832" t="s">
        <v>112</v>
      </c>
      <c r="U832" t="s">
        <v>113</v>
      </c>
      <c r="V832" t="s">
        <v>112</v>
      </c>
      <c r="W832" t="s">
        <v>33</v>
      </c>
      <c r="X832" t="s">
        <v>114</v>
      </c>
      <c r="Y832" t="s">
        <v>35</v>
      </c>
      <c r="Z832" s="198">
        <v>45260</v>
      </c>
      <c r="AA832" s="198">
        <v>45747</v>
      </c>
      <c r="AB832" t="s">
        <v>36</v>
      </c>
      <c r="AC832">
        <v>9100000</v>
      </c>
      <c r="AD832" t="s">
        <v>113</v>
      </c>
      <c r="AE832" t="s">
        <v>37</v>
      </c>
      <c r="AF832" s="37">
        <v>1</v>
      </c>
      <c r="AG832" s="79" t="str">
        <f t="shared" si="12"/>
        <v>0</v>
      </c>
      <c r="AH832" s="3">
        <v>1</v>
      </c>
    </row>
    <row r="833" spans="1:34" x14ac:dyDescent="0.3">
      <c r="A833" t="s">
        <v>1726</v>
      </c>
      <c r="B833" t="s">
        <v>1727</v>
      </c>
      <c r="C833" t="s">
        <v>1858</v>
      </c>
      <c r="D833">
        <v>10000000</v>
      </c>
      <c r="E833">
        <v>10000000</v>
      </c>
      <c r="F833">
        <v>0</v>
      </c>
      <c r="G833">
        <v>0</v>
      </c>
      <c r="H833">
        <v>0</v>
      </c>
      <c r="I833">
        <v>7836146.2199999997</v>
      </c>
      <c r="J833" s="186">
        <v>78.361462199999991</v>
      </c>
      <c r="K833">
        <v>0</v>
      </c>
      <c r="L833">
        <v>0</v>
      </c>
      <c r="M833">
        <v>7836146.2199999997</v>
      </c>
      <c r="N833">
        <v>0</v>
      </c>
      <c r="O833">
        <v>7836146.2199999997</v>
      </c>
      <c r="P833">
        <v>0</v>
      </c>
      <c r="Q833">
        <v>0</v>
      </c>
      <c r="R833">
        <v>0</v>
      </c>
      <c r="S833" t="s">
        <v>1231</v>
      </c>
      <c r="T833" t="s">
        <v>51</v>
      </c>
      <c r="U833" t="s">
        <v>52</v>
      </c>
      <c r="V833" t="s">
        <v>51</v>
      </c>
      <c r="W833" t="s">
        <v>33</v>
      </c>
      <c r="X833" t="s">
        <v>53</v>
      </c>
      <c r="Y833" t="s">
        <v>317</v>
      </c>
      <c r="Z833" s="198">
        <v>45261</v>
      </c>
      <c r="AA833" s="198">
        <v>46022</v>
      </c>
      <c r="AB833" t="s">
        <v>36</v>
      </c>
      <c r="AC833">
        <v>10000000</v>
      </c>
      <c r="AD833" t="s">
        <v>52</v>
      </c>
      <c r="AE833" t="s">
        <v>2231</v>
      </c>
      <c r="AF833" s="37">
        <v>1</v>
      </c>
      <c r="AG833" s="79" t="str">
        <f t="shared" si="12"/>
        <v>0</v>
      </c>
      <c r="AH833" s="3">
        <v>1</v>
      </c>
    </row>
    <row r="834" spans="1:34" x14ac:dyDescent="0.3">
      <c r="A834" t="s">
        <v>1748</v>
      </c>
      <c r="B834" t="s">
        <v>1749</v>
      </c>
      <c r="C834" t="s">
        <v>1856</v>
      </c>
      <c r="D834">
        <v>4300000</v>
      </c>
      <c r="E834">
        <v>4300000</v>
      </c>
      <c r="F834">
        <v>0</v>
      </c>
      <c r="G834">
        <v>0</v>
      </c>
      <c r="H834">
        <v>0</v>
      </c>
      <c r="I834">
        <v>4183230.64</v>
      </c>
      <c r="J834" s="186">
        <v>97.284433488372102</v>
      </c>
      <c r="K834">
        <v>0</v>
      </c>
      <c r="L834">
        <v>0</v>
      </c>
      <c r="M834">
        <v>4183230.64</v>
      </c>
      <c r="N834">
        <v>0</v>
      </c>
      <c r="O834">
        <v>4183230.64</v>
      </c>
      <c r="P834">
        <v>0</v>
      </c>
      <c r="Q834">
        <v>0</v>
      </c>
      <c r="R834">
        <v>0</v>
      </c>
      <c r="S834" t="s">
        <v>881</v>
      </c>
      <c r="T834" t="s">
        <v>76</v>
      </c>
      <c r="U834" t="s">
        <v>77</v>
      </c>
      <c r="V834" t="s">
        <v>76</v>
      </c>
      <c r="W834" t="s">
        <v>33</v>
      </c>
      <c r="X834" t="s">
        <v>78</v>
      </c>
      <c r="Y834" t="s">
        <v>35</v>
      </c>
      <c r="Z834" s="198">
        <v>45017</v>
      </c>
      <c r="AA834" s="198">
        <v>45747</v>
      </c>
      <c r="AB834" t="s">
        <v>36</v>
      </c>
      <c r="AC834">
        <v>4300000</v>
      </c>
      <c r="AD834" t="s">
        <v>77</v>
      </c>
      <c r="AE834" t="s">
        <v>37</v>
      </c>
      <c r="AF834" s="37">
        <v>1</v>
      </c>
      <c r="AG834" s="79" t="str">
        <f t="shared" si="12"/>
        <v>0</v>
      </c>
      <c r="AH834" s="3">
        <v>1</v>
      </c>
    </row>
    <row r="835" spans="1:34" x14ac:dyDescent="0.3">
      <c r="A835" t="s">
        <v>1740</v>
      </c>
      <c r="B835" t="s">
        <v>1741</v>
      </c>
      <c r="C835" t="s">
        <v>1854</v>
      </c>
      <c r="D835">
        <v>1100000</v>
      </c>
      <c r="E835">
        <v>1100000</v>
      </c>
      <c r="F835">
        <v>0</v>
      </c>
      <c r="G835">
        <v>0</v>
      </c>
      <c r="H835">
        <v>0</v>
      </c>
      <c r="I835">
        <v>942062.03</v>
      </c>
      <c r="J835" s="186">
        <v>85.642002727272725</v>
      </c>
      <c r="K835">
        <v>0</v>
      </c>
      <c r="L835">
        <v>0</v>
      </c>
      <c r="M835">
        <v>942062.03</v>
      </c>
      <c r="N835">
        <v>0</v>
      </c>
      <c r="O835">
        <v>942062.03</v>
      </c>
      <c r="P835">
        <v>0</v>
      </c>
      <c r="Q835">
        <v>0</v>
      </c>
      <c r="R835">
        <v>0</v>
      </c>
      <c r="S835" t="s">
        <v>72</v>
      </c>
      <c r="T835" t="s">
        <v>41</v>
      </c>
      <c r="U835" t="s">
        <v>42</v>
      </c>
      <c r="V835" t="s">
        <v>41</v>
      </c>
      <c r="W835" t="s">
        <v>33</v>
      </c>
      <c r="X835" t="s">
        <v>43</v>
      </c>
      <c r="Y835" t="s">
        <v>35</v>
      </c>
      <c r="Z835" s="198">
        <v>45260</v>
      </c>
      <c r="AA835" s="198">
        <v>45626</v>
      </c>
      <c r="AB835" t="s">
        <v>36</v>
      </c>
      <c r="AC835">
        <v>1100000</v>
      </c>
      <c r="AD835" t="s">
        <v>42</v>
      </c>
      <c r="AE835" t="s">
        <v>37</v>
      </c>
      <c r="AF835" s="37">
        <v>1</v>
      </c>
      <c r="AG835" s="79" t="str">
        <f t="shared" ref="AG835:AG898" si="13">IF(N835&lt;0,"1","0")</f>
        <v>0</v>
      </c>
      <c r="AH835" s="3">
        <v>1</v>
      </c>
    </row>
    <row r="836" spans="1:34" x14ac:dyDescent="0.3">
      <c r="A836" t="s">
        <v>1746</v>
      </c>
      <c r="B836" t="s">
        <v>1747</v>
      </c>
      <c r="C836" t="s">
        <v>1856</v>
      </c>
      <c r="D836">
        <v>9000000</v>
      </c>
      <c r="E836">
        <v>9000000</v>
      </c>
      <c r="F836">
        <v>0</v>
      </c>
      <c r="G836">
        <v>0</v>
      </c>
      <c r="H836">
        <v>0</v>
      </c>
      <c r="I836">
        <v>8992191.3800000008</v>
      </c>
      <c r="J836" s="186">
        <v>99.913237555555568</v>
      </c>
      <c r="K836">
        <v>0</v>
      </c>
      <c r="L836">
        <v>0</v>
      </c>
      <c r="M836">
        <v>8992191.3800000008</v>
      </c>
      <c r="N836">
        <v>0</v>
      </c>
      <c r="O836">
        <v>8992191.3800000008</v>
      </c>
      <c r="P836">
        <v>0</v>
      </c>
      <c r="Q836">
        <v>0</v>
      </c>
      <c r="R836">
        <v>0</v>
      </c>
      <c r="S836" t="s">
        <v>881</v>
      </c>
      <c r="T836" t="s">
        <v>76</v>
      </c>
      <c r="U836" t="s">
        <v>77</v>
      </c>
      <c r="V836" t="s">
        <v>76</v>
      </c>
      <c r="W836" t="s">
        <v>33</v>
      </c>
      <c r="X836" t="s">
        <v>78</v>
      </c>
      <c r="Y836" t="s">
        <v>35</v>
      </c>
      <c r="Z836" s="198">
        <v>45017</v>
      </c>
      <c r="AA836" s="198">
        <v>45838</v>
      </c>
      <c r="AB836" t="s">
        <v>36</v>
      </c>
      <c r="AC836">
        <v>9000000</v>
      </c>
      <c r="AD836" t="s">
        <v>77</v>
      </c>
      <c r="AE836" t="s">
        <v>37</v>
      </c>
      <c r="AF836" s="37">
        <v>1</v>
      </c>
      <c r="AG836" s="79" t="str">
        <f t="shared" si="13"/>
        <v>0</v>
      </c>
      <c r="AH836" s="3">
        <v>1</v>
      </c>
    </row>
    <row r="837" spans="1:34" x14ac:dyDescent="0.3">
      <c r="A837" t="s">
        <v>1732</v>
      </c>
      <c r="B837" t="s">
        <v>1733</v>
      </c>
      <c r="C837" t="s">
        <v>1857</v>
      </c>
      <c r="D837">
        <v>0</v>
      </c>
      <c r="E837">
        <v>0</v>
      </c>
      <c r="F837">
        <v>0</v>
      </c>
      <c r="G837">
        <v>0</v>
      </c>
      <c r="H837">
        <v>0</v>
      </c>
      <c r="I837">
        <v>0</v>
      </c>
      <c r="J837" s="186" t="e">
        <v>#DIV/0!</v>
      </c>
      <c r="K837">
        <v>0</v>
      </c>
      <c r="L837">
        <v>0</v>
      </c>
      <c r="M837">
        <v>0</v>
      </c>
      <c r="N837">
        <v>0</v>
      </c>
      <c r="O837">
        <v>0</v>
      </c>
      <c r="P837">
        <v>0</v>
      </c>
      <c r="Q837">
        <v>0</v>
      </c>
      <c r="R837">
        <v>0</v>
      </c>
      <c r="S837" t="s">
        <v>1001</v>
      </c>
      <c r="T837" t="s">
        <v>100</v>
      </c>
      <c r="U837" t="s">
        <v>101</v>
      </c>
      <c r="V837" t="s">
        <v>100</v>
      </c>
      <c r="W837" t="s">
        <v>33</v>
      </c>
      <c r="X837" t="s">
        <v>102</v>
      </c>
      <c r="Y837" t="s">
        <v>989</v>
      </c>
      <c r="Z837" s="198">
        <v>45017</v>
      </c>
      <c r="AA837" s="198">
        <v>45747</v>
      </c>
      <c r="AB837" t="s">
        <v>36</v>
      </c>
      <c r="AC837">
        <v>13890000</v>
      </c>
      <c r="AD837" t="s">
        <v>101</v>
      </c>
      <c r="AE837" t="s">
        <v>37</v>
      </c>
      <c r="AF837" s="37">
        <v>1</v>
      </c>
      <c r="AG837" s="79" t="str">
        <f t="shared" si="13"/>
        <v>0</v>
      </c>
      <c r="AH837" s="3">
        <v>1</v>
      </c>
    </row>
    <row r="838" spans="1:34" x14ac:dyDescent="0.3">
      <c r="A838" t="s">
        <v>1750</v>
      </c>
      <c r="B838" t="s">
        <v>1751</v>
      </c>
      <c r="C838" t="s">
        <v>1856</v>
      </c>
      <c r="D838">
        <v>1900000</v>
      </c>
      <c r="E838">
        <v>1900000</v>
      </c>
      <c r="F838">
        <v>0</v>
      </c>
      <c r="G838">
        <v>0</v>
      </c>
      <c r="H838">
        <v>0</v>
      </c>
      <c r="I838">
        <v>1772157.09</v>
      </c>
      <c r="J838" s="186">
        <v>93.271425789473682</v>
      </c>
      <c r="K838">
        <v>0</v>
      </c>
      <c r="L838">
        <v>0</v>
      </c>
      <c r="M838">
        <v>1772157.09</v>
      </c>
      <c r="N838">
        <v>0</v>
      </c>
      <c r="O838">
        <v>1772157.09</v>
      </c>
      <c r="P838">
        <v>0</v>
      </c>
      <c r="Q838">
        <v>0</v>
      </c>
      <c r="R838">
        <v>0</v>
      </c>
      <c r="S838" t="s">
        <v>881</v>
      </c>
      <c r="T838" t="s">
        <v>76</v>
      </c>
      <c r="U838" t="s">
        <v>77</v>
      </c>
      <c r="V838" t="s">
        <v>76</v>
      </c>
      <c r="W838" t="s">
        <v>33</v>
      </c>
      <c r="X838" t="s">
        <v>78</v>
      </c>
      <c r="Y838" t="s">
        <v>86</v>
      </c>
      <c r="Z838" s="198">
        <v>45017</v>
      </c>
      <c r="AA838" s="198">
        <v>45747</v>
      </c>
      <c r="AB838" t="s">
        <v>36</v>
      </c>
      <c r="AC838">
        <v>1900000</v>
      </c>
      <c r="AD838" t="s">
        <v>77</v>
      </c>
      <c r="AE838" t="s">
        <v>37</v>
      </c>
      <c r="AF838" s="37">
        <v>1</v>
      </c>
      <c r="AG838" s="79" t="str">
        <f t="shared" si="13"/>
        <v>0</v>
      </c>
      <c r="AH838" s="3">
        <v>1</v>
      </c>
    </row>
    <row r="839" spans="1:34" x14ac:dyDescent="0.3">
      <c r="A839" t="s">
        <v>1776</v>
      </c>
      <c r="B839" t="s">
        <v>1777</v>
      </c>
      <c r="C839" t="s">
        <v>1854</v>
      </c>
      <c r="D839">
        <v>1200000</v>
      </c>
      <c r="E839">
        <v>1200000</v>
      </c>
      <c r="F839">
        <v>0</v>
      </c>
      <c r="G839">
        <v>0</v>
      </c>
      <c r="H839">
        <v>0</v>
      </c>
      <c r="I839">
        <v>1144933.3799999999</v>
      </c>
      <c r="J839" s="186">
        <v>95.411114999999995</v>
      </c>
      <c r="K839">
        <v>0</v>
      </c>
      <c r="L839">
        <v>0</v>
      </c>
      <c r="M839">
        <v>1144933.3799999999</v>
      </c>
      <c r="N839">
        <v>0</v>
      </c>
      <c r="O839">
        <v>1144933.3799999999</v>
      </c>
      <c r="P839">
        <v>0</v>
      </c>
      <c r="Q839">
        <v>0</v>
      </c>
      <c r="R839">
        <v>0</v>
      </c>
      <c r="S839" t="s">
        <v>72</v>
      </c>
      <c r="T839" t="s">
        <v>41</v>
      </c>
      <c r="U839" t="s">
        <v>42</v>
      </c>
      <c r="V839" t="s">
        <v>41</v>
      </c>
      <c r="W839" t="s">
        <v>33</v>
      </c>
      <c r="X839" t="s">
        <v>43</v>
      </c>
      <c r="Y839" t="s">
        <v>86</v>
      </c>
      <c r="Z839" s="198">
        <v>45262</v>
      </c>
      <c r="AA839" s="198">
        <v>45657</v>
      </c>
      <c r="AB839" t="s">
        <v>36</v>
      </c>
      <c r="AC839">
        <v>1200000</v>
      </c>
      <c r="AD839" t="s">
        <v>42</v>
      </c>
      <c r="AE839" t="s">
        <v>37</v>
      </c>
      <c r="AF839" s="37">
        <v>1</v>
      </c>
      <c r="AG839" s="79" t="str">
        <f t="shared" si="13"/>
        <v>0</v>
      </c>
      <c r="AH839" s="3">
        <v>1</v>
      </c>
    </row>
    <row r="840" spans="1:34" x14ac:dyDescent="0.3">
      <c r="A840" t="s">
        <v>1813</v>
      </c>
      <c r="B840" t="s">
        <v>1814</v>
      </c>
      <c r="C840" t="s">
        <v>1858</v>
      </c>
      <c r="D840">
        <v>900000</v>
      </c>
      <c r="E840">
        <v>900000</v>
      </c>
      <c r="F840">
        <v>0</v>
      </c>
      <c r="G840">
        <v>0</v>
      </c>
      <c r="H840">
        <v>0</v>
      </c>
      <c r="I840">
        <v>899970.02</v>
      </c>
      <c r="J840" s="186">
        <v>99.996668888888891</v>
      </c>
      <c r="K840">
        <v>0</v>
      </c>
      <c r="L840">
        <v>0</v>
      </c>
      <c r="M840">
        <v>899970.02</v>
      </c>
      <c r="N840">
        <v>0</v>
      </c>
      <c r="O840">
        <v>899970.02</v>
      </c>
      <c r="P840">
        <v>0</v>
      </c>
      <c r="Q840">
        <v>0</v>
      </c>
      <c r="R840">
        <v>0</v>
      </c>
      <c r="S840" t="s">
        <v>1231</v>
      </c>
      <c r="T840" t="s">
        <v>51</v>
      </c>
      <c r="U840" t="s">
        <v>52</v>
      </c>
      <c r="V840" t="s">
        <v>51</v>
      </c>
      <c r="W840" t="s">
        <v>33</v>
      </c>
      <c r="X840" t="s">
        <v>53</v>
      </c>
      <c r="Y840" t="s">
        <v>35</v>
      </c>
      <c r="Z840" s="198">
        <v>45275</v>
      </c>
      <c r="AA840" s="198">
        <v>45641</v>
      </c>
      <c r="AB840" t="s">
        <v>36</v>
      </c>
      <c r="AC840">
        <v>900000</v>
      </c>
      <c r="AD840" t="s">
        <v>52</v>
      </c>
      <c r="AE840" t="s">
        <v>37</v>
      </c>
      <c r="AF840" s="37">
        <v>1</v>
      </c>
      <c r="AG840" s="79" t="str">
        <f t="shared" si="13"/>
        <v>0</v>
      </c>
      <c r="AH840" s="3">
        <v>1</v>
      </c>
    </row>
    <row r="841" spans="1:34" x14ac:dyDescent="0.3">
      <c r="A841" t="s">
        <v>1756</v>
      </c>
      <c r="B841" t="s">
        <v>1757</v>
      </c>
      <c r="C841" t="s">
        <v>1859</v>
      </c>
      <c r="D841">
        <v>1900000</v>
      </c>
      <c r="E841">
        <v>1900000</v>
      </c>
      <c r="F841">
        <v>0</v>
      </c>
      <c r="G841">
        <v>0</v>
      </c>
      <c r="H841">
        <v>0</v>
      </c>
      <c r="I841">
        <v>1487550.97</v>
      </c>
      <c r="J841" s="186">
        <v>78.29215631578947</v>
      </c>
      <c r="K841">
        <v>0</v>
      </c>
      <c r="L841">
        <v>0</v>
      </c>
      <c r="M841">
        <v>1487550.97</v>
      </c>
      <c r="N841">
        <v>0</v>
      </c>
      <c r="O841">
        <v>1487550.97</v>
      </c>
      <c r="P841">
        <v>0</v>
      </c>
      <c r="Q841">
        <v>0</v>
      </c>
      <c r="R841">
        <v>0</v>
      </c>
      <c r="S841" t="s">
        <v>1355</v>
      </c>
      <c r="T841" t="s">
        <v>162</v>
      </c>
      <c r="U841" t="s">
        <v>163</v>
      </c>
      <c r="V841" t="s">
        <v>162</v>
      </c>
      <c r="W841" t="s">
        <v>33</v>
      </c>
      <c r="X841" t="s">
        <v>164</v>
      </c>
      <c r="Y841" t="s">
        <v>35</v>
      </c>
      <c r="Z841" s="198">
        <v>45017</v>
      </c>
      <c r="AA841" s="198">
        <v>45657</v>
      </c>
      <c r="AB841" t="s">
        <v>36</v>
      </c>
      <c r="AC841">
        <v>1900000</v>
      </c>
      <c r="AD841" t="s">
        <v>163</v>
      </c>
      <c r="AE841" t="s">
        <v>37</v>
      </c>
      <c r="AF841" s="37">
        <v>1</v>
      </c>
      <c r="AG841" s="79" t="str">
        <f t="shared" si="13"/>
        <v>0</v>
      </c>
      <c r="AH841" s="3">
        <v>1</v>
      </c>
    </row>
    <row r="842" spans="1:34" x14ac:dyDescent="0.3">
      <c r="A842" t="s">
        <v>1758</v>
      </c>
      <c r="B842" t="s">
        <v>1759</v>
      </c>
      <c r="C842" t="s">
        <v>1859</v>
      </c>
      <c r="D842">
        <v>2200000</v>
      </c>
      <c r="E842">
        <v>2200000</v>
      </c>
      <c r="F842">
        <v>0</v>
      </c>
      <c r="G842">
        <v>0</v>
      </c>
      <c r="H842">
        <v>0</v>
      </c>
      <c r="I842">
        <v>1960797.68</v>
      </c>
      <c r="J842" s="186">
        <v>89.127167272727263</v>
      </c>
      <c r="K842">
        <v>0</v>
      </c>
      <c r="L842">
        <v>0</v>
      </c>
      <c r="M842">
        <v>1960797.68</v>
      </c>
      <c r="N842">
        <v>0</v>
      </c>
      <c r="O842">
        <v>1960797.68</v>
      </c>
      <c r="P842">
        <v>0</v>
      </c>
      <c r="Q842">
        <v>0</v>
      </c>
      <c r="R842">
        <v>0</v>
      </c>
      <c r="S842" t="s">
        <v>1355</v>
      </c>
      <c r="T842" t="s">
        <v>162</v>
      </c>
      <c r="U842" t="s">
        <v>163</v>
      </c>
      <c r="V842" t="s">
        <v>162</v>
      </c>
      <c r="W842" t="s">
        <v>33</v>
      </c>
      <c r="X842" t="s">
        <v>164</v>
      </c>
      <c r="Y842" t="s">
        <v>35</v>
      </c>
      <c r="Z842" s="198">
        <v>45017</v>
      </c>
      <c r="AA842" s="198">
        <v>45596</v>
      </c>
      <c r="AB842" t="s">
        <v>36</v>
      </c>
      <c r="AC842">
        <v>2200000</v>
      </c>
      <c r="AD842" t="s">
        <v>163</v>
      </c>
      <c r="AE842" t="s">
        <v>37</v>
      </c>
      <c r="AF842" s="37">
        <v>1</v>
      </c>
      <c r="AG842" s="79" t="str">
        <f t="shared" si="13"/>
        <v>0</v>
      </c>
      <c r="AH842" s="3">
        <v>1</v>
      </c>
    </row>
    <row r="843" spans="1:34" x14ac:dyDescent="0.3">
      <c r="A843" t="s">
        <v>1760</v>
      </c>
      <c r="B843" t="s">
        <v>1761</v>
      </c>
      <c r="C843" t="s">
        <v>1859</v>
      </c>
      <c r="D843">
        <v>1200000</v>
      </c>
      <c r="E843">
        <v>1200000</v>
      </c>
      <c r="F843">
        <v>0</v>
      </c>
      <c r="G843">
        <v>0</v>
      </c>
      <c r="H843">
        <v>0</v>
      </c>
      <c r="I843">
        <v>1045489.35</v>
      </c>
      <c r="J843" s="186">
        <v>87.124112499999995</v>
      </c>
      <c r="K843">
        <v>0</v>
      </c>
      <c r="L843">
        <v>0</v>
      </c>
      <c r="M843">
        <v>1045489.35</v>
      </c>
      <c r="N843">
        <v>0</v>
      </c>
      <c r="O843">
        <v>1045489.35</v>
      </c>
      <c r="P843">
        <v>0</v>
      </c>
      <c r="Q843">
        <v>0</v>
      </c>
      <c r="R843">
        <v>0</v>
      </c>
      <c r="S843" t="s">
        <v>1355</v>
      </c>
      <c r="T843" t="s">
        <v>162</v>
      </c>
      <c r="U843" t="s">
        <v>163</v>
      </c>
      <c r="V843" t="s">
        <v>162</v>
      </c>
      <c r="W843" t="s">
        <v>33</v>
      </c>
      <c r="X843" t="s">
        <v>164</v>
      </c>
      <c r="Y843" t="s">
        <v>35</v>
      </c>
      <c r="Z843" s="198">
        <v>45017</v>
      </c>
      <c r="AA843" s="198">
        <v>45382</v>
      </c>
      <c r="AB843" t="s">
        <v>36</v>
      </c>
      <c r="AC843">
        <v>1200000</v>
      </c>
      <c r="AD843" t="s">
        <v>163</v>
      </c>
      <c r="AE843" t="s">
        <v>37</v>
      </c>
      <c r="AF843" s="37">
        <v>1</v>
      </c>
      <c r="AG843" s="79" t="str">
        <f t="shared" si="13"/>
        <v>0</v>
      </c>
      <c r="AH843" s="3">
        <v>1</v>
      </c>
    </row>
    <row r="844" spans="1:34" x14ac:dyDescent="0.3">
      <c r="A844" t="s">
        <v>1762</v>
      </c>
      <c r="B844" t="s">
        <v>1763</v>
      </c>
      <c r="C844" t="s">
        <v>1857</v>
      </c>
      <c r="D844">
        <v>345000000</v>
      </c>
      <c r="E844">
        <v>345000000</v>
      </c>
      <c r="F844">
        <v>0</v>
      </c>
      <c r="G844">
        <v>0</v>
      </c>
      <c r="H844">
        <v>0</v>
      </c>
      <c r="I844">
        <v>344565108.56</v>
      </c>
      <c r="J844" s="186">
        <v>99.873944510144923</v>
      </c>
      <c r="K844">
        <v>0</v>
      </c>
      <c r="L844">
        <v>0</v>
      </c>
      <c r="M844">
        <v>344565108.56</v>
      </c>
      <c r="N844">
        <v>0</v>
      </c>
      <c r="O844">
        <v>344565108.56</v>
      </c>
      <c r="P844">
        <v>0</v>
      </c>
      <c r="Q844">
        <v>0</v>
      </c>
      <c r="R844">
        <v>0</v>
      </c>
      <c r="S844" t="s">
        <v>1001</v>
      </c>
      <c r="T844" t="s">
        <v>100</v>
      </c>
      <c r="U844" t="s">
        <v>101</v>
      </c>
      <c r="V844" t="s">
        <v>100</v>
      </c>
      <c r="W844" t="s">
        <v>33</v>
      </c>
      <c r="X844" t="s">
        <v>102</v>
      </c>
      <c r="Y844" t="s">
        <v>989</v>
      </c>
      <c r="Z844" s="198">
        <v>45266</v>
      </c>
      <c r="AA844" s="198">
        <v>45747</v>
      </c>
      <c r="AB844" t="s">
        <v>36</v>
      </c>
      <c r="AC844">
        <v>345000000</v>
      </c>
      <c r="AD844" t="s">
        <v>101</v>
      </c>
      <c r="AE844" t="s">
        <v>37</v>
      </c>
      <c r="AF844" s="37">
        <v>1</v>
      </c>
      <c r="AG844" s="79" t="str">
        <f t="shared" si="13"/>
        <v>0</v>
      </c>
      <c r="AH844" s="3">
        <v>1</v>
      </c>
    </row>
    <row r="845" spans="1:34" x14ac:dyDescent="0.3">
      <c r="A845" t="s">
        <v>1772</v>
      </c>
      <c r="B845" t="s">
        <v>1773</v>
      </c>
      <c r="C845" t="s">
        <v>1857</v>
      </c>
      <c r="D845">
        <v>1200000</v>
      </c>
      <c r="E845">
        <v>1200000</v>
      </c>
      <c r="F845">
        <v>0</v>
      </c>
      <c r="G845">
        <v>0</v>
      </c>
      <c r="H845">
        <v>0</v>
      </c>
      <c r="I845">
        <v>1194643</v>
      </c>
      <c r="J845" s="186">
        <v>99.553583333333336</v>
      </c>
      <c r="K845">
        <v>0</v>
      </c>
      <c r="L845">
        <v>0</v>
      </c>
      <c r="M845">
        <v>1194643</v>
      </c>
      <c r="N845">
        <v>0</v>
      </c>
      <c r="O845">
        <v>1194643</v>
      </c>
      <c r="P845">
        <v>0</v>
      </c>
      <c r="Q845">
        <v>0</v>
      </c>
      <c r="R845">
        <v>0</v>
      </c>
      <c r="S845" t="s">
        <v>1001</v>
      </c>
      <c r="T845" t="s">
        <v>100</v>
      </c>
      <c r="U845" t="s">
        <v>101</v>
      </c>
      <c r="V845" t="s">
        <v>100</v>
      </c>
      <c r="W845" t="s">
        <v>33</v>
      </c>
      <c r="X845" t="s">
        <v>102</v>
      </c>
      <c r="Y845" t="s">
        <v>44</v>
      </c>
      <c r="Z845" s="198">
        <v>45266</v>
      </c>
      <c r="AA845" s="198">
        <v>45747</v>
      </c>
      <c r="AB845" t="s">
        <v>36</v>
      </c>
      <c r="AC845">
        <v>1200000</v>
      </c>
      <c r="AD845" t="s">
        <v>101</v>
      </c>
      <c r="AE845" t="s">
        <v>37</v>
      </c>
      <c r="AF845" s="37">
        <v>1</v>
      </c>
      <c r="AG845" s="79" t="str">
        <f t="shared" si="13"/>
        <v>0</v>
      </c>
      <c r="AH845" s="3">
        <v>1</v>
      </c>
    </row>
    <row r="846" spans="1:34" x14ac:dyDescent="0.3">
      <c r="A846" t="s">
        <v>1976</v>
      </c>
      <c r="B846" t="s">
        <v>1977</v>
      </c>
      <c r="C846" t="s">
        <v>1857</v>
      </c>
      <c r="D846">
        <v>1000000</v>
      </c>
      <c r="E846">
        <v>1000000</v>
      </c>
      <c r="F846">
        <v>0</v>
      </c>
      <c r="G846">
        <v>0</v>
      </c>
      <c r="H846">
        <v>0</v>
      </c>
      <c r="I846">
        <v>984014.41</v>
      </c>
      <c r="J846" s="186">
        <v>98.401441000000005</v>
      </c>
      <c r="K846">
        <v>0</v>
      </c>
      <c r="L846">
        <v>0</v>
      </c>
      <c r="M846">
        <v>984014.41</v>
      </c>
      <c r="N846">
        <v>0</v>
      </c>
      <c r="O846">
        <v>984014.41</v>
      </c>
      <c r="P846">
        <v>0</v>
      </c>
      <c r="Q846">
        <v>0</v>
      </c>
      <c r="R846">
        <v>0</v>
      </c>
      <c r="S846" t="s">
        <v>1001</v>
      </c>
      <c r="T846" t="s">
        <v>100</v>
      </c>
      <c r="U846" t="s">
        <v>101</v>
      </c>
      <c r="V846" t="s">
        <v>100</v>
      </c>
      <c r="W846" t="s">
        <v>33</v>
      </c>
      <c r="X846" t="s">
        <v>102</v>
      </c>
      <c r="Y846" t="s">
        <v>86</v>
      </c>
      <c r="Z846" s="198">
        <v>45362</v>
      </c>
      <c r="AA846" s="198">
        <v>45747</v>
      </c>
      <c r="AB846" t="s">
        <v>36</v>
      </c>
      <c r="AC846">
        <v>1000000</v>
      </c>
      <c r="AD846" t="s">
        <v>101</v>
      </c>
      <c r="AE846" t="s">
        <v>37</v>
      </c>
      <c r="AF846" s="37">
        <v>1</v>
      </c>
      <c r="AG846" s="79" t="str">
        <f t="shared" si="13"/>
        <v>0</v>
      </c>
      <c r="AH846" s="3">
        <v>1</v>
      </c>
    </row>
    <row r="847" spans="1:34" x14ac:dyDescent="0.3">
      <c r="A847" t="s">
        <v>1791</v>
      </c>
      <c r="B847" t="s">
        <v>1792</v>
      </c>
      <c r="C847" t="s">
        <v>1857</v>
      </c>
      <c r="D847">
        <v>1350000</v>
      </c>
      <c r="E847">
        <v>1350000</v>
      </c>
      <c r="F847">
        <v>0</v>
      </c>
      <c r="G847">
        <v>0</v>
      </c>
      <c r="H847">
        <v>0</v>
      </c>
      <c r="I847">
        <v>880286.42</v>
      </c>
      <c r="J847" s="186">
        <v>65.206401481481478</v>
      </c>
      <c r="K847">
        <v>0</v>
      </c>
      <c r="L847">
        <v>0</v>
      </c>
      <c r="M847">
        <v>880286.42</v>
      </c>
      <c r="N847">
        <v>0</v>
      </c>
      <c r="O847">
        <v>880286.42</v>
      </c>
      <c r="P847">
        <v>0</v>
      </c>
      <c r="Q847">
        <v>0</v>
      </c>
      <c r="R847">
        <v>0</v>
      </c>
      <c r="S847" t="s">
        <v>1001</v>
      </c>
      <c r="T847" t="s">
        <v>100</v>
      </c>
      <c r="U847" t="s">
        <v>101</v>
      </c>
      <c r="V847" t="s">
        <v>100</v>
      </c>
      <c r="W847" t="s">
        <v>33</v>
      </c>
      <c r="X847" t="s">
        <v>102</v>
      </c>
      <c r="Y847" t="s">
        <v>86</v>
      </c>
      <c r="Z847" s="198">
        <v>45266</v>
      </c>
      <c r="AA847" s="198">
        <v>45747</v>
      </c>
      <c r="AB847" t="s">
        <v>36</v>
      </c>
      <c r="AC847">
        <v>1350000</v>
      </c>
      <c r="AD847" t="s">
        <v>101</v>
      </c>
      <c r="AE847" t="s">
        <v>37</v>
      </c>
      <c r="AF847" s="37">
        <v>1</v>
      </c>
      <c r="AG847" s="79" t="str">
        <f t="shared" si="13"/>
        <v>0</v>
      </c>
      <c r="AH847" s="3">
        <v>1</v>
      </c>
    </row>
    <row r="848" spans="1:34" x14ac:dyDescent="0.3">
      <c r="A848" t="s">
        <v>1764</v>
      </c>
      <c r="B848" t="s">
        <v>1765</v>
      </c>
      <c r="C848" t="s">
        <v>1860</v>
      </c>
      <c r="D848">
        <v>7100000</v>
      </c>
      <c r="E848">
        <v>7100000</v>
      </c>
      <c r="F848">
        <v>0</v>
      </c>
      <c r="G848">
        <v>0</v>
      </c>
      <c r="H848">
        <v>0</v>
      </c>
      <c r="I848">
        <v>7099567.3799999999</v>
      </c>
      <c r="J848" s="186">
        <v>99.993906760563377</v>
      </c>
      <c r="K848">
        <v>0</v>
      </c>
      <c r="L848">
        <v>0</v>
      </c>
      <c r="M848">
        <v>7099567.3799999999</v>
      </c>
      <c r="N848">
        <v>0</v>
      </c>
      <c r="O848">
        <v>7099567.3799999999</v>
      </c>
      <c r="P848">
        <v>0</v>
      </c>
      <c r="Q848">
        <v>-79524.100000000006</v>
      </c>
      <c r="R848">
        <v>0</v>
      </c>
      <c r="S848" t="s">
        <v>111</v>
      </c>
      <c r="T848" t="s">
        <v>112</v>
      </c>
      <c r="U848" t="s">
        <v>113</v>
      </c>
      <c r="V848" t="s">
        <v>112</v>
      </c>
      <c r="W848" t="s">
        <v>33</v>
      </c>
      <c r="X848" t="s">
        <v>114</v>
      </c>
      <c r="Y848" t="s">
        <v>35</v>
      </c>
      <c r="Z848" s="198">
        <v>45267</v>
      </c>
      <c r="AA848" s="198">
        <v>45747</v>
      </c>
      <c r="AB848" t="s">
        <v>36</v>
      </c>
      <c r="AC848">
        <v>7100000</v>
      </c>
      <c r="AD848" t="s">
        <v>113</v>
      </c>
      <c r="AE848" t="s">
        <v>37</v>
      </c>
      <c r="AF848" s="37">
        <v>1</v>
      </c>
      <c r="AG848" s="79" t="str">
        <f t="shared" si="13"/>
        <v>0</v>
      </c>
      <c r="AH848" s="3">
        <v>1</v>
      </c>
    </row>
    <row r="849" spans="1:34" x14ac:dyDescent="0.3">
      <c r="A849" t="s">
        <v>1766</v>
      </c>
      <c r="B849" t="s">
        <v>1767</v>
      </c>
      <c r="C849" t="s">
        <v>1854</v>
      </c>
      <c r="D849">
        <v>2840000</v>
      </c>
      <c r="E849">
        <v>2840000</v>
      </c>
      <c r="F849">
        <v>0</v>
      </c>
      <c r="G849">
        <v>0</v>
      </c>
      <c r="H849">
        <v>0</v>
      </c>
      <c r="I849">
        <v>2694408.45</v>
      </c>
      <c r="J849" s="186">
        <v>94.873536971830987</v>
      </c>
      <c r="K849">
        <v>0</v>
      </c>
      <c r="L849">
        <v>0</v>
      </c>
      <c r="M849">
        <v>2694408.45</v>
      </c>
      <c r="N849">
        <v>0</v>
      </c>
      <c r="O849">
        <v>2694408.45</v>
      </c>
      <c r="P849">
        <v>0</v>
      </c>
      <c r="Q849">
        <v>0</v>
      </c>
      <c r="R849">
        <v>0</v>
      </c>
      <c r="S849" t="s">
        <v>72</v>
      </c>
      <c r="T849" t="s">
        <v>41</v>
      </c>
      <c r="U849" t="s">
        <v>42</v>
      </c>
      <c r="V849" t="s">
        <v>41</v>
      </c>
      <c r="W849" t="s">
        <v>33</v>
      </c>
      <c r="X849" t="s">
        <v>43</v>
      </c>
      <c r="Y849" t="s">
        <v>35</v>
      </c>
      <c r="Z849" s="198">
        <v>45267</v>
      </c>
      <c r="AA849" s="198">
        <v>45747</v>
      </c>
      <c r="AB849" t="s">
        <v>36</v>
      </c>
      <c r="AC849">
        <v>2840000</v>
      </c>
      <c r="AD849" t="s">
        <v>42</v>
      </c>
      <c r="AE849" t="s">
        <v>37</v>
      </c>
      <c r="AF849" s="37">
        <v>1</v>
      </c>
      <c r="AG849" s="79" t="str">
        <f t="shared" si="13"/>
        <v>0</v>
      </c>
      <c r="AH849" s="3">
        <v>1</v>
      </c>
    </row>
    <row r="850" spans="1:34" x14ac:dyDescent="0.3">
      <c r="A850" t="s">
        <v>1768</v>
      </c>
      <c r="B850" t="s">
        <v>1769</v>
      </c>
      <c r="C850" t="s">
        <v>1854</v>
      </c>
      <c r="D850">
        <v>2200000</v>
      </c>
      <c r="E850">
        <v>2200000</v>
      </c>
      <c r="F850">
        <v>0</v>
      </c>
      <c r="G850">
        <v>0</v>
      </c>
      <c r="H850">
        <v>0</v>
      </c>
      <c r="I850">
        <v>2155952.85</v>
      </c>
      <c r="J850" s="186">
        <v>97.997856818181816</v>
      </c>
      <c r="K850">
        <v>0</v>
      </c>
      <c r="L850">
        <v>0</v>
      </c>
      <c r="M850">
        <v>2155952.85</v>
      </c>
      <c r="N850">
        <v>0</v>
      </c>
      <c r="O850">
        <v>2155952.85</v>
      </c>
      <c r="P850">
        <v>0</v>
      </c>
      <c r="Q850">
        <v>0</v>
      </c>
      <c r="R850">
        <v>0</v>
      </c>
      <c r="S850" t="s">
        <v>72</v>
      </c>
      <c r="T850" t="s">
        <v>41</v>
      </c>
      <c r="U850" t="s">
        <v>42</v>
      </c>
      <c r="V850" t="s">
        <v>41</v>
      </c>
      <c r="W850" t="s">
        <v>33</v>
      </c>
      <c r="X850" t="s">
        <v>43</v>
      </c>
      <c r="Y850" t="s">
        <v>35</v>
      </c>
      <c r="Z850" s="198">
        <v>45268</v>
      </c>
      <c r="AA850" s="198">
        <v>45657</v>
      </c>
      <c r="AB850" t="s">
        <v>36</v>
      </c>
      <c r="AC850">
        <v>2200000</v>
      </c>
      <c r="AD850" t="s">
        <v>42</v>
      </c>
      <c r="AE850" t="s">
        <v>37</v>
      </c>
      <c r="AF850" s="37">
        <v>1</v>
      </c>
      <c r="AG850" s="79" t="str">
        <f t="shared" si="13"/>
        <v>0</v>
      </c>
      <c r="AH850" s="3">
        <v>1</v>
      </c>
    </row>
    <row r="851" spans="1:34" x14ac:dyDescent="0.3">
      <c r="A851" t="s">
        <v>1774</v>
      </c>
      <c r="B851" t="s">
        <v>1775</v>
      </c>
      <c r="C851" t="s">
        <v>1854</v>
      </c>
      <c r="D851">
        <v>1200000</v>
      </c>
      <c r="E851">
        <v>1200000</v>
      </c>
      <c r="F851">
        <v>0</v>
      </c>
      <c r="G851">
        <v>0</v>
      </c>
      <c r="H851">
        <v>0</v>
      </c>
      <c r="I851">
        <v>1154935.8</v>
      </c>
      <c r="J851" s="186">
        <v>96.244650000000007</v>
      </c>
      <c r="K851">
        <v>0</v>
      </c>
      <c r="L851">
        <v>0</v>
      </c>
      <c r="M851">
        <v>1154935.8</v>
      </c>
      <c r="N851">
        <v>0</v>
      </c>
      <c r="O851">
        <v>1154935.8</v>
      </c>
      <c r="P851">
        <v>0</v>
      </c>
      <c r="Q851">
        <v>0</v>
      </c>
      <c r="R851">
        <v>0</v>
      </c>
      <c r="S851" t="s">
        <v>72</v>
      </c>
      <c r="T851" t="s">
        <v>41</v>
      </c>
      <c r="U851" t="s">
        <v>42</v>
      </c>
      <c r="V851" t="s">
        <v>41</v>
      </c>
      <c r="W851" t="s">
        <v>33</v>
      </c>
      <c r="X851" t="s">
        <v>43</v>
      </c>
      <c r="Y851" t="s">
        <v>86</v>
      </c>
      <c r="Z851" s="198">
        <v>45268</v>
      </c>
      <c r="AA851" s="198">
        <v>45657</v>
      </c>
      <c r="AB851" t="s">
        <v>36</v>
      </c>
      <c r="AC851">
        <v>1200000</v>
      </c>
      <c r="AD851" t="s">
        <v>42</v>
      </c>
      <c r="AE851" t="s">
        <v>37</v>
      </c>
      <c r="AF851" s="37">
        <v>1</v>
      </c>
      <c r="AG851" s="79" t="str">
        <f t="shared" si="13"/>
        <v>0</v>
      </c>
      <c r="AH851" s="3">
        <v>1</v>
      </c>
    </row>
    <row r="852" spans="1:34" x14ac:dyDescent="0.3">
      <c r="A852" t="s">
        <v>1780</v>
      </c>
      <c r="B852" t="s">
        <v>1781</v>
      </c>
      <c r="C852" t="s">
        <v>1860</v>
      </c>
      <c r="D852">
        <v>2500000</v>
      </c>
      <c r="E852">
        <v>2500000</v>
      </c>
      <c r="F852">
        <v>0</v>
      </c>
      <c r="G852">
        <v>0</v>
      </c>
      <c r="H852">
        <v>0</v>
      </c>
      <c r="I852">
        <v>2472086.63</v>
      </c>
      <c r="J852" s="186">
        <v>98.883465199999989</v>
      </c>
      <c r="K852">
        <v>0</v>
      </c>
      <c r="L852">
        <v>0</v>
      </c>
      <c r="M852">
        <v>2472086.63</v>
      </c>
      <c r="N852">
        <v>0</v>
      </c>
      <c r="O852">
        <v>2472086.63</v>
      </c>
      <c r="P852">
        <v>0</v>
      </c>
      <c r="Q852">
        <v>0</v>
      </c>
      <c r="R852">
        <v>0</v>
      </c>
      <c r="S852" t="s">
        <v>111</v>
      </c>
      <c r="T852" t="s">
        <v>112</v>
      </c>
      <c r="U852" t="s">
        <v>113</v>
      </c>
      <c r="V852" t="s">
        <v>112</v>
      </c>
      <c r="W852" t="s">
        <v>33</v>
      </c>
      <c r="X852" t="s">
        <v>114</v>
      </c>
      <c r="Y852" t="s">
        <v>35</v>
      </c>
      <c r="Z852" s="198">
        <v>45272</v>
      </c>
      <c r="AA852" s="198">
        <v>45657</v>
      </c>
      <c r="AB852" t="s">
        <v>36</v>
      </c>
      <c r="AC852">
        <v>2500000</v>
      </c>
      <c r="AD852" t="s">
        <v>113</v>
      </c>
      <c r="AE852" t="s">
        <v>37</v>
      </c>
      <c r="AF852" s="37">
        <v>1</v>
      </c>
      <c r="AG852" s="79" t="str">
        <f t="shared" si="13"/>
        <v>0</v>
      </c>
      <c r="AH852" s="3">
        <v>1</v>
      </c>
    </row>
    <row r="853" spans="1:34" x14ac:dyDescent="0.3">
      <c r="A853" t="s">
        <v>1778</v>
      </c>
      <c r="B853" t="s">
        <v>1779</v>
      </c>
      <c r="C853" t="s">
        <v>1860</v>
      </c>
      <c r="D853">
        <v>1500000</v>
      </c>
      <c r="E853">
        <v>1500000</v>
      </c>
      <c r="F853">
        <v>0</v>
      </c>
      <c r="G853">
        <v>0</v>
      </c>
      <c r="H853">
        <v>0</v>
      </c>
      <c r="I853">
        <v>1241062.24</v>
      </c>
      <c r="J853" s="186">
        <v>82.737482666666665</v>
      </c>
      <c r="K853">
        <v>0</v>
      </c>
      <c r="L853">
        <v>0</v>
      </c>
      <c r="M853">
        <v>1241062.24</v>
      </c>
      <c r="N853">
        <v>0</v>
      </c>
      <c r="O853">
        <v>1241062.24</v>
      </c>
      <c r="P853">
        <v>0</v>
      </c>
      <c r="Q853">
        <v>0</v>
      </c>
      <c r="R853">
        <v>0</v>
      </c>
      <c r="S853" t="s">
        <v>111</v>
      </c>
      <c r="T853" t="s">
        <v>112</v>
      </c>
      <c r="U853" t="s">
        <v>113</v>
      </c>
      <c r="V853" t="s">
        <v>112</v>
      </c>
      <c r="W853" t="s">
        <v>33</v>
      </c>
      <c r="X853" t="s">
        <v>114</v>
      </c>
      <c r="Y853" t="s">
        <v>86</v>
      </c>
      <c r="Z853" s="198">
        <v>45272</v>
      </c>
      <c r="AA853" s="198">
        <v>45657</v>
      </c>
      <c r="AB853" t="s">
        <v>36</v>
      </c>
      <c r="AC853">
        <v>1500000</v>
      </c>
      <c r="AD853" t="s">
        <v>113</v>
      </c>
      <c r="AE853" t="s">
        <v>37</v>
      </c>
      <c r="AF853" s="37">
        <v>1</v>
      </c>
      <c r="AG853" s="79" t="str">
        <f t="shared" si="13"/>
        <v>0</v>
      </c>
      <c r="AH853" s="3">
        <v>1</v>
      </c>
    </row>
    <row r="854" spans="1:34" x14ac:dyDescent="0.3">
      <c r="A854" t="s">
        <v>1785</v>
      </c>
      <c r="B854" t="s">
        <v>1786</v>
      </c>
      <c r="C854" t="s">
        <v>1856</v>
      </c>
      <c r="D854">
        <v>1700000</v>
      </c>
      <c r="E854">
        <v>1700000</v>
      </c>
      <c r="F854">
        <v>0</v>
      </c>
      <c r="G854">
        <v>0</v>
      </c>
      <c r="H854">
        <v>0</v>
      </c>
      <c r="I854">
        <v>1578460.77</v>
      </c>
      <c r="J854" s="186">
        <v>92.850633529411766</v>
      </c>
      <c r="K854">
        <v>0</v>
      </c>
      <c r="L854">
        <v>0</v>
      </c>
      <c r="M854">
        <v>1578460.77</v>
      </c>
      <c r="N854">
        <v>0</v>
      </c>
      <c r="O854">
        <v>1578460.77</v>
      </c>
      <c r="P854">
        <v>0</v>
      </c>
      <c r="Q854">
        <v>0</v>
      </c>
      <c r="R854">
        <v>0</v>
      </c>
      <c r="S854" t="s">
        <v>1784</v>
      </c>
      <c r="T854" t="s">
        <v>76</v>
      </c>
      <c r="U854" t="s">
        <v>77</v>
      </c>
      <c r="V854" t="s">
        <v>76</v>
      </c>
      <c r="W854" t="s">
        <v>33</v>
      </c>
      <c r="X854" t="s">
        <v>78</v>
      </c>
      <c r="Y854" t="s">
        <v>86</v>
      </c>
      <c r="Z854" s="198">
        <v>45017</v>
      </c>
      <c r="AA854" s="198">
        <v>45747</v>
      </c>
      <c r="AB854" t="s">
        <v>36</v>
      </c>
      <c r="AC854">
        <v>1700000</v>
      </c>
      <c r="AD854" t="s">
        <v>77</v>
      </c>
      <c r="AE854" t="s">
        <v>37</v>
      </c>
      <c r="AF854" s="37">
        <v>1</v>
      </c>
      <c r="AG854" s="79" t="str">
        <f t="shared" si="13"/>
        <v>0</v>
      </c>
      <c r="AH854" s="3">
        <v>1</v>
      </c>
    </row>
    <row r="855" spans="1:34" x14ac:dyDescent="0.3">
      <c r="A855" t="s">
        <v>1782</v>
      </c>
      <c r="B855" t="s">
        <v>1783</v>
      </c>
      <c r="C855" t="s">
        <v>1856</v>
      </c>
      <c r="D855">
        <v>3500000</v>
      </c>
      <c r="E855">
        <v>3500000</v>
      </c>
      <c r="F855">
        <v>0</v>
      </c>
      <c r="G855">
        <v>0</v>
      </c>
      <c r="H855">
        <v>0</v>
      </c>
      <c r="I855">
        <v>3493670.56</v>
      </c>
      <c r="J855" s="186">
        <v>99.819158857142853</v>
      </c>
      <c r="K855">
        <v>0</v>
      </c>
      <c r="L855">
        <v>0</v>
      </c>
      <c r="M855">
        <v>3493670.56</v>
      </c>
      <c r="N855">
        <v>0</v>
      </c>
      <c r="O855">
        <v>3493670.56</v>
      </c>
      <c r="P855">
        <v>0</v>
      </c>
      <c r="Q855">
        <v>0</v>
      </c>
      <c r="R855">
        <v>0</v>
      </c>
      <c r="S855" t="s">
        <v>1784</v>
      </c>
      <c r="T855" t="s">
        <v>76</v>
      </c>
      <c r="U855" t="s">
        <v>77</v>
      </c>
      <c r="V855" t="s">
        <v>76</v>
      </c>
      <c r="W855" t="s">
        <v>33</v>
      </c>
      <c r="X855" t="s">
        <v>78</v>
      </c>
      <c r="Y855" t="s">
        <v>86</v>
      </c>
      <c r="Z855" s="198">
        <v>45017</v>
      </c>
      <c r="AA855" s="198">
        <v>45747</v>
      </c>
      <c r="AB855" t="s">
        <v>36</v>
      </c>
      <c r="AC855">
        <v>3500000</v>
      </c>
      <c r="AD855" t="s">
        <v>77</v>
      </c>
      <c r="AE855" t="s">
        <v>37</v>
      </c>
      <c r="AF855" s="37">
        <v>1</v>
      </c>
      <c r="AG855" s="79" t="str">
        <f t="shared" si="13"/>
        <v>0</v>
      </c>
      <c r="AH855" s="3">
        <v>1</v>
      </c>
    </row>
    <row r="856" spans="1:34" x14ac:dyDescent="0.3">
      <c r="A856" t="s">
        <v>1789</v>
      </c>
      <c r="B856" t="s">
        <v>1790</v>
      </c>
      <c r="C856" t="s">
        <v>1859</v>
      </c>
      <c r="D856">
        <v>2500000</v>
      </c>
      <c r="E856">
        <v>2500000</v>
      </c>
      <c r="F856">
        <v>0</v>
      </c>
      <c r="G856">
        <v>0</v>
      </c>
      <c r="H856">
        <v>0</v>
      </c>
      <c r="I856">
        <v>2496879.5499999998</v>
      </c>
      <c r="J856" s="186">
        <v>99.875181999999995</v>
      </c>
      <c r="K856">
        <v>0</v>
      </c>
      <c r="L856">
        <v>0</v>
      </c>
      <c r="M856">
        <v>2496879.5499999998</v>
      </c>
      <c r="N856">
        <v>0</v>
      </c>
      <c r="O856">
        <v>2496879.5499999998</v>
      </c>
      <c r="P856">
        <v>0</v>
      </c>
      <c r="Q856">
        <v>0</v>
      </c>
      <c r="R856">
        <v>0</v>
      </c>
      <c r="S856" t="s">
        <v>1355</v>
      </c>
      <c r="T856" t="s">
        <v>162</v>
      </c>
      <c r="U856" t="s">
        <v>163</v>
      </c>
      <c r="V856" t="s">
        <v>162</v>
      </c>
      <c r="W856" t="s">
        <v>33</v>
      </c>
      <c r="X856" t="s">
        <v>164</v>
      </c>
      <c r="Y856" t="s">
        <v>35</v>
      </c>
      <c r="Z856" s="198">
        <v>45017</v>
      </c>
      <c r="AA856" s="198">
        <v>45657</v>
      </c>
      <c r="AB856" t="s">
        <v>36</v>
      </c>
      <c r="AC856">
        <v>2500000</v>
      </c>
      <c r="AD856" t="s">
        <v>163</v>
      </c>
      <c r="AE856" t="s">
        <v>37</v>
      </c>
      <c r="AF856" s="37">
        <v>1</v>
      </c>
      <c r="AG856" s="79" t="str">
        <f t="shared" si="13"/>
        <v>0</v>
      </c>
      <c r="AH856" s="3">
        <v>1</v>
      </c>
    </row>
    <row r="857" spans="1:34" x14ac:dyDescent="0.3">
      <c r="A857" t="s">
        <v>1815</v>
      </c>
      <c r="B857" t="s">
        <v>1816</v>
      </c>
      <c r="C857" t="s">
        <v>1857</v>
      </c>
      <c r="D857">
        <v>10100000</v>
      </c>
      <c r="E857">
        <v>10100000</v>
      </c>
      <c r="F857">
        <v>950600</v>
      </c>
      <c r="G857">
        <v>475300</v>
      </c>
      <c r="H857">
        <v>475300</v>
      </c>
      <c r="I857">
        <v>5494613.6399999997</v>
      </c>
      <c r="J857" s="186">
        <v>54.402115247524748</v>
      </c>
      <c r="K857">
        <v>0</v>
      </c>
      <c r="L857">
        <v>0</v>
      </c>
      <c r="M857">
        <v>700000</v>
      </c>
      <c r="N857">
        <v>4319313.6399999997</v>
      </c>
      <c r="O857">
        <v>6445213.6399999997</v>
      </c>
      <c r="P857">
        <v>0</v>
      </c>
      <c r="Q857">
        <v>0</v>
      </c>
      <c r="R857">
        <v>0</v>
      </c>
      <c r="S857" t="s">
        <v>1001</v>
      </c>
      <c r="T857" t="s">
        <v>100</v>
      </c>
      <c r="U857" t="s">
        <v>101</v>
      </c>
      <c r="V857" t="s">
        <v>100</v>
      </c>
      <c r="W857" t="s">
        <v>33</v>
      </c>
      <c r="X857" t="s">
        <v>102</v>
      </c>
      <c r="Y857" t="s">
        <v>35</v>
      </c>
      <c r="Z857" s="198">
        <v>45017</v>
      </c>
      <c r="AA857" s="198">
        <v>45747</v>
      </c>
      <c r="AB857" t="s">
        <v>36</v>
      </c>
      <c r="AC857">
        <v>10100000</v>
      </c>
      <c r="AD857" t="s">
        <v>101</v>
      </c>
      <c r="AE857" t="s">
        <v>45</v>
      </c>
      <c r="AF857" s="37">
        <v>1</v>
      </c>
      <c r="AG857" s="79" t="str">
        <f t="shared" si="13"/>
        <v>0</v>
      </c>
      <c r="AH857" s="3">
        <v>1</v>
      </c>
    </row>
    <row r="858" spans="1:34" x14ac:dyDescent="0.3">
      <c r="A858" t="s">
        <v>1793</v>
      </c>
      <c r="B858" t="s">
        <v>1794</v>
      </c>
      <c r="C858" t="s">
        <v>1857</v>
      </c>
      <c r="D858">
        <v>6100000</v>
      </c>
      <c r="E858">
        <v>6100000</v>
      </c>
      <c r="F858">
        <v>447289.34</v>
      </c>
      <c r="G858">
        <v>0</v>
      </c>
      <c r="H858">
        <v>0</v>
      </c>
      <c r="I858">
        <v>5115191.67</v>
      </c>
      <c r="J858" s="186">
        <v>83.85560114754098</v>
      </c>
      <c r="K858">
        <v>0</v>
      </c>
      <c r="L858">
        <v>0</v>
      </c>
      <c r="M858">
        <v>4894070.78</v>
      </c>
      <c r="N858">
        <v>221120.89</v>
      </c>
      <c r="O858">
        <v>5562481.0099999998</v>
      </c>
      <c r="P858">
        <v>0</v>
      </c>
      <c r="Q858">
        <v>-8460.18</v>
      </c>
      <c r="R858">
        <v>0</v>
      </c>
      <c r="S858" t="s">
        <v>1001</v>
      </c>
      <c r="T858" t="s">
        <v>100</v>
      </c>
      <c r="U858" t="s">
        <v>101</v>
      </c>
      <c r="V858" t="s">
        <v>100</v>
      </c>
      <c r="W858" t="s">
        <v>33</v>
      </c>
      <c r="X858" t="s">
        <v>102</v>
      </c>
      <c r="Y858" t="s">
        <v>35</v>
      </c>
      <c r="Z858" s="198">
        <v>45017</v>
      </c>
      <c r="AA858" s="198">
        <v>45747</v>
      </c>
      <c r="AB858" t="s">
        <v>36</v>
      </c>
      <c r="AC858">
        <v>6100000</v>
      </c>
      <c r="AD858" t="s">
        <v>101</v>
      </c>
      <c r="AE858" t="s">
        <v>45</v>
      </c>
      <c r="AF858" s="37">
        <v>1</v>
      </c>
      <c r="AG858" s="79" t="str">
        <f t="shared" si="13"/>
        <v>0</v>
      </c>
      <c r="AH858" s="3">
        <v>1</v>
      </c>
    </row>
    <row r="859" spans="1:34" x14ac:dyDescent="0.3">
      <c r="A859" t="s">
        <v>1795</v>
      </c>
      <c r="B859" t="s">
        <v>1796</v>
      </c>
      <c r="C859" t="s">
        <v>1857</v>
      </c>
      <c r="D859">
        <v>1250000</v>
      </c>
      <c r="E859">
        <v>1250000</v>
      </c>
      <c r="F859">
        <v>0</v>
      </c>
      <c r="G859">
        <v>0</v>
      </c>
      <c r="H859">
        <v>0</v>
      </c>
      <c r="I859">
        <v>1062509.83</v>
      </c>
      <c r="J859" s="186">
        <v>85.00078640000001</v>
      </c>
      <c r="K859">
        <v>0</v>
      </c>
      <c r="L859">
        <v>0</v>
      </c>
      <c r="M859">
        <v>1062509.83</v>
      </c>
      <c r="N859">
        <v>0</v>
      </c>
      <c r="O859">
        <v>1062509.83</v>
      </c>
      <c r="P859">
        <v>0</v>
      </c>
      <c r="Q859">
        <v>0</v>
      </c>
      <c r="R859">
        <v>0</v>
      </c>
      <c r="S859" t="s">
        <v>1001</v>
      </c>
      <c r="T859" t="s">
        <v>100</v>
      </c>
      <c r="U859" t="s">
        <v>101</v>
      </c>
      <c r="V859" t="s">
        <v>100</v>
      </c>
      <c r="W859" t="s">
        <v>33</v>
      </c>
      <c r="X859" t="s">
        <v>102</v>
      </c>
      <c r="Y859" t="s">
        <v>44</v>
      </c>
      <c r="Z859" s="198">
        <v>45017</v>
      </c>
      <c r="AA859" s="198">
        <v>45747</v>
      </c>
      <c r="AB859" t="s">
        <v>36</v>
      </c>
      <c r="AC859">
        <v>1250000</v>
      </c>
      <c r="AD859" t="s">
        <v>101</v>
      </c>
      <c r="AE859" t="s">
        <v>37</v>
      </c>
      <c r="AF859" s="37">
        <v>1</v>
      </c>
      <c r="AG859" s="79" t="str">
        <f t="shared" si="13"/>
        <v>0</v>
      </c>
      <c r="AH859" s="3">
        <v>1</v>
      </c>
    </row>
    <row r="860" spans="1:34" x14ac:dyDescent="0.3">
      <c r="A860" t="s">
        <v>1811</v>
      </c>
      <c r="B860" t="s">
        <v>1812</v>
      </c>
      <c r="C860" t="s">
        <v>1854</v>
      </c>
      <c r="D860">
        <v>5600000</v>
      </c>
      <c r="E860">
        <v>5600000</v>
      </c>
      <c r="F860">
        <v>0</v>
      </c>
      <c r="G860">
        <v>0</v>
      </c>
      <c r="H860">
        <v>0</v>
      </c>
      <c r="I860">
        <v>5584684.2999999998</v>
      </c>
      <c r="J860" s="186">
        <v>99.726505357142855</v>
      </c>
      <c r="K860">
        <v>0</v>
      </c>
      <c r="L860">
        <v>0</v>
      </c>
      <c r="M860">
        <v>5584684.2999999998</v>
      </c>
      <c r="N860">
        <v>0</v>
      </c>
      <c r="O860">
        <v>5584684.2999999998</v>
      </c>
      <c r="P860">
        <v>0</v>
      </c>
      <c r="Q860">
        <v>0</v>
      </c>
      <c r="R860">
        <v>0</v>
      </c>
      <c r="S860" t="s">
        <v>72</v>
      </c>
      <c r="T860" t="s">
        <v>41</v>
      </c>
      <c r="U860" t="s">
        <v>42</v>
      </c>
      <c r="V860" t="s">
        <v>41</v>
      </c>
      <c r="W860" t="s">
        <v>33</v>
      </c>
      <c r="X860" t="s">
        <v>43</v>
      </c>
      <c r="Y860" t="s">
        <v>265</v>
      </c>
      <c r="Z860" s="198">
        <v>45288</v>
      </c>
      <c r="AA860" s="198">
        <v>45657</v>
      </c>
      <c r="AB860" t="s">
        <v>36</v>
      </c>
      <c r="AC860">
        <v>5600000</v>
      </c>
      <c r="AD860" t="s">
        <v>42</v>
      </c>
      <c r="AE860" t="s">
        <v>37</v>
      </c>
      <c r="AF860" s="37">
        <v>1</v>
      </c>
      <c r="AG860" s="79" t="str">
        <f t="shared" si="13"/>
        <v>0</v>
      </c>
      <c r="AH860" s="3">
        <v>1</v>
      </c>
    </row>
    <row r="861" spans="1:34" x14ac:dyDescent="0.3">
      <c r="A861" t="s">
        <v>1809</v>
      </c>
      <c r="B861" t="s">
        <v>1810</v>
      </c>
      <c r="C861" t="s">
        <v>1856</v>
      </c>
      <c r="D861">
        <v>7300000</v>
      </c>
      <c r="E861">
        <v>7300000</v>
      </c>
      <c r="F861">
        <v>0</v>
      </c>
      <c r="G861">
        <v>0</v>
      </c>
      <c r="H861">
        <v>0</v>
      </c>
      <c r="I861">
        <v>6161159.7199999997</v>
      </c>
      <c r="J861" s="186">
        <v>84.399448219178083</v>
      </c>
      <c r="K861">
        <v>0</v>
      </c>
      <c r="L861">
        <v>0</v>
      </c>
      <c r="M861">
        <v>6161159.7199999997</v>
      </c>
      <c r="N861">
        <v>0</v>
      </c>
      <c r="O861">
        <v>6161159.7199999997</v>
      </c>
      <c r="P861">
        <v>0</v>
      </c>
      <c r="Q861">
        <v>0</v>
      </c>
      <c r="R861">
        <v>0</v>
      </c>
      <c r="S861" t="s">
        <v>881</v>
      </c>
      <c r="T861" t="s">
        <v>76</v>
      </c>
      <c r="U861" t="s">
        <v>77</v>
      </c>
      <c r="V861" t="s">
        <v>76</v>
      </c>
      <c r="W861" t="s">
        <v>33</v>
      </c>
      <c r="X861" t="s">
        <v>78</v>
      </c>
      <c r="Y861" t="s">
        <v>35</v>
      </c>
      <c r="Z861" s="198">
        <v>45017</v>
      </c>
      <c r="AA861" s="198">
        <v>45747</v>
      </c>
      <c r="AB861" t="s">
        <v>36</v>
      </c>
      <c r="AC861">
        <v>3400000</v>
      </c>
      <c r="AD861" t="s">
        <v>77</v>
      </c>
      <c r="AE861" t="s">
        <v>37</v>
      </c>
      <c r="AF861" s="37">
        <v>1</v>
      </c>
      <c r="AG861" s="79" t="str">
        <f t="shared" si="13"/>
        <v>0</v>
      </c>
      <c r="AH861" s="3">
        <v>1</v>
      </c>
    </row>
    <row r="862" spans="1:34" x14ac:dyDescent="0.3">
      <c r="A862" t="s">
        <v>1799</v>
      </c>
      <c r="B862" t="s">
        <v>1800</v>
      </c>
      <c r="C862" t="s">
        <v>1853</v>
      </c>
      <c r="D862">
        <v>2500000</v>
      </c>
      <c r="E862">
        <v>2500000</v>
      </c>
      <c r="F862">
        <v>0</v>
      </c>
      <c r="G862">
        <v>0</v>
      </c>
      <c r="H862">
        <v>0</v>
      </c>
      <c r="I862">
        <v>1932564.99</v>
      </c>
      <c r="J862" s="186">
        <v>77.302599599999994</v>
      </c>
      <c r="K862">
        <v>0</v>
      </c>
      <c r="L862">
        <v>0</v>
      </c>
      <c r="M862">
        <v>1932564.99</v>
      </c>
      <c r="N862">
        <v>0</v>
      </c>
      <c r="O862">
        <v>1932564.99</v>
      </c>
      <c r="P862">
        <v>0</v>
      </c>
      <c r="Q862">
        <v>0</v>
      </c>
      <c r="R862">
        <v>0</v>
      </c>
      <c r="S862" t="s">
        <v>391</v>
      </c>
      <c r="T862" t="s">
        <v>31</v>
      </c>
      <c r="U862" t="s">
        <v>32</v>
      </c>
      <c r="V862" t="s">
        <v>31</v>
      </c>
      <c r="W862" t="s">
        <v>33</v>
      </c>
      <c r="X862" t="s">
        <v>34</v>
      </c>
      <c r="Y862" t="s">
        <v>784</v>
      </c>
      <c r="Z862" s="198">
        <v>45017</v>
      </c>
      <c r="AA862" s="198">
        <v>45747</v>
      </c>
      <c r="AB862" t="s">
        <v>36</v>
      </c>
      <c r="AC862">
        <v>2500000</v>
      </c>
      <c r="AD862" t="s">
        <v>32</v>
      </c>
      <c r="AE862" t="s">
        <v>37</v>
      </c>
      <c r="AF862" s="37">
        <v>1</v>
      </c>
      <c r="AG862" s="79" t="str">
        <f t="shared" si="13"/>
        <v>0</v>
      </c>
      <c r="AH862" s="3">
        <v>1</v>
      </c>
    </row>
    <row r="863" spans="1:34" x14ac:dyDescent="0.3">
      <c r="A863" t="s">
        <v>1803</v>
      </c>
      <c r="B863" t="s">
        <v>1804</v>
      </c>
      <c r="C863" t="s">
        <v>1854</v>
      </c>
      <c r="D863">
        <v>2900000</v>
      </c>
      <c r="E863">
        <v>2900000</v>
      </c>
      <c r="F863">
        <v>0</v>
      </c>
      <c r="G863">
        <v>0</v>
      </c>
      <c r="H863">
        <v>0</v>
      </c>
      <c r="I863">
        <v>1877205.81</v>
      </c>
      <c r="J863" s="186">
        <v>64.731234827586206</v>
      </c>
      <c r="K863">
        <v>0</v>
      </c>
      <c r="L863">
        <v>0</v>
      </c>
      <c r="M863">
        <v>1877205.81</v>
      </c>
      <c r="N863">
        <v>0</v>
      </c>
      <c r="O863">
        <v>1877205.81</v>
      </c>
      <c r="P863">
        <v>0</v>
      </c>
      <c r="Q863">
        <v>0</v>
      </c>
      <c r="R863">
        <v>0</v>
      </c>
      <c r="S863" t="s">
        <v>72</v>
      </c>
      <c r="T863" t="s">
        <v>41</v>
      </c>
      <c r="U863" t="s">
        <v>42</v>
      </c>
      <c r="V863" t="s">
        <v>41</v>
      </c>
      <c r="W863" t="s">
        <v>33</v>
      </c>
      <c r="X863" t="s">
        <v>43</v>
      </c>
      <c r="Y863" t="s">
        <v>35</v>
      </c>
      <c r="Z863" s="198">
        <v>45288</v>
      </c>
      <c r="AA863" s="198">
        <v>45747</v>
      </c>
      <c r="AB863" t="s">
        <v>36</v>
      </c>
      <c r="AC863">
        <v>2900000</v>
      </c>
      <c r="AD863" t="s">
        <v>42</v>
      </c>
      <c r="AE863" t="s">
        <v>37</v>
      </c>
      <c r="AF863" s="37">
        <v>1</v>
      </c>
      <c r="AG863" s="79" t="str">
        <f t="shared" si="13"/>
        <v>0</v>
      </c>
      <c r="AH863" s="3">
        <v>1</v>
      </c>
    </row>
    <row r="864" spans="1:34" x14ac:dyDescent="0.3">
      <c r="A864" t="s">
        <v>1801</v>
      </c>
      <c r="B864" t="s">
        <v>1802</v>
      </c>
      <c r="C864" t="s">
        <v>1853</v>
      </c>
      <c r="D864">
        <v>11200000</v>
      </c>
      <c r="E864">
        <v>11200000</v>
      </c>
      <c r="F864">
        <v>0</v>
      </c>
      <c r="G864">
        <v>0</v>
      </c>
      <c r="H864">
        <v>0</v>
      </c>
      <c r="I864">
        <v>11162541.18</v>
      </c>
      <c r="J864" s="186">
        <v>99.665546249999991</v>
      </c>
      <c r="K864">
        <v>0</v>
      </c>
      <c r="L864">
        <v>0</v>
      </c>
      <c r="M864">
        <v>11162541.18</v>
      </c>
      <c r="N864">
        <v>0</v>
      </c>
      <c r="O864">
        <v>11162541.18</v>
      </c>
      <c r="P864">
        <v>0</v>
      </c>
      <c r="Q864">
        <v>0</v>
      </c>
      <c r="R864">
        <v>0</v>
      </c>
      <c r="S864" t="s">
        <v>391</v>
      </c>
      <c r="T864" t="s">
        <v>31</v>
      </c>
      <c r="U864" t="s">
        <v>32</v>
      </c>
      <c r="V864" t="s">
        <v>31</v>
      </c>
      <c r="W864" t="s">
        <v>33</v>
      </c>
      <c r="X864" t="s">
        <v>34</v>
      </c>
      <c r="Y864" t="s">
        <v>35</v>
      </c>
      <c r="Z864" s="198">
        <v>45017</v>
      </c>
      <c r="AA864" s="198">
        <v>45747</v>
      </c>
      <c r="AB864" t="s">
        <v>36</v>
      </c>
      <c r="AC864">
        <v>11200000</v>
      </c>
      <c r="AD864" t="s">
        <v>32</v>
      </c>
      <c r="AE864" t="s">
        <v>37</v>
      </c>
      <c r="AF864" s="37">
        <v>1</v>
      </c>
      <c r="AG864" s="79" t="str">
        <f t="shared" si="13"/>
        <v>0</v>
      </c>
      <c r="AH864" s="3">
        <v>1</v>
      </c>
    </row>
    <row r="865" spans="1:34" x14ac:dyDescent="0.3">
      <c r="A865" t="s">
        <v>1797</v>
      </c>
      <c r="B865" t="s">
        <v>1798</v>
      </c>
      <c r="C865" t="s">
        <v>1853</v>
      </c>
      <c r="D865">
        <v>3000000</v>
      </c>
      <c r="E865">
        <v>3000000</v>
      </c>
      <c r="F865">
        <v>0</v>
      </c>
      <c r="G865">
        <v>0</v>
      </c>
      <c r="H865">
        <v>0</v>
      </c>
      <c r="I865">
        <v>2989381.04</v>
      </c>
      <c r="J865" s="186">
        <v>99.646034666666665</v>
      </c>
      <c r="K865">
        <v>0</v>
      </c>
      <c r="L865">
        <v>0</v>
      </c>
      <c r="M865">
        <v>2545654.46</v>
      </c>
      <c r="N865">
        <v>443726.58</v>
      </c>
      <c r="O865">
        <v>2989381.04</v>
      </c>
      <c r="P865">
        <v>0</v>
      </c>
      <c r="Q865">
        <v>0</v>
      </c>
      <c r="R865">
        <v>0</v>
      </c>
      <c r="S865" t="s">
        <v>391</v>
      </c>
      <c r="T865" t="s">
        <v>31</v>
      </c>
      <c r="U865" t="s">
        <v>32</v>
      </c>
      <c r="V865" t="s">
        <v>31</v>
      </c>
      <c r="W865" t="s">
        <v>33</v>
      </c>
      <c r="X865" t="s">
        <v>34</v>
      </c>
      <c r="Y865" t="s">
        <v>35</v>
      </c>
      <c r="Z865" s="198">
        <v>45017</v>
      </c>
      <c r="AA865" s="198">
        <v>45747</v>
      </c>
      <c r="AB865" t="s">
        <v>36</v>
      </c>
      <c r="AC865">
        <v>3000000</v>
      </c>
      <c r="AD865" t="s">
        <v>32</v>
      </c>
      <c r="AE865" t="s">
        <v>45</v>
      </c>
      <c r="AF865" s="37">
        <v>1</v>
      </c>
      <c r="AG865" s="79" t="str">
        <f t="shared" si="13"/>
        <v>0</v>
      </c>
      <c r="AH865" s="3">
        <v>1</v>
      </c>
    </row>
    <row r="866" spans="1:34" x14ac:dyDescent="0.3">
      <c r="A866" t="s">
        <v>1819</v>
      </c>
      <c r="B866" t="s">
        <v>1820</v>
      </c>
      <c r="C866" t="s">
        <v>1853</v>
      </c>
      <c r="D866">
        <v>9300000</v>
      </c>
      <c r="E866">
        <v>9300000</v>
      </c>
      <c r="F866">
        <v>0</v>
      </c>
      <c r="G866">
        <v>0</v>
      </c>
      <c r="H866">
        <v>0</v>
      </c>
      <c r="I866">
        <v>8319963.0099999998</v>
      </c>
      <c r="J866" s="186">
        <v>89.461967849462368</v>
      </c>
      <c r="K866">
        <v>0</v>
      </c>
      <c r="L866">
        <v>0</v>
      </c>
      <c r="M866">
        <v>8122498.4199999999</v>
      </c>
      <c r="N866">
        <v>197464.59</v>
      </c>
      <c r="O866">
        <v>8319963.0099999998</v>
      </c>
      <c r="P866">
        <v>0</v>
      </c>
      <c r="Q866">
        <v>0</v>
      </c>
      <c r="R866">
        <v>0</v>
      </c>
      <c r="S866" t="s">
        <v>391</v>
      </c>
      <c r="T866" t="s">
        <v>31</v>
      </c>
      <c r="U866" t="s">
        <v>32</v>
      </c>
      <c r="V866" t="s">
        <v>31</v>
      </c>
      <c r="W866" t="s">
        <v>33</v>
      </c>
      <c r="X866" t="s">
        <v>34</v>
      </c>
      <c r="Y866" t="s">
        <v>35</v>
      </c>
      <c r="Z866" s="198">
        <v>45017</v>
      </c>
      <c r="AA866" s="198">
        <v>45747</v>
      </c>
      <c r="AB866" t="s">
        <v>36</v>
      </c>
      <c r="AC866">
        <v>9300000</v>
      </c>
      <c r="AD866" t="s">
        <v>32</v>
      </c>
      <c r="AE866" t="s">
        <v>45</v>
      </c>
      <c r="AF866" s="37">
        <v>1</v>
      </c>
      <c r="AG866" s="79" t="str">
        <f t="shared" si="13"/>
        <v>0</v>
      </c>
      <c r="AH866" s="3">
        <v>1</v>
      </c>
    </row>
    <row r="867" spans="1:34" x14ac:dyDescent="0.3">
      <c r="A867" t="s">
        <v>1817</v>
      </c>
      <c r="B867" t="s">
        <v>1818</v>
      </c>
      <c r="C867" t="s">
        <v>1853</v>
      </c>
      <c r="D867">
        <v>13000000</v>
      </c>
      <c r="E867">
        <v>13000000</v>
      </c>
      <c r="F867">
        <v>0</v>
      </c>
      <c r="G867">
        <v>0</v>
      </c>
      <c r="H867">
        <v>0</v>
      </c>
      <c r="I867">
        <v>12682612.029999999</v>
      </c>
      <c r="J867" s="186">
        <v>97.558554076923073</v>
      </c>
      <c r="K867">
        <v>0</v>
      </c>
      <c r="L867">
        <v>0</v>
      </c>
      <c r="M867">
        <v>12682612.029999999</v>
      </c>
      <c r="N867">
        <v>0</v>
      </c>
      <c r="O867">
        <v>12682612.029999999</v>
      </c>
      <c r="P867">
        <v>0</v>
      </c>
      <c r="Q867">
        <v>0</v>
      </c>
      <c r="R867">
        <v>0</v>
      </c>
      <c r="S867" t="s">
        <v>391</v>
      </c>
      <c r="T867" t="s">
        <v>31</v>
      </c>
      <c r="U867" t="s">
        <v>32</v>
      </c>
      <c r="V867" t="s">
        <v>31</v>
      </c>
      <c r="W867" t="s">
        <v>33</v>
      </c>
      <c r="X867" t="s">
        <v>34</v>
      </c>
      <c r="Y867" t="s">
        <v>35</v>
      </c>
      <c r="Z867" s="198">
        <v>45017</v>
      </c>
      <c r="AA867" s="198">
        <v>45747</v>
      </c>
      <c r="AB867" t="s">
        <v>36</v>
      </c>
      <c r="AC867">
        <v>13000000</v>
      </c>
      <c r="AD867" t="s">
        <v>32</v>
      </c>
      <c r="AE867" t="s">
        <v>37</v>
      </c>
      <c r="AF867" s="37">
        <v>1</v>
      </c>
      <c r="AG867" s="79" t="str">
        <f t="shared" si="13"/>
        <v>0</v>
      </c>
      <c r="AH867" s="3">
        <v>1</v>
      </c>
    </row>
    <row r="868" spans="1:34" x14ac:dyDescent="0.3">
      <c r="A868" t="s">
        <v>1827</v>
      </c>
      <c r="B868" t="s">
        <v>1828</v>
      </c>
      <c r="C868" t="s">
        <v>1856</v>
      </c>
      <c r="D868">
        <v>2500000</v>
      </c>
      <c r="E868">
        <v>2500000</v>
      </c>
      <c r="F868">
        <v>0</v>
      </c>
      <c r="G868">
        <v>0</v>
      </c>
      <c r="H868">
        <v>0</v>
      </c>
      <c r="I868">
        <v>2495220.42</v>
      </c>
      <c r="J868" s="186">
        <v>99.808816800000002</v>
      </c>
      <c r="K868">
        <v>0</v>
      </c>
      <c r="L868">
        <v>0</v>
      </c>
      <c r="M868">
        <v>2495220.42</v>
      </c>
      <c r="N868">
        <v>0</v>
      </c>
      <c r="O868">
        <v>2495220.42</v>
      </c>
      <c r="P868">
        <v>0</v>
      </c>
      <c r="Q868">
        <v>0</v>
      </c>
      <c r="R868">
        <v>0</v>
      </c>
      <c r="S868" t="s">
        <v>1784</v>
      </c>
      <c r="T868" t="s">
        <v>76</v>
      </c>
      <c r="U868" t="s">
        <v>77</v>
      </c>
      <c r="V868" t="s">
        <v>76</v>
      </c>
      <c r="W868" t="s">
        <v>33</v>
      </c>
      <c r="X868" t="s">
        <v>78</v>
      </c>
      <c r="Y868" t="s">
        <v>35</v>
      </c>
      <c r="Z868" s="198">
        <v>45017</v>
      </c>
      <c r="AA868" s="198">
        <v>45747</v>
      </c>
      <c r="AB868" t="s">
        <v>36</v>
      </c>
      <c r="AC868">
        <v>2500000</v>
      </c>
      <c r="AD868" t="s">
        <v>77</v>
      </c>
      <c r="AE868" t="s">
        <v>37</v>
      </c>
      <c r="AF868" s="37">
        <v>1</v>
      </c>
      <c r="AG868" s="79" t="str">
        <f t="shared" si="13"/>
        <v>0</v>
      </c>
      <c r="AH868" s="3">
        <v>1</v>
      </c>
    </row>
    <row r="869" spans="1:34" x14ac:dyDescent="0.3">
      <c r="A869" t="s">
        <v>1821</v>
      </c>
      <c r="B869" t="s">
        <v>1822</v>
      </c>
      <c r="C869" t="s">
        <v>1856</v>
      </c>
      <c r="D869">
        <v>7500000</v>
      </c>
      <c r="E869">
        <v>7500000</v>
      </c>
      <c r="F869">
        <v>0</v>
      </c>
      <c r="G869">
        <v>0</v>
      </c>
      <c r="H869">
        <v>0</v>
      </c>
      <c r="I869">
        <v>7498716.0300000003</v>
      </c>
      <c r="J869" s="186">
        <v>99.982880399999999</v>
      </c>
      <c r="K869">
        <v>0</v>
      </c>
      <c r="L869">
        <v>0</v>
      </c>
      <c r="M869">
        <v>7498716.0300000003</v>
      </c>
      <c r="N869">
        <v>0</v>
      </c>
      <c r="O869">
        <v>7498716.0300000003</v>
      </c>
      <c r="P869">
        <v>0</v>
      </c>
      <c r="Q869">
        <v>-22920.1</v>
      </c>
      <c r="R869">
        <v>0</v>
      </c>
      <c r="S869" t="s">
        <v>1784</v>
      </c>
      <c r="T869" t="s">
        <v>76</v>
      </c>
      <c r="U869" t="s">
        <v>77</v>
      </c>
      <c r="V869" t="s">
        <v>76</v>
      </c>
      <c r="W869" t="s">
        <v>33</v>
      </c>
      <c r="X869" t="s">
        <v>78</v>
      </c>
      <c r="Y869" t="s">
        <v>86</v>
      </c>
      <c r="Z869" s="198">
        <v>45017</v>
      </c>
      <c r="AA869" s="198">
        <v>45747</v>
      </c>
      <c r="AB869" t="s">
        <v>36</v>
      </c>
      <c r="AC869">
        <v>7500000</v>
      </c>
      <c r="AD869" t="s">
        <v>77</v>
      </c>
      <c r="AE869" t="s">
        <v>37</v>
      </c>
      <c r="AF869" s="37">
        <v>1</v>
      </c>
      <c r="AG869" s="79" t="str">
        <f t="shared" si="13"/>
        <v>0</v>
      </c>
      <c r="AH869" s="3">
        <v>1</v>
      </c>
    </row>
    <row r="870" spans="1:34" x14ac:dyDescent="0.3">
      <c r="A870" t="s">
        <v>1823</v>
      </c>
      <c r="B870" t="s">
        <v>1824</v>
      </c>
      <c r="C870" t="s">
        <v>1853</v>
      </c>
      <c r="D870">
        <v>8500000</v>
      </c>
      <c r="E870">
        <v>8500000</v>
      </c>
      <c r="F870">
        <v>0</v>
      </c>
      <c r="G870">
        <v>0</v>
      </c>
      <c r="H870">
        <v>0</v>
      </c>
      <c r="I870">
        <v>8493968.5</v>
      </c>
      <c r="J870" s="186">
        <v>99.929041176470591</v>
      </c>
      <c r="K870">
        <v>0</v>
      </c>
      <c r="L870">
        <v>0</v>
      </c>
      <c r="M870">
        <v>8493968.5</v>
      </c>
      <c r="N870">
        <v>0</v>
      </c>
      <c r="O870">
        <v>8493968.5</v>
      </c>
      <c r="P870">
        <v>0</v>
      </c>
      <c r="Q870">
        <v>0</v>
      </c>
      <c r="R870">
        <v>0</v>
      </c>
      <c r="S870" t="s">
        <v>391</v>
      </c>
      <c r="T870" t="s">
        <v>31</v>
      </c>
      <c r="U870" t="s">
        <v>32</v>
      </c>
      <c r="V870" t="s">
        <v>31</v>
      </c>
      <c r="W870" t="s">
        <v>33</v>
      </c>
      <c r="X870" t="s">
        <v>34</v>
      </c>
      <c r="Y870" t="s">
        <v>35</v>
      </c>
      <c r="Z870" s="198">
        <v>45017</v>
      </c>
      <c r="AA870" s="198">
        <v>45747</v>
      </c>
      <c r="AB870" t="s">
        <v>36</v>
      </c>
      <c r="AC870">
        <v>8500000</v>
      </c>
      <c r="AD870" t="s">
        <v>32</v>
      </c>
      <c r="AE870" t="s">
        <v>37</v>
      </c>
      <c r="AF870" s="37">
        <v>1</v>
      </c>
      <c r="AG870" s="79" t="str">
        <f t="shared" si="13"/>
        <v>0</v>
      </c>
      <c r="AH870" s="3">
        <v>1</v>
      </c>
    </row>
    <row r="871" spans="1:34" x14ac:dyDescent="0.3">
      <c r="A871" t="s">
        <v>1825</v>
      </c>
      <c r="B871" t="s">
        <v>1826</v>
      </c>
      <c r="C871" t="s">
        <v>1856</v>
      </c>
      <c r="D871">
        <v>2500000</v>
      </c>
      <c r="E871">
        <v>2500000</v>
      </c>
      <c r="F871">
        <v>0</v>
      </c>
      <c r="G871">
        <v>0</v>
      </c>
      <c r="H871">
        <v>0</v>
      </c>
      <c r="I871">
        <v>2498169.33</v>
      </c>
      <c r="J871" s="186">
        <v>99.9267732</v>
      </c>
      <c r="K871">
        <v>0</v>
      </c>
      <c r="L871">
        <v>0</v>
      </c>
      <c r="M871">
        <v>2498169.33</v>
      </c>
      <c r="N871">
        <v>0</v>
      </c>
      <c r="O871">
        <v>2498169.33</v>
      </c>
      <c r="P871">
        <v>0</v>
      </c>
      <c r="Q871">
        <v>0</v>
      </c>
      <c r="R871">
        <v>0</v>
      </c>
      <c r="S871" t="s">
        <v>1784</v>
      </c>
      <c r="T871" t="s">
        <v>76</v>
      </c>
      <c r="U871" t="s">
        <v>77</v>
      </c>
      <c r="V871" t="s">
        <v>76</v>
      </c>
      <c r="W871" t="s">
        <v>33</v>
      </c>
      <c r="X871" t="s">
        <v>78</v>
      </c>
      <c r="Y871" t="s">
        <v>35</v>
      </c>
      <c r="Z871" s="198">
        <v>45017</v>
      </c>
      <c r="AA871" s="198">
        <v>45747</v>
      </c>
      <c r="AB871" t="s">
        <v>36</v>
      </c>
      <c r="AC871">
        <v>2500000</v>
      </c>
      <c r="AD871" t="s">
        <v>77</v>
      </c>
      <c r="AE871" t="s">
        <v>37</v>
      </c>
      <c r="AF871" s="37">
        <v>1</v>
      </c>
      <c r="AG871" s="79" t="str">
        <f t="shared" si="13"/>
        <v>0</v>
      </c>
      <c r="AH871" s="3">
        <v>1</v>
      </c>
    </row>
    <row r="872" spans="1:34" x14ac:dyDescent="0.3">
      <c r="A872" t="s">
        <v>1872</v>
      </c>
      <c r="B872" t="s">
        <v>1873</v>
      </c>
      <c r="C872" t="s">
        <v>1854</v>
      </c>
      <c r="D872">
        <v>900000</v>
      </c>
      <c r="E872">
        <v>900000</v>
      </c>
      <c r="F872">
        <v>0</v>
      </c>
      <c r="G872">
        <v>0</v>
      </c>
      <c r="H872">
        <v>0</v>
      </c>
      <c r="I872">
        <v>697082.98</v>
      </c>
      <c r="J872" s="186">
        <v>77.453664444444442</v>
      </c>
      <c r="K872">
        <v>0</v>
      </c>
      <c r="L872">
        <v>0</v>
      </c>
      <c r="M872">
        <v>697082.98</v>
      </c>
      <c r="N872">
        <v>0</v>
      </c>
      <c r="O872">
        <v>697082.98</v>
      </c>
      <c r="P872">
        <v>0</v>
      </c>
      <c r="Q872">
        <v>0</v>
      </c>
      <c r="R872">
        <v>0</v>
      </c>
      <c r="S872" t="s">
        <v>72</v>
      </c>
      <c r="T872" t="s">
        <v>41</v>
      </c>
      <c r="U872" t="s">
        <v>42</v>
      </c>
      <c r="V872" t="s">
        <v>41</v>
      </c>
      <c r="W872" t="s">
        <v>33</v>
      </c>
      <c r="X872" t="s">
        <v>43</v>
      </c>
      <c r="Y872" t="s">
        <v>35</v>
      </c>
      <c r="Z872" s="198">
        <v>45299</v>
      </c>
      <c r="AA872" s="198">
        <v>45688</v>
      </c>
      <c r="AB872" t="s">
        <v>36</v>
      </c>
      <c r="AC872">
        <v>900000</v>
      </c>
      <c r="AD872" t="s">
        <v>42</v>
      </c>
      <c r="AE872" t="s">
        <v>37</v>
      </c>
      <c r="AF872" s="37">
        <v>1</v>
      </c>
      <c r="AG872" s="79" t="str">
        <f t="shared" si="13"/>
        <v>0</v>
      </c>
      <c r="AH872" s="3">
        <v>1</v>
      </c>
    </row>
    <row r="873" spans="1:34" x14ac:dyDescent="0.3">
      <c r="A873" t="s">
        <v>1870</v>
      </c>
      <c r="B873" t="s">
        <v>1871</v>
      </c>
      <c r="C873" t="s">
        <v>1854</v>
      </c>
      <c r="D873">
        <v>1200000</v>
      </c>
      <c r="E873">
        <v>1200000</v>
      </c>
      <c r="F873">
        <v>0</v>
      </c>
      <c r="G873">
        <v>0</v>
      </c>
      <c r="H873">
        <v>0</v>
      </c>
      <c r="I873">
        <v>1072953.55</v>
      </c>
      <c r="J873" s="186">
        <v>89.412795833333334</v>
      </c>
      <c r="K873">
        <v>0</v>
      </c>
      <c r="L873">
        <v>0</v>
      </c>
      <c r="M873">
        <v>1072953.55</v>
      </c>
      <c r="N873">
        <v>0</v>
      </c>
      <c r="O873">
        <v>1072953.55</v>
      </c>
      <c r="P873">
        <v>0</v>
      </c>
      <c r="Q873">
        <v>0</v>
      </c>
      <c r="R873">
        <v>0</v>
      </c>
      <c r="S873" t="s">
        <v>72</v>
      </c>
      <c r="T873" t="s">
        <v>41</v>
      </c>
      <c r="U873" t="s">
        <v>42</v>
      </c>
      <c r="V873" t="s">
        <v>41</v>
      </c>
      <c r="W873" t="s">
        <v>33</v>
      </c>
      <c r="X873" t="s">
        <v>43</v>
      </c>
      <c r="Y873" t="s">
        <v>44</v>
      </c>
      <c r="Z873" s="198">
        <v>45300</v>
      </c>
      <c r="AA873" s="198">
        <v>45688</v>
      </c>
      <c r="AB873" t="s">
        <v>36</v>
      </c>
      <c r="AC873">
        <v>2710000</v>
      </c>
      <c r="AD873" t="s">
        <v>42</v>
      </c>
      <c r="AE873" t="s">
        <v>37</v>
      </c>
      <c r="AF873" s="37">
        <v>1</v>
      </c>
      <c r="AG873" s="79" t="str">
        <f t="shared" si="13"/>
        <v>0</v>
      </c>
      <c r="AH873" s="3">
        <v>1</v>
      </c>
    </row>
    <row r="874" spans="1:34" x14ac:dyDescent="0.3">
      <c r="A874" t="s">
        <v>1851</v>
      </c>
      <c r="B874" t="s">
        <v>1852</v>
      </c>
      <c r="C874" t="s">
        <v>1855</v>
      </c>
      <c r="D874">
        <v>776340</v>
      </c>
      <c r="E874">
        <v>776340</v>
      </c>
      <c r="F874">
        <v>0</v>
      </c>
      <c r="G874">
        <v>0</v>
      </c>
      <c r="H874">
        <v>0</v>
      </c>
      <c r="I874">
        <v>651637.32999999996</v>
      </c>
      <c r="J874" s="186">
        <v>83.937106164824684</v>
      </c>
      <c r="K874">
        <v>0</v>
      </c>
      <c r="L874">
        <v>0</v>
      </c>
      <c r="M874">
        <v>651637.32999999996</v>
      </c>
      <c r="N874">
        <v>0</v>
      </c>
      <c r="O874">
        <v>651637.32999999996</v>
      </c>
      <c r="P874">
        <v>0</v>
      </c>
      <c r="Q874">
        <v>0</v>
      </c>
      <c r="R874">
        <v>0</v>
      </c>
      <c r="S874" t="s">
        <v>56</v>
      </c>
      <c r="T874" t="s">
        <v>57</v>
      </c>
      <c r="U874" t="s">
        <v>58</v>
      </c>
      <c r="V874" t="s">
        <v>57</v>
      </c>
      <c r="W874" t="s">
        <v>33</v>
      </c>
      <c r="X874" t="s">
        <v>59</v>
      </c>
      <c r="Y874" t="s">
        <v>35</v>
      </c>
      <c r="Z874" s="198">
        <v>45301</v>
      </c>
      <c r="AA874" s="198">
        <v>45747</v>
      </c>
      <c r="AB874" t="s">
        <v>36</v>
      </c>
      <c r="AC874">
        <v>776340</v>
      </c>
      <c r="AD874" t="s">
        <v>58</v>
      </c>
      <c r="AE874" t="s">
        <v>37</v>
      </c>
      <c r="AF874" s="37">
        <v>1</v>
      </c>
      <c r="AG874" s="79" t="str">
        <f t="shared" si="13"/>
        <v>0</v>
      </c>
      <c r="AH874" s="3">
        <v>1</v>
      </c>
    </row>
    <row r="875" spans="1:34" x14ac:dyDescent="0.3">
      <c r="A875" t="s">
        <v>1868</v>
      </c>
      <c r="B875" t="s">
        <v>1869</v>
      </c>
      <c r="C875" t="s">
        <v>1858</v>
      </c>
      <c r="D875">
        <v>8500000</v>
      </c>
      <c r="E875">
        <v>8500000</v>
      </c>
      <c r="F875">
        <v>0</v>
      </c>
      <c r="G875">
        <v>0</v>
      </c>
      <c r="H875">
        <v>0</v>
      </c>
      <c r="I875">
        <v>7165365.3399999999</v>
      </c>
      <c r="J875" s="186">
        <v>84.298415764705879</v>
      </c>
      <c r="K875">
        <v>0</v>
      </c>
      <c r="L875">
        <v>0</v>
      </c>
      <c r="M875">
        <v>7165365.3399999999</v>
      </c>
      <c r="N875">
        <v>0</v>
      </c>
      <c r="O875">
        <v>7165365.3399999999</v>
      </c>
      <c r="P875">
        <v>0</v>
      </c>
      <c r="Q875">
        <v>0</v>
      </c>
      <c r="R875">
        <v>0</v>
      </c>
      <c r="S875" t="s">
        <v>1231</v>
      </c>
      <c r="T875" t="s">
        <v>51</v>
      </c>
      <c r="U875" t="s">
        <v>52</v>
      </c>
      <c r="V875" t="s">
        <v>51</v>
      </c>
      <c r="W875" t="s">
        <v>33</v>
      </c>
      <c r="X875" t="s">
        <v>53</v>
      </c>
      <c r="Y875" t="s">
        <v>35</v>
      </c>
      <c r="Z875" s="198">
        <v>45306</v>
      </c>
      <c r="AA875" s="198">
        <v>45762</v>
      </c>
      <c r="AB875" t="s">
        <v>36</v>
      </c>
      <c r="AC875">
        <v>8500000</v>
      </c>
      <c r="AD875" t="s">
        <v>52</v>
      </c>
      <c r="AE875" t="s">
        <v>37</v>
      </c>
      <c r="AF875" s="37">
        <v>1</v>
      </c>
      <c r="AG875" s="79" t="str">
        <f t="shared" si="13"/>
        <v>0</v>
      </c>
      <c r="AH875" s="3">
        <v>1</v>
      </c>
    </row>
    <row r="876" spans="1:34" x14ac:dyDescent="0.3">
      <c r="A876" t="s">
        <v>1874</v>
      </c>
      <c r="B876" t="s">
        <v>1875</v>
      </c>
      <c r="C876" t="s">
        <v>1855</v>
      </c>
      <c r="D876">
        <v>1248000</v>
      </c>
      <c r="E876">
        <v>1248000</v>
      </c>
      <c r="F876">
        <v>0</v>
      </c>
      <c r="G876">
        <v>0</v>
      </c>
      <c r="H876">
        <v>0</v>
      </c>
      <c r="I876">
        <v>488250.13</v>
      </c>
      <c r="J876" s="186">
        <v>39.122606570512822</v>
      </c>
      <c r="K876">
        <v>0</v>
      </c>
      <c r="L876">
        <v>0</v>
      </c>
      <c r="M876">
        <v>488250.13</v>
      </c>
      <c r="N876">
        <v>0</v>
      </c>
      <c r="O876">
        <v>488250.13</v>
      </c>
      <c r="P876">
        <v>0</v>
      </c>
      <c r="Q876">
        <v>0</v>
      </c>
      <c r="R876">
        <v>0</v>
      </c>
      <c r="S876" t="s">
        <v>1001</v>
      </c>
      <c r="T876" t="s">
        <v>57</v>
      </c>
      <c r="U876" t="s">
        <v>58</v>
      </c>
      <c r="V876" t="s">
        <v>57</v>
      </c>
      <c r="W876" t="s">
        <v>33</v>
      </c>
      <c r="X876" t="s">
        <v>59</v>
      </c>
      <c r="Y876" t="s">
        <v>35</v>
      </c>
      <c r="Z876" s="198">
        <v>45306</v>
      </c>
      <c r="AA876" s="198">
        <v>45930</v>
      </c>
      <c r="AB876" t="s">
        <v>36</v>
      </c>
      <c r="AC876">
        <v>1248000</v>
      </c>
      <c r="AD876" t="s">
        <v>58</v>
      </c>
      <c r="AE876" t="s">
        <v>37</v>
      </c>
      <c r="AF876" s="37">
        <v>1</v>
      </c>
      <c r="AG876" s="79" t="str">
        <f t="shared" si="13"/>
        <v>0</v>
      </c>
      <c r="AH876" s="3">
        <v>1</v>
      </c>
    </row>
    <row r="877" spans="1:34" x14ac:dyDescent="0.3">
      <c r="A877" t="s">
        <v>1849</v>
      </c>
      <c r="B877" t="s">
        <v>1850</v>
      </c>
      <c r="C877" t="s">
        <v>1855</v>
      </c>
      <c r="D877">
        <v>3539000</v>
      </c>
      <c r="E877">
        <v>3539000</v>
      </c>
      <c r="F877">
        <v>0</v>
      </c>
      <c r="G877">
        <v>0</v>
      </c>
      <c r="H877">
        <v>0</v>
      </c>
      <c r="I877">
        <v>3538999.61</v>
      </c>
      <c r="J877" s="186">
        <v>99.999988979937825</v>
      </c>
      <c r="K877">
        <v>0</v>
      </c>
      <c r="L877">
        <v>0</v>
      </c>
      <c r="M877">
        <v>3538999.61</v>
      </c>
      <c r="N877">
        <v>0</v>
      </c>
      <c r="O877">
        <v>3538999.61</v>
      </c>
      <c r="P877">
        <v>0</v>
      </c>
      <c r="Q877">
        <v>0</v>
      </c>
      <c r="R877">
        <v>0</v>
      </c>
      <c r="S877" t="s">
        <v>1001</v>
      </c>
      <c r="T877" t="s">
        <v>57</v>
      </c>
      <c r="U877" t="s">
        <v>58</v>
      </c>
      <c r="V877" t="s">
        <v>57</v>
      </c>
      <c r="W877" t="s">
        <v>33</v>
      </c>
      <c r="X877" t="s">
        <v>59</v>
      </c>
      <c r="Y877" t="s">
        <v>265</v>
      </c>
      <c r="Z877" s="198">
        <v>45306</v>
      </c>
      <c r="AA877" s="198">
        <v>45930</v>
      </c>
      <c r="AB877" t="s">
        <v>36</v>
      </c>
      <c r="AC877">
        <v>3539000</v>
      </c>
      <c r="AD877" t="s">
        <v>58</v>
      </c>
      <c r="AE877" t="s">
        <v>45</v>
      </c>
      <c r="AF877" s="37">
        <v>1</v>
      </c>
      <c r="AG877" s="79" t="str">
        <f t="shared" si="13"/>
        <v>0</v>
      </c>
      <c r="AH877" s="3">
        <v>1</v>
      </c>
    </row>
    <row r="878" spans="1:34" x14ac:dyDescent="0.3">
      <c r="A878" t="s">
        <v>1879</v>
      </c>
      <c r="B878" t="s">
        <v>1880</v>
      </c>
      <c r="C878" t="s">
        <v>1855</v>
      </c>
      <c r="D878">
        <v>5718000</v>
      </c>
      <c r="E878">
        <v>5718000</v>
      </c>
      <c r="F878">
        <v>0</v>
      </c>
      <c r="G878">
        <v>0</v>
      </c>
      <c r="H878">
        <v>0</v>
      </c>
      <c r="I878">
        <v>5717962.6200000001</v>
      </c>
      <c r="J878" s="186">
        <v>99.999346274921308</v>
      </c>
      <c r="K878">
        <v>0</v>
      </c>
      <c r="L878">
        <v>0</v>
      </c>
      <c r="M878">
        <v>5717962.6200000001</v>
      </c>
      <c r="N878">
        <v>0</v>
      </c>
      <c r="O878">
        <v>5717962.6200000001</v>
      </c>
      <c r="P878">
        <v>0</v>
      </c>
      <c r="Q878">
        <v>0</v>
      </c>
      <c r="R878">
        <v>0</v>
      </c>
      <c r="S878" t="s">
        <v>1001</v>
      </c>
      <c r="T878" t="s">
        <v>57</v>
      </c>
      <c r="U878" t="s">
        <v>58</v>
      </c>
      <c r="V878" t="s">
        <v>57</v>
      </c>
      <c r="W878" t="s">
        <v>33</v>
      </c>
      <c r="X878" t="s">
        <v>59</v>
      </c>
      <c r="Y878" t="s">
        <v>35</v>
      </c>
      <c r="Z878" s="198">
        <v>45307</v>
      </c>
      <c r="AA878" s="198">
        <v>46112</v>
      </c>
      <c r="AB878" t="s">
        <v>36</v>
      </c>
      <c r="AC878">
        <v>5718000</v>
      </c>
      <c r="AD878" t="s">
        <v>58</v>
      </c>
      <c r="AE878" t="s">
        <v>37</v>
      </c>
      <c r="AF878" s="37">
        <v>1</v>
      </c>
      <c r="AG878" s="79" t="str">
        <f t="shared" si="13"/>
        <v>0</v>
      </c>
      <c r="AH878" s="3">
        <v>1</v>
      </c>
    </row>
    <row r="879" spans="1:34" x14ac:dyDescent="0.3">
      <c r="A879" t="s">
        <v>1878</v>
      </c>
      <c r="B879" t="s">
        <v>1875</v>
      </c>
      <c r="C879" t="s">
        <v>1855</v>
      </c>
      <c r="D879">
        <v>2700000</v>
      </c>
      <c r="E879">
        <v>2700000</v>
      </c>
      <c r="F879">
        <v>0</v>
      </c>
      <c r="G879">
        <v>0</v>
      </c>
      <c r="H879">
        <v>0</v>
      </c>
      <c r="I879">
        <v>2694224.58</v>
      </c>
      <c r="J879" s="186">
        <v>99.786095555555562</v>
      </c>
      <c r="K879">
        <v>0</v>
      </c>
      <c r="L879">
        <v>0</v>
      </c>
      <c r="M879">
        <v>2694224.58</v>
      </c>
      <c r="N879">
        <v>0</v>
      </c>
      <c r="O879">
        <v>2694224.58</v>
      </c>
      <c r="P879">
        <v>0</v>
      </c>
      <c r="Q879">
        <v>0</v>
      </c>
      <c r="R879">
        <v>0</v>
      </c>
      <c r="S879" t="s">
        <v>1001</v>
      </c>
      <c r="T879" t="s">
        <v>57</v>
      </c>
      <c r="U879" t="s">
        <v>58</v>
      </c>
      <c r="V879" t="s">
        <v>57</v>
      </c>
      <c r="W879" t="s">
        <v>33</v>
      </c>
      <c r="X879" t="s">
        <v>59</v>
      </c>
      <c r="Y879" t="s">
        <v>35</v>
      </c>
      <c r="Z879" s="198">
        <v>45307</v>
      </c>
      <c r="AA879" s="198">
        <v>46112</v>
      </c>
      <c r="AB879" t="s">
        <v>36</v>
      </c>
      <c r="AC879">
        <v>2700000</v>
      </c>
      <c r="AD879" t="s">
        <v>58</v>
      </c>
      <c r="AE879" t="s">
        <v>37</v>
      </c>
      <c r="AF879" s="37">
        <v>1</v>
      </c>
      <c r="AG879" s="79" t="str">
        <f t="shared" si="13"/>
        <v>0</v>
      </c>
      <c r="AH879" s="3">
        <v>1</v>
      </c>
    </row>
    <row r="880" spans="1:34" x14ac:dyDescent="0.3">
      <c r="A880" t="s">
        <v>1876</v>
      </c>
      <c r="B880" t="s">
        <v>1877</v>
      </c>
      <c r="C880" t="s">
        <v>1855</v>
      </c>
      <c r="D880">
        <v>1485000</v>
      </c>
      <c r="E880">
        <v>1485000</v>
      </c>
      <c r="F880">
        <v>0</v>
      </c>
      <c r="G880">
        <v>0</v>
      </c>
      <c r="H880">
        <v>0</v>
      </c>
      <c r="I880">
        <v>1004040.51</v>
      </c>
      <c r="J880" s="186">
        <v>67.61215555555556</v>
      </c>
      <c r="K880">
        <v>0</v>
      </c>
      <c r="L880">
        <v>0</v>
      </c>
      <c r="M880">
        <v>1004040.51</v>
      </c>
      <c r="N880">
        <v>0</v>
      </c>
      <c r="O880">
        <v>1004040.51</v>
      </c>
      <c r="P880">
        <v>0</v>
      </c>
      <c r="Q880">
        <v>0</v>
      </c>
      <c r="R880">
        <v>0</v>
      </c>
      <c r="S880" t="s">
        <v>1001</v>
      </c>
      <c r="T880" t="s">
        <v>57</v>
      </c>
      <c r="U880" t="s">
        <v>58</v>
      </c>
      <c r="V880" t="s">
        <v>57</v>
      </c>
      <c r="W880" t="s">
        <v>33</v>
      </c>
      <c r="X880" t="s">
        <v>59</v>
      </c>
      <c r="Y880" t="s">
        <v>35</v>
      </c>
      <c r="Z880" s="198">
        <v>45307</v>
      </c>
      <c r="AA880" s="198">
        <v>46112</v>
      </c>
      <c r="AB880" t="s">
        <v>36</v>
      </c>
      <c r="AC880">
        <v>1485000</v>
      </c>
      <c r="AD880" t="s">
        <v>58</v>
      </c>
      <c r="AE880" t="s">
        <v>45</v>
      </c>
      <c r="AF880" s="37">
        <v>1</v>
      </c>
      <c r="AG880" s="79" t="str">
        <f t="shared" si="13"/>
        <v>0</v>
      </c>
      <c r="AH880" s="3">
        <v>1</v>
      </c>
    </row>
    <row r="881" spans="1:34" x14ac:dyDescent="0.3">
      <c r="A881" t="s">
        <v>1895</v>
      </c>
      <c r="B881" t="s">
        <v>1896</v>
      </c>
      <c r="C881" t="s">
        <v>1856</v>
      </c>
      <c r="D881">
        <v>5600000</v>
      </c>
      <c r="E881">
        <v>5600000</v>
      </c>
      <c r="F881">
        <v>0</v>
      </c>
      <c r="G881">
        <v>0</v>
      </c>
      <c r="H881">
        <v>0</v>
      </c>
      <c r="I881">
        <v>5592613.7800000003</v>
      </c>
      <c r="J881" s="186">
        <v>99.868103214285725</v>
      </c>
      <c r="K881">
        <v>0</v>
      </c>
      <c r="L881">
        <v>0</v>
      </c>
      <c r="M881">
        <v>5592613.7800000003</v>
      </c>
      <c r="N881">
        <v>0</v>
      </c>
      <c r="O881">
        <v>5592613.7800000003</v>
      </c>
      <c r="P881">
        <v>0</v>
      </c>
      <c r="Q881">
        <v>0</v>
      </c>
      <c r="R881">
        <v>0</v>
      </c>
      <c r="S881" t="s">
        <v>881</v>
      </c>
      <c r="T881" t="s">
        <v>76</v>
      </c>
      <c r="U881" t="s">
        <v>77</v>
      </c>
      <c r="V881" t="s">
        <v>76</v>
      </c>
      <c r="W881" t="s">
        <v>33</v>
      </c>
      <c r="X881" t="s">
        <v>78</v>
      </c>
      <c r="Y881" t="s">
        <v>35</v>
      </c>
      <c r="Z881" s="198">
        <v>45310</v>
      </c>
      <c r="AA881" s="198">
        <v>45930</v>
      </c>
      <c r="AB881" t="s">
        <v>36</v>
      </c>
      <c r="AC881">
        <v>5600000</v>
      </c>
      <c r="AD881" t="s">
        <v>77</v>
      </c>
      <c r="AE881" t="s">
        <v>37</v>
      </c>
      <c r="AF881" s="37">
        <v>1</v>
      </c>
      <c r="AG881" s="79" t="str">
        <f t="shared" si="13"/>
        <v>0</v>
      </c>
      <c r="AH881" s="3">
        <v>1</v>
      </c>
    </row>
    <row r="882" spans="1:34" x14ac:dyDescent="0.3">
      <c r="A882" t="s">
        <v>1883</v>
      </c>
      <c r="B882" t="s">
        <v>1884</v>
      </c>
      <c r="C882" t="s">
        <v>1856</v>
      </c>
      <c r="D882">
        <v>3800000</v>
      </c>
      <c r="E882">
        <v>3800000</v>
      </c>
      <c r="F882">
        <v>0</v>
      </c>
      <c r="G882">
        <v>0</v>
      </c>
      <c r="H882">
        <v>0</v>
      </c>
      <c r="I882">
        <v>3798318.47</v>
      </c>
      <c r="J882" s="186">
        <v>99.955749210526321</v>
      </c>
      <c r="K882">
        <v>0</v>
      </c>
      <c r="L882">
        <v>0</v>
      </c>
      <c r="M882">
        <v>3798318.47</v>
      </c>
      <c r="N882">
        <v>0</v>
      </c>
      <c r="O882">
        <v>3798318.47</v>
      </c>
      <c r="P882">
        <v>0</v>
      </c>
      <c r="Q882">
        <v>0</v>
      </c>
      <c r="R882">
        <v>0</v>
      </c>
      <c r="S882" t="s">
        <v>1784</v>
      </c>
      <c r="T882" t="s">
        <v>76</v>
      </c>
      <c r="U882" t="s">
        <v>77</v>
      </c>
      <c r="V882" t="s">
        <v>76</v>
      </c>
      <c r="W882" t="s">
        <v>33</v>
      </c>
      <c r="X882" t="s">
        <v>78</v>
      </c>
      <c r="Y882" t="s">
        <v>35</v>
      </c>
      <c r="Z882" s="198">
        <v>45310</v>
      </c>
      <c r="AA882" s="198">
        <v>46022</v>
      </c>
      <c r="AB882" t="s">
        <v>36</v>
      </c>
      <c r="AC882">
        <v>3100000</v>
      </c>
      <c r="AD882" t="s">
        <v>77</v>
      </c>
      <c r="AE882" t="s">
        <v>37</v>
      </c>
      <c r="AF882" s="37">
        <v>1</v>
      </c>
      <c r="AG882" s="79" t="str">
        <f t="shared" si="13"/>
        <v>0</v>
      </c>
      <c r="AH882" s="3">
        <v>1</v>
      </c>
    </row>
    <row r="883" spans="1:34" x14ac:dyDescent="0.3">
      <c r="A883" t="s">
        <v>1887</v>
      </c>
      <c r="B883" t="s">
        <v>1888</v>
      </c>
      <c r="C883" t="s">
        <v>1855</v>
      </c>
      <c r="D883">
        <v>2000000</v>
      </c>
      <c r="E883">
        <v>2000000</v>
      </c>
      <c r="F883">
        <v>0</v>
      </c>
      <c r="G883">
        <v>0</v>
      </c>
      <c r="H883">
        <v>0</v>
      </c>
      <c r="I883">
        <v>1996239.11</v>
      </c>
      <c r="J883" s="186">
        <v>99.81195550000001</v>
      </c>
      <c r="K883">
        <v>0</v>
      </c>
      <c r="L883">
        <v>0</v>
      </c>
      <c r="M883">
        <v>1996239.11</v>
      </c>
      <c r="N883">
        <v>0</v>
      </c>
      <c r="O883">
        <v>1996239.11</v>
      </c>
      <c r="P883">
        <v>0</v>
      </c>
      <c r="Q883">
        <v>0</v>
      </c>
      <c r="R883">
        <v>0</v>
      </c>
      <c r="S883" t="s">
        <v>1001</v>
      </c>
      <c r="T883" t="s">
        <v>57</v>
      </c>
      <c r="U883" t="s">
        <v>58</v>
      </c>
      <c r="V883" t="s">
        <v>57</v>
      </c>
      <c r="W883" t="s">
        <v>33</v>
      </c>
      <c r="X883" t="s">
        <v>59</v>
      </c>
      <c r="Y883" t="s">
        <v>86</v>
      </c>
      <c r="Z883" s="198">
        <v>45310</v>
      </c>
      <c r="AA883" s="198">
        <v>46022</v>
      </c>
      <c r="AB883" t="s">
        <v>36</v>
      </c>
      <c r="AC883">
        <v>2000000</v>
      </c>
      <c r="AD883" t="s">
        <v>58</v>
      </c>
      <c r="AE883" t="s">
        <v>37</v>
      </c>
      <c r="AF883" s="37">
        <v>1</v>
      </c>
      <c r="AG883" s="79" t="str">
        <f t="shared" si="13"/>
        <v>0</v>
      </c>
      <c r="AH883" s="3">
        <v>1</v>
      </c>
    </row>
    <row r="884" spans="1:34" x14ac:dyDescent="0.3">
      <c r="A884" t="s">
        <v>1889</v>
      </c>
      <c r="B884" t="s">
        <v>1890</v>
      </c>
      <c r="C884" t="s">
        <v>1855</v>
      </c>
      <c r="D884">
        <v>2000000</v>
      </c>
      <c r="E884">
        <v>2000000</v>
      </c>
      <c r="F884">
        <v>0</v>
      </c>
      <c r="G884">
        <v>0</v>
      </c>
      <c r="H884">
        <v>0</v>
      </c>
      <c r="I884">
        <v>1994547.61</v>
      </c>
      <c r="J884" s="186">
        <v>99.72738050000001</v>
      </c>
      <c r="K884">
        <v>0</v>
      </c>
      <c r="L884">
        <v>0</v>
      </c>
      <c r="M884">
        <v>1994547.61</v>
      </c>
      <c r="N884">
        <v>0</v>
      </c>
      <c r="O884">
        <v>1994547.61</v>
      </c>
      <c r="P884">
        <v>0</v>
      </c>
      <c r="Q884">
        <v>-60391.63</v>
      </c>
      <c r="R884">
        <v>0</v>
      </c>
      <c r="S884" t="s">
        <v>1001</v>
      </c>
      <c r="T884" t="s">
        <v>57</v>
      </c>
      <c r="U884" t="s">
        <v>58</v>
      </c>
      <c r="V884" t="s">
        <v>57</v>
      </c>
      <c r="W884" t="s">
        <v>33</v>
      </c>
      <c r="X884" t="s">
        <v>59</v>
      </c>
      <c r="Y884" t="s">
        <v>86</v>
      </c>
      <c r="Z884" s="198">
        <v>45310</v>
      </c>
      <c r="AA884" s="198">
        <v>46022</v>
      </c>
      <c r="AB884" t="s">
        <v>36</v>
      </c>
      <c r="AC884">
        <v>2000000</v>
      </c>
      <c r="AD884" t="s">
        <v>58</v>
      </c>
      <c r="AE884" t="s">
        <v>37</v>
      </c>
      <c r="AF884" s="37">
        <v>1</v>
      </c>
      <c r="AG884" s="79" t="str">
        <f t="shared" si="13"/>
        <v>0</v>
      </c>
      <c r="AH884" s="3">
        <v>1</v>
      </c>
    </row>
    <row r="885" spans="1:34" x14ac:dyDescent="0.3">
      <c r="A885" t="s">
        <v>1885</v>
      </c>
      <c r="B885" t="s">
        <v>1886</v>
      </c>
      <c r="C885" t="s">
        <v>1860</v>
      </c>
      <c r="D885">
        <v>12300000</v>
      </c>
      <c r="E885">
        <v>12300000</v>
      </c>
      <c r="F885">
        <v>0</v>
      </c>
      <c r="G885">
        <v>0</v>
      </c>
      <c r="H885">
        <v>0</v>
      </c>
      <c r="I885">
        <v>10511834.279999999</v>
      </c>
      <c r="J885" s="186">
        <v>85.462067317073164</v>
      </c>
      <c r="K885">
        <v>0</v>
      </c>
      <c r="L885">
        <v>0</v>
      </c>
      <c r="M885">
        <v>10511834.279999999</v>
      </c>
      <c r="N885">
        <v>0</v>
      </c>
      <c r="O885">
        <v>10511834.279999999</v>
      </c>
      <c r="P885">
        <v>0</v>
      </c>
      <c r="Q885">
        <v>0</v>
      </c>
      <c r="R885">
        <v>0</v>
      </c>
      <c r="S885" t="s">
        <v>111</v>
      </c>
      <c r="T885" t="s">
        <v>112</v>
      </c>
      <c r="U885" t="s">
        <v>113</v>
      </c>
      <c r="V885" t="s">
        <v>112</v>
      </c>
      <c r="W885" t="s">
        <v>33</v>
      </c>
      <c r="X885" t="s">
        <v>114</v>
      </c>
      <c r="Y885" t="s">
        <v>35</v>
      </c>
      <c r="Z885" s="198">
        <v>45316</v>
      </c>
      <c r="AA885" s="198">
        <v>46022</v>
      </c>
      <c r="AB885" t="s">
        <v>36</v>
      </c>
      <c r="AC885">
        <v>12300000</v>
      </c>
      <c r="AD885" t="s">
        <v>113</v>
      </c>
      <c r="AE885" t="s">
        <v>37</v>
      </c>
      <c r="AF885" s="37">
        <v>1</v>
      </c>
      <c r="AG885" s="79" t="str">
        <f t="shared" si="13"/>
        <v>0</v>
      </c>
      <c r="AH885" s="3">
        <v>1</v>
      </c>
    </row>
    <row r="886" spans="1:34" x14ac:dyDescent="0.3">
      <c r="A886" t="s">
        <v>1985</v>
      </c>
      <c r="B886" t="s">
        <v>1986</v>
      </c>
      <c r="C886" t="s">
        <v>1858</v>
      </c>
      <c r="D886">
        <v>7800000</v>
      </c>
      <c r="E886">
        <v>7800000</v>
      </c>
      <c r="F886">
        <v>0</v>
      </c>
      <c r="G886">
        <v>0</v>
      </c>
      <c r="H886">
        <v>0</v>
      </c>
      <c r="I886">
        <v>7369050.1600000001</v>
      </c>
      <c r="J886" s="186">
        <v>94.475002051282047</v>
      </c>
      <c r="K886">
        <v>0</v>
      </c>
      <c r="L886">
        <v>0</v>
      </c>
      <c r="M886">
        <v>7369050.1600000001</v>
      </c>
      <c r="N886">
        <v>0</v>
      </c>
      <c r="O886">
        <v>7369050.1600000001</v>
      </c>
      <c r="P886">
        <v>0</v>
      </c>
      <c r="Q886">
        <v>0</v>
      </c>
      <c r="R886">
        <v>0</v>
      </c>
      <c r="S886" t="s">
        <v>1231</v>
      </c>
      <c r="T886" t="s">
        <v>51</v>
      </c>
      <c r="U886" t="s">
        <v>52</v>
      </c>
      <c r="V886" t="s">
        <v>51</v>
      </c>
      <c r="W886" t="s">
        <v>33</v>
      </c>
      <c r="X886" t="s">
        <v>53</v>
      </c>
      <c r="Y886" t="s">
        <v>35</v>
      </c>
      <c r="Z886" s="198">
        <v>45317</v>
      </c>
      <c r="AA886" s="198">
        <v>46112</v>
      </c>
      <c r="AB886" t="s">
        <v>36</v>
      </c>
      <c r="AC886">
        <v>7800000</v>
      </c>
      <c r="AD886" t="s">
        <v>52</v>
      </c>
      <c r="AE886" t="s">
        <v>37</v>
      </c>
      <c r="AF886" s="37">
        <v>1</v>
      </c>
      <c r="AG886" s="79" t="str">
        <f t="shared" si="13"/>
        <v>0</v>
      </c>
      <c r="AH886" s="3">
        <v>1</v>
      </c>
    </row>
    <row r="887" spans="1:34" x14ac:dyDescent="0.3">
      <c r="A887" t="s">
        <v>1881</v>
      </c>
      <c r="B887" t="s">
        <v>1882</v>
      </c>
      <c r="C887" t="s">
        <v>1854</v>
      </c>
      <c r="D887">
        <v>12700000</v>
      </c>
      <c r="E887">
        <v>12700000</v>
      </c>
      <c r="F887">
        <v>0</v>
      </c>
      <c r="G887">
        <v>0</v>
      </c>
      <c r="H887">
        <v>0</v>
      </c>
      <c r="I887">
        <v>12654416.550000001</v>
      </c>
      <c r="J887" s="186">
        <v>99.641075196850394</v>
      </c>
      <c r="K887">
        <v>0</v>
      </c>
      <c r="L887">
        <v>0</v>
      </c>
      <c r="M887">
        <v>12654416.550000001</v>
      </c>
      <c r="N887">
        <v>0</v>
      </c>
      <c r="O887">
        <v>12654416.550000001</v>
      </c>
      <c r="P887">
        <v>0</v>
      </c>
      <c r="Q887">
        <v>0</v>
      </c>
      <c r="R887">
        <v>0</v>
      </c>
      <c r="S887" t="s">
        <v>72</v>
      </c>
      <c r="T887" t="s">
        <v>41</v>
      </c>
      <c r="U887" t="s">
        <v>42</v>
      </c>
      <c r="V887" t="s">
        <v>41</v>
      </c>
      <c r="W887" t="s">
        <v>33</v>
      </c>
      <c r="X887" t="s">
        <v>43</v>
      </c>
      <c r="Y887" t="s">
        <v>35</v>
      </c>
      <c r="Z887" s="198">
        <v>45316</v>
      </c>
      <c r="AA887" s="198">
        <v>45688</v>
      </c>
      <c r="AB887" t="s">
        <v>36</v>
      </c>
      <c r="AC887">
        <v>12700000</v>
      </c>
      <c r="AD887" t="s">
        <v>42</v>
      </c>
      <c r="AE887" t="s">
        <v>37</v>
      </c>
      <c r="AF887" s="37">
        <v>1</v>
      </c>
      <c r="AG887" s="79" t="str">
        <f t="shared" si="13"/>
        <v>0</v>
      </c>
      <c r="AH887" s="3">
        <v>1</v>
      </c>
    </row>
    <row r="888" spans="1:34" x14ac:dyDescent="0.3">
      <c r="A888" t="s">
        <v>1893</v>
      </c>
      <c r="B888" t="s">
        <v>1894</v>
      </c>
      <c r="C888" t="s">
        <v>1853</v>
      </c>
      <c r="D888">
        <v>1199000</v>
      </c>
      <c r="E888">
        <v>1199000</v>
      </c>
      <c r="F888">
        <v>0</v>
      </c>
      <c r="G888">
        <v>0</v>
      </c>
      <c r="H888">
        <v>0</v>
      </c>
      <c r="I888">
        <v>1197196.24</v>
      </c>
      <c r="J888" s="186">
        <v>99.849561301084236</v>
      </c>
      <c r="K888">
        <v>0</v>
      </c>
      <c r="L888">
        <v>0</v>
      </c>
      <c r="M888">
        <v>1197196.24</v>
      </c>
      <c r="N888">
        <v>0</v>
      </c>
      <c r="O888">
        <v>1197196.24</v>
      </c>
      <c r="P888">
        <v>0</v>
      </c>
      <c r="Q888">
        <v>0</v>
      </c>
      <c r="R888">
        <v>0</v>
      </c>
      <c r="S888" t="s">
        <v>391</v>
      </c>
      <c r="T888" t="s">
        <v>31</v>
      </c>
      <c r="U888" t="s">
        <v>32</v>
      </c>
      <c r="V888" t="s">
        <v>31</v>
      </c>
      <c r="W888" t="s">
        <v>33</v>
      </c>
      <c r="X888" t="s">
        <v>34</v>
      </c>
      <c r="Y888" t="s">
        <v>44</v>
      </c>
      <c r="Z888" s="198">
        <v>45017</v>
      </c>
      <c r="AA888" s="198">
        <v>45747</v>
      </c>
      <c r="AB888" t="s">
        <v>36</v>
      </c>
      <c r="AC888">
        <v>1199000</v>
      </c>
      <c r="AD888" t="s">
        <v>32</v>
      </c>
      <c r="AE888" t="s">
        <v>37</v>
      </c>
      <c r="AF888" s="37">
        <v>1</v>
      </c>
      <c r="AG888" s="79" t="str">
        <f t="shared" si="13"/>
        <v>0</v>
      </c>
      <c r="AH888" s="3">
        <v>1</v>
      </c>
    </row>
    <row r="889" spans="1:34" x14ac:dyDescent="0.3">
      <c r="A889" t="s">
        <v>1891</v>
      </c>
      <c r="B889" t="s">
        <v>1892</v>
      </c>
      <c r="C889" t="s">
        <v>1853</v>
      </c>
      <c r="D889">
        <v>12700000</v>
      </c>
      <c r="E889">
        <v>12700000</v>
      </c>
      <c r="F889">
        <v>0</v>
      </c>
      <c r="G889">
        <v>0</v>
      </c>
      <c r="H889">
        <v>0</v>
      </c>
      <c r="I889">
        <v>12676246.73</v>
      </c>
      <c r="J889" s="186">
        <v>99.812966377952762</v>
      </c>
      <c r="K889">
        <v>0</v>
      </c>
      <c r="L889">
        <v>0</v>
      </c>
      <c r="M889">
        <v>12676246.720000001</v>
      </c>
      <c r="N889">
        <v>0.01</v>
      </c>
      <c r="O889">
        <v>12676246.73</v>
      </c>
      <c r="P889">
        <v>0</v>
      </c>
      <c r="Q889">
        <v>0</v>
      </c>
      <c r="R889">
        <v>0</v>
      </c>
      <c r="S889" t="s">
        <v>391</v>
      </c>
      <c r="T889" t="s">
        <v>31</v>
      </c>
      <c r="U889" t="s">
        <v>32</v>
      </c>
      <c r="V889" t="s">
        <v>31</v>
      </c>
      <c r="W889" t="s">
        <v>33</v>
      </c>
      <c r="X889" t="s">
        <v>34</v>
      </c>
      <c r="Y889" t="s">
        <v>35</v>
      </c>
      <c r="Z889" s="198">
        <v>45017</v>
      </c>
      <c r="AA889" s="198">
        <v>45747</v>
      </c>
      <c r="AB889" t="s">
        <v>36</v>
      </c>
      <c r="AC889">
        <v>12700000</v>
      </c>
      <c r="AD889" t="s">
        <v>32</v>
      </c>
      <c r="AE889" t="s">
        <v>45</v>
      </c>
      <c r="AF889" s="37">
        <v>1</v>
      </c>
      <c r="AG889" s="79" t="str">
        <f t="shared" si="13"/>
        <v>0</v>
      </c>
      <c r="AH889" s="3">
        <v>1</v>
      </c>
    </row>
    <row r="890" spans="1:34" x14ac:dyDescent="0.3">
      <c r="A890" t="s">
        <v>1897</v>
      </c>
      <c r="B890" t="s">
        <v>1898</v>
      </c>
      <c r="C890" t="s">
        <v>1855</v>
      </c>
      <c r="D890">
        <v>1411000</v>
      </c>
      <c r="E890">
        <v>1411000</v>
      </c>
      <c r="F890">
        <v>0</v>
      </c>
      <c r="G890">
        <v>0</v>
      </c>
      <c r="H890">
        <v>0</v>
      </c>
      <c r="I890">
        <v>983781.26</v>
      </c>
      <c r="J890" s="186">
        <v>69.722272147413179</v>
      </c>
      <c r="K890">
        <v>0</v>
      </c>
      <c r="L890">
        <v>0</v>
      </c>
      <c r="M890">
        <v>983781.26</v>
      </c>
      <c r="N890">
        <v>0</v>
      </c>
      <c r="O890">
        <v>983781.26</v>
      </c>
      <c r="P890">
        <v>0</v>
      </c>
      <c r="Q890">
        <v>-713.11</v>
      </c>
      <c r="R890">
        <v>0</v>
      </c>
      <c r="S890" t="s">
        <v>1001</v>
      </c>
      <c r="T890" t="s">
        <v>57</v>
      </c>
      <c r="U890" t="s">
        <v>58</v>
      </c>
      <c r="V890" t="s">
        <v>57</v>
      </c>
      <c r="W890" t="s">
        <v>33</v>
      </c>
      <c r="X890" t="s">
        <v>59</v>
      </c>
      <c r="Y890" t="s">
        <v>35</v>
      </c>
      <c r="Z890" s="198">
        <v>45320</v>
      </c>
      <c r="AA890" s="198">
        <v>46022</v>
      </c>
      <c r="AB890" t="s">
        <v>36</v>
      </c>
      <c r="AC890">
        <v>1411000</v>
      </c>
      <c r="AD890" t="s">
        <v>58</v>
      </c>
      <c r="AE890" t="s">
        <v>37</v>
      </c>
      <c r="AF890" s="37">
        <v>1</v>
      </c>
      <c r="AG890" s="79" t="str">
        <f t="shared" si="13"/>
        <v>0</v>
      </c>
      <c r="AH890" s="3">
        <v>1</v>
      </c>
    </row>
    <row r="891" spans="1:34" x14ac:dyDescent="0.3">
      <c r="A891" t="s">
        <v>1915</v>
      </c>
      <c r="B891" t="s">
        <v>1916</v>
      </c>
      <c r="C891" t="s">
        <v>1843</v>
      </c>
      <c r="D891">
        <v>2500000</v>
      </c>
      <c r="E891">
        <v>2500000</v>
      </c>
      <c r="F891">
        <v>0</v>
      </c>
      <c r="G891">
        <v>0</v>
      </c>
      <c r="H891">
        <v>0</v>
      </c>
      <c r="I891">
        <v>1951181.48</v>
      </c>
      <c r="J891" s="186">
        <v>78.047259199999999</v>
      </c>
      <c r="K891">
        <v>0</v>
      </c>
      <c r="L891">
        <v>0</v>
      </c>
      <c r="M891">
        <v>1951181.48</v>
      </c>
      <c r="N891">
        <v>0</v>
      </c>
      <c r="O891">
        <v>1951181.48</v>
      </c>
      <c r="P891">
        <v>0</v>
      </c>
      <c r="Q891">
        <v>0</v>
      </c>
      <c r="R891">
        <v>0</v>
      </c>
      <c r="S891" t="s">
        <v>1917</v>
      </c>
      <c r="T891" t="s">
        <v>882</v>
      </c>
      <c r="U891" t="s">
        <v>883</v>
      </c>
      <c r="V891" t="s">
        <v>882</v>
      </c>
      <c r="W891" t="s">
        <v>33</v>
      </c>
      <c r="X891" t="s">
        <v>884</v>
      </c>
      <c r="Y891" t="s">
        <v>44</v>
      </c>
      <c r="Z891" s="198">
        <v>45017</v>
      </c>
      <c r="AA891" s="198">
        <v>45747</v>
      </c>
      <c r="AB891" t="s">
        <v>36</v>
      </c>
      <c r="AC891">
        <v>2500000</v>
      </c>
      <c r="AD891" t="s">
        <v>883</v>
      </c>
      <c r="AE891" t="s">
        <v>37</v>
      </c>
      <c r="AF891" s="37">
        <v>1</v>
      </c>
      <c r="AG891" s="79" t="str">
        <f t="shared" si="13"/>
        <v>0</v>
      </c>
      <c r="AH891" s="3">
        <v>1</v>
      </c>
    </row>
    <row r="892" spans="1:34" x14ac:dyDescent="0.3">
      <c r="A892" t="s">
        <v>1899</v>
      </c>
      <c r="B892" t="s">
        <v>1900</v>
      </c>
      <c r="C892" t="s">
        <v>1860</v>
      </c>
      <c r="D892">
        <v>2500000</v>
      </c>
      <c r="E892">
        <v>2500000</v>
      </c>
      <c r="F892">
        <v>0</v>
      </c>
      <c r="G892">
        <v>0</v>
      </c>
      <c r="H892">
        <v>0</v>
      </c>
      <c r="I892">
        <v>1882912.73</v>
      </c>
      <c r="J892" s="186">
        <v>75.316509199999999</v>
      </c>
      <c r="K892">
        <v>0</v>
      </c>
      <c r="L892">
        <v>0</v>
      </c>
      <c r="M892">
        <v>1882912.73</v>
      </c>
      <c r="N892">
        <v>0</v>
      </c>
      <c r="O892">
        <v>1882912.73</v>
      </c>
      <c r="P892">
        <v>0</v>
      </c>
      <c r="Q892">
        <v>0</v>
      </c>
      <c r="R892">
        <v>0</v>
      </c>
      <c r="S892" t="s">
        <v>111</v>
      </c>
      <c r="T892" t="s">
        <v>112</v>
      </c>
      <c r="U892" t="s">
        <v>113</v>
      </c>
      <c r="V892" t="s">
        <v>112</v>
      </c>
      <c r="W892" t="s">
        <v>33</v>
      </c>
      <c r="X892" t="s">
        <v>114</v>
      </c>
      <c r="Y892" t="s">
        <v>35</v>
      </c>
      <c r="Z892" s="198">
        <v>45321</v>
      </c>
      <c r="AA892" s="198">
        <v>45747</v>
      </c>
      <c r="AB892" t="s">
        <v>36</v>
      </c>
      <c r="AC892">
        <v>2500000</v>
      </c>
      <c r="AD892" t="s">
        <v>113</v>
      </c>
      <c r="AE892" t="s">
        <v>37</v>
      </c>
      <c r="AF892" s="37">
        <v>1</v>
      </c>
      <c r="AG892" s="79" t="str">
        <f t="shared" si="13"/>
        <v>0</v>
      </c>
      <c r="AH892" s="3">
        <v>1</v>
      </c>
    </row>
    <row r="893" spans="1:34" x14ac:dyDescent="0.3">
      <c r="A893" t="s">
        <v>1901</v>
      </c>
      <c r="B893" t="s">
        <v>1902</v>
      </c>
      <c r="C893" t="s">
        <v>1860</v>
      </c>
      <c r="D893">
        <v>2500000</v>
      </c>
      <c r="E893">
        <v>2500000</v>
      </c>
      <c r="F893">
        <v>0</v>
      </c>
      <c r="G893">
        <v>0</v>
      </c>
      <c r="H893">
        <v>0</v>
      </c>
      <c r="I893">
        <v>1575702.44</v>
      </c>
      <c r="J893" s="186">
        <v>63.028097599999995</v>
      </c>
      <c r="K893">
        <v>0</v>
      </c>
      <c r="L893">
        <v>0</v>
      </c>
      <c r="M893">
        <v>1575702.44</v>
      </c>
      <c r="N893">
        <v>0</v>
      </c>
      <c r="O893">
        <v>1575702.44</v>
      </c>
      <c r="P893">
        <v>0</v>
      </c>
      <c r="Q893">
        <v>0</v>
      </c>
      <c r="R893">
        <v>0</v>
      </c>
      <c r="S893" t="s">
        <v>111</v>
      </c>
      <c r="T893" t="s">
        <v>112</v>
      </c>
      <c r="U893" t="s">
        <v>113</v>
      </c>
      <c r="V893" t="s">
        <v>112</v>
      </c>
      <c r="W893" t="s">
        <v>33</v>
      </c>
      <c r="X893" t="s">
        <v>114</v>
      </c>
      <c r="Y893" t="s">
        <v>35</v>
      </c>
      <c r="Z893" s="198">
        <v>45321</v>
      </c>
      <c r="AA893" s="198">
        <v>45747</v>
      </c>
      <c r="AB893" t="s">
        <v>36</v>
      </c>
      <c r="AC893">
        <v>2500000</v>
      </c>
      <c r="AD893" t="s">
        <v>113</v>
      </c>
      <c r="AE893" t="s">
        <v>37</v>
      </c>
      <c r="AF893" s="37">
        <v>1</v>
      </c>
      <c r="AG893" s="79" t="str">
        <f t="shared" si="13"/>
        <v>0</v>
      </c>
      <c r="AH893" s="3">
        <v>1</v>
      </c>
    </row>
    <row r="894" spans="1:34" x14ac:dyDescent="0.3">
      <c r="A894" t="s">
        <v>1903</v>
      </c>
      <c r="B894" t="s">
        <v>1904</v>
      </c>
      <c r="C894" t="s">
        <v>1854</v>
      </c>
      <c r="D894">
        <v>3000000</v>
      </c>
      <c r="E894">
        <v>3000000</v>
      </c>
      <c r="F894">
        <v>0</v>
      </c>
      <c r="G894">
        <v>0</v>
      </c>
      <c r="H894">
        <v>0</v>
      </c>
      <c r="I894">
        <v>2871651.26</v>
      </c>
      <c r="J894" s="186">
        <v>95.721708666666657</v>
      </c>
      <c r="K894">
        <v>0</v>
      </c>
      <c r="L894">
        <v>0</v>
      </c>
      <c r="M894">
        <v>2871651.26</v>
      </c>
      <c r="N894">
        <v>0</v>
      </c>
      <c r="O894">
        <v>2871651.26</v>
      </c>
      <c r="P894">
        <v>0</v>
      </c>
      <c r="Q894">
        <v>0</v>
      </c>
      <c r="R894">
        <v>0</v>
      </c>
      <c r="S894" t="s">
        <v>72</v>
      </c>
      <c r="T894" t="s">
        <v>41</v>
      </c>
      <c r="U894" t="s">
        <v>42</v>
      </c>
      <c r="V894" t="s">
        <v>41</v>
      </c>
      <c r="W894" t="s">
        <v>33</v>
      </c>
      <c r="X894" t="s">
        <v>43</v>
      </c>
      <c r="Y894" t="s">
        <v>35</v>
      </c>
      <c r="Z894" s="198">
        <v>45322</v>
      </c>
      <c r="AA894" s="198">
        <v>45688</v>
      </c>
      <c r="AB894" t="s">
        <v>36</v>
      </c>
      <c r="AC894">
        <v>3000000</v>
      </c>
      <c r="AD894" t="s">
        <v>42</v>
      </c>
      <c r="AE894" t="s">
        <v>37</v>
      </c>
      <c r="AF894" s="37">
        <v>1</v>
      </c>
      <c r="AG894" s="79" t="str">
        <f t="shared" si="13"/>
        <v>0</v>
      </c>
      <c r="AH894" s="3">
        <v>1</v>
      </c>
    </row>
    <row r="895" spans="1:34" x14ac:dyDescent="0.3">
      <c r="A895" t="s">
        <v>1905</v>
      </c>
      <c r="B895" t="s">
        <v>1906</v>
      </c>
      <c r="C895" t="s">
        <v>1853</v>
      </c>
      <c r="D895">
        <v>840000</v>
      </c>
      <c r="E895">
        <v>840000</v>
      </c>
      <c r="F895">
        <v>0</v>
      </c>
      <c r="G895">
        <v>0</v>
      </c>
      <c r="H895">
        <v>0</v>
      </c>
      <c r="I895">
        <v>837146.64</v>
      </c>
      <c r="J895" s="186">
        <v>99.660314285714293</v>
      </c>
      <c r="K895">
        <v>0</v>
      </c>
      <c r="L895">
        <v>0</v>
      </c>
      <c r="M895">
        <v>837146.64</v>
      </c>
      <c r="N895">
        <v>0</v>
      </c>
      <c r="O895">
        <v>837146.64</v>
      </c>
      <c r="P895">
        <v>0</v>
      </c>
      <c r="Q895">
        <v>0</v>
      </c>
      <c r="R895">
        <v>0</v>
      </c>
      <c r="S895" t="s">
        <v>391</v>
      </c>
      <c r="T895" t="s">
        <v>31</v>
      </c>
      <c r="U895" t="s">
        <v>32</v>
      </c>
      <c r="V895" t="s">
        <v>31</v>
      </c>
      <c r="W895" t="s">
        <v>33</v>
      </c>
      <c r="X895" t="s">
        <v>34</v>
      </c>
      <c r="Y895" t="s">
        <v>35</v>
      </c>
      <c r="Z895" s="198">
        <v>45017</v>
      </c>
      <c r="AA895" s="198">
        <v>45747</v>
      </c>
      <c r="AB895" t="s">
        <v>36</v>
      </c>
      <c r="AC895">
        <v>840000</v>
      </c>
      <c r="AD895" t="s">
        <v>32</v>
      </c>
      <c r="AE895" t="s">
        <v>37</v>
      </c>
      <c r="AF895" s="37">
        <v>1</v>
      </c>
      <c r="AG895" s="79" t="str">
        <f t="shared" si="13"/>
        <v>0</v>
      </c>
      <c r="AH895" s="3">
        <v>1</v>
      </c>
    </row>
    <row r="896" spans="1:34" x14ac:dyDescent="0.3">
      <c r="A896" t="s">
        <v>1909</v>
      </c>
      <c r="B896" t="s">
        <v>1910</v>
      </c>
      <c r="C896" t="s">
        <v>1855</v>
      </c>
      <c r="D896">
        <v>1000000</v>
      </c>
      <c r="E896">
        <v>1000000</v>
      </c>
      <c r="F896">
        <v>0</v>
      </c>
      <c r="G896">
        <v>0</v>
      </c>
      <c r="H896">
        <v>0</v>
      </c>
      <c r="I896">
        <v>999317.56</v>
      </c>
      <c r="J896" s="186">
        <v>99.931756000000007</v>
      </c>
      <c r="K896">
        <v>0</v>
      </c>
      <c r="L896">
        <v>0</v>
      </c>
      <c r="M896">
        <v>999317.56</v>
      </c>
      <c r="N896">
        <v>0</v>
      </c>
      <c r="O896">
        <v>999317.56</v>
      </c>
      <c r="P896">
        <v>0</v>
      </c>
      <c r="Q896">
        <v>0</v>
      </c>
      <c r="R896">
        <v>0</v>
      </c>
      <c r="S896" t="s">
        <v>286</v>
      </c>
      <c r="T896" t="s">
        <v>57</v>
      </c>
      <c r="U896" t="s">
        <v>58</v>
      </c>
      <c r="V896" t="s">
        <v>57</v>
      </c>
      <c r="W896" t="s">
        <v>33</v>
      </c>
      <c r="X896" t="s">
        <v>59</v>
      </c>
      <c r="Y896" t="s">
        <v>44</v>
      </c>
      <c r="Z896" s="198">
        <v>45322</v>
      </c>
      <c r="AA896" s="198">
        <v>46022</v>
      </c>
      <c r="AB896" t="s">
        <v>36</v>
      </c>
      <c r="AC896">
        <v>1000000</v>
      </c>
      <c r="AD896" t="s">
        <v>58</v>
      </c>
      <c r="AE896" t="s">
        <v>37</v>
      </c>
      <c r="AF896" s="37">
        <v>1</v>
      </c>
      <c r="AG896" s="79" t="str">
        <f t="shared" si="13"/>
        <v>0</v>
      </c>
      <c r="AH896" s="3">
        <v>1</v>
      </c>
    </row>
    <row r="897" spans="1:34" x14ac:dyDescent="0.3">
      <c r="A897" t="s">
        <v>1924</v>
      </c>
      <c r="B897" t="s">
        <v>1925</v>
      </c>
      <c r="C897" t="s">
        <v>1859</v>
      </c>
      <c r="D897">
        <v>5000000</v>
      </c>
      <c r="E897">
        <v>5000000</v>
      </c>
      <c r="F897">
        <v>0</v>
      </c>
      <c r="G897">
        <v>0</v>
      </c>
      <c r="H897">
        <v>0</v>
      </c>
      <c r="I897">
        <v>4924617.2</v>
      </c>
      <c r="J897" s="186">
        <v>98.492344000000003</v>
      </c>
      <c r="K897">
        <v>0</v>
      </c>
      <c r="L897">
        <v>0</v>
      </c>
      <c r="M897">
        <v>4924617.2</v>
      </c>
      <c r="N897">
        <v>0</v>
      </c>
      <c r="O897">
        <v>4924617.2</v>
      </c>
      <c r="P897">
        <v>0</v>
      </c>
      <c r="Q897">
        <v>0</v>
      </c>
      <c r="R897">
        <v>0</v>
      </c>
      <c r="S897" t="s">
        <v>1355</v>
      </c>
      <c r="T897" t="s">
        <v>162</v>
      </c>
      <c r="U897" t="s">
        <v>163</v>
      </c>
      <c r="V897" t="s">
        <v>162</v>
      </c>
      <c r="W897" t="s">
        <v>33</v>
      </c>
      <c r="X897" t="s">
        <v>164</v>
      </c>
      <c r="Y897" t="s">
        <v>35</v>
      </c>
      <c r="Z897" s="198">
        <v>45017</v>
      </c>
      <c r="AA897" s="198">
        <v>45747</v>
      </c>
      <c r="AB897" t="s">
        <v>36</v>
      </c>
      <c r="AC897">
        <v>5000000</v>
      </c>
      <c r="AD897" t="s">
        <v>163</v>
      </c>
      <c r="AE897" t="s">
        <v>37</v>
      </c>
      <c r="AF897" s="37">
        <v>1</v>
      </c>
      <c r="AG897" s="79" t="str">
        <f t="shared" si="13"/>
        <v>0</v>
      </c>
      <c r="AH897" s="3">
        <v>1</v>
      </c>
    </row>
    <row r="898" spans="1:34" x14ac:dyDescent="0.3">
      <c r="A898" t="s">
        <v>1913</v>
      </c>
      <c r="B898" t="s">
        <v>1914</v>
      </c>
      <c r="C898" t="s">
        <v>1855</v>
      </c>
      <c r="D898">
        <v>9218000</v>
      </c>
      <c r="E898">
        <v>9218000</v>
      </c>
      <c r="F898">
        <v>19935.43</v>
      </c>
      <c r="G898">
        <v>0</v>
      </c>
      <c r="H898">
        <v>0</v>
      </c>
      <c r="I898">
        <v>8989238.0199999996</v>
      </c>
      <c r="J898" s="186">
        <v>97.518312215231063</v>
      </c>
      <c r="K898">
        <v>0</v>
      </c>
      <c r="L898">
        <v>0</v>
      </c>
      <c r="M898">
        <v>8989238.0199999996</v>
      </c>
      <c r="N898">
        <v>0</v>
      </c>
      <c r="O898">
        <v>9009173.4499999993</v>
      </c>
      <c r="P898">
        <v>0</v>
      </c>
      <c r="Q898">
        <v>0</v>
      </c>
      <c r="R898">
        <v>0</v>
      </c>
      <c r="S898" t="s">
        <v>1001</v>
      </c>
      <c r="T898" t="s">
        <v>57</v>
      </c>
      <c r="U898" t="s">
        <v>58</v>
      </c>
      <c r="V898" t="s">
        <v>57</v>
      </c>
      <c r="W898" t="s">
        <v>33</v>
      </c>
      <c r="X898" t="s">
        <v>59</v>
      </c>
      <c r="Y898" t="s">
        <v>35</v>
      </c>
      <c r="Z898" s="198">
        <v>45322</v>
      </c>
      <c r="AA898" s="198">
        <v>46112</v>
      </c>
      <c r="AB898" t="s">
        <v>36</v>
      </c>
      <c r="AC898">
        <v>9218000</v>
      </c>
      <c r="AD898" t="s">
        <v>58</v>
      </c>
      <c r="AE898" t="s">
        <v>45</v>
      </c>
      <c r="AF898" s="37">
        <v>1</v>
      </c>
      <c r="AG898" s="79" t="str">
        <f t="shared" si="13"/>
        <v>0</v>
      </c>
      <c r="AH898" s="3">
        <v>1</v>
      </c>
    </row>
    <row r="899" spans="1:34" x14ac:dyDescent="0.3">
      <c r="A899" t="s">
        <v>1907</v>
      </c>
      <c r="B899" t="s">
        <v>1908</v>
      </c>
      <c r="C899" t="s">
        <v>1855</v>
      </c>
      <c r="D899">
        <v>1200000</v>
      </c>
      <c r="E899">
        <v>1200000</v>
      </c>
      <c r="F899">
        <v>0</v>
      </c>
      <c r="G899">
        <v>0</v>
      </c>
      <c r="H899">
        <v>0</v>
      </c>
      <c r="I899">
        <v>1194454.76</v>
      </c>
      <c r="J899" s="186">
        <v>99.537896666666668</v>
      </c>
      <c r="K899">
        <v>0</v>
      </c>
      <c r="L899">
        <v>0</v>
      </c>
      <c r="M899">
        <v>1194454.76</v>
      </c>
      <c r="N899">
        <v>0</v>
      </c>
      <c r="O899">
        <v>1194454.76</v>
      </c>
      <c r="P899">
        <v>0</v>
      </c>
      <c r="Q899">
        <v>0</v>
      </c>
      <c r="R899">
        <v>0</v>
      </c>
      <c r="S899" t="s">
        <v>1001</v>
      </c>
      <c r="T899" t="s">
        <v>57</v>
      </c>
      <c r="U899" t="s">
        <v>58</v>
      </c>
      <c r="V899" t="s">
        <v>57</v>
      </c>
      <c r="W899" t="s">
        <v>33</v>
      </c>
      <c r="X899" t="s">
        <v>59</v>
      </c>
      <c r="Y899" t="s">
        <v>86</v>
      </c>
      <c r="Z899" s="198">
        <v>45323</v>
      </c>
      <c r="AA899" s="198">
        <v>46022</v>
      </c>
      <c r="AB899" t="s">
        <v>36</v>
      </c>
      <c r="AC899">
        <v>1200000</v>
      </c>
      <c r="AD899" t="s">
        <v>58</v>
      </c>
      <c r="AE899" t="s">
        <v>37</v>
      </c>
      <c r="AF899" s="37">
        <v>1</v>
      </c>
      <c r="AG899" s="79" t="str">
        <f t="shared" ref="AG899:AG962" si="14">IF(N899&lt;0,"1","0")</f>
        <v>0</v>
      </c>
      <c r="AH899" s="3">
        <v>1</v>
      </c>
    </row>
    <row r="900" spans="1:34" x14ac:dyDescent="0.3">
      <c r="A900" t="s">
        <v>1911</v>
      </c>
      <c r="B900" t="s">
        <v>1912</v>
      </c>
      <c r="C900" t="s">
        <v>1855</v>
      </c>
      <c r="D900">
        <v>622000</v>
      </c>
      <c r="E900">
        <v>622000</v>
      </c>
      <c r="F900">
        <v>0</v>
      </c>
      <c r="G900">
        <v>0</v>
      </c>
      <c r="H900">
        <v>0</v>
      </c>
      <c r="I900">
        <v>618533.36</v>
      </c>
      <c r="J900" s="186">
        <v>99.442662379421222</v>
      </c>
      <c r="K900">
        <v>0</v>
      </c>
      <c r="L900">
        <v>0</v>
      </c>
      <c r="M900">
        <v>618533.36</v>
      </c>
      <c r="N900">
        <v>0</v>
      </c>
      <c r="O900">
        <v>618533.36</v>
      </c>
      <c r="P900">
        <v>0</v>
      </c>
      <c r="Q900">
        <v>0</v>
      </c>
      <c r="R900">
        <v>0</v>
      </c>
      <c r="S900" t="s">
        <v>1001</v>
      </c>
      <c r="T900" t="s">
        <v>57</v>
      </c>
      <c r="U900" t="s">
        <v>58</v>
      </c>
      <c r="V900" t="s">
        <v>57</v>
      </c>
      <c r="W900" t="s">
        <v>33</v>
      </c>
      <c r="X900" t="s">
        <v>59</v>
      </c>
      <c r="Y900" t="s">
        <v>265</v>
      </c>
      <c r="Z900" s="198">
        <v>45328</v>
      </c>
      <c r="AA900" s="198">
        <v>46022</v>
      </c>
      <c r="AB900" t="s">
        <v>36</v>
      </c>
      <c r="AC900">
        <v>622000</v>
      </c>
      <c r="AD900" t="s">
        <v>58</v>
      </c>
      <c r="AE900" t="s">
        <v>37</v>
      </c>
      <c r="AF900" s="37">
        <v>1</v>
      </c>
      <c r="AG900" s="79" t="str">
        <f t="shared" si="14"/>
        <v>0</v>
      </c>
      <c r="AH900" s="3">
        <v>1</v>
      </c>
    </row>
    <row r="901" spans="1:34" x14ac:dyDescent="0.3">
      <c r="A901" t="s">
        <v>1932</v>
      </c>
      <c r="B901" t="s">
        <v>1933</v>
      </c>
      <c r="C901" t="s">
        <v>1857</v>
      </c>
      <c r="D901">
        <v>450000</v>
      </c>
      <c r="E901">
        <v>450000</v>
      </c>
      <c r="F901">
        <v>0</v>
      </c>
      <c r="G901">
        <v>0</v>
      </c>
      <c r="H901">
        <v>0</v>
      </c>
      <c r="I901">
        <v>354872.36</v>
      </c>
      <c r="J901" s="186">
        <v>78.860524444444437</v>
      </c>
      <c r="K901">
        <v>0</v>
      </c>
      <c r="L901">
        <v>0</v>
      </c>
      <c r="M901">
        <v>354872.36</v>
      </c>
      <c r="N901">
        <v>0</v>
      </c>
      <c r="O901">
        <v>354872.36</v>
      </c>
      <c r="P901">
        <v>0</v>
      </c>
      <c r="Q901">
        <v>0</v>
      </c>
      <c r="R901">
        <v>0</v>
      </c>
      <c r="S901" t="s">
        <v>1001</v>
      </c>
      <c r="T901" t="s">
        <v>100</v>
      </c>
      <c r="U901" t="s">
        <v>101</v>
      </c>
      <c r="V901" t="s">
        <v>100</v>
      </c>
      <c r="W901" t="s">
        <v>33</v>
      </c>
      <c r="X901" t="s">
        <v>102</v>
      </c>
      <c r="Y901" t="s">
        <v>86</v>
      </c>
      <c r="Z901" s="198">
        <v>45330</v>
      </c>
      <c r="AA901" s="198">
        <v>45747</v>
      </c>
      <c r="AB901" t="s">
        <v>36</v>
      </c>
      <c r="AC901">
        <v>450000</v>
      </c>
      <c r="AD901" t="s">
        <v>101</v>
      </c>
      <c r="AE901" t="s">
        <v>37</v>
      </c>
      <c r="AF901" s="37">
        <v>1</v>
      </c>
      <c r="AG901" s="79" t="str">
        <f t="shared" si="14"/>
        <v>0</v>
      </c>
      <c r="AH901" s="3">
        <v>1</v>
      </c>
    </row>
    <row r="902" spans="1:34" x14ac:dyDescent="0.3">
      <c r="A902" t="s">
        <v>1922</v>
      </c>
      <c r="B902" t="s">
        <v>1923</v>
      </c>
      <c r="C902" t="s">
        <v>1855</v>
      </c>
      <c r="D902">
        <v>1200000</v>
      </c>
      <c r="E902">
        <v>1200000</v>
      </c>
      <c r="F902">
        <v>0</v>
      </c>
      <c r="G902">
        <v>0</v>
      </c>
      <c r="H902">
        <v>0</v>
      </c>
      <c r="I902">
        <v>1142600.5</v>
      </c>
      <c r="J902" s="186">
        <v>95.21670833333333</v>
      </c>
      <c r="K902">
        <v>0</v>
      </c>
      <c r="L902">
        <v>0</v>
      </c>
      <c r="M902">
        <v>1142600.5</v>
      </c>
      <c r="N902">
        <v>0</v>
      </c>
      <c r="O902">
        <v>1142600.5</v>
      </c>
      <c r="P902">
        <v>0</v>
      </c>
      <c r="Q902">
        <v>0</v>
      </c>
      <c r="R902">
        <v>0</v>
      </c>
      <c r="S902" t="s">
        <v>1001</v>
      </c>
      <c r="T902" t="s">
        <v>57</v>
      </c>
      <c r="U902" t="s">
        <v>58</v>
      </c>
      <c r="V902" t="s">
        <v>57</v>
      </c>
      <c r="W902" t="s">
        <v>33</v>
      </c>
      <c r="X902" t="s">
        <v>59</v>
      </c>
      <c r="Y902" t="s">
        <v>265</v>
      </c>
      <c r="Z902" s="198">
        <v>45331</v>
      </c>
      <c r="AA902" s="198">
        <v>45747</v>
      </c>
      <c r="AB902" t="s">
        <v>36</v>
      </c>
      <c r="AC902">
        <v>1200000</v>
      </c>
      <c r="AD902" t="s">
        <v>58</v>
      </c>
      <c r="AE902" t="s">
        <v>37</v>
      </c>
      <c r="AF902" s="37">
        <v>1</v>
      </c>
      <c r="AG902" s="79" t="str">
        <f t="shared" si="14"/>
        <v>0</v>
      </c>
      <c r="AH902" s="3">
        <v>1</v>
      </c>
    </row>
    <row r="903" spans="1:34" x14ac:dyDescent="0.3">
      <c r="A903" t="s">
        <v>1920</v>
      </c>
      <c r="B903" t="s">
        <v>1921</v>
      </c>
      <c r="C903" t="s">
        <v>1855</v>
      </c>
      <c r="D903">
        <v>950000</v>
      </c>
      <c r="E903">
        <v>950000</v>
      </c>
      <c r="F903">
        <v>0</v>
      </c>
      <c r="G903">
        <v>0</v>
      </c>
      <c r="H903">
        <v>0</v>
      </c>
      <c r="I903">
        <v>916093.45</v>
      </c>
      <c r="J903" s="186">
        <v>96.430889473684203</v>
      </c>
      <c r="K903">
        <v>0</v>
      </c>
      <c r="L903">
        <v>0</v>
      </c>
      <c r="M903">
        <v>916093.45</v>
      </c>
      <c r="N903">
        <v>0</v>
      </c>
      <c r="O903">
        <v>916093.45</v>
      </c>
      <c r="P903">
        <v>0</v>
      </c>
      <c r="Q903">
        <v>0</v>
      </c>
      <c r="R903">
        <v>0</v>
      </c>
      <c r="S903" t="s">
        <v>1001</v>
      </c>
      <c r="T903" t="s">
        <v>57</v>
      </c>
      <c r="U903" t="s">
        <v>58</v>
      </c>
      <c r="V903" t="s">
        <v>57</v>
      </c>
      <c r="W903" t="s">
        <v>33</v>
      </c>
      <c r="X903" t="s">
        <v>59</v>
      </c>
      <c r="Y903" t="s">
        <v>265</v>
      </c>
      <c r="Z903" s="198">
        <v>45331</v>
      </c>
      <c r="AA903" s="198">
        <v>45747</v>
      </c>
      <c r="AB903" t="s">
        <v>36</v>
      </c>
      <c r="AC903">
        <v>950000</v>
      </c>
      <c r="AD903" t="s">
        <v>58</v>
      </c>
      <c r="AE903" t="s">
        <v>37</v>
      </c>
      <c r="AF903" s="37">
        <v>1</v>
      </c>
      <c r="AG903" s="79" t="str">
        <f t="shared" si="14"/>
        <v>0</v>
      </c>
      <c r="AH903" s="3">
        <v>1</v>
      </c>
    </row>
    <row r="904" spans="1:34" x14ac:dyDescent="0.3">
      <c r="A904" t="s">
        <v>1918</v>
      </c>
      <c r="B904" t="s">
        <v>1919</v>
      </c>
      <c r="C904" t="s">
        <v>1855</v>
      </c>
      <c r="D904">
        <v>328000</v>
      </c>
      <c r="E904">
        <v>328000</v>
      </c>
      <c r="F904">
        <v>0</v>
      </c>
      <c r="G904">
        <v>0</v>
      </c>
      <c r="H904">
        <v>0</v>
      </c>
      <c r="I904">
        <v>327490.8</v>
      </c>
      <c r="J904" s="186">
        <v>99.844756097560975</v>
      </c>
      <c r="K904">
        <v>0</v>
      </c>
      <c r="L904">
        <v>0</v>
      </c>
      <c r="M904">
        <v>327490.8</v>
      </c>
      <c r="N904">
        <v>0</v>
      </c>
      <c r="O904">
        <v>327490.8</v>
      </c>
      <c r="P904">
        <v>0</v>
      </c>
      <c r="Q904">
        <v>0</v>
      </c>
      <c r="R904">
        <v>0</v>
      </c>
      <c r="S904" t="s">
        <v>1001</v>
      </c>
      <c r="T904" t="s">
        <v>57</v>
      </c>
      <c r="U904" t="s">
        <v>58</v>
      </c>
      <c r="V904" t="s">
        <v>57</v>
      </c>
      <c r="W904" t="s">
        <v>33</v>
      </c>
      <c r="X904" t="s">
        <v>59</v>
      </c>
      <c r="Y904" t="s">
        <v>265</v>
      </c>
      <c r="Z904" s="198">
        <v>45331</v>
      </c>
      <c r="AA904" s="198">
        <v>45747</v>
      </c>
      <c r="AB904" t="s">
        <v>36</v>
      </c>
      <c r="AC904">
        <v>328000</v>
      </c>
      <c r="AD904" t="s">
        <v>58</v>
      </c>
      <c r="AE904" t="s">
        <v>37</v>
      </c>
      <c r="AF904" s="37">
        <v>1</v>
      </c>
      <c r="AG904" s="79" t="str">
        <f t="shared" si="14"/>
        <v>0</v>
      </c>
      <c r="AH904" s="3">
        <v>1</v>
      </c>
    </row>
    <row r="905" spans="1:34" x14ac:dyDescent="0.3">
      <c r="A905" t="s">
        <v>1928</v>
      </c>
      <c r="B905" t="s">
        <v>1929</v>
      </c>
      <c r="C905" t="s">
        <v>1855</v>
      </c>
      <c r="D905">
        <v>2000000</v>
      </c>
      <c r="E905">
        <v>2000000</v>
      </c>
      <c r="F905">
        <v>0</v>
      </c>
      <c r="G905">
        <v>0</v>
      </c>
      <c r="H905">
        <v>0</v>
      </c>
      <c r="I905">
        <v>1923448.97</v>
      </c>
      <c r="J905" s="186">
        <v>96.172448500000002</v>
      </c>
      <c r="K905">
        <v>0</v>
      </c>
      <c r="L905">
        <v>0</v>
      </c>
      <c r="M905">
        <v>1923448.97</v>
      </c>
      <c r="N905">
        <v>0</v>
      </c>
      <c r="O905">
        <v>1923448.97</v>
      </c>
      <c r="P905">
        <v>0</v>
      </c>
      <c r="Q905">
        <v>0</v>
      </c>
      <c r="R905">
        <v>0</v>
      </c>
      <c r="S905" t="s">
        <v>1001</v>
      </c>
      <c r="T905" t="s">
        <v>57</v>
      </c>
      <c r="U905" t="s">
        <v>58</v>
      </c>
      <c r="V905" t="s">
        <v>57</v>
      </c>
      <c r="W905" t="s">
        <v>33</v>
      </c>
      <c r="X905" t="s">
        <v>59</v>
      </c>
      <c r="Y905" t="s">
        <v>265</v>
      </c>
      <c r="Z905" s="198">
        <v>45017</v>
      </c>
      <c r="AA905" s="198">
        <v>46022</v>
      </c>
      <c r="AB905" t="s">
        <v>36</v>
      </c>
      <c r="AC905">
        <v>2000000</v>
      </c>
      <c r="AD905" t="s">
        <v>58</v>
      </c>
      <c r="AE905" t="s">
        <v>37</v>
      </c>
      <c r="AF905" s="37">
        <v>1</v>
      </c>
      <c r="AG905" s="79" t="str">
        <f t="shared" si="14"/>
        <v>0</v>
      </c>
      <c r="AH905" s="3">
        <v>1</v>
      </c>
    </row>
    <row r="906" spans="1:34" x14ac:dyDescent="0.3">
      <c r="A906" t="s">
        <v>1970</v>
      </c>
      <c r="B906" t="s">
        <v>1971</v>
      </c>
      <c r="C906" t="s">
        <v>1855</v>
      </c>
      <c r="D906">
        <v>2000000</v>
      </c>
      <c r="E906">
        <v>2000000</v>
      </c>
      <c r="F906">
        <v>0</v>
      </c>
      <c r="G906">
        <v>0</v>
      </c>
      <c r="H906">
        <v>0</v>
      </c>
      <c r="I906">
        <v>1654923.47</v>
      </c>
      <c r="J906" s="186">
        <v>82.746173499999998</v>
      </c>
      <c r="K906">
        <v>0</v>
      </c>
      <c r="L906">
        <v>0</v>
      </c>
      <c r="M906">
        <v>1654923.47</v>
      </c>
      <c r="N906">
        <v>0</v>
      </c>
      <c r="O906">
        <v>1654923.47</v>
      </c>
      <c r="P906">
        <v>0</v>
      </c>
      <c r="Q906">
        <v>0</v>
      </c>
      <c r="R906">
        <v>0</v>
      </c>
      <c r="S906" t="s">
        <v>1001</v>
      </c>
      <c r="T906" t="s">
        <v>57</v>
      </c>
      <c r="U906" t="s">
        <v>58</v>
      </c>
      <c r="V906" t="s">
        <v>57</v>
      </c>
      <c r="W906" t="s">
        <v>33</v>
      </c>
      <c r="X906" t="s">
        <v>59</v>
      </c>
      <c r="Y906" t="s">
        <v>86</v>
      </c>
      <c r="Z906" s="198">
        <v>45334</v>
      </c>
      <c r="AA906" s="198">
        <v>46022</v>
      </c>
      <c r="AB906" t="s">
        <v>36</v>
      </c>
      <c r="AC906">
        <v>2000000</v>
      </c>
      <c r="AD906" t="s">
        <v>58</v>
      </c>
      <c r="AE906" t="s">
        <v>37</v>
      </c>
      <c r="AF906" s="37">
        <v>1</v>
      </c>
      <c r="AG906" s="79" t="str">
        <f t="shared" si="14"/>
        <v>0</v>
      </c>
      <c r="AH906" s="3">
        <v>1</v>
      </c>
    </row>
    <row r="907" spans="1:34" x14ac:dyDescent="0.3">
      <c r="A907" t="s">
        <v>1926</v>
      </c>
      <c r="B907" t="s">
        <v>1927</v>
      </c>
      <c r="C907" t="s">
        <v>1856</v>
      </c>
      <c r="D907">
        <v>3500000</v>
      </c>
      <c r="E907">
        <v>3500000</v>
      </c>
      <c r="F907">
        <v>0</v>
      </c>
      <c r="G907">
        <v>0</v>
      </c>
      <c r="H907">
        <v>0</v>
      </c>
      <c r="I907">
        <v>3468342.18</v>
      </c>
      <c r="J907" s="186">
        <v>99.095490857142863</v>
      </c>
      <c r="K907">
        <v>0</v>
      </c>
      <c r="L907">
        <v>0</v>
      </c>
      <c r="M907">
        <v>3468342.18</v>
      </c>
      <c r="N907">
        <v>0</v>
      </c>
      <c r="O907">
        <v>3468342.18</v>
      </c>
      <c r="P907">
        <v>0</v>
      </c>
      <c r="Q907">
        <v>-59379.02</v>
      </c>
      <c r="R907">
        <v>0</v>
      </c>
      <c r="S907" t="s">
        <v>881</v>
      </c>
      <c r="T907" t="s">
        <v>76</v>
      </c>
      <c r="U907" t="s">
        <v>77</v>
      </c>
      <c r="V907" t="s">
        <v>76</v>
      </c>
      <c r="W907" t="s">
        <v>33</v>
      </c>
      <c r="X907" t="s">
        <v>78</v>
      </c>
      <c r="Y907" t="s">
        <v>86</v>
      </c>
      <c r="Z907" s="198">
        <v>45335</v>
      </c>
      <c r="AA907" s="198">
        <v>45838</v>
      </c>
      <c r="AB907" t="s">
        <v>36</v>
      </c>
      <c r="AC907">
        <v>3500000</v>
      </c>
      <c r="AD907" t="s">
        <v>77</v>
      </c>
      <c r="AE907" t="s">
        <v>37</v>
      </c>
      <c r="AF907" s="37">
        <v>1</v>
      </c>
      <c r="AG907" s="79" t="str">
        <f t="shared" si="14"/>
        <v>0</v>
      </c>
      <c r="AH907" s="3">
        <v>1</v>
      </c>
    </row>
    <row r="908" spans="1:34" x14ac:dyDescent="0.3">
      <c r="A908" t="s">
        <v>2003</v>
      </c>
      <c r="B908" t="s">
        <v>2004</v>
      </c>
      <c r="C908" t="s">
        <v>1856</v>
      </c>
      <c r="D908">
        <v>2000000</v>
      </c>
      <c r="E908">
        <v>2000000</v>
      </c>
      <c r="F908">
        <v>0</v>
      </c>
      <c r="G908">
        <v>0</v>
      </c>
      <c r="H908">
        <v>0</v>
      </c>
      <c r="I908">
        <v>1973190.39</v>
      </c>
      <c r="J908" s="186">
        <v>98.659519500000002</v>
      </c>
      <c r="K908">
        <v>0</v>
      </c>
      <c r="L908">
        <v>0</v>
      </c>
      <c r="M908">
        <v>1973190.39</v>
      </c>
      <c r="N908">
        <v>0</v>
      </c>
      <c r="O908">
        <v>1973190.39</v>
      </c>
      <c r="P908">
        <v>0</v>
      </c>
      <c r="Q908">
        <v>0</v>
      </c>
      <c r="R908">
        <v>0</v>
      </c>
      <c r="S908" t="s">
        <v>1784</v>
      </c>
      <c r="T908" t="s">
        <v>76</v>
      </c>
      <c r="U908" t="s">
        <v>77</v>
      </c>
      <c r="V908" t="s">
        <v>76</v>
      </c>
      <c r="W908" t="s">
        <v>33</v>
      </c>
      <c r="X908" t="s">
        <v>78</v>
      </c>
      <c r="Y908" t="s">
        <v>86</v>
      </c>
      <c r="Z908" s="198">
        <v>45367</v>
      </c>
      <c r="AA908" s="198">
        <v>45838</v>
      </c>
      <c r="AB908" t="s">
        <v>36</v>
      </c>
      <c r="AC908">
        <v>2000000</v>
      </c>
      <c r="AD908" t="s">
        <v>77</v>
      </c>
      <c r="AE908" t="s">
        <v>37</v>
      </c>
      <c r="AF908" s="37">
        <v>1</v>
      </c>
      <c r="AG908" s="79" t="str">
        <f t="shared" si="14"/>
        <v>0</v>
      </c>
      <c r="AH908" s="3">
        <v>1</v>
      </c>
    </row>
    <row r="909" spans="1:34" x14ac:dyDescent="0.3">
      <c r="A909" t="s">
        <v>2001</v>
      </c>
      <c r="B909" t="s">
        <v>2002</v>
      </c>
      <c r="C909" t="s">
        <v>1856</v>
      </c>
      <c r="D909">
        <v>1900000</v>
      </c>
      <c r="E909">
        <v>1900000</v>
      </c>
      <c r="F909">
        <v>0</v>
      </c>
      <c r="G909">
        <v>0</v>
      </c>
      <c r="H909">
        <v>0</v>
      </c>
      <c r="I909">
        <v>1814722.57</v>
      </c>
      <c r="J909" s="186">
        <v>95.511714210526321</v>
      </c>
      <c r="K909">
        <v>0</v>
      </c>
      <c r="L909">
        <v>0</v>
      </c>
      <c r="M909">
        <v>1814722.57</v>
      </c>
      <c r="N909">
        <v>0</v>
      </c>
      <c r="O909">
        <v>1814722.57</v>
      </c>
      <c r="P909">
        <v>0</v>
      </c>
      <c r="Q909">
        <v>0</v>
      </c>
      <c r="R909">
        <v>0</v>
      </c>
      <c r="S909" t="s">
        <v>1784</v>
      </c>
      <c r="T909" t="s">
        <v>76</v>
      </c>
      <c r="U909" t="s">
        <v>77</v>
      </c>
      <c r="V909" t="s">
        <v>76</v>
      </c>
      <c r="W909" t="s">
        <v>33</v>
      </c>
      <c r="X909" t="s">
        <v>78</v>
      </c>
      <c r="Y909" t="s">
        <v>86</v>
      </c>
      <c r="Z909" s="198">
        <v>45017</v>
      </c>
      <c r="AA909" s="198">
        <v>45838</v>
      </c>
      <c r="AB909" t="s">
        <v>36</v>
      </c>
      <c r="AC909">
        <v>1900000</v>
      </c>
      <c r="AD909" t="s">
        <v>77</v>
      </c>
      <c r="AE909" t="s">
        <v>37</v>
      </c>
      <c r="AF909" s="37">
        <v>1</v>
      </c>
      <c r="AG909" s="79" t="str">
        <f t="shared" si="14"/>
        <v>0</v>
      </c>
      <c r="AH909" s="3">
        <v>1</v>
      </c>
    </row>
    <row r="910" spans="1:34" x14ac:dyDescent="0.3">
      <c r="A910" t="s">
        <v>1948</v>
      </c>
      <c r="B910" t="s">
        <v>1949</v>
      </c>
      <c r="C910" t="s">
        <v>1854</v>
      </c>
      <c r="D910">
        <v>1000000</v>
      </c>
      <c r="E910">
        <v>1000000</v>
      </c>
      <c r="F910">
        <v>0</v>
      </c>
      <c r="G910">
        <v>0</v>
      </c>
      <c r="H910">
        <v>0</v>
      </c>
      <c r="I910">
        <v>894954.51</v>
      </c>
      <c r="J910" s="186">
        <v>89.495451000000003</v>
      </c>
      <c r="K910">
        <v>0</v>
      </c>
      <c r="L910">
        <v>0</v>
      </c>
      <c r="M910">
        <v>894954.51</v>
      </c>
      <c r="N910">
        <v>0</v>
      </c>
      <c r="O910">
        <v>894954.51</v>
      </c>
      <c r="P910">
        <v>0</v>
      </c>
      <c r="Q910">
        <v>0</v>
      </c>
      <c r="R910">
        <v>0</v>
      </c>
      <c r="S910" t="s">
        <v>72</v>
      </c>
      <c r="T910" t="s">
        <v>41</v>
      </c>
      <c r="U910" t="s">
        <v>42</v>
      </c>
      <c r="V910" t="s">
        <v>41</v>
      </c>
      <c r="W910" t="s">
        <v>33</v>
      </c>
      <c r="X910" t="s">
        <v>43</v>
      </c>
      <c r="Y910" t="s">
        <v>35</v>
      </c>
      <c r="Z910" s="198">
        <v>45339</v>
      </c>
      <c r="AA910" s="198">
        <v>45716</v>
      </c>
      <c r="AB910" t="s">
        <v>36</v>
      </c>
      <c r="AC910">
        <v>1000000</v>
      </c>
      <c r="AD910" t="s">
        <v>42</v>
      </c>
      <c r="AE910" t="s">
        <v>37</v>
      </c>
      <c r="AF910" s="37">
        <v>1</v>
      </c>
      <c r="AG910" s="79" t="str">
        <f t="shared" si="14"/>
        <v>0</v>
      </c>
      <c r="AH910" s="3">
        <v>1</v>
      </c>
    </row>
    <row r="911" spans="1:34" x14ac:dyDescent="0.3">
      <c r="A911" t="s">
        <v>1936</v>
      </c>
      <c r="B911" t="s">
        <v>1937</v>
      </c>
      <c r="C911" t="s">
        <v>1856</v>
      </c>
      <c r="D911">
        <v>1400000</v>
      </c>
      <c r="E911">
        <v>1400000</v>
      </c>
      <c r="F911">
        <v>0</v>
      </c>
      <c r="G911">
        <v>0</v>
      </c>
      <c r="H911">
        <v>0</v>
      </c>
      <c r="I911">
        <v>1375176.57</v>
      </c>
      <c r="J911" s="186">
        <v>98.226897857142859</v>
      </c>
      <c r="K911">
        <v>0</v>
      </c>
      <c r="L911">
        <v>0</v>
      </c>
      <c r="M911">
        <v>1375176.57</v>
      </c>
      <c r="N911">
        <v>0</v>
      </c>
      <c r="O911">
        <v>1375176.57</v>
      </c>
      <c r="P911">
        <v>0</v>
      </c>
      <c r="Q911">
        <v>0</v>
      </c>
      <c r="R911">
        <v>0</v>
      </c>
      <c r="S911" t="s">
        <v>881</v>
      </c>
      <c r="T911" t="s">
        <v>76</v>
      </c>
      <c r="U911" t="s">
        <v>77</v>
      </c>
      <c r="V911" t="s">
        <v>76</v>
      </c>
      <c r="W911" t="s">
        <v>33</v>
      </c>
      <c r="X911" t="s">
        <v>78</v>
      </c>
      <c r="Y911" t="s">
        <v>44</v>
      </c>
      <c r="Z911" s="198">
        <v>45017</v>
      </c>
      <c r="AA911" s="198">
        <v>45930</v>
      </c>
      <c r="AB911" t="s">
        <v>36</v>
      </c>
      <c r="AC911">
        <v>1400000</v>
      </c>
      <c r="AD911" t="s">
        <v>77</v>
      </c>
      <c r="AE911" t="s">
        <v>37</v>
      </c>
      <c r="AF911" s="37">
        <v>1</v>
      </c>
      <c r="AG911" s="79" t="str">
        <f t="shared" si="14"/>
        <v>0</v>
      </c>
      <c r="AH911" s="3">
        <v>1</v>
      </c>
    </row>
    <row r="912" spans="1:34" x14ac:dyDescent="0.3">
      <c r="A912" t="s">
        <v>1934</v>
      </c>
      <c r="B912" t="s">
        <v>1935</v>
      </c>
      <c r="C912" t="s">
        <v>1856</v>
      </c>
      <c r="D912">
        <v>1400000</v>
      </c>
      <c r="E912">
        <v>1400000</v>
      </c>
      <c r="F912">
        <v>0</v>
      </c>
      <c r="G912">
        <v>0</v>
      </c>
      <c r="H912">
        <v>0</v>
      </c>
      <c r="I912">
        <v>1384470.41</v>
      </c>
      <c r="J912" s="186">
        <v>98.890743571428573</v>
      </c>
      <c r="K912">
        <v>0</v>
      </c>
      <c r="L912">
        <v>0</v>
      </c>
      <c r="M912">
        <v>1384470.41</v>
      </c>
      <c r="N912">
        <v>0</v>
      </c>
      <c r="O912">
        <v>1384470.41</v>
      </c>
      <c r="P912">
        <v>0</v>
      </c>
      <c r="Q912">
        <v>0</v>
      </c>
      <c r="R912">
        <v>0</v>
      </c>
      <c r="S912" t="s">
        <v>881</v>
      </c>
      <c r="T912" t="s">
        <v>76</v>
      </c>
      <c r="U912" t="s">
        <v>77</v>
      </c>
      <c r="V912" t="s">
        <v>76</v>
      </c>
      <c r="W912" t="s">
        <v>33</v>
      </c>
      <c r="X912" t="s">
        <v>78</v>
      </c>
      <c r="Y912" t="s">
        <v>44</v>
      </c>
      <c r="Z912" s="198">
        <v>45017</v>
      </c>
      <c r="AA912" s="198">
        <v>45930</v>
      </c>
      <c r="AB912" t="s">
        <v>36</v>
      </c>
      <c r="AC912">
        <v>1400000</v>
      </c>
      <c r="AD912" t="s">
        <v>77</v>
      </c>
      <c r="AE912" t="s">
        <v>37</v>
      </c>
      <c r="AF912" s="37">
        <v>1</v>
      </c>
      <c r="AG912" s="79" t="str">
        <f t="shared" si="14"/>
        <v>0</v>
      </c>
      <c r="AH912" s="3">
        <v>1</v>
      </c>
    </row>
    <row r="913" spans="1:34" x14ac:dyDescent="0.3">
      <c r="A913" t="s">
        <v>1979</v>
      </c>
      <c r="B913" t="s">
        <v>1980</v>
      </c>
      <c r="C913" t="s">
        <v>1857</v>
      </c>
      <c r="D913">
        <v>800000</v>
      </c>
      <c r="E913">
        <v>800000</v>
      </c>
      <c r="F913">
        <v>0</v>
      </c>
      <c r="G913">
        <v>0</v>
      </c>
      <c r="H913">
        <v>0</v>
      </c>
      <c r="I913">
        <v>789206.55</v>
      </c>
      <c r="J913" s="186">
        <v>98.650818749999999</v>
      </c>
      <c r="K913">
        <v>0</v>
      </c>
      <c r="L913">
        <v>0</v>
      </c>
      <c r="M913">
        <v>789206.55</v>
      </c>
      <c r="N913">
        <v>0</v>
      </c>
      <c r="O913">
        <v>789206.55</v>
      </c>
      <c r="P913">
        <v>0</v>
      </c>
      <c r="Q913">
        <v>0</v>
      </c>
      <c r="R913">
        <v>0</v>
      </c>
      <c r="S913" t="s">
        <v>1001</v>
      </c>
      <c r="T913" t="s">
        <v>100</v>
      </c>
      <c r="U913" t="s">
        <v>101</v>
      </c>
      <c r="V913" t="s">
        <v>100</v>
      </c>
      <c r="W913" t="s">
        <v>33</v>
      </c>
      <c r="X913" t="s">
        <v>102</v>
      </c>
      <c r="Y913" t="s">
        <v>35</v>
      </c>
      <c r="Z913" s="198">
        <v>45342</v>
      </c>
      <c r="AA913" s="198">
        <v>45747</v>
      </c>
      <c r="AB913" t="s">
        <v>36</v>
      </c>
      <c r="AC913">
        <v>1</v>
      </c>
      <c r="AD913" t="s">
        <v>101</v>
      </c>
      <c r="AE913" t="s">
        <v>37</v>
      </c>
      <c r="AF913" s="37">
        <v>1</v>
      </c>
      <c r="AG913" s="79" t="str">
        <f t="shared" si="14"/>
        <v>0</v>
      </c>
      <c r="AH913" s="3">
        <v>1</v>
      </c>
    </row>
    <row r="914" spans="1:34" x14ac:dyDescent="0.3">
      <c r="A914" t="s">
        <v>2040</v>
      </c>
      <c r="B914" t="s">
        <v>2041</v>
      </c>
      <c r="C914" t="s">
        <v>1857</v>
      </c>
      <c r="D914">
        <v>10800000</v>
      </c>
      <c r="E914">
        <v>10800000</v>
      </c>
      <c r="F914">
        <v>0</v>
      </c>
      <c r="G914">
        <v>0</v>
      </c>
      <c r="H914">
        <v>0</v>
      </c>
      <c r="I914">
        <v>10733932.58</v>
      </c>
      <c r="J914" s="186">
        <v>99.388264629629631</v>
      </c>
      <c r="K914">
        <v>0</v>
      </c>
      <c r="L914">
        <v>0</v>
      </c>
      <c r="M914">
        <v>10733932.58</v>
      </c>
      <c r="N914">
        <v>0</v>
      </c>
      <c r="O914">
        <v>10733932.58</v>
      </c>
      <c r="P914">
        <v>0</v>
      </c>
      <c r="Q914">
        <v>0</v>
      </c>
      <c r="R914">
        <v>0</v>
      </c>
      <c r="S914" t="s">
        <v>1001</v>
      </c>
      <c r="T914" t="s">
        <v>100</v>
      </c>
      <c r="U914" t="s">
        <v>101</v>
      </c>
      <c r="V914" t="s">
        <v>100</v>
      </c>
      <c r="W914" t="s">
        <v>33</v>
      </c>
      <c r="X914" t="s">
        <v>102</v>
      </c>
      <c r="Y914" t="s">
        <v>35</v>
      </c>
      <c r="Z914" s="198">
        <v>45377</v>
      </c>
      <c r="AA914" s="198">
        <v>45747</v>
      </c>
      <c r="AB914" t="s">
        <v>36</v>
      </c>
      <c r="AC914">
        <v>1000000</v>
      </c>
      <c r="AD914" t="s">
        <v>101</v>
      </c>
      <c r="AE914" t="s">
        <v>45</v>
      </c>
      <c r="AF914" s="37">
        <v>1</v>
      </c>
      <c r="AG914" s="79" t="str">
        <f t="shared" si="14"/>
        <v>0</v>
      </c>
      <c r="AH914" s="3">
        <v>1</v>
      </c>
    </row>
    <row r="915" spans="1:34" x14ac:dyDescent="0.3">
      <c r="A915" t="s">
        <v>1946</v>
      </c>
      <c r="B915" t="s">
        <v>1947</v>
      </c>
      <c r="C915" t="s">
        <v>1856</v>
      </c>
      <c r="D915">
        <v>2300001</v>
      </c>
      <c r="E915">
        <v>2300001</v>
      </c>
      <c r="F915">
        <v>0</v>
      </c>
      <c r="G915">
        <v>0</v>
      </c>
      <c r="H915">
        <v>0</v>
      </c>
      <c r="I915">
        <v>2262829.2400000002</v>
      </c>
      <c r="J915" s="186">
        <v>98.383837224418613</v>
      </c>
      <c r="K915">
        <v>0</v>
      </c>
      <c r="L915">
        <v>0</v>
      </c>
      <c r="M915">
        <v>2262829.2400000002</v>
      </c>
      <c r="N915">
        <v>0</v>
      </c>
      <c r="O915">
        <v>2262829.2400000002</v>
      </c>
      <c r="P915">
        <v>0</v>
      </c>
      <c r="Q915">
        <v>0</v>
      </c>
      <c r="R915">
        <v>0</v>
      </c>
      <c r="S915" t="s">
        <v>1784</v>
      </c>
      <c r="T915" t="s">
        <v>1002</v>
      </c>
      <c r="U915" t="s">
        <v>1003</v>
      </c>
      <c r="V915" t="s">
        <v>76</v>
      </c>
      <c r="W915" t="s">
        <v>33</v>
      </c>
      <c r="X915" t="s">
        <v>78</v>
      </c>
      <c r="Y915" t="s">
        <v>86</v>
      </c>
      <c r="Z915" s="198">
        <v>45017</v>
      </c>
      <c r="AA915" s="198">
        <v>45930</v>
      </c>
      <c r="AB915" t="s">
        <v>36</v>
      </c>
      <c r="AC915">
        <v>1</v>
      </c>
      <c r="AD915" t="s">
        <v>77</v>
      </c>
      <c r="AE915" t="s">
        <v>37</v>
      </c>
      <c r="AF915" s="37">
        <v>1</v>
      </c>
      <c r="AG915" s="79" t="str">
        <f t="shared" si="14"/>
        <v>0</v>
      </c>
      <c r="AH915" s="3">
        <v>1</v>
      </c>
    </row>
    <row r="916" spans="1:34" x14ac:dyDescent="0.3">
      <c r="A916" t="s">
        <v>1930</v>
      </c>
      <c r="B916" t="s">
        <v>1931</v>
      </c>
      <c r="C916" t="s">
        <v>1854</v>
      </c>
      <c r="D916">
        <v>3600000</v>
      </c>
      <c r="E916">
        <v>3600000</v>
      </c>
      <c r="F916">
        <v>0</v>
      </c>
      <c r="G916">
        <v>0</v>
      </c>
      <c r="H916">
        <v>0</v>
      </c>
      <c r="I916">
        <v>3464683.92</v>
      </c>
      <c r="J916" s="186">
        <v>96.241219999999998</v>
      </c>
      <c r="K916">
        <v>0</v>
      </c>
      <c r="L916">
        <v>0</v>
      </c>
      <c r="M916">
        <v>3464683.92</v>
      </c>
      <c r="N916">
        <v>0</v>
      </c>
      <c r="O916">
        <v>3464683.92</v>
      </c>
      <c r="P916">
        <v>0</v>
      </c>
      <c r="Q916">
        <v>0</v>
      </c>
      <c r="R916">
        <v>0</v>
      </c>
      <c r="S916" t="s">
        <v>72</v>
      </c>
      <c r="T916" t="s">
        <v>41</v>
      </c>
      <c r="U916" t="s">
        <v>42</v>
      </c>
      <c r="V916" t="s">
        <v>41</v>
      </c>
      <c r="W916" t="s">
        <v>33</v>
      </c>
      <c r="X916" t="s">
        <v>43</v>
      </c>
      <c r="Y916" t="s">
        <v>35</v>
      </c>
      <c r="Z916" s="198">
        <v>45343</v>
      </c>
      <c r="AA916" s="198">
        <v>45716</v>
      </c>
      <c r="AB916" t="s">
        <v>36</v>
      </c>
      <c r="AC916">
        <v>2600000</v>
      </c>
      <c r="AD916" t="s">
        <v>42</v>
      </c>
      <c r="AE916" t="s">
        <v>37</v>
      </c>
      <c r="AF916" s="37">
        <v>1</v>
      </c>
      <c r="AG916" s="79" t="str">
        <f t="shared" si="14"/>
        <v>0</v>
      </c>
      <c r="AH916" s="3">
        <v>1</v>
      </c>
    </row>
    <row r="917" spans="1:34" x14ac:dyDescent="0.3">
      <c r="A917" t="s">
        <v>1956</v>
      </c>
      <c r="B917" t="s">
        <v>1957</v>
      </c>
      <c r="C917" t="s">
        <v>1855</v>
      </c>
      <c r="D917">
        <v>1200000</v>
      </c>
      <c r="E917">
        <v>1200000</v>
      </c>
      <c r="F917">
        <v>0</v>
      </c>
      <c r="G917">
        <v>0</v>
      </c>
      <c r="H917">
        <v>0</v>
      </c>
      <c r="I917">
        <v>1184240.75</v>
      </c>
      <c r="J917" s="186">
        <v>98.686729166666666</v>
      </c>
      <c r="K917">
        <v>0</v>
      </c>
      <c r="L917">
        <v>0</v>
      </c>
      <c r="M917">
        <v>1184240.75</v>
      </c>
      <c r="N917">
        <v>0</v>
      </c>
      <c r="O917">
        <v>1184240.75</v>
      </c>
      <c r="P917">
        <v>0</v>
      </c>
      <c r="Q917">
        <v>0</v>
      </c>
      <c r="R917">
        <v>0</v>
      </c>
      <c r="S917" t="s">
        <v>1001</v>
      </c>
      <c r="T917" t="s">
        <v>57</v>
      </c>
      <c r="U917" t="s">
        <v>58</v>
      </c>
      <c r="V917" t="s">
        <v>57</v>
      </c>
      <c r="W917" t="s">
        <v>33</v>
      </c>
      <c r="X917" t="s">
        <v>59</v>
      </c>
      <c r="Y917" t="s">
        <v>44</v>
      </c>
      <c r="Z917" s="198">
        <v>45344</v>
      </c>
      <c r="AA917" s="198">
        <v>46022</v>
      </c>
      <c r="AB917" t="s">
        <v>36</v>
      </c>
      <c r="AC917">
        <v>1200000</v>
      </c>
      <c r="AD917" t="s">
        <v>58</v>
      </c>
      <c r="AE917" t="s">
        <v>37</v>
      </c>
      <c r="AF917" s="37">
        <v>1</v>
      </c>
      <c r="AG917" s="79" t="str">
        <f t="shared" si="14"/>
        <v>0</v>
      </c>
      <c r="AH917" s="3">
        <v>1</v>
      </c>
    </row>
    <row r="918" spans="1:34" x14ac:dyDescent="0.3">
      <c r="A918" t="s">
        <v>1938</v>
      </c>
      <c r="B918" t="s">
        <v>1939</v>
      </c>
      <c r="C918" t="s">
        <v>1857</v>
      </c>
      <c r="D918">
        <v>0</v>
      </c>
      <c r="E918">
        <v>0</v>
      </c>
      <c r="F918">
        <v>0</v>
      </c>
      <c r="G918">
        <v>0</v>
      </c>
      <c r="H918">
        <v>0</v>
      </c>
      <c r="I918">
        <v>0</v>
      </c>
      <c r="J918" s="186" t="e">
        <v>#DIV/0!</v>
      </c>
      <c r="K918">
        <v>0</v>
      </c>
      <c r="L918">
        <v>0</v>
      </c>
      <c r="M918">
        <v>0</v>
      </c>
      <c r="N918">
        <v>0</v>
      </c>
      <c r="O918">
        <v>0</v>
      </c>
      <c r="P918">
        <v>0</v>
      </c>
      <c r="Q918">
        <v>0</v>
      </c>
      <c r="R918">
        <v>0</v>
      </c>
      <c r="S918" t="s">
        <v>1001</v>
      </c>
      <c r="T918" t="s">
        <v>100</v>
      </c>
      <c r="U918" t="s">
        <v>101</v>
      </c>
      <c r="V918" t="s">
        <v>100</v>
      </c>
      <c r="W918" t="s">
        <v>33</v>
      </c>
      <c r="X918" t="s">
        <v>102</v>
      </c>
      <c r="Y918" t="s">
        <v>989</v>
      </c>
      <c r="Z918" s="198">
        <v>45345</v>
      </c>
      <c r="AA918" s="198">
        <v>45747</v>
      </c>
      <c r="AB918" t="s">
        <v>36</v>
      </c>
      <c r="AC918">
        <v>7500000</v>
      </c>
      <c r="AD918" t="s">
        <v>101</v>
      </c>
      <c r="AE918" t="s">
        <v>37</v>
      </c>
      <c r="AF918" s="37">
        <v>1</v>
      </c>
      <c r="AG918" s="79" t="str">
        <f t="shared" si="14"/>
        <v>0</v>
      </c>
      <c r="AH918" s="3">
        <v>1</v>
      </c>
    </row>
    <row r="919" spans="1:34" x14ac:dyDescent="0.3">
      <c r="A919" t="s">
        <v>1942</v>
      </c>
      <c r="B919" t="s">
        <v>1943</v>
      </c>
      <c r="C919" t="s">
        <v>1856</v>
      </c>
      <c r="D919">
        <v>1400000</v>
      </c>
      <c r="E919">
        <v>1400000</v>
      </c>
      <c r="F919">
        <v>0</v>
      </c>
      <c r="G919">
        <v>0</v>
      </c>
      <c r="H919">
        <v>0</v>
      </c>
      <c r="I919">
        <v>1343469.32</v>
      </c>
      <c r="J919" s="186">
        <v>95.962094285714286</v>
      </c>
      <c r="K919">
        <v>0</v>
      </c>
      <c r="L919">
        <v>0</v>
      </c>
      <c r="M919">
        <v>1343469.32</v>
      </c>
      <c r="N919">
        <v>0</v>
      </c>
      <c r="O919">
        <v>1343469.32</v>
      </c>
      <c r="P919">
        <v>0</v>
      </c>
      <c r="Q919">
        <v>0</v>
      </c>
      <c r="R919">
        <v>0</v>
      </c>
      <c r="S919" t="s">
        <v>881</v>
      </c>
      <c r="T919" t="s">
        <v>76</v>
      </c>
      <c r="U919" t="s">
        <v>77</v>
      </c>
      <c r="V919" t="s">
        <v>76</v>
      </c>
      <c r="W919" t="s">
        <v>33</v>
      </c>
      <c r="X919" t="s">
        <v>78</v>
      </c>
      <c r="Y919" t="s">
        <v>44</v>
      </c>
      <c r="Z919" s="198">
        <v>45017</v>
      </c>
      <c r="AA919" s="198">
        <v>45930</v>
      </c>
      <c r="AB919" t="s">
        <v>36</v>
      </c>
      <c r="AC919">
        <v>1400000</v>
      </c>
      <c r="AD919" t="s">
        <v>77</v>
      </c>
      <c r="AE919" t="s">
        <v>37</v>
      </c>
      <c r="AF919" s="37">
        <v>1</v>
      </c>
      <c r="AG919" s="79" t="str">
        <f t="shared" si="14"/>
        <v>0</v>
      </c>
      <c r="AH919" s="3">
        <v>1</v>
      </c>
    </row>
    <row r="920" spans="1:34" x14ac:dyDescent="0.3">
      <c r="A920" t="s">
        <v>1940</v>
      </c>
      <c r="B920" t="s">
        <v>1941</v>
      </c>
      <c r="C920" t="s">
        <v>1853</v>
      </c>
      <c r="D920">
        <v>850000</v>
      </c>
      <c r="E920">
        <v>850000</v>
      </c>
      <c r="F920">
        <v>0</v>
      </c>
      <c r="G920">
        <v>0</v>
      </c>
      <c r="H920">
        <v>0</v>
      </c>
      <c r="I920">
        <v>848655.72</v>
      </c>
      <c r="J920" s="186">
        <v>99.841849411764699</v>
      </c>
      <c r="K920">
        <v>0</v>
      </c>
      <c r="L920">
        <v>0</v>
      </c>
      <c r="M920">
        <v>848655.72</v>
      </c>
      <c r="N920">
        <v>0</v>
      </c>
      <c r="O920">
        <v>848655.72</v>
      </c>
      <c r="P920">
        <v>0</v>
      </c>
      <c r="Q920">
        <v>0</v>
      </c>
      <c r="R920">
        <v>0</v>
      </c>
      <c r="S920" t="s">
        <v>30</v>
      </c>
      <c r="T920" t="s">
        <v>31</v>
      </c>
      <c r="U920" t="s">
        <v>32</v>
      </c>
      <c r="V920" t="s">
        <v>31</v>
      </c>
      <c r="W920" t="s">
        <v>33</v>
      </c>
      <c r="X920" t="s">
        <v>34</v>
      </c>
      <c r="Y920" t="s">
        <v>44</v>
      </c>
      <c r="Z920" s="198">
        <v>45348</v>
      </c>
      <c r="AA920" s="198">
        <v>45747</v>
      </c>
      <c r="AB920" t="s">
        <v>36</v>
      </c>
      <c r="AC920">
        <v>850000</v>
      </c>
      <c r="AD920" t="s">
        <v>32</v>
      </c>
      <c r="AE920" t="s">
        <v>37</v>
      </c>
      <c r="AF920" s="37">
        <v>1</v>
      </c>
      <c r="AG920" s="79" t="str">
        <f t="shared" si="14"/>
        <v>0</v>
      </c>
      <c r="AH920" s="3">
        <v>1</v>
      </c>
    </row>
    <row r="921" spans="1:34" x14ac:dyDescent="0.3">
      <c r="A921" t="s">
        <v>1978</v>
      </c>
      <c r="B921" t="s">
        <v>1973</v>
      </c>
      <c r="C921" t="s">
        <v>1857</v>
      </c>
      <c r="D921">
        <v>2050001</v>
      </c>
      <c r="E921">
        <v>2050001</v>
      </c>
      <c r="F921">
        <v>0</v>
      </c>
      <c r="G921">
        <v>0</v>
      </c>
      <c r="H921">
        <v>0</v>
      </c>
      <c r="I921">
        <v>2012651.47</v>
      </c>
      <c r="J921" s="186">
        <v>98.178072596062151</v>
      </c>
      <c r="K921">
        <v>0</v>
      </c>
      <c r="L921">
        <v>0</v>
      </c>
      <c r="M921">
        <v>2012651.47</v>
      </c>
      <c r="N921">
        <v>0</v>
      </c>
      <c r="O921">
        <v>2012651.47</v>
      </c>
      <c r="P921">
        <v>0</v>
      </c>
      <c r="Q921">
        <v>0</v>
      </c>
      <c r="R921">
        <v>0</v>
      </c>
      <c r="S921" t="s">
        <v>1001</v>
      </c>
      <c r="T921" t="s">
        <v>100</v>
      </c>
      <c r="U921" t="s">
        <v>101</v>
      </c>
      <c r="V921" t="s">
        <v>100</v>
      </c>
      <c r="W921" t="s">
        <v>33</v>
      </c>
      <c r="X921" t="s">
        <v>102</v>
      </c>
      <c r="Y921" t="s">
        <v>35</v>
      </c>
      <c r="Z921" s="198">
        <v>45349</v>
      </c>
      <c r="AA921" s="198">
        <v>45747</v>
      </c>
      <c r="AB921" t="s">
        <v>36</v>
      </c>
      <c r="AC921">
        <v>1</v>
      </c>
      <c r="AD921" t="s">
        <v>101</v>
      </c>
      <c r="AE921" t="s">
        <v>37</v>
      </c>
      <c r="AF921" s="37">
        <v>1</v>
      </c>
      <c r="AG921" s="79" t="str">
        <f t="shared" si="14"/>
        <v>0</v>
      </c>
      <c r="AH921" s="3">
        <v>1</v>
      </c>
    </row>
    <row r="922" spans="1:34" x14ac:dyDescent="0.3">
      <c r="A922" t="s">
        <v>1944</v>
      </c>
      <c r="B922" t="s">
        <v>1945</v>
      </c>
      <c r="C922" t="s">
        <v>1859</v>
      </c>
      <c r="D922">
        <v>2000000</v>
      </c>
      <c r="E922">
        <v>2000000</v>
      </c>
      <c r="F922">
        <v>0</v>
      </c>
      <c r="G922">
        <v>0</v>
      </c>
      <c r="H922">
        <v>0</v>
      </c>
      <c r="I922">
        <v>1425788.31</v>
      </c>
      <c r="J922" s="186">
        <v>71.289415500000004</v>
      </c>
      <c r="K922">
        <v>0</v>
      </c>
      <c r="L922">
        <v>0</v>
      </c>
      <c r="M922">
        <v>1425788.31</v>
      </c>
      <c r="N922">
        <v>0</v>
      </c>
      <c r="O922">
        <v>1425788.31</v>
      </c>
      <c r="P922">
        <v>0</v>
      </c>
      <c r="Q922">
        <v>0</v>
      </c>
      <c r="R922">
        <v>0</v>
      </c>
      <c r="S922" t="s">
        <v>1355</v>
      </c>
      <c r="T922" t="s">
        <v>162</v>
      </c>
      <c r="U922" t="s">
        <v>163</v>
      </c>
      <c r="V922" t="s">
        <v>162</v>
      </c>
      <c r="W922" t="s">
        <v>33</v>
      </c>
      <c r="X922" t="s">
        <v>164</v>
      </c>
      <c r="Y922" t="s">
        <v>35</v>
      </c>
      <c r="Z922" s="198">
        <v>45017</v>
      </c>
      <c r="AA922" s="198">
        <v>45747</v>
      </c>
      <c r="AB922" t="s">
        <v>36</v>
      </c>
      <c r="AC922">
        <v>1000000</v>
      </c>
      <c r="AD922" t="s">
        <v>163</v>
      </c>
      <c r="AE922" t="s">
        <v>37</v>
      </c>
      <c r="AF922" s="37">
        <v>1</v>
      </c>
      <c r="AG922" s="79" t="str">
        <f t="shared" si="14"/>
        <v>0</v>
      </c>
      <c r="AH922" s="3">
        <v>1</v>
      </c>
    </row>
    <row r="923" spans="1:34" x14ac:dyDescent="0.3">
      <c r="A923" t="s">
        <v>1950</v>
      </c>
      <c r="B923" t="s">
        <v>1951</v>
      </c>
      <c r="C923" t="s">
        <v>1854</v>
      </c>
      <c r="D923">
        <v>4000000</v>
      </c>
      <c r="E923">
        <v>4000000</v>
      </c>
      <c r="F923">
        <v>0</v>
      </c>
      <c r="G923">
        <v>0</v>
      </c>
      <c r="H923">
        <v>0</v>
      </c>
      <c r="I923">
        <v>3992317.68</v>
      </c>
      <c r="J923" s="186">
        <v>99.807942000000011</v>
      </c>
      <c r="K923">
        <v>0</v>
      </c>
      <c r="L923">
        <v>0</v>
      </c>
      <c r="M923">
        <v>3992317.68</v>
      </c>
      <c r="N923">
        <v>0</v>
      </c>
      <c r="O923">
        <v>3992317.68</v>
      </c>
      <c r="P923">
        <v>0</v>
      </c>
      <c r="Q923">
        <v>0</v>
      </c>
      <c r="R923">
        <v>0</v>
      </c>
      <c r="S923" t="s">
        <v>72</v>
      </c>
      <c r="T923" t="s">
        <v>41</v>
      </c>
      <c r="U923" t="s">
        <v>42</v>
      </c>
      <c r="V923" t="s">
        <v>41</v>
      </c>
      <c r="W923" t="s">
        <v>33</v>
      </c>
      <c r="X923" t="s">
        <v>43</v>
      </c>
      <c r="Y923" t="s">
        <v>35</v>
      </c>
      <c r="Z923" s="198">
        <v>45350</v>
      </c>
      <c r="AA923" s="198">
        <v>45747</v>
      </c>
      <c r="AB923" t="s">
        <v>36</v>
      </c>
      <c r="AC923">
        <v>3000000</v>
      </c>
      <c r="AD923" t="s">
        <v>42</v>
      </c>
      <c r="AE923" t="s">
        <v>37</v>
      </c>
      <c r="AF923" s="37">
        <v>1</v>
      </c>
      <c r="AG923" s="79" t="str">
        <f t="shared" si="14"/>
        <v>0</v>
      </c>
      <c r="AH923" s="3">
        <v>1</v>
      </c>
    </row>
    <row r="924" spans="1:34" x14ac:dyDescent="0.3">
      <c r="A924" t="s">
        <v>1952</v>
      </c>
      <c r="B924" t="s">
        <v>1953</v>
      </c>
      <c r="C924" t="s">
        <v>1853</v>
      </c>
      <c r="D924">
        <v>3000000</v>
      </c>
      <c r="E924">
        <v>3000000</v>
      </c>
      <c r="F924">
        <v>0</v>
      </c>
      <c r="G924">
        <v>0</v>
      </c>
      <c r="H924">
        <v>0</v>
      </c>
      <c r="I924">
        <v>2973017.83</v>
      </c>
      <c r="J924" s="186">
        <v>99.100594333333333</v>
      </c>
      <c r="K924">
        <v>0</v>
      </c>
      <c r="L924">
        <v>0</v>
      </c>
      <c r="M924">
        <v>2973017.83</v>
      </c>
      <c r="N924">
        <v>0</v>
      </c>
      <c r="O924">
        <v>2973017.83</v>
      </c>
      <c r="P924">
        <v>0</v>
      </c>
      <c r="Q924">
        <v>0</v>
      </c>
      <c r="R924">
        <v>0</v>
      </c>
      <c r="S924" t="s">
        <v>30</v>
      </c>
      <c r="T924" t="s">
        <v>31</v>
      </c>
      <c r="U924" t="s">
        <v>32</v>
      </c>
      <c r="V924" t="s">
        <v>31</v>
      </c>
      <c r="W924" t="s">
        <v>33</v>
      </c>
      <c r="X924" t="s">
        <v>34</v>
      </c>
      <c r="Y924" t="s">
        <v>35</v>
      </c>
      <c r="Z924" s="198">
        <v>45351</v>
      </c>
      <c r="AA924" s="198">
        <v>45747</v>
      </c>
      <c r="AB924" t="s">
        <v>36</v>
      </c>
      <c r="AC924">
        <v>1500000</v>
      </c>
      <c r="AD924" t="s">
        <v>32</v>
      </c>
      <c r="AE924" t="s">
        <v>37</v>
      </c>
      <c r="AF924" s="37">
        <v>1</v>
      </c>
      <c r="AG924" s="79" t="str">
        <f t="shared" si="14"/>
        <v>0</v>
      </c>
      <c r="AH924" s="3">
        <v>1</v>
      </c>
    </row>
    <row r="925" spans="1:34" x14ac:dyDescent="0.3">
      <c r="A925" t="s">
        <v>1954</v>
      </c>
      <c r="B925" t="s">
        <v>1955</v>
      </c>
      <c r="C925" t="s">
        <v>1860</v>
      </c>
      <c r="D925">
        <v>2300000</v>
      </c>
      <c r="E925">
        <v>2300000</v>
      </c>
      <c r="F925">
        <v>0</v>
      </c>
      <c r="G925">
        <v>0</v>
      </c>
      <c r="H925">
        <v>0</v>
      </c>
      <c r="I925">
        <v>1813299.44</v>
      </c>
      <c r="J925" s="186">
        <v>78.839106086956519</v>
      </c>
      <c r="K925">
        <v>0</v>
      </c>
      <c r="L925">
        <v>0</v>
      </c>
      <c r="M925">
        <v>1813299.44</v>
      </c>
      <c r="N925">
        <v>0</v>
      </c>
      <c r="O925">
        <v>1813299.44</v>
      </c>
      <c r="P925">
        <v>0</v>
      </c>
      <c r="Q925">
        <v>0</v>
      </c>
      <c r="R925">
        <v>0</v>
      </c>
      <c r="S925" t="s">
        <v>111</v>
      </c>
      <c r="T925" t="s">
        <v>112</v>
      </c>
      <c r="U925" t="s">
        <v>113</v>
      </c>
      <c r="V925" t="s">
        <v>112</v>
      </c>
      <c r="W925" t="s">
        <v>33</v>
      </c>
      <c r="X925" t="s">
        <v>114</v>
      </c>
      <c r="Y925" t="s">
        <v>35</v>
      </c>
      <c r="Z925" s="198">
        <v>45351</v>
      </c>
      <c r="AA925" s="198">
        <v>45747</v>
      </c>
      <c r="AB925" t="s">
        <v>36</v>
      </c>
      <c r="AC925">
        <v>2300000</v>
      </c>
      <c r="AD925" t="s">
        <v>113</v>
      </c>
      <c r="AE925" t="s">
        <v>37</v>
      </c>
      <c r="AF925" s="37">
        <v>1</v>
      </c>
      <c r="AG925" s="79" t="str">
        <f t="shared" si="14"/>
        <v>0</v>
      </c>
      <c r="AH925" s="3">
        <v>1</v>
      </c>
    </row>
    <row r="926" spans="1:34" x14ac:dyDescent="0.3">
      <c r="A926" t="s">
        <v>1966</v>
      </c>
      <c r="B926" t="s">
        <v>1967</v>
      </c>
      <c r="C926" t="s">
        <v>1860</v>
      </c>
      <c r="D926">
        <v>5000000</v>
      </c>
      <c r="E926">
        <v>5000000</v>
      </c>
      <c r="F926">
        <v>0</v>
      </c>
      <c r="G926">
        <v>0</v>
      </c>
      <c r="H926">
        <v>0</v>
      </c>
      <c r="I926">
        <v>4048136.33</v>
      </c>
      <c r="J926" s="186">
        <v>80.962726599999996</v>
      </c>
      <c r="K926">
        <v>0</v>
      </c>
      <c r="L926">
        <v>0</v>
      </c>
      <c r="M926">
        <v>4048136.33</v>
      </c>
      <c r="N926">
        <v>0</v>
      </c>
      <c r="O926">
        <v>4048136.33</v>
      </c>
      <c r="P926">
        <v>0</v>
      </c>
      <c r="Q926">
        <v>0</v>
      </c>
      <c r="R926">
        <v>0</v>
      </c>
      <c r="S926" t="s">
        <v>111</v>
      </c>
      <c r="T926" t="s">
        <v>112</v>
      </c>
      <c r="U926" t="s">
        <v>113</v>
      </c>
      <c r="V926" t="s">
        <v>112</v>
      </c>
      <c r="W926" t="s">
        <v>33</v>
      </c>
      <c r="X926" t="s">
        <v>114</v>
      </c>
      <c r="Y926" t="s">
        <v>35</v>
      </c>
      <c r="Z926" s="198">
        <v>45356</v>
      </c>
      <c r="AA926" s="198">
        <v>46022</v>
      </c>
      <c r="AB926" t="s">
        <v>36</v>
      </c>
      <c r="AC926">
        <v>4000000</v>
      </c>
      <c r="AD926" t="s">
        <v>113</v>
      </c>
      <c r="AE926" t="s">
        <v>37</v>
      </c>
      <c r="AF926" s="37">
        <v>1</v>
      </c>
      <c r="AG926" s="79" t="str">
        <f t="shared" si="14"/>
        <v>0</v>
      </c>
      <c r="AH926" s="3">
        <v>1</v>
      </c>
    </row>
    <row r="927" spans="1:34" x14ac:dyDescent="0.3">
      <c r="A927" t="s">
        <v>2060</v>
      </c>
      <c r="B927" t="s">
        <v>2061</v>
      </c>
      <c r="C927" t="s">
        <v>1856</v>
      </c>
      <c r="D927">
        <v>2500000</v>
      </c>
      <c r="E927">
        <v>2500000</v>
      </c>
      <c r="F927">
        <v>0</v>
      </c>
      <c r="G927">
        <v>0</v>
      </c>
      <c r="H927">
        <v>0</v>
      </c>
      <c r="I927">
        <v>2492441.7799999998</v>
      </c>
      <c r="J927" s="186">
        <v>99.697671199999988</v>
      </c>
      <c r="K927">
        <v>0</v>
      </c>
      <c r="L927">
        <v>0</v>
      </c>
      <c r="M927">
        <v>2492441.7799999998</v>
      </c>
      <c r="N927">
        <v>0</v>
      </c>
      <c r="O927">
        <v>2492441.7799999998</v>
      </c>
      <c r="P927">
        <v>0</v>
      </c>
      <c r="Q927">
        <v>0</v>
      </c>
      <c r="R927">
        <v>0</v>
      </c>
      <c r="S927" t="s">
        <v>881</v>
      </c>
      <c r="T927" t="s">
        <v>76</v>
      </c>
      <c r="U927" t="s">
        <v>77</v>
      </c>
      <c r="V927" t="s">
        <v>76</v>
      </c>
      <c r="W927" t="s">
        <v>33</v>
      </c>
      <c r="X927" t="s">
        <v>78</v>
      </c>
      <c r="Y927" t="s">
        <v>35</v>
      </c>
      <c r="Z927" s="198">
        <v>45017</v>
      </c>
      <c r="AA927" s="198">
        <v>45930</v>
      </c>
      <c r="AB927" t="s">
        <v>36</v>
      </c>
      <c r="AC927">
        <v>2500000</v>
      </c>
      <c r="AD927" t="s">
        <v>77</v>
      </c>
      <c r="AE927" t="s">
        <v>37</v>
      </c>
      <c r="AF927" s="37">
        <v>1</v>
      </c>
      <c r="AG927" s="79" t="str">
        <f t="shared" si="14"/>
        <v>0</v>
      </c>
      <c r="AH927" s="3">
        <v>1</v>
      </c>
    </row>
    <row r="928" spans="1:34" x14ac:dyDescent="0.3">
      <c r="A928" t="s">
        <v>1958</v>
      </c>
      <c r="B928" t="s">
        <v>1959</v>
      </c>
      <c r="C928" t="s">
        <v>1860</v>
      </c>
      <c r="D928">
        <v>1200000</v>
      </c>
      <c r="E928">
        <v>1200000</v>
      </c>
      <c r="F928">
        <v>0</v>
      </c>
      <c r="G928">
        <v>0</v>
      </c>
      <c r="H928">
        <v>0</v>
      </c>
      <c r="I928">
        <v>1058034.3500000001</v>
      </c>
      <c r="J928" s="186">
        <v>88.169529166666678</v>
      </c>
      <c r="K928">
        <v>0</v>
      </c>
      <c r="L928">
        <v>0</v>
      </c>
      <c r="M928">
        <v>1058034.3500000001</v>
      </c>
      <c r="N928">
        <v>0</v>
      </c>
      <c r="O928">
        <v>1058034.3500000001</v>
      </c>
      <c r="P928">
        <v>0</v>
      </c>
      <c r="Q928">
        <v>0</v>
      </c>
      <c r="R928">
        <v>0</v>
      </c>
      <c r="S928" t="s">
        <v>111</v>
      </c>
      <c r="T928" t="s">
        <v>112</v>
      </c>
      <c r="U928" t="s">
        <v>113</v>
      </c>
      <c r="V928" t="s">
        <v>112</v>
      </c>
      <c r="W928" t="s">
        <v>33</v>
      </c>
      <c r="X928" t="s">
        <v>114</v>
      </c>
      <c r="Y928" t="s">
        <v>44</v>
      </c>
      <c r="Z928" s="198">
        <v>45351</v>
      </c>
      <c r="AA928" s="198">
        <v>46022</v>
      </c>
      <c r="AB928" t="s">
        <v>36</v>
      </c>
      <c r="AC928">
        <v>1200000</v>
      </c>
      <c r="AD928" t="s">
        <v>113</v>
      </c>
      <c r="AE928" t="s">
        <v>37</v>
      </c>
      <c r="AF928" s="37">
        <v>1</v>
      </c>
      <c r="AG928" s="79" t="str">
        <f t="shared" si="14"/>
        <v>0</v>
      </c>
      <c r="AH928" s="3">
        <v>1</v>
      </c>
    </row>
    <row r="929" spans="1:34" x14ac:dyDescent="0.3">
      <c r="A929" t="s">
        <v>1960</v>
      </c>
      <c r="B929" t="s">
        <v>1961</v>
      </c>
      <c r="C929" t="s">
        <v>1860</v>
      </c>
      <c r="D929">
        <v>732000</v>
      </c>
      <c r="E929">
        <v>732000</v>
      </c>
      <c r="F929">
        <v>0</v>
      </c>
      <c r="G929">
        <v>0</v>
      </c>
      <c r="H929">
        <v>0</v>
      </c>
      <c r="I929">
        <v>619546.69999999995</v>
      </c>
      <c r="J929" s="186">
        <v>84.637527322404367</v>
      </c>
      <c r="K929">
        <v>0</v>
      </c>
      <c r="L929">
        <v>0</v>
      </c>
      <c r="M929">
        <v>619546.69999999995</v>
      </c>
      <c r="N929">
        <v>0</v>
      </c>
      <c r="O929">
        <v>619546.69999999995</v>
      </c>
      <c r="P929">
        <v>0</v>
      </c>
      <c r="Q929">
        <v>0</v>
      </c>
      <c r="R929">
        <v>0</v>
      </c>
      <c r="S929" t="s">
        <v>111</v>
      </c>
      <c r="T929" t="s">
        <v>112</v>
      </c>
      <c r="U929" t="s">
        <v>113</v>
      </c>
      <c r="V929" t="s">
        <v>112</v>
      </c>
      <c r="W929" t="s">
        <v>33</v>
      </c>
      <c r="X929" t="s">
        <v>114</v>
      </c>
      <c r="Y929" t="s">
        <v>35</v>
      </c>
      <c r="Z929" s="198">
        <v>45352</v>
      </c>
      <c r="AA929" s="198">
        <v>45747</v>
      </c>
      <c r="AB929" t="s">
        <v>36</v>
      </c>
      <c r="AC929">
        <v>732000</v>
      </c>
      <c r="AD929" t="s">
        <v>113</v>
      </c>
      <c r="AE929" t="s">
        <v>37</v>
      </c>
      <c r="AF929" s="37">
        <v>1</v>
      </c>
      <c r="AG929" s="79" t="str">
        <f t="shared" si="14"/>
        <v>0</v>
      </c>
      <c r="AH929" s="3">
        <v>1</v>
      </c>
    </row>
    <row r="930" spans="1:34" x14ac:dyDescent="0.3">
      <c r="A930" t="s">
        <v>1964</v>
      </c>
      <c r="B930" t="s">
        <v>1965</v>
      </c>
      <c r="C930" t="s">
        <v>1856</v>
      </c>
      <c r="D930">
        <v>1400000</v>
      </c>
      <c r="E930">
        <v>1400000</v>
      </c>
      <c r="F930">
        <v>0</v>
      </c>
      <c r="G930">
        <v>0</v>
      </c>
      <c r="H930">
        <v>0</v>
      </c>
      <c r="I930">
        <v>1376135.7</v>
      </c>
      <c r="J930" s="186">
        <v>98.295407142857144</v>
      </c>
      <c r="K930">
        <v>0</v>
      </c>
      <c r="L930">
        <v>0</v>
      </c>
      <c r="M930">
        <v>1376135.7</v>
      </c>
      <c r="N930">
        <v>0</v>
      </c>
      <c r="O930">
        <v>1376135.7</v>
      </c>
      <c r="P930">
        <v>0</v>
      </c>
      <c r="Q930">
        <v>0</v>
      </c>
      <c r="R930">
        <v>0</v>
      </c>
      <c r="S930" t="s">
        <v>881</v>
      </c>
      <c r="T930" t="s">
        <v>76</v>
      </c>
      <c r="U930" t="s">
        <v>77</v>
      </c>
      <c r="V930" t="s">
        <v>76</v>
      </c>
      <c r="W930" t="s">
        <v>33</v>
      </c>
      <c r="X930" t="s">
        <v>78</v>
      </c>
      <c r="Y930" t="s">
        <v>44</v>
      </c>
      <c r="Z930" s="198">
        <v>45017</v>
      </c>
      <c r="AA930" s="198">
        <v>45930</v>
      </c>
      <c r="AB930" t="s">
        <v>36</v>
      </c>
      <c r="AC930">
        <v>1400000</v>
      </c>
      <c r="AD930" t="s">
        <v>77</v>
      </c>
      <c r="AE930" t="s">
        <v>37</v>
      </c>
      <c r="AF930" s="37">
        <v>1</v>
      </c>
      <c r="AG930" s="79" t="str">
        <f t="shared" si="14"/>
        <v>0</v>
      </c>
      <c r="AH930" s="3">
        <v>1</v>
      </c>
    </row>
    <row r="931" spans="1:34" x14ac:dyDescent="0.3">
      <c r="A931" t="s">
        <v>1962</v>
      </c>
      <c r="B931" t="s">
        <v>1963</v>
      </c>
      <c r="C931" t="s">
        <v>1843</v>
      </c>
      <c r="D931">
        <v>2500000</v>
      </c>
      <c r="E931">
        <v>2500000</v>
      </c>
      <c r="F931">
        <v>0</v>
      </c>
      <c r="G931">
        <v>0</v>
      </c>
      <c r="H931">
        <v>0</v>
      </c>
      <c r="I931">
        <v>11895.24</v>
      </c>
      <c r="J931" s="186">
        <v>0.4758096</v>
      </c>
      <c r="K931">
        <v>0</v>
      </c>
      <c r="L931">
        <v>0</v>
      </c>
      <c r="M931">
        <v>11895.24</v>
      </c>
      <c r="N931">
        <v>0</v>
      </c>
      <c r="O931">
        <v>11895.24</v>
      </c>
      <c r="P931">
        <v>0</v>
      </c>
      <c r="Q931">
        <v>0</v>
      </c>
      <c r="R931">
        <v>0</v>
      </c>
      <c r="S931" t="s">
        <v>1506</v>
      </c>
      <c r="T931" t="s">
        <v>882</v>
      </c>
      <c r="U931" t="s">
        <v>883</v>
      </c>
      <c r="V931" t="s">
        <v>882</v>
      </c>
      <c r="W931" t="s">
        <v>33</v>
      </c>
      <c r="X931" t="s">
        <v>884</v>
      </c>
      <c r="Y931" t="s">
        <v>44</v>
      </c>
      <c r="Z931" s="198">
        <v>45017</v>
      </c>
      <c r="AA931" s="198">
        <v>45747</v>
      </c>
      <c r="AB931" t="s">
        <v>36</v>
      </c>
      <c r="AC931">
        <v>2500000</v>
      </c>
      <c r="AD931" t="s">
        <v>883</v>
      </c>
      <c r="AE931" t="s">
        <v>37</v>
      </c>
      <c r="AF931" s="37">
        <v>1</v>
      </c>
      <c r="AG931" s="79" t="str">
        <f t="shared" si="14"/>
        <v>0</v>
      </c>
      <c r="AH931" s="3">
        <v>1</v>
      </c>
    </row>
    <row r="932" spans="1:34" x14ac:dyDescent="0.3">
      <c r="A932" t="s">
        <v>2044</v>
      </c>
      <c r="B932" t="s">
        <v>2045</v>
      </c>
      <c r="C932" t="s">
        <v>1860</v>
      </c>
      <c r="D932">
        <v>2700000</v>
      </c>
      <c r="E932">
        <v>2700000</v>
      </c>
      <c r="F932">
        <v>0</v>
      </c>
      <c r="G932">
        <v>0</v>
      </c>
      <c r="H932">
        <v>0</v>
      </c>
      <c r="I932">
        <v>2691974.32</v>
      </c>
      <c r="J932" s="186">
        <v>99.702752592592589</v>
      </c>
      <c r="K932">
        <v>0</v>
      </c>
      <c r="L932">
        <v>0</v>
      </c>
      <c r="M932">
        <v>2691974.32</v>
      </c>
      <c r="N932">
        <v>0</v>
      </c>
      <c r="O932">
        <v>2691974.32</v>
      </c>
      <c r="P932">
        <v>0</v>
      </c>
      <c r="Q932">
        <v>0</v>
      </c>
      <c r="R932">
        <v>0</v>
      </c>
      <c r="S932" t="s">
        <v>111</v>
      </c>
      <c r="T932" t="s">
        <v>112</v>
      </c>
      <c r="U932" t="s">
        <v>113</v>
      </c>
      <c r="V932" t="s">
        <v>112</v>
      </c>
      <c r="W932" t="s">
        <v>33</v>
      </c>
      <c r="X932" t="s">
        <v>114</v>
      </c>
      <c r="Y932" t="s">
        <v>35</v>
      </c>
      <c r="Z932" s="198">
        <v>45379</v>
      </c>
      <c r="AA932" s="198">
        <v>46022</v>
      </c>
      <c r="AB932" t="s">
        <v>36</v>
      </c>
      <c r="AC932">
        <v>700000</v>
      </c>
      <c r="AD932" t="s">
        <v>113</v>
      </c>
      <c r="AE932" t="s">
        <v>37</v>
      </c>
      <c r="AF932" s="37">
        <v>1</v>
      </c>
      <c r="AG932" s="79" t="str">
        <f t="shared" si="14"/>
        <v>0</v>
      </c>
      <c r="AH932" s="3">
        <v>1</v>
      </c>
    </row>
    <row r="933" spans="1:34" x14ac:dyDescent="0.3">
      <c r="A933" t="s">
        <v>1968</v>
      </c>
      <c r="B933" t="s">
        <v>1969</v>
      </c>
      <c r="C933" t="s">
        <v>1857</v>
      </c>
      <c r="D933">
        <v>0</v>
      </c>
      <c r="E933">
        <v>0</v>
      </c>
      <c r="F933">
        <v>0</v>
      </c>
      <c r="G933">
        <v>0</v>
      </c>
      <c r="H933">
        <v>0</v>
      </c>
      <c r="I933">
        <v>0</v>
      </c>
      <c r="J933" s="186" t="e">
        <v>#DIV/0!</v>
      </c>
      <c r="K933">
        <v>0</v>
      </c>
      <c r="L933">
        <v>0</v>
      </c>
      <c r="M933">
        <v>0</v>
      </c>
      <c r="N933">
        <v>0</v>
      </c>
      <c r="O933">
        <v>0</v>
      </c>
      <c r="P933">
        <v>0</v>
      </c>
      <c r="Q933">
        <v>0</v>
      </c>
      <c r="R933">
        <v>0</v>
      </c>
      <c r="S933" t="s">
        <v>1001</v>
      </c>
      <c r="T933" t="s">
        <v>100</v>
      </c>
      <c r="U933" t="s">
        <v>101</v>
      </c>
      <c r="V933" t="s">
        <v>100</v>
      </c>
      <c r="W933" t="s">
        <v>33</v>
      </c>
      <c r="X933" t="s">
        <v>102</v>
      </c>
      <c r="Y933" t="s">
        <v>989</v>
      </c>
      <c r="Z933" s="198">
        <v>44991</v>
      </c>
      <c r="AA933" s="198">
        <v>45747</v>
      </c>
      <c r="AB933" t="s">
        <v>36</v>
      </c>
      <c r="AC933">
        <v>800000</v>
      </c>
      <c r="AD933" t="s">
        <v>101</v>
      </c>
      <c r="AE933" t="s">
        <v>37</v>
      </c>
      <c r="AF933" s="37">
        <v>1</v>
      </c>
      <c r="AG933" s="79" t="str">
        <f t="shared" si="14"/>
        <v>0</v>
      </c>
      <c r="AH933" s="3">
        <v>1</v>
      </c>
    </row>
    <row r="934" spans="1:34" x14ac:dyDescent="0.3">
      <c r="A934" t="s">
        <v>1972</v>
      </c>
      <c r="B934" t="s">
        <v>1973</v>
      </c>
      <c r="C934" t="s">
        <v>1857</v>
      </c>
      <c r="D934">
        <v>1200000</v>
      </c>
      <c r="E934">
        <v>1200000</v>
      </c>
      <c r="F934">
        <v>0</v>
      </c>
      <c r="G934">
        <v>0</v>
      </c>
      <c r="H934">
        <v>0</v>
      </c>
      <c r="I934">
        <v>1113375.3700000001</v>
      </c>
      <c r="J934" s="186">
        <v>92.781280833333341</v>
      </c>
      <c r="K934">
        <v>0</v>
      </c>
      <c r="L934">
        <v>0</v>
      </c>
      <c r="M934">
        <v>1113375.3700000001</v>
      </c>
      <c r="N934">
        <v>0</v>
      </c>
      <c r="O934">
        <v>1113375.3700000001</v>
      </c>
      <c r="P934">
        <v>0</v>
      </c>
      <c r="Q934">
        <v>0</v>
      </c>
      <c r="R934">
        <v>0</v>
      </c>
      <c r="S934" t="s">
        <v>1001</v>
      </c>
      <c r="T934" t="s">
        <v>100</v>
      </c>
      <c r="U934" t="s">
        <v>101</v>
      </c>
      <c r="V934" t="s">
        <v>100</v>
      </c>
      <c r="W934" t="s">
        <v>33</v>
      </c>
      <c r="X934" t="s">
        <v>102</v>
      </c>
      <c r="Y934" t="s">
        <v>44</v>
      </c>
      <c r="Z934" s="198">
        <v>44991</v>
      </c>
      <c r="AA934" s="198">
        <v>45747</v>
      </c>
      <c r="AB934" t="s">
        <v>36</v>
      </c>
      <c r="AC934">
        <v>1200000</v>
      </c>
      <c r="AD934" t="s">
        <v>101</v>
      </c>
      <c r="AE934" t="s">
        <v>37</v>
      </c>
      <c r="AF934" s="37">
        <v>1</v>
      </c>
      <c r="AG934" s="79" t="str">
        <f t="shared" si="14"/>
        <v>0</v>
      </c>
      <c r="AH934" s="3">
        <v>1</v>
      </c>
    </row>
    <row r="935" spans="1:34" x14ac:dyDescent="0.3">
      <c r="A935" t="s">
        <v>1974</v>
      </c>
      <c r="B935" t="s">
        <v>1975</v>
      </c>
      <c r="C935" t="s">
        <v>1855</v>
      </c>
      <c r="D935">
        <v>1500000</v>
      </c>
      <c r="E935">
        <v>1500000</v>
      </c>
      <c r="F935">
        <v>0</v>
      </c>
      <c r="G935">
        <v>0</v>
      </c>
      <c r="H935">
        <v>0</v>
      </c>
      <c r="I935">
        <v>1490158.32</v>
      </c>
      <c r="J935" s="186">
        <v>99.343888000000007</v>
      </c>
      <c r="K935">
        <v>0</v>
      </c>
      <c r="L935">
        <v>0</v>
      </c>
      <c r="M935">
        <v>1490158.32</v>
      </c>
      <c r="N935">
        <v>0</v>
      </c>
      <c r="O935">
        <v>1490158.32</v>
      </c>
      <c r="P935">
        <v>0</v>
      </c>
      <c r="Q935">
        <v>0</v>
      </c>
      <c r="R935">
        <v>0</v>
      </c>
      <c r="S935" t="s">
        <v>1001</v>
      </c>
      <c r="T935" t="s">
        <v>57</v>
      </c>
      <c r="U935" t="s">
        <v>58</v>
      </c>
      <c r="V935" t="s">
        <v>57</v>
      </c>
      <c r="W935" t="s">
        <v>33</v>
      </c>
      <c r="X935" t="s">
        <v>59</v>
      </c>
      <c r="Y935" t="s">
        <v>86</v>
      </c>
      <c r="Z935" s="198">
        <v>45359</v>
      </c>
      <c r="AA935" s="198">
        <v>46022</v>
      </c>
      <c r="AB935" t="s">
        <v>36</v>
      </c>
      <c r="AC935">
        <v>1</v>
      </c>
      <c r="AD935" t="s">
        <v>58</v>
      </c>
      <c r="AE935" t="s">
        <v>37</v>
      </c>
      <c r="AF935" s="37">
        <v>1</v>
      </c>
      <c r="AG935" s="79" t="str">
        <f t="shared" si="14"/>
        <v>0</v>
      </c>
      <c r="AH935" s="3">
        <v>1</v>
      </c>
    </row>
    <row r="936" spans="1:34" x14ac:dyDescent="0.3">
      <c r="A936" t="s">
        <v>1983</v>
      </c>
      <c r="B936" t="s">
        <v>1984</v>
      </c>
      <c r="C936" t="s">
        <v>1855</v>
      </c>
      <c r="D936">
        <v>1250000</v>
      </c>
      <c r="E936">
        <v>1250000</v>
      </c>
      <c r="F936">
        <v>0</v>
      </c>
      <c r="G936">
        <v>0</v>
      </c>
      <c r="H936">
        <v>0</v>
      </c>
      <c r="I936">
        <v>1246641</v>
      </c>
      <c r="J936" s="186">
        <v>99.731279999999998</v>
      </c>
      <c r="K936">
        <v>0</v>
      </c>
      <c r="L936">
        <v>0</v>
      </c>
      <c r="M936">
        <v>1246641</v>
      </c>
      <c r="N936">
        <v>0</v>
      </c>
      <c r="O936">
        <v>1246641</v>
      </c>
      <c r="P936">
        <v>0</v>
      </c>
      <c r="Q936">
        <v>0</v>
      </c>
      <c r="R936">
        <v>0</v>
      </c>
      <c r="S936" t="s">
        <v>1001</v>
      </c>
      <c r="T936" t="s">
        <v>57</v>
      </c>
      <c r="U936" t="s">
        <v>58</v>
      </c>
      <c r="V936" t="s">
        <v>57</v>
      </c>
      <c r="W936" t="s">
        <v>33</v>
      </c>
      <c r="X936" t="s">
        <v>59</v>
      </c>
      <c r="Y936" t="s">
        <v>35</v>
      </c>
      <c r="Z936" s="198">
        <v>45359</v>
      </c>
      <c r="AA936" s="198">
        <v>46022</v>
      </c>
      <c r="AB936" t="s">
        <v>36</v>
      </c>
      <c r="AC936">
        <v>1250000</v>
      </c>
      <c r="AD936" t="s">
        <v>58</v>
      </c>
      <c r="AE936" t="s">
        <v>37</v>
      </c>
      <c r="AF936" s="37">
        <v>1</v>
      </c>
      <c r="AG936" s="79" t="str">
        <f t="shared" si="14"/>
        <v>0</v>
      </c>
      <c r="AH936" s="3">
        <v>1</v>
      </c>
    </row>
    <row r="937" spans="1:34" x14ac:dyDescent="0.3">
      <c r="A937" t="s">
        <v>1981</v>
      </c>
      <c r="B937" t="s">
        <v>1982</v>
      </c>
      <c r="C937" t="s">
        <v>1855</v>
      </c>
      <c r="D937">
        <v>9000000</v>
      </c>
      <c r="E937">
        <v>9000000</v>
      </c>
      <c r="F937">
        <v>0</v>
      </c>
      <c r="G937">
        <v>0</v>
      </c>
      <c r="H937">
        <v>0</v>
      </c>
      <c r="I937">
        <v>8574761.1600000001</v>
      </c>
      <c r="J937" s="186">
        <v>95.275124000000005</v>
      </c>
      <c r="K937">
        <v>0</v>
      </c>
      <c r="L937">
        <v>0</v>
      </c>
      <c r="M937">
        <v>8574761.1600000001</v>
      </c>
      <c r="N937">
        <v>0</v>
      </c>
      <c r="O937">
        <v>8574761.1600000001</v>
      </c>
      <c r="P937">
        <v>0</v>
      </c>
      <c r="Q937">
        <v>0</v>
      </c>
      <c r="R937">
        <v>0</v>
      </c>
      <c r="S937" t="s">
        <v>1001</v>
      </c>
      <c r="T937" t="s">
        <v>57</v>
      </c>
      <c r="U937" t="s">
        <v>58</v>
      </c>
      <c r="V937" t="s">
        <v>57</v>
      </c>
      <c r="W937" t="s">
        <v>33</v>
      </c>
      <c r="X937" t="s">
        <v>59</v>
      </c>
      <c r="Y937" t="s">
        <v>35</v>
      </c>
      <c r="Z937" s="198">
        <v>45359</v>
      </c>
      <c r="AA937" s="198">
        <v>46022</v>
      </c>
      <c r="AB937" t="s">
        <v>36</v>
      </c>
      <c r="AC937">
        <v>1</v>
      </c>
      <c r="AD937" t="s">
        <v>58</v>
      </c>
      <c r="AE937" t="s">
        <v>45</v>
      </c>
      <c r="AF937" s="37">
        <v>1</v>
      </c>
      <c r="AG937" s="79" t="str">
        <f t="shared" si="14"/>
        <v>0</v>
      </c>
      <c r="AH937" s="3">
        <v>1</v>
      </c>
    </row>
    <row r="938" spans="1:34" x14ac:dyDescent="0.3">
      <c r="A938" t="s">
        <v>1987</v>
      </c>
      <c r="B938" t="s">
        <v>1988</v>
      </c>
      <c r="C938" t="s">
        <v>1858</v>
      </c>
      <c r="D938">
        <v>8000000</v>
      </c>
      <c r="E938">
        <v>8000000</v>
      </c>
      <c r="F938">
        <v>0</v>
      </c>
      <c r="G938">
        <v>0</v>
      </c>
      <c r="H938">
        <v>0</v>
      </c>
      <c r="I938">
        <v>7983830.0999999996</v>
      </c>
      <c r="J938" s="186">
        <v>99.797876250000002</v>
      </c>
      <c r="K938">
        <v>0</v>
      </c>
      <c r="L938">
        <v>0</v>
      </c>
      <c r="M938">
        <v>7983830.0999999996</v>
      </c>
      <c r="N938">
        <v>0</v>
      </c>
      <c r="O938">
        <v>7983830.0999999996</v>
      </c>
      <c r="P938">
        <v>0</v>
      </c>
      <c r="Q938">
        <v>0</v>
      </c>
      <c r="R938">
        <v>0</v>
      </c>
      <c r="S938" t="s">
        <v>1231</v>
      </c>
      <c r="T938" t="s">
        <v>51</v>
      </c>
      <c r="U938" t="s">
        <v>52</v>
      </c>
      <c r="V938" t="s">
        <v>51</v>
      </c>
      <c r="W938" t="s">
        <v>33</v>
      </c>
      <c r="X938" t="s">
        <v>53</v>
      </c>
      <c r="Y938" t="s">
        <v>35</v>
      </c>
      <c r="Z938" s="198">
        <v>45365</v>
      </c>
      <c r="AA938" s="198">
        <v>45747</v>
      </c>
      <c r="AB938" t="s">
        <v>36</v>
      </c>
      <c r="AC938">
        <v>5000000</v>
      </c>
      <c r="AD938" t="s">
        <v>52</v>
      </c>
      <c r="AE938" t="s">
        <v>37</v>
      </c>
      <c r="AF938" s="37">
        <v>1</v>
      </c>
      <c r="AG938" s="79" t="str">
        <f t="shared" si="14"/>
        <v>0</v>
      </c>
      <c r="AH938" s="3">
        <v>1</v>
      </c>
    </row>
    <row r="939" spans="1:34" x14ac:dyDescent="0.3">
      <c r="A939" t="s">
        <v>1989</v>
      </c>
      <c r="B939" t="s">
        <v>1990</v>
      </c>
      <c r="C939" t="s">
        <v>1853</v>
      </c>
      <c r="D939">
        <v>820000</v>
      </c>
      <c r="E939">
        <v>820000</v>
      </c>
      <c r="F939">
        <v>0</v>
      </c>
      <c r="G939">
        <v>0</v>
      </c>
      <c r="H939">
        <v>0</v>
      </c>
      <c r="I939">
        <v>815181.85</v>
      </c>
      <c r="J939" s="186">
        <v>99.412420731707314</v>
      </c>
      <c r="K939">
        <v>0</v>
      </c>
      <c r="L939">
        <v>0</v>
      </c>
      <c r="M939">
        <v>815181.85</v>
      </c>
      <c r="N939">
        <v>0</v>
      </c>
      <c r="O939">
        <v>815181.85</v>
      </c>
      <c r="P939">
        <v>0</v>
      </c>
      <c r="Q939">
        <v>0</v>
      </c>
      <c r="R939">
        <v>0</v>
      </c>
      <c r="S939" t="s">
        <v>391</v>
      </c>
      <c r="T939" t="s">
        <v>31</v>
      </c>
      <c r="U939" t="s">
        <v>32</v>
      </c>
      <c r="V939" t="s">
        <v>31</v>
      </c>
      <c r="W939" t="s">
        <v>33</v>
      </c>
      <c r="X939" t="s">
        <v>34</v>
      </c>
      <c r="Y939" t="s">
        <v>86</v>
      </c>
      <c r="Z939" s="198">
        <v>45017</v>
      </c>
      <c r="AA939" s="198">
        <v>45747</v>
      </c>
      <c r="AB939" t="s">
        <v>36</v>
      </c>
      <c r="AC939">
        <v>820000</v>
      </c>
      <c r="AD939" t="s">
        <v>32</v>
      </c>
      <c r="AE939" t="s">
        <v>37</v>
      </c>
      <c r="AF939" s="37">
        <v>1</v>
      </c>
      <c r="AG939" s="79" t="str">
        <f t="shared" si="14"/>
        <v>0</v>
      </c>
      <c r="AH939" s="3">
        <v>1</v>
      </c>
    </row>
    <row r="940" spans="1:34" x14ac:dyDescent="0.3">
      <c r="A940" t="s">
        <v>1993</v>
      </c>
      <c r="B940" t="s">
        <v>1994</v>
      </c>
      <c r="C940" t="s">
        <v>1853</v>
      </c>
      <c r="D940">
        <v>4400000</v>
      </c>
      <c r="E940">
        <v>4400000</v>
      </c>
      <c r="F940">
        <v>0</v>
      </c>
      <c r="G940">
        <v>0</v>
      </c>
      <c r="H940">
        <v>0</v>
      </c>
      <c r="I940">
        <v>4274598.6100000003</v>
      </c>
      <c r="J940" s="186">
        <v>97.149968409090917</v>
      </c>
      <c r="K940">
        <v>0</v>
      </c>
      <c r="L940">
        <v>0</v>
      </c>
      <c r="M940">
        <v>4274598.6100000003</v>
      </c>
      <c r="N940">
        <v>0</v>
      </c>
      <c r="O940">
        <v>4274598.6100000003</v>
      </c>
      <c r="P940">
        <v>0</v>
      </c>
      <c r="Q940">
        <v>0</v>
      </c>
      <c r="R940">
        <v>0</v>
      </c>
      <c r="S940" t="s">
        <v>30</v>
      </c>
      <c r="T940" t="s">
        <v>31</v>
      </c>
      <c r="U940" t="s">
        <v>32</v>
      </c>
      <c r="V940" t="s">
        <v>31</v>
      </c>
      <c r="W940" t="s">
        <v>33</v>
      </c>
      <c r="X940" t="s">
        <v>34</v>
      </c>
      <c r="Y940" t="s">
        <v>35</v>
      </c>
      <c r="Z940" s="198">
        <v>45364</v>
      </c>
      <c r="AA940" s="198">
        <v>45747</v>
      </c>
      <c r="AB940" t="s">
        <v>36</v>
      </c>
      <c r="AC940">
        <v>4400000</v>
      </c>
      <c r="AD940" t="s">
        <v>32</v>
      </c>
      <c r="AE940" t="s">
        <v>37</v>
      </c>
      <c r="AF940" s="37">
        <v>1</v>
      </c>
      <c r="AG940" s="79" t="str">
        <f t="shared" si="14"/>
        <v>0</v>
      </c>
      <c r="AH940" s="3">
        <v>1</v>
      </c>
    </row>
    <row r="941" spans="1:34" x14ac:dyDescent="0.3">
      <c r="A941" t="s">
        <v>2013</v>
      </c>
      <c r="B941" t="s">
        <v>2014</v>
      </c>
      <c r="C941" t="s">
        <v>1855</v>
      </c>
      <c r="D941">
        <v>750000</v>
      </c>
      <c r="E941">
        <v>750000</v>
      </c>
      <c r="F941">
        <v>0</v>
      </c>
      <c r="G941">
        <v>0</v>
      </c>
      <c r="H941">
        <v>0</v>
      </c>
      <c r="I941">
        <v>615403.18999999994</v>
      </c>
      <c r="J941" s="186">
        <v>82.053758666666653</v>
      </c>
      <c r="K941">
        <v>0</v>
      </c>
      <c r="L941">
        <v>0</v>
      </c>
      <c r="M941">
        <v>615403.18999999994</v>
      </c>
      <c r="N941">
        <v>0</v>
      </c>
      <c r="O941">
        <v>615403.18999999994</v>
      </c>
      <c r="P941">
        <v>0</v>
      </c>
      <c r="Q941">
        <v>0</v>
      </c>
      <c r="R941">
        <v>0</v>
      </c>
      <c r="S941" t="s">
        <v>1001</v>
      </c>
      <c r="T941" t="s">
        <v>57</v>
      </c>
      <c r="U941" t="s">
        <v>58</v>
      </c>
      <c r="V941" t="s">
        <v>57</v>
      </c>
      <c r="W941" t="s">
        <v>33</v>
      </c>
      <c r="X941" t="s">
        <v>59</v>
      </c>
      <c r="Y941" t="s">
        <v>44</v>
      </c>
      <c r="Z941" s="198">
        <v>45364</v>
      </c>
      <c r="AA941" s="198">
        <v>46022</v>
      </c>
      <c r="AB941" t="s">
        <v>36</v>
      </c>
      <c r="AC941">
        <v>750000</v>
      </c>
      <c r="AD941" t="s">
        <v>58</v>
      </c>
      <c r="AE941" t="s">
        <v>37</v>
      </c>
      <c r="AF941" s="37">
        <v>1</v>
      </c>
      <c r="AG941" s="79" t="str">
        <f t="shared" si="14"/>
        <v>0</v>
      </c>
      <c r="AH941" s="3">
        <v>1</v>
      </c>
    </row>
    <row r="942" spans="1:34" x14ac:dyDescent="0.3">
      <c r="A942" t="s">
        <v>2011</v>
      </c>
      <c r="B942" t="s">
        <v>2012</v>
      </c>
      <c r="C942" t="s">
        <v>1855</v>
      </c>
      <c r="D942">
        <v>1700000</v>
      </c>
      <c r="E942">
        <v>1700000</v>
      </c>
      <c r="F942">
        <v>0</v>
      </c>
      <c r="G942">
        <v>0</v>
      </c>
      <c r="H942">
        <v>0</v>
      </c>
      <c r="I942">
        <v>1577202.75</v>
      </c>
      <c r="J942" s="186">
        <v>92.776632352941178</v>
      </c>
      <c r="K942">
        <v>0</v>
      </c>
      <c r="L942">
        <v>0</v>
      </c>
      <c r="M942">
        <v>1577202.75</v>
      </c>
      <c r="N942">
        <v>0</v>
      </c>
      <c r="O942">
        <v>1577202.75</v>
      </c>
      <c r="P942">
        <v>0</v>
      </c>
      <c r="Q942">
        <v>0</v>
      </c>
      <c r="R942">
        <v>0</v>
      </c>
      <c r="S942" t="s">
        <v>1001</v>
      </c>
      <c r="T942" t="s">
        <v>57</v>
      </c>
      <c r="U942" t="s">
        <v>58</v>
      </c>
      <c r="V942" t="s">
        <v>57</v>
      </c>
      <c r="W942" t="s">
        <v>33</v>
      </c>
      <c r="X942" t="s">
        <v>59</v>
      </c>
      <c r="Y942" t="s">
        <v>86</v>
      </c>
      <c r="Z942" s="198">
        <v>45365</v>
      </c>
      <c r="AA942" s="198">
        <v>46022</v>
      </c>
      <c r="AB942" t="s">
        <v>36</v>
      </c>
      <c r="AC942">
        <v>1</v>
      </c>
      <c r="AD942" t="s">
        <v>58</v>
      </c>
      <c r="AE942" t="s">
        <v>37</v>
      </c>
      <c r="AF942" s="37">
        <v>1</v>
      </c>
      <c r="AG942" s="79" t="str">
        <f t="shared" si="14"/>
        <v>0</v>
      </c>
      <c r="AH942" s="3">
        <v>1</v>
      </c>
    </row>
    <row r="943" spans="1:34" x14ac:dyDescent="0.3">
      <c r="A943" t="s">
        <v>2009</v>
      </c>
      <c r="B943" t="s">
        <v>2010</v>
      </c>
      <c r="C943" t="s">
        <v>1855</v>
      </c>
      <c r="D943">
        <v>0</v>
      </c>
      <c r="E943">
        <v>0</v>
      </c>
      <c r="F943">
        <v>0</v>
      </c>
      <c r="G943">
        <v>0</v>
      </c>
      <c r="H943">
        <v>0</v>
      </c>
      <c r="I943">
        <v>0</v>
      </c>
      <c r="J943" s="186" t="e">
        <v>#DIV/0!</v>
      </c>
      <c r="K943">
        <v>0</v>
      </c>
      <c r="L943">
        <v>0</v>
      </c>
      <c r="M943">
        <v>0</v>
      </c>
      <c r="N943">
        <v>0</v>
      </c>
      <c r="O943">
        <v>0</v>
      </c>
      <c r="P943">
        <v>0</v>
      </c>
      <c r="Q943">
        <v>0</v>
      </c>
      <c r="R943">
        <v>0</v>
      </c>
      <c r="S943" t="s">
        <v>1001</v>
      </c>
      <c r="T943" t="s">
        <v>57</v>
      </c>
      <c r="U943" t="s">
        <v>58</v>
      </c>
      <c r="V943" t="s">
        <v>57</v>
      </c>
      <c r="W943" t="s">
        <v>33</v>
      </c>
      <c r="X943" t="s">
        <v>59</v>
      </c>
      <c r="Y943" t="s">
        <v>86</v>
      </c>
      <c r="Z943" s="198">
        <v>45365</v>
      </c>
      <c r="AA943" s="198">
        <v>46022</v>
      </c>
      <c r="AB943" t="s">
        <v>36</v>
      </c>
      <c r="AC943">
        <v>1</v>
      </c>
      <c r="AD943" t="s">
        <v>58</v>
      </c>
      <c r="AE943" t="s">
        <v>37</v>
      </c>
      <c r="AF943" s="37">
        <v>1</v>
      </c>
      <c r="AG943" s="79" t="str">
        <f t="shared" si="14"/>
        <v>0</v>
      </c>
      <c r="AH943" s="3">
        <v>1</v>
      </c>
    </row>
    <row r="944" spans="1:34" x14ac:dyDescent="0.3">
      <c r="A944" t="s">
        <v>1995</v>
      </c>
      <c r="B944" t="s">
        <v>1996</v>
      </c>
      <c r="C944" t="s">
        <v>1853</v>
      </c>
      <c r="D944">
        <v>500000</v>
      </c>
      <c r="E944">
        <v>500000</v>
      </c>
      <c r="F944">
        <v>0</v>
      </c>
      <c r="G944">
        <v>0</v>
      </c>
      <c r="H944">
        <v>0</v>
      </c>
      <c r="I944">
        <v>499948.37</v>
      </c>
      <c r="J944" s="186">
        <v>99.989673999999994</v>
      </c>
      <c r="K944">
        <v>0</v>
      </c>
      <c r="L944">
        <v>0</v>
      </c>
      <c r="M944">
        <v>499948.37</v>
      </c>
      <c r="N944">
        <v>0</v>
      </c>
      <c r="O944">
        <v>499948.37</v>
      </c>
      <c r="P944">
        <v>0</v>
      </c>
      <c r="Q944">
        <v>0</v>
      </c>
      <c r="R944">
        <v>0</v>
      </c>
      <c r="S944" t="s">
        <v>30</v>
      </c>
      <c r="T944" t="s">
        <v>31</v>
      </c>
      <c r="U944" t="s">
        <v>32</v>
      </c>
      <c r="V944" t="s">
        <v>31</v>
      </c>
      <c r="W944" t="s">
        <v>33</v>
      </c>
      <c r="X944" t="s">
        <v>34</v>
      </c>
      <c r="Y944" t="s">
        <v>35</v>
      </c>
      <c r="Z944" s="198">
        <v>45365</v>
      </c>
      <c r="AA944" s="198">
        <v>45747</v>
      </c>
      <c r="AB944" t="s">
        <v>36</v>
      </c>
      <c r="AC944">
        <v>500000</v>
      </c>
      <c r="AD944" t="s">
        <v>32</v>
      </c>
      <c r="AE944" t="s">
        <v>37</v>
      </c>
      <c r="AF944" s="37">
        <v>1</v>
      </c>
      <c r="AG944" s="79" t="str">
        <f t="shared" si="14"/>
        <v>0</v>
      </c>
      <c r="AH944" s="3">
        <v>1</v>
      </c>
    </row>
    <row r="945" spans="1:34" x14ac:dyDescent="0.3">
      <c r="A945" t="s">
        <v>1991</v>
      </c>
      <c r="B945" t="s">
        <v>1992</v>
      </c>
      <c r="C945" t="s">
        <v>1853</v>
      </c>
      <c r="D945">
        <v>19900000</v>
      </c>
      <c r="E945">
        <v>19900000</v>
      </c>
      <c r="F945">
        <v>0</v>
      </c>
      <c r="G945">
        <v>0</v>
      </c>
      <c r="H945">
        <v>0</v>
      </c>
      <c r="I945">
        <v>19766356.18</v>
      </c>
      <c r="J945" s="186">
        <v>99.328423015075373</v>
      </c>
      <c r="K945">
        <v>0</v>
      </c>
      <c r="L945">
        <v>0</v>
      </c>
      <c r="M945">
        <v>19766356.18</v>
      </c>
      <c r="N945">
        <v>0</v>
      </c>
      <c r="O945">
        <v>19766356.18</v>
      </c>
      <c r="P945">
        <v>0</v>
      </c>
      <c r="Q945">
        <v>0</v>
      </c>
      <c r="R945">
        <v>0</v>
      </c>
      <c r="S945" t="s">
        <v>30</v>
      </c>
      <c r="T945" t="s">
        <v>31</v>
      </c>
      <c r="U945" t="s">
        <v>32</v>
      </c>
      <c r="V945" t="s">
        <v>31</v>
      </c>
      <c r="W945" t="s">
        <v>33</v>
      </c>
      <c r="X945" t="s">
        <v>34</v>
      </c>
      <c r="Y945" t="s">
        <v>35</v>
      </c>
      <c r="Z945" s="198">
        <v>45365</v>
      </c>
      <c r="AA945" s="198">
        <v>45747</v>
      </c>
      <c r="AB945" t="s">
        <v>36</v>
      </c>
      <c r="AC945">
        <v>5000000</v>
      </c>
      <c r="AD945" t="s">
        <v>32</v>
      </c>
      <c r="AE945" t="s">
        <v>37</v>
      </c>
      <c r="AF945" s="37">
        <v>1</v>
      </c>
      <c r="AG945" s="79" t="str">
        <f t="shared" si="14"/>
        <v>0</v>
      </c>
      <c r="AH945" s="3">
        <v>1</v>
      </c>
    </row>
    <row r="946" spans="1:34" x14ac:dyDescent="0.3">
      <c r="A946" t="s">
        <v>2005</v>
      </c>
      <c r="B946" t="s">
        <v>2006</v>
      </c>
      <c r="C946" t="s">
        <v>1856</v>
      </c>
      <c r="D946">
        <v>17000000</v>
      </c>
      <c r="E946">
        <v>17000000</v>
      </c>
      <c r="F946">
        <v>0</v>
      </c>
      <c r="G946">
        <v>0</v>
      </c>
      <c r="H946">
        <v>0</v>
      </c>
      <c r="I946">
        <v>16943507.940000001</v>
      </c>
      <c r="J946" s="186">
        <v>99.667693764705888</v>
      </c>
      <c r="K946">
        <v>0</v>
      </c>
      <c r="L946">
        <v>0</v>
      </c>
      <c r="M946">
        <v>16943507.940000001</v>
      </c>
      <c r="N946">
        <v>0</v>
      </c>
      <c r="O946">
        <v>16943507.940000001</v>
      </c>
      <c r="P946">
        <v>0</v>
      </c>
      <c r="Q946">
        <v>0</v>
      </c>
      <c r="R946">
        <v>0</v>
      </c>
      <c r="S946" t="s">
        <v>881</v>
      </c>
      <c r="T946" t="s">
        <v>76</v>
      </c>
      <c r="U946" t="s">
        <v>77</v>
      </c>
      <c r="V946" t="s">
        <v>76</v>
      </c>
      <c r="W946" t="s">
        <v>33</v>
      </c>
      <c r="X946" t="s">
        <v>78</v>
      </c>
      <c r="Y946" t="s">
        <v>35</v>
      </c>
      <c r="Z946" s="198">
        <v>45366</v>
      </c>
      <c r="AA946" s="198">
        <v>46112</v>
      </c>
      <c r="AB946" t="s">
        <v>36</v>
      </c>
      <c r="AC946">
        <v>7000000</v>
      </c>
      <c r="AD946" t="s">
        <v>77</v>
      </c>
      <c r="AE946" t="s">
        <v>37</v>
      </c>
      <c r="AF946" s="37">
        <v>1</v>
      </c>
      <c r="AG946" s="79" t="str">
        <f t="shared" si="14"/>
        <v>0</v>
      </c>
      <c r="AH946" s="3">
        <v>1</v>
      </c>
    </row>
    <row r="947" spans="1:34" x14ac:dyDescent="0.3">
      <c r="A947" t="s">
        <v>2050</v>
      </c>
      <c r="B947" t="s">
        <v>2051</v>
      </c>
      <c r="C947" t="s">
        <v>1856</v>
      </c>
      <c r="D947">
        <v>3000000</v>
      </c>
      <c r="E947">
        <v>3000000</v>
      </c>
      <c r="F947">
        <v>0</v>
      </c>
      <c r="G947">
        <v>0</v>
      </c>
      <c r="H947">
        <v>0</v>
      </c>
      <c r="I947">
        <v>2996637.15</v>
      </c>
      <c r="J947" s="186">
        <v>99.887905000000003</v>
      </c>
      <c r="K947">
        <v>0</v>
      </c>
      <c r="L947">
        <v>0</v>
      </c>
      <c r="M947">
        <v>2996637.15</v>
      </c>
      <c r="N947">
        <v>0</v>
      </c>
      <c r="O947">
        <v>2996637.15</v>
      </c>
      <c r="P947">
        <v>0</v>
      </c>
      <c r="Q947">
        <v>0</v>
      </c>
      <c r="R947">
        <v>0</v>
      </c>
      <c r="S947" t="s">
        <v>881</v>
      </c>
      <c r="T947" t="s">
        <v>76</v>
      </c>
      <c r="U947" t="s">
        <v>77</v>
      </c>
      <c r="V947" t="s">
        <v>76</v>
      </c>
      <c r="W947" t="s">
        <v>33</v>
      </c>
      <c r="X947" t="s">
        <v>78</v>
      </c>
      <c r="Y947" t="s">
        <v>35</v>
      </c>
      <c r="Z947" s="198">
        <v>45366</v>
      </c>
      <c r="AA947" s="198">
        <v>45747</v>
      </c>
      <c r="AB947" t="s">
        <v>36</v>
      </c>
      <c r="AC947">
        <v>3000000</v>
      </c>
      <c r="AD947" t="s">
        <v>77</v>
      </c>
      <c r="AE947" t="s">
        <v>37</v>
      </c>
      <c r="AF947" s="37">
        <v>1</v>
      </c>
      <c r="AG947" s="79" t="str">
        <f t="shared" si="14"/>
        <v>0</v>
      </c>
      <c r="AH947" s="3">
        <v>1</v>
      </c>
    </row>
    <row r="948" spans="1:34" x14ac:dyDescent="0.3">
      <c r="A948" t="s">
        <v>1999</v>
      </c>
      <c r="B948" t="s">
        <v>2000</v>
      </c>
      <c r="C948" t="s">
        <v>1856</v>
      </c>
      <c r="D948">
        <v>800000</v>
      </c>
      <c r="E948">
        <v>800000</v>
      </c>
      <c r="F948">
        <v>0</v>
      </c>
      <c r="G948">
        <v>0</v>
      </c>
      <c r="H948">
        <v>0</v>
      </c>
      <c r="I948">
        <v>0</v>
      </c>
      <c r="J948" s="186">
        <v>0</v>
      </c>
      <c r="K948">
        <v>0</v>
      </c>
      <c r="L948">
        <v>0</v>
      </c>
      <c r="M948">
        <v>0</v>
      </c>
      <c r="N948">
        <v>0</v>
      </c>
      <c r="O948">
        <v>0</v>
      </c>
      <c r="P948">
        <v>0</v>
      </c>
      <c r="Q948">
        <v>0</v>
      </c>
      <c r="R948">
        <v>0</v>
      </c>
      <c r="S948" t="s">
        <v>881</v>
      </c>
      <c r="T948" t="s">
        <v>76</v>
      </c>
      <c r="U948" t="s">
        <v>77</v>
      </c>
      <c r="V948" t="s">
        <v>76</v>
      </c>
      <c r="W948" t="s">
        <v>33</v>
      </c>
      <c r="X948" t="s">
        <v>78</v>
      </c>
      <c r="Y948" t="s">
        <v>35</v>
      </c>
      <c r="Z948" s="198">
        <v>45367</v>
      </c>
      <c r="AA948" s="198">
        <v>45747</v>
      </c>
      <c r="AB948" t="s">
        <v>36</v>
      </c>
      <c r="AC948">
        <v>800000</v>
      </c>
      <c r="AD948" t="s">
        <v>77</v>
      </c>
      <c r="AE948" t="s">
        <v>45</v>
      </c>
      <c r="AF948" s="37">
        <v>1</v>
      </c>
      <c r="AG948" s="79" t="str">
        <f t="shared" si="14"/>
        <v>0</v>
      </c>
      <c r="AH948" s="3">
        <v>1</v>
      </c>
    </row>
    <row r="949" spans="1:34" x14ac:dyDescent="0.3">
      <c r="A949" t="s">
        <v>2066</v>
      </c>
      <c r="B949" t="s">
        <v>2067</v>
      </c>
      <c r="C949" t="s">
        <v>1856</v>
      </c>
      <c r="D949">
        <v>7500001</v>
      </c>
      <c r="E949">
        <v>7500001</v>
      </c>
      <c r="F949">
        <v>0</v>
      </c>
      <c r="G949">
        <v>0</v>
      </c>
      <c r="H949">
        <v>0</v>
      </c>
      <c r="I949">
        <v>7452227.46</v>
      </c>
      <c r="J949" s="186">
        <v>99.363019551597404</v>
      </c>
      <c r="K949">
        <v>0</v>
      </c>
      <c r="L949">
        <v>0</v>
      </c>
      <c r="M949">
        <v>7452227.46</v>
      </c>
      <c r="N949">
        <v>0</v>
      </c>
      <c r="O949">
        <v>7452227.46</v>
      </c>
      <c r="P949">
        <v>0</v>
      </c>
      <c r="Q949">
        <v>0</v>
      </c>
      <c r="R949">
        <v>0</v>
      </c>
      <c r="S949" t="s">
        <v>1001</v>
      </c>
      <c r="T949" t="s">
        <v>76</v>
      </c>
      <c r="U949" t="s">
        <v>77</v>
      </c>
      <c r="V949" t="s">
        <v>76</v>
      </c>
      <c r="W949" t="s">
        <v>33</v>
      </c>
      <c r="X949" t="s">
        <v>78</v>
      </c>
      <c r="Y949" t="s">
        <v>35</v>
      </c>
      <c r="Z949" s="198">
        <v>45367</v>
      </c>
      <c r="AA949" s="198">
        <v>46112</v>
      </c>
      <c r="AB949" t="s">
        <v>36</v>
      </c>
      <c r="AC949">
        <v>1</v>
      </c>
      <c r="AD949" t="s">
        <v>77</v>
      </c>
      <c r="AE949" t="s">
        <v>37</v>
      </c>
      <c r="AF949" s="37">
        <v>1</v>
      </c>
      <c r="AG949" s="79" t="str">
        <f t="shared" si="14"/>
        <v>0</v>
      </c>
      <c r="AH949" s="3">
        <v>1</v>
      </c>
    </row>
    <row r="950" spans="1:34" x14ac:dyDescent="0.3">
      <c r="A950" t="s">
        <v>1997</v>
      </c>
      <c r="B950" t="s">
        <v>1998</v>
      </c>
      <c r="C950" t="s">
        <v>1854</v>
      </c>
      <c r="D950">
        <v>2500000</v>
      </c>
      <c r="E950">
        <v>2500000</v>
      </c>
      <c r="F950">
        <v>0</v>
      </c>
      <c r="G950">
        <v>0</v>
      </c>
      <c r="H950">
        <v>0</v>
      </c>
      <c r="I950">
        <v>2371053.5699999998</v>
      </c>
      <c r="J950" s="186">
        <v>94.842142799999991</v>
      </c>
      <c r="K950">
        <v>0</v>
      </c>
      <c r="L950">
        <v>0</v>
      </c>
      <c r="M950">
        <v>2371053.5699999998</v>
      </c>
      <c r="N950">
        <v>0</v>
      </c>
      <c r="O950">
        <v>2371053.5699999998</v>
      </c>
      <c r="P950">
        <v>0</v>
      </c>
      <c r="Q950">
        <v>0</v>
      </c>
      <c r="R950">
        <v>0</v>
      </c>
      <c r="S950" t="s">
        <v>41</v>
      </c>
      <c r="T950" t="s">
        <v>41</v>
      </c>
      <c r="U950" t="s">
        <v>42</v>
      </c>
      <c r="V950" t="s">
        <v>41</v>
      </c>
      <c r="W950" t="s">
        <v>33</v>
      </c>
      <c r="X950" t="s">
        <v>43</v>
      </c>
      <c r="Y950" t="s">
        <v>35</v>
      </c>
      <c r="Z950" s="198">
        <v>45367</v>
      </c>
      <c r="AA950" s="198">
        <v>45747</v>
      </c>
      <c r="AB950" t="s">
        <v>36</v>
      </c>
      <c r="AC950">
        <v>2500000</v>
      </c>
      <c r="AD950" t="s">
        <v>42</v>
      </c>
      <c r="AE950" t="s">
        <v>37</v>
      </c>
      <c r="AF950" s="37">
        <v>1</v>
      </c>
      <c r="AG950" s="79" t="str">
        <f t="shared" si="14"/>
        <v>0</v>
      </c>
      <c r="AH950" s="3">
        <v>1</v>
      </c>
    </row>
    <row r="951" spans="1:34" x14ac:dyDescent="0.3">
      <c r="A951" t="s">
        <v>2007</v>
      </c>
      <c r="B951" t="s">
        <v>2008</v>
      </c>
      <c r="C951" t="s">
        <v>1859</v>
      </c>
      <c r="D951">
        <v>700000</v>
      </c>
      <c r="E951">
        <v>700000</v>
      </c>
      <c r="F951">
        <v>0</v>
      </c>
      <c r="G951">
        <v>0</v>
      </c>
      <c r="H951">
        <v>0</v>
      </c>
      <c r="I951">
        <v>697522.9</v>
      </c>
      <c r="J951" s="186">
        <v>99.646128571428576</v>
      </c>
      <c r="K951">
        <v>0</v>
      </c>
      <c r="L951">
        <v>0</v>
      </c>
      <c r="M951">
        <v>697522.9</v>
      </c>
      <c r="N951">
        <v>0</v>
      </c>
      <c r="O951">
        <v>697522.9</v>
      </c>
      <c r="P951">
        <v>0</v>
      </c>
      <c r="Q951">
        <v>0</v>
      </c>
      <c r="R951">
        <v>0</v>
      </c>
      <c r="S951" t="s">
        <v>1355</v>
      </c>
      <c r="T951" t="s">
        <v>162</v>
      </c>
      <c r="U951" t="s">
        <v>163</v>
      </c>
      <c r="V951" t="s">
        <v>162</v>
      </c>
      <c r="W951" t="s">
        <v>33</v>
      </c>
      <c r="X951" t="s">
        <v>164</v>
      </c>
      <c r="Y951" t="s">
        <v>35</v>
      </c>
      <c r="Z951" s="198">
        <v>45017</v>
      </c>
      <c r="AA951" s="198">
        <v>45747</v>
      </c>
      <c r="AB951" t="s">
        <v>36</v>
      </c>
      <c r="AC951">
        <v>700000</v>
      </c>
      <c r="AD951" t="s">
        <v>163</v>
      </c>
      <c r="AE951" t="s">
        <v>37</v>
      </c>
      <c r="AF951" s="37">
        <v>1</v>
      </c>
      <c r="AG951" s="79" t="str">
        <f t="shared" si="14"/>
        <v>0</v>
      </c>
      <c r="AH951" s="3">
        <v>1</v>
      </c>
    </row>
    <row r="952" spans="1:34" x14ac:dyDescent="0.3">
      <c r="A952" t="s">
        <v>2015</v>
      </c>
      <c r="B952" t="s">
        <v>2016</v>
      </c>
      <c r="C952" t="s">
        <v>1856</v>
      </c>
      <c r="D952">
        <v>650000</v>
      </c>
      <c r="E952">
        <v>650000</v>
      </c>
      <c r="F952">
        <v>0</v>
      </c>
      <c r="G952">
        <v>0</v>
      </c>
      <c r="H952">
        <v>0</v>
      </c>
      <c r="I952">
        <v>608137.17000000004</v>
      </c>
      <c r="J952" s="186">
        <v>93.559564615384616</v>
      </c>
      <c r="K952">
        <v>0</v>
      </c>
      <c r="L952">
        <v>0</v>
      </c>
      <c r="M952">
        <v>608137.17000000004</v>
      </c>
      <c r="N952">
        <v>0</v>
      </c>
      <c r="O952">
        <v>608137.17000000004</v>
      </c>
      <c r="P952">
        <v>0</v>
      </c>
      <c r="Q952">
        <v>0</v>
      </c>
      <c r="R952">
        <v>0</v>
      </c>
      <c r="S952" t="s">
        <v>881</v>
      </c>
      <c r="T952" t="s">
        <v>76</v>
      </c>
      <c r="U952" t="s">
        <v>77</v>
      </c>
      <c r="V952" t="s">
        <v>76</v>
      </c>
      <c r="W952" t="s">
        <v>33</v>
      </c>
      <c r="X952" t="s">
        <v>78</v>
      </c>
      <c r="Y952" t="s">
        <v>35</v>
      </c>
      <c r="Z952" s="198">
        <v>45370</v>
      </c>
      <c r="AA952" s="198">
        <v>45747</v>
      </c>
      <c r="AB952" t="s">
        <v>36</v>
      </c>
      <c r="AC952">
        <v>650000</v>
      </c>
      <c r="AD952" t="s">
        <v>77</v>
      </c>
      <c r="AE952" t="s">
        <v>37</v>
      </c>
      <c r="AF952" s="37">
        <v>1</v>
      </c>
      <c r="AG952" s="79" t="str">
        <f t="shared" si="14"/>
        <v>0</v>
      </c>
      <c r="AH952" s="3">
        <v>1</v>
      </c>
    </row>
    <row r="953" spans="1:34" x14ac:dyDescent="0.3">
      <c r="A953" t="s">
        <v>2019</v>
      </c>
      <c r="B953" t="s">
        <v>2020</v>
      </c>
      <c r="C953" t="s">
        <v>1860</v>
      </c>
      <c r="D953">
        <v>500000</v>
      </c>
      <c r="E953">
        <v>500000</v>
      </c>
      <c r="F953">
        <v>0</v>
      </c>
      <c r="G953">
        <v>0</v>
      </c>
      <c r="H953">
        <v>0</v>
      </c>
      <c r="I953">
        <v>477001.59</v>
      </c>
      <c r="J953" s="186">
        <v>95.400317999999999</v>
      </c>
      <c r="K953">
        <v>0</v>
      </c>
      <c r="L953">
        <v>0</v>
      </c>
      <c r="M953">
        <v>477001.59</v>
      </c>
      <c r="N953">
        <v>0</v>
      </c>
      <c r="O953">
        <v>477001.59</v>
      </c>
      <c r="P953">
        <v>0</v>
      </c>
      <c r="Q953">
        <v>0</v>
      </c>
      <c r="R953">
        <v>0</v>
      </c>
      <c r="S953" t="s">
        <v>111</v>
      </c>
      <c r="T953" t="s">
        <v>112</v>
      </c>
      <c r="U953" t="s">
        <v>113</v>
      </c>
      <c r="V953" t="s">
        <v>112</v>
      </c>
      <c r="W953" t="s">
        <v>33</v>
      </c>
      <c r="X953" t="s">
        <v>114</v>
      </c>
      <c r="Y953" t="s">
        <v>35</v>
      </c>
      <c r="Z953" s="198">
        <v>45372</v>
      </c>
      <c r="AA953" s="198">
        <v>46022</v>
      </c>
      <c r="AB953" t="s">
        <v>36</v>
      </c>
      <c r="AC953">
        <v>500000</v>
      </c>
      <c r="AD953" t="s">
        <v>113</v>
      </c>
      <c r="AE953" t="s">
        <v>37</v>
      </c>
      <c r="AF953" s="37">
        <v>1</v>
      </c>
      <c r="AG953" s="79" t="str">
        <f t="shared" si="14"/>
        <v>0</v>
      </c>
      <c r="AH953" s="3">
        <v>1</v>
      </c>
    </row>
    <row r="954" spans="1:34" x14ac:dyDescent="0.3">
      <c r="A954" t="s">
        <v>2021</v>
      </c>
      <c r="B954" t="s">
        <v>2022</v>
      </c>
      <c r="C954" t="s">
        <v>1860</v>
      </c>
      <c r="D954">
        <v>500000</v>
      </c>
      <c r="E954">
        <v>500000</v>
      </c>
      <c r="F954">
        <v>0</v>
      </c>
      <c r="G954">
        <v>0</v>
      </c>
      <c r="H954">
        <v>0</v>
      </c>
      <c r="I954">
        <v>429540.39</v>
      </c>
      <c r="J954" s="186">
        <v>85.908078000000003</v>
      </c>
      <c r="K954">
        <v>0</v>
      </c>
      <c r="L954">
        <v>0</v>
      </c>
      <c r="M954">
        <v>429540.39</v>
      </c>
      <c r="N954">
        <v>0</v>
      </c>
      <c r="O954">
        <v>429540.39</v>
      </c>
      <c r="P954">
        <v>0</v>
      </c>
      <c r="Q954">
        <v>0</v>
      </c>
      <c r="R954">
        <v>0</v>
      </c>
      <c r="S954" t="s">
        <v>111</v>
      </c>
      <c r="T954" t="s">
        <v>112</v>
      </c>
      <c r="U954" t="s">
        <v>113</v>
      </c>
      <c r="V954" t="s">
        <v>112</v>
      </c>
      <c r="W954" t="s">
        <v>33</v>
      </c>
      <c r="X954" t="s">
        <v>114</v>
      </c>
      <c r="Y954" t="s">
        <v>35</v>
      </c>
      <c r="Z954" s="198">
        <v>45374</v>
      </c>
      <c r="AA954" s="198">
        <v>46022</v>
      </c>
      <c r="AB954" t="s">
        <v>36</v>
      </c>
      <c r="AC954">
        <v>500000</v>
      </c>
      <c r="AD954" t="s">
        <v>113</v>
      </c>
      <c r="AE954" t="s">
        <v>37</v>
      </c>
      <c r="AF954" s="37">
        <v>1</v>
      </c>
      <c r="AG954" s="79" t="str">
        <f t="shared" si="14"/>
        <v>0</v>
      </c>
      <c r="AH954" s="3">
        <v>1</v>
      </c>
    </row>
    <row r="955" spans="1:34" x14ac:dyDescent="0.3">
      <c r="A955" t="s">
        <v>2046</v>
      </c>
      <c r="B955" t="s">
        <v>2047</v>
      </c>
      <c r="C955" t="s">
        <v>1860</v>
      </c>
      <c r="D955">
        <v>3200000</v>
      </c>
      <c r="E955">
        <v>3200000</v>
      </c>
      <c r="F955">
        <v>0</v>
      </c>
      <c r="G955">
        <v>0</v>
      </c>
      <c r="H955">
        <v>0</v>
      </c>
      <c r="I955">
        <v>3199017.39</v>
      </c>
      <c r="J955" s="186">
        <v>99.969293437499999</v>
      </c>
      <c r="K955">
        <v>0</v>
      </c>
      <c r="L955">
        <v>0</v>
      </c>
      <c r="M955">
        <v>3199017.39</v>
      </c>
      <c r="N955">
        <v>0</v>
      </c>
      <c r="O955">
        <v>3199017.39</v>
      </c>
      <c r="P955">
        <v>0</v>
      </c>
      <c r="Q955">
        <v>0</v>
      </c>
      <c r="R955">
        <v>0</v>
      </c>
      <c r="S955" t="s">
        <v>111</v>
      </c>
      <c r="T955" t="s">
        <v>112</v>
      </c>
      <c r="U955" t="s">
        <v>113</v>
      </c>
      <c r="V955" t="s">
        <v>112</v>
      </c>
      <c r="W955" t="s">
        <v>33</v>
      </c>
      <c r="X955" t="s">
        <v>114</v>
      </c>
      <c r="Y955" t="s">
        <v>35</v>
      </c>
      <c r="Z955" s="198">
        <v>45379</v>
      </c>
      <c r="AA955" s="198">
        <v>46022</v>
      </c>
      <c r="AB955" t="s">
        <v>36</v>
      </c>
      <c r="AC955">
        <v>700000</v>
      </c>
      <c r="AD955" t="s">
        <v>113</v>
      </c>
      <c r="AE955" t="s">
        <v>37</v>
      </c>
      <c r="AF955" s="37">
        <v>1</v>
      </c>
      <c r="AG955" s="79" t="str">
        <f t="shared" si="14"/>
        <v>0</v>
      </c>
      <c r="AH955" s="3">
        <v>1</v>
      </c>
    </row>
    <row r="956" spans="1:34" x14ac:dyDescent="0.3">
      <c r="A956" t="s">
        <v>2029</v>
      </c>
      <c r="B956" t="s">
        <v>2030</v>
      </c>
      <c r="C956" t="s">
        <v>1853</v>
      </c>
      <c r="D956">
        <v>1500000</v>
      </c>
      <c r="E956">
        <v>1500000</v>
      </c>
      <c r="F956">
        <v>878.08</v>
      </c>
      <c r="G956">
        <v>0</v>
      </c>
      <c r="H956">
        <v>0</v>
      </c>
      <c r="I956">
        <v>1499114.33</v>
      </c>
      <c r="J956" s="186">
        <v>99.940955333333335</v>
      </c>
      <c r="K956">
        <v>0</v>
      </c>
      <c r="L956">
        <v>0</v>
      </c>
      <c r="M956">
        <v>1499114.33</v>
      </c>
      <c r="N956">
        <v>0</v>
      </c>
      <c r="O956">
        <v>1499992.41</v>
      </c>
      <c r="P956">
        <v>0</v>
      </c>
      <c r="Q956">
        <v>0</v>
      </c>
      <c r="R956">
        <v>0</v>
      </c>
      <c r="S956" t="s">
        <v>30</v>
      </c>
      <c r="T956" t="s">
        <v>31</v>
      </c>
      <c r="U956" t="s">
        <v>32</v>
      </c>
      <c r="V956" t="s">
        <v>31</v>
      </c>
      <c r="W956" t="s">
        <v>33</v>
      </c>
      <c r="X956" t="s">
        <v>34</v>
      </c>
      <c r="Y956" t="s">
        <v>35</v>
      </c>
      <c r="Z956" s="198">
        <v>45377</v>
      </c>
      <c r="AA956" s="198">
        <v>45747</v>
      </c>
      <c r="AB956" t="s">
        <v>36</v>
      </c>
      <c r="AC956">
        <v>1500000</v>
      </c>
      <c r="AD956" t="s">
        <v>32</v>
      </c>
      <c r="AE956" t="s">
        <v>45</v>
      </c>
      <c r="AF956" s="37">
        <v>1</v>
      </c>
      <c r="AG956" s="79" t="str">
        <f t="shared" si="14"/>
        <v>0</v>
      </c>
      <c r="AH956" s="3">
        <v>1</v>
      </c>
    </row>
    <row r="957" spans="1:34" x14ac:dyDescent="0.3">
      <c r="A957" t="s">
        <v>2017</v>
      </c>
      <c r="B957" t="s">
        <v>2018</v>
      </c>
      <c r="C957" t="s">
        <v>1860</v>
      </c>
      <c r="D957">
        <v>1500000</v>
      </c>
      <c r="E957">
        <v>1500000</v>
      </c>
      <c r="F957">
        <v>0</v>
      </c>
      <c r="G957">
        <v>0</v>
      </c>
      <c r="H957">
        <v>0</v>
      </c>
      <c r="I957">
        <v>1428748.27</v>
      </c>
      <c r="J957" s="186">
        <v>95.249884666666674</v>
      </c>
      <c r="K957">
        <v>0</v>
      </c>
      <c r="L957">
        <v>0</v>
      </c>
      <c r="M957">
        <v>1428748.27</v>
      </c>
      <c r="N957">
        <v>0</v>
      </c>
      <c r="O957">
        <v>1428748.27</v>
      </c>
      <c r="P957">
        <v>0</v>
      </c>
      <c r="Q957">
        <v>0</v>
      </c>
      <c r="R957">
        <v>0</v>
      </c>
      <c r="S957" t="s">
        <v>1231</v>
      </c>
      <c r="T957" t="s">
        <v>51</v>
      </c>
      <c r="U957" t="s">
        <v>52</v>
      </c>
      <c r="V957" t="s">
        <v>51</v>
      </c>
      <c r="W957" t="s">
        <v>33</v>
      </c>
      <c r="X957" t="s">
        <v>53</v>
      </c>
      <c r="Y957" t="s">
        <v>35</v>
      </c>
      <c r="Z957" s="198">
        <v>45373</v>
      </c>
      <c r="AA957" s="198">
        <v>45747</v>
      </c>
      <c r="AB957" t="s">
        <v>36</v>
      </c>
      <c r="AC957">
        <v>500000</v>
      </c>
      <c r="AD957" t="s">
        <v>52</v>
      </c>
      <c r="AE957" t="s">
        <v>37</v>
      </c>
      <c r="AF957" s="37">
        <v>1</v>
      </c>
      <c r="AG957" s="79" t="str">
        <f t="shared" si="14"/>
        <v>0</v>
      </c>
      <c r="AH957" s="3">
        <v>1</v>
      </c>
    </row>
    <row r="958" spans="1:34" x14ac:dyDescent="0.3">
      <c r="A958" t="s">
        <v>2035</v>
      </c>
      <c r="B958" t="s">
        <v>2036</v>
      </c>
      <c r="C958" t="s">
        <v>1860</v>
      </c>
      <c r="D958">
        <v>3600000</v>
      </c>
      <c r="E958">
        <v>3600000</v>
      </c>
      <c r="F958">
        <v>0</v>
      </c>
      <c r="G958">
        <v>0</v>
      </c>
      <c r="H958">
        <v>0</v>
      </c>
      <c r="I958">
        <v>3583508.77</v>
      </c>
      <c r="J958" s="186">
        <v>99.541910277777774</v>
      </c>
      <c r="K958">
        <v>0</v>
      </c>
      <c r="L958">
        <v>0</v>
      </c>
      <c r="M958">
        <v>3583508.77</v>
      </c>
      <c r="N958">
        <v>0</v>
      </c>
      <c r="O958">
        <v>3583508.77</v>
      </c>
      <c r="P958">
        <v>0</v>
      </c>
      <c r="Q958">
        <v>0</v>
      </c>
      <c r="R958">
        <v>0</v>
      </c>
      <c r="S958" t="s">
        <v>111</v>
      </c>
      <c r="T958" t="s">
        <v>112</v>
      </c>
      <c r="U958" t="s">
        <v>113</v>
      </c>
      <c r="V958" t="s">
        <v>112</v>
      </c>
      <c r="W958" t="s">
        <v>33</v>
      </c>
      <c r="X958" t="s">
        <v>114</v>
      </c>
      <c r="Y958" t="s">
        <v>35</v>
      </c>
      <c r="Z958" s="198">
        <v>45377</v>
      </c>
      <c r="AA958" s="198">
        <v>46022</v>
      </c>
      <c r="AB958" t="s">
        <v>36</v>
      </c>
      <c r="AC958">
        <v>3600000</v>
      </c>
      <c r="AD958" t="s">
        <v>113</v>
      </c>
      <c r="AE958" t="s">
        <v>37</v>
      </c>
      <c r="AF958" s="37">
        <v>1</v>
      </c>
      <c r="AG958" s="79" t="str">
        <f t="shared" si="14"/>
        <v>0</v>
      </c>
      <c r="AH958" s="3">
        <v>1</v>
      </c>
    </row>
    <row r="959" spans="1:34" x14ac:dyDescent="0.3">
      <c r="A959" t="s">
        <v>2025</v>
      </c>
      <c r="B959" t="s">
        <v>2026</v>
      </c>
      <c r="C959" t="s">
        <v>1860</v>
      </c>
      <c r="D959">
        <v>1800000</v>
      </c>
      <c r="E959">
        <v>1800000</v>
      </c>
      <c r="F959">
        <v>80661.63</v>
      </c>
      <c r="G959">
        <v>0</v>
      </c>
      <c r="H959">
        <v>0</v>
      </c>
      <c r="I959">
        <v>24941.42</v>
      </c>
      <c r="J959" s="186">
        <v>1.3856344444444444</v>
      </c>
      <c r="K959">
        <v>0</v>
      </c>
      <c r="L959">
        <v>0</v>
      </c>
      <c r="M959">
        <v>0</v>
      </c>
      <c r="N959">
        <v>24941.42</v>
      </c>
      <c r="O959">
        <v>105603.05</v>
      </c>
      <c r="P959">
        <v>0</v>
      </c>
      <c r="Q959">
        <v>0</v>
      </c>
      <c r="R959">
        <v>0</v>
      </c>
      <c r="S959" t="s">
        <v>111</v>
      </c>
      <c r="T959" t="s">
        <v>112</v>
      </c>
      <c r="U959" t="s">
        <v>113</v>
      </c>
      <c r="V959" t="s">
        <v>112</v>
      </c>
      <c r="W959" t="s">
        <v>33</v>
      </c>
      <c r="X959" t="s">
        <v>114</v>
      </c>
      <c r="Y959" t="s">
        <v>35</v>
      </c>
      <c r="Z959" s="198">
        <v>45374</v>
      </c>
      <c r="AA959" s="198">
        <v>46022</v>
      </c>
      <c r="AB959" t="s">
        <v>36</v>
      </c>
      <c r="AC959">
        <v>1800000</v>
      </c>
      <c r="AD959" t="s">
        <v>113</v>
      </c>
      <c r="AE959" t="s">
        <v>45</v>
      </c>
      <c r="AF959" s="37">
        <v>1</v>
      </c>
      <c r="AG959" s="79" t="str">
        <f t="shared" si="14"/>
        <v>0</v>
      </c>
      <c r="AH959" s="3">
        <v>1</v>
      </c>
    </row>
    <row r="960" spans="1:34" x14ac:dyDescent="0.3">
      <c r="A960" t="s">
        <v>2023</v>
      </c>
      <c r="B960" t="s">
        <v>2024</v>
      </c>
      <c r="C960" t="s">
        <v>1860</v>
      </c>
      <c r="D960">
        <v>1800000</v>
      </c>
      <c r="E960">
        <v>1800000</v>
      </c>
      <c r="F960">
        <v>6188.62</v>
      </c>
      <c r="G960">
        <v>0</v>
      </c>
      <c r="H960">
        <v>0</v>
      </c>
      <c r="I960">
        <v>1787548</v>
      </c>
      <c r="J960" s="186">
        <v>99.308222222222227</v>
      </c>
      <c r="K960">
        <v>0</v>
      </c>
      <c r="L960">
        <v>0</v>
      </c>
      <c r="M960">
        <v>1681596.6</v>
      </c>
      <c r="N960">
        <v>105951.4</v>
      </c>
      <c r="O960">
        <v>1793736.62</v>
      </c>
      <c r="P960">
        <v>0</v>
      </c>
      <c r="Q960">
        <v>0</v>
      </c>
      <c r="R960">
        <v>0</v>
      </c>
      <c r="S960" t="s">
        <v>111</v>
      </c>
      <c r="T960" t="s">
        <v>112</v>
      </c>
      <c r="U960" t="s">
        <v>113</v>
      </c>
      <c r="V960" t="s">
        <v>112</v>
      </c>
      <c r="W960" t="s">
        <v>33</v>
      </c>
      <c r="X960" t="s">
        <v>114</v>
      </c>
      <c r="Y960" t="s">
        <v>35</v>
      </c>
      <c r="Z960" s="198">
        <v>45374</v>
      </c>
      <c r="AA960" s="198">
        <v>46022</v>
      </c>
      <c r="AB960" t="s">
        <v>36</v>
      </c>
      <c r="AC960">
        <v>1800000</v>
      </c>
      <c r="AD960" t="s">
        <v>113</v>
      </c>
      <c r="AE960" t="s">
        <v>2231</v>
      </c>
      <c r="AF960" s="37">
        <v>1</v>
      </c>
      <c r="AG960" s="79" t="str">
        <f t="shared" si="14"/>
        <v>0</v>
      </c>
      <c r="AH960" s="3">
        <v>1</v>
      </c>
    </row>
    <row r="961" spans="1:34" x14ac:dyDescent="0.3">
      <c r="A961" t="s">
        <v>2027</v>
      </c>
      <c r="B961" t="s">
        <v>2028</v>
      </c>
      <c r="C961" t="s">
        <v>1853</v>
      </c>
      <c r="D961">
        <v>2200000</v>
      </c>
      <c r="E961">
        <v>2200000</v>
      </c>
      <c r="F961">
        <v>0</v>
      </c>
      <c r="G961">
        <v>0</v>
      </c>
      <c r="H961">
        <v>0</v>
      </c>
      <c r="I961">
        <v>2197718.15</v>
      </c>
      <c r="J961" s="186">
        <v>99.896279545454547</v>
      </c>
      <c r="K961">
        <v>0</v>
      </c>
      <c r="L961">
        <v>0</v>
      </c>
      <c r="M961">
        <v>2197718.15</v>
      </c>
      <c r="N961">
        <v>0</v>
      </c>
      <c r="O961">
        <v>2197718.15</v>
      </c>
      <c r="P961">
        <v>0</v>
      </c>
      <c r="Q961">
        <v>0</v>
      </c>
      <c r="R961">
        <v>0</v>
      </c>
      <c r="S961" t="s">
        <v>30</v>
      </c>
      <c r="T961" t="s">
        <v>31</v>
      </c>
      <c r="U961" t="s">
        <v>32</v>
      </c>
      <c r="V961" t="s">
        <v>31</v>
      </c>
      <c r="W961" t="s">
        <v>33</v>
      </c>
      <c r="X961" t="s">
        <v>34</v>
      </c>
      <c r="Y961" t="s">
        <v>35</v>
      </c>
      <c r="Z961" s="198">
        <v>45377</v>
      </c>
      <c r="AA961" s="198">
        <v>45747</v>
      </c>
      <c r="AB961" t="s">
        <v>36</v>
      </c>
      <c r="AC961">
        <v>700000</v>
      </c>
      <c r="AD961" t="s">
        <v>32</v>
      </c>
      <c r="AE961" t="s">
        <v>37</v>
      </c>
      <c r="AF961" s="37">
        <v>1</v>
      </c>
      <c r="AG961" s="79" t="str">
        <f t="shared" si="14"/>
        <v>0</v>
      </c>
      <c r="AH961" s="3">
        <v>1</v>
      </c>
    </row>
    <row r="962" spans="1:34" x14ac:dyDescent="0.3">
      <c r="A962" t="s">
        <v>2068</v>
      </c>
      <c r="B962" t="s">
        <v>2069</v>
      </c>
      <c r="C962" t="s">
        <v>1853</v>
      </c>
      <c r="D962">
        <v>2500000</v>
      </c>
      <c r="E962">
        <v>2500000</v>
      </c>
      <c r="F962">
        <v>2220.29</v>
      </c>
      <c r="G962">
        <v>0</v>
      </c>
      <c r="H962">
        <v>0</v>
      </c>
      <c r="I962">
        <v>2493818.9500000002</v>
      </c>
      <c r="J962" s="186">
        <v>99.752758000000014</v>
      </c>
      <c r="K962">
        <v>0</v>
      </c>
      <c r="L962">
        <v>0</v>
      </c>
      <c r="M962">
        <v>1807599.95</v>
      </c>
      <c r="N962">
        <v>686219</v>
      </c>
      <c r="O962">
        <v>2496039.2400000002</v>
      </c>
      <c r="P962">
        <v>0</v>
      </c>
      <c r="Q962">
        <v>0</v>
      </c>
      <c r="R962">
        <v>0</v>
      </c>
      <c r="S962" t="s">
        <v>30</v>
      </c>
      <c r="T962" t="s">
        <v>31</v>
      </c>
      <c r="U962" t="s">
        <v>32</v>
      </c>
      <c r="V962" t="s">
        <v>31</v>
      </c>
      <c r="W962" t="s">
        <v>33</v>
      </c>
      <c r="X962" t="s">
        <v>34</v>
      </c>
      <c r="Y962" t="s">
        <v>35</v>
      </c>
      <c r="Z962" s="198">
        <v>45377</v>
      </c>
      <c r="AA962" s="198">
        <v>45747</v>
      </c>
      <c r="AB962" t="s">
        <v>36</v>
      </c>
      <c r="AC962">
        <v>2500000</v>
      </c>
      <c r="AD962" t="s">
        <v>32</v>
      </c>
      <c r="AE962" t="s">
        <v>45</v>
      </c>
      <c r="AF962" s="37">
        <v>1</v>
      </c>
      <c r="AG962" s="79" t="str">
        <f t="shared" si="14"/>
        <v>0</v>
      </c>
      <c r="AH962" s="3">
        <v>1</v>
      </c>
    </row>
    <row r="963" spans="1:34" x14ac:dyDescent="0.3">
      <c r="A963" t="s">
        <v>2033</v>
      </c>
      <c r="B963" t="s">
        <v>2034</v>
      </c>
      <c r="C963" t="s">
        <v>1857</v>
      </c>
      <c r="D963">
        <v>0</v>
      </c>
      <c r="E963">
        <v>0</v>
      </c>
      <c r="F963">
        <v>0</v>
      </c>
      <c r="G963">
        <v>0</v>
      </c>
      <c r="H963">
        <v>0</v>
      </c>
      <c r="I963">
        <v>0</v>
      </c>
      <c r="J963" s="186" t="e">
        <v>#DIV/0!</v>
      </c>
      <c r="K963">
        <v>0</v>
      </c>
      <c r="L963">
        <v>0</v>
      </c>
      <c r="M963">
        <v>0</v>
      </c>
      <c r="N963">
        <v>0</v>
      </c>
      <c r="O963">
        <v>0</v>
      </c>
      <c r="P963">
        <v>0</v>
      </c>
      <c r="Q963">
        <v>0</v>
      </c>
      <c r="R963">
        <v>0</v>
      </c>
      <c r="S963" t="s">
        <v>1001</v>
      </c>
      <c r="T963" t="s">
        <v>100</v>
      </c>
      <c r="U963" t="s">
        <v>101</v>
      </c>
      <c r="V963" t="s">
        <v>100</v>
      </c>
      <c r="W963" t="s">
        <v>33</v>
      </c>
      <c r="X963" t="s">
        <v>102</v>
      </c>
      <c r="Y963" t="s">
        <v>989</v>
      </c>
      <c r="Z963" s="198">
        <v>45377</v>
      </c>
      <c r="AA963" s="198">
        <v>45747</v>
      </c>
      <c r="AB963" t="s">
        <v>36</v>
      </c>
      <c r="AC963">
        <v>72160000</v>
      </c>
      <c r="AD963" t="s">
        <v>101</v>
      </c>
      <c r="AE963" t="s">
        <v>37</v>
      </c>
      <c r="AF963" s="37">
        <v>1</v>
      </c>
      <c r="AG963" s="79" t="str">
        <f t="shared" ref="AG963:AG1026" si="15">IF(N963&lt;0,"1","0")</f>
        <v>0</v>
      </c>
      <c r="AH963" s="3">
        <v>1</v>
      </c>
    </row>
    <row r="964" spans="1:34" x14ac:dyDescent="0.3">
      <c r="A964" t="s">
        <v>2031</v>
      </c>
      <c r="B964" t="s">
        <v>2032</v>
      </c>
      <c r="C964" t="s">
        <v>1853</v>
      </c>
      <c r="D964">
        <v>3580000</v>
      </c>
      <c r="E964">
        <v>3580000</v>
      </c>
      <c r="F964">
        <v>0</v>
      </c>
      <c r="G964">
        <v>0</v>
      </c>
      <c r="H964">
        <v>0</v>
      </c>
      <c r="I964">
        <v>3348604.82</v>
      </c>
      <c r="J964" s="186">
        <v>93.536447486033509</v>
      </c>
      <c r="K964">
        <v>0</v>
      </c>
      <c r="L964">
        <v>0</v>
      </c>
      <c r="M964">
        <v>3348604.82</v>
      </c>
      <c r="N964">
        <v>0</v>
      </c>
      <c r="O964">
        <v>3348604.82</v>
      </c>
      <c r="P964">
        <v>0</v>
      </c>
      <c r="Q964">
        <v>0</v>
      </c>
      <c r="R964">
        <v>0</v>
      </c>
      <c r="S964" t="s">
        <v>391</v>
      </c>
      <c r="T964" t="s">
        <v>31</v>
      </c>
      <c r="U964" t="s">
        <v>32</v>
      </c>
      <c r="V964" t="s">
        <v>31</v>
      </c>
      <c r="W964" t="s">
        <v>33</v>
      </c>
      <c r="X964" t="s">
        <v>34</v>
      </c>
      <c r="Y964" t="s">
        <v>265</v>
      </c>
      <c r="Z964" s="198">
        <v>45017</v>
      </c>
      <c r="AA964" s="198">
        <v>45747</v>
      </c>
      <c r="AB964" t="s">
        <v>36</v>
      </c>
      <c r="AC964">
        <v>3580000</v>
      </c>
      <c r="AD964" t="s">
        <v>32</v>
      </c>
      <c r="AE964" t="s">
        <v>37</v>
      </c>
      <c r="AF964" s="37">
        <v>1</v>
      </c>
      <c r="AG964" s="79" t="str">
        <f t="shared" si="15"/>
        <v>0</v>
      </c>
      <c r="AH964" s="3">
        <v>1</v>
      </c>
    </row>
    <row r="965" spans="1:34" x14ac:dyDescent="0.3">
      <c r="A965" t="s">
        <v>2037</v>
      </c>
      <c r="B965" t="s">
        <v>2038</v>
      </c>
      <c r="C965" t="s">
        <v>1855</v>
      </c>
      <c r="D965">
        <v>300000</v>
      </c>
      <c r="E965">
        <v>300000</v>
      </c>
      <c r="F965">
        <v>0</v>
      </c>
      <c r="G965">
        <v>0</v>
      </c>
      <c r="H965">
        <v>0</v>
      </c>
      <c r="I965">
        <v>270604.68</v>
      </c>
      <c r="J965" s="186">
        <v>90.201560000000001</v>
      </c>
      <c r="K965">
        <v>0</v>
      </c>
      <c r="L965">
        <v>0</v>
      </c>
      <c r="M965">
        <v>270604.68</v>
      </c>
      <c r="N965">
        <v>0</v>
      </c>
      <c r="O965">
        <v>270604.68</v>
      </c>
      <c r="P965">
        <v>0</v>
      </c>
      <c r="Q965">
        <v>0</v>
      </c>
      <c r="R965">
        <v>0</v>
      </c>
      <c r="S965" t="s">
        <v>1001</v>
      </c>
      <c r="T965" t="s">
        <v>57</v>
      </c>
      <c r="U965" t="s">
        <v>58</v>
      </c>
      <c r="V965" t="s">
        <v>57</v>
      </c>
      <c r="W965" t="s">
        <v>33</v>
      </c>
      <c r="X965" t="s">
        <v>59</v>
      </c>
      <c r="Y965" t="s">
        <v>265</v>
      </c>
      <c r="Z965" s="198">
        <v>45378</v>
      </c>
      <c r="AA965" s="198">
        <v>45747</v>
      </c>
      <c r="AB965" t="s">
        <v>36</v>
      </c>
      <c r="AC965">
        <v>300000</v>
      </c>
      <c r="AD965" t="s">
        <v>58</v>
      </c>
      <c r="AE965" t="s">
        <v>37</v>
      </c>
      <c r="AF965" s="37">
        <v>1</v>
      </c>
      <c r="AG965" s="79" t="str">
        <f t="shared" si="15"/>
        <v>0</v>
      </c>
      <c r="AH965" s="3">
        <v>1</v>
      </c>
    </row>
    <row r="966" spans="1:34" x14ac:dyDescent="0.3">
      <c r="A966" t="s">
        <v>2042</v>
      </c>
      <c r="B966" t="s">
        <v>2043</v>
      </c>
      <c r="C966" t="s">
        <v>1856</v>
      </c>
      <c r="D966">
        <v>3200000</v>
      </c>
      <c r="E966">
        <v>3200000</v>
      </c>
      <c r="F966">
        <v>0</v>
      </c>
      <c r="G966">
        <v>0</v>
      </c>
      <c r="H966">
        <v>0</v>
      </c>
      <c r="I966">
        <v>2425131.2599999998</v>
      </c>
      <c r="J966" s="186">
        <v>75.785351874999989</v>
      </c>
      <c r="K966">
        <v>0</v>
      </c>
      <c r="L966">
        <v>0</v>
      </c>
      <c r="M966">
        <v>2425131.2599999998</v>
      </c>
      <c r="N966">
        <v>0</v>
      </c>
      <c r="O966">
        <v>2425131.2599999998</v>
      </c>
      <c r="P966">
        <v>0</v>
      </c>
      <c r="Q966">
        <v>0</v>
      </c>
      <c r="R966">
        <v>0</v>
      </c>
      <c r="S966" t="s">
        <v>881</v>
      </c>
      <c r="T966" t="s">
        <v>76</v>
      </c>
      <c r="U966" t="s">
        <v>77</v>
      </c>
      <c r="V966" t="s">
        <v>76</v>
      </c>
      <c r="W966" t="s">
        <v>33</v>
      </c>
      <c r="X966" t="s">
        <v>78</v>
      </c>
      <c r="Y966" t="s">
        <v>83</v>
      </c>
      <c r="Z966" s="198">
        <v>45378</v>
      </c>
      <c r="AA966" s="198">
        <v>46022</v>
      </c>
      <c r="AB966" t="s">
        <v>36</v>
      </c>
      <c r="AC966">
        <v>3200000</v>
      </c>
      <c r="AD966" t="s">
        <v>77</v>
      </c>
      <c r="AE966" t="s">
        <v>37</v>
      </c>
      <c r="AF966" s="37">
        <v>1</v>
      </c>
      <c r="AG966" s="79" t="str">
        <f t="shared" si="15"/>
        <v>0</v>
      </c>
      <c r="AH966" s="3">
        <v>1</v>
      </c>
    </row>
    <row r="967" spans="1:34" x14ac:dyDescent="0.3">
      <c r="A967" t="s">
        <v>2048</v>
      </c>
      <c r="B967" t="s">
        <v>2049</v>
      </c>
      <c r="C967" t="s">
        <v>1860</v>
      </c>
      <c r="D967">
        <v>1700000</v>
      </c>
      <c r="E967">
        <v>1700000</v>
      </c>
      <c r="F967">
        <v>0</v>
      </c>
      <c r="G967">
        <v>0</v>
      </c>
      <c r="H967">
        <v>0</v>
      </c>
      <c r="I967">
        <v>1655212.86</v>
      </c>
      <c r="J967" s="186">
        <v>97.365462352941179</v>
      </c>
      <c r="K967">
        <v>0</v>
      </c>
      <c r="L967">
        <v>0</v>
      </c>
      <c r="M967">
        <v>1655212.86</v>
      </c>
      <c r="N967">
        <v>0</v>
      </c>
      <c r="O967">
        <v>1655212.86</v>
      </c>
      <c r="P967">
        <v>0</v>
      </c>
      <c r="Q967">
        <v>0</v>
      </c>
      <c r="R967">
        <v>0</v>
      </c>
      <c r="S967" t="s">
        <v>111</v>
      </c>
      <c r="T967" t="s">
        <v>112</v>
      </c>
      <c r="U967" t="s">
        <v>113</v>
      </c>
      <c r="V967" t="s">
        <v>112</v>
      </c>
      <c r="W967" t="s">
        <v>33</v>
      </c>
      <c r="X967" t="s">
        <v>114</v>
      </c>
      <c r="Y967" t="s">
        <v>35</v>
      </c>
      <c r="Z967" s="198">
        <v>45379</v>
      </c>
      <c r="AA967" s="198">
        <v>46022</v>
      </c>
      <c r="AB967" t="s">
        <v>36</v>
      </c>
      <c r="AC967">
        <v>700000</v>
      </c>
      <c r="AD967" t="s">
        <v>113</v>
      </c>
      <c r="AE967" t="s">
        <v>37</v>
      </c>
      <c r="AF967" s="37">
        <v>1</v>
      </c>
      <c r="AG967" s="79" t="str">
        <f t="shared" si="15"/>
        <v>0</v>
      </c>
      <c r="AH967" s="3">
        <v>1</v>
      </c>
    </row>
    <row r="968" spans="1:34" x14ac:dyDescent="0.3">
      <c r="A968" t="s">
        <v>2078</v>
      </c>
      <c r="B968" t="s">
        <v>2079</v>
      </c>
      <c r="C968" t="s">
        <v>1857</v>
      </c>
      <c r="D968">
        <v>3200000</v>
      </c>
      <c r="E968">
        <v>3200000</v>
      </c>
      <c r="F968">
        <v>0</v>
      </c>
      <c r="G968">
        <v>0</v>
      </c>
      <c r="H968">
        <v>0</v>
      </c>
      <c r="I968">
        <v>2624429.7000000002</v>
      </c>
      <c r="J968" s="186">
        <v>82.013428125000004</v>
      </c>
      <c r="K968">
        <v>0</v>
      </c>
      <c r="L968">
        <v>0</v>
      </c>
      <c r="M968">
        <v>2624429.7000000002</v>
      </c>
      <c r="N968">
        <v>0</v>
      </c>
      <c r="O968">
        <v>2624429.7000000002</v>
      </c>
      <c r="P968">
        <v>0</v>
      </c>
      <c r="Q968">
        <v>0</v>
      </c>
      <c r="R968">
        <v>0</v>
      </c>
      <c r="S968" t="s">
        <v>1001</v>
      </c>
      <c r="T968" t="s">
        <v>100</v>
      </c>
      <c r="U968" t="s">
        <v>101</v>
      </c>
      <c r="V968" t="s">
        <v>100</v>
      </c>
      <c r="W968" t="s">
        <v>33</v>
      </c>
      <c r="X968" t="s">
        <v>102</v>
      </c>
      <c r="Y968" t="s">
        <v>83</v>
      </c>
      <c r="Z968" s="198">
        <v>45013</v>
      </c>
      <c r="AA968" s="198">
        <v>45747</v>
      </c>
      <c r="AB968" t="s">
        <v>36</v>
      </c>
      <c r="AC968">
        <v>3200000</v>
      </c>
      <c r="AD968" t="s">
        <v>101</v>
      </c>
      <c r="AE968" t="s">
        <v>37</v>
      </c>
      <c r="AF968" s="37">
        <v>1</v>
      </c>
      <c r="AG968" s="79" t="str">
        <f t="shared" si="15"/>
        <v>0</v>
      </c>
      <c r="AH968" s="3">
        <v>1</v>
      </c>
    </row>
    <row r="969" spans="1:34" x14ac:dyDescent="0.3">
      <c r="A969" t="s">
        <v>2062</v>
      </c>
      <c r="B969" t="s">
        <v>2063</v>
      </c>
      <c r="C969" t="s">
        <v>1855</v>
      </c>
      <c r="D969">
        <v>680000</v>
      </c>
      <c r="E969">
        <v>680000</v>
      </c>
      <c r="F969">
        <v>0</v>
      </c>
      <c r="G969">
        <v>0</v>
      </c>
      <c r="H969">
        <v>0</v>
      </c>
      <c r="I969">
        <v>423806.29</v>
      </c>
      <c r="J969" s="186">
        <v>62.324454411764705</v>
      </c>
      <c r="K969">
        <v>0</v>
      </c>
      <c r="L969">
        <v>0</v>
      </c>
      <c r="M969">
        <v>423806.29</v>
      </c>
      <c r="N969">
        <v>0</v>
      </c>
      <c r="O969">
        <v>423806.29</v>
      </c>
      <c r="P969">
        <v>0</v>
      </c>
      <c r="Q969">
        <v>0</v>
      </c>
      <c r="R969">
        <v>0</v>
      </c>
      <c r="S969" t="s">
        <v>1001</v>
      </c>
      <c r="T969" t="s">
        <v>57</v>
      </c>
      <c r="U969" t="s">
        <v>58</v>
      </c>
      <c r="V969" t="s">
        <v>57</v>
      </c>
      <c r="W969" t="s">
        <v>33</v>
      </c>
      <c r="X969" t="s">
        <v>59</v>
      </c>
      <c r="Y969" t="s">
        <v>86</v>
      </c>
      <c r="Z969" s="198">
        <v>45379</v>
      </c>
      <c r="AA969" s="198">
        <v>46022</v>
      </c>
      <c r="AB969" t="s">
        <v>36</v>
      </c>
      <c r="AC969">
        <v>680000</v>
      </c>
      <c r="AD969" t="s">
        <v>58</v>
      </c>
      <c r="AE969" t="s">
        <v>37</v>
      </c>
      <c r="AF969" s="37">
        <v>1</v>
      </c>
      <c r="AG969" s="79" t="str">
        <f t="shared" si="15"/>
        <v>0</v>
      </c>
      <c r="AH969" s="3">
        <v>1</v>
      </c>
    </row>
    <row r="970" spans="1:34" x14ac:dyDescent="0.3">
      <c r="A970" t="s">
        <v>2056</v>
      </c>
      <c r="B970" t="s">
        <v>2057</v>
      </c>
      <c r="C970" t="s">
        <v>1853</v>
      </c>
      <c r="D970">
        <v>2500000</v>
      </c>
      <c r="E970">
        <v>2500000</v>
      </c>
      <c r="F970">
        <v>0</v>
      </c>
      <c r="G970">
        <v>0</v>
      </c>
      <c r="H970">
        <v>0</v>
      </c>
      <c r="I970">
        <v>2458104.5699999998</v>
      </c>
      <c r="J970" s="186">
        <v>98.324182799999988</v>
      </c>
      <c r="K970">
        <v>0</v>
      </c>
      <c r="L970">
        <v>0</v>
      </c>
      <c r="M970">
        <v>2458104.5699999998</v>
      </c>
      <c r="N970">
        <v>0</v>
      </c>
      <c r="O970">
        <v>2458104.5699999998</v>
      </c>
      <c r="P970">
        <v>0</v>
      </c>
      <c r="Q970">
        <v>0</v>
      </c>
      <c r="R970">
        <v>0</v>
      </c>
      <c r="S970" t="s">
        <v>391</v>
      </c>
      <c r="T970" t="s">
        <v>31</v>
      </c>
      <c r="U970" t="s">
        <v>32</v>
      </c>
      <c r="V970" t="s">
        <v>31</v>
      </c>
      <c r="W970" t="s">
        <v>33</v>
      </c>
      <c r="X970" t="s">
        <v>34</v>
      </c>
      <c r="Y970" t="s">
        <v>35</v>
      </c>
      <c r="Z970" s="198">
        <v>45017</v>
      </c>
      <c r="AA970" s="198">
        <v>45747</v>
      </c>
      <c r="AB970" t="s">
        <v>36</v>
      </c>
      <c r="AC970">
        <v>1000000</v>
      </c>
      <c r="AD970" t="s">
        <v>32</v>
      </c>
      <c r="AE970" t="s">
        <v>37</v>
      </c>
      <c r="AF970" s="37">
        <v>1</v>
      </c>
      <c r="AG970" s="79" t="str">
        <f t="shared" si="15"/>
        <v>0</v>
      </c>
      <c r="AH970" s="3">
        <v>1</v>
      </c>
    </row>
    <row r="971" spans="1:34" x14ac:dyDescent="0.3">
      <c r="A971" t="s">
        <v>2054</v>
      </c>
      <c r="B971" t="s">
        <v>2055</v>
      </c>
      <c r="C971" t="s">
        <v>1853</v>
      </c>
      <c r="D971">
        <v>2000000</v>
      </c>
      <c r="E971">
        <v>2000000</v>
      </c>
      <c r="F971">
        <v>0</v>
      </c>
      <c r="G971">
        <v>0</v>
      </c>
      <c r="H971">
        <v>0</v>
      </c>
      <c r="I971">
        <v>1901435.03</v>
      </c>
      <c r="J971" s="186">
        <v>95.071751500000005</v>
      </c>
      <c r="K971">
        <v>0</v>
      </c>
      <c r="L971">
        <v>0</v>
      </c>
      <c r="M971">
        <v>1901435.03</v>
      </c>
      <c r="N971">
        <v>0</v>
      </c>
      <c r="O971">
        <v>1901435.03</v>
      </c>
      <c r="P971">
        <v>0</v>
      </c>
      <c r="Q971">
        <v>0</v>
      </c>
      <c r="R971">
        <v>0</v>
      </c>
      <c r="S971" t="s">
        <v>391</v>
      </c>
      <c r="T971" t="s">
        <v>31</v>
      </c>
      <c r="U971" t="s">
        <v>32</v>
      </c>
      <c r="V971" t="s">
        <v>31</v>
      </c>
      <c r="W971" t="s">
        <v>33</v>
      </c>
      <c r="X971" t="s">
        <v>34</v>
      </c>
      <c r="Y971" t="s">
        <v>35</v>
      </c>
      <c r="Z971" s="198">
        <v>45017</v>
      </c>
      <c r="AA971" s="198">
        <v>45747</v>
      </c>
      <c r="AB971" t="s">
        <v>36</v>
      </c>
      <c r="AC971">
        <v>1000000</v>
      </c>
      <c r="AD971" t="s">
        <v>32</v>
      </c>
      <c r="AE971" t="s">
        <v>37</v>
      </c>
      <c r="AF971" s="37">
        <v>1</v>
      </c>
      <c r="AG971" s="79" t="str">
        <f t="shared" si="15"/>
        <v>0</v>
      </c>
      <c r="AH971" s="3">
        <v>1</v>
      </c>
    </row>
    <row r="972" spans="1:34" x14ac:dyDescent="0.3">
      <c r="A972" t="s">
        <v>2052</v>
      </c>
      <c r="B972" t="s">
        <v>2053</v>
      </c>
      <c r="C972" t="s">
        <v>1859</v>
      </c>
      <c r="D972">
        <v>2000000</v>
      </c>
      <c r="E972">
        <v>2000000</v>
      </c>
      <c r="F972">
        <v>0</v>
      </c>
      <c r="G972">
        <v>0</v>
      </c>
      <c r="H972">
        <v>0</v>
      </c>
      <c r="I972">
        <v>1669395.92</v>
      </c>
      <c r="J972" s="186">
        <v>83.469796000000002</v>
      </c>
      <c r="K972">
        <v>0</v>
      </c>
      <c r="L972">
        <v>0</v>
      </c>
      <c r="M972">
        <v>1669395.92</v>
      </c>
      <c r="N972">
        <v>0</v>
      </c>
      <c r="O972">
        <v>1669395.92</v>
      </c>
      <c r="P972">
        <v>0</v>
      </c>
      <c r="Q972">
        <v>0</v>
      </c>
      <c r="R972">
        <v>0</v>
      </c>
      <c r="S972" t="s">
        <v>1355</v>
      </c>
      <c r="T972" t="s">
        <v>162</v>
      </c>
      <c r="U972" t="s">
        <v>163</v>
      </c>
      <c r="V972" t="s">
        <v>162</v>
      </c>
      <c r="W972" t="s">
        <v>33</v>
      </c>
      <c r="X972" t="s">
        <v>164</v>
      </c>
      <c r="Y972" t="s">
        <v>35</v>
      </c>
      <c r="Z972" s="198">
        <v>45017</v>
      </c>
      <c r="AA972" s="198">
        <v>45747</v>
      </c>
      <c r="AB972" t="s">
        <v>36</v>
      </c>
      <c r="AC972">
        <v>1000000</v>
      </c>
      <c r="AD972" t="s">
        <v>163</v>
      </c>
      <c r="AE972" t="s">
        <v>37</v>
      </c>
      <c r="AF972" s="37">
        <v>1</v>
      </c>
      <c r="AG972" s="79" t="str">
        <f t="shared" si="15"/>
        <v>0</v>
      </c>
      <c r="AH972" s="3">
        <v>1</v>
      </c>
    </row>
    <row r="973" spans="1:34" x14ac:dyDescent="0.3">
      <c r="A973" t="s">
        <v>2058</v>
      </c>
      <c r="B973" t="s">
        <v>2059</v>
      </c>
      <c r="C973" t="s">
        <v>1853</v>
      </c>
      <c r="D973">
        <v>3000000</v>
      </c>
      <c r="E973">
        <v>3000000</v>
      </c>
      <c r="F973">
        <v>0</v>
      </c>
      <c r="G973">
        <v>0</v>
      </c>
      <c r="H973">
        <v>0</v>
      </c>
      <c r="I973">
        <v>2317236.71</v>
      </c>
      <c r="J973" s="186">
        <v>77.24122366666667</v>
      </c>
      <c r="K973">
        <v>0</v>
      </c>
      <c r="L973">
        <v>0</v>
      </c>
      <c r="M973">
        <v>2258584.21</v>
      </c>
      <c r="N973">
        <v>58652.5</v>
      </c>
      <c r="O973">
        <v>2317236.71</v>
      </c>
      <c r="P973">
        <v>0</v>
      </c>
      <c r="Q973">
        <v>0</v>
      </c>
      <c r="R973">
        <v>0</v>
      </c>
      <c r="S973" t="s">
        <v>391</v>
      </c>
      <c r="T973" t="s">
        <v>31</v>
      </c>
      <c r="U973" t="s">
        <v>32</v>
      </c>
      <c r="V973" t="s">
        <v>31</v>
      </c>
      <c r="W973" t="s">
        <v>33</v>
      </c>
      <c r="X973" t="s">
        <v>34</v>
      </c>
      <c r="Y973" t="s">
        <v>35</v>
      </c>
      <c r="Z973" s="198">
        <v>45017</v>
      </c>
      <c r="AA973" s="198">
        <v>45747</v>
      </c>
      <c r="AB973" t="s">
        <v>36</v>
      </c>
      <c r="AC973">
        <v>3000000</v>
      </c>
      <c r="AD973" t="s">
        <v>32</v>
      </c>
      <c r="AE973" t="s">
        <v>45</v>
      </c>
      <c r="AF973" s="37">
        <v>1</v>
      </c>
      <c r="AG973" s="79" t="str">
        <f t="shared" si="15"/>
        <v>0</v>
      </c>
      <c r="AH973" s="3">
        <v>1</v>
      </c>
    </row>
    <row r="974" spans="1:34" x14ac:dyDescent="0.3">
      <c r="A974" t="s">
        <v>2064</v>
      </c>
      <c r="B974" t="s">
        <v>2065</v>
      </c>
      <c r="C974" t="s">
        <v>1860</v>
      </c>
      <c r="D974">
        <v>2549997</v>
      </c>
      <c r="E974">
        <v>2549997</v>
      </c>
      <c r="F974">
        <v>0</v>
      </c>
      <c r="G974">
        <v>0</v>
      </c>
      <c r="H974">
        <v>0</v>
      </c>
      <c r="I974">
        <v>2524020.7799999998</v>
      </c>
      <c r="J974" s="186">
        <v>98.981323507439413</v>
      </c>
      <c r="K974">
        <v>0</v>
      </c>
      <c r="L974">
        <v>0</v>
      </c>
      <c r="M974">
        <v>2524020.7799999998</v>
      </c>
      <c r="N974">
        <v>0</v>
      </c>
      <c r="O974">
        <v>2524020.7799999998</v>
      </c>
      <c r="P974">
        <v>0</v>
      </c>
      <c r="Q974">
        <v>0</v>
      </c>
      <c r="R974">
        <v>0</v>
      </c>
      <c r="S974" t="s">
        <v>111</v>
      </c>
      <c r="T974" t="s">
        <v>112</v>
      </c>
      <c r="U974" t="s">
        <v>113</v>
      </c>
      <c r="V974" t="s">
        <v>112</v>
      </c>
      <c r="W974" t="s">
        <v>33</v>
      </c>
      <c r="X974" t="s">
        <v>114</v>
      </c>
      <c r="Y974" t="s">
        <v>35</v>
      </c>
      <c r="Z974" s="198">
        <v>45380</v>
      </c>
      <c r="AA974" s="198">
        <v>46022</v>
      </c>
      <c r="AB974" t="s">
        <v>36</v>
      </c>
      <c r="AC974">
        <v>2549997</v>
      </c>
      <c r="AD974" t="s">
        <v>113</v>
      </c>
      <c r="AE974" t="s">
        <v>37</v>
      </c>
      <c r="AF974" s="37">
        <v>1</v>
      </c>
      <c r="AG974" s="79" t="str">
        <f t="shared" si="15"/>
        <v>0</v>
      </c>
      <c r="AH974" s="3">
        <v>1</v>
      </c>
    </row>
    <row r="975" spans="1:34" x14ac:dyDescent="0.3">
      <c r="A975" t="s">
        <v>2080</v>
      </c>
      <c r="B975" t="s">
        <v>2081</v>
      </c>
      <c r="C975" t="s">
        <v>1854</v>
      </c>
      <c r="D975">
        <v>500000</v>
      </c>
      <c r="E975">
        <v>500000</v>
      </c>
      <c r="F975">
        <v>0</v>
      </c>
      <c r="G975">
        <v>0</v>
      </c>
      <c r="H975">
        <v>0</v>
      </c>
      <c r="I975">
        <v>498417.64</v>
      </c>
      <c r="J975" s="186">
        <v>99.68352800000001</v>
      </c>
      <c r="K975">
        <v>0</v>
      </c>
      <c r="L975">
        <v>0</v>
      </c>
      <c r="M975">
        <v>498417.64</v>
      </c>
      <c r="N975">
        <v>0</v>
      </c>
      <c r="O975">
        <v>498417.64</v>
      </c>
      <c r="P975">
        <v>0</v>
      </c>
      <c r="Q975">
        <v>0</v>
      </c>
      <c r="R975">
        <v>0</v>
      </c>
      <c r="S975" t="s">
        <v>72</v>
      </c>
      <c r="T975" t="s">
        <v>41</v>
      </c>
      <c r="U975" t="s">
        <v>42</v>
      </c>
      <c r="V975" t="s">
        <v>41</v>
      </c>
      <c r="W975" t="s">
        <v>33</v>
      </c>
      <c r="X975" t="s">
        <v>43</v>
      </c>
      <c r="Y975" t="s">
        <v>35</v>
      </c>
      <c r="Z975" s="198">
        <v>45381</v>
      </c>
      <c r="AA975" s="198">
        <v>45747</v>
      </c>
      <c r="AB975" t="s">
        <v>36</v>
      </c>
      <c r="AC975">
        <v>500000</v>
      </c>
      <c r="AD975" t="s">
        <v>42</v>
      </c>
      <c r="AE975" t="s">
        <v>37</v>
      </c>
      <c r="AF975" s="37">
        <v>1</v>
      </c>
      <c r="AG975" s="79" t="str">
        <f t="shared" si="15"/>
        <v>0</v>
      </c>
      <c r="AH975" s="3">
        <v>1</v>
      </c>
    </row>
    <row r="976" spans="1:34" x14ac:dyDescent="0.3">
      <c r="A976" t="s">
        <v>2082</v>
      </c>
      <c r="B976" t="s">
        <v>2083</v>
      </c>
      <c r="C976" t="s">
        <v>1854</v>
      </c>
      <c r="D976">
        <v>3000000</v>
      </c>
      <c r="E976">
        <v>3000000</v>
      </c>
      <c r="F976">
        <v>0</v>
      </c>
      <c r="G976">
        <v>0</v>
      </c>
      <c r="H976">
        <v>0</v>
      </c>
      <c r="I976">
        <v>2989907.74</v>
      </c>
      <c r="J976" s="186">
        <v>99.663591333333343</v>
      </c>
      <c r="K976">
        <v>0</v>
      </c>
      <c r="L976">
        <v>0</v>
      </c>
      <c r="M976">
        <v>2989907.74</v>
      </c>
      <c r="N976">
        <v>0</v>
      </c>
      <c r="O976">
        <v>2989907.74</v>
      </c>
      <c r="P976">
        <v>0</v>
      </c>
      <c r="Q976">
        <v>0</v>
      </c>
      <c r="R976">
        <v>0</v>
      </c>
      <c r="S976" t="s">
        <v>72</v>
      </c>
      <c r="T976" t="s">
        <v>41</v>
      </c>
      <c r="U976" t="s">
        <v>42</v>
      </c>
      <c r="V976" t="s">
        <v>41</v>
      </c>
      <c r="W976" t="s">
        <v>33</v>
      </c>
      <c r="X976" t="s">
        <v>43</v>
      </c>
      <c r="Y976" t="s">
        <v>35</v>
      </c>
      <c r="Z976" s="198">
        <v>45381</v>
      </c>
      <c r="AA976" s="198">
        <v>45747</v>
      </c>
      <c r="AB976" t="s">
        <v>36</v>
      </c>
      <c r="AC976">
        <v>3000000</v>
      </c>
      <c r="AD976" t="s">
        <v>42</v>
      </c>
      <c r="AE976" t="s">
        <v>37</v>
      </c>
      <c r="AF976" s="37">
        <v>1</v>
      </c>
      <c r="AG976" s="79" t="str">
        <f t="shared" si="15"/>
        <v>0</v>
      </c>
      <c r="AH976" s="3">
        <v>1</v>
      </c>
    </row>
    <row r="977" spans="1:34" x14ac:dyDescent="0.3">
      <c r="A977" t="s">
        <v>2084</v>
      </c>
      <c r="B977" t="s">
        <v>2085</v>
      </c>
      <c r="C977" t="s">
        <v>1854</v>
      </c>
      <c r="D977">
        <v>700000</v>
      </c>
      <c r="E977">
        <v>700000</v>
      </c>
      <c r="F977">
        <v>0</v>
      </c>
      <c r="G977">
        <v>0</v>
      </c>
      <c r="H977">
        <v>0</v>
      </c>
      <c r="I977">
        <v>696583.18</v>
      </c>
      <c r="J977" s="186">
        <v>99.511882857142865</v>
      </c>
      <c r="K977">
        <v>0</v>
      </c>
      <c r="L977">
        <v>0</v>
      </c>
      <c r="M977">
        <v>696583.18</v>
      </c>
      <c r="N977">
        <v>0</v>
      </c>
      <c r="O977">
        <v>696583.18</v>
      </c>
      <c r="P977">
        <v>0</v>
      </c>
      <c r="Q977">
        <v>0</v>
      </c>
      <c r="R977">
        <v>0</v>
      </c>
      <c r="S977" t="s">
        <v>72</v>
      </c>
      <c r="T977" t="s">
        <v>41</v>
      </c>
      <c r="U977" t="s">
        <v>42</v>
      </c>
      <c r="V977" t="s">
        <v>41</v>
      </c>
      <c r="W977" t="s">
        <v>33</v>
      </c>
      <c r="X977" t="s">
        <v>43</v>
      </c>
      <c r="Y977" t="s">
        <v>35</v>
      </c>
      <c r="Z977" s="198">
        <v>45381</v>
      </c>
      <c r="AA977" s="198">
        <v>45747</v>
      </c>
      <c r="AB977" t="s">
        <v>36</v>
      </c>
      <c r="AC977">
        <v>700000</v>
      </c>
      <c r="AD977" t="s">
        <v>42</v>
      </c>
      <c r="AE977" t="s">
        <v>37</v>
      </c>
      <c r="AF977" s="37">
        <v>1</v>
      </c>
      <c r="AG977" s="79" t="str">
        <f t="shared" si="15"/>
        <v>0</v>
      </c>
      <c r="AH977" s="3">
        <v>1</v>
      </c>
    </row>
    <row r="978" spans="1:34" x14ac:dyDescent="0.3">
      <c r="A978" t="s">
        <v>2086</v>
      </c>
      <c r="B978" t="s">
        <v>2087</v>
      </c>
      <c r="C978" t="s">
        <v>1854</v>
      </c>
      <c r="D978">
        <v>5000000</v>
      </c>
      <c r="E978">
        <v>5000000</v>
      </c>
      <c r="F978">
        <v>0</v>
      </c>
      <c r="G978">
        <v>0</v>
      </c>
      <c r="H978">
        <v>0</v>
      </c>
      <c r="I978">
        <v>4928389.32</v>
      </c>
      <c r="J978" s="186">
        <v>98.567786400000003</v>
      </c>
      <c r="K978">
        <v>0</v>
      </c>
      <c r="L978">
        <v>0</v>
      </c>
      <c r="M978">
        <v>4928389.32</v>
      </c>
      <c r="N978">
        <v>0</v>
      </c>
      <c r="O978">
        <v>4928389.32</v>
      </c>
      <c r="P978">
        <v>0</v>
      </c>
      <c r="Q978">
        <v>0</v>
      </c>
      <c r="R978">
        <v>0</v>
      </c>
      <c r="S978" t="s">
        <v>72</v>
      </c>
      <c r="T978" t="s">
        <v>41</v>
      </c>
      <c r="U978" t="s">
        <v>42</v>
      </c>
      <c r="V978" t="s">
        <v>41</v>
      </c>
      <c r="W978" t="s">
        <v>33</v>
      </c>
      <c r="X978" t="s">
        <v>43</v>
      </c>
      <c r="Y978" t="s">
        <v>35</v>
      </c>
      <c r="Z978" s="198">
        <v>45381</v>
      </c>
      <c r="AA978" s="198">
        <v>45747</v>
      </c>
      <c r="AB978" t="s">
        <v>36</v>
      </c>
      <c r="AC978">
        <v>5000000</v>
      </c>
      <c r="AD978" t="s">
        <v>42</v>
      </c>
      <c r="AE978" t="s">
        <v>37</v>
      </c>
      <c r="AF978" s="37">
        <v>1</v>
      </c>
      <c r="AG978" s="79" t="str">
        <f t="shared" si="15"/>
        <v>0</v>
      </c>
      <c r="AH978" s="3">
        <v>1</v>
      </c>
    </row>
    <row r="979" spans="1:34" x14ac:dyDescent="0.3">
      <c r="A979" t="s">
        <v>2070</v>
      </c>
      <c r="B979" t="s">
        <v>2071</v>
      </c>
      <c r="C979" t="s">
        <v>1843</v>
      </c>
      <c r="D979">
        <v>0</v>
      </c>
      <c r="E979">
        <v>0</v>
      </c>
      <c r="F979">
        <v>0</v>
      </c>
      <c r="G979">
        <v>0</v>
      </c>
      <c r="H979">
        <v>0</v>
      </c>
      <c r="I979">
        <v>0</v>
      </c>
      <c r="J979" s="186" t="e">
        <v>#DIV/0!</v>
      </c>
      <c r="K979">
        <v>0</v>
      </c>
      <c r="L979">
        <v>0</v>
      </c>
      <c r="M979">
        <v>0</v>
      </c>
      <c r="N979">
        <v>0</v>
      </c>
      <c r="O979">
        <v>0</v>
      </c>
      <c r="P979">
        <v>0</v>
      </c>
      <c r="Q979">
        <v>0</v>
      </c>
      <c r="R979">
        <v>0</v>
      </c>
      <c r="S979" t="s">
        <v>1001</v>
      </c>
      <c r="T979" t="s">
        <v>882</v>
      </c>
      <c r="U979" t="s">
        <v>883</v>
      </c>
      <c r="V979" t="s">
        <v>882</v>
      </c>
      <c r="W979" t="s">
        <v>33</v>
      </c>
      <c r="X979" t="s">
        <v>884</v>
      </c>
      <c r="Y979" t="s">
        <v>35</v>
      </c>
      <c r="Z979" s="198">
        <v>45017</v>
      </c>
      <c r="AA979" s="198">
        <v>45747</v>
      </c>
      <c r="AB979" t="s">
        <v>36</v>
      </c>
      <c r="AC979">
        <v>15000000</v>
      </c>
      <c r="AD979" t="s">
        <v>883</v>
      </c>
      <c r="AE979" t="s">
        <v>37</v>
      </c>
      <c r="AF979" s="37">
        <v>1</v>
      </c>
      <c r="AG979" s="79" t="str">
        <f t="shared" si="15"/>
        <v>0</v>
      </c>
      <c r="AH979" s="3">
        <v>1</v>
      </c>
    </row>
    <row r="980" spans="1:34" x14ac:dyDescent="0.3">
      <c r="A980" t="s">
        <v>2106</v>
      </c>
      <c r="B980" t="s">
        <v>2107</v>
      </c>
      <c r="C980" t="s">
        <v>1853</v>
      </c>
      <c r="D980">
        <v>2000000</v>
      </c>
      <c r="E980">
        <v>2000000</v>
      </c>
      <c r="F980">
        <v>0</v>
      </c>
      <c r="G980">
        <v>0</v>
      </c>
      <c r="H980">
        <v>0</v>
      </c>
      <c r="I980">
        <v>1987379.9</v>
      </c>
      <c r="J980" s="186">
        <v>99.368994999999998</v>
      </c>
      <c r="K980">
        <v>0</v>
      </c>
      <c r="L980">
        <v>0</v>
      </c>
      <c r="M980">
        <v>1987379.9</v>
      </c>
      <c r="N980">
        <v>0</v>
      </c>
      <c r="O980">
        <v>1987379.9</v>
      </c>
      <c r="P980">
        <v>0</v>
      </c>
      <c r="Q980">
        <v>0</v>
      </c>
      <c r="R980">
        <v>0</v>
      </c>
      <c r="S980" t="s">
        <v>30</v>
      </c>
      <c r="T980" t="s">
        <v>31</v>
      </c>
      <c r="U980" t="s">
        <v>32</v>
      </c>
      <c r="V980" t="s">
        <v>31</v>
      </c>
      <c r="W980" t="s">
        <v>33</v>
      </c>
      <c r="X980" t="s">
        <v>34</v>
      </c>
      <c r="Y980" t="s">
        <v>35</v>
      </c>
      <c r="Z980" s="198">
        <v>45381</v>
      </c>
      <c r="AA980" s="198">
        <v>45747</v>
      </c>
      <c r="AB980" t="s">
        <v>36</v>
      </c>
      <c r="AC980">
        <v>2100000</v>
      </c>
      <c r="AD980" t="s">
        <v>32</v>
      </c>
      <c r="AE980" t="s">
        <v>37</v>
      </c>
      <c r="AF980" s="37">
        <v>1</v>
      </c>
      <c r="AG980" s="79" t="str">
        <f t="shared" si="15"/>
        <v>0</v>
      </c>
      <c r="AH980" s="3">
        <v>1</v>
      </c>
    </row>
    <row r="981" spans="1:34" x14ac:dyDescent="0.3">
      <c r="A981" t="s">
        <v>2094</v>
      </c>
      <c r="B981" t="s">
        <v>2095</v>
      </c>
      <c r="C981" t="s">
        <v>1853</v>
      </c>
      <c r="D981">
        <v>500000</v>
      </c>
      <c r="E981">
        <v>500000</v>
      </c>
      <c r="F981">
        <v>0</v>
      </c>
      <c r="G981">
        <v>0</v>
      </c>
      <c r="H981">
        <v>0</v>
      </c>
      <c r="I981">
        <v>474242.89</v>
      </c>
      <c r="J981" s="186">
        <v>94.848578000000003</v>
      </c>
      <c r="K981">
        <v>0</v>
      </c>
      <c r="L981">
        <v>0</v>
      </c>
      <c r="M981">
        <v>474242.89</v>
      </c>
      <c r="N981">
        <v>0</v>
      </c>
      <c r="O981">
        <v>474242.89</v>
      </c>
      <c r="P981">
        <v>0</v>
      </c>
      <c r="Q981">
        <v>0</v>
      </c>
      <c r="R981">
        <v>0</v>
      </c>
      <c r="S981" t="s">
        <v>30</v>
      </c>
      <c r="T981" t="s">
        <v>31</v>
      </c>
      <c r="U981" t="s">
        <v>32</v>
      </c>
      <c r="V981" t="s">
        <v>31</v>
      </c>
      <c r="W981" t="s">
        <v>33</v>
      </c>
      <c r="X981" t="s">
        <v>34</v>
      </c>
      <c r="Y981" t="s">
        <v>35</v>
      </c>
      <c r="Z981" s="198">
        <v>45381</v>
      </c>
      <c r="AA981" s="198">
        <v>45747</v>
      </c>
      <c r="AB981" t="s">
        <v>36</v>
      </c>
      <c r="AC981">
        <v>500000</v>
      </c>
      <c r="AD981" t="s">
        <v>32</v>
      </c>
      <c r="AE981" t="s">
        <v>37</v>
      </c>
      <c r="AF981" s="37">
        <v>1</v>
      </c>
      <c r="AG981" s="79" t="str">
        <f t="shared" si="15"/>
        <v>0</v>
      </c>
      <c r="AH981" s="3">
        <v>1</v>
      </c>
    </row>
    <row r="982" spans="1:34" x14ac:dyDescent="0.3">
      <c r="A982" t="s">
        <v>2088</v>
      </c>
      <c r="B982" t="s">
        <v>2089</v>
      </c>
      <c r="C982" t="s">
        <v>1853</v>
      </c>
      <c r="D982">
        <v>495000</v>
      </c>
      <c r="E982">
        <v>495000</v>
      </c>
      <c r="F982">
        <v>0</v>
      </c>
      <c r="G982">
        <v>0</v>
      </c>
      <c r="H982">
        <v>0</v>
      </c>
      <c r="I982">
        <v>490983.25</v>
      </c>
      <c r="J982" s="186">
        <v>99.188535353535357</v>
      </c>
      <c r="K982">
        <v>0</v>
      </c>
      <c r="L982">
        <v>0</v>
      </c>
      <c r="M982">
        <v>490983.25</v>
      </c>
      <c r="N982">
        <v>0</v>
      </c>
      <c r="O982">
        <v>490983.25</v>
      </c>
      <c r="P982">
        <v>0</v>
      </c>
      <c r="Q982">
        <v>0</v>
      </c>
      <c r="R982">
        <v>0</v>
      </c>
      <c r="S982" t="s">
        <v>30</v>
      </c>
      <c r="T982" t="s">
        <v>31</v>
      </c>
      <c r="U982" t="s">
        <v>32</v>
      </c>
      <c r="V982" t="s">
        <v>31</v>
      </c>
      <c r="W982" t="s">
        <v>33</v>
      </c>
      <c r="X982" t="s">
        <v>34</v>
      </c>
      <c r="Y982" t="s">
        <v>35</v>
      </c>
      <c r="Z982" s="198">
        <v>45381</v>
      </c>
      <c r="AA982" s="198">
        <v>45747</v>
      </c>
      <c r="AB982" t="s">
        <v>36</v>
      </c>
      <c r="AC982">
        <v>495000</v>
      </c>
      <c r="AD982" t="s">
        <v>32</v>
      </c>
      <c r="AE982" t="s">
        <v>37</v>
      </c>
      <c r="AF982" s="37">
        <v>1</v>
      </c>
      <c r="AG982" s="79" t="str">
        <f t="shared" si="15"/>
        <v>0</v>
      </c>
      <c r="AH982" s="3">
        <v>1</v>
      </c>
    </row>
    <row r="983" spans="1:34" x14ac:dyDescent="0.3">
      <c r="A983" t="s">
        <v>2072</v>
      </c>
      <c r="B983" t="s">
        <v>2073</v>
      </c>
      <c r="C983" t="s">
        <v>1843</v>
      </c>
      <c r="D983">
        <v>0</v>
      </c>
      <c r="E983">
        <v>0</v>
      </c>
      <c r="F983">
        <v>0</v>
      </c>
      <c r="G983">
        <v>0</v>
      </c>
      <c r="H983">
        <v>0</v>
      </c>
      <c r="I983">
        <v>0</v>
      </c>
      <c r="J983" s="186" t="e">
        <v>#DIV/0!</v>
      </c>
      <c r="K983">
        <v>0</v>
      </c>
      <c r="L983">
        <v>0</v>
      </c>
      <c r="M983">
        <v>0</v>
      </c>
      <c r="N983">
        <v>0</v>
      </c>
      <c r="O983">
        <v>0</v>
      </c>
      <c r="P983">
        <v>0</v>
      </c>
      <c r="Q983">
        <v>0</v>
      </c>
      <c r="R983">
        <v>0</v>
      </c>
      <c r="S983" t="s">
        <v>1917</v>
      </c>
      <c r="T983" t="s">
        <v>882</v>
      </c>
      <c r="U983" t="s">
        <v>883</v>
      </c>
      <c r="V983" t="s">
        <v>882</v>
      </c>
      <c r="W983" t="s">
        <v>33</v>
      </c>
      <c r="X983" t="s">
        <v>884</v>
      </c>
      <c r="Y983" t="s">
        <v>35</v>
      </c>
      <c r="Z983" s="198">
        <v>45017</v>
      </c>
      <c r="AA983" s="198">
        <v>45747</v>
      </c>
      <c r="AB983" t="s">
        <v>36</v>
      </c>
      <c r="AC983">
        <v>29200000</v>
      </c>
      <c r="AD983" t="s">
        <v>883</v>
      </c>
      <c r="AE983" t="s">
        <v>37</v>
      </c>
      <c r="AF983" s="37">
        <v>1</v>
      </c>
      <c r="AG983" s="79" t="str">
        <f t="shared" si="15"/>
        <v>0</v>
      </c>
      <c r="AH983" s="3">
        <v>1</v>
      </c>
    </row>
    <row r="984" spans="1:34" x14ac:dyDescent="0.3">
      <c r="A984" t="s">
        <v>2074</v>
      </c>
      <c r="B984" t="s">
        <v>2075</v>
      </c>
      <c r="C984" t="s">
        <v>1843</v>
      </c>
      <c r="D984">
        <v>0</v>
      </c>
      <c r="E984">
        <v>0</v>
      </c>
      <c r="F984">
        <v>0</v>
      </c>
      <c r="G984">
        <v>0</v>
      </c>
      <c r="H984">
        <v>0</v>
      </c>
      <c r="I984">
        <v>0</v>
      </c>
      <c r="J984" s="186" t="e">
        <v>#DIV/0!</v>
      </c>
      <c r="K984">
        <v>0</v>
      </c>
      <c r="L984">
        <v>0</v>
      </c>
      <c r="M984">
        <v>0</v>
      </c>
      <c r="N984">
        <v>0</v>
      </c>
      <c r="O984">
        <v>0</v>
      </c>
      <c r="P984">
        <v>0</v>
      </c>
      <c r="Q984">
        <v>0</v>
      </c>
      <c r="R984">
        <v>0</v>
      </c>
      <c r="S984" t="s">
        <v>1917</v>
      </c>
      <c r="T984" t="s">
        <v>882</v>
      </c>
      <c r="U984" t="s">
        <v>883</v>
      </c>
      <c r="V984" t="s">
        <v>882</v>
      </c>
      <c r="W984" t="s">
        <v>33</v>
      </c>
      <c r="X984" t="s">
        <v>884</v>
      </c>
      <c r="Y984" t="s">
        <v>35</v>
      </c>
      <c r="Z984" s="198">
        <v>45017</v>
      </c>
      <c r="AA984" s="198">
        <v>45747</v>
      </c>
      <c r="AB984" t="s">
        <v>36</v>
      </c>
      <c r="AC984">
        <v>12000000</v>
      </c>
      <c r="AD984" t="s">
        <v>883</v>
      </c>
      <c r="AE984" t="s">
        <v>37</v>
      </c>
      <c r="AF984" s="37">
        <v>1</v>
      </c>
      <c r="AG984" s="79" t="str">
        <f t="shared" si="15"/>
        <v>0</v>
      </c>
      <c r="AH984" s="3">
        <v>1</v>
      </c>
    </row>
    <row r="985" spans="1:34" x14ac:dyDescent="0.3">
      <c r="A985" t="s">
        <v>2076</v>
      </c>
      <c r="B985" t="s">
        <v>2077</v>
      </c>
      <c r="C985" t="s">
        <v>1853</v>
      </c>
      <c r="D985">
        <v>850000</v>
      </c>
      <c r="E985">
        <v>850000</v>
      </c>
      <c r="F985">
        <v>0</v>
      </c>
      <c r="G985">
        <v>0</v>
      </c>
      <c r="H985">
        <v>0</v>
      </c>
      <c r="I985">
        <v>642876.47</v>
      </c>
      <c r="J985" s="186">
        <v>75.632525882352937</v>
      </c>
      <c r="K985">
        <v>0</v>
      </c>
      <c r="L985">
        <v>0</v>
      </c>
      <c r="M985">
        <v>642876.47</v>
      </c>
      <c r="N985">
        <v>0</v>
      </c>
      <c r="O985">
        <v>642876.47</v>
      </c>
      <c r="P985">
        <v>0</v>
      </c>
      <c r="Q985">
        <v>0</v>
      </c>
      <c r="R985">
        <v>0</v>
      </c>
      <c r="S985" t="s">
        <v>391</v>
      </c>
      <c r="T985" t="s">
        <v>31</v>
      </c>
      <c r="U985" t="s">
        <v>32</v>
      </c>
      <c r="V985" t="s">
        <v>31</v>
      </c>
      <c r="W985" t="s">
        <v>33</v>
      </c>
      <c r="X985" t="s">
        <v>34</v>
      </c>
      <c r="Y985" t="s">
        <v>44</v>
      </c>
      <c r="Z985" s="198">
        <v>45017</v>
      </c>
      <c r="AA985" s="198">
        <v>45747</v>
      </c>
      <c r="AB985" t="s">
        <v>36</v>
      </c>
      <c r="AC985">
        <v>850000</v>
      </c>
      <c r="AD985" t="s">
        <v>32</v>
      </c>
      <c r="AE985" t="s">
        <v>37</v>
      </c>
      <c r="AF985" s="37">
        <v>1</v>
      </c>
      <c r="AG985" s="79" t="str">
        <f t="shared" si="15"/>
        <v>0</v>
      </c>
      <c r="AH985" s="3">
        <v>1</v>
      </c>
    </row>
    <row r="986" spans="1:34" x14ac:dyDescent="0.3">
      <c r="A986" t="s">
        <v>2090</v>
      </c>
      <c r="B986" t="s">
        <v>2091</v>
      </c>
      <c r="C986" t="s">
        <v>1857</v>
      </c>
      <c r="D986">
        <v>0</v>
      </c>
      <c r="E986">
        <v>0</v>
      </c>
      <c r="F986">
        <v>0</v>
      </c>
      <c r="G986">
        <v>0</v>
      </c>
      <c r="H986">
        <v>0</v>
      </c>
      <c r="I986">
        <v>0</v>
      </c>
      <c r="J986" s="186" t="e">
        <v>#DIV/0!</v>
      </c>
      <c r="K986">
        <v>0</v>
      </c>
      <c r="L986">
        <v>0</v>
      </c>
      <c r="M986">
        <v>0</v>
      </c>
      <c r="N986">
        <v>0</v>
      </c>
      <c r="O986">
        <v>0</v>
      </c>
      <c r="P986">
        <v>0</v>
      </c>
      <c r="Q986">
        <v>0</v>
      </c>
      <c r="R986">
        <v>0</v>
      </c>
      <c r="S986" t="s">
        <v>1001</v>
      </c>
      <c r="T986" t="s">
        <v>100</v>
      </c>
      <c r="U986" t="s">
        <v>101</v>
      </c>
      <c r="V986" t="s">
        <v>100</v>
      </c>
      <c r="W986" t="s">
        <v>33</v>
      </c>
      <c r="X986" t="s">
        <v>102</v>
      </c>
      <c r="Y986" t="s">
        <v>989</v>
      </c>
      <c r="Z986" s="198">
        <v>45381</v>
      </c>
      <c r="AA986" s="198">
        <v>45747</v>
      </c>
      <c r="AB986" t="s">
        <v>36</v>
      </c>
      <c r="AC986">
        <v>75000000</v>
      </c>
      <c r="AD986" t="s">
        <v>101</v>
      </c>
      <c r="AE986" t="s">
        <v>37</v>
      </c>
      <c r="AF986" s="37">
        <v>1</v>
      </c>
      <c r="AG986" s="79" t="str">
        <f t="shared" si="15"/>
        <v>0</v>
      </c>
      <c r="AH986" s="3">
        <v>1</v>
      </c>
    </row>
    <row r="987" spans="1:34" x14ac:dyDescent="0.3">
      <c r="A987" t="s">
        <v>2092</v>
      </c>
      <c r="B987" t="s">
        <v>2093</v>
      </c>
      <c r="C987" t="s">
        <v>1856</v>
      </c>
      <c r="D987">
        <v>800000</v>
      </c>
      <c r="E987">
        <v>800000</v>
      </c>
      <c r="F987">
        <v>0</v>
      </c>
      <c r="G987">
        <v>0</v>
      </c>
      <c r="H987">
        <v>0</v>
      </c>
      <c r="I987">
        <v>771760.53</v>
      </c>
      <c r="J987" s="186">
        <v>96.470066250000002</v>
      </c>
      <c r="K987">
        <v>0</v>
      </c>
      <c r="L987">
        <v>0</v>
      </c>
      <c r="M987">
        <v>771760.53</v>
      </c>
      <c r="N987">
        <v>0</v>
      </c>
      <c r="O987">
        <v>771760.53</v>
      </c>
      <c r="P987">
        <v>0</v>
      </c>
      <c r="Q987">
        <v>0</v>
      </c>
      <c r="R987">
        <v>0</v>
      </c>
      <c r="S987" t="s">
        <v>881</v>
      </c>
      <c r="T987" t="s">
        <v>76</v>
      </c>
      <c r="U987" t="s">
        <v>77</v>
      </c>
      <c r="V987" t="s">
        <v>76</v>
      </c>
      <c r="W987" t="s">
        <v>33</v>
      </c>
      <c r="X987" t="s">
        <v>78</v>
      </c>
      <c r="Y987" t="s">
        <v>44</v>
      </c>
      <c r="Z987" s="198">
        <v>45382</v>
      </c>
      <c r="AA987" s="198">
        <v>45930</v>
      </c>
      <c r="AB987" t="s">
        <v>36</v>
      </c>
      <c r="AC987">
        <v>800000</v>
      </c>
      <c r="AD987" t="s">
        <v>77</v>
      </c>
      <c r="AE987" t="s">
        <v>37</v>
      </c>
      <c r="AF987" s="37">
        <v>1</v>
      </c>
      <c r="AG987" s="79" t="str">
        <f t="shared" si="15"/>
        <v>0</v>
      </c>
      <c r="AH987" s="3">
        <v>1</v>
      </c>
    </row>
    <row r="988" spans="1:34" x14ac:dyDescent="0.3">
      <c r="A988" t="s">
        <v>2096</v>
      </c>
      <c r="B988" t="s">
        <v>2097</v>
      </c>
      <c r="C988" t="s">
        <v>1853</v>
      </c>
      <c r="D988">
        <v>1000000</v>
      </c>
      <c r="E988">
        <v>1000000</v>
      </c>
      <c r="F988">
        <v>0</v>
      </c>
      <c r="G988">
        <v>0</v>
      </c>
      <c r="H988">
        <v>0</v>
      </c>
      <c r="I988">
        <v>998198.3</v>
      </c>
      <c r="J988" s="186">
        <v>99.81983000000001</v>
      </c>
      <c r="K988">
        <v>0</v>
      </c>
      <c r="L988">
        <v>0</v>
      </c>
      <c r="M988">
        <v>998198.3</v>
      </c>
      <c r="N988">
        <v>0</v>
      </c>
      <c r="O988">
        <v>998198.3</v>
      </c>
      <c r="P988">
        <v>0</v>
      </c>
      <c r="Q988">
        <v>0</v>
      </c>
      <c r="R988">
        <v>0</v>
      </c>
      <c r="S988" t="s">
        <v>30</v>
      </c>
      <c r="T988" t="s">
        <v>31</v>
      </c>
      <c r="U988" t="s">
        <v>32</v>
      </c>
      <c r="V988" t="s">
        <v>31</v>
      </c>
      <c r="W988" t="s">
        <v>33</v>
      </c>
      <c r="X988" t="s">
        <v>34</v>
      </c>
      <c r="Y988" t="s">
        <v>35</v>
      </c>
      <c r="Z988" s="198">
        <v>45382</v>
      </c>
      <c r="AA988" s="198">
        <v>45747</v>
      </c>
      <c r="AB988" t="s">
        <v>36</v>
      </c>
      <c r="AC988">
        <v>1000000</v>
      </c>
      <c r="AD988" t="s">
        <v>32</v>
      </c>
      <c r="AE988" t="s">
        <v>37</v>
      </c>
      <c r="AF988" s="37">
        <v>1</v>
      </c>
      <c r="AG988" s="79" t="str">
        <f t="shared" si="15"/>
        <v>0</v>
      </c>
      <c r="AH988" s="3">
        <v>1</v>
      </c>
    </row>
    <row r="989" spans="1:34" x14ac:dyDescent="0.3">
      <c r="A989" t="s">
        <v>2102</v>
      </c>
      <c r="B989" t="s">
        <v>2103</v>
      </c>
      <c r="C989" t="s">
        <v>1858</v>
      </c>
      <c r="D989">
        <v>2500000</v>
      </c>
      <c r="E989">
        <v>2500000</v>
      </c>
      <c r="F989">
        <v>0</v>
      </c>
      <c r="G989">
        <v>0</v>
      </c>
      <c r="H989">
        <v>0</v>
      </c>
      <c r="I989">
        <v>2282768.27</v>
      </c>
      <c r="J989" s="186">
        <v>91.310730800000002</v>
      </c>
      <c r="K989">
        <v>0</v>
      </c>
      <c r="L989">
        <v>0</v>
      </c>
      <c r="M989">
        <v>2282768.27</v>
      </c>
      <c r="N989">
        <v>0</v>
      </c>
      <c r="O989">
        <v>2282768.27</v>
      </c>
      <c r="P989">
        <v>0</v>
      </c>
      <c r="Q989">
        <v>0</v>
      </c>
      <c r="R989">
        <v>0</v>
      </c>
      <c r="S989" t="s">
        <v>1231</v>
      </c>
      <c r="T989" t="s">
        <v>51</v>
      </c>
      <c r="U989" t="s">
        <v>52</v>
      </c>
      <c r="V989" t="s">
        <v>51</v>
      </c>
      <c r="W989" t="s">
        <v>33</v>
      </c>
      <c r="X989" t="s">
        <v>53</v>
      </c>
      <c r="Y989" t="s">
        <v>35</v>
      </c>
      <c r="Z989" s="198">
        <v>45383</v>
      </c>
      <c r="AA989" s="198">
        <v>45747</v>
      </c>
      <c r="AB989" t="s">
        <v>36</v>
      </c>
      <c r="AC989">
        <v>2500000</v>
      </c>
      <c r="AD989" t="s">
        <v>52</v>
      </c>
      <c r="AE989" t="s">
        <v>37</v>
      </c>
      <c r="AF989" s="37">
        <v>1</v>
      </c>
      <c r="AG989" s="79" t="str">
        <f t="shared" si="15"/>
        <v>0</v>
      </c>
      <c r="AH989" s="3">
        <v>1</v>
      </c>
    </row>
    <row r="990" spans="1:34" x14ac:dyDescent="0.3">
      <c r="A990" t="s">
        <v>2104</v>
      </c>
      <c r="B990" t="s">
        <v>2105</v>
      </c>
      <c r="C990" t="s">
        <v>1854</v>
      </c>
      <c r="D990">
        <v>5100000</v>
      </c>
      <c r="E990">
        <v>5100000</v>
      </c>
      <c r="F990">
        <v>0</v>
      </c>
      <c r="G990">
        <v>0</v>
      </c>
      <c r="H990">
        <v>0</v>
      </c>
      <c r="I990">
        <v>4959765.01</v>
      </c>
      <c r="J990" s="186">
        <v>97.25029431372549</v>
      </c>
      <c r="K990">
        <v>0</v>
      </c>
      <c r="L990">
        <v>0</v>
      </c>
      <c r="M990">
        <v>4959765.01</v>
      </c>
      <c r="N990">
        <v>0</v>
      </c>
      <c r="O990">
        <v>4959765.01</v>
      </c>
      <c r="P990">
        <v>0</v>
      </c>
      <c r="Q990">
        <v>0</v>
      </c>
      <c r="R990">
        <v>0</v>
      </c>
      <c r="S990" t="s">
        <v>72</v>
      </c>
      <c r="T990" t="s">
        <v>41</v>
      </c>
      <c r="U990" t="s">
        <v>42</v>
      </c>
      <c r="V990" t="s">
        <v>41</v>
      </c>
      <c r="W990" t="s">
        <v>33</v>
      </c>
      <c r="X990" t="s">
        <v>43</v>
      </c>
      <c r="Y990" t="s">
        <v>35</v>
      </c>
      <c r="Z990" s="198">
        <v>45382</v>
      </c>
      <c r="AA990" s="198">
        <v>45747</v>
      </c>
      <c r="AB990" t="s">
        <v>36</v>
      </c>
      <c r="AC990">
        <v>5100000</v>
      </c>
      <c r="AD990" t="s">
        <v>42</v>
      </c>
      <c r="AE990" t="s">
        <v>37</v>
      </c>
      <c r="AF990" s="37">
        <v>1</v>
      </c>
      <c r="AG990" s="79" t="str">
        <f t="shared" si="15"/>
        <v>0</v>
      </c>
      <c r="AH990" s="3">
        <v>1</v>
      </c>
    </row>
    <row r="991" spans="1:34" x14ac:dyDescent="0.3">
      <c r="A991" t="s">
        <v>2098</v>
      </c>
      <c r="B991" t="s">
        <v>2099</v>
      </c>
      <c r="C991" t="s">
        <v>1859</v>
      </c>
      <c r="D991">
        <v>1000000</v>
      </c>
      <c r="E991">
        <v>1000000</v>
      </c>
      <c r="F991">
        <v>0</v>
      </c>
      <c r="G991">
        <v>0</v>
      </c>
      <c r="H991">
        <v>0</v>
      </c>
      <c r="I991">
        <v>991361.73</v>
      </c>
      <c r="J991" s="186">
        <v>99.136172999999999</v>
      </c>
      <c r="K991">
        <v>0</v>
      </c>
      <c r="L991">
        <v>0</v>
      </c>
      <c r="M991">
        <v>991361.73</v>
      </c>
      <c r="N991">
        <v>0</v>
      </c>
      <c r="O991">
        <v>991361.73</v>
      </c>
      <c r="P991">
        <v>0</v>
      </c>
      <c r="Q991">
        <v>0</v>
      </c>
      <c r="R991">
        <v>0</v>
      </c>
      <c r="S991" t="s">
        <v>1355</v>
      </c>
      <c r="T991" t="s">
        <v>162</v>
      </c>
      <c r="U991" t="s">
        <v>163</v>
      </c>
      <c r="V991" t="s">
        <v>162</v>
      </c>
      <c r="W991" t="s">
        <v>33</v>
      </c>
      <c r="X991" t="s">
        <v>164</v>
      </c>
      <c r="Y991" t="s">
        <v>35</v>
      </c>
      <c r="Z991" s="198">
        <v>45017</v>
      </c>
      <c r="AA991" s="198">
        <v>45747</v>
      </c>
      <c r="AB991" t="s">
        <v>36</v>
      </c>
      <c r="AC991">
        <v>1000000</v>
      </c>
      <c r="AD991" t="s">
        <v>163</v>
      </c>
      <c r="AE991" t="s">
        <v>37</v>
      </c>
      <c r="AF991" s="37">
        <v>1</v>
      </c>
      <c r="AG991" s="79" t="str">
        <f t="shared" si="15"/>
        <v>0</v>
      </c>
      <c r="AH991" s="3">
        <v>1</v>
      </c>
    </row>
    <row r="992" spans="1:34" x14ac:dyDescent="0.3">
      <c r="A992" t="s">
        <v>2100</v>
      </c>
      <c r="B992" t="s">
        <v>2101</v>
      </c>
      <c r="C992" t="s">
        <v>1854</v>
      </c>
      <c r="D992">
        <v>1000000</v>
      </c>
      <c r="E992">
        <v>1000000</v>
      </c>
      <c r="F992">
        <v>0</v>
      </c>
      <c r="G992">
        <v>0</v>
      </c>
      <c r="H992">
        <v>0</v>
      </c>
      <c r="I992">
        <v>998453.46</v>
      </c>
      <c r="J992" s="186">
        <v>99.845345999999992</v>
      </c>
      <c r="K992">
        <v>0</v>
      </c>
      <c r="L992">
        <v>0</v>
      </c>
      <c r="M992">
        <v>998453.46</v>
      </c>
      <c r="N992">
        <v>0</v>
      </c>
      <c r="O992">
        <v>998453.46</v>
      </c>
      <c r="P992">
        <v>0</v>
      </c>
      <c r="Q992">
        <v>0</v>
      </c>
      <c r="R992">
        <v>0</v>
      </c>
      <c r="S992" t="s">
        <v>72</v>
      </c>
      <c r="T992" t="s">
        <v>41</v>
      </c>
      <c r="U992" t="s">
        <v>42</v>
      </c>
      <c r="V992" t="s">
        <v>41</v>
      </c>
      <c r="W992" t="s">
        <v>33</v>
      </c>
      <c r="X992" t="s">
        <v>43</v>
      </c>
      <c r="Y992" t="s">
        <v>35</v>
      </c>
      <c r="Z992" s="198">
        <v>45382</v>
      </c>
      <c r="AA992" s="198">
        <v>45747</v>
      </c>
      <c r="AB992" t="s">
        <v>36</v>
      </c>
      <c r="AC992">
        <v>1000000</v>
      </c>
      <c r="AD992" t="s">
        <v>42</v>
      </c>
      <c r="AE992" t="s">
        <v>37</v>
      </c>
      <c r="AF992" s="37">
        <v>1</v>
      </c>
      <c r="AG992" s="79" t="str">
        <f t="shared" si="15"/>
        <v>0</v>
      </c>
      <c r="AH992" s="3">
        <v>1</v>
      </c>
    </row>
    <row r="993" spans="1:34" x14ac:dyDescent="0.3">
      <c r="A993" t="s">
        <v>2116</v>
      </c>
      <c r="B993" t="s">
        <v>2117</v>
      </c>
      <c r="C993" t="s">
        <v>1855</v>
      </c>
      <c r="D993">
        <v>7000000</v>
      </c>
      <c r="E993">
        <v>7000000</v>
      </c>
      <c r="F993">
        <v>2579.61</v>
      </c>
      <c r="G993">
        <v>0</v>
      </c>
      <c r="H993">
        <v>0</v>
      </c>
      <c r="I993">
        <v>6990084.96</v>
      </c>
      <c r="J993" s="186">
        <v>99.858356571428573</v>
      </c>
      <c r="K993">
        <v>0</v>
      </c>
      <c r="L993">
        <v>0</v>
      </c>
      <c r="M993">
        <v>6990084.96</v>
      </c>
      <c r="N993">
        <v>0</v>
      </c>
      <c r="O993">
        <v>6992664.5700000003</v>
      </c>
      <c r="P993">
        <v>0</v>
      </c>
      <c r="Q993">
        <v>0</v>
      </c>
      <c r="R993">
        <v>0</v>
      </c>
      <c r="S993" t="s">
        <v>286</v>
      </c>
      <c r="T993" t="s">
        <v>57</v>
      </c>
      <c r="U993" t="s">
        <v>58</v>
      </c>
      <c r="V993" t="s">
        <v>57</v>
      </c>
      <c r="W993" t="s">
        <v>33</v>
      </c>
      <c r="X993" t="s">
        <v>59</v>
      </c>
      <c r="Y993" t="s">
        <v>35</v>
      </c>
      <c r="Z993" s="198">
        <v>45382</v>
      </c>
      <c r="AA993" s="198">
        <v>45930</v>
      </c>
      <c r="AB993" t="s">
        <v>36</v>
      </c>
      <c r="AC993">
        <v>7000000</v>
      </c>
      <c r="AD993" t="s">
        <v>58</v>
      </c>
      <c r="AE993" t="s">
        <v>45</v>
      </c>
      <c r="AF993" s="37">
        <v>1</v>
      </c>
      <c r="AG993" s="79" t="str">
        <f t="shared" si="15"/>
        <v>0</v>
      </c>
      <c r="AH993" s="3">
        <v>1</v>
      </c>
    </row>
    <row r="994" spans="1:34" x14ac:dyDescent="0.3">
      <c r="A994" t="s">
        <v>2120</v>
      </c>
      <c r="B994" t="s">
        <v>2121</v>
      </c>
      <c r="C994" t="s">
        <v>1856</v>
      </c>
      <c r="D994">
        <v>500000</v>
      </c>
      <c r="E994">
        <v>500000</v>
      </c>
      <c r="F994">
        <v>0</v>
      </c>
      <c r="G994">
        <v>0</v>
      </c>
      <c r="H994">
        <v>0</v>
      </c>
      <c r="I994">
        <v>486286.63</v>
      </c>
      <c r="J994" s="186">
        <v>97.257326000000006</v>
      </c>
      <c r="K994">
        <v>0</v>
      </c>
      <c r="L994">
        <v>0</v>
      </c>
      <c r="M994">
        <v>486286.63</v>
      </c>
      <c r="N994">
        <v>0</v>
      </c>
      <c r="O994">
        <v>486286.63</v>
      </c>
      <c r="P994">
        <v>0</v>
      </c>
      <c r="Q994">
        <v>0</v>
      </c>
      <c r="R994">
        <v>0</v>
      </c>
      <c r="S994" t="s">
        <v>881</v>
      </c>
      <c r="T994" t="s">
        <v>76</v>
      </c>
      <c r="U994" t="s">
        <v>77</v>
      </c>
      <c r="V994" t="s">
        <v>76</v>
      </c>
      <c r="W994" t="s">
        <v>33</v>
      </c>
      <c r="X994" t="s">
        <v>78</v>
      </c>
      <c r="Y994" t="s">
        <v>35</v>
      </c>
      <c r="Z994" s="198">
        <v>45382</v>
      </c>
      <c r="AA994" s="198">
        <v>46112</v>
      </c>
      <c r="AB994" t="s">
        <v>36</v>
      </c>
      <c r="AC994">
        <v>500000</v>
      </c>
      <c r="AD994" t="s">
        <v>77</v>
      </c>
      <c r="AE994" t="s">
        <v>37</v>
      </c>
      <c r="AF994" s="37">
        <v>1</v>
      </c>
      <c r="AG994" s="79" t="str">
        <f t="shared" si="15"/>
        <v>0</v>
      </c>
      <c r="AH994" s="3">
        <v>1</v>
      </c>
    </row>
    <row r="995" spans="1:34" x14ac:dyDescent="0.3">
      <c r="A995" t="s">
        <v>2118</v>
      </c>
      <c r="B995" t="s">
        <v>2119</v>
      </c>
      <c r="C995" t="s">
        <v>1856</v>
      </c>
      <c r="D995">
        <v>2200000</v>
      </c>
      <c r="E995">
        <v>2200000</v>
      </c>
      <c r="F995">
        <v>0</v>
      </c>
      <c r="G995">
        <v>0</v>
      </c>
      <c r="H995">
        <v>0</v>
      </c>
      <c r="I995">
        <v>2129337.9700000002</v>
      </c>
      <c r="J995" s="186">
        <v>96.788089545454554</v>
      </c>
      <c r="K995">
        <v>0</v>
      </c>
      <c r="L995">
        <v>0</v>
      </c>
      <c r="M995">
        <v>2129337.9700000002</v>
      </c>
      <c r="N995">
        <v>0</v>
      </c>
      <c r="O995">
        <v>2129337.9700000002</v>
      </c>
      <c r="P995">
        <v>0</v>
      </c>
      <c r="Q995">
        <v>0</v>
      </c>
      <c r="R995">
        <v>0</v>
      </c>
      <c r="S995" t="s">
        <v>1001</v>
      </c>
      <c r="T995" t="s">
        <v>76</v>
      </c>
      <c r="U995" t="s">
        <v>77</v>
      </c>
      <c r="V995" t="s">
        <v>76</v>
      </c>
      <c r="W995" t="s">
        <v>33</v>
      </c>
      <c r="X995" t="s">
        <v>78</v>
      </c>
      <c r="Y995" t="s">
        <v>35</v>
      </c>
      <c r="Z995" s="198">
        <v>45382</v>
      </c>
      <c r="AA995" s="198">
        <v>46112</v>
      </c>
      <c r="AB995" t="s">
        <v>36</v>
      </c>
      <c r="AC995">
        <v>2200000</v>
      </c>
      <c r="AD995" t="s">
        <v>77</v>
      </c>
      <c r="AE995" t="s">
        <v>37</v>
      </c>
      <c r="AF995" s="37">
        <v>1</v>
      </c>
      <c r="AG995" s="79" t="str">
        <f t="shared" si="15"/>
        <v>0</v>
      </c>
      <c r="AH995" s="3">
        <v>1</v>
      </c>
    </row>
    <row r="996" spans="1:34" x14ac:dyDescent="0.3">
      <c r="A996" t="s">
        <v>2114</v>
      </c>
      <c r="B996" t="s">
        <v>2115</v>
      </c>
      <c r="C996" t="s">
        <v>1855</v>
      </c>
      <c r="D996">
        <v>3000000</v>
      </c>
      <c r="E996">
        <v>3000000</v>
      </c>
      <c r="F996">
        <v>79889.72</v>
      </c>
      <c r="G996">
        <v>0</v>
      </c>
      <c r="H996">
        <v>0</v>
      </c>
      <c r="I996">
        <v>2822983.87</v>
      </c>
      <c r="J996" s="186">
        <v>94.099462333333335</v>
      </c>
      <c r="K996">
        <v>0</v>
      </c>
      <c r="L996">
        <v>0</v>
      </c>
      <c r="M996">
        <v>2822983.87</v>
      </c>
      <c r="N996">
        <v>0</v>
      </c>
      <c r="O996">
        <v>2902873.59</v>
      </c>
      <c r="P996">
        <v>0</v>
      </c>
      <c r="Q996">
        <v>0</v>
      </c>
      <c r="R996">
        <v>0</v>
      </c>
      <c r="S996" t="s">
        <v>286</v>
      </c>
      <c r="T996" t="s">
        <v>57</v>
      </c>
      <c r="U996" t="s">
        <v>58</v>
      </c>
      <c r="V996" t="s">
        <v>57</v>
      </c>
      <c r="W996" t="s">
        <v>33</v>
      </c>
      <c r="X996" t="s">
        <v>59</v>
      </c>
      <c r="Y996" t="s">
        <v>35</v>
      </c>
      <c r="Z996" s="198">
        <v>45382</v>
      </c>
      <c r="AA996" s="198">
        <v>45930</v>
      </c>
      <c r="AB996" t="s">
        <v>36</v>
      </c>
      <c r="AC996">
        <v>3000000</v>
      </c>
      <c r="AD996" t="s">
        <v>58</v>
      </c>
      <c r="AE996" t="s">
        <v>45</v>
      </c>
      <c r="AF996" s="37">
        <v>1</v>
      </c>
      <c r="AG996" s="79" t="str">
        <f t="shared" si="15"/>
        <v>0</v>
      </c>
      <c r="AH996" s="3">
        <v>1</v>
      </c>
    </row>
    <row r="997" spans="1:34" x14ac:dyDescent="0.3">
      <c r="A997" t="s">
        <v>2108</v>
      </c>
      <c r="B997" t="s">
        <v>2109</v>
      </c>
      <c r="C997" t="s">
        <v>1855</v>
      </c>
      <c r="D997">
        <v>1500000</v>
      </c>
      <c r="E997">
        <v>1500000</v>
      </c>
      <c r="F997">
        <v>0</v>
      </c>
      <c r="G997">
        <v>0</v>
      </c>
      <c r="H997">
        <v>0</v>
      </c>
      <c r="I997">
        <v>1423187.54</v>
      </c>
      <c r="J997" s="186">
        <v>94.879169333333337</v>
      </c>
      <c r="K997">
        <v>0</v>
      </c>
      <c r="L997">
        <v>0</v>
      </c>
      <c r="M997">
        <v>1423187.54</v>
      </c>
      <c r="N997">
        <v>0</v>
      </c>
      <c r="O997">
        <v>1423187.54</v>
      </c>
      <c r="P997">
        <v>0</v>
      </c>
      <c r="Q997">
        <v>0</v>
      </c>
      <c r="R997">
        <v>0</v>
      </c>
      <c r="S997" t="s">
        <v>1001</v>
      </c>
      <c r="T997" t="s">
        <v>57</v>
      </c>
      <c r="U997" t="s">
        <v>58</v>
      </c>
      <c r="V997" t="s">
        <v>57</v>
      </c>
      <c r="W997" t="s">
        <v>33</v>
      </c>
      <c r="X997" t="s">
        <v>59</v>
      </c>
      <c r="Y997" t="s">
        <v>35</v>
      </c>
      <c r="Z997" s="198">
        <v>45382</v>
      </c>
      <c r="AA997" s="198">
        <v>45930</v>
      </c>
      <c r="AB997" t="s">
        <v>36</v>
      </c>
      <c r="AC997">
        <v>1500000</v>
      </c>
      <c r="AD997" t="s">
        <v>58</v>
      </c>
      <c r="AE997" t="s">
        <v>37</v>
      </c>
      <c r="AF997" s="37">
        <v>1</v>
      </c>
      <c r="AG997" s="79" t="str">
        <f t="shared" si="15"/>
        <v>0</v>
      </c>
      <c r="AH997" s="3">
        <v>1</v>
      </c>
    </row>
    <row r="998" spans="1:34" x14ac:dyDescent="0.3">
      <c r="A998" t="s">
        <v>2110</v>
      </c>
      <c r="B998" t="s">
        <v>2111</v>
      </c>
      <c r="C998" t="s">
        <v>1855</v>
      </c>
      <c r="D998">
        <v>1500000</v>
      </c>
      <c r="E998">
        <v>1500000</v>
      </c>
      <c r="F998">
        <v>0</v>
      </c>
      <c r="G998">
        <v>0</v>
      </c>
      <c r="H998">
        <v>0</v>
      </c>
      <c r="I998">
        <v>1463889.01</v>
      </c>
      <c r="J998" s="186">
        <v>97.592600666666669</v>
      </c>
      <c r="K998">
        <v>0</v>
      </c>
      <c r="L998">
        <v>0</v>
      </c>
      <c r="M998">
        <v>1463889.01</v>
      </c>
      <c r="N998">
        <v>0</v>
      </c>
      <c r="O998">
        <v>1463889.01</v>
      </c>
      <c r="P998">
        <v>0</v>
      </c>
      <c r="Q998">
        <v>0</v>
      </c>
      <c r="R998">
        <v>0</v>
      </c>
      <c r="S998" t="s">
        <v>1001</v>
      </c>
      <c r="T998" t="s">
        <v>57</v>
      </c>
      <c r="U998" t="s">
        <v>58</v>
      </c>
      <c r="V998" t="s">
        <v>57</v>
      </c>
      <c r="W998" t="s">
        <v>33</v>
      </c>
      <c r="X998" t="s">
        <v>59</v>
      </c>
      <c r="Y998" t="s">
        <v>35</v>
      </c>
      <c r="Z998" s="198">
        <v>45382</v>
      </c>
      <c r="AA998" s="198">
        <v>45930</v>
      </c>
      <c r="AB998" t="s">
        <v>36</v>
      </c>
      <c r="AC998">
        <v>1500000</v>
      </c>
      <c r="AD998" t="s">
        <v>58</v>
      </c>
      <c r="AE998" t="s">
        <v>37</v>
      </c>
      <c r="AF998" s="37">
        <v>1</v>
      </c>
      <c r="AG998" s="79" t="str">
        <f t="shared" si="15"/>
        <v>0</v>
      </c>
      <c r="AH998" s="3">
        <v>1</v>
      </c>
    </row>
    <row r="999" spans="1:34" x14ac:dyDescent="0.3">
      <c r="A999" t="s">
        <v>2112</v>
      </c>
      <c r="B999" t="s">
        <v>2113</v>
      </c>
      <c r="C999" t="s">
        <v>1855</v>
      </c>
      <c r="D999">
        <v>500000</v>
      </c>
      <c r="E999">
        <v>500000</v>
      </c>
      <c r="F999">
        <v>0</v>
      </c>
      <c r="G999">
        <v>0</v>
      </c>
      <c r="H999">
        <v>0</v>
      </c>
      <c r="I999">
        <v>324060.19</v>
      </c>
      <c r="J999" s="186">
        <v>64.812038000000001</v>
      </c>
      <c r="K999">
        <v>0</v>
      </c>
      <c r="L999">
        <v>0</v>
      </c>
      <c r="M999">
        <v>324060.19</v>
      </c>
      <c r="N999">
        <v>0</v>
      </c>
      <c r="O999">
        <v>324060.19</v>
      </c>
      <c r="P999">
        <v>0</v>
      </c>
      <c r="Q999">
        <v>0</v>
      </c>
      <c r="R999">
        <v>0</v>
      </c>
      <c r="S999" t="s">
        <v>286</v>
      </c>
      <c r="T999" t="s">
        <v>57</v>
      </c>
      <c r="U999" t="s">
        <v>58</v>
      </c>
      <c r="V999" t="s">
        <v>57</v>
      </c>
      <c r="W999" t="s">
        <v>33</v>
      </c>
      <c r="X999" t="s">
        <v>59</v>
      </c>
      <c r="Y999" t="s">
        <v>35</v>
      </c>
      <c r="Z999" s="198">
        <v>45382</v>
      </c>
      <c r="AA999" s="198">
        <v>45930</v>
      </c>
      <c r="AB999" t="s">
        <v>36</v>
      </c>
      <c r="AC999">
        <v>500000</v>
      </c>
      <c r="AD999" t="s">
        <v>58</v>
      </c>
      <c r="AE999" t="s">
        <v>37</v>
      </c>
      <c r="AF999" s="37">
        <v>1</v>
      </c>
      <c r="AG999" s="79" t="str">
        <f t="shared" si="15"/>
        <v>0</v>
      </c>
      <c r="AH999" s="3">
        <v>1</v>
      </c>
    </row>
    <row r="1000" spans="1:34" x14ac:dyDescent="0.3">
      <c r="A1000" t="s">
        <v>3525</v>
      </c>
      <c r="B1000" t="s">
        <v>3526</v>
      </c>
      <c r="C1000" t="s">
        <v>1860</v>
      </c>
      <c r="D1000">
        <v>9900000</v>
      </c>
      <c r="E1000">
        <v>9900000</v>
      </c>
      <c r="F1000">
        <v>4669342.47</v>
      </c>
      <c r="G1000">
        <v>19677.53</v>
      </c>
      <c r="H1000">
        <v>19677.53</v>
      </c>
      <c r="I1000">
        <v>618274.91</v>
      </c>
      <c r="J1000" s="186">
        <v>6.2452011111111112</v>
      </c>
      <c r="K1000">
        <v>0</v>
      </c>
      <c r="L1000">
        <v>0</v>
      </c>
      <c r="M1000">
        <v>0</v>
      </c>
      <c r="N1000">
        <v>598597.38</v>
      </c>
      <c r="O1000">
        <v>5287617.38</v>
      </c>
      <c r="P1000">
        <v>0</v>
      </c>
      <c r="Q1000">
        <v>0</v>
      </c>
      <c r="R1000">
        <v>0</v>
      </c>
      <c r="S1000" t="s">
        <v>111</v>
      </c>
      <c r="T1000" t="s">
        <v>112</v>
      </c>
      <c r="U1000" t="s">
        <v>113</v>
      </c>
      <c r="V1000" t="s">
        <v>112</v>
      </c>
      <c r="W1000" t="s">
        <v>33</v>
      </c>
      <c r="X1000" t="s">
        <v>114</v>
      </c>
      <c r="Y1000" t="s">
        <v>35</v>
      </c>
      <c r="Z1000" s="198">
        <v>45743</v>
      </c>
      <c r="AA1000" s="198">
        <v>46112</v>
      </c>
      <c r="AB1000" t="s">
        <v>36</v>
      </c>
      <c r="AC1000">
        <v>9900000</v>
      </c>
      <c r="AD1000" t="s">
        <v>113</v>
      </c>
      <c r="AE1000" t="s">
        <v>45</v>
      </c>
      <c r="AF1000" s="37">
        <v>0</v>
      </c>
      <c r="AG1000" s="79" t="str">
        <f t="shared" si="15"/>
        <v>0</v>
      </c>
      <c r="AH1000" s="3">
        <v>1</v>
      </c>
    </row>
    <row r="1001" spans="1:34" x14ac:dyDescent="0.3">
      <c r="A1001" t="s">
        <v>3527</v>
      </c>
      <c r="B1001" t="s">
        <v>3528</v>
      </c>
      <c r="C1001" t="s">
        <v>1860</v>
      </c>
      <c r="D1001">
        <v>12300000</v>
      </c>
      <c r="E1001">
        <v>12300000</v>
      </c>
      <c r="F1001">
        <v>7649849.2199999997</v>
      </c>
      <c r="G1001">
        <v>0</v>
      </c>
      <c r="H1001">
        <v>0</v>
      </c>
      <c r="I1001">
        <v>1438932.86</v>
      </c>
      <c r="J1001" s="186">
        <v>11.698641138211382</v>
      </c>
      <c r="K1001">
        <v>0</v>
      </c>
      <c r="L1001">
        <v>0</v>
      </c>
      <c r="M1001">
        <v>826315.53</v>
      </c>
      <c r="N1001">
        <v>612617.32999999996</v>
      </c>
      <c r="O1001">
        <v>9088782.0800000001</v>
      </c>
      <c r="P1001">
        <v>0</v>
      </c>
      <c r="Q1001">
        <v>0</v>
      </c>
      <c r="R1001">
        <v>0</v>
      </c>
      <c r="S1001" t="s">
        <v>111</v>
      </c>
      <c r="T1001" t="s">
        <v>112</v>
      </c>
      <c r="U1001" t="s">
        <v>113</v>
      </c>
      <c r="V1001" t="s">
        <v>112</v>
      </c>
      <c r="W1001" t="s">
        <v>33</v>
      </c>
      <c r="X1001" t="s">
        <v>114</v>
      </c>
      <c r="Y1001" t="s">
        <v>35</v>
      </c>
      <c r="Z1001" s="198">
        <v>45743</v>
      </c>
      <c r="AA1001" s="198">
        <v>46112</v>
      </c>
      <c r="AB1001" t="s">
        <v>36</v>
      </c>
      <c r="AC1001">
        <v>12300000</v>
      </c>
      <c r="AD1001" t="s">
        <v>113</v>
      </c>
      <c r="AE1001" t="s">
        <v>45</v>
      </c>
      <c r="AF1001" s="37">
        <v>0</v>
      </c>
      <c r="AG1001" s="79" t="str">
        <f t="shared" si="15"/>
        <v>0</v>
      </c>
      <c r="AH1001" s="3">
        <v>1</v>
      </c>
    </row>
    <row r="1002" spans="1:34" x14ac:dyDescent="0.3">
      <c r="A1002" t="s">
        <v>3563</v>
      </c>
      <c r="B1002" t="s">
        <v>3564</v>
      </c>
      <c r="C1002" t="s">
        <v>1858</v>
      </c>
      <c r="D1002">
        <v>7499950</v>
      </c>
      <c r="E1002">
        <v>7499950</v>
      </c>
      <c r="F1002">
        <v>207862</v>
      </c>
      <c r="G1002">
        <v>0</v>
      </c>
      <c r="H1002">
        <v>0</v>
      </c>
      <c r="I1002">
        <v>0</v>
      </c>
      <c r="J1002" s="186">
        <v>0</v>
      </c>
      <c r="K1002">
        <v>0</v>
      </c>
      <c r="L1002">
        <v>0</v>
      </c>
      <c r="M1002">
        <v>0</v>
      </c>
      <c r="N1002">
        <v>0</v>
      </c>
      <c r="O1002">
        <v>207862</v>
      </c>
      <c r="P1002">
        <v>0</v>
      </c>
      <c r="Q1002">
        <v>0</v>
      </c>
      <c r="R1002">
        <v>0</v>
      </c>
      <c r="S1002" t="s">
        <v>3204</v>
      </c>
      <c r="T1002" t="s">
        <v>51</v>
      </c>
      <c r="U1002" t="s">
        <v>52</v>
      </c>
      <c r="V1002" t="s">
        <v>51</v>
      </c>
      <c r="W1002" t="s">
        <v>33</v>
      </c>
      <c r="X1002" t="s">
        <v>53</v>
      </c>
      <c r="Y1002" t="s">
        <v>35</v>
      </c>
      <c r="Z1002" s="198">
        <v>45383</v>
      </c>
      <c r="AA1002" s="198">
        <v>46112</v>
      </c>
      <c r="AB1002" t="s">
        <v>36</v>
      </c>
      <c r="AC1002">
        <v>7499950</v>
      </c>
      <c r="AD1002" t="s">
        <v>52</v>
      </c>
      <c r="AE1002" t="s">
        <v>45</v>
      </c>
      <c r="AF1002" s="37">
        <v>0</v>
      </c>
      <c r="AG1002" s="79" t="str">
        <f t="shared" si="15"/>
        <v>0</v>
      </c>
      <c r="AH1002" s="3">
        <v>1</v>
      </c>
    </row>
    <row r="1003" spans="1:34" x14ac:dyDescent="0.3">
      <c r="A1003" t="s">
        <v>3539</v>
      </c>
      <c r="B1003" t="s">
        <v>3540</v>
      </c>
      <c r="C1003" t="s">
        <v>1856</v>
      </c>
      <c r="D1003">
        <v>7100000</v>
      </c>
      <c r="E1003">
        <v>7100000</v>
      </c>
      <c r="F1003">
        <v>0</v>
      </c>
      <c r="G1003">
        <v>0</v>
      </c>
      <c r="H1003">
        <v>0</v>
      </c>
      <c r="I1003">
        <v>7086414.96</v>
      </c>
      <c r="J1003" s="186">
        <v>99.808661408450703</v>
      </c>
      <c r="K1003">
        <v>0</v>
      </c>
      <c r="L1003">
        <v>0</v>
      </c>
      <c r="M1003">
        <v>7086414.96</v>
      </c>
      <c r="N1003">
        <v>0</v>
      </c>
      <c r="O1003">
        <v>7086414.96</v>
      </c>
      <c r="P1003">
        <v>0</v>
      </c>
      <c r="Q1003">
        <v>0</v>
      </c>
      <c r="R1003">
        <v>0</v>
      </c>
      <c r="S1003" t="s">
        <v>3017</v>
      </c>
      <c r="T1003" t="s">
        <v>76</v>
      </c>
      <c r="U1003" t="s">
        <v>77</v>
      </c>
      <c r="V1003" t="s">
        <v>76</v>
      </c>
      <c r="W1003" t="s">
        <v>33</v>
      </c>
      <c r="X1003" t="s">
        <v>78</v>
      </c>
      <c r="Y1003" t="s">
        <v>86</v>
      </c>
      <c r="Z1003" s="198">
        <v>45743</v>
      </c>
      <c r="AA1003" s="198">
        <v>46325</v>
      </c>
      <c r="AB1003" t="s">
        <v>36</v>
      </c>
      <c r="AC1003">
        <v>7100000</v>
      </c>
      <c r="AD1003" t="s">
        <v>77</v>
      </c>
      <c r="AE1003" t="s">
        <v>45</v>
      </c>
      <c r="AF1003" s="37">
        <v>0</v>
      </c>
      <c r="AG1003" s="79" t="str">
        <f t="shared" si="15"/>
        <v>0</v>
      </c>
      <c r="AH1003" s="3">
        <v>1</v>
      </c>
    </row>
    <row r="1004" spans="1:34" x14ac:dyDescent="0.3">
      <c r="A1004" t="s">
        <v>3537</v>
      </c>
      <c r="B1004" t="s">
        <v>3538</v>
      </c>
      <c r="C1004" t="s">
        <v>1860</v>
      </c>
      <c r="D1004">
        <v>15000000</v>
      </c>
      <c r="E1004">
        <v>15000000</v>
      </c>
      <c r="F1004">
        <v>7702349.1600000001</v>
      </c>
      <c r="G1004">
        <v>40.520000000000003</v>
      </c>
      <c r="H1004">
        <v>40.520000000000003</v>
      </c>
      <c r="I1004">
        <v>1472519.8</v>
      </c>
      <c r="J1004" s="186">
        <v>9.8167986666666671</v>
      </c>
      <c r="K1004">
        <v>0</v>
      </c>
      <c r="L1004">
        <v>0</v>
      </c>
      <c r="M1004">
        <v>902235.2</v>
      </c>
      <c r="N1004">
        <v>570244.07999999996</v>
      </c>
      <c r="O1004">
        <v>9174868.9600000009</v>
      </c>
      <c r="P1004">
        <v>0</v>
      </c>
      <c r="Q1004">
        <v>0</v>
      </c>
      <c r="R1004">
        <v>0</v>
      </c>
      <c r="S1004" t="s">
        <v>111</v>
      </c>
      <c r="T1004" t="s">
        <v>112</v>
      </c>
      <c r="U1004" t="s">
        <v>113</v>
      </c>
      <c r="V1004" t="s">
        <v>112</v>
      </c>
      <c r="W1004" t="s">
        <v>33</v>
      </c>
      <c r="X1004" t="s">
        <v>114</v>
      </c>
      <c r="Y1004" t="s">
        <v>35</v>
      </c>
      <c r="Z1004" s="198">
        <v>45743</v>
      </c>
      <c r="AA1004" s="198">
        <v>46112</v>
      </c>
      <c r="AB1004" t="s">
        <v>36</v>
      </c>
      <c r="AC1004">
        <v>15000000</v>
      </c>
      <c r="AD1004" t="s">
        <v>113</v>
      </c>
      <c r="AE1004" t="s">
        <v>45</v>
      </c>
      <c r="AF1004" s="37">
        <v>0</v>
      </c>
      <c r="AG1004" s="79" t="str">
        <f t="shared" si="15"/>
        <v>0</v>
      </c>
      <c r="AH1004" s="3">
        <v>1</v>
      </c>
    </row>
    <row r="1005" spans="1:34" x14ac:dyDescent="0.3">
      <c r="A1005" t="s">
        <v>3533</v>
      </c>
      <c r="B1005" t="s">
        <v>3534</v>
      </c>
      <c r="C1005" t="s">
        <v>1853</v>
      </c>
      <c r="D1005">
        <v>2500000</v>
      </c>
      <c r="E1005">
        <v>2500000</v>
      </c>
      <c r="F1005">
        <v>826707.41</v>
      </c>
      <c r="G1005">
        <v>0.01</v>
      </c>
      <c r="H1005">
        <v>0.01</v>
      </c>
      <c r="I1005">
        <v>1164278.07</v>
      </c>
      <c r="J1005" s="186">
        <v>46.571122800000005</v>
      </c>
      <c r="K1005">
        <v>0</v>
      </c>
      <c r="L1005">
        <v>0</v>
      </c>
      <c r="M1005">
        <v>1100884.71</v>
      </c>
      <c r="N1005">
        <v>63393.35</v>
      </c>
      <c r="O1005">
        <v>1990985.48</v>
      </c>
      <c r="P1005">
        <v>0</v>
      </c>
      <c r="Q1005">
        <v>0</v>
      </c>
      <c r="R1005">
        <v>0</v>
      </c>
      <c r="S1005" t="s">
        <v>391</v>
      </c>
      <c r="T1005" t="s">
        <v>31</v>
      </c>
      <c r="U1005" t="s">
        <v>32</v>
      </c>
      <c r="V1005" t="s">
        <v>31</v>
      </c>
      <c r="W1005" t="s">
        <v>33</v>
      </c>
      <c r="X1005" t="s">
        <v>34</v>
      </c>
      <c r="Y1005" t="s">
        <v>35</v>
      </c>
      <c r="Z1005" s="198">
        <v>45743</v>
      </c>
      <c r="AA1005" s="198">
        <v>46112</v>
      </c>
      <c r="AB1005" t="s">
        <v>36</v>
      </c>
      <c r="AC1005">
        <v>2500000</v>
      </c>
      <c r="AD1005" t="s">
        <v>32</v>
      </c>
      <c r="AE1005" t="s">
        <v>45</v>
      </c>
      <c r="AF1005" s="37">
        <v>0</v>
      </c>
      <c r="AG1005" s="79" t="str">
        <f t="shared" si="15"/>
        <v>0</v>
      </c>
      <c r="AH1005" s="3">
        <v>1</v>
      </c>
    </row>
    <row r="1006" spans="1:34" x14ac:dyDescent="0.3">
      <c r="A1006" t="s">
        <v>3535</v>
      </c>
      <c r="B1006" t="s">
        <v>3536</v>
      </c>
      <c r="C1006" t="s">
        <v>1853</v>
      </c>
      <c r="D1006">
        <v>8100000</v>
      </c>
      <c r="E1006">
        <v>8100000</v>
      </c>
      <c r="F1006">
        <v>3472026.32</v>
      </c>
      <c r="G1006">
        <v>0</v>
      </c>
      <c r="H1006">
        <v>0</v>
      </c>
      <c r="I1006">
        <v>3764147.22</v>
      </c>
      <c r="J1006" s="186">
        <v>46.470953333333334</v>
      </c>
      <c r="K1006">
        <v>0</v>
      </c>
      <c r="L1006">
        <v>0</v>
      </c>
      <c r="M1006">
        <v>3764147.22</v>
      </c>
      <c r="N1006">
        <v>0</v>
      </c>
      <c r="O1006">
        <v>7236173.54</v>
      </c>
      <c r="P1006">
        <v>0</v>
      </c>
      <c r="Q1006">
        <v>0</v>
      </c>
      <c r="R1006">
        <v>0</v>
      </c>
      <c r="S1006" t="s">
        <v>391</v>
      </c>
      <c r="T1006" t="s">
        <v>31</v>
      </c>
      <c r="U1006" t="s">
        <v>32</v>
      </c>
      <c r="V1006" t="s">
        <v>31</v>
      </c>
      <c r="W1006" t="s">
        <v>33</v>
      </c>
      <c r="X1006" t="s">
        <v>34</v>
      </c>
      <c r="Y1006" t="s">
        <v>35</v>
      </c>
      <c r="Z1006" s="198">
        <v>45743</v>
      </c>
      <c r="AA1006" s="198">
        <v>46112</v>
      </c>
      <c r="AB1006" t="s">
        <v>36</v>
      </c>
      <c r="AC1006">
        <v>8100000</v>
      </c>
      <c r="AD1006" t="s">
        <v>32</v>
      </c>
      <c r="AE1006" t="s">
        <v>45</v>
      </c>
      <c r="AF1006" s="37">
        <v>0</v>
      </c>
      <c r="AG1006" s="79" t="str">
        <f t="shared" si="15"/>
        <v>0</v>
      </c>
      <c r="AH1006" s="3">
        <v>1</v>
      </c>
    </row>
    <row r="1007" spans="1:34" x14ac:dyDescent="0.3">
      <c r="A1007" t="s">
        <v>3543</v>
      </c>
      <c r="B1007" t="s">
        <v>3544</v>
      </c>
      <c r="C1007" t="s">
        <v>1853</v>
      </c>
      <c r="D1007">
        <v>8300000</v>
      </c>
      <c r="E1007">
        <v>8300000</v>
      </c>
      <c r="F1007">
        <v>4404739.22</v>
      </c>
      <c r="G1007">
        <v>0</v>
      </c>
      <c r="H1007">
        <v>0</v>
      </c>
      <c r="I1007">
        <v>2637853.96</v>
      </c>
      <c r="J1007" s="186">
        <v>31.781373012048192</v>
      </c>
      <c r="K1007">
        <v>0</v>
      </c>
      <c r="L1007">
        <v>0</v>
      </c>
      <c r="M1007">
        <v>0</v>
      </c>
      <c r="N1007">
        <v>2637853.96</v>
      </c>
      <c r="O1007">
        <v>7042593.1799999997</v>
      </c>
      <c r="P1007">
        <v>0</v>
      </c>
      <c r="Q1007">
        <v>0</v>
      </c>
      <c r="R1007">
        <v>0</v>
      </c>
      <c r="S1007" t="s">
        <v>391</v>
      </c>
      <c r="T1007" t="s">
        <v>31</v>
      </c>
      <c r="U1007" t="s">
        <v>32</v>
      </c>
      <c r="V1007" t="s">
        <v>31</v>
      </c>
      <c r="W1007" t="s">
        <v>33</v>
      </c>
      <c r="X1007" t="s">
        <v>34</v>
      </c>
      <c r="Y1007" t="s">
        <v>35</v>
      </c>
      <c r="Z1007" s="198">
        <v>45744</v>
      </c>
      <c r="AA1007" s="198">
        <v>46112</v>
      </c>
      <c r="AB1007" t="s">
        <v>36</v>
      </c>
      <c r="AC1007">
        <v>8300000</v>
      </c>
      <c r="AD1007" t="s">
        <v>32</v>
      </c>
      <c r="AE1007" t="s">
        <v>45</v>
      </c>
      <c r="AF1007" s="37">
        <v>0</v>
      </c>
      <c r="AG1007" s="79" t="str">
        <f t="shared" si="15"/>
        <v>0</v>
      </c>
      <c r="AH1007" s="3">
        <v>1</v>
      </c>
    </row>
    <row r="1008" spans="1:34" x14ac:dyDescent="0.3">
      <c r="A1008" t="s">
        <v>3549</v>
      </c>
      <c r="B1008" t="s">
        <v>3550</v>
      </c>
      <c r="C1008" t="s">
        <v>1853</v>
      </c>
      <c r="D1008">
        <v>2500000</v>
      </c>
      <c r="E1008">
        <v>2500000</v>
      </c>
      <c r="F1008">
        <v>762850.56</v>
      </c>
      <c r="G1008">
        <v>0</v>
      </c>
      <c r="H1008">
        <v>0</v>
      </c>
      <c r="I1008">
        <v>1361111.6</v>
      </c>
      <c r="J1008" s="186">
        <v>54.444464000000004</v>
      </c>
      <c r="K1008">
        <v>0</v>
      </c>
      <c r="L1008">
        <v>0</v>
      </c>
      <c r="M1008">
        <v>1361111.6</v>
      </c>
      <c r="N1008">
        <v>0</v>
      </c>
      <c r="O1008">
        <v>2123962.16</v>
      </c>
      <c r="P1008">
        <v>0</v>
      </c>
      <c r="Q1008">
        <v>0</v>
      </c>
      <c r="R1008">
        <v>0</v>
      </c>
      <c r="S1008" t="s">
        <v>391</v>
      </c>
      <c r="T1008" t="s">
        <v>31</v>
      </c>
      <c r="U1008" t="s">
        <v>32</v>
      </c>
      <c r="V1008" t="s">
        <v>31</v>
      </c>
      <c r="W1008" t="s">
        <v>33</v>
      </c>
      <c r="X1008" t="s">
        <v>34</v>
      </c>
      <c r="Y1008" t="s">
        <v>35</v>
      </c>
      <c r="Z1008" s="198">
        <v>45744</v>
      </c>
      <c r="AA1008" s="198">
        <v>46112</v>
      </c>
      <c r="AB1008" t="s">
        <v>36</v>
      </c>
      <c r="AC1008">
        <v>2500000</v>
      </c>
      <c r="AD1008" t="s">
        <v>32</v>
      </c>
      <c r="AE1008" t="s">
        <v>45</v>
      </c>
      <c r="AF1008" s="37">
        <v>0</v>
      </c>
      <c r="AG1008" s="79" t="str">
        <f t="shared" si="15"/>
        <v>0</v>
      </c>
      <c r="AH1008" s="3">
        <v>1</v>
      </c>
    </row>
    <row r="1009" spans="1:34" x14ac:dyDescent="0.3">
      <c r="A1009" t="s">
        <v>3547</v>
      </c>
      <c r="B1009" t="s">
        <v>3548</v>
      </c>
      <c r="C1009" t="s">
        <v>1860</v>
      </c>
      <c r="D1009">
        <v>7500000</v>
      </c>
      <c r="E1009">
        <v>7500000</v>
      </c>
      <c r="F1009">
        <v>0</v>
      </c>
      <c r="G1009">
        <v>0</v>
      </c>
      <c r="H1009">
        <v>0</v>
      </c>
      <c r="I1009">
        <v>0</v>
      </c>
      <c r="J1009" s="186">
        <v>0</v>
      </c>
      <c r="K1009">
        <v>0</v>
      </c>
      <c r="L1009">
        <v>0</v>
      </c>
      <c r="M1009">
        <v>0</v>
      </c>
      <c r="N1009">
        <v>0</v>
      </c>
      <c r="O1009">
        <v>0</v>
      </c>
      <c r="P1009">
        <v>0</v>
      </c>
      <c r="Q1009">
        <v>0</v>
      </c>
      <c r="R1009">
        <v>0</v>
      </c>
      <c r="S1009" t="s">
        <v>111</v>
      </c>
      <c r="T1009" t="s">
        <v>112</v>
      </c>
      <c r="U1009" t="s">
        <v>113</v>
      </c>
      <c r="V1009" t="s">
        <v>112</v>
      </c>
      <c r="W1009" t="s">
        <v>33</v>
      </c>
      <c r="X1009" t="s">
        <v>114</v>
      </c>
      <c r="Y1009" t="s">
        <v>35</v>
      </c>
      <c r="Z1009" s="198">
        <v>45744</v>
      </c>
      <c r="AA1009" s="198">
        <v>46112</v>
      </c>
      <c r="AB1009" t="s">
        <v>36</v>
      </c>
      <c r="AC1009">
        <v>7500000</v>
      </c>
      <c r="AD1009" t="s">
        <v>113</v>
      </c>
      <c r="AE1009" t="s">
        <v>45</v>
      </c>
      <c r="AF1009" s="37">
        <v>0</v>
      </c>
      <c r="AG1009" s="79" t="str">
        <f t="shared" si="15"/>
        <v>0</v>
      </c>
      <c r="AH1009" s="3">
        <v>1</v>
      </c>
    </row>
    <row r="1010" spans="1:34" x14ac:dyDescent="0.3">
      <c r="A1010" t="s">
        <v>2223</v>
      </c>
      <c r="B1010" t="s">
        <v>2224</v>
      </c>
      <c r="C1010" t="s">
        <v>1856</v>
      </c>
      <c r="D1010">
        <v>12500000</v>
      </c>
      <c r="E1010">
        <v>12500000</v>
      </c>
      <c r="F1010">
        <v>2046391.87</v>
      </c>
      <c r="G1010">
        <v>0</v>
      </c>
      <c r="H1010">
        <v>0</v>
      </c>
      <c r="I1010">
        <v>9593287.5500000007</v>
      </c>
      <c r="J1010" s="186">
        <v>76.74630040000001</v>
      </c>
      <c r="K1010">
        <v>0</v>
      </c>
      <c r="L1010">
        <v>0</v>
      </c>
      <c r="M1010">
        <v>9412496.7899999991</v>
      </c>
      <c r="N1010">
        <v>180790.76</v>
      </c>
      <c r="O1010">
        <v>11917137.039999999</v>
      </c>
      <c r="P1010">
        <v>0</v>
      </c>
      <c r="Q1010">
        <v>0</v>
      </c>
      <c r="R1010">
        <v>0</v>
      </c>
      <c r="S1010" t="s">
        <v>1784</v>
      </c>
      <c r="T1010" t="s">
        <v>76</v>
      </c>
      <c r="U1010" t="s">
        <v>77</v>
      </c>
      <c r="V1010" t="s">
        <v>76</v>
      </c>
      <c r="W1010" t="s">
        <v>33</v>
      </c>
      <c r="X1010" t="s">
        <v>78</v>
      </c>
      <c r="Y1010" t="s">
        <v>986</v>
      </c>
      <c r="Z1010" s="198">
        <v>45383</v>
      </c>
      <c r="AA1010" s="198">
        <v>46112</v>
      </c>
      <c r="AB1010" t="s">
        <v>36</v>
      </c>
      <c r="AC1010">
        <v>12500000</v>
      </c>
      <c r="AD1010" t="s">
        <v>77</v>
      </c>
      <c r="AE1010" t="s">
        <v>45</v>
      </c>
      <c r="AF1010" s="37">
        <v>0</v>
      </c>
      <c r="AG1010" s="79" t="str">
        <f t="shared" si="15"/>
        <v>0</v>
      </c>
      <c r="AH1010" s="3">
        <v>1</v>
      </c>
    </row>
    <row r="1011" spans="1:34" x14ac:dyDescent="0.3">
      <c r="A1011" t="s">
        <v>3575</v>
      </c>
      <c r="B1011" t="s">
        <v>3576</v>
      </c>
      <c r="C1011" t="s">
        <v>1854</v>
      </c>
      <c r="D1011">
        <v>22200000</v>
      </c>
      <c r="E1011">
        <v>22200000</v>
      </c>
      <c r="F1011">
        <v>6290961.46</v>
      </c>
      <c r="G1011">
        <v>-0.83</v>
      </c>
      <c r="H1011">
        <v>-0.83</v>
      </c>
      <c r="I1011">
        <v>3598647.17</v>
      </c>
      <c r="J1011" s="186">
        <v>16.210122387387386</v>
      </c>
      <c r="K1011">
        <v>0</v>
      </c>
      <c r="L1011">
        <v>0</v>
      </c>
      <c r="M1011">
        <v>3330565</v>
      </c>
      <c r="N1011">
        <v>268083</v>
      </c>
      <c r="O1011">
        <v>9889608.6300000008</v>
      </c>
      <c r="P1011">
        <v>0</v>
      </c>
      <c r="Q1011">
        <v>0</v>
      </c>
      <c r="R1011">
        <v>0</v>
      </c>
      <c r="S1011" t="s">
        <v>72</v>
      </c>
      <c r="T1011" t="s">
        <v>41</v>
      </c>
      <c r="U1011" t="s">
        <v>42</v>
      </c>
      <c r="V1011" t="s">
        <v>41</v>
      </c>
      <c r="W1011" t="s">
        <v>33</v>
      </c>
      <c r="X1011" t="s">
        <v>43</v>
      </c>
      <c r="Y1011" t="s">
        <v>35</v>
      </c>
      <c r="Z1011" s="198">
        <v>45744</v>
      </c>
      <c r="AA1011" s="198">
        <v>46112</v>
      </c>
      <c r="AB1011" t="s">
        <v>36</v>
      </c>
      <c r="AC1011">
        <v>22200000</v>
      </c>
      <c r="AD1011" t="s">
        <v>42</v>
      </c>
      <c r="AE1011" t="s">
        <v>45</v>
      </c>
      <c r="AF1011" s="37">
        <v>0</v>
      </c>
      <c r="AG1011" s="79" t="str">
        <f t="shared" si="15"/>
        <v>0</v>
      </c>
      <c r="AH1011" s="3">
        <v>1</v>
      </c>
    </row>
    <row r="1012" spans="1:34" x14ac:dyDescent="0.3">
      <c r="A1012" t="s">
        <v>3553</v>
      </c>
      <c r="B1012" t="s">
        <v>3554</v>
      </c>
      <c r="C1012" t="s">
        <v>1854</v>
      </c>
      <c r="D1012">
        <v>12400000</v>
      </c>
      <c r="E1012">
        <v>12400000</v>
      </c>
      <c r="F1012">
        <v>4593418.12</v>
      </c>
      <c r="G1012">
        <v>0.01</v>
      </c>
      <c r="H1012">
        <v>0.01</v>
      </c>
      <c r="I1012">
        <v>5860340.1399999997</v>
      </c>
      <c r="J1012" s="186">
        <v>47.260807580645157</v>
      </c>
      <c r="K1012">
        <v>0</v>
      </c>
      <c r="L1012">
        <v>0</v>
      </c>
      <c r="M1012">
        <v>5860338</v>
      </c>
      <c r="N1012">
        <v>2.13</v>
      </c>
      <c r="O1012">
        <v>10453758.26</v>
      </c>
      <c r="P1012">
        <v>0</v>
      </c>
      <c r="Q1012">
        <v>0</v>
      </c>
      <c r="R1012">
        <v>0</v>
      </c>
      <c r="S1012" t="s">
        <v>72</v>
      </c>
      <c r="T1012" t="s">
        <v>41</v>
      </c>
      <c r="U1012" t="s">
        <v>42</v>
      </c>
      <c r="V1012" t="s">
        <v>41</v>
      </c>
      <c r="W1012" t="s">
        <v>33</v>
      </c>
      <c r="X1012" t="s">
        <v>43</v>
      </c>
      <c r="Y1012" t="s">
        <v>35</v>
      </c>
      <c r="Z1012" s="198">
        <v>45744</v>
      </c>
      <c r="AA1012" s="198">
        <v>46112</v>
      </c>
      <c r="AB1012" t="s">
        <v>36</v>
      </c>
      <c r="AC1012">
        <v>12400000</v>
      </c>
      <c r="AD1012" t="s">
        <v>42</v>
      </c>
      <c r="AE1012" t="s">
        <v>45</v>
      </c>
      <c r="AF1012" s="37">
        <v>0</v>
      </c>
      <c r="AG1012" s="79" t="str">
        <f t="shared" si="15"/>
        <v>0</v>
      </c>
      <c r="AH1012" s="3">
        <v>1</v>
      </c>
    </row>
    <row r="1013" spans="1:34" x14ac:dyDescent="0.3">
      <c r="A1013" t="s">
        <v>3551</v>
      </c>
      <c r="B1013" t="s">
        <v>3552</v>
      </c>
      <c r="C1013" t="s">
        <v>1854</v>
      </c>
      <c r="D1013">
        <v>3000000</v>
      </c>
      <c r="E1013">
        <v>3000000</v>
      </c>
      <c r="F1013">
        <v>165325.37</v>
      </c>
      <c r="G1013">
        <v>0</v>
      </c>
      <c r="H1013">
        <v>0</v>
      </c>
      <c r="I1013">
        <v>430285.51</v>
      </c>
      <c r="J1013" s="186">
        <v>14.342850333333333</v>
      </c>
      <c r="K1013">
        <v>0</v>
      </c>
      <c r="L1013">
        <v>0</v>
      </c>
      <c r="M1013">
        <v>0</v>
      </c>
      <c r="N1013">
        <v>430285.51</v>
      </c>
      <c r="O1013">
        <v>595610.88</v>
      </c>
      <c r="P1013">
        <v>0</v>
      </c>
      <c r="Q1013">
        <v>0</v>
      </c>
      <c r="R1013">
        <v>0</v>
      </c>
      <c r="S1013" t="s">
        <v>72</v>
      </c>
      <c r="T1013" t="s">
        <v>41</v>
      </c>
      <c r="U1013" t="s">
        <v>42</v>
      </c>
      <c r="V1013" t="s">
        <v>41</v>
      </c>
      <c r="W1013" t="s">
        <v>33</v>
      </c>
      <c r="X1013" t="s">
        <v>43</v>
      </c>
      <c r="Y1013" t="s">
        <v>35</v>
      </c>
      <c r="Z1013" s="198">
        <v>45744</v>
      </c>
      <c r="AA1013" s="198">
        <v>46112</v>
      </c>
      <c r="AB1013" t="s">
        <v>36</v>
      </c>
      <c r="AC1013">
        <v>3000000</v>
      </c>
      <c r="AD1013" t="s">
        <v>42</v>
      </c>
      <c r="AE1013" t="s">
        <v>45</v>
      </c>
      <c r="AF1013" s="37">
        <v>0</v>
      </c>
      <c r="AG1013" s="79" t="str">
        <f t="shared" si="15"/>
        <v>0</v>
      </c>
      <c r="AH1013" s="3">
        <v>1</v>
      </c>
    </row>
    <row r="1014" spans="1:34" x14ac:dyDescent="0.3">
      <c r="A1014" t="s">
        <v>3559</v>
      </c>
      <c r="B1014" t="s">
        <v>3560</v>
      </c>
      <c r="C1014" t="s">
        <v>1858</v>
      </c>
      <c r="D1014">
        <v>2500000</v>
      </c>
      <c r="E1014">
        <v>2500000</v>
      </c>
      <c r="F1014">
        <v>0</v>
      </c>
      <c r="G1014">
        <v>0</v>
      </c>
      <c r="H1014">
        <v>0</v>
      </c>
      <c r="I1014">
        <v>961857.46</v>
      </c>
      <c r="J1014" s="186">
        <v>38.474298399999995</v>
      </c>
      <c r="K1014">
        <v>0</v>
      </c>
      <c r="L1014">
        <v>0</v>
      </c>
      <c r="M1014">
        <v>0</v>
      </c>
      <c r="N1014">
        <v>961857.46</v>
      </c>
      <c r="O1014">
        <v>961857.46</v>
      </c>
      <c r="P1014">
        <v>0</v>
      </c>
      <c r="Q1014">
        <v>0</v>
      </c>
      <c r="R1014">
        <v>0</v>
      </c>
      <c r="S1014" t="s">
        <v>3204</v>
      </c>
      <c r="T1014" t="s">
        <v>51</v>
      </c>
      <c r="U1014" t="s">
        <v>52</v>
      </c>
      <c r="V1014" t="s">
        <v>51</v>
      </c>
      <c r="W1014" t="s">
        <v>33</v>
      </c>
      <c r="X1014" t="s">
        <v>53</v>
      </c>
      <c r="Y1014" t="s">
        <v>35</v>
      </c>
      <c r="Z1014" s="198">
        <v>45383</v>
      </c>
      <c r="AA1014" s="198">
        <v>46112</v>
      </c>
      <c r="AB1014" t="s">
        <v>36</v>
      </c>
      <c r="AC1014">
        <v>2500000</v>
      </c>
      <c r="AD1014" t="s">
        <v>52</v>
      </c>
      <c r="AE1014" t="s">
        <v>45</v>
      </c>
      <c r="AF1014" s="37">
        <v>0</v>
      </c>
      <c r="AG1014" s="79" t="str">
        <f t="shared" si="15"/>
        <v>0</v>
      </c>
      <c r="AH1014" s="3">
        <v>1</v>
      </c>
    </row>
    <row r="1015" spans="1:34" x14ac:dyDescent="0.3">
      <c r="A1015" t="s">
        <v>2218</v>
      </c>
      <c r="B1015" t="s">
        <v>2219</v>
      </c>
      <c r="C1015" t="s">
        <v>1860</v>
      </c>
      <c r="D1015">
        <v>27612000</v>
      </c>
      <c r="E1015">
        <v>27612000</v>
      </c>
      <c r="F1015">
        <v>35000</v>
      </c>
      <c r="G1015">
        <v>0</v>
      </c>
      <c r="H1015">
        <v>0</v>
      </c>
      <c r="I1015">
        <v>40000</v>
      </c>
      <c r="J1015" s="186">
        <v>0.14486455164421266</v>
      </c>
      <c r="K1015">
        <v>0</v>
      </c>
      <c r="L1015">
        <v>0</v>
      </c>
      <c r="M1015">
        <v>0</v>
      </c>
      <c r="N1015">
        <v>40000</v>
      </c>
      <c r="O1015">
        <v>75000</v>
      </c>
      <c r="P1015">
        <v>0</v>
      </c>
      <c r="Q1015">
        <v>0</v>
      </c>
      <c r="R1015">
        <v>0</v>
      </c>
      <c r="S1015" t="s">
        <v>111</v>
      </c>
      <c r="T1015" t="s">
        <v>112</v>
      </c>
      <c r="U1015" t="s">
        <v>113</v>
      </c>
      <c r="V1015" t="s">
        <v>112</v>
      </c>
      <c r="W1015" t="s">
        <v>33</v>
      </c>
      <c r="X1015" t="s">
        <v>114</v>
      </c>
      <c r="Y1015" t="s">
        <v>986</v>
      </c>
      <c r="Z1015" s="198">
        <v>45383</v>
      </c>
      <c r="AA1015" s="198">
        <v>46022</v>
      </c>
      <c r="AB1015" t="s">
        <v>36</v>
      </c>
      <c r="AC1015">
        <v>27612000</v>
      </c>
      <c r="AD1015" t="s">
        <v>113</v>
      </c>
      <c r="AE1015" t="s">
        <v>45</v>
      </c>
      <c r="AF1015" s="37">
        <v>0</v>
      </c>
      <c r="AG1015" s="79" t="str">
        <f t="shared" si="15"/>
        <v>0</v>
      </c>
      <c r="AH1015" s="3">
        <v>1</v>
      </c>
    </row>
    <row r="1016" spans="1:34" x14ac:dyDescent="0.3">
      <c r="A1016" t="s">
        <v>2225</v>
      </c>
      <c r="B1016" t="s">
        <v>2226</v>
      </c>
      <c r="C1016" t="s">
        <v>1854</v>
      </c>
      <c r="D1016">
        <v>0</v>
      </c>
      <c r="E1016">
        <v>0</v>
      </c>
      <c r="F1016">
        <v>0</v>
      </c>
      <c r="G1016">
        <v>0</v>
      </c>
      <c r="H1016">
        <v>0</v>
      </c>
      <c r="I1016">
        <v>0</v>
      </c>
      <c r="J1016" s="186" t="e">
        <v>#DIV/0!</v>
      </c>
      <c r="K1016">
        <v>0</v>
      </c>
      <c r="L1016">
        <v>0</v>
      </c>
      <c r="M1016">
        <v>0</v>
      </c>
      <c r="N1016">
        <v>0</v>
      </c>
      <c r="O1016">
        <v>0</v>
      </c>
      <c r="P1016">
        <v>0</v>
      </c>
      <c r="Q1016">
        <v>0</v>
      </c>
      <c r="R1016">
        <v>0</v>
      </c>
      <c r="S1016" t="s">
        <v>72</v>
      </c>
      <c r="T1016" t="s">
        <v>41</v>
      </c>
      <c r="U1016" t="s">
        <v>42</v>
      </c>
      <c r="V1016" t="s">
        <v>41</v>
      </c>
      <c r="W1016" t="s">
        <v>33</v>
      </c>
      <c r="X1016" t="s">
        <v>29</v>
      </c>
      <c r="Y1016" t="s">
        <v>986</v>
      </c>
      <c r="Z1016" s="198">
        <v>45383</v>
      </c>
      <c r="AA1016" s="198">
        <v>45777</v>
      </c>
      <c r="AB1016" t="s">
        <v>36</v>
      </c>
      <c r="AC1016">
        <v>3130220</v>
      </c>
      <c r="AD1016" t="s">
        <v>42</v>
      </c>
      <c r="AE1016" t="s">
        <v>1245</v>
      </c>
      <c r="AF1016" s="37">
        <v>0</v>
      </c>
      <c r="AG1016" s="79" t="str">
        <f t="shared" si="15"/>
        <v>0</v>
      </c>
      <c r="AH1016" s="3">
        <v>1</v>
      </c>
    </row>
    <row r="1017" spans="1:34" x14ac:dyDescent="0.3">
      <c r="A1017" t="s">
        <v>3555</v>
      </c>
      <c r="B1017" t="s">
        <v>3556</v>
      </c>
      <c r="C1017" t="s">
        <v>1853</v>
      </c>
      <c r="D1017">
        <v>2500000</v>
      </c>
      <c r="E1017">
        <v>2500000</v>
      </c>
      <c r="F1017">
        <v>501980.86</v>
      </c>
      <c r="G1017">
        <v>-53.9</v>
      </c>
      <c r="H1017">
        <v>-53.9</v>
      </c>
      <c r="I1017">
        <v>864822.19</v>
      </c>
      <c r="J1017" s="186">
        <v>34.592887599999997</v>
      </c>
      <c r="K1017">
        <v>0</v>
      </c>
      <c r="L1017">
        <v>0</v>
      </c>
      <c r="M1017">
        <v>864830.39</v>
      </c>
      <c r="N1017">
        <v>45.7</v>
      </c>
      <c r="O1017">
        <v>1366803.05</v>
      </c>
      <c r="P1017">
        <v>0</v>
      </c>
      <c r="Q1017">
        <v>0</v>
      </c>
      <c r="R1017">
        <v>0</v>
      </c>
      <c r="S1017" t="s">
        <v>391</v>
      </c>
      <c r="T1017" t="s">
        <v>31</v>
      </c>
      <c r="U1017" t="s">
        <v>32</v>
      </c>
      <c r="V1017" t="s">
        <v>31</v>
      </c>
      <c r="W1017" t="s">
        <v>33</v>
      </c>
      <c r="X1017" t="s">
        <v>34</v>
      </c>
      <c r="Y1017" t="s">
        <v>35</v>
      </c>
      <c r="Z1017" s="198">
        <v>45746</v>
      </c>
      <c r="AA1017" s="198">
        <v>46112</v>
      </c>
      <c r="AB1017" t="s">
        <v>36</v>
      </c>
      <c r="AC1017">
        <v>2500000</v>
      </c>
      <c r="AD1017" t="s">
        <v>32</v>
      </c>
      <c r="AE1017" t="s">
        <v>45</v>
      </c>
      <c r="AF1017" s="37">
        <v>0</v>
      </c>
      <c r="AG1017" s="79" t="str">
        <f t="shared" si="15"/>
        <v>0</v>
      </c>
      <c r="AH1017" s="3">
        <v>1</v>
      </c>
    </row>
    <row r="1018" spans="1:34" x14ac:dyDescent="0.3">
      <c r="A1018" t="s">
        <v>3557</v>
      </c>
      <c r="B1018" t="s">
        <v>3558</v>
      </c>
      <c r="C1018" t="s">
        <v>1856</v>
      </c>
      <c r="D1018">
        <v>2500000</v>
      </c>
      <c r="E1018">
        <v>2500000</v>
      </c>
      <c r="F1018">
        <v>22610.95</v>
      </c>
      <c r="G1018">
        <v>0</v>
      </c>
      <c r="H1018">
        <v>0</v>
      </c>
      <c r="I1018">
        <v>1524475.73</v>
      </c>
      <c r="J1018" s="186">
        <v>60.979029199999999</v>
      </c>
      <c r="K1018">
        <v>0</v>
      </c>
      <c r="L1018">
        <v>0</v>
      </c>
      <c r="M1018">
        <v>720000</v>
      </c>
      <c r="N1018">
        <v>804475.73</v>
      </c>
      <c r="O1018">
        <v>1547086.68</v>
      </c>
      <c r="P1018">
        <v>0</v>
      </c>
      <c r="Q1018">
        <v>0</v>
      </c>
      <c r="R1018">
        <v>0</v>
      </c>
      <c r="S1018" t="s">
        <v>3017</v>
      </c>
      <c r="T1018" t="s">
        <v>76</v>
      </c>
      <c r="U1018" t="s">
        <v>77</v>
      </c>
      <c r="V1018" t="s">
        <v>76</v>
      </c>
      <c r="W1018" t="s">
        <v>33</v>
      </c>
      <c r="X1018" t="s">
        <v>78</v>
      </c>
      <c r="Y1018" t="s">
        <v>35</v>
      </c>
      <c r="Z1018" s="198">
        <v>45746</v>
      </c>
      <c r="AA1018" s="198">
        <v>46295</v>
      </c>
      <c r="AB1018" t="s">
        <v>36</v>
      </c>
      <c r="AC1018">
        <v>2500000</v>
      </c>
      <c r="AD1018" t="s">
        <v>77</v>
      </c>
      <c r="AE1018" t="s">
        <v>45</v>
      </c>
      <c r="AF1018" s="37">
        <v>0</v>
      </c>
      <c r="AG1018" s="79" t="str">
        <f t="shared" si="15"/>
        <v>0</v>
      </c>
      <c r="AH1018" s="3">
        <v>1</v>
      </c>
    </row>
    <row r="1019" spans="1:34" x14ac:dyDescent="0.3">
      <c r="A1019" t="s">
        <v>3561</v>
      </c>
      <c r="B1019" t="s">
        <v>3562</v>
      </c>
      <c r="C1019" t="s">
        <v>1858</v>
      </c>
      <c r="D1019">
        <v>2500000</v>
      </c>
      <c r="E1019">
        <v>2500000</v>
      </c>
      <c r="F1019">
        <v>0</v>
      </c>
      <c r="G1019">
        <v>0</v>
      </c>
      <c r="H1019">
        <v>0</v>
      </c>
      <c r="I1019">
        <v>2386554.17</v>
      </c>
      <c r="J1019" s="186">
        <v>95.462166799999991</v>
      </c>
      <c r="K1019">
        <v>0</v>
      </c>
      <c r="L1019">
        <v>0</v>
      </c>
      <c r="M1019">
        <v>1471504.56</v>
      </c>
      <c r="N1019">
        <v>915049.61</v>
      </c>
      <c r="O1019">
        <v>2386554.17</v>
      </c>
      <c r="P1019">
        <v>0</v>
      </c>
      <c r="Q1019">
        <v>0</v>
      </c>
      <c r="R1019">
        <v>0</v>
      </c>
      <c r="S1019" t="s">
        <v>3204</v>
      </c>
      <c r="T1019" t="s">
        <v>51</v>
      </c>
      <c r="U1019" t="s">
        <v>52</v>
      </c>
      <c r="V1019" t="s">
        <v>51</v>
      </c>
      <c r="W1019" t="s">
        <v>33</v>
      </c>
      <c r="X1019" t="s">
        <v>53</v>
      </c>
      <c r="Y1019" t="s">
        <v>35</v>
      </c>
      <c r="Z1019" s="198">
        <v>45383</v>
      </c>
      <c r="AA1019" s="198">
        <v>46112</v>
      </c>
      <c r="AB1019" t="s">
        <v>36</v>
      </c>
      <c r="AC1019">
        <v>2500000</v>
      </c>
      <c r="AD1019" t="s">
        <v>52</v>
      </c>
      <c r="AE1019" t="s">
        <v>45</v>
      </c>
      <c r="AF1019" s="37">
        <v>0</v>
      </c>
      <c r="AG1019" s="79" t="str">
        <f t="shared" si="15"/>
        <v>0</v>
      </c>
      <c r="AH1019" s="3">
        <v>1</v>
      </c>
    </row>
    <row r="1020" spans="1:34" x14ac:dyDescent="0.3">
      <c r="A1020" t="s">
        <v>2143</v>
      </c>
      <c r="B1020" t="s">
        <v>2144</v>
      </c>
      <c r="C1020" t="s">
        <v>1860</v>
      </c>
      <c r="D1020">
        <v>3300000</v>
      </c>
      <c r="E1020">
        <v>3300000</v>
      </c>
      <c r="F1020">
        <v>0</v>
      </c>
      <c r="G1020">
        <v>0</v>
      </c>
      <c r="H1020">
        <v>0</v>
      </c>
      <c r="I1020">
        <v>2947818.09</v>
      </c>
      <c r="J1020" s="186">
        <v>89.327820909090903</v>
      </c>
      <c r="K1020">
        <v>0</v>
      </c>
      <c r="L1020">
        <v>0</v>
      </c>
      <c r="M1020">
        <v>2947818.09</v>
      </c>
      <c r="N1020">
        <v>0</v>
      </c>
      <c r="O1020">
        <v>2947818.09</v>
      </c>
      <c r="P1020">
        <v>0</v>
      </c>
      <c r="Q1020">
        <v>0</v>
      </c>
      <c r="R1020">
        <v>0</v>
      </c>
      <c r="S1020" t="s">
        <v>111</v>
      </c>
      <c r="T1020" t="s">
        <v>112</v>
      </c>
      <c r="U1020" t="s">
        <v>113</v>
      </c>
      <c r="V1020" t="s">
        <v>112</v>
      </c>
      <c r="W1020" t="s">
        <v>33</v>
      </c>
      <c r="X1020" t="s">
        <v>114</v>
      </c>
      <c r="Y1020" t="s">
        <v>35</v>
      </c>
      <c r="Z1020" s="198">
        <v>45390</v>
      </c>
      <c r="AA1020" s="198">
        <v>46112</v>
      </c>
      <c r="AB1020" t="s">
        <v>36</v>
      </c>
      <c r="AC1020">
        <v>3300000</v>
      </c>
      <c r="AD1020" t="s">
        <v>113</v>
      </c>
      <c r="AE1020" t="s">
        <v>37</v>
      </c>
      <c r="AF1020" s="37">
        <v>0</v>
      </c>
      <c r="AG1020" s="79" t="str">
        <f t="shared" si="15"/>
        <v>0</v>
      </c>
      <c r="AH1020" s="3">
        <v>1</v>
      </c>
    </row>
    <row r="1021" spans="1:34" x14ac:dyDescent="0.3">
      <c r="A1021" t="s">
        <v>2145</v>
      </c>
      <c r="B1021" t="s">
        <v>2146</v>
      </c>
      <c r="C1021" t="s">
        <v>1860</v>
      </c>
      <c r="D1021">
        <v>6800000</v>
      </c>
      <c r="E1021">
        <v>6800000</v>
      </c>
      <c r="F1021">
        <v>0</v>
      </c>
      <c r="G1021">
        <v>0</v>
      </c>
      <c r="H1021">
        <v>0</v>
      </c>
      <c r="I1021">
        <v>6799474.8200000003</v>
      </c>
      <c r="J1021" s="186">
        <v>99.992276764705892</v>
      </c>
      <c r="K1021">
        <v>0</v>
      </c>
      <c r="L1021">
        <v>0</v>
      </c>
      <c r="M1021">
        <v>6799474.8200000003</v>
      </c>
      <c r="N1021">
        <v>0</v>
      </c>
      <c r="O1021">
        <v>6799474.8200000003</v>
      </c>
      <c r="P1021">
        <v>0</v>
      </c>
      <c r="Q1021">
        <v>0</v>
      </c>
      <c r="R1021">
        <v>0</v>
      </c>
      <c r="S1021" t="s">
        <v>111</v>
      </c>
      <c r="T1021" t="s">
        <v>112</v>
      </c>
      <c r="U1021" t="s">
        <v>113</v>
      </c>
      <c r="V1021" t="s">
        <v>112</v>
      </c>
      <c r="W1021" t="s">
        <v>33</v>
      </c>
      <c r="X1021" t="s">
        <v>114</v>
      </c>
      <c r="Y1021" t="s">
        <v>35</v>
      </c>
      <c r="Z1021" s="198">
        <v>45390</v>
      </c>
      <c r="AA1021" s="198">
        <v>46112</v>
      </c>
      <c r="AB1021" t="s">
        <v>36</v>
      </c>
      <c r="AC1021">
        <v>6800000</v>
      </c>
      <c r="AD1021" t="s">
        <v>113</v>
      </c>
      <c r="AE1021" t="s">
        <v>37</v>
      </c>
      <c r="AF1021" s="37">
        <v>0</v>
      </c>
      <c r="AG1021" s="79" t="str">
        <f t="shared" si="15"/>
        <v>0</v>
      </c>
      <c r="AH1021" s="3">
        <v>1</v>
      </c>
    </row>
    <row r="1022" spans="1:34" x14ac:dyDescent="0.3">
      <c r="A1022" t="s">
        <v>2147</v>
      </c>
      <c r="B1022" t="s">
        <v>2148</v>
      </c>
      <c r="C1022" t="s">
        <v>1860</v>
      </c>
      <c r="D1022">
        <v>8500000</v>
      </c>
      <c r="E1022">
        <v>8500000</v>
      </c>
      <c r="F1022">
        <v>99210.28</v>
      </c>
      <c r="G1022">
        <v>0</v>
      </c>
      <c r="H1022">
        <v>0</v>
      </c>
      <c r="I1022">
        <v>7881918.8799999999</v>
      </c>
      <c r="J1022" s="186">
        <v>92.728457411764708</v>
      </c>
      <c r="K1022">
        <v>0</v>
      </c>
      <c r="L1022">
        <v>0</v>
      </c>
      <c r="M1022">
        <v>7881918.8799999999</v>
      </c>
      <c r="N1022">
        <v>0</v>
      </c>
      <c r="O1022">
        <v>7981129.1600000001</v>
      </c>
      <c r="P1022">
        <v>0</v>
      </c>
      <c r="Q1022">
        <v>0</v>
      </c>
      <c r="R1022">
        <v>0</v>
      </c>
      <c r="S1022" t="s">
        <v>111</v>
      </c>
      <c r="T1022" t="s">
        <v>112</v>
      </c>
      <c r="U1022" t="s">
        <v>113</v>
      </c>
      <c r="V1022" t="s">
        <v>112</v>
      </c>
      <c r="W1022" t="s">
        <v>33</v>
      </c>
      <c r="X1022" t="s">
        <v>114</v>
      </c>
      <c r="Y1022" t="s">
        <v>35</v>
      </c>
      <c r="Z1022" s="198">
        <v>45390</v>
      </c>
      <c r="AA1022" s="198">
        <v>46112</v>
      </c>
      <c r="AB1022" t="s">
        <v>36</v>
      </c>
      <c r="AC1022">
        <v>8500000</v>
      </c>
      <c r="AD1022" t="s">
        <v>113</v>
      </c>
      <c r="AE1022" t="s">
        <v>2231</v>
      </c>
      <c r="AF1022" s="37">
        <v>0</v>
      </c>
      <c r="AG1022" s="79" t="str">
        <f t="shared" si="15"/>
        <v>0</v>
      </c>
      <c r="AH1022" s="3">
        <v>1</v>
      </c>
    </row>
    <row r="1023" spans="1:34" x14ac:dyDescent="0.3">
      <c r="A1023" t="s">
        <v>2149</v>
      </c>
      <c r="B1023" t="s">
        <v>2150</v>
      </c>
      <c r="C1023" t="s">
        <v>1860</v>
      </c>
      <c r="D1023">
        <v>8200000</v>
      </c>
      <c r="E1023">
        <v>8200000</v>
      </c>
      <c r="F1023">
        <v>0</v>
      </c>
      <c r="G1023">
        <v>0</v>
      </c>
      <c r="H1023">
        <v>0</v>
      </c>
      <c r="I1023">
        <v>7564371.7699999996</v>
      </c>
      <c r="J1023" s="186">
        <v>92.248436219512186</v>
      </c>
      <c r="K1023">
        <v>0</v>
      </c>
      <c r="L1023">
        <v>0</v>
      </c>
      <c r="M1023">
        <v>7564371.7699999996</v>
      </c>
      <c r="N1023">
        <v>0</v>
      </c>
      <c r="O1023">
        <v>7564371.7699999996</v>
      </c>
      <c r="P1023">
        <v>0</v>
      </c>
      <c r="Q1023">
        <v>0</v>
      </c>
      <c r="R1023">
        <v>0</v>
      </c>
      <c r="S1023" t="s">
        <v>111</v>
      </c>
      <c r="T1023" t="s">
        <v>112</v>
      </c>
      <c r="U1023" t="s">
        <v>113</v>
      </c>
      <c r="V1023" t="s">
        <v>112</v>
      </c>
      <c r="W1023" t="s">
        <v>33</v>
      </c>
      <c r="X1023" t="s">
        <v>114</v>
      </c>
      <c r="Y1023" t="s">
        <v>35</v>
      </c>
      <c r="Z1023" s="198">
        <v>45390</v>
      </c>
      <c r="AA1023" s="198">
        <v>46112</v>
      </c>
      <c r="AB1023" t="s">
        <v>36</v>
      </c>
      <c r="AC1023">
        <v>8200000</v>
      </c>
      <c r="AD1023" t="s">
        <v>113</v>
      </c>
      <c r="AE1023" t="s">
        <v>37</v>
      </c>
      <c r="AF1023" s="37">
        <v>0</v>
      </c>
      <c r="AG1023" s="79" t="str">
        <f t="shared" si="15"/>
        <v>0</v>
      </c>
      <c r="AH1023" s="3">
        <v>1</v>
      </c>
    </row>
    <row r="1024" spans="1:34" x14ac:dyDescent="0.3">
      <c r="A1024" t="s">
        <v>2141</v>
      </c>
      <c r="B1024" t="s">
        <v>2142</v>
      </c>
      <c r="C1024" t="s">
        <v>1858</v>
      </c>
      <c r="D1024">
        <v>800000</v>
      </c>
      <c r="E1024">
        <v>800000</v>
      </c>
      <c r="F1024">
        <v>0</v>
      </c>
      <c r="G1024">
        <v>0</v>
      </c>
      <c r="H1024">
        <v>0</v>
      </c>
      <c r="I1024">
        <v>791678.5</v>
      </c>
      <c r="J1024" s="186">
        <v>98.959812499999998</v>
      </c>
      <c r="K1024">
        <v>0</v>
      </c>
      <c r="L1024">
        <v>0</v>
      </c>
      <c r="M1024">
        <v>791678.5</v>
      </c>
      <c r="N1024">
        <v>0</v>
      </c>
      <c r="O1024">
        <v>791678.5</v>
      </c>
      <c r="P1024">
        <v>0</v>
      </c>
      <c r="Q1024">
        <v>0</v>
      </c>
      <c r="R1024">
        <v>0</v>
      </c>
      <c r="S1024" t="s">
        <v>1231</v>
      </c>
      <c r="T1024" t="s">
        <v>51</v>
      </c>
      <c r="U1024" t="s">
        <v>52</v>
      </c>
      <c r="V1024" t="s">
        <v>51</v>
      </c>
      <c r="W1024" t="s">
        <v>33</v>
      </c>
      <c r="X1024" t="s">
        <v>53</v>
      </c>
      <c r="Y1024" t="s">
        <v>35</v>
      </c>
      <c r="Z1024" s="198">
        <v>45383</v>
      </c>
      <c r="AA1024" s="198">
        <v>46112</v>
      </c>
      <c r="AB1024" t="s">
        <v>36</v>
      </c>
      <c r="AC1024">
        <v>800000</v>
      </c>
      <c r="AD1024" t="s">
        <v>52</v>
      </c>
      <c r="AE1024" t="s">
        <v>37</v>
      </c>
      <c r="AF1024" s="37">
        <v>0</v>
      </c>
      <c r="AG1024" s="79" t="str">
        <f t="shared" si="15"/>
        <v>0</v>
      </c>
      <c r="AH1024" s="3">
        <v>1</v>
      </c>
    </row>
    <row r="1025" spans="1:34" x14ac:dyDescent="0.3">
      <c r="A1025" t="s">
        <v>2151</v>
      </c>
      <c r="B1025" t="s">
        <v>2152</v>
      </c>
      <c r="C1025" t="s">
        <v>1858</v>
      </c>
      <c r="D1025">
        <v>9300000</v>
      </c>
      <c r="E1025">
        <v>9300000</v>
      </c>
      <c r="F1025">
        <v>362950.81</v>
      </c>
      <c r="G1025">
        <v>0</v>
      </c>
      <c r="H1025">
        <v>0</v>
      </c>
      <c r="I1025">
        <v>8513236.25</v>
      </c>
      <c r="J1025" s="186">
        <v>91.540174731182802</v>
      </c>
      <c r="K1025">
        <v>0</v>
      </c>
      <c r="L1025">
        <v>0</v>
      </c>
      <c r="M1025">
        <v>8408068.9800000004</v>
      </c>
      <c r="N1025">
        <v>105167.27</v>
      </c>
      <c r="O1025">
        <v>8876187.0600000005</v>
      </c>
      <c r="P1025">
        <v>0</v>
      </c>
      <c r="Q1025">
        <v>0</v>
      </c>
      <c r="R1025">
        <v>0</v>
      </c>
      <c r="S1025" t="s">
        <v>1231</v>
      </c>
      <c r="T1025" t="s">
        <v>51</v>
      </c>
      <c r="U1025" t="s">
        <v>52</v>
      </c>
      <c r="V1025" t="s">
        <v>51</v>
      </c>
      <c r="W1025" t="s">
        <v>33</v>
      </c>
      <c r="X1025" t="s">
        <v>53</v>
      </c>
      <c r="Y1025" t="s">
        <v>35</v>
      </c>
      <c r="Z1025" s="198">
        <v>45383</v>
      </c>
      <c r="AA1025" s="198">
        <v>46112</v>
      </c>
      <c r="AB1025" t="s">
        <v>36</v>
      </c>
      <c r="AC1025">
        <v>9300000</v>
      </c>
      <c r="AD1025" t="s">
        <v>52</v>
      </c>
      <c r="AE1025" t="s">
        <v>45</v>
      </c>
      <c r="AF1025" s="37">
        <v>0</v>
      </c>
      <c r="AG1025" s="79" t="str">
        <f t="shared" si="15"/>
        <v>0</v>
      </c>
      <c r="AH1025" s="3">
        <v>1</v>
      </c>
    </row>
    <row r="1026" spans="1:34" x14ac:dyDescent="0.3">
      <c r="A1026" t="s">
        <v>2139</v>
      </c>
      <c r="B1026" t="s">
        <v>2140</v>
      </c>
      <c r="C1026" t="s">
        <v>1858</v>
      </c>
      <c r="D1026">
        <v>6100000</v>
      </c>
      <c r="E1026">
        <v>6100000</v>
      </c>
      <c r="F1026">
        <v>0</v>
      </c>
      <c r="G1026">
        <v>0</v>
      </c>
      <c r="H1026">
        <v>0</v>
      </c>
      <c r="I1026">
        <v>5875442.7699999996</v>
      </c>
      <c r="J1026" s="186">
        <v>96.31873393442622</v>
      </c>
      <c r="K1026">
        <v>0</v>
      </c>
      <c r="L1026">
        <v>0</v>
      </c>
      <c r="M1026">
        <v>5875442.7699999996</v>
      </c>
      <c r="N1026">
        <v>0</v>
      </c>
      <c r="O1026">
        <v>5875442.7699999996</v>
      </c>
      <c r="P1026">
        <v>0</v>
      </c>
      <c r="Q1026">
        <v>0</v>
      </c>
      <c r="R1026">
        <v>0</v>
      </c>
      <c r="S1026" t="s">
        <v>1231</v>
      </c>
      <c r="T1026" t="s">
        <v>51</v>
      </c>
      <c r="U1026" t="s">
        <v>52</v>
      </c>
      <c r="V1026" t="s">
        <v>51</v>
      </c>
      <c r="W1026" t="s">
        <v>33</v>
      </c>
      <c r="X1026" t="s">
        <v>53</v>
      </c>
      <c r="Y1026" t="s">
        <v>35</v>
      </c>
      <c r="Z1026" s="198">
        <v>45383</v>
      </c>
      <c r="AA1026" s="198">
        <v>46112</v>
      </c>
      <c r="AB1026" t="s">
        <v>36</v>
      </c>
      <c r="AC1026">
        <v>6100000</v>
      </c>
      <c r="AD1026" t="s">
        <v>52</v>
      </c>
      <c r="AE1026" t="s">
        <v>45</v>
      </c>
      <c r="AF1026" s="37">
        <v>0</v>
      </c>
      <c r="AG1026" s="79" t="str">
        <f t="shared" si="15"/>
        <v>0</v>
      </c>
      <c r="AH1026" s="3">
        <v>1</v>
      </c>
    </row>
    <row r="1027" spans="1:34" x14ac:dyDescent="0.3">
      <c r="A1027" t="s">
        <v>2167</v>
      </c>
      <c r="B1027" t="s">
        <v>2168</v>
      </c>
      <c r="C1027" t="s">
        <v>1853</v>
      </c>
      <c r="D1027">
        <v>11100000</v>
      </c>
      <c r="E1027">
        <v>11100000</v>
      </c>
      <c r="F1027">
        <v>12961.56</v>
      </c>
      <c r="G1027">
        <v>0</v>
      </c>
      <c r="H1027">
        <v>0</v>
      </c>
      <c r="I1027">
        <v>10374590.32</v>
      </c>
      <c r="J1027" s="186">
        <v>93.464777657657663</v>
      </c>
      <c r="K1027">
        <v>0</v>
      </c>
      <c r="L1027">
        <v>0</v>
      </c>
      <c r="M1027">
        <v>10374590.310000001</v>
      </c>
      <c r="N1027">
        <v>0.01</v>
      </c>
      <c r="O1027">
        <v>10387551.880000001</v>
      </c>
      <c r="P1027">
        <v>0</v>
      </c>
      <c r="Q1027">
        <v>0</v>
      </c>
      <c r="R1027">
        <v>0</v>
      </c>
      <c r="S1027" t="s">
        <v>30</v>
      </c>
      <c r="T1027" t="s">
        <v>31</v>
      </c>
      <c r="U1027" t="s">
        <v>32</v>
      </c>
      <c r="V1027" t="s">
        <v>31</v>
      </c>
      <c r="W1027" t="s">
        <v>33</v>
      </c>
      <c r="X1027" t="s">
        <v>34</v>
      </c>
      <c r="Y1027" t="s">
        <v>35</v>
      </c>
      <c r="Z1027" s="198">
        <v>45390</v>
      </c>
      <c r="AA1027" s="198">
        <v>45747</v>
      </c>
      <c r="AB1027" t="s">
        <v>36</v>
      </c>
      <c r="AC1027">
        <v>11100000</v>
      </c>
      <c r="AD1027" t="s">
        <v>32</v>
      </c>
      <c r="AE1027" t="s">
        <v>45</v>
      </c>
      <c r="AF1027" s="37">
        <v>0</v>
      </c>
      <c r="AG1027" s="79" t="str">
        <f t="shared" ref="AG1027:AG1090" si="16">IF(N1027&lt;0,"1","0")</f>
        <v>0</v>
      </c>
      <c r="AH1027" s="3">
        <v>1</v>
      </c>
    </row>
    <row r="1028" spans="1:34" x14ac:dyDescent="0.3">
      <c r="A1028" t="s">
        <v>2123</v>
      </c>
      <c r="B1028" t="s">
        <v>2124</v>
      </c>
      <c r="C1028" t="s">
        <v>1853</v>
      </c>
      <c r="D1028">
        <v>8500000</v>
      </c>
      <c r="E1028">
        <v>8500000</v>
      </c>
      <c r="F1028">
        <v>0</v>
      </c>
      <c r="G1028">
        <v>0</v>
      </c>
      <c r="H1028">
        <v>0</v>
      </c>
      <c r="I1028">
        <v>6939176.0300000003</v>
      </c>
      <c r="J1028" s="186">
        <v>81.637365058823534</v>
      </c>
      <c r="K1028">
        <v>0</v>
      </c>
      <c r="L1028">
        <v>0</v>
      </c>
      <c r="M1028">
        <v>6939176.0300000003</v>
      </c>
      <c r="N1028">
        <v>0</v>
      </c>
      <c r="O1028">
        <v>6939176.0300000003</v>
      </c>
      <c r="P1028">
        <v>0</v>
      </c>
      <c r="Q1028">
        <v>0</v>
      </c>
      <c r="R1028">
        <v>0</v>
      </c>
      <c r="S1028" t="s">
        <v>30</v>
      </c>
      <c r="T1028" t="s">
        <v>31</v>
      </c>
      <c r="U1028" t="s">
        <v>32</v>
      </c>
      <c r="V1028" t="s">
        <v>31</v>
      </c>
      <c r="W1028" t="s">
        <v>33</v>
      </c>
      <c r="X1028" t="s">
        <v>34</v>
      </c>
      <c r="Y1028" t="s">
        <v>35</v>
      </c>
      <c r="Z1028" s="198">
        <v>45390</v>
      </c>
      <c r="AA1028" s="198">
        <v>45747</v>
      </c>
      <c r="AB1028" t="s">
        <v>36</v>
      </c>
      <c r="AC1028">
        <v>8500000</v>
      </c>
      <c r="AD1028" t="s">
        <v>32</v>
      </c>
      <c r="AE1028" t="s">
        <v>45</v>
      </c>
      <c r="AF1028" s="37">
        <v>0</v>
      </c>
      <c r="AG1028" s="79" t="str">
        <f t="shared" si="16"/>
        <v>0</v>
      </c>
      <c r="AH1028" s="3">
        <v>1</v>
      </c>
    </row>
    <row r="1029" spans="1:34" x14ac:dyDescent="0.3">
      <c r="A1029" t="s">
        <v>2153</v>
      </c>
      <c r="B1029" t="s">
        <v>2154</v>
      </c>
      <c r="C1029" t="s">
        <v>1856</v>
      </c>
      <c r="D1029">
        <v>12800000</v>
      </c>
      <c r="E1029">
        <v>12800000</v>
      </c>
      <c r="F1029">
        <v>99978.46</v>
      </c>
      <c r="G1029">
        <v>40600</v>
      </c>
      <c r="H1029">
        <v>40600</v>
      </c>
      <c r="I1029">
        <v>12689181.869999999</v>
      </c>
      <c r="J1029" s="186">
        <v>99.134233359374988</v>
      </c>
      <c r="K1029">
        <v>0</v>
      </c>
      <c r="L1029">
        <v>0</v>
      </c>
      <c r="M1029">
        <v>12345868.5</v>
      </c>
      <c r="N1029">
        <v>302713.37</v>
      </c>
      <c r="O1029">
        <v>12789160.33</v>
      </c>
      <c r="P1029">
        <v>0</v>
      </c>
      <c r="Q1029">
        <v>0</v>
      </c>
      <c r="R1029">
        <v>0</v>
      </c>
      <c r="S1029" t="s">
        <v>881</v>
      </c>
      <c r="T1029" t="s">
        <v>76</v>
      </c>
      <c r="U1029" t="s">
        <v>77</v>
      </c>
      <c r="V1029" t="s">
        <v>76</v>
      </c>
      <c r="W1029" t="s">
        <v>33</v>
      </c>
      <c r="X1029" t="s">
        <v>78</v>
      </c>
      <c r="Y1029" t="s">
        <v>35</v>
      </c>
      <c r="Z1029" s="198">
        <v>45390</v>
      </c>
      <c r="AA1029" s="198">
        <v>46112</v>
      </c>
      <c r="AB1029" t="s">
        <v>36</v>
      </c>
      <c r="AC1029">
        <v>12800000</v>
      </c>
      <c r="AD1029" t="s">
        <v>77</v>
      </c>
      <c r="AE1029" t="s">
        <v>45</v>
      </c>
      <c r="AF1029" s="37">
        <v>0</v>
      </c>
      <c r="AG1029" s="79" t="str">
        <f t="shared" si="16"/>
        <v>0</v>
      </c>
      <c r="AH1029" s="3">
        <v>1</v>
      </c>
    </row>
    <row r="1030" spans="1:34" x14ac:dyDescent="0.3">
      <c r="A1030" t="s">
        <v>2155</v>
      </c>
      <c r="B1030" t="s">
        <v>2119</v>
      </c>
      <c r="C1030" t="s">
        <v>1856</v>
      </c>
      <c r="D1030">
        <v>8300000</v>
      </c>
      <c r="E1030">
        <v>8300000</v>
      </c>
      <c r="F1030">
        <v>0</v>
      </c>
      <c r="G1030">
        <v>60600</v>
      </c>
      <c r="H1030">
        <v>60600</v>
      </c>
      <c r="I1030">
        <v>8126880.21</v>
      </c>
      <c r="J1030" s="186">
        <v>97.914219397590358</v>
      </c>
      <c r="K1030">
        <v>0</v>
      </c>
      <c r="L1030">
        <v>0</v>
      </c>
      <c r="M1030">
        <v>8023810.8200000003</v>
      </c>
      <c r="N1030">
        <v>42469.39</v>
      </c>
      <c r="O1030">
        <v>8126880.21</v>
      </c>
      <c r="P1030">
        <v>0</v>
      </c>
      <c r="Q1030">
        <v>0</v>
      </c>
      <c r="R1030">
        <v>0</v>
      </c>
      <c r="S1030" t="s">
        <v>2156</v>
      </c>
      <c r="T1030" t="s">
        <v>76</v>
      </c>
      <c r="U1030" t="s">
        <v>77</v>
      </c>
      <c r="V1030" t="s">
        <v>76</v>
      </c>
      <c r="W1030" t="s">
        <v>33</v>
      </c>
      <c r="X1030" t="s">
        <v>78</v>
      </c>
      <c r="Y1030" t="s">
        <v>35</v>
      </c>
      <c r="Z1030" s="198">
        <v>45383</v>
      </c>
      <c r="AA1030" s="198">
        <v>46112</v>
      </c>
      <c r="AB1030" t="s">
        <v>36</v>
      </c>
      <c r="AC1030">
        <v>8300000</v>
      </c>
      <c r="AD1030" t="s">
        <v>77</v>
      </c>
      <c r="AE1030" t="s">
        <v>45</v>
      </c>
      <c r="AF1030" s="37">
        <v>0</v>
      </c>
      <c r="AG1030" s="79" t="str">
        <f t="shared" si="16"/>
        <v>0</v>
      </c>
      <c r="AH1030" s="3">
        <v>1</v>
      </c>
    </row>
    <row r="1031" spans="1:34" x14ac:dyDescent="0.3">
      <c r="A1031" t="s">
        <v>2129</v>
      </c>
      <c r="B1031" t="s">
        <v>2130</v>
      </c>
      <c r="C1031" t="s">
        <v>1853</v>
      </c>
      <c r="D1031">
        <v>3100000</v>
      </c>
      <c r="E1031">
        <v>3100000</v>
      </c>
      <c r="F1031">
        <v>0</v>
      </c>
      <c r="G1031">
        <v>0</v>
      </c>
      <c r="H1031">
        <v>0</v>
      </c>
      <c r="I1031">
        <v>3093407.39</v>
      </c>
      <c r="J1031" s="186">
        <v>99.787335161290329</v>
      </c>
      <c r="K1031">
        <v>0</v>
      </c>
      <c r="L1031">
        <v>0</v>
      </c>
      <c r="M1031">
        <v>3093407.39</v>
      </c>
      <c r="N1031">
        <v>0</v>
      </c>
      <c r="O1031">
        <v>3093407.39</v>
      </c>
      <c r="P1031">
        <v>0</v>
      </c>
      <c r="Q1031">
        <v>0</v>
      </c>
      <c r="R1031">
        <v>0</v>
      </c>
      <c r="S1031" t="s">
        <v>30</v>
      </c>
      <c r="T1031" t="s">
        <v>31</v>
      </c>
      <c r="U1031" t="s">
        <v>32</v>
      </c>
      <c r="V1031" t="s">
        <v>31</v>
      </c>
      <c r="W1031" t="s">
        <v>33</v>
      </c>
      <c r="X1031" t="s">
        <v>34</v>
      </c>
      <c r="Y1031" t="s">
        <v>35</v>
      </c>
      <c r="Z1031" s="198">
        <v>45383</v>
      </c>
      <c r="AA1031" s="198">
        <v>45747</v>
      </c>
      <c r="AB1031" t="s">
        <v>36</v>
      </c>
      <c r="AC1031">
        <v>3100000</v>
      </c>
      <c r="AD1031" t="s">
        <v>32</v>
      </c>
      <c r="AE1031" t="s">
        <v>45</v>
      </c>
      <c r="AF1031" s="37">
        <v>0</v>
      </c>
      <c r="AG1031" s="79" t="str">
        <f t="shared" si="16"/>
        <v>0</v>
      </c>
      <c r="AH1031" s="3">
        <v>1</v>
      </c>
    </row>
    <row r="1032" spans="1:34" x14ac:dyDescent="0.3">
      <c r="A1032" t="s">
        <v>2161</v>
      </c>
      <c r="B1032" t="s">
        <v>2162</v>
      </c>
      <c r="C1032" t="s">
        <v>1859</v>
      </c>
      <c r="D1032">
        <v>4900000</v>
      </c>
      <c r="E1032">
        <v>4900000</v>
      </c>
      <c r="F1032">
        <v>0</v>
      </c>
      <c r="G1032">
        <v>0</v>
      </c>
      <c r="H1032">
        <v>0</v>
      </c>
      <c r="I1032">
        <v>2503008.17</v>
      </c>
      <c r="J1032" s="186">
        <v>51.081799387755098</v>
      </c>
      <c r="K1032">
        <v>0</v>
      </c>
      <c r="L1032">
        <v>0</v>
      </c>
      <c r="M1032">
        <v>2503008.17</v>
      </c>
      <c r="N1032">
        <v>0</v>
      </c>
      <c r="O1032">
        <v>2503008.17</v>
      </c>
      <c r="P1032">
        <v>0</v>
      </c>
      <c r="Q1032">
        <v>0</v>
      </c>
      <c r="R1032">
        <v>0</v>
      </c>
      <c r="S1032" t="s">
        <v>1355</v>
      </c>
      <c r="T1032" t="s">
        <v>162</v>
      </c>
      <c r="U1032" t="s">
        <v>163</v>
      </c>
      <c r="V1032" t="s">
        <v>162</v>
      </c>
      <c r="W1032" t="s">
        <v>33</v>
      </c>
      <c r="X1032" t="s">
        <v>164</v>
      </c>
      <c r="Y1032" t="s">
        <v>35</v>
      </c>
      <c r="Z1032" s="198">
        <v>45383</v>
      </c>
      <c r="AA1032" s="198">
        <v>45747</v>
      </c>
      <c r="AB1032" t="s">
        <v>36</v>
      </c>
      <c r="AC1032">
        <v>4900000</v>
      </c>
      <c r="AD1032" t="s">
        <v>163</v>
      </c>
      <c r="AE1032" t="s">
        <v>2231</v>
      </c>
      <c r="AF1032" s="37">
        <v>0</v>
      </c>
      <c r="AG1032" s="79" t="str">
        <f t="shared" si="16"/>
        <v>0</v>
      </c>
      <c r="AH1032" s="3">
        <v>1</v>
      </c>
    </row>
    <row r="1033" spans="1:34" x14ac:dyDescent="0.3">
      <c r="A1033" t="s">
        <v>2165</v>
      </c>
      <c r="B1033" t="s">
        <v>2166</v>
      </c>
      <c r="C1033" t="s">
        <v>1859</v>
      </c>
      <c r="D1033">
        <v>7800000</v>
      </c>
      <c r="E1033">
        <v>7800000</v>
      </c>
      <c r="F1033">
        <v>488508.51</v>
      </c>
      <c r="G1033">
        <v>0</v>
      </c>
      <c r="H1033">
        <v>0</v>
      </c>
      <c r="I1033">
        <v>6118201.9199999999</v>
      </c>
      <c r="J1033" s="186">
        <v>78.438486153846156</v>
      </c>
      <c r="K1033">
        <v>0</v>
      </c>
      <c r="L1033">
        <v>0</v>
      </c>
      <c r="M1033">
        <v>6089923.04</v>
      </c>
      <c r="N1033">
        <v>28278.880000000001</v>
      </c>
      <c r="O1033">
        <v>6606710.4299999997</v>
      </c>
      <c r="P1033">
        <v>0</v>
      </c>
      <c r="Q1033">
        <v>0</v>
      </c>
      <c r="R1033">
        <v>0</v>
      </c>
      <c r="S1033" t="s">
        <v>1355</v>
      </c>
      <c r="T1033" t="s">
        <v>162</v>
      </c>
      <c r="U1033" t="s">
        <v>163</v>
      </c>
      <c r="V1033" t="s">
        <v>162</v>
      </c>
      <c r="W1033" t="s">
        <v>33</v>
      </c>
      <c r="X1033" t="s">
        <v>164</v>
      </c>
      <c r="Y1033" t="s">
        <v>35</v>
      </c>
      <c r="Z1033" s="198">
        <v>45383</v>
      </c>
      <c r="AA1033" s="198">
        <v>45747</v>
      </c>
      <c r="AB1033" t="s">
        <v>36</v>
      </c>
      <c r="AC1033">
        <v>7800000</v>
      </c>
      <c r="AD1033" t="s">
        <v>163</v>
      </c>
      <c r="AE1033" t="s">
        <v>45</v>
      </c>
      <c r="AF1033" s="37">
        <v>0</v>
      </c>
      <c r="AG1033" s="79" t="str">
        <f t="shared" si="16"/>
        <v>0</v>
      </c>
      <c r="AH1033" s="3">
        <v>1</v>
      </c>
    </row>
    <row r="1034" spans="1:34" x14ac:dyDescent="0.3">
      <c r="A1034" t="s">
        <v>2201</v>
      </c>
      <c r="B1034" t="s">
        <v>2202</v>
      </c>
      <c r="C1034" t="s">
        <v>1859</v>
      </c>
      <c r="D1034">
        <v>7900000</v>
      </c>
      <c r="E1034">
        <v>7900000</v>
      </c>
      <c r="F1034">
        <v>26782.14</v>
      </c>
      <c r="G1034">
        <v>-87866.73</v>
      </c>
      <c r="H1034">
        <v>-87866.73</v>
      </c>
      <c r="I1034">
        <v>6907580.9900000002</v>
      </c>
      <c r="J1034" s="186">
        <v>87.437734050632912</v>
      </c>
      <c r="K1034">
        <v>0</v>
      </c>
      <c r="L1034">
        <v>0</v>
      </c>
      <c r="M1034">
        <v>5407066.96</v>
      </c>
      <c r="N1034">
        <v>1588380.76</v>
      </c>
      <c r="O1034">
        <v>6934363.1299999999</v>
      </c>
      <c r="P1034">
        <v>0</v>
      </c>
      <c r="Q1034">
        <v>0</v>
      </c>
      <c r="R1034">
        <v>0</v>
      </c>
      <c r="S1034" t="s">
        <v>1355</v>
      </c>
      <c r="T1034" t="s">
        <v>162</v>
      </c>
      <c r="U1034" t="s">
        <v>163</v>
      </c>
      <c r="V1034" t="s">
        <v>162</v>
      </c>
      <c r="W1034" t="s">
        <v>33</v>
      </c>
      <c r="X1034" t="s">
        <v>164</v>
      </c>
      <c r="Y1034" t="s">
        <v>35</v>
      </c>
      <c r="Z1034" s="198">
        <v>45383</v>
      </c>
      <c r="AA1034" s="198">
        <v>45747</v>
      </c>
      <c r="AB1034" t="s">
        <v>36</v>
      </c>
      <c r="AC1034">
        <v>7900000</v>
      </c>
      <c r="AD1034" t="s">
        <v>163</v>
      </c>
      <c r="AE1034" t="s">
        <v>45</v>
      </c>
      <c r="AF1034" s="37">
        <v>0</v>
      </c>
      <c r="AG1034" s="79" t="str">
        <f t="shared" si="16"/>
        <v>0</v>
      </c>
      <c r="AH1034" s="3">
        <v>1</v>
      </c>
    </row>
    <row r="1035" spans="1:34" x14ac:dyDescent="0.3">
      <c r="A1035" t="s">
        <v>2169</v>
      </c>
      <c r="B1035" t="s">
        <v>2170</v>
      </c>
      <c r="C1035" t="s">
        <v>1859</v>
      </c>
      <c r="D1035">
        <v>6900000</v>
      </c>
      <c r="E1035">
        <v>6900000</v>
      </c>
      <c r="F1035">
        <v>858946.55</v>
      </c>
      <c r="G1035">
        <v>0</v>
      </c>
      <c r="H1035">
        <v>0</v>
      </c>
      <c r="I1035">
        <v>6001414.46</v>
      </c>
      <c r="J1035" s="186">
        <v>86.977021159420289</v>
      </c>
      <c r="K1035">
        <v>0</v>
      </c>
      <c r="L1035">
        <v>0</v>
      </c>
      <c r="M1035">
        <v>6001414.46</v>
      </c>
      <c r="N1035">
        <v>0</v>
      </c>
      <c r="O1035">
        <v>6860361.0099999998</v>
      </c>
      <c r="P1035">
        <v>0</v>
      </c>
      <c r="Q1035">
        <v>0</v>
      </c>
      <c r="R1035">
        <v>0</v>
      </c>
      <c r="S1035" t="s">
        <v>1355</v>
      </c>
      <c r="T1035" t="s">
        <v>162</v>
      </c>
      <c r="U1035" t="s">
        <v>163</v>
      </c>
      <c r="V1035" t="s">
        <v>162</v>
      </c>
      <c r="W1035" t="s">
        <v>33</v>
      </c>
      <c r="X1035" t="s">
        <v>164</v>
      </c>
      <c r="Y1035" t="s">
        <v>35</v>
      </c>
      <c r="Z1035" s="198">
        <v>45383</v>
      </c>
      <c r="AA1035" s="198">
        <v>45747</v>
      </c>
      <c r="AB1035" t="s">
        <v>36</v>
      </c>
      <c r="AC1035">
        <v>6900000</v>
      </c>
      <c r="AD1035" t="s">
        <v>163</v>
      </c>
      <c r="AE1035" t="s">
        <v>45</v>
      </c>
      <c r="AF1035" s="37">
        <v>0</v>
      </c>
      <c r="AG1035" s="79" t="str">
        <f t="shared" si="16"/>
        <v>0</v>
      </c>
      <c r="AH1035" s="3">
        <v>1</v>
      </c>
    </row>
    <row r="1036" spans="1:34" x14ac:dyDescent="0.3">
      <c r="A1036" t="s">
        <v>2163</v>
      </c>
      <c r="B1036" t="s">
        <v>2164</v>
      </c>
      <c r="C1036" t="s">
        <v>1859</v>
      </c>
      <c r="D1036">
        <v>8300000</v>
      </c>
      <c r="E1036">
        <v>8300000</v>
      </c>
      <c r="F1036">
        <v>488508.51</v>
      </c>
      <c r="G1036">
        <v>0</v>
      </c>
      <c r="H1036">
        <v>0</v>
      </c>
      <c r="I1036">
        <v>7491712.1900000004</v>
      </c>
      <c r="J1036" s="186">
        <v>90.26159265060241</v>
      </c>
      <c r="K1036">
        <v>0</v>
      </c>
      <c r="L1036">
        <v>0</v>
      </c>
      <c r="M1036">
        <v>7491712.1900000004</v>
      </c>
      <c r="N1036">
        <v>0</v>
      </c>
      <c r="O1036">
        <v>7980220.7000000002</v>
      </c>
      <c r="P1036">
        <v>0</v>
      </c>
      <c r="Q1036">
        <v>0</v>
      </c>
      <c r="R1036">
        <v>0</v>
      </c>
      <c r="S1036" t="s">
        <v>1355</v>
      </c>
      <c r="T1036" t="s">
        <v>162</v>
      </c>
      <c r="U1036" t="s">
        <v>163</v>
      </c>
      <c r="V1036" t="s">
        <v>162</v>
      </c>
      <c r="W1036" t="s">
        <v>33</v>
      </c>
      <c r="X1036" t="s">
        <v>164</v>
      </c>
      <c r="Y1036" t="s">
        <v>35</v>
      </c>
      <c r="Z1036" s="198">
        <v>45383</v>
      </c>
      <c r="AA1036" s="198">
        <v>45747</v>
      </c>
      <c r="AB1036" t="s">
        <v>36</v>
      </c>
      <c r="AC1036">
        <v>8300000</v>
      </c>
      <c r="AD1036" t="s">
        <v>163</v>
      </c>
      <c r="AE1036" t="s">
        <v>45</v>
      </c>
      <c r="AF1036" s="37">
        <v>0</v>
      </c>
      <c r="AG1036" s="79" t="str">
        <f t="shared" si="16"/>
        <v>0</v>
      </c>
      <c r="AH1036" s="3">
        <v>1</v>
      </c>
    </row>
    <row r="1037" spans="1:34" x14ac:dyDescent="0.3">
      <c r="A1037" t="s">
        <v>2187</v>
      </c>
      <c r="B1037" t="s">
        <v>2188</v>
      </c>
      <c r="C1037" t="s">
        <v>1855</v>
      </c>
      <c r="D1037">
        <v>8958000</v>
      </c>
      <c r="E1037">
        <v>8958000</v>
      </c>
      <c r="F1037">
        <v>448151.3</v>
      </c>
      <c r="G1037">
        <v>0</v>
      </c>
      <c r="H1037">
        <v>0</v>
      </c>
      <c r="I1037">
        <v>7698353.6200000001</v>
      </c>
      <c r="J1037" s="186">
        <v>85.938307881223494</v>
      </c>
      <c r="K1037">
        <v>0</v>
      </c>
      <c r="L1037">
        <v>0</v>
      </c>
      <c r="M1037">
        <v>7698353.6200000001</v>
      </c>
      <c r="N1037">
        <v>0</v>
      </c>
      <c r="O1037">
        <v>8146504.9199999999</v>
      </c>
      <c r="P1037">
        <v>0</v>
      </c>
      <c r="Q1037">
        <v>0</v>
      </c>
      <c r="R1037">
        <v>0</v>
      </c>
      <c r="S1037" t="s">
        <v>286</v>
      </c>
      <c r="T1037" t="s">
        <v>57</v>
      </c>
      <c r="U1037" t="s">
        <v>58</v>
      </c>
      <c r="V1037" t="s">
        <v>57</v>
      </c>
      <c r="W1037" t="s">
        <v>33</v>
      </c>
      <c r="X1037" t="s">
        <v>59</v>
      </c>
      <c r="Y1037" t="s">
        <v>35</v>
      </c>
      <c r="Z1037" s="198">
        <v>45390</v>
      </c>
      <c r="AA1037" s="198">
        <v>45930</v>
      </c>
      <c r="AB1037" t="s">
        <v>36</v>
      </c>
      <c r="AC1037">
        <v>8958000</v>
      </c>
      <c r="AD1037" t="s">
        <v>58</v>
      </c>
      <c r="AE1037" t="s">
        <v>45</v>
      </c>
      <c r="AF1037" s="37">
        <v>0</v>
      </c>
      <c r="AG1037" s="79" t="str">
        <f t="shared" si="16"/>
        <v>0</v>
      </c>
      <c r="AH1037" s="3">
        <v>1</v>
      </c>
    </row>
    <row r="1038" spans="1:34" x14ac:dyDescent="0.3">
      <c r="A1038" t="s">
        <v>2185</v>
      </c>
      <c r="B1038" t="s">
        <v>2186</v>
      </c>
      <c r="C1038" t="s">
        <v>1855</v>
      </c>
      <c r="D1038">
        <v>8363000</v>
      </c>
      <c r="E1038">
        <v>8363000</v>
      </c>
      <c r="F1038">
        <v>0</v>
      </c>
      <c r="G1038">
        <v>0</v>
      </c>
      <c r="H1038">
        <v>0</v>
      </c>
      <c r="I1038">
        <v>7404621.5199999996</v>
      </c>
      <c r="J1038" s="186">
        <v>88.540254932440504</v>
      </c>
      <c r="K1038">
        <v>0</v>
      </c>
      <c r="L1038">
        <v>0</v>
      </c>
      <c r="M1038">
        <v>7404621.5199999996</v>
      </c>
      <c r="N1038">
        <v>0</v>
      </c>
      <c r="O1038">
        <v>7404621.5199999996</v>
      </c>
      <c r="P1038">
        <v>0</v>
      </c>
      <c r="Q1038">
        <v>0</v>
      </c>
      <c r="R1038">
        <v>0</v>
      </c>
      <c r="S1038" t="s">
        <v>286</v>
      </c>
      <c r="T1038" t="s">
        <v>57</v>
      </c>
      <c r="U1038" t="s">
        <v>58</v>
      </c>
      <c r="V1038" t="s">
        <v>57</v>
      </c>
      <c r="W1038" t="s">
        <v>33</v>
      </c>
      <c r="X1038" t="s">
        <v>59</v>
      </c>
      <c r="Y1038" t="s">
        <v>35</v>
      </c>
      <c r="Z1038" s="198">
        <v>45390</v>
      </c>
      <c r="AA1038" s="198">
        <v>45930</v>
      </c>
      <c r="AB1038" t="s">
        <v>36</v>
      </c>
      <c r="AC1038">
        <v>8363000</v>
      </c>
      <c r="AD1038" t="s">
        <v>58</v>
      </c>
      <c r="AE1038" t="s">
        <v>45</v>
      </c>
      <c r="AF1038" s="37">
        <v>0</v>
      </c>
      <c r="AG1038" s="79" t="str">
        <f t="shared" si="16"/>
        <v>0</v>
      </c>
      <c r="AH1038" s="3">
        <v>1</v>
      </c>
    </row>
    <row r="1039" spans="1:34" x14ac:dyDescent="0.3">
      <c r="A1039" t="s">
        <v>2183</v>
      </c>
      <c r="B1039" t="s">
        <v>2184</v>
      </c>
      <c r="C1039" t="s">
        <v>1855</v>
      </c>
      <c r="D1039">
        <v>5828000</v>
      </c>
      <c r="E1039">
        <v>5828000</v>
      </c>
      <c r="F1039">
        <v>0</v>
      </c>
      <c r="G1039">
        <v>0</v>
      </c>
      <c r="H1039">
        <v>0</v>
      </c>
      <c r="I1039">
        <v>5611458.8300000001</v>
      </c>
      <c r="J1039" s="186">
        <v>96.284468599862734</v>
      </c>
      <c r="K1039">
        <v>0</v>
      </c>
      <c r="L1039">
        <v>0</v>
      </c>
      <c r="M1039">
        <v>5611458.8300000001</v>
      </c>
      <c r="N1039">
        <v>0</v>
      </c>
      <c r="O1039">
        <v>5611458.8300000001</v>
      </c>
      <c r="P1039">
        <v>0</v>
      </c>
      <c r="Q1039">
        <v>0</v>
      </c>
      <c r="R1039">
        <v>0</v>
      </c>
      <c r="S1039" t="s">
        <v>2156</v>
      </c>
      <c r="T1039" t="s">
        <v>57</v>
      </c>
      <c r="U1039" t="s">
        <v>58</v>
      </c>
      <c r="V1039" t="s">
        <v>57</v>
      </c>
      <c r="W1039" t="s">
        <v>33</v>
      </c>
      <c r="X1039" t="s">
        <v>59</v>
      </c>
      <c r="Y1039" t="s">
        <v>35</v>
      </c>
      <c r="Z1039" s="198">
        <v>45390</v>
      </c>
      <c r="AA1039" s="198">
        <v>45930</v>
      </c>
      <c r="AB1039" t="s">
        <v>36</v>
      </c>
      <c r="AC1039">
        <v>5828000</v>
      </c>
      <c r="AD1039" t="s">
        <v>58</v>
      </c>
      <c r="AE1039" t="s">
        <v>45</v>
      </c>
      <c r="AF1039" s="37">
        <v>0</v>
      </c>
      <c r="AG1039" s="79" t="str">
        <f t="shared" si="16"/>
        <v>0</v>
      </c>
      <c r="AH1039" s="3">
        <v>1</v>
      </c>
    </row>
    <row r="1040" spans="1:34" x14ac:dyDescent="0.3">
      <c r="A1040" t="s">
        <v>2216</v>
      </c>
      <c r="B1040" t="s">
        <v>2217</v>
      </c>
      <c r="C1040" t="s">
        <v>1855</v>
      </c>
      <c r="D1040">
        <v>13900000</v>
      </c>
      <c r="E1040">
        <v>13900000</v>
      </c>
      <c r="F1040">
        <v>937351.88</v>
      </c>
      <c r="G1040">
        <v>0.01</v>
      </c>
      <c r="H1040">
        <v>0.01</v>
      </c>
      <c r="I1040">
        <v>10527680.130000001</v>
      </c>
      <c r="J1040" s="186">
        <v>75.738705971223027</v>
      </c>
      <c r="K1040">
        <v>0</v>
      </c>
      <c r="L1040">
        <v>0</v>
      </c>
      <c r="M1040">
        <v>10439345.85</v>
      </c>
      <c r="N1040">
        <v>88334.27</v>
      </c>
      <c r="O1040">
        <v>11465032.01</v>
      </c>
      <c r="P1040">
        <v>0</v>
      </c>
      <c r="Q1040">
        <v>0</v>
      </c>
      <c r="R1040">
        <v>0</v>
      </c>
      <c r="S1040" t="s">
        <v>286</v>
      </c>
      <c r="T1040" t="s">
        <v>57</v>
      </c>
      <c r="U1040" t="s">
        <v>58</v>
      </c>
      <c r="V1040" t="s">
        <v>57</v>
      </c>
      <c r="W1040" t="s">
        <v>33</v>
      </c>
      <c r="X1040" t="s">
        <v>59</v>
      </c>
      <c r="Y1040" t="s">
        <v>35</v>
      </c>
      <c r="Z1040" s="198">
        <v>45405</v>
      </c>
      <c r="AA1040" s="198">
        <v>46022</v>
      </c>
      <c r="AB1040" t="s">
        <v>36</v>
      </c>
      <c r="AC1040">
        <v>13900000</v>
      </c>
      <c r="AD1040" t="s">
        <v>58</v>
      </c>
      <c r="AE1040" t="s">
        <v>45</v>
      </c>
      <c r="AF1040" s="37">
        <v>0</v>
      </c>
      <c r="AG1040" s="79" t="str">
        <f t="shared" si="16"/>
        <v>0</v>
      </c>
      <c r="AH1040" s="3">
        <v>1</v>
      </c>
    </row>
    <row r="1041" spans="1:34" x14ac:dyDescent="0.3">
      <c r="A1041" t="s">
        <v>2137</v>
      </c>
      <c r="B1041" t="s">
        <v>2138</v>
      </c>
      <c r="C1041" t="s">
        <v>1853</v>
      </c>
      <c r="D1041">
        <v>6700000</v>
      </c>
      <c r="E1041">
        <v>6700000</v>
      </c>
      <c r="F1041">
        <v>0</v>
      </c>
      <c r="G1041">
        <v>0</v>
      </c>
      <c r="H1041">
        <v>0</v>
      </c>
      <c r="I1041">
        <v>6691003.7999999998</v>
      </c>
      <c r="J1041" s="186">
        <v>99.865728358208955</v>
      </c>
      <c r="K1041">
        <v>0</v>
      </c>
      <c r="L1041">
        <v>0</v>
      </c>
      <c r="M1041">
        <v>6691003.7999999998</v>
      </c>
      <c r="N1041">
        <v>0</v>
      </c>
      <c r="O1041">
        <v>6691003.7999999998</v>
      </c>
      <c r="P1041">
        <v>0</v>
      </c>
      <c r="Q1041">
        <v>0</v>
      </c>
      <c r="R1041">
        <v>0</v>
      </c>
      <c r="S1041" t="s">
        <v>30</v>
      </c>
      <c r="T1041" t="s">
        <v>31</v>
      </c>
      <c r="U1041" t="s">
        <v>32</v>
      </c>
      <c r="V1041" t="s">
        <v>31</v>
      </c>
      <c r="W1041" t="s">
        <v>33</v>
      </c>
      <c r="X1041" t="s">
        <v>34</v>
      </c>
      <c r="Y1041" t="s">
        <v>35</v>
      </c>
      <c r="Z1041" s="198">
        <v>45392</v>
      </c>
      <c r="AA1041" s="198">
        <v>45747</v>
      </c>
      <c r="AB1041" t="s">
        <v>36</v>
      </c>
      <c r="AC1041">
        <v>6700000</v>
      </c>
      <c r="AD1041" t="s">
        <v>32</v>
      </c>
      <c r="AE1041" t="s">
        <v>45</v>
      </c>
      <c r="AF1041" s="37">
        <v>0</v>
      </c>
      <c r="AG1041" s="79" t="str">
        <f t="shared" si="16"/>
        <v>0</v>
      </c>
      <c r="AH1041" s="3">
        <v>1</v>
      </c>
    </row>
    <row r="1042" spans="1:34" x14ac:dyDescent="0.3">
      <c r="A1042" t="s">
        <v>3565</v>
      </c>
      <c r="B1042" t="s">
        <v>3566</v>
      </c>
      <c r="C1042" t="s">
        <v>1855</v>
      </c>
      <c r="D1042">
        <v>2260000</v>
      </c>
      <c r="E1042">
        <v>2260000</v>
      </c>
      <c r="F1042">
        <v>0</v>
      </c>
      <c r="G1042">
        <v>0</v>
      </c>
      <c r="H1042">
        <v>0</v>
      </c>
      <c r="I1042">
        <v>264308.38</v>
      </c>
      <c r="J1042" s="186">
        <v>11.695061061946904</v>
      </c>
      <c r="K1042">
        <v>0</v>
      </c>
      <c r="L1042">
        <v>0</v>
      </c>
      <c r="M1042">
        <v>0</v>
      </c>
      <c r="N1042">
        <v>264308.38</v>
      </c>
      <c r="O1042">
        <v>264308.38</v>
      </c>
      <c r="P1042">
        <v>0</v>
      </c>
      <c r="Q1042">
        <v>0</v>
      </c>
      <c r="R1042">
        <v>0</v>
      </c>
      <c r="S1042" t="s">
        <v>286</v>
      </c>
      <c r="T1042" t="s">
        <v>57</v>
      </c>
      <c r="U1042" t="s">
        <v>58</v>
      </c>
      <c r="V1042" t="s">
        <v>57</v>
      </c>
      <c r="W1042" t="s">
        <v>33</v>
      </c>
      <c r="X1042" t="s">
        <v>59</v>
      </c>
      <c r="Y1042" t="s">
        <v>86</v>
      </c>
      <c r="Z1042" s="198">
        <v>45747</v>
      </c>
      <c r="AA1042" s="198">
        <v>46112</v>
      </c>
      <c r="AB1042" t="s">
        <v>36</v>
      </c>
      <c r="AC1042">
        <v>2260000</v>
      </c>
      <c r="AD1042" t="s">
        <v>58</v>
      </c>
      <c r="AE1042" t="s">
        <v>45</v>
      </c>
      <c r="AF1042" s="37">
        <v>0</v>
      </c>
      <c r="AG1042" s="79" t="str">
        <f t="shared" si="16"/>
        <v>0</v>
      </c>
      <c r="AH1042" s="3">
        <v>1</v>
      </c>
    </row>
    <row r="1043" spans="1:34" x14ac:dyDescent="0.3">
      <c r="A1043" t="s">
        <v>2135</v>
      </c>
      <c r="B1043" t="s">
        <v>2136</v>
      </c>
      <c r="C1043" t="s">
        <v>1853</v>
      </c>
      <c r="D1043">
        <v>5200000</v>
      </c>
      <c r="E1043">
        <v>5200000</v>
      </c>
      <c r="F1043">
        <v>0</v>
      </c>
      <c r="G1043">
        <v>0</v>
      </c>
      <c r="H1043">
        <v>0</v>
      </c>
      <c r="I1043">
        <v>5188133.96</v>
      </c>
      <c r="J1043" s="186">
        <v>99.771806923076923</v>
      </c>
      <c r="K1043">
        <v>0</v>
      </c>
      <c r="L1043">
        <v>0</v>
      </c>
      <c r="M1043">
        <v>5188133.96</v>
      </c>
      <c r="N1043">
        <v>0</v>
      </c>
      <c r="O1043">
        <v>5188133.96</v>
      </c>
      <c r="P1043">
        <v>0</v>
      </c>
      <c r="Q1043">
        <v>0</v>
      </c>
      <c r="R1043">
        <v>0</v>
      </c>
      <c r="S1043" t="s">
        <v>30</v>
      </c>
      <c r="T1043" t="s">
        <v>31</v>
      </c>
      <c r="U1043" t="s">
        <v>32</v>
      </c>
      <c r="V1043" t="s">
        <v>31</v>
      </c>
      <c r="W1043" t="s">
        <v>33</v>
      </c>
      <c r="X1043" t="s">
        <v>34</v>
      </c>
      <c r="Y1043" t="s">
        <v>35</v>
      </c>
      <c r="Z1043" s="198">
        <v>45392</v>
      </c>
      <c r="AA1043" s="198">
        <v>45747</v>
      </c>
      <c r="AB1043" t="s">
        <v>36</v>
      </c>
      <c r="AC1043">
        <v>5200000</v>
      </c>
      <c r="AD1043" t="s">
        <v>32</v>
      </c>
      <c r="AE1043" t="s">
        <v>45</v>
      </c>
      <c r="AF1043" s="37">
        <v>0</v>
      </c>
      <c r="AG1043" s="79" t="str">
        <f t="shared" si="16"/>
        <v>0</v>
      </c>
      <c r="AH1043" s="3">
        <v>1</v>
      </c>
    </row>
    <row r="1044" spans="1:34" x14ac:dyDescent="0.3">
      <c r="A1044" t="s">
        <v>2131</v>
      </c>
      <c r="B1044" t="s">
        <v>2132</v>
      </c>
      <c r="C1044" t="s">
        <v>1853</v>
      </c>
      <c r="D1044">
        <v>9300000</v>
      </c>
      <c r="E1044">
        <v>9300000</v>
      </c>
      <c r="F1044">
        <v>0</v>
      </c>
      <c r="G1044">
        <v>0</v>
      </c>
      <c r="H1044">
        <v>0</v>
      </c>
      <c r="I1044">
        <v>8674745.5199999996</v>
      </c>
      <c r="J1044" s="186">
        <v>93.276833548387089</v>
      </c>
      <c r="K1044">
        <v>0</v>
      </c>
      <c r="L1044">
        <v>0</v>
      </c>
      <c r="M1044">
        <v>8674745.5199999996</v>
      </c>
      <c r="N1044">
        <v>0</v>
      </c>
      <c r="O1044">
        <v>8674745.5199999996</v>
      </c>
      <c r="P1044">
        <v>0</v>
      </c>
      <c r="Q1044">
        <v>0</v>
      </c>
      <c r="R1044">
        <v>0</v>
      </c>
      <c r="S1044" t="s">
        <v>30</v>
      </c>
      <c r="T1044" t="s">
        <v>31</v>
      </c>
      <c r="U1044" t="s">
        <v>32</v>
      </c>
      <c r="V1044" t="s">
        <v>31</v>
      </c>
      <c r="W1044" t="s">
        <v>33</v>
      </c>
      <c r="X1044" t="s">
        <v>34</v>
      </c>
      <c r="Y1044" t="s">
        <v>35</v>
      </c>
      <c r="Z1044" s="198">
        <v>45392</v>
      </c>
      <c r="AA1044" s="198">
        <v>45747</v>
      </c>
      <c r="AB1044" t="s">
        <v>36</v>
      </c>
      <c r="AC1044">
        <v>9300000</v>
      </c>
      <c r="AD1044" t="s">
        <v>32</v>
      </c>
      <c r="AE1044" t="s">
        <v>45</v>
      </c>
      <c r="AF1044" s="37">
        <v>0</v>
      </c>
      <c r="AG1044" s="79" t="str">
        <f t="shared" si="16"/>
        <v>0</v>
      </c>
      <c r="AH1044" s="3">
        <v>1</v>
      </c>
    </row>
    <row r="1045" spans="1:34" x14ac:dyDescent="0.3">
      <c r="A1045" t="s">
        <v>2125</v>
      </c>
      <c r="B1045" t="s">
        <v>2126</v>
      </c>
      <c r="C1045" t="s">
        <v>1853</v>
      </c>
      <c r="D1045">
        <v>4205000</v>
      </c>
      <c r="E1045">
        <v>4205000</v>
      </c>
      <c r="F1045">
        <v>136615.54999999999</v>
      </c>
      <c r="G1045">
        <v>0</v>
      </c>
      <c r="H1045">
        <v>0</v>
      </c>
      <c r="I1045">
        <v>3762363.67</v>
      </c>
      <c r="J1045" s="186">
        <v>89.473571224732453</v>
      </c>
      <c r="K1045">
        <v>0</v>
      </c>
      <c r="L1045">
        <v>0</v>
      </c>
      <c r="M1045">
        <v>3762363.67</v>
      </c>
      <c r="N1045">
        <v>0</v>
      </c>
      <c r="O1045">
        <v>3898979.22</v>
      </c>
      <c r="P1045">
        <v>0</v>
      </c>
      <c r="Q1045">
        <v>0</v>
      </c>
      <c r="R1045">
        <v>0</v>
      </c>
      <c r="S1045" t="s">
        <v>30</v>
      </c>
      <c r="T1045" t="s">
        <v>31</v>
      </c>
      <c r="U1045" t="s">
        <v>32</v>
      </c>
      <c r="V1045" t="s">
        <v>31</v>
      </c>
      <c r="W1045" t="s">
        <v>33</v>
      </c>
      <c r="X1045" t="s">
        <v>34</v>
      </c>
      <c r="Y1045" t="s">
        <v>35</v>
      </c>
      <c r="Z1045" s="198">
        <v>45392</v>
      </c>
      <c r="AA1045" s="198">
        <v>45747</v>
      </c>
      <c r="AB1045" t="s">
        <v>36</v>
      </c>
      <c r="AC1045">
        <v>4205000</v>
      </c>
      <c r="AD1045" t="s">
        <v>32</v>
      </c>
      <c r="AE1045" t="s">
        <v>45</v>
      </c>
      <c r="AF1045" s="37">
        <v>0</v>
      </c>
      <c r="AG1045" s="79" t="str">
        <f t="shared" si="16"/>
        <v>0</v>
      </c>
      <c r="AH1045" s="3">
        <v>1</v>
      </c>
    </row>
    <row r="1046" spans="1:34" x14ac:dyDescent="0.3">
      <c r="A1046" t="s">
        <v>2127</v>
      </c>
      <c r="B1046" t="s">
        <v>2128</v>
      </c>
      <c r="C1046" t="s">
        <v>1853</v>
      </c>
      <c r="D1046">
        <v>2200000</v>
      </c>
      <c r="E1046">
        <v>2200000</v>
      </c>
      <c r="F1046">
        <v>0</v>
      </c>
      <c r="G1046">
        <v>0</v>
      </c>
      <c r="H1046">
        <v>0</v>
      </c>
      <c r="I1046">
        <v>2187904.5</v>
      </c>
      <c r="J1046" s="186">
        <v>99.45020454545454</v>
      </c>
      <c r="K1046">
        <v>0</v>
      </c>
      <c r="L1046">
        <v>0</v>
      </c>
      <c r="M1046">
        <v>2187904.5</v>
      </c>
      <c r="N1046">
        <v>0</v>
      </c>
      <c r="O1046">
        <v>2187904.5</v>
      </c>
      <c r="P1046">
        <v>0</v>
      </c>
      <c r="Q1046">
        <v>0</v>
      </c>
      <c r="R1046">
        <v>0</v>
      </c>
      <c r="S1046" t="s">
        <v>30</v>
      </c>
      <c r="T1046" t="s">
        <v>31</v>
      </c>
      <c r="U1046" t="s">
        <v>32</v>
      </c>
      <c r="V1046" t="s">
        <v>31</v>
      </c>
      <c r="W1046" t="s">
        <v>33</v>
      </c>
      <c r="X1046" t="s">
        <v>34</v>
      </c>
      <c r="Y1046" t="s">
        <v>35</v>
      </c>
      <c r="Z1046" s="198">
        <v>45392</v>
      </c>
      <c r="AA1046" s="198">
        <v>45747</v>
      </c>
      <c r="AB1046" t="s">
        <v>36</v>
      </c>
      <c r="AC1046">
        <v>2200000</v>
      </c>
      <c r="AD1046" t="s">
        <v>32</v>
      </c>
      <c r="AE1046" t="s">
        <v>37</v>
      </c>
      <c r="AF1046" s="37">
        <v>0</v>
      </c>
      <c r="AG1046" s="79" t="str">
        <f t="shared" si="16"/>
        <v>0</v>
      </c>
      <c r="AH1046" s="3">
        <v>1</v>
      </c>
    </row>
    <row r="1047" spans="1:34" x14ac:dyDescent="0.3">
      <c r="A1047" t="s">
        <v>2133</v>
      </c>
      <c r="B1047" t="s">
        <v>2134</v>
      </c>
      <c r="C1047" t="s">
        <v>1853</v>
      </c>
      <c r="D1047">
        <v>2400000</v>
      </c>
      <c r="E1047">
        <v>2400000</v>
      </c>
      <c r="F1047">
        <v>210243.45</v>
      </c>
      <c r="G1047">
        <v>0</v>
      </c>
      <c r="H1047">
        <v>0</v>
      </c>
      <c r="I1047">
        <v>1861199.8</v>
      </c>
      <c r="J1047" s="186">
        <v>77.549991666666671</v>
      </c>
      <c r="K1047">
        <v>0</v>
      </c>
      <c r="L1047">
        <v>0</v>
      </c>
      <c r="M1047">
        <v>1861199.8</v>
      </c>
      <c r="N1047">
        <v>0</v>
      </c>
      <c r="O1047">
        <v>2071443.25</v>
      </c>
      <c r="P1047">
        <v>0</v>
      </c>
      <c r="Q1047">
        <v>0</v>
      </c>
      <c r="R1047">
        <v>0</v>
      </c>
      <c r="S1047" t="s">
        <v>30</v>
      </c>
      <c r="T1047" t="s">
        <v>31</v>
      </c>
      <c r="U1047" t="s">
        <v>32</v>
      </c>
      <c r="V1047" t="s">
        <v>31</v>
      </c>
      <c r="W1047" t="s">
        <v>33</v>
      </c>
      <c r="X1047" t="s">
        <v>34</v>
      </c>
      <c r="Y1047" t="s">
        <v>35</v>
      </c>
      <c r="Z1047" s="198">
        <v>45392</v>
      </c>
      <c r="AA1047" s="198">
        <v>45747</v>
      </c>
      <c r="AB1047" t="s">
        <v>36</v>
      </c>
      <c r="AC1047">
        <v>2400000</v>
      </c>
      <c r="AD1047" t="s">
        <v>32</v>
      </c>
      <c r="AE1047" t="s">
        <v>45</v>
      </c>
      <c r="AF1047" s="37">
        <v>0</v>
      </c>
      <c r="AG1047" s="79" t="str">
        <f t="shared" si="16"/>
        <v>0</v>
      </c>
      <c r="AH1047" s="3">
        <v>1</v>
      </c>
    </row>
    <row r="1048" spans="1:34" x14ac:dyDescent="0.3">
      <c r="A1048" t="s">
        <v>3567</v>
      </c>
      <c r="B1048" t="s">
        <v>3568</v>
      </c>
      <c r="C1048" t="s">
        <v>1855</v>
      </c>
      <c r="D1048">
        <v>800000</v>
      </c>
      <c r="E1048">
        <v>800000</v>
      </c>
      <c r="F1048">
        <v>9938.2000000000007</v>
      </c>
      <c r="G1048">
        <v>0</v>
      </c>
      <c r="H1048">
        <v>0</v>
      </c>
      <c r="I1048">
        <v>781308.14</v>
      </c>
      <c r="J1048" s="186">
        <v>97.663517499999998</v>
      </c>
      <c r="K1048">
        <v>0</v>
      </c>
      <c r="L1048">
        <v>0</v>
      </c>
      <c r="M1048">
        <v>0</v>
      </c>
      <c r="N1048">
        <v>781308.14</v>
      </c>
      <c r="O1048">
        <v>791246.34</v>
      </c>
      <c r="P1048">
        <v>0</v>
      </c>
      <c r="Q1048">
        <v>0</v>
      </c>
      <c r="R1048">
        <v>0</v>
      </c>
      <c r="S1048" t="s">
        <v>2949</v>
      </c>
      <c r="T1048" t="s">
        <v>57</v>
      </c>
      <c r="U1048" t="s">
        <v>58</v>
      </c>
      <c r="V1048" t="s">
        <v>57</v>
      </c>
      <c r="W1048" t="s">
        <v>33</v>
      </c>
      <c r="X1048" t="s">
        <v>59</v>
      </c>
      <c r="Y1048" t="s">
        <v>86</v>
      </c>
      <c r="Z1048" s="198">
        <v>45747</v>
      </c>
      <c r="AA1048" s="198">
        <v>46112</v>
      </c>
      <c r="AB1048" t="s">
        <v>36</v>
      </c>
      <c r="AC1048">
        <v>800000</v>
      </c>
      <c r="AD1048" t="s">
        <v>58</v>
      </c>
      <c r="AE1048" t="s">
        <v>45</v>
      </c>
      <c r="AF1048" s="37">
        <v>0</v>
      </c>
      <c r="AG1048" s="79" t="str">
        <f t="shared" si="16"/>
        <v>0</v>
      </c>
      <c r="AH1048" s="3">
        <v>1</v>
      </c>
    </row>
    <row r="1049" spans="1:34" x14ac:dyDescent="0.3">
      <c r="A1049" t="s">
        <v>2220</v>
      </c>
      <c r="B1049" t="s">
        <v>1984</v>
      </c>
      <c r="C1049" t="s">
        <v>1855</v>
      </c>
      <c r="D1049">
        <v>3345000</v>
      </c>
      <c r="E1049">
        <v>3345000</v>
      </c>
      <c r="F1049">
        <v>0</v>
      </c>
      <c r="G1049">
        <v>0</v>
      </c>
      <c r="H1049">
        <v>0</v>
      </c>
      <c r="I1049">
        <v>2401574.08</v>
      </c>
      <c r="J1049" s="186">
        <v>71.795936621823614</v>
      </c>
      <c r="K1049">
        <v>0</v>
      </c>
      <c r="L1049">
        <v>0</v>
      </c>
      <c r="M1049">
        <v>2401574.08</v>
      </c>
      <c r="N1049">
        <v>0</v>
      </c>
      <c r="O1049">
        <v>2401574.08</v>
      </c>
      <c r="P1049">
        <v>0</v>
      </c>
      <c r="Q1049">
        <v>0</v>
      </c>
      <c r="R1049">
        <v>0</v>
      </c>
      <c r="S1049" t="s">
        <v>2156</v>
      </c>
      <c r="T1049" t="s">
        <v>57</v>
      </c>
      <c r="U1049" t="s">
        <v>58</v>
      </c>
      <c r="V1049" t="s">
        <v>57</v>
      </c>
      <c r="W1049" t="s">
        <v>33</v>
      </c>
      <c r="X1049" t="s">
        <v>59</v>
      </c>
      <c r="Y1049" t="s">
        <v>35</v>
      </c>
      <c r="Z1049" s="198">
        <v>45383</v>
      </c>
      <c r="AA1049" s="198">
        <v>46081</v>
      </c>
      <c r="AB1049" t="s">
        <v>36</v>
      </c>
      <c r="AC1049">
        <v>3345000</v>
      </c>
      <c r="AD1049" t="s">
        <v>58</v>
      </c>
      <c r="AE1049" t="s">
        <v>45</v>
      </c>
      <c r="AF1049" s="37">
        <v>0</v>
      </c>
      <c r="AG1049" s="79" t="str">
        <f t="shared" si="16"/>
        <v>0</v>
      </c>
      <c r="AH1049" s="3">
        <v>1</v>
      </c>
    </row>
    <row r="1050" spans="1:34" x14ac:dyDescent="0.3">
      <c r="A1050" t="s">
        <v>3569</v>
      </c>
      <c r="B1050" t="s">
        <v>3570</v>
      </c>
      <c r="C1050" t="s">
        <v>1858</v>
      </c>
      <c r="D1050">
        <v>2200000</v>
      </c>
      <c r="E1050">
        <v>2200000</v>
      </c>
      <c r="F1050">
        <v>610653.4</v>
      </c>
      <c r="G1050">
        <v>0</v>
      </c>
      <c r="H1050">
        <v>0</v>
      </c>
      <c r="I1050">
        <v>1083892.99</v>
      </c>
      <c r="J1050" s="186">
        <v>49.267863181818178</v>
      </c>
      <c r="K1050">
        <v>0</v>
      </c>
      <c r="L1050">
        <v>0</v>
      </c>
      <c r="M1050">
        <v>0</v>
      </c>
      <c r="N1050">
        <v>1083892.99</v>
      </c>
      <c r="O1050">
        <v>1694546.39</v>
      </c>
      <c r="P1050">
        <v>0</v>
      </c>
      <c r="Q1050">
        <v>0</v>
      </c>
      <c r="R1050">
        <v>0</v>
      </c>
      <c r="S1050" t="s">
        <v>3204</v>
      </c>
      <c r="T1050" t="s">
        <v>51</v>
      </c>
      <c r="U1050" t="s">
        <v>52</v>
      </c>
      <c r="V1050" t="s">
        <v>51</v>
      </c>
      <c r="W1050" t="s">
        <v>33</v>
      </c>
      <c r="X1050" t="s">
        <v>53</v>
      </c>
      <c r="Y1050" t="s">
        <v>35</v>
      </c>
      <c r="Z1050" s="198">
        <v>45383</v>
      </c>
      <c r="AA1050" s="198">
        <v>46112</v>
      </c>
      <c r="AB1050" t="s">
        <v>36</v>
      </c>
      <c r="AC1050">
        <v>2200000</v>
      </c>
      <c r="AD1050" t="s">
        <v>52</v>
      </c>
      <c r="AE1050" t="s">
        <v>45</v>
      </c>
      <c r="AF1050" s="37">
        <v>0</v>
      </c>
      <c r="AG1050" s="79" t="str">
        <f t="shared" si="16"/>
        <v>0</v>
      </c>
      <c r="AH1050" s="3">
        <v>1</v>
      </c>
    </row>
    <row r="1051" spans="1:34" x14ac:dyDescent="0.3">
      <c r="A1051" t="s">
        <v>2177</v>
      </c>
      <c r="B1051" t="s">
        <v>2178</v>
      </c>
      <c r="C1051" t="s">
        <v>1854</v>
      </c>
      <c r="D1051">
        <v>7000000</v>
      </c>
      <c r="E1051">
        <v>7000000</v>
      </c>
      <c r="F1051">
        <v>96970.89</v>
      </c>
      <c r="G1051">
        <v>0</v>
      </c>
      <c r="H1051">
        <v>0</v>
      </c>
      <c r="I1051">
        <v>4455171.97</v>
      </c>
      <c r="J1051" s="186">
        <v>63.645313857142852</v>
      </c>
      <c r="K1051">
        <v>0</v>
      </c>
      <c r="L1051">
        <v>0</v>
      </c>
      <c r="M1051">
        <v>3532530.61</v>
      </c>
      <c r="N1051">
        <v>922641.36</v>
      </c>
      <c r="O1051">
        <v>4552142.8600000003</v>
      </c>
      <c r="P1051">
        <v>0</v>
      </c>
      <c r="Q1051">
        <v>0</v>
      </c>
      <c r="R1051">
        <v>0</v>
      </c>
      <c r="S1051" t="s">
        <v>72</v>
      </c>
      <c r="T1051" t="s">
        <v>41</v>
      </c>
      <c r="U1051" t="s">
        <v>42</v>
      </c>
      <c r="V1051" t="s">
        <v>41</v>
      </c>
      <c r="W1051" t="s">
        <v>33</v>
      </c>
      <c r="X1051" t="s">
        <v>43</v>
      </c>
      <c r="Y1051" t="s">
        <v>35</v>
      </c>
      <c r="Z1051" s="198">
        <v>45392</v>
      </c>
      <c r="AA1051" s="198">
        <v>45777</v>
      </c>
      <c r="AB1051" t="s">
        <v>36</v>
      </c>
      <c r="AC1051">
        <v>7000000</v>
      </c>
      <c r="AD1051" t="s">
        <v>42</v>
      </c>
      <c r="AE1051" t="s">
        <v>45</v>
      </c>
      <c r="AF1051" s="37">
        <v>0</v>
      </c>
      <c r="AG1051" s="79" t="str">
        <f t="shared" si="16"/>
        <v>0</v>
      </c>
      <c r="AH1051" s="3">
        <v>1</v>
      </c>
    </row>
    <row r="1052" spans="1:34" x14ac:dyDescent="0.3">
      <c r="A1052" t="s">
        <v>2179</v>
      </c>
      <c r="B1052" t="s">
        <v>2180</v>
      </c>
      <c r="C1052" t="s">
        <v>1854</v>
      </c>
      <c r="D1052">
        <v>9300000</v>
      </c>
      <c r="E1052">
        <v>9300000</v>
      </c>
      <c r="F1052">
        <v>85142.75</v>
      </c>
      <c r="G1052">
        <v>0</v>
      </c>
      <c r="H1052">
        <v>0</v>
      </c>
      <c r="I1052">
        <v>9124665.6999999993</v>
      </c>
      <c r="J1052" s="186">
        <v>98.114684946236551</v>
      </c>
      <c r="K1052">
        <v>0</v>
      </c>
      <c r="L1052">
        <v>0</v>
      </c>
      <c r="M1052">
        <v>9124665.6999999993</v>
      </c>
      <c r="N1052">
        <v>0</v>
      </c>
      <c r="O1052">
        <v>9209808.4499999993</v>
      </c>
      <c r="P1052">
        <v>0</v>
      </c>
      <c r="Q1052">
        <v>0</v>
      </c>
      <c r="R1052">
        <v>0</v>
      </c>
      <c r="S1052" t="s">
        <v>72</v>
      </c>
      <c r="T1052" t="s">
        <v>41</v>
      </c>
      <c r="U1052" t="s">
        <v>42</v>
      </c>
      <c r="V1052" t="s">
        <v>41</v>
      </c>
      <c r="W1052" t="s">
        <v>33</v>
      </c>
      <c r="X1052" t="s">
        <v>43</v>
      </c>
      <c r="Y1052" t="s">
        <v>35</v>
      </c>
      <c r="Z1052" s="198">
        <v>45392</v>
      </c>
      <c r="AA1052" s="198">
        <v>45777</v>
      </c>
      <c r="AB1052" t="s">
        <v>36</v>
      </c>
      <c r="AC1052">
        <v>9300000</v>
      </c>
      <c r="AD1052" t="s">
        <v>42</v>
      </c>
      <c r="AE1052" t="s">
        <v>45</v>
      </c>
      <c r="AF1052" s="37">
        <v>0</v>
      </c>
      <c r="AG1052" s="79" t="str">
        <f t="shared" si="16"/>
        <v>0</v>
      </c>
      <c r="AH1052" s="3">
        <v>1</v>
      </c>
    </row>
    <row r="1053" spans="1:34" x14ac:dyDescent="0.3">
      <c r="A1053" t="s">
        <v>2181</v>
      </c>
      <c r="B1053" t="s">
        <v>2182</v>
      </c>
      <c r="C1053" t="s">
        <v>1854</v>
      </c>
      <c r="D1053">
        <v>7800000</v>
      </c>
      <c r="E1053">
        <v>7800000</v>
      </c>
      <c r="F1053">
        <v>174.25</v>
      </c>
      <c r="G1053">
        <v>0</v>
      </c>
      <c r="H1053">
        <v>0</v>
      </c>
      <c r="I1053">
        <v>6514044.9900000002</v>
      </c>
      <c r="J1053" s="186">
        <v>83.513397307692316</v>
      </c>
      <c r="K1053">
        <v>0</v>
      </c>
      <c r="L1053">
        <v>0</v>
      </c>
      <c r="M1053">
        <v>6514044.9900000002</v>
      </c>
      <c r="N1053">
        <v>0</v>
      </c>
      <c r="O1053">
        <v>6514219.2400000002</v>
      </c>
      <c r="P1053">
        <v>0</v>
      </c>
      <c r="Q1053">
        <v>0</v>
      </c>
      <c r="R1053">
        <v>0</v>
      </c>
      <c r="S1053" t="s">
        <v>72</v>
      </c>
      <c r="T1053" t="s">
        <v>41</v>
      </c>
      <c r="U1053" t="s">
        <v>42</v>
      </c>
      <c r="V1053" t="s">
        <v>41</v>
      </c>
      <c r="W1053" t="s">
        <v>33</v>
      </c>
      <c r="X1053" t="s">
        <v>43</v>
      </c>
      <c r="Y1053" t="s">
        <v>35</v>
      </c>
      <c r="Z1053" s="198">
        <v>45392</v>
      </c>
      <c r="AA1053" s="198">
        <v>45777</v>
      </c>
      <c r="AB1053" t="s">
        <v>36</v>
      </c>
      <c r="AC1053">
        <v>7800000</v>
      </c>
      <c r="AD1053" t="s">
        <v>42</v>
      </c>
      <c r="AE1053" t="s">
        <v>45</v>
      </c>
      <c r="AF1053" s="37">
        <v>0</v>
      </c>
      <c r="AG1053" s="79" t="str">
        <f t="shared" si="16"/>
        <v>0</v>
      </c>
      <c r="AH1053" s="3">
        <v>1</v>
      </c>
    </row>
    <row r="1054" spans="1:34" x14ac:dyDescent="0.3">
      <c r="A1054" t="s">
        <v>3577</v>
      </c>
      <c r="B1054" t="s">
        <v>3578</v>
      </c>
      <c r="C1054" t="s">
        <v>1856</v>
      </c>
      <c r="D1054">
        <v>5450000</v>
      </c>
      <c r="E1054">
        <v>5450000</v>
      </c>
      <c r="F1054">
        <v>0</v>
      </c>
      <c r="G1054">
        <v>0</v>
      </c>
      <c r="H1054">
        <v>0</v>
      </c>
      <c r="I1054">
        <v>0</v>
      </c>
      <c r="J1054" s="186">
        <v>0</v>
      </c>
      <c r="K1054">
        <v>0</v>
      </c>
      <c r="L1054">
        <v>0</v>
      </c>
      <c r="M1054">
        <v>0</v>
      </c>
      <c r="N1054">
        <v>0</v>
      </c>
      <c r="O1054">
        <v>0</v>
      </c>
      <c r="P1054">
        <v>0</v>
      </c>
      <c r="Q1054">
        <v>0</v>
      </c>
      <c r="R1054">
        <v>0</v>
      </c>
      <c r="S1054" t="s">
        <v>3017</v>
      </c>
      <c r="T1054" t="s">
        <v>76</v>
      </c>
      <c r="U1054" t="s">
        <v>77</v>
      </c>
      <c r="V1054" t="s">
        <v>76</v>
      </c>
      <c r="W1054" t="s">
        <v>33</v>
      </c>
      <c r="X1054" t="s">
        <v>78</v>
      </c>
      <c r="Y1054" t="s">
        <v>86</v>
      </c>
      <c r="Z1054" s="198">
        <v>45747</v>
      </c>
      <c r="AA1054" s="198">
        <v>46295</v>
      </c>
      <c r="AB1054" t="s">
        <v>36</v>
      </c>
      <c r="AC1054">
        <v>5450000</v>
      </c>
      <c r="AD1054" t="s">
        <v>77</v>
      </c>
      <c r="AE1054" t="s">
        <v>45</v>
      </c>
      <c r="AF1054" s="37">
        <v>0</v>
      </c>
      <c r="AG1054" s="79" t="str">
        <f t="shared" si="16"/>
        <v>0</v>
      </c>
      <c r="AH1054" s="3">
        <v>1</v>
      </c>
    </row>
    <row r="1055" spans="1:34" x14ac:dyDescent="0.3">
      <c r="A1055" t="s">
        <v>3583</v>
      </c>
      <c r="B1055" t="s">
        <v>3584</v>
      </c>
      <c r="C1055" t="s">
        <v>1859</v>
      </c>
      <c r="D1055">
        <v>2500000</v>
      </c>
      <c r="E1055">
        <v>2500000</v>
      </c>
      <c r="F1055">
        <v>0</v>
      </c>
      <c r="G1055">
        <v>0</v>
      </c>
      <c r="H1055">
        <v>0</v>
      </c>
      <c r="I1055">
        <v>0</v>
      </c>
      <c r="J1055" s="186">
        <v>0</v>
      </c>
      <c r="K1055">
        <v>0</v>
      </c>
      <c r="L1055">
        <v>0</v>
      </c>
      <c r="M1055">
        <v>0</v>
      </c>
      <c r="N1055">
        <v>0</v>
      </c>
      <c r="O1055">
        <v>0</v>
      </c>
      <c r="P1055">
        <v>0</v>
      </c>
      <c r="Q1055">
        <v>0</v>
      </c>
      <c r="R1055">
        <v>0</v>
      </c>
      <c r="S1055" t="s">
        <v>1355</v>
      </c>
      <c r="T1055" t="s">
        <v>162</v>
      </c>
      <c r="U1055" t="s">
        <v>163</v>
      </c>
      <c r="V1055" t="s">
        <v>162</v>
      </c>
      <c r="W1055" t="s">
        <v>33</v>
      </c>
      <c r="X1055" t="s">
        <v>164</v>
      </c>
      <c r="Y1055" t="s">
        <v>35</v>
      </c>
      <c r="Z1055" s="198">
        <v>45383</v>
      </c>
      <c r="AA1055" s="198">
        <v>46112</v>
      </c>
      <c r="AB1055" t="s">
        <v>36</v>
      </c>
      <c r="AC1055">
        <v>2500000</v>
      </c>
      <c r="AD1055" t="s">
        <v>163</v>
      </c>
      <c r="AE1055" t="s">
        <v>45</v>
      </c>
      <c r="AF1055" s="37">
        <v>0</v>
      </c>
      <c r="AG1055" s="79" t="str">
        <f t="shared" si="16"/>
        <v>0</v>
      </c>
      <c r="AH1055" s="3">
        <v>1</v>
      </c>
    </row>
    <row r="1056" spans="1:34" x14ac:dyDescent="0.3">
      <c r="A1056" t="s">
        <v>3585</v>
      </c>
      <c r="B1056" t="s">
        <v>3586</v>
      </c>
      <c r="C1056" t="s">
        <v>1858</v>
      </c>
      <c r="D1056">
        <v>2500000</v>
      </c>
      <c r="E1056">
        <v>2500000</v>
      </c>
      <c r="F1056">
        <v>0</v>
      </c>
      <c r="G1056">
        <v>0</v>
      </c>
      <c r="H1056">
        <v>0</v>
      </c>
      <c r="I1056">
        <v>306357.28000000003</v>
      </c>
      <c r="J1056" s="186">
        <v>12.254291200000001</v>
      </c>
      <c r="K1056">
        <v>0</v>
      </c>
      <c r="L1056">
        <v>0</v>
      </c>
      <c r="M1056">
        <v>0</v>
      </c>
      <c r="N1056">
        <v>306357.28000000003</v>
      </c>
      <c r="O1056">
        <v>306357.28000000003</v>
      </c>
      <c r="P1056">
        <v>0</v>
      </c>
      <c r="Q1056">
        <v>0</v>
      </c>
      <c r="R1056">
        <v>0</v>
      </c>
      <c r="S1056" t="s">
        <v>3204</v>
      </c>
      <c r="T1056" t="s">
        <v>51</v>
      </c>
      <c r="U1056" t="s">
        <v>52</v>
      </c>
      <c r="V1056" t="s">
        <v>51</v>
      </c>
      <c r="W1056" t="s">
        <v>33</v>
      </c>
      <c r="X1056" t="s">
        <v>53</v>
      </c>
      <c r="Y1056" t="s">
        <v>35</v>
      </c>
      <c r="Z1056" s="198">
        <v>45383</v>
      </c>
      <c r="AA1056" s="198">
        <v>46112</v>
      </c>
      <c r="AB1056" t="s">
        <v>36</v>
      </c>
      <c r="AC1056">
        <v>2500000</v>
      </c>
      <c r="AD1056" t="s">
        <v>52</v>
      </c>
      <c r="AE1056" t="s">
        <v>45</v>
      </c>
      <c r="AF1056" s="37">
        <v>0</v>
      </c>
      <c r="AG1056" s="79" t="str">
        <f t="shared" si="16"/>
        <v>0</v>
      </c>
      <c r="AH1056" s="3">
        <v>1</v>
      </c>
    </row>
    <row r="1057" spans="1:34" x14ac:dyDescent="0.3">
      <c r="A1057" t="s">
        <v>3589</v>
      </c>
      <c r="B1057" t="s">
        <v>3590</v>
      </c>
      <c r="C1057" t="s">
        <v>1853</v>
      </c>
      <c r="D1057">
        <v>6500000</v>
      </c>
      <c r="E1057">
        <v>6500000</v>
      </c>
      <c r="F1057">
        <v>5510332.4800000004</v>
      </c>
      <c r="G1057">
        <v>0</v>
      </c>
      <c r="H1057">
        <v>0</v>
      </c>
      <c r="I1057">
        <v>0</v>
      </c>
      <c r="J1057" s="186">
        <v>0</v>
      </c>
      <c r="K1057">
        <v>0</v>
      </c>
      <c r="L1057">
        <v>0</v>
      </c>
      <c r="M1057">
        <v>0</v>
      </c>
      <c r="N1057">
        <v>0</v>
      </c>
      <c r="O1057">
        <v>5510332.4800000004</v>
      </c>
      <c r="P1057">
        <v>0</v>
      </c>
      <c r="Q1057">
        <v>0</v>
      </c>
      <c r="R1057">
        <v>0</v>
      </c>
      <c r="S1057" t="s">
        <v>391</v>
      </c>
      <c r="T1057" t="s">
        <v>31</v>
      </c>
      <c r="U1057" t="s">
        <v>32</v>
      </c>
      <c r="V1057" t="s">
        <v>31</v>
      </c>
      <c r="W1057" t="s">
        <v>33</v>
      </c>
      <c r="X1057" t="s">
        <v>34</v>
      </c>
      <c r="Y1057" t="s">
        <v>35</v>
      </c>
      <c r="Z1057" s="198">
        <v>45747</v>
      </c>
      <c r="AA1057" s="198">
        <v>46203</v>
      </c>
      <c r="AB1057" t="s">
        <v>36</v>
      </c>
      <c r="AC1057">
        <v>6500000</v>
      </c>
      <c r="AD1057" t="s">
        <v>32</v>
      </c>
      <c r="AE1057" t="s">
        <v>45</v>
      </c>
      <c r="AF1057" s="37">
        <v>0</v>
      </c>
      <c r="AG1057" s="79" t="str">
        <f t="shared" si="16"/>
        <v>0</v>
      </c>
      <c r="AH1057" s="3">
        <v>1</v>
      </c>
    </row>
    <row r="1058" spans="1:34" x14ac:dyDescent="0.3">
      <c r="A1058" t="s">
        <v>2159</v>
      </c>
      <c r="B1058" t="s">
        <v>2160</v>
      </c>
      <c r="C1058" t="s">
        <v>1859</v>
      </c>
      <c r="D1058">
        <v>1031000</v>
      </c>
      <c r="E1058">
        <v>1031000</v>
      </c>
      <c r="F1058">
        <v>0</v>
      </c>
      <c r="G1058">
        <v>0</v>
      </c>
      <c r="H1058">
        <v>0</v>
      </c>
      <c r="I1058">
        <v>802785.7</v>
      </c>
      <c r="J1058" s="186">
        <v>77.864762366634338</v>
      </c>
      <c r="K1058">
        <v>0</v>
      </c>
      <c r="L1058">
        <v>0</v>
      </c>
      <c r="M1058">
        <v>802785.7</v>
      </c>
      <c r="N1058">
        <v>0</v>
      </c>
      <c r="O1058">
        <v>802785.7</v>
      </c>
      <c r="P1058">
        <v>0</v>
      </c>
      <c r="Q1058">
        <v>0</v>
      </c>
      <c r="R1058">
        <v>0</v>
      </c>
      <c r="S1058" t="s">
        <v>1355</v>
      </c>
      <c r="T1058" t="s">
        <v>162</v>
      </c>
      <c r="U1058" t="s">
        <v>163</v>
      </c>
      <c r="V1058" t="s">
        <v>162</v>
      </c>
      <c r="W1058" t="s">
        <v>33</v>
      </c>
      <c r="X1058" t="s">
        <v>164</v>
      </c>
      <c r="Y1058" t="s">
        <v>35</v>
      </c>
      <c r="Z1058" s="198">
        <v>45383</v>
      </c>
      <c r="AA1058" s="198">
        <v>45565</v>
      </c>
      <c r="AB1058" t="s">
        <v>36</v>
      </c>
      <c r="AC1058">
        <v>1031000</v>
      </c>
      <c r="AD1058" t="s">
        <v>163</v>
      </c>
      <c r="AE1058" t="s">
        <v>37</v>
      </c>
      <c r="AF1058" s="37">
        <v>0</v>
      </c>
      <c r="AG1058" s="79" t="str">
        <f t="shared" si="16"/>
        <v>0</v>
      </c>
      <c r="AH1058" s="3">
        <v>1</v>
      </c>
    </row>
    <row r="1059" spans="1:34" x14ac:dyDescent="0.3">
      <c r="A1059" t="s">
        <v>2189</v>
      </c>
      <c r="B1059" t="s">
        <v>2190</v>
      </c>
      <c r="C1059" t="s">
        <v>1856</v>
      </c>
      <c r="D1059">
        <v>10200000</v>
      </c>
      <c r="E1059">
        <v>10200000</v>
      </c>
      <c r="F1059">
        <v>0</v>
      </c>
      <c r="G1059">
        <v>0</v>
      </c>
      <c r="H1059">
        <v>0</v>
      </c>
      <c r="I1059">
        <v>10316219.810000001</v>
      </c>
      <c r="J1059" s="186">
        <v>101.13940990196079</v>
      </c>
      <c r="K1059">
        <v>0</v>
      </c>
      <c r="L1059">
        <v>0</v>
      </c>
      <c r="M1059">
        <v>6478186</v>
      </c>
      <c r="N1059">
        <v>3838033.81</v>
      </c>
      <c r="O1059">
        <v>10316219.810000001</v>
      </c>
      <c r="P1059">
        <v>0</v>
      </c>
      <c r="Q1059">
        <v>0</v>
      </c>
      <c r="R1059">
        <v>0</v>
      </c>
      <c r="S1059" t="s">
        <v>881</v>
      </c>
      <c r="T1059" t="s">
        <v>76</v>
      </c>
      <c r="U1059" t="s">
        <v>77</v>
      </c>
      <c r="V1059" t="s">
        <v>76</v>
      </c>
      <c r="W1059" t="s">
        <v>33</v>
      </c>
      <c r="X1059" t="s">
        <v>78</v>
      </c>
      <c r="Y1059" t="s">
        <v>35</v>
      </c>
      <c r="Z1059" s="198">
        <v>45401</v>
      </c>
      <c r="AA1059" s="198">
        <v>46112</v>
      </c>
      <c r="AB1059" t="s">
        <v>36</v>
      </c>
      <c r="AC1059">
        <v>10200000</v>
      </c>
      <c r="AD1059" t="s">
        <v>77</v>
      </c>
      <c r="AE1059" t="s">
        <v>45</v>
      </c>
      <c r="AF1059" s="37">
        <v>0</v>
      </c>
      <c r="AG1059" s="79" t="str">
        <f t="shared" si="16"/>
        <v>0</v>
      </c>
      <c r="AH1059" s="3">
        <v>1</v>
      </c>
    </row>
    <row r="1060" spans="1:34" x14ac:dyDescent="0.3">
      <c r="A1060" t="s">
        <v>2171</v>
      </c>
      <c r="B1060" t="s">
        <v>2172</v>
      </c>
      <c r="C1060" t="s">
        <v>1859</v>
      </c>
      <c r="D1060">
        <v>4200000</v>
      </c>
      <c r="E1060">
        <v>4200000</v>
      </c>
      <c r="F1060">
        <v>652427.94999999995</v>
      </c>
      <c r="G1060">
        <v>0</v>
      </c>
      <c r="H1060">
        <v>0</v>
      </c>
      <c r="I1060">
        <v>1880575.46</v>
      </c>
      <c r="J1060" s="186">
        <v>44.775606190476189</v>
      </c>
      <c r="K1060">
        <v>0</v>
      </c>
      <c r="L1060">
        <v>0</v>
      </c>
      <c r="M1060">
        <v>1880575.46</v>
      </c>
      <c r="N1060">
        <v>0</v>
      </c>
      <c r="O1060">
        <v>2533003.41</v>
      </c>
      <c r="P1060">
        <v>0</v>
      </c>
      <c r="Q1060">
        <v>0</v>
      </c>
      <c r="R1060">
        <v>0</v>
      </c>
      <c r="S1060" t="s">
        <v>1355</v>
      </c>
      <c r="T1060" t="s">
        <v>162</v>
      </c>
      <c r="U1060" t="s">
        <v>163</v>
      </c>
      <c r="V1060" t="s">
        <v>162</v>
      </c>
      <c r="W1060" t="s">
        <v>33</v>
      </c>
      <c r="X1060" t="s">
        <v>164</v>
      </c>
      <c r="Y1060" t="s">
        <v>35</v>
      </c>
      <c r="Z1060" s="198">
        <v>45383</v>
      </c>
      <c r="AA1060" s="198">
        <v>45838</v>
      </c>
      <c r="AB1060" t="s">
        <v>36</v>
      </c>
      <c r="AC1060">
        <v>4200000</v>
      </c>
      <c r="AD1060" t="s">
        <v>163</v>
      </c>
      <c r="AE1060" t="s">
        <v>45</v>
      </c>
      <c r="AF1060" s="37">
        <v>0</v>
      </c>
      <c r="AG1060" s="79" t="str">
        <f t="shared" si="16"/>
        <v>0</v>
      </c>
      <c r="AH1060" s="3">
        <v>1</v>
      </c>
    </row>
    <row r="1061" spans="1:34" x14ac:dyDescent="0.3">
      <c r="A1061" t="s">
        <v>2191</v>
      </c>
      <c r="B1061" t="s">
        <v>2192</v>
      </c>
      <c r="C1061" t="s">
        <v>1856</v>
      </c>
      <c r="D1061">
        <v>7000000</v>
      </c>
      <c r="E1061">
        <v>7000000</v>
      </c>
      <c r="F1061">
        <v>0</v>
      </c>
      <c r="G1061">
        <v>0</v>
      </c>
      <c r="H1061">
        <v>0</v>
      </c>
      <c r="I1061">
        <v>6324176.8099999996</v>
      </c>
      <c r="J1061" s="186">
        <v>90.345382999999998</v>
      </c>
      <c r="K1061">
        <v>0</v>
      </c>
      <c r="L1061">
        <v>0</v>
      </c>
      <c r="M1061">
        <v>5986749</v>
      </c>
      <c r="N1061">
        <v>337427.81</v>
      </c>
      <c r="O1061">
        <v>6324176.8099999996</v>
      </c>
      <c r="P1061">
        <v>0</v>
      </c>
      <c r="Q1061">
        <v>0</v>
      </c>
      <c r="R1061">
        <v>0</v>
      </c>
      <c r="S1061" t="s">
        <v>881</v>
      </c>
      <c r="T1061" t="s">
        <v>76</v>
      </c>
      <c r="U1061" t="s">
        <v>77</v>
      </c>
      <c r="V1061" t="s">
        <v>76</v>
      </c>
      <c r="W1061" t="s">
        <v>33</v>
      </c>
      <c r="X1061" t="s">
        <v>78</v>
      </c>
      <c r="Y1061" t="s">
        <v>35</v>
      </c>
      <c r="Z1061" s="198">
        <v>45401</v>
      </c>
      <c r="AA1061" s="198">
        <v>46112</v>
      </c>
      <c r="AB1061" t="s">
        <v>36</v>
      </c>
      <c r="AC1061">
        <v>7000000</v>
      </c>
      <c r="AD1061" t="s">
        <v>77</v>
      </c>
      <c r="AE1061" t="s">
        <v>45</v>
      </c>
      <c r="AF1061" s="37">
        <v>0</v>
      </c>
      <c r="AG1061" s="79" t="str">
        <f t="shared" si="16"/>
        <v>0</v>
      </c>
      <c r="AH1061" s="3">
        <v>1</v>
      </c>
    </row>
    <row r="1062" spans="1:34" x14ac:dyDescent="0.3">
      <c r="A1062" t="s">
        <v>2193</v>
      </c>
      <c r="B1062" t="s">
        <v>2194</v>
      </c>
      <c r="C1062" t="s">
        <v>1856</v>
      </c>
      <c r="D1062">
        <v>3300000</v>
      </c>
      <c r="E1062">
        <v>3300000</v>
      </c>
      <c r="F1062">
        <v>61759.38</v>
      </c>
      <c r="G1062">
        <v>0</v>
      </c>
      <c r="H1062">
        <v>0</v>
      </c>
      <c r="I1062">
        <v>2278972.6800000002</v>
      </c>
      <c r="J1062" s="186">
        <v>69.059778181818189</v>
      </c>
      <c r="K1062">
        <v>0</v>
      </c>
      <c r="L1062">
        <v>0</v>
      </c>
      <c r="M1062">
        <v>2278972.6800000002</v>
      </c>
      <c r="N1062">
        <v>0</v>
      </c>
      <c r="O1062">
        <v>2340732.06</v>
      </c>
      <c r="P1062">
        <v>0</v>
      </c>
      <c r="Q1062">
        <v>0</v>
      </c>
      <c r="R1062">
        <v>0</v>
      </c>
      <c r="S1062" t="s">
        <v>881</v>
      </c>
      <c r="T1062" t="s">
        <v>76</v>
      </c>
      <c r="U1062" t="s">
        <v>77</v>
      </c>
      <c r="V1062" t="s">
        <v>76</v>
      </c>
      <c r="W1062" t="s">
        <v>33</v>
      </c>
      <c r="X1062" t="s">
        <v>78</v>
      </c>
      <c r="Y1062" t="s">
        <v>35</v>
      </c>
      <c r="Z1062" s="198">
        <v>45383</v>
      </c>
      <c r="AA1062" s="198">
        <v>46112</v>
      </c>
      <c r="AB1062" t="s">
        <v>36</v>
      </c>
      <c r="AC1062">
        <v>3300000</v>
      </c>
      <c r="AD1062" t="s">
        <v>77</v>
      </c>
      <c r="AE1062" t="s">
        <v>45</v>
      </c>
      <c r="AF1062" s="37">
        <v>0</v>
      </c>
      <c r="AG1062" s="79" t="str">
        <f t="shared" si="16"/>
        <v>0</v>
      </c>
      <c r="AH1062" s="3">
        <v>1</v>
      </c>
    </row>
    <row r="1063" spans="1:34" x14ac:dyDescent="0.3">
      <c r="A1063" t="s">
        <v>2175</v>
      </c>
      <c r="B1063" t="s">
        <v>2176</v>
      </c>
      <c r="C1063" t="s">
        <v>1859</v>
      </c>
      <c r="D1063">
        <v>6000000</v>
      </c>
      <c r="E1063">
        <v>6000000</v>
      </c>
      <c r="F1063">
        <v>1150777.05</v>
      </c>
      <c r="G1063">
        <v>0.01</v>
      </c>
      <c r="H1063">
        <v>0.01</v>
      </c>
      <c r="I1063">
        <v>4765060.92</v>
      </c>
      <c r="J1063" s="186">
        <v>79.417681999999999</v>
      </c>
      <c r="K1063">
        <v>0</v>
      </c>
      <c r="L1063">
        <v>0</v>
      </c>
      <c r="M1063">
        <v>3134522.82</v>
      </c>
      <c r="N1063">
        <v>1630538.09</v>
      </c>
      <c r="O1063">
        <v>5915837.9699999997</v>
      </c>
      <c r="P1063">
        <v>0</v>
      </c>
      <c r="Q1063">
        <v>0</v>
      </c>
      <c r="R1063">
        <v>0</v>
      </c>
      <c r="S1063" t="s">
        <v>1355</v>
      </c>
      <c r="T1063" t="s">
        <v>162</v>
      </c>
      <c r="U1063" t="s">
        <v>163</v>
      </c>
      <c r="V1063" t="s">
        <v>162</v>
      </c>
      <c r="W1063" t="s">
        <v>33</v>
      </c>
      <c r="X1063" t="s">
        <v>164</v>
      </c>
      <c r="Y1063" t="s">
        <v>35</v>
      </c>
      <c r="Z1063" s="198">
        <v>45383</v>
      </c>
      <c r="AA1063" s="198">
        <v>45747</v>
      </c>
      <c r="AB1063" t="s">
        <v>36</v>
      </c>
      <c r="AC1063">
        <v>6000000</v>
      </c>
      <c r="AD1063" t="s">
        <v>163</v>
      </c>
      <c r="AE1063" t="s">
        <v>45</v>
      </c>
      <c r="AF1063" s="37">
        <v>0</v>
      </c>
      <c r="AG1063" s="79" t="str">
        <f t="shared" si="16"/>
        <v>0</v>
      </c>
      <c r="AH1063" s="3">
        <v>1</v>
      </c>
    </row>
    <row r="1064" spans="1:34" x14ac:dyDescent="0.3">
      <c r="A1064" t="s">
        <v>2173</v>
      </c>
      <c r="B1064" t="s">
        <v>2174</v>
      </c>
      <c r="C1064" t="s">
        <v>1859</v>
      </c>
      <c r="D1064">
        <v>1725000</v>
      </c>
      <c r="E1064">
        <v>1725000</v>
      </c>
      <c r="F1064">
        <v>0</v>
      </c>
      <c r="G1064">
        <v>0</v>
      </c>
      <c r="H1064">
        <v>0</v>
      </c>
      <c r="I1064">
        <v>1649610.55</v>
      </c>
      <c r="J1064" s="186">
        <v>95.629597101449278</v>
      </c>
      <c r="K1064">
        <v>0</v>
      </c>
      <c r="L1064">
        <v>0</v>
      </c>
      <c r="M1064">
        <v>1649610.55</v>
      </c>
      <c r="N1064">
        <v>0</v>
      </c>
      <c r="O1064">
        <v>1649610.55</v>
      </c>
      <c r="P1064">
        <v>0</v>
      </c>
      <c r="Q1064">
        <v>0</v>
      </c>
      <c r="R1064">
        <v>0</v>
      </c>
      <c r="S1064" t="s">
        <v>1355</v>
      </c>
      <c r="T1064" t="s">
        <v>162</v>
      </c>
      <c r="U1064" t="s">
        <v>163</v>
      </c>
      <c r="V1064" t="s">
        <v>162</v>
      </c>
      <c r="W1064" t="s">
        <v>33</v>
      </c>
      <c r="X1064" t="s">
        <v>164</v>
      </c>
      <c r="Y1064" t="s">
        <v>35</v>
      </c>
      <c r="Z1064" s="198">
        <v>45383</v>
      </c>
      <c r="AA1064" s="198">
        <v>45747</v>
      </c>
      <c r="AB1064" t="s">
        <v>36</v>
      </c>
      <c r="AC1064">
        <v>1725000</v>
      </c>
      <c r="AD1064" t="s">
        <v>163</v>
      </c>
      <c r="AE1064" t="s">
        <v>37</v>
      </c>
      <c r="AF1064" s="37">
        <v>0</v>
      </c>
      <c r="AG1064" s="79" t="str">
        <f t="shared" si="16"/>
        <v>0</v>
      </c>
      <c r="AH1064" s="3">
        <v>1</v>
      </c>
    </row>
    <row r="1065" spans="1:34" x14ac:dyDescent="0.3">
      <c r="A1065" t="s">
        <v>2211</v>
      </c>
      <c r="B1065" t="s">
        <v>1973</v>
      </c>
      <c r="C1065" t="s">
        <v>1857</v>
      </c>
      <c r="D1065">
        <v>3050000</v>
      </c>
      <c r="E1065">
        <v>3050000</v>
      </c>
      <c r="F1065">
        <v>970271.43</v>
      </c>
      <c r="G1065">
        <v>-0.04</v>
      </c>
      <c r="H1065">
        <v>-0.04</v>
      </c>
      <c r="I1065">
        <v>2068743.83</v>
      </c>
      <c r="J1065" s="186">
        <v>67.827666557377057</v>
      </c>
      <c r="K1065">
        <v>0</v>
      </c>
      <c r="L1065">
        <v>0</v>
      </c>
      <c r="M1065">
        <v>2068743.87</v>
      </c>
      <c r="N1065">
        <v>0</v>
      </c>
      <c r="O1065">
        <v>3039015.26</v>
      </c>
      <c r="P1065">
        <v>0</v>
      </c>
      <c r="Q1065">
        <v>0</v>
      </c>
      <c r="R1065">
        <v>0</v>
      </c>
      <c r="S1065" t="s">
        <v>2156</v>
      </c>
      <c r="T1065" t="s">
        <v>100</v>
      </c>
      <c r="U1065" t="s">
        <v>101</v>
      </c>
      <c r="V1065" t="s">
        <v>100</v>
      </c>
      <c r="W1065" t="s">
        <v>33</v>
      </c>
      <c r="X1065" t="s">
        <v>102</v>
      </c>
      <c r="Y1065" t="s">
        <v>35</v>
      </c>
      <c r="Z1065" s="198">
        <v>45404</v>
      </c>
      <c r="AA1065" s="198">
        <v>45777</v>
      </c>
      <c r="AB1065" t="s">
        <v>36</v>
      </c>
      <c r="AC1065">
        <v>3050000</v>
      </c>
      <c r="AD1065" t="s">
        <v>101</v>
      </c>
      <c r="AE1065" t="s">
        <v>45</v>
      </c>
      <c r="AF1065" s="37">
        <v>0</v>
      </c>
      <c r="AG1065" s="79" t="str">
        <f t="shared" si="16"/>
        <v>0</v>
      </c>
      <c r="AH1065" s="3">
        <v>1</v>
      </c>
    </row>
    <row r="1066" spans="1:34" x14ac:dyDescent="0.3">
      <c r="A1066" t="s">
        <v>2207</v>
      </c>
      <c r="B1066" t="s">
        <v>2208</v>
      </c>
      <c r="C1066" t="s">
        <v>1854</v>
      </c>
      <c r="D1066">
        <v>1700000</v>
      </c>
      <c r="E1066">
        <v>1700000</v>
      </c>
      <c r="F1066">
        <v>0</v>
      </c>
      <c r="G1066">
        <v>0</v>
      </c>
      <c r="H1066">
        <v>0</v>
      </c>
      <c r="I1066">
        <v>1618677.83</v>
      </c>
      <c r="J1066" s="186">
        <v>95.216342941176478</v>
      </c>
      <c r="K1066">
        <v>0</v>
      </c>
      <c r="L1066">
        <v>0</v>
      </c>
      <c r="M1066">
        <v>1618677.83</v>
      </c>
      <c r="N1066">
        <v>0</v>
      </c>
      <c r="O1066">
        <v>1618677.83</v>
      </c>
      <c r="P1066">
        <v>0</v>
      </c>
      <c r="Q1066">
        <v>0</v>
      </c>
      <c r="R1066">
        <v>0</v>
      </c>
      <c r="S1066" t="s">
        <v>72</v>
      </c>
      <c r="T1066" t="s">
        <v>41</v>
      </c>
      <c r="U1066" t="s">
        <v>42</v>
      </c>
      <c r="V1066" t="s">
        <v>41</v>
      </c>
      <c r="W1066" t="s">
        <v>33</v>
      </c>
      <c r="X1066" t="s">
        <v>43</v>
      </c>
      <c r="Y1066" t="s">
        <v>35</v>
      </c>
      <c r="Z1066" s="198">
        <v>45404</v>
      </c>
      <c r="AA1066" s="198">
        <v>45777</v>
      </c>
      <c r="AB1066" t="s">
        <v>36</v>
      </c>
      <c r="AC1066">
        <v>1700000</v>
      </c>
      <c r="AD1066" t="s">
        <v>42</v>
      </c>
      <c r="AE1066" t="s">
        <v>37</v>
      </c>
      <c r="AF1066" s="37">
        <v>0</v>
      </c>
      <c r="AG1066" s="79" t="str">
        <f t="shared" si="16"/>
        <v>0</v>
      </c>
      <c r="AH1066" s="3">
        <v>1</v>
      </c>
    </row>
    <row r="1067" spans="1:34" x14ac:dyDescent="0.3">
      <c r="A1067" t="s">
        <v>2221</v>
      </c>
      <c r="B1067" t="s">
        <v>2222</v>
      </c>
      <c r="C1067" t="s">
        <v>1856</v>
      </c>
      <c r="D1067">
        <v>10000000</v>
      </c>
      <c r="E1067">
        <v>10000000</v>
      </c>
      <c r="F1067">
        <v>1264019.3899999999</v>
      </c>
      <c r="G1067">
        <v>0</v>
      </c>
      <c r="H1067">
        <v>0</v>
      </c>
      <c r="I1067">
        <v>8040247.5499999998</v>
      </c>
      <c r="J1067" s="186">
        <v>80.402475499999994</v>
      </c>
      <c r="K1067">
        <v>0</v>
      </c>
      <c r="L1067">
        <v>0</v>
      </c>
      <c r="M1067">
        <v>8040247.54</v>
      </c>
      <c r="N1067">
        <v>0.01</v>
      </c>
      <c r="O1067">
        <v>9304266.9399999995</v>
      </c>
      <c r="P1067">
        <v>0</v>
      </c>
      <c r="Q1067">
        <v>0</v>
      </c>
      <c r="R1067">
        <v>0</v>
      </c>
      <c r="S1067" t="s">
        <v>881</v>
      </c>
      <c r="T1067" t="s">
        <v>76</v>
      </c>
      <c r="U1067" t="s">
        <v>77</v>
      </c>
      <c r="V1067" t="s">
        <v>76</v>
      </c>
      <c r="W1067" t="s">
        <v>33</v>
      </c>
      <c r="X1067" t="s">
        <v>78</v>
      </c>
      <c r="Y1067" t="s">
        <v>83</v>
      </c>
      <c r="Z1067" s="198">
        <v>45383</v>
      </c>
      <c r="AA1067" s="198">
        <v>46112</v>
      </c>
      <c r="AB1067" t="s">
        <v>36</v>
      </c>
      <c r="AC1067">
        <v>10000000</v>
      </c>
      <c r="AD1067" t="s">
        <v>77</v>
      </c>
      <c r="AE1067" t="s">
        <v>45</v>
      </c>
      <c r="AF1067" s="37">
        <v>0</v>
      </c>
      <c r="AG1067" s="79" t="str">
        <f t="shared" si="16"/>
        <v>0</v>
      </c>
      <c r="AH1067" s="3">
        <v>1</v>
      </c>
    </row>
    <row r="1068" spans="1:34" x14ac:dyDescent="0.3">
      <c r="A1068" t="s">
        <v>2214</v>
      </c>
      <c r="B1068" t="s">
        <v>2215</v>
      </c>
      <c r="C1068" t="s">
        <v>1855</v>
      </c>
      <c r="D1068">
        <v>9564000</v>
      </c>
      <c r="E1068">
        <v>9564000</v>
      </c>
      <c r="F1068">
        <v>72714.66</v>
      </c>
      <c r="G1068">
        <v>0</v>
      </c>
      <c r="H1068">
        <v>0</v>
      </c>
      <c r="I1068">
        <v>6795945.9699999997</v>
      </c>
      <c r="J1068" s="186">
        <v>71.057569740694262</v>
      </c>
      <c r="K1068">
        <v>0</v>
      </c>
      <c r="L1068">
        <v>0</v>
      </c>
      <c r="M1068">
        <v>6795945.9699999997</v>
      </c>
      <c r="N1068">
        <v>0</v>
      </c>
      <c r="O1068">
        <v>6868660.6299999999</v>
      </c>
      <c r="P1068">
        <v>0</v>
      </c>
      <c r="Q1068">
        <v>0</v>
      </c>
      <c r="R1068">
        <v>0</v>
      </c>
      <c r="S1068" t="s">
        <v>286</v>
      </c>
      <c r="T1068" t="s">
        <v>57</v>
      </c>
      <c r="U1068" t="s">
        <v>58</v>
      </c>
      <c r="V1068" t="s">
        <v>57</v>
      </c>
      <c r="W1068" t="s">
        <v>33</v>
      </c>
      <c r="X1068" t="s">
        <v>59</v>
      </c>
      <c r="Y1068" t="s">
        <v>35</v>
      </c>
      <c r="Z1068" s="198">
        <v>45405</v>
      </c>
      <c r="AA1068" s="198">
        <v>46022</v>
      </c>
      <c r="AB1068" t="s">
        <v>36</v>
      </c>
      <c r="AC1068">
        <v>9564000</v>
      </c>
      <c r="AD1068" t="s">
        <v>58</v>
      </c>
      <c r="AE1068" t="s">
        <v>45</v>
      </c>
      <c r="AF1068" s="37">
        <v>0</v>
      </c>
      <c r="AG1068" s="79" t="str">
        <f t="shared" si="16"/>
        <v>0</v>
      </c>
      <c r="AH1068" s="3">
        <v>1</v>
      </c>
    </row>
    <row r="1069" spans="1:34" x14ac:dyDescent="0.3">
      <c r="A1069" t="s">
        <v>2209</v>
      </c>
      <c r="B1069" t="s">
        <v>2210</v>
      </c>
      <c r="C1069" t="s">
        <v>1854</v>
      </c>
      <c r="D1069">
        <v>29460000</v>
      </c>
      <c r="E1069">
        <v>29460000</v>
      </c>
      <c r="F1069">
        <v>2034933.71</v>
      </c>
      <c r="G1069">
        <v>0</v>
      </c>
      <c r="H1069">
        <v>0</v>
      </c>
      <c r="I1069">
        <v>21800380.170000002</v>
      </c>
      <c r="J1069" s="186">
        <v>73.999932688391041</v>
      </c>
      <c r="K1069">
        <v>0</v>
      </c>
      <c r="L1069">
        <v>0</v>
      </c>
      <c r="M1069">
        <v>21292379.73</v>
      </c>
      <c r="N1069">
        <v>508000.44</v>
      </c>
      <c r="O1069">
        <v>23835313.879999999</v>
      </c>
      <c r="P1069">
        <v>0</v>
      </c>
      <c r="Q1069">
        <v>0</v>
      </c>
      <c r="R1069">
        <v>0</v>
      </c>
      <c r="S1069" t="s">
        <v>72</v>
      </c>
      <c r="T1069" t="s">
        <v>41</v>
      </c>
      <c r="U1069" t="s">
        <v>42</v>
      </c>
      <c r="V1069" t="s">
        <v>41</v>
      </c>
      <c r="W1069" t="s">
        <v>33</v>
      </c>
      <c r="X1069" t="s">
        <v>43</v>
      </c>
      <c r="Y1069" t="s">
        <v>35</v>
      </c>
      <c r="Z1069" s="198">
        <v>45405</v>
      </c>
      <c r="AA1069" s="198">
        <v>45777</v>
      </c>
      <c r="AB1069" t="s">
        <v>36</v>
      </c>
      <c r="AC1069">
        <v>29460000</v>
      </c>
      <c r="AD1069" t="s">
        <v>42</v>
      </c>
      <c r="AE1069" t="s">
        <v>45</v>
      </c>
      <c r="AF1069" s="37">
        <v>0</v>
      </c>
      <c r="AG1069" s="79" t="str">
        <f t="shared" si="16"/>
        <v>0</v>
      </c>
      <c r="AH1069" s="3">
        <v>1</v>
      </c>
    </row>
    <row r="1070" spans="1:34" x14ac:dyDescent="0.3">
      <c r="A1070" t="s">
        <v>2199</v>
      </c>
      <c r="B1070" t="s">
        <v>2200</v>
      </c>
      <c r="C1070" t="s">
        <v>1859</v>
      </c>
      <c r="D1070">
        <v>3000000</v>
      </c>
      <c r="E1070">
        <v>3000000</v>
      </c>
      <c r="F1070">
        <v>757890.49</v>
      </c>
      <c r="G1070">
        <v>-0.02</v>
      </c>
      <c r="H1070">
        <v>-0.02</v>
      </c>
      <c r="I1070">
        <v>2226617.77</v>
      </c>
      <c r="J1070" s="186">
        <v>74.220592333333329</v>
      </c>
      <c r="K1070">
        <v>0</v>
      </c>
      <c r="L1070">
        <v>0</v>
      </c>
      <c r="M1070">
        <v>1380383.88</v>
      </c>
      <c r="N1070">
        <v>846233.91</v>
      </c>
      <c r="O1070">
        <v>2984508.26</v>
      </c>
      <c r="P1070">
        <v>0</v>
      </c>
      <c r="Q1070">
        <v>0</v>
      </c>
      <c r="R1070">
        <v>0</v>
      </c>
      <c r="S1070" t="s">
        <v>1355</v>
      </c>
      <c r="T1070" t="s">
        <v>162</v>
      </c>
      <c r="U1070" t="s">
        <v>163</v>
      </c>
      <c r="V1070" t="s">
        <v>162</v>
      </c>
      <c r="W1070" t="s">
        <v>33</v>
      </c>
      <c r="X1070" t="s">
        <v>164</v>
      </c>
      <c r="Y1070" t="s">
        <v>35</v>
      </c>
      <c r="Z1070" s="198">
        <v>45383</v>
      </c>
      <c r="AA1070" s="198">
        <v>45747</v>
      </c>
      <c r="AB1070" t="s">
        <v>36</v>
      </c>
      <c r="AC1070">
        <v>3000000</v>
      </c>
      <c r="AD1070" t="s">
        <v>163</v>
      </c>
      <c r="AE1070" t="s">
        <v>45</v>
      </c>
      <c r="AF1070" s="37">
        <v>0</v>
      </c>
      <c r="AG1070" s="79" t="str">
        <f t="shared" si="16"/>
        <v>0</v>
      </c>
      <c r="AH1070" s="3">
        <v>1</v>
      </c>
    </row>
    <row r="1071" spans="1:34" x14ac:dyDescent="0.3">
      <c r="A1071" t="s">
        <v>2203</v>
      </c>
      <c r="B1071" t="s">
        <v>2204</v>
      </c>
      <c r="C1071" t="s">
        <v>1859</v>
      </c>
      <c r="D1071">
        <v>2600000</v>
      </c>
      <c r="E1071">
        <v>2600000</v>
      </c>
      <c r="F1071">
        <v>0</v>
      </c>
      <c r="G1071">
        <v>0</v>
      </c>
      <c r="H1071">
        <v>0</v>
      </c>
      <c r="I1071">
        <v>2445167.11</v>
      </c>
      <c r="J1071" s="186">
        <v>94.044888846153839</v>
      </c>
      <c r="K1071">
        <v>0</v>
      </c>
      <c r="L1071">
        <v>0</v>
      </c>
      <c r="M1071">
        <v>2445167.11</v>
      </c>
      <c r="N1071">
        <v>0</v>
      </c>
      <c r="O1071">
        <v>2445167.11</v>
      </c>
      <c r="P1071">
        <v>0</v>
      </c>
      <c r="Q1071">
        <v>0</v>
      </c>
      <c r="R1071">
        <v>0</v>
      </c>
      <c r="S1071" t="s">
        <v>1355</v>
      </c>
      <c r="T1071" t="s">
        <v>162</v>
      </c>
      <c r="U1071" t="s">
        <v>163</v>
      </c>
      <c r="V1071" t="s">
        <v>162</v>
      </c>
      <c r="W1071" t="s">
        <v>33</v>
      </c>
      <c r="X1071" t="s">
        <v>164</v>
      </c>
      <c r="Y1071" t="s">
        <v>35</v>
      </c>
      <c r="Z1071" s="198">
        <v>45383</v>
      </c>
      <c r="AA1071" s="198">
        <v>45747</v>
      </c>
      <c r="AB1071" t="s">
        <v>36</v>
      </c>
      <c r="AC1071">
        <v>2600000</v>
      </c>
      <c r="AD1071" t="s">
        <v>163</v>
      </c>
      <c r="AE1071" t="s">
        <v>37</v>
      </c>
      <c r="AF1071" s="37">
        <v>0</v>
      </c>
      <c r="AG1071" s="79" t="str">
        <f t="shared" si="16"/>
        <v>0</v>
      </c>
      <c r="AH1071" s="3">
        <v>1</v>
      </c>
    </row>
    <row r="1072" spans="1:34" x14ac:dyDescent="0.3">
      <c r="A1072" t="s">
        <v>2195</v>
      </c>
      <c r="B1072" t="s">
        <v>2196</v>
      </c>
      <c r="C1072" t="s">
        <v>1859</v>
      </c>
      <c r="D1072">
        <v>1200000</v>
      </c>
      <c r="E1072">
        <v>1200000</v>
      </c>
      <c r="F1072">
        <v>0</v>
      </c>
      <c r="G1072">
        <v>0</v>
      </c>
      <c r="H1072">
        <v>0</v>
      </c>
      <c r="I1072">
        <v>921894.58</v>
      </c>
      <c r="J1072" s="186">
        <v>76.824548333333325</v>
      </c>
      <c r="K1072">
        <v>0</v>
      </c>
      <c r="L1072">
        <v>0</v>
      </c>
      <c r="M1072">
        <v>921894.58</v>
      </c>
      <c r="N1072">
        <v>0</v>
      </c>
      <c r="O1072">
        <v>921894.58</v>
      </c>
      <c r="P1072">
        <v>0</v>
      </c>
      <c r="Q1072">
        <v>0</v>
      </c>
      <c r="R1072">
        <v>0</v>
      </c>
      <c r="S1072" t="s">
        <v>1355</v>
      </c>
      <c r="T1072" t="s">
        <v>162</v>
      </c>
      <c r="U1072" t="s">
        <v>163</v>
      </c>
      <c r="V1072" t="s">
        <v>162</v>
      </c>
      <c r="W1072" t="s">
        <v>33</v>
      </c>
      <c r="X1072" t="s">
        <v>164</v>
      </c>
      <c r="Y1072" t="s">
        <v>35</v>
      </c>
      <c r="Z1072" s="198">
        <v>45383</v>
      </c>
      <c r="AA1072" s="198">
        <v>45596</v>
      </c>
      <c r="AB1072" t="s">
        <v>36</v>
      </c>
      <c r="AC1072">
        <v>1200000</v>
      </c>
      <c r="AD1072" t="s">
        <v>163</v>
      </c>
      <c r="AE1072" t="s">
        <v>37</v>
      </c>
      <c r="AF1072" s="37">
        <v>0</v>
      </c>
      <c r="AG1072" s="79" t="str">
        <f t="shared" si="16"/>
        <v>0</v>
      </c>
      <c r="AH1072" s="3">
        <v>1</v>
      </c>
    </row>
    <row r="1073" spans="1:34" x14ac:dyDescent="0.3">
      <c r="A1073" t="s">
        <v>2212</v>
      </c>
      <c r="B1073" t="s">
        <v>2213</v>
      </c>
      <c r="C1073" t="s">
        <v>1859</v>
      </c>
      <c r="D1073">
        <v>7000000</v>
      </c>
      <c r="E1073">
        <v>7000000</v>
      </c>
      <c r="F1073">
        <v>0</v>
      </c>
      <c r="G1073">
        <v>0</v>
      </c>
      <c r="H1073">
        <v>0</v>
      </c>
      <c r="I1073">
        <v>6216676.1699999999</v>
      </c>
      <c r="J1073" s="186">
        <v>88.809659571428568</v>
      </c>
      <c r="K1073">
        <v>0</v>
      </c>
      <c r="L1073">
        <v>0</v>
      </c>
      <c r="M1073">
        <v>6216676.1699999999</v>
      </c>
      <c r="N1073">
        <v>0</v>
      </c>
      <c r="O1073">
        <v>6216676.1699999999</v>
      </c>
      <c r="P1073">
        <v>0</v>
      </c>
      <c r="Q1073">
        <v>0</v>
      </c>
      <c r="R1073">
        <v>0</v>
      </c>
      <c r="S1073" t="s">
        <v>231</v>
      </c>
      <c r="T1073" t="s">
        <v>162</v>
      </c>
      <c r="U1073" t="s">
        <v>163</v>
      </c>
      <c r="V1073" t="s">
        <v>162</v>
      </c>
      <c r="W1073" t="s">
        <v>33</v>
      </c>
      <c r="X1073" t="s">
        <v>164</v>
      </c>
      <c r="Y1073" t="s">
        <v>44</v>
      </c>
      <c r="Z1073" s="198">
        <v>45383</v>
      </c>
      <c r="AA1073" s="198">
        <v>46022</v>
      </c>
      <c r="AB1073" t="s">
        <v>36</v>
      </c>
      <c r="AC1073">
        <v>7000000</v>
      </c>
      <c r="AD1073" t="s">
        <v>163</v>
      </c>
      <c r="AE1073" t="s">
        <v>45</v>
      </c>
      <c r="AF1073" s="37">
        <v>0</v>
      </c>
      <c r="AG1073" s="79" t="str">
        <f t="shared" si="16"/>
        <v>0</v>
      </c>
      <c r="AH1073" s="3">
        <v>1</v>
      </c>
    </row>
    <row r="1074" spans="1:34" x14ac:dyDescent="0.3">
      <c r="A1074" t="s">
        <v>2205</v>
      </c>
      <c r="B1074" t="s">
        <v>2206</v>
      </c>
      <c r="C1074" t="s">
        <v>1854</v>
      </c>
      <c r="D1074">
        <v>7800000</v>
      </c>
      <c r="E1074">
        <v>7800000</v>
      </c>
      <c r="F1074">
        <v>0</v>
      </c>
      <c r="G1074">
        <v>0</v>
      </c>
      <c r="H1074">
        <v>0</v>
      </c>
      <c r="I1074">
        <v>7152938.5499999998</v>
      </c>
      <c r="J1074" s="186">
        <v>91.704340384615378</v>
      </c>
      <c r="K1074">
        <v>0</v>
      </c>
      <c r="L1074">
        <v>0</v>
      </c>
      <c r="M1074">
        <v>7152938.5499999998</v>
      </c>
      <c r="N1074">
        <v>0</v>
      </c>
      <c r="O1074">
        <v>7152938.5499999998</v>
      </c>
      <c r="P1074">
        <v>0</v>
      </c>
      <c r="Q1074">
        <v>0</v>
      </c>
      <c r="R1074">
        <v>0</v>
      </c>
      <c r="S1074" t="s">
        <v>72</v>
      </c>
      <c r="T1074" t="s">
        <v>41</v>
      </c>
      <c r="U1074" t="s">
        <v>42</v>
      </c>
      <c r="V1074" t="s">
        <v>41</v>
      </c>
      <c r="W1074" t="s">
        <v>33</v>
      </c>
      <c r="X1074" t="s">
        <v>43</v>
      </c>
      <c r="Y1074" t="s">
        <v>317</v>
      </c>
      <c r="Z1074" s="198">
        <v>45405</v>
      </c>
      <c r="AA1074" s="198">
        <v>45777</v>
      </c>
      <c r="AB1074" t="s">
        <v>36</v>
      </c>
      <c r="AC1074">
        <v>7800000</v>
      </c>
      <c r="AD1074" t="s">
        <v>42</v>
      </c>
      <c r="AE1074" t="s">
        <v>37</v>
      </c>
      <c r="AF1074" s="37">
        <v>0</v>
      </c>
      <c r="AG1074" s="79" t="str">
        <f t="shared" si="16"/>
        <v>0</v>
      </c>
      <c r="AH1074" s="3">
        <v>1</v>
      </c>
    </row>
    <row r="1075" spans="1:34" x14ac:dyDescent="0.3">
      <c r="A1075" t="s">
        <v>2197</v>
      </c>
      <c r="B1075" t="s">
        <v>2198</v>
      </c>
      <c r="C1075" t="s">
        <v>1859</v>
      </c>
      <c r="D1075">
        <v>1450000</v>
      </c>
      <c r="E1075">
        <v>1450000</v>
      </c>
      <c r="F1075">
        <v>0</v>
      </c>
      <c r="G1075">
        <v>0</v>
      </c>
      <c r="H1075">
        <v>0</v>
      </c>
      <c r="I1075">
        <v>1406070.9</v>
      </c>
      <c r="J1075" s="186">
        <v>96.970406896551722</v>
      </c>
      <c r="K1075">
        <v>0</v>
      </c>
      <c r="L1075">
        <v>0</v>
      </c>
      <c r="M1075">
        <v>1406070.9</v>
      </c>
      <c r="N1075">
        <v>0</v>
      </c>
      <c r="O1075">
        <v>1406070.9</v>
      </c>
      <c r="P1075">
        <v>0</v>
      </c>
      <c r="Q1075">
        <v>0</v>
      </c>
      <c r="R1075">
        <v>0</v>
      </c>
      <c r="S1075" t="s">
        <v>231</v>
      </c>
      <c r="T1075" t="s">
        <v>162</v>
      </c>
      <c r="U1075" t="s">
        <v>163</v>
      </c>
      <c r="V1075" t="s">
        <v>162</v>
      </c>
      <c r="W1075" t="s">
        <v>33</v>
      </c>
      <c r="X1075" t="s">
        <v>164</v>
      </c>
      <c r="Y1075" t="s">
        <v>35</v>
      </c>
      <c r="Z1075" s="198">
        <v>45383</v>
      </c>
      <c r="AA1075" s="198">
        <v>45657</v>
      </c>
      <c r="AB1075" t="s">
        <v>36</v>
      </c>
      <c r="AC1075">
        <v>1450000</v>
      </c>
      <c r="AD1075" t="s">
        <v>163</v>
      </c>
      <c r="AE1075" t="s">
        <v>37</v>
      </c>
      <c r="AF1075" s="37">
        <v>0</v>
      </c>
      <c r="AG1075" s="79" t="str">
        <f t="shared" si="16"/>
        <v>0</v>
      </c>
      <c r="AH1075" s="3">
        <v>1</v>
      </c>
    </row>
    <row r="1076" spans="1:34" x14ac:dyDescent="0.3">
      <c r="A1076" t="s">
        <v>2227</v>
      </c>
      <c r="B1076" t="s">
        <v>2228</v>
      </c>
      <c r="C1076" t="s">
        <v>1856</v>
      </c>
      <c r="D1076">
        <v>7500000</v>
      </c>
      <c r="E1076">
        <v>7500000</v>
      </c>
      <c r="F1076">
        <v>0</v>
      </c>
      <c r="G1076">
        <v>0</v>
      </c>
      <c r="H1076">
        <v>0</v>
      </c>
      <c r="I1076">
        <v>7474117.1600000001</v>
      </c>
      <c r="J1076" s="186">
        <v>99.654895466666673</v>
      </c>
      <c r="K1076">
        <v>0</v>
      </c>
      <c r="L1076">
        <v>0</v>
      </c>
      <c r="M1076">
        <v>7474117.1600000001</v>
      </c>
      <c r="N1076">
        <v>0</v>
      </c>
      <c r="O1076">
        <v>7474117.1600000001</v>
      </c>
      <c r="P1076">
        <v>0</v>
      </c>
      <c r="Q1076">
        <v>0</v>
      </c>
      <c r="R1076">
        <v>0</v>
      </c>
      <c r="S1076" t="s">
        <v>1784</v>
      </c>
      <c r="T1076" t="s">
        <v>76</v>
      </c>
      <c r="U1076" t="s">
        <v>77</v>
      </c>
      <c r="V1076" t="s">
        <v>76</v>
      </c>
      <c r="W1076" t="s">
        <v>33</v>
      </c>
      <c r="X1076" t="s">
        <v>78</v>
      </c>
      <c r="Y1076" t="s">
        <v>44</v>
      </c>
      <c r="Z1076" s="198">
        <v>45383</v>
      </c>
      <c r="AA1076" s="198">
        <v>46112</v>
      </c>
      <c r="AB1076" t="s">
        <v>36</v>
      </c>
      <c r="AC1076">
        <v>7500000</v>
      </c>
      <c r="AD1076" t="s">
        <v>77</v>
      </c>
      <c r="AE1076" t="s">
        <v>37</v>
      </c>
      <c r="AF1076" s="37">
        <v>0</v>
      </c>
      <c r="AG1076" s="79" t="str">
        <f t="shared" si="16"/>
        <v>0</v>
      </c>
      <c r="AH1076" s="3">
        <v>1</v>
      </c>
    </row>
    <row r="1077" spans="1:34" x14ac:dyDescent="0.3">
      <c r="A1077" t="s">
        <v>2263</v>
      </c>
      <c r="B1077" t="s">
        <v>2264</v>
      </c>
      <c r="C1077" t="s">
        <v>1859</v>
      </c>
      <c r="D1077">
        <v>800000</v>
      </c>
      <c r="E1077">
        <v>800000</v>
      </c>
      <c r="F1077">
        <v>0</v>
      </c>
      <c r="G1077">
        <v>0</v>
      </c>
      <c r="H1077">
        <v>0</v>
      </c>
      <c r="I1077">
        <v>730197.74</v>
      </c>
      <c r="J1077" s="186">
        <v>91.274717499999994</v>
      </c>
      <c r="K1077">
        <v>0</v>
      </c>
      <c r="L1077">
        <v>0</v>
      </c>
      <c r="M1077">
        <v>730197.74</v>
      </c>
      <c r="N1077">
        <v>0</v>
      </c>
      <c r="O1077">
        <v>730197.74</v>
      </c>
      <c r="P1077">
        <v>0</v>
      </c>
      <c r="Q1077">
        <v>0</v>
      </c>
      <c r="R1077">
        <v>0</v>
      </c>
      <c r="S1077" t="s">
        <v>1355</v>
      </c>
      <c r="T1077" t="s">
        <v>162</v>
      </c>
      <c r="U1077" t="s">
        <v>163</v>
      </c>
      <c r="V1077" t="s">
        <v>162</v>
      </c>
      <c r="W1077" t="s">
        <v>33</v>
      </c>
      <c r="X1077" t="s">
        <v>164</v>
      </c>
      <c r="Y1077" t="s">
        <v>35</v>
      </c>
      <c r="Z1077" s="198">
        <v>45383</v>
      </c>
      <c r="AA1077" s="198">
        <v>45657</v>
      </c>
      <c r="AB1077" t="s">
        <v>36</v>
      </c>
      <c r="AC1077">
        <v>800000</v>
      </c>
      <c r="AD1077" t="s">
        <v>163</v>
      </c>
      <c r="AE1077" t="s">
        <v>37</v>
      </c>
      <c r="AF1077" s="37">
        <v>0</v>
      </c>
      <c r="AG1077" s="79" t="str">
        <f t="shared" si="16"/>
        <v>0</v>
      </c>
      <c r="AH1077" s="3">
        <v>1</v>
      </c>
    </row>
    <row r="1078" spans="1:34" x14ac:dyDescent="0.3">
      <c r="A1078" t="s">
        <v>2328</v>
      </c>
      <c r="B1078" t="s">
        <v>2329</v>
      </c>
      <c r="C1078" t="s">
        <v>1858</v>
      </c>
      <c r="D1078">
        <v>3000000</v>
      </c>
      <c r="E1078">
        <v>3000000</v>
      </c>
      <c r="F1078">
        <v>206230.95</v>
      </c>
      <c r="G1078">
        <v>0</v>
      </c>
      <c r="H1078">
        <v>0</v>
      </c>
      <c r="I1078">
        <v>2003639.04</v>
      </c>
      <c r="J1078" s="186">
        <v>66.787968000000006</v>
      </c>
      <c r="K1078">
        <v>0</v>
      </c>
      <c r="L1078">
        <v>0</v>
      </c>
      <c r="M1078">
        <v>2003639.04</v>
      </c>
      <c r="N1078">
        <v>0</v>
      </c>
      <c r="O1078">
        <v>2209869.9900000002</v>
      </c>
      <c r="P1078">
        <v>0</v>
      </c>
      <c r="Q1078">
        <v>0</v>
      </c>
      <c r="R1078">
        <v>0</v>
      </c>
      <c r="S1078" t="s">
        <v>1231</v>
      </c>
      <c r="T1078" t="s">
        <v>51</v>
      </c>
      <c r="U1078" t="s">
        <v>52</v>
      </c>
      <c r="V1078" t="s">
        <v>51</v>
      </c>
      <c r="W1078" t="s">
        <v>33</v>
      </c>
      <c r="X1078" t="s">
        <v>53</v>
      </c>
      <c r="Y1078" t="s">
        <v>35</v>
      </c>
      <c r="Z1078" s="198">
        <v>45411</v>
      </c>
      <c r="AA1078" s="198">
        <v>46112</v>
      </c>
      <c r="AB1078" t="s">
        <v>36</v>
      </c>
      <c r="AC1078">
        <v>3000000</v>
      </c>
      <c r="AD1078" t="s">
        <v>52</v>
      </c>
      <c r="AE1078" t="s">
        <v>45</v>
      </c>
      <c r="AF1078" s="37">
        <v>0</v>
      </c>
      <c r="AG1078" s="79" t="str">
        <f t="shared" si="16"/>
        <v>0</v>
      </c>
      <c r="AH1078" s="3">
        <v>1</v>
      </c>
    </row>
    <row r="1079" spans="1:34" x14ac:dyDescent="0.3">
      <c r="A1079" t="s">
        <v>2245</v>
      </c>
      <c r="B1079" t="s">
        <v>2246</v>
      </c>
      <c r="C1079" t="s">
        <v>1858</v>
      </c>
      <c r="D1079">
        <v>3300000</v>
      </c>
      <c r="E1079">
        <v>3300000</v>
      </c>
      <c r="F1079">
        <v>0</v>
      </c>
      <c r="G1079">
        <v>0</v>
      </c>
      <c r="H1079">
        <v>0</v>
      </c>
      <c r="I1079">
        <v>1770465.63</v>
      </c>
      <c r="J1079" s="186">
        <v>53.650473636363635</v>
      </c>
      <c r="K1079">
        <v>0</v>
      </c>
      <c r="L1079">
        <v>0</v>
      </c>
      <c r="M1079">
        <v>1770465.63</v>
      </c>
      <c r="N1079">
        <v>0</v>
      </c>
      <c r="O1079">
        <v>1770465.63</v>
      </c>
      <c r="P1079">
        <v>0</v>
      </c>
      <c r="Q1079">
        <v>0</v>
      </c>
      <c r="R1079">
        <v>0</v>
      </c>
      <c r="S1079" t="s">
        <v>1231</v>
      </c>
      <c r="T1079" t="s">
        <v>51</v>
      </c>
      <c r="U1079" t="s">
        <v>52</v>
      </c>
      <c r="V1079" t="s">
        <v>51</v>
      </c>
      <c r="W1079" t="s">
        <v>33</v>
      </c>
      <c r="X1079" t="s">
        <v>53</v>
      </c>
      <c r="Y1079" t="s">
        <v>35</v>
      </c>
      <c r="Z1079" s="198">
        <v>45383</v>
      </c>
      <c r="AA1079" s="198">
        <v>46112</v>
      </c>
      <c r="AB1079" t="s">
        <v>36</v>
      </c>
      <c r="AC1079">
        <v>3300000</v>
      </c>
      <c r="AD1079" t="s">
        <v>52</v>
      </c>
      <c r="AE1079" t="s">
        <v>2231</v>
      </c>
      <c r="AF1079" s="37">
        <v>0</v>
      </c>
      <c r="AG1079" s="79" t="str">
        <f t="shared" si="16"/>
        <v>0</v>
      </c>
      <c r="AH1079" s="3">
        <v>1</v>
      </c>
    </row>
    <row r="1080" spans="1:34" x14ac:dyDescent="0.3">
      <c r="A1080" t="s">
        <v>2269</v>
      </c>
      <c r="B1080" t="s">
        <v>2270</v>
      </c>
      <c r="C1080" t="s">
        <v>1854</v>
      </c>
      <c r="D1080">
        <v>2900000</v>
      </c>
      <c r="E1080">
        <v>2900000</v>
      </c>
      <c r="F1080">
        <v>0</v>
      </c>
      <c r="G1080">
        <v>0</v>
      </c>
      <c r="H1080">
        <v>0</v>
      </c>
      <c r="I1080">
        <v>2803597.98</v>
      </c>
      <c r="J1080" s="186">
        <v>96.675792413793104</v>
      </c>
      <c r="K1080">
        <v>0</v>
      </c>
      <c r="L1080">
        <v>0</v>
      </c>
      <c r="M1080">
        <v>2803597.98</v>
      </c>
      <c r="N1080">
        <v>0</v>
      </c>
      <c r="O1080">
        <v>2803597.98</v>
      </c>
      <c r="P1080">
        <v>0</v>
      </c>
      <c r="Q1080">
        <v>0</v>
      </c>
      <c r="R1080">
        <v>0</v>
      </c>
      <c r="S1080" t="s">
        <v>72</v>
      </c>
      <c r="T1080" t="s">
        <v>41</v>
      </c>
      <c r="U1080" t="s">
        <v>42</v>
      </c>
      <c r="V1080" t="s">
        <v>41</v>
      </c>
      <c r="W1080" t="s">
        <v>33</v>
      </c>
      <c r="X1080" t="s">
        <v>43</v>
      </c>
      <c r="Y1080" t="s">
        <v>35</v>
      </c>
      <c r="Z1080" s="198">
        <v>45413</v>
      </c>
      <c r="AA1080" s="198">
        <v>45808</v>
      </c>
      <c r="AB1080" t="s">
        <v>36</v>
      </c>
      <c r="AC1080">
        <v>2900000</v>
      </c>
      <c r="AD1080" t="s">
        <v>42</v>
      </c>
      <c r="AE1080" t="s">
        <v>37</v>
      </c>
      <c r="AF1080" s="37">
        <v>0</v>
      </c>
      <c r="AG1080" s="79" t="str">
        <f t="shared" si="16"/>
        <v>0</v>
      </c>
      <c r="AH1080" s="3">
        <v>1</v>
      </c>
    </row>
    <row r="1081" spans="1:34" x14ac:dyDescent="0.3">
      <c r="A1081" t="s">
        <v>2260</v>
      </c>
      <c r="B1081" t="s">
        <v>2261</v>
      </c>
      <c r="C1081" t="s">
        <v>1856</v>
      </c>
      <c r="D1081">
        <v>7000000</v>
      </c>
      <c r="E1081">
        <v>7000000</v>
      </c>
      <c r="F1081">
        <v>413309.79</v>
      </c>
      <c r="G1081">
        <v>0</v>
      </c>
      <c r="H1081">
        <v>0</v>
      </c>
      <c r="I1081">
        <v>1725270.76</v>
      </c>
      <c r="J1081" s="186">
        <v>24.646725142857143</v>
      </c>
      <c r="K1081">
        <v>0</v>
      </c>
      <c r="L1081">
        <v>0</v>
      </c>
      <c r="M1081">
        <v>1725270.76</v>
      </c>
      <c r="N1081">
        <v>0</v>
      </c>
      <c r="O1081">
        <v>2138580.5499999998</v>
      </c>
      <c r="P1081">
        <v>0</v>
      </c>
      <c r="Q1081">
        <v>0</v>
      </c>
      <c r="R1081">
        <v>0</v>
      </c>
      <c r="S1081" t="s">
        <v>881</v>
      </c>
      <c r="T1081" t="s">
        <v>76</v>
      </c>
      <c r="U1081" t="s">
        <v>77</v>
      </c>
      <c r="V1081" t="s">
        <v>76</v>
      </c>
      <c r="W1081" t="s">
        <v>33</v>
      </c>
      <c r="X1081" t="s">
        <v>78</v>
      </c>
      <c r="Y1081" t="s">
        <v>35</v>
      </c>
      <c r="Z1081" s="198">
        <v>45383</v>
      </c>
      <c r="AA1081" s="198">
        <v>46112</v>
      </c>
      <c r="AB1081" t="s">
        <v>36</v>
      </c>
      <c r="AC1081">
        <v>7000000</v>
      </c>
      <c r="AD1081" t="s">
        <v>77</v>
      </c>
      <c r="AE1081" t="s">
        <v>45</v>
      </c>
      <c r="AF1081" s="37">
        <v>0</v>
      </c>
      <c r="AG1081" s="79" t="str">
        <f t="shared" si="16"/>
        <v>0</v>
      </c>
      <c r="AH1081" s="3">
        <v>1</v>
      </c>
    </row>
    <row r="1082" spans="1:34" x14ac:dyDescent="0.3">
      <c r="A1082" t="s">
        <v>2243</v>
      </c>
      <c r="B1082" t="s">
        <v>2244</v>
      </c>
      <c r="C1082" t="s">
        <v>1858</v>
      </c>
      <c r="D1082">
        <v>1000000</v>
      </c>
      <c r="E1082">
        <v>1000000</v>
      </c>
      <c r="F1082">
        <v>0</v>
      </c>
      <c r="G1082">
        <v>0</v>
      </c>
      <c r="H1082">
        <v>0</v>
      </c>
      <c r="I1082">
        <v>933464.22</v>
      </c>
      <c r="J1082" s="186">
        <v>93.346422000000004</v>
      </c>
      <c r="K1082">
        <v>0</v>
      </c>
      <c r="L1082">
        <v>0</v>
      </c>
      <c r="M1082">
        <v>933464.22</v>
      </c>
      <c r="N1082">
        <v>0</v>
      </c>
      <c r="O1082">
        <v>933464.22</v>
      </c>
      <c r="P1082">
        <v>0</v>
      </c>
      <c r="Q1082">
        <v>0</v>
      </c>
      <c r="R1082">
        <v>0</v>
      </c>
      <c r="S1082" t="s">
        <v>1231</v>
      </c>
      <c r="T1082" t="s">
        <v>51</v>
      </c>
      <c r="U1082" t="s">
        <v>52</v>
      </c>
      <c r="V1082" t="s">
        <v>51</v>
      </c>
      <c r="W1082" t="s">
        <v>33</v>
      </c>
      <c r="X1082" t="s">
        <v>53</v>
      </c>
      <c r="Y1082" t="s">
        <v>35</v>
      </c>
      <c r="Z1082" s="198">
        <v>45415</v>
      </c>
      <c r="AA1082" s="198">
        <v>46112</v>
      </c>
      <c r="AB1082" t="s">
        <v>36</v>
      </c>
      <c r="AC1082">
        <v>1000000</v>
      </c>
      <c r="AD1082" t="s">
        <v>52</v>
      </c>
      <c r="AE1082" t="s">
        <v>37</v>
      </c>
      <c r="AF1082" s="37">
        <v>0</v>
      </c>
      <c r="AG1082" s="79" t="str">
        <f t="shared" si="16"/>
        <v>0</v>
      </c>
      <c r="AH1082" s="3">
        <v>1</v>
      </c>
    </row>
    <row r="1083" spans="1:34" x14ac:dyDescent="0.3">
      <c r="A1083" t="s">
        <v>2279</v>
      </c>
      <c r="B1083" t="s">
        <v>2280</v>
      </c>
      <c r="C1083" t="s">
        <v>1856</v>
      </c>
      <c r="D1083">
        <v>6050000</v>
      </c>
      <c r="E1083">
        <v>6050000</v>
      </c>
      <c r="F1083">
        <v>0</v>
      </c>
      <c r="G1083">
        <v>0</v>
      </c>
      <c r="H1083">
        <v>0</v>
      </c>
      <c r="I1083">
        <v>2169793.9700000002</v>
      </c>
      <c r="J1083" s="186">
        <v>35.864363140495868</v>
      </c>
      <c r="K1083">
        <v>0</v>
      </c>
      <c r="L1083">
        <v>0</v>
      </c>
      <c r="M1083">
        <v>2169793.9700000002</v>
      </c>
      <c r="N1083">
        <v>0</v>
      </c>
      <c r="O1083">
        <v>2169793.9700000002</v>
      </c>
      <c r="P1083">
        <v>0</v>
      </c>
      <c r="Q1083">
        <v>0</v>
      </c>
      <c r="R1083">
        <v>0</v>
      </c>
      <c r="S1083" t="s">
        <v>881</v>
      </c>
      <c r="T1083" t="s">
        <v>76</v>
      </c>
      <c r="U1083" t="s">
        <v>77</v>
      </c>
      <c r="V1083" t="s">
        <v>76</v>
      </c>
      <c r="W1083" t="s">
        <v>33</v>
      </c>
      <c r="X1083" t="s">
        <v>78</v>
      </c>
      <c r="Y1083" t="s">
        <v>317</v>
      </c>
      <c r="Z1083" s="198">
        <v>45383</v>
      </c>
      <c r="AA1083" s="198">
        <v>46203</v>
      </c>
      <c r="AB1083" t="s">
        <v>36</v>
      </c>
      <c r="AC1083">
        <v>6050000</v>
      </c>
      <c r="AD1083" t="s">
        <v>77</v>
      </c>
      <c r="AE1083" t="s">
        <v>45</v>
      </c>
      <c r="AF1083" s="37">
        <v>0</v>
      </c>
      <c r="AG1083" s="79" t="str">
        <f t="shared" si="16"/>
        <v>0</v>
      </c>
      <c r="AH1083" s="3">
        <v>1</v>
      </c>
    </row>
    <row r="1084" spans="1:34" x14ac:dyDescent="0.3">
      <c r="A1084" t="s">
        <v>2273</v>
      </c>
      <c r="B1084" t="s">
        <v>2274</v>
      </c>
      <c r="C1084" t="s">
        <v>1859</v>
      </c>
      <c r="D1084">
        <v>15000000</v>
      </c>
      <c r="E1084">
        <v>15000000</v>
      </c>
      <c r="F1084">
        <v>5382359.1100000003</v>
      </c>
      <c r="G1084">
        <v>0</v>
      </c>
      <c r="H1084">
        <v>0</v>
      </c>
      <c r="I1084">
        <v>6074411.1799999997</v>
      </c>
      <c r="J1084" s="186">
        <v>40.496074533333328</v>
      </c>
      <c r="K1084">
        <v>0</v>
      </c>
      <c r="L1084">
        <v>0</v>
      </c>
      <c r="M1084">
        <v>6074411.1799999997</v>
      </c>
      <c r="N1084">
        <v>0</v>
      </c>
      <c r="O1084">
        <v>11456770.289999999</v>
      </c>
      <c r="P1084">
        <v>0</v>
      </c>
      <c r="Q1084">
        <v>0</v>
      </c>
      <c r="R1084">
        <v>0</v>
      </c>
      <c r="S1084" t="s">
        <v>231</v>
      </c>
      <c r="T1084" t="s">
        <v>162</v>
      </c>
      <c r="U1084" t="s">
        <v>163</v>
      </c>
      <c r="V1084" t="s">
        <v>162</v>
      </c>
      <c r="W1084" t="s">
        <v>33</v>
      </c>
      <c r="X1084" t="s">
        <v>164</v>
      </c>
      <c r="Y1084" t="s">
        <v>83</v>
      </c>
      <c r="Z1084" s="198">
        <v>45383</v>
      </c>
      <c r="AA1084" s="198">
        <v>46022</v>
      </c>
      <c r="AB1084" t="s">
        <v>36</v>
      </c>
      <c r="AC1084">
        <v>15000000</v>
      </c>
      <c r="AD1084" t="s">
        <v>163</v>
      </c>
      <c r="AE1084" t="s">
        <v>45</v>
      </c>
      <c r="AF1084" s="37">
        <v>0</v>
      </c>
      <c r="AG1084" s="79" t="str">
        <f t="shared" si="16"/>
        <v>0</v>
      </c>
      <c r="AH1084" s="3">
        <v>1</v>
      </c>
    </row>
    <row r="1085" spans="1:34" x14ac:dyDescent="0.3">
      <c r="A1085" t="s">
        <v>2423</v>
      </c>
      <c r="B1085" t="s">
        <v>2424</v>
      </c>
      <c r="C1085" t="s">
        <v>1859</v>
      </c>
      <c r="D1085">
        <v>1000000</v>
      </c>
      <c r="E1085">
        <v>1000000</v>
      </c>
      <c r="F1085">
        <v>0</v>
      </c>
      <c r="G1085">
        <v>0</v>
      </c>
      <c r="H1085">
        <v>0</v>
      </c>
      <c r="I1085">
        <v>995993.12</v>
      </c>
      <c r="J1085" s="186">
        <v>99.599311999999998</v>
      </c>
      <c r="K1085">
        <v>0</v>
      </c>
      <c r="L1085">
        <v>0</v>
      </c>
      <c r="M1085">
        <v>995993.12</v>
      </c>
      <c r="N1085">
        <v>0</v>
      </c>
      <c r="O1085">
        <v>995993.12</v>
      </c>
      <c r="P1085">
        <v>0</v>
      </c>
      <c r="Q1085">
        <v>0</v>
      </c>
      <c r="R1085">
        <v>0</v>
      </c>
      <c r="S1085" t="s">
        <v>1355</v>
      </c>
      <c r="T1085" t="s">
        <v>162</v>
      </c>
      <c r="U1085" t="s">
        <v>163</v>
      </c>
      <c r="V1085" t="s">
        <v>162</v>
      </c>
      <c r="W1085" t="s">
        <v>33</v>
      </c>
      <c r="X1085" t="s">
        <v>164</v>
      </c>
      <c r="Y1085" t="s">
        <v>35</v>
      </c>
      <c r="Z1085" s="198">
        <v>45383</v>
      </c>
      <c r="AA1085" s="198">
        <v>45657</v>
      </c>
      <c r="AB1085" t="s">
        <v>36</v>
      </c>
      <c r="AC1085">
        <v>1000000</v>
      </c>
      <c r="AD1085" t="s">
        <v>163</v>
      </c>
      <c r="AE1085" t="s">
        <v>37</v>
      </c>
      <c r="AF1085" s="37">
        <v>0</v>
      </c>
      <c r="AG1085" s="79" t="str">
        <f t="shared" si="16"/>
        <v>0</v>
      </c>
      <c r="AH1085" s="3">
        <v>1</v>
      </c>
    </row>
    <row r="1086" spans="1:34" x14ac:dyDescent="0.3">
      <c r="A1086" t="s">
        <v>2250</v>
      </c>
      <c r="B1086" t="s">
        <v>2251</v>
      </c>
      <c r="C1086" t="s">
        <v>1860</v>
      </c>
      <c r="D1086">
        <v>2300000</v>
      </c>
      <c r="E1086">
        <v>2300000</v>
      </c>
      <c r="F1086">
        <v>0</v>
      </c>
      <c r="G1086">
        <v>0</v>
      </c>
      <c r="H1086">
        <v>0</v>
      </c>
      <c r="I1086">
        <v>825198.45</v>
      </c>
      <c r="J1086" s="186">
        <v>35.878193478260869</v>
      </c>
      <c r="K1086">
        <v>0</v>
      </c>
      <c r="L1086">
        <v>0</v>
      </c>
      <c r="M1086">
        <v>825198.45</v>
      </c>
      <c r="N1086">
        <v>0</v>
      </c>
      <c r="O1086">
        <v>825198.45</v>
      </c>
      <c r="P1086">
        <v>0</v>
      </c>
      <c r="Q1086">
        <v>0</v>
      </c>
      <c r="R1086">
        <v>0</v>
      </c>
      <c r="S1086" t="s">
        <v>111</v>
      </c>
      <c r="T1086" t="s">
        <v>112</v>
      </c>
      <c r="U1086" t="s">
        <v>113</v>
      </c>
      <c r="V1086" t="s">
        <v>112</v>
      </c>
      <c r="W1086" t="s">
        <v>33</v>
      </c>
      <c r="X1086" t="s">
        <v>114</v>
      </c>
      <c r="Y1086" t="s">
        <v>35</v>
      </c>
      <c r="Z1086" s="198">
        <v>45417</v>
      </c>
      <c r="AA1086" s="198">
        <v>46387</v>
      </c>
      <c r="AB1086" t="s">
        <v>36</v>
      </c>
      <c r="AC1086">
        <v>2300000</v>
      </c>
      <c r="AD1086" t="s">
        <v>113</v>
      </c>
      <c r="AE1086" t="s">
        <v>2231</v>
      </c>
      <c r="AF1086" s="37">
        <v>0</v>
      </c>
      <c r="AG1086" s="79" t="str">
        <f t="shared" si="16"/>
        <v>0</v>
      </c>
      <c r="AH1086" s="3">
        <v>1</v>
      </c>
    </row>
    <row r="1087" spans="1:34" x14ac:dyDescent="0.3">
      <c r="A1087" t="s">
        <v>2247</v>
      </c>
      <c r="B1087" t="s">
        <v>1269</v>
      </c>
      <c r="C1087" t="s">
        <v>1858</v>
      </c>
      <c r="D1087">
        <v>7000000</v>
      </c>
      <c r="E1087">
        <v>7000000</v>
      </c>
      <c r="F1087">
        <v>159.51</v>
      </c>
      <c r="G1087">
        <v>0</v>
      </c>
      <c r="H1087">
        <v>0</v>
      </c>
      <c r="I1087">
        <v>5983608.7000000002</v>
      </c>
      <c r="J1087" s="186">
        <v>85.480124285714282</v>
      </c>
      <c r="K1087">
        <v>0</v>
      </c>
      <c r="L1087">
        <v>0</v>
      </c>
      <c r="M1087">
        <v>4144594.61</v>
      </c>
      <c r="N1087">
        <v>1839014.09</v>
      </c>
      <c r="O1087">
        <v>5983768.21</v>
      </c>
      <c r="P1087">
        <v>0</v>
      </c>
      <c r="Q1087">
        <v>0</v>
      </c>
      <c r="R1087">
        <v>0</v>
      </c>
      <c r="S1087" t="s">
        <v>1231</v>
      </c>
      <c r="T1087" t="s">
        <v>51</v>
      </c>
      <c r="U1087" t="s">
        <v>52</v>
      </c>
      <c r="V1087" t="s">
        <v>51</v>
      </c>
      <c r="W1087" t="s">
        <v>33</v>
      </c>
      <c r="X1087" t="s">
        <v>53</v>
      </c>
      <c r="Y1087" t="s">
        <v>44</v>
      </c>
      <c r="Z1087" s="198">
        <v>45418</v>
      </c>
      <c r="AA1087" s="198">
        <v>46148</v>
      </c>
      <c r="AB1087" t="s">
        <v>36</v>
      </c>
      <c r="AC1087">
        <v>7000000</v>
      </c>
      <c r="AD1087" t="s">
        <v>52</v>
      </c>
      <c r="AE1087" t="s">
        <v>45</v>
      </c>
      <c r="AF1087" s="37">
        <v>0</v>
      </c>
      <c r="AG1087" s="79" t="str">
        <f t="shared" si="16"/>
        <v>0</v>
      </c>
      <c r="AH1087" s="3">
        <v>1</v>
      </c>
    </row>
    <row r="1088" spans="1:34" x14ac:dyDescent="0.3">
      <c r="A1088" t="s">
        <v>2271</v>
      </c>
      <c r="B1088" t="s">
        <v>2272</v>
      </c>
      <c r="C1088" t="s">
        <v>1859</v>
      </c>
      <c r="D1088">
        <v>4000000</v>
      </c>
      <c r="E1088">
        <v>4000000</v>
      </c>
      <c r="F1088">
        <v>802166.41</v>
      </c>
      <c r="G1088">
        <v>0</v>
      </c>
      <c r="H1088">
        <v>0</v>
      </c>
      <c r="I1088">
        <v>3096546.59</v>
      </c>
      <c r="J1088" s="186">
        <v>77.413664749999995</v>
      </c>
      <c r="K1088">
        <v>0</v>
      </c>
      <c r="L1088">
        <v>0</v>
      </c>
      <c r="M1088">
        <v>2987583.64</v>
      </c>
      <c r="N1088">
        <v>108962.95</v>
      </c>
      <c r="O1088">
        <v>3898713</v>
      </c>
      <c r="P1088">
        <v>0</v>
      </c>
      <c r="Q1088">
        <v>0</v>
      </c>
      <c r="R1088">
        <v>0</v>
      </c>
      <c r="S1088" t="s">
        <v>231</v>
      </c>
      <c r="T1088" t="s">
        <v>162</v>
      </c>
      <c r="U1088" t="s">
        <v>163</v>
      </c>
      <c r="V1088" t="s">
        <v>162</v>
      </c>
      <c r="W1088" t="s">
        <v>33</v>
      </c>
      <c r="X1088" t="s">
        <v>164</v>
      </c>
      <c r="Y1088" t="s">
        <v>83</v>
      </c>
      <c r="Z1088" s="198">
        <v>45383</v>
      </c>
      <c r="AA1088" s="198">
        <v>46022</v>
      </c>
      <c r="AB1088" t="s">
        <v>36</v>
      </c>
      <c r="AC1088">
        <v>4000000</v>
      </c>
      <c r="AD1088" t="s">
        <v>163</v>
      </c>
      <c r="AE1088" t="s">
        <v>45</v>
      </c>
      <c r="AF1088" s="37">
        <v>0</v>
      </c>
      <c r="AG1088" s="79" t="str">
        <f t="shared" si="16"/>
        <v>0</v>
      </c>
      <c r="AH1088" s="3">
        <v>1</v>
      </c>
    </row>
    <row r="1089" spans="1:34" x14ac:dyDescent="0.3">
      <c r="A1089" t="s">
        <v>2248</v>
      </c>
      <c r="B1089" t="s">
        <v>2249</v>
      </c>
      <c r="C1089" t="s">
        <v>1856</v>
      </c>
      <c r="D1089">
        <v>3000000</v>
      </c>
      <c r="E1089">
        <v>3000000</v>
      </c>
      <c r="F1089">
        <v>2848300.8</v>
      </c>
      <c r="G1089">
        <v>0</v>
      </c>
      <c r="H1089">
        <v>0</v>
      </c>
      <c r="I1089">
        <v>0</v>
      </c>
      <c r="J1089" s="186">
        <v>0</v>
      </c>
      <c r="K1089">
        <v>0</v>
      </c>
      <c r="L1089">
        <v>0</v>
      </c>
      <c r="M1089">
        <v>0</v>
      </c>
      <c r="N1089">
        <v>0</v>
      </c>
      <c r="O1089">
        <v>2848300.8</v>
      </c>
      <c r="P1089">
        <v>0</v>
      </c>
      <c r="Q1089">
        <v>0</v>
      </c>
      <c r="R1089">
        <v>0</v>
      </c>
      <c r="S1089" t="s">
        <v>881</v>
      </c>
      <c r="T1089" t="s">
        <v>76</v>
      </c>
      <c r="U1089" t="s">
        <v>77</v>
      </c>
      <c r="V1089" t="s">
        <v>76</v>
      </c>
      <c r="W1089" t="s">
        <v>33</v>
      </c>
      <c r="X1089" t="s">
        <v>78</v>
      </c>
      <c r="Y1089" t="s">
        <v>83</v>
      </c>
      <c r="Z1089" s="198">
        <v>45383</v>
      </c>
      <c r="AA1089" s="198">
        <v>46112</v>
      </c>
      <c r="AB1089" t="s">
        <v>36</v>
      </c>
      <c r="AC1089">
        <v>3000000</v>
      </c>
      <c r="AD1089" t="s">
        <v>77</v>
      </c>
      <c r="AE1089" t="s">
        <v>45</v>
      </c>
      <c r="AF1089" s="37">
        <v>0</v>
      </c>
      <c r="AG1089" s="79" t="str">
        <f t="shared" si="16"/>
        <v>0</v>
      </c>
      <c r="AH1089" s="3">
        <v>1</v>
      </c>
    </row>
    <row r="1090" spans="1:34" x14ac:dyDescent="0.3">
      <c r="A1090" t="s">
        <v>2283</v>
      </c>
      <c r="B1090" t="s">
        <v>1743</v>
      </c>
      <c r="C1090" t="s">
        <v>1860</v>
      </c>
      <c r="D1090">
        <v>7000000</v>
      </c>
      <c r="E1090">
        <v>7000000</v>
      </c>
      <c r="F1090">
        <v>310945.90999999997</v>
      </c>
      <c r="G1090">
        <v>0</v>
      </c>
      <c r="H1090">
        <v>0</v>
      </c>
      <c r="I1090">
        <v>3815398.9</v>
      </c>
      <c r="J1090" s="186">
        <v>54.505698571428567</v>
      </c>
      <c r="K1090">
        <v>0</v>
      </c>
      <c r="L1090">
        <v>0</v>
      </c>
      <c r="M1090">
        <v>3815398.9</v>
      </c>
      <c r="N1090">
        <v>0</v>
      </c>
      <c r="O1090">
        <v>4126344.81</v>
      </c>
      <c r="P1090">
        <v>0</v>
      </c>
      <c r="Q1090">
        <v>0</v>
      </c>
      <c r="R1090">
        <v>0</v>
      </c>
      <c r="S1090" t="s">
        <v>111</v>
      </c>
      <c r="T1090" t="s">
        <v>112</v>
      </c>
      <c r="U1090" t="s">
        <v>113</v>
      </c>
      <c r="V1090" t="s">
        <v>112</v>
      </c>
      <c r="W1090" t="s">
        <v>33</v>
      </c>
      <c r="X1090" t="s">
        <v>114</v>
      </c>
      <c r="Y1090" t="s">
        <v>44</v>
      </c>
      <c r="Z1090" s="198">
        <v>45418</v>
      </c>
      <c r="AA1090" s="198">
        <v>46387</v>
      </c>
      <c r="AB1090" t="s">
        <v>36</v>
      </c>
      <c r="AC1090">
        <v>7000000</v>
      </c>
      <c r="AD1090" t="s">
        <v>113</v>
      </c>
      <c r="AE1090" t="s">
        <v>45</v>
      </c>
      <c r="AF1090" s="37">
        <v>0</v>
      </c>
      <c r="AG1090" s="79" t="str">
        <f t="shared" si="16"/>
        <v>0</v>
      </c>
      <c r="AH1090" s="3">
        <v>1</v>
      </c>
    </row>
    <row r="1091" spans="1:34" x14ac:dyDescent="0.3">
      <c r="A1091" t="s">
        <v>2281</v>
      </c>
      <c r="B1091" t="s">
        <v>2282</v>
      </c>
      <c r="C1091" t="s">
        <v>1860</v>
      </c>
      <c r="D1091">
        <v>4000000</v>
      </c>
      <c r="E1091">
        <v>4000000</v>
      </c>
      <c r="F1091">
        <v>3269025.85</v>
      </c>
      <c r="G1091">
        <v>0</v>
      </c>
      <c r="H1091">
        <v>0</v>
      </c>
      <c r="I1091">
        <v>590961.93000000005</v>
      </c>
      <c r="J1091" s="186">
        <v>14.774048250000002</v>
      </c>
      <c r="K1091">
        <v>0</v>
      </c>
      <c r="L1091">
        <v>0</v>
      </c>
      <c r="M1091">
        <v>0</v>
      </c>
      <c r="N1091">
        <v>590961.93000000005</v>
      </c>
      <c r="O1091">
        <v>3859987.78</v>
      </c>
      <c r="P1091">
        <v>0</v>
      </c>
      <c r="Q1091">
        <v>0</v>
      </c>
      <c r="R1091">
        <v>0</v>
      </c>
      <c r="S1091" t="s">
        <v>111</v>
      </c>
      <c r="T1091" t="s">
        <v>112</v>
      </c>
      <c r="U1091" t="s">
        <v>113</v>
      </c>
      <c r="V1091" t="s">
        <v>112</v>
      </c>
      <c r="W1091" t="s">
        <v>33</v>
      </c>
      <c r="X1091" t="s">
        <v>114</v>
      </c>
      <c r="Y1091" t="s">
        <v>83</v>
      </c>
      <c r="Z1091" s="198">
        <v>45418</v>
      </c>
      <c r="AA1091" s="198">
        <v>46387</v>
      </c>
      <c r="AB1091" t="s">
        <v>36</v>
      </c>
      <c r="AC1091">
        <v>4000000</v>
      </c>
      <c r="AD1091" t="s">
        <v>113</v>
      </c>
      <c r="AE1091" t="s">
        <v>45</v>
      </c>
      <c r="AF1091" s="37">
        <v>0</v>
      </c>
      <c r="AG1091" s="79" t="str">
        <f t="shared" ref="AG1091:AG1154" si="17">IF(N1091&lt;0,"1","0")</f>
        <v>0</v>
      </c>
      <c r="AH1091" s="3">
        <v>1</v>
      </c>
    </row>
    <row r="1092" spans="1:34" x14ac:dyDescent="0.3">
      <c r="A1092" t="s">
        <v>2254</v>
      </c>
      <c r="B1092" t="s">
        <v>2255</v>
      </c>
      <c r="C1092" t="s">
        <v>1854</v>
      </c>
      <c r="D1092">
        <v>4600000</v>
      </c>
      <c r="E1092">
        <v>4600000</v>
      </c>
      <c r="F1092">
        <v>0</v>
      </c>
      <c r="G1092">
        <v>0</v>
      </c>
      <c r="H1092">
        <v>0</v>
      </c>
      <c r="I1092">
        <v>4590005</v>
      </c>
      <c r="J1092" s="186">
        <v>99.782717391304345</v>
      </c>
      <c r="K1092">
        <v>0</v>
      </c>
      <c r="L1092">
        <v>0</v>
      </c>
      <c r="M1092">
        <v>4590005</v>
      </c>
      <c r="N1092">
        <v>0</v>
      </c>
      <c r="O1092">
        <v>4590005</v>
      </c>
      <c r="P1092">
        <v>0</v>
      </c>
      <c r="Q1092">
        <v>0</v>
      </c>
      <c r="R1092">
        <v>0</v>
      </c>
      <c r="S1092" t="s">
        <v>2156</v>
      </c>
      <c r="T1092" t="s">
        <v>41</v>
      </c>
      <c r="U1092" t="s">
        <v>42</v>
      </c>
      <c r="V1092" t="s">
        <v>41</v>
      </c>
      <c r="W1092" t="s">
        <v>33</v>
      </c>
      <c r="X1092" t="s">
        <v>43</v>
      </c>
      <c r="Y1092" t="s">
        <v>35</v>
      </c>
      <c r="Z1092" s="198">
        <v>45420</v>
      </c>
      <c r="AA1092" s="198">
        <v>45807</v>
      </c>
      <c r="AB1092" t="s">
        <v>36</v>
      </c>
      <c r="AC1092">
        <v>4600000</v>
      </c>
      <c r="AD1092" t="s">
        <v>42</v>
      </c>
      <c r="AE1092" t="s">
        <v>37</v>
      </c>
      <c r="AF1092" s="37">
        <v>0</v>
      </c>
      <c r="AG1092" s="79" t="str">
        <f t="shared" si="17"/>
        <v>0</v>
      </c>
      <c r="AH1092" s="3">
        <v>1</v>
      </c>
    </row>
    <row r="1093" spans="1:34" x14ac:dyDescent="0.3">
      <c r="A1093" t="s">
        <v>2256</v>
      </c>
      <c r="B1093" t="s">
        <v>2257</v>
      </c>
      <c r="C1093" t="s">
        <v>1854</v>
      </c>
      <c r="D1093">
        <v>4000000</v>
      </c>
      <c r="E1093">
        <v>4000000</v>
      </c>
      <c r="F1093">
        <v>0</v>
      </c>
      <c r="G1093">
        <v>0</v>
      </c>
      <c r="H1093">
        <v>0</v>
      </c>
      <c r="I1093">
        <v>3848450.39</v>
      </c>
      <c r="J1093" s="186">
        <v>96.211259749999996</v>
      </c>
      <c r="K1093">
        <v>0</v>
      </c>
      <c r="L1093">
        <v>0</v>
      </c>
      <c r="M1093">
        <v>3848450.39</v>
      </c>
      <c r="N1093">
        <v>0</v>
      </c>
      <c r="O1093">
        <v>3848450.39</v>
      </c>
      <c r="P1093">
        <v>0</v>
      </c>
      <c r="Q1093">
        <v>0</v>
      </c>
      <c r="R1093">
        <v>0</v>
      </c>
      <c r="S1093" t="s">
        <v>72</v>
      </c>
      <c r="T1093" t="s">
        <v>41</v>
      </c>
      <c r="U1093" t="s">
        <v>42</v>
      </c>
      <c r="V1093" t="s">
        <v>41</v>
      </c>
      <c r="W1093" t="s">
        <v>33</v>
      </c>
      <c r="X1093" t="s">
        <v>43</v>
      </c>
      <c r="Y1093" t="s">
        <v>35</v>
      </c>
      <c r="Z1093" s="198">
        <v>45420</v>
      </c>
      <c r="AA1093" s="198">
        <v>45807</v>
      </c>
      <c r="AB1093" t="s">
        <v>36</v>
      </c>
      <c r="AC1093">
        <v>4000000</v>
      </c>
      <c r="AD1093" t="s">
        <v>42</v>
      </c>
      <c r="AE1093" t="s">
        <v>37</v>
      </c>
      <c r="AF1093" s="37">
        <v>0</v>
      </c>
      <c r="AG1093" s="79" t="str">
        <f t="shared" si="17"/>
        <v>0</v>
      </c>
      <c r="AH1093" s="3">
        <v>1</v>
      </c>
    </row>
    <row r="1094" spans="1:34" x14ac:dyDescent="0.3">
      <c r="A1094" t="s">
        <v>2258</v>
      </c>
      <c r="B1094" t="s">
        <v>2259</v>
      </c>
      <c r="C1094" t="s">
        <v>1854</v>
      </c>
      <c r="D1094">
        <v>4000000</v>
      </c>
      <c r="E1094">
        <v>4000000</v>
      </c>
      <c r="F1094">
        <v>167670.18</v>
      </c>
      <c r="G1094">
        <v>0</v>
      </c>
      <c r="H1094">
        <v>0</v>
      </c>
      <c r="I1094">
        <v>3771688.25</v>
      </c>
      <c r="J1094" s="186">
        <v>94.292206250000007</v>
      </c>
      <c r="K1094">
        <v>0</v>
      </c>
      <c r="L1094">
        <v>0</v>
      </c>
      <c r="M1094">
        <v>2328780.7000000002</v>
      </c>
      <c r="N1094">
        <v>1442907.55</v>
      </c>
      <c r="O1094">
        <v>3939358.43</v>
      </c>
      <c r="P1094">
        <v>0</v>
      </c>
      <c r="Q1094">
        <v>0</v>
      </c>
      <c r="R1094">
        <v>0</v>
      </c>
      <c r="S1094" t="s">
        <v>72</v>
      </c>
      <c r="T1094" t="s">
        <v>41</v>
      </c>
      <c r="U1094" t="s">
        <v>42</v>
      </c>
      <c r="V1094" t="s">
        <v>41</v>
      </c>
      <c r="W1094" t="s">
        <v>33</v>
      </c>
      <c r="X1094" t="s">
        <v>43</v>
      </c>
      <c r="Y1094" t="s">
        <v>83</v>
      </c>
      <c r="Z1094" s="198">
        <v>45420</v>
      </c>
      <c r="AA1094" s="198">
        <v>45807</v>
      </c>
      <c r="AB1094" t="s">
        <v>36</v>
      </c>
      <c r="AC1094">
        <v>4000000</v>
      </c>
      <c r="AD1094" t="s">
        <v>42</v>
      </c>
      <c r="AE1094" t="s">
        <v>45</v>
      </c>
      <c r="AF1094" s="37">
        <v>0</v>
      </c>
      <c r="AG1094" s="79" t="str">
        <f t="shared" si="17"/>
        <v>0</v>
      </c>
      <c r="AH1094" s="3">
        <v>1</v>
      </c>
    </row>
    <row r="1095" spans="1:34" x14ac:dyDescent="0.3">
      <c r="A1095" t="s">
        <v>2267</v>
      </c>
      <c r="B1095" t="s">
        <v>2268</v>
      </c>
      <c r="C1095" t="s">
        <v>1854</v>
      </c>
      <c r="D1095">
        <v>2600000</v>
      </c>
      <c r="E1095">
        <v>2600000</v>
      </c>
      <c r="F1095">
        <v>248103</v>
      </c>
      <c r="G1095">
        <v>0</v>
      </c>
      <c r="H1095">
        <v>0</v>
      </c>
      <c r="I1095">
        <v>2299781.88</v>
      </c>
      <c r="J1095" s="186">
        <v>88.453149230769228</v>
      </c>
      <c r="K1095">
        <v>0</v>
      </c>
      <c r="L1095">
        <v>0</v>
      </c>
      <c r="M1095">
        <v>2299781.88</v>
      </c>
      <c r="N1095">
        <v>0</v>
      </c>
      <c r="O1095">
        <v>2547884.88</v>
      </c>
      <c r="P1095">
        <v>0</v>
      </c>
      <c r="Q1095">
        <v>0</v>
      </c>
      <c r="R1095">
        <v>0</v>
      </c>
      <c r="S1095" t="s">
        <v>72</v>
      </c>
      <c r="T1095" t="s">
        <v>41</v>
      </c>
      <c r="U1095" t="s">
        <v>42</v>
      </c>
      <c r="V1095" t="s">
        <v>41</v>
      </c>
      <c r="W1095" t="s">
        <v>33</v>
      </c>
      <c r="X1095" t="s">
        <v>43</v>
      </c>
      <c r="Y1095" t="s">
        <v>35</v>
      </c>
      <c r="Z1095" s="198">
        <v>45420</v>
      </c>
      <c r="AA1095" s="198">
        <v>45807</v>
      </c>
      <c r="AB1095" t="s">
        <v>36</v>
      </c>
      <c r="AC1095">
        <v>2600000</v>
      </c>
      <c r="AD1095" t="s">
        <v>42</v>
      </c>
      <c r="AE1095" t="s">
        <v>45</v>
      </c>
      <c r="AF1095" s="37">
        <v>0</v>
      </c>
      <c r="AG1095" s="79" t="str">
        <f t="shared" si="17"/>
        <v>0</v>
      </c>
      <c r="AH1095" s="3">
        <v>1</v>
      </c>
    </row>
    <row r="1096" spans="1:34" x14ac:dyDescent="0.3">
      <c r="A1096" t="s">
        <v>2318</v>
      </c>
      <c r="B1096" t="s">
        <v>2319</v>
      </c>
      <c r="C1096" t="s">
        <v>1859</v>
      </c>
      <c r="D1096">
        <v>600000</v>
      </c>
      <c r="E1096">
        <v>600000</v>
      </c>
      <c r="F1096">
        <v>0</v>
      </c>
      <c r="G1096">
        <v>0</v>
      </c>
      <c r="H1096">
        <v>0</v>
      </c>
      <c r="I1096">
        <v>429494.63</v>
      </c>
      <c r="J1096" s="186">
        <v>71.582438333333329</v>
      </c>
      <c r="K1096">
        <v>0</v>
      </c>
      <c r="L1096">
        <v>0</v>
      </c>
      <c r="M1096">
        <v>429494.63</v>
      </c>
      <c r="N1096">
        <v>0</v>
      </c>
      <c r="O1096">
        <v>429494.63</v>
      </c>
      <c r="P1096">
        <v>0</v>
      </c>
      <c r="Q1096">
        <v>0</v>
      </c>
      <c r="R1096">
        <v>0</v>
      </c>
      <c r="S1096" t="s">
        <v>231</v>
      </c>
      <c r="T1096" t="s">
        <v>162</v>
      </c>
      <c r="U1096" t="s">
        <v>163</v>
      </c>
      <c r="V1096" t="s">
        <v>162</v>
      </c>
      <c r="W1096" t="s">
        <v>33</v>
      </c>
      <c r="X1096" t="s">
        <v>164</v>
      </c>
      <c r="Y1096" t="s">
        <v>35</v>
      </c>
      <c r="Z1096" s="198">
        <v>45383</v>
      </c>
      <c r="AA1096" s="198">
        <v>46022</v>
      </c>
      <c r="AB1096" t="s">
        <v>36</v>
      </c>
      <c r="AC1096">
        <v>600000</v>
      </c>
      <c r="AD1096" t="s">
        <v>163</v>
      </c>
      <c r="AE1096" t="s">
        <v>37</v>
      </c>
      <c r="AF1096" s="37">
        <v>0</v>
      </c>
      <c r="AG1096" s="79" t="str">
        <f t="shared" si="17"/>
        <v>0</v>
      </c>
      <c r="AH1096" s="3">
        <v>1</v>
      </c>
    </row>
    <row r="1097" spans="1:34" x14ac:dyDescent="0.3">
      <c r="A1097" t="s">
        <v>2376</v>
      </c>
      <c r="B1097" t="s">
        <v>2377</v>
      </c>
      <c r="C1097" t="s">
        <v>1854</v>
      </c>
      <c r="D1097">
        <v>2600000</v>
      </c>
      <c r="E1097">
        <v>2600000</v>
      </c>
      <c r="F1097">
        <v>0</v>
      </c>
      <c r="G1097">
        <v>0</v>
      </c>
      <c r="H1097">
        <v>0</v>
      </c>
      <c r="I1097">
        <v>2586826.15</v>
      </c>
      <c r="J1097" s="186">
        <v>99.493313461538463</v>
      </c>
      <c r="K1097">
        <v>0</v>
      </c>
      <c r="L1097">
        <v>0</v>
      </c>
      <c r="M1097">
        <v>2586826.15</v>
      </c>
      <c r="N1097">
        <v>0</v>
      </c>
      <c r="O1097">
        <v>2586826.15</v>
      </c>
      <c r="P1097">
        <v>0</v>
      </c>
      <c r="Q1097">
        <v>0</v>
      </c>
      <c r="R1097">
        <v>0</v>
      </c>
      <c r="S1097" t="s">
        <v>72</v>
      </c>
      <c r="T1097" t="s">
        <v>41</v>
      </c>
      <c r="U1097" t="s">
        <v>42</v>
      </c>
      <c r="V1097" t="s">
        <v>41</v>
      </c>
      <c r="W1097" t="s">
        <v>33</v>
      </c>
      <c r="X1097" t="s">
        <v>43</v>
      </c>
      <c r="Y1097" t="s">
        <v>35</v>
      </c>
      <c r="Z1097" s="198">
        <v>45420</v>
      </c>
      <c r="AA1097" s="198">
        <v>45807</v>
      </c>
      <c r="AB1097" t="s">
        <v>36</v>
      </c>
      <c r="AC1097">
        <v>2600000</v>
      </c>
      <c r="AD1097" t="s">
        <v>42</v>
      </c>
      <c r="AE1097" t="s">
        <v>37</v>
      </c>
      <c r="AF1097" s="37">
        <v>0</v>
      </c>
      <c r="AG1097" s="79" t="str">
        <f t="shared" si="17"/>
        <v>0</v>
      </c>
      <c r="AH1097" s="3">
        <v>1</v>
      </c>
    </row>
    <row r="1098" spans="1:34" x14ac:dyDescent="0.3">
      <c r="A1098" t="s">
        <v>2252</v>
      </c>
      <c r="B1098" t="s">
        <v>2253</v>
      </c>
      <c r="C1098" t="s">
        <v>1859</v>
      </c>
      <c r="D1098">
        <v>800000</v>
      </c>
      <c r="E1098">
        <v>800000</v>
      </c>
      <c r="F1098">
        <v>0</v>
      </c>
      <c r="G1098">
        <v>0</v>
      </c>
      <c r="H1098">
        <v>0</v>
      </c>
      <c r="I1098">
        <v>550580.64</v>
      </c>
      <c r="J1098" s="186">
        <v>68.822580000000002</v>
      </c>
      <c r="K1098">
        <v>0</v>
      </c>
      <c r="L1098">
        <v>0</v>
      </c>
      <c r="M1098">
        <v>550580.64</v>
      </c>
      <c r="N1098">
        <v>0</v>
      </c>
      <c r="O1098">
        <v>550580.64</v>
      </c>
      <c r="P1098">
        <v>0</v>
      </c>
      <c r="Q1098">
        <v>0</v>
      </c>
      <c r="R1098">
        <v>0</v>
      </c>
      <c r="S1098" t="s">
        <v>1355</v>
      </c>
      <c r="T1098" t="s">
        <v>162</v>
      </c>
      <c r="U1098" t="s">
        <v>163</v>
      </c>
      <c r="V1098" t="s">
        <v>162</v>
      </c>
      <c r="W1098" t="s">
        <v>33</v>
      </c>
      <c r="X1098" t="s">
        <v>164</v>
      </c>
      <c r="Y1098" t="s">
        <v>35</v>
      </c>
      <c r="Z1098" s="198">
        <v>45383</v>
      </c>
      <c r="AA1098" s="198">
        <v>45657</v>
      </c>
      <c r="AB1098" t="s">
        <v>36</v>
      </c>
      <c r="AC1098">
        <v>800000</v>
      </c>
      <c r="AD1098" t="s">
        <v>163</v>
      </c>
      <c r="AE1098" t="s">
        <v>37</v>
      </c>
      <c r="AF1098" s="37">
        <v>0</v>
      </c>
      <c r="AG1098" s="79" t="str">
        <f t="shared" si="17"/>
        <v>0</v>
      </c>
      <c r="AH1098" s="3">
        <v>1</v>
      </c>
    </row>
    <row r="1099" spans="1:34" x14ac:dyDescent="0.3">
      <c r="A1099" t="s">
        <v>2265</v>
      </c>
      <c r="B1099" t="s">
        <v>2266</v>
      </c>
      <c r="C1099" t="s">
        <v>1854</v>
      </c>
      <c r="D1099">
        <v>2900000</v>
      </c>
      <c r="E1099">
        <v>2900000</v>
      </c>
      <c r="F1099">
        <v>0</v>
      </c>
      <c r="G1099">
        <v>0</v>
      </c>
      <c r="H1099">
        <v>0</v>
      </c>
      <c r="I1099">
        <v>2876385.48</v>
      </c>
      <c r="J1099" s="186">
        <v>99.185706206896555</v>
      </c>
      <c r="K1099">
        <v>0</v>
      </c>
      <c r="L1099">
        <v>0</v>
      </c>
      <c r="M1099">
        <v>2876385.48</v>
      </c>
      <c r="N1099">
        <v>0</v>
      </c>
      <c r="O1099">
        <v>2876385.48</v>
      </c>
      <c r="P1099">
        <v>0</v>
      </c>
      <c r="Q1099">
        <v>0</v>
      </c>
      <c r="R1099">
        <v>0</v>
      </c>
      <c r="S1099" t="s">
        <v>72</v>
      </c>
      <c r="T1099" t="s">
        <v>41</v>
      </c>
      <c r="U1099" t="s">
        <v>42</v>
      </c>
      <c r="V1099" t="s">
        <v>41</v>
      </c>
      <c r="W1099" t="s">
        <v>33</v>
      </c>
      <c r="X1099" t="s">
        <v>43</v>
      </c>
      <c r="Y1099" t="s">
        <v>35</v>
      </c>
      <c r="Z1099" s="198">
        <v>45420</v>
      </c>
      <c r="AA1099" s="198">
        <v>45807</v>
      </c>
      <c r="AB1099" t="s">
        <v>36</v>
      </c>
      <c r="AC1099">
        <v>2900000</v>
      </c>
      <c r="AD1099" t="s">
        <v>42</v>
      </c>
      <c r="AE1099" t="s">
        <v>37</v>
      </c>
      <c r="AF1099" s="37">
        <v>0</v>
      </c>
      <c r="AG1099" s="79" t="str">
        <f t="shared" si="17"/>
        <v>0</v>
      </c>
      <c r="AH1099" s="3">
        <v>1</v>
      </c>
    </row>
    <row r="1100" spans="1:34" x14ac:dyDescent="0.3">
      <c r="A1100" t="s">
        <v>2277</v>
      </c>
      <c r="B1100" t="s">
        <v>2278</v>
      </c>
      <c r="C1100" t="s">
        <v>1856</v>
      </c>
      <c r="D1100">
        <v>12100000</v>
      </c>
      <c r="E1100">
        <v>12100000</v>
      </c>
      <c r="F1100">
        <v>3064433.35</v>
      </c>
      <c r="G1100">
        <v>-25749.15</v>
      </c>
      <c r="H1100">
        <v>-25749.15</v>
      </c>
      <c r="I1100">
        <v>7972024.9699999997</v>
      </c>
      <c r="J1100" s="186">
        <v>65.884503884297516</v>
      </c>
      <c r="K1100">
        <v>0</v>
      </c>
      <c r="L1100">
        <v>0</v>
      </c>
      <c r="M1100">
        <v>7318419.2599999998</v>
      </c>
      <c r="N1100">
        <v>679354.86</v>
      </c>
      <c r="O1100">
        <v>11036458.32</v>
      </c>
      <c r="P1100">
        <v>0</v>
      </c>
      <c r="Q1100">
        <v>0</v>
      </c>
      <c r="R1100">
        <v>0</v>
      </c>
      <c r="S1100" t="s">
        <v>1784</v>
      </c>
      <c r="T1100" t="s">
        <v>76</v>
      </c>
      <c r="U1100" t="s">
        <v>77</v>
      </c>
      <c r="V1100" t="s">
        <v>76</v>
      </c>
      <c r="W1100" t="s">
        <v>33</v>
      </c>
      <c r="X1100" t="s">
        <v>78</v>
      </c>
      <c r="Y1100" t="s">
        <v>317</v>
      </c>
      <c r="Z1100" s="198">
        <v>45383</v>
      </c>
      <c r="AA1100" s="198">
        <v>46203</v>
      </c>
      <c r="AB1100" t="s">
        <v>36</v>
      </c>
      <c r="AC1100">
        <v>12100000</v>
      </c>
      <c r="AD1100" t="s">
        <v>77</v>
      </c>
      <c r="AE1100" t="s">
        <v>45</v>
      </c>
      <c r="AF1100" s="37">
        <v>0</v>
      </c>
      <c r="AG1100" s="79" t="str">
        <f t="shared" si="17"/>
        <v>0</v>
      </c>
      <c r="AH1100" s="3">
        <v>1</v>
      </c>
    </row>
    <row r="1101" spans="1:34" x14ac:dyDescent="0.3">
      <c r="A1101" t="s">
        <v>2302</v>
      </c>
      <c r="B1101" t="s">
        <v>2303</v>
      </c>
      <c r="C1101" t="s">
        <v>1855</v>
      </c>
      <c r="D1101">
        <v>2112000</v>
      </c>
      <c r="E1101">
        <v>2112000</v>
      </c>
      <c r="F1101">
        <v>0</v>
      </c>
      <c r="G1101">
        <v>0</v>
      </c>
      <c r="H1101">
        <v>0</v>
      </c>
      <c r="I1101">
        <v>1740300.17</v>
      </c>
      <c r="J1101" s="186">
        <v>82.400576231060597</v>
      </c>
      <c r="K1101">
        <v>0</v>
      </c>
      <c r="L1101">
        <v>0</v>
      </c>
      <c r="M1101">
        <v>1740300.17</v>
      </c>
      <c r="N1101">
        <v>0</v>
      </c>
      <c r="O1101">
        <v>1740300.17</v>
      </c>
      <c r="P1101">
        <v>0</v>
      </c>
      <c r="Q1101">
        <v>0</v>
      </c>
      <c r="R1101">
        <v>0</v>
      </c>
      <c r="S1101" t="s">
        <v>286</v>
      </c>
      <c r="T1101" t="s">
        <v>57</v>
      </c>
      <c r="U1101" t="s">
        <v>58</v>
      </c>
      <c r="V1101" t="s">
        <v>57</v>
      </c>
      <c r="W1101" t="s">
        <v>33</v>
      </c>
      <c r="X1101" t="s">
        <v>59</v>
      </c>
      <c r="Y1101" t="s">
        <v>35</v>
      </c>
      <c r="Z1101" s="198">
        <v>45422</v>
      </c>
      <c r="AA1101" s="198">
        <v>45930</v>
      </c>
      <c r="AB1101" t="s">
        <v>36</v>
      </c>
      <c r="AC1101">
        <v>2112000</v>
      </c>
      <c r="AD1101" t="s">
        <v>58</v>
      </c>
      <c r="AE1101" t="s">
        <v>45</v>
      </c>
      <c r="AF1101" s="37">
        <v>0</v>
      </c>
      <c r="AG1101" s="79" t="str">
        <f t="shared" si="17"/>
        <v>0</v>
      </c>
      <c r="AH1101" s="3">
        <v>1</v>
      </c>
    </row>
    <row r="1102" spans="1:34" x14ac:dyDescent="0.3">
      <c r="A1102" t="s">
        <v>2306</v>
      </c>
      <c r="B1102" t="s">
        <v>2307</v>
      </c>
      <c r="C1102" t="s">
        <v>1855</v>
      </c>
      <c r="D1102">
        <v>1269000</v>
      </c>
      <c r="E1102">
        <v>1269000</v>
      </c>
      <c r="F1102">
        <v>0</v>
      </c>
      <c r="G1102">
        <v>0</v>
      </c>
      <c r="H1102">
        <v>0</v>
      </c>
      <c r="I1102">
        <v>1203583.56</v>
      </c>
      <c r="J1102" s="186">
        <v>94.845040189125299</v>
      </c>
      <c r="K1102">
        <v>0</v>
      </c>
      <c r="L1102">
        <v>0</v>
      </c>
      <c r="M1102">
        <v>915051.41</v>
      </c>
      <c r="N1102">
        <v>288532.15000000002</v>
      </c>
      <c r="O1102">
        <v>1203583.56</v>
      </c>
      <c r="P1102">
        <v>0</v>
      </c>
      <c r="Q1102">
        <v>0</v>
      </c>
      <c r="R1102">
        <v>0</v>
      </c>
      <c r="S1102" t="s">
        <v>286</v>
      </c>
      <c r="T1102" t="s">
        <v>57</v>
      </c>
      <c r="U1102" t="s">
        <v>58</v>
      </c>
      <c r="V1102" t="s">
        <v>57</v>
      </c>
      <c r="W1102" t="s">
        <v>33</v>
      </c>
      <c r="X1102" t="s">
        <v>59</v>
      </c>
      <c r="Y1102" t="s">
        <v>35</v>
      </c>
      <c r="Z1102" s="198">
        <v>45422</v>
      </c>
      <c r="AA1102" s="198">
        <v>45930</v>
      </c>
      <c r="AB1102" t="s">
        <v>36</v>
      </c>
      <c r="AC1102">
        <v>1269000</v>
      </c>
      <c r="AD1102" t="s">
        <v>58</v>
      </c>
      <c r="AE1102" t="s">
        <v>45</v>
      </c>
      <c r="AF1102" s="37">
        <v>0</v>
      </c>
      <c r="AG1102" s="79" t="str">
        <f t="shared" si="17"/>
        <v>0</v>
      </c>
      <c r="AH1102" s="3">
        <v>1</v>
      </c>
    </row>
    <row r="1103" spans="1:34" x14ac:dyDescent="0.3">
      <c r="A1103" t="s">
        <v>2316</v>
      </c>
      <c r="B1103" t="s">
        <v>2317</v>
      </c>
      <c r="C1103" t="s">
        <v>1855</v>
      </c>
      <c r="D1103">
        <v>2500999</v>
      </c>
      <c r="E1103">
        <v>2500999</v>
      </c>
      <c r="F1103">
        <v>0</v>
      </c>
      <c r="G1103">
        <v>0</v>
      </c>
      <c r="H1103">
        <v>0</v>
      </c>
      <c r="I1103">
        <v>2498219.89</v>
      </c>
      <c r="J1103" s="186">
        <v>99.888880003550582</v>
      </c>
      <c r="K1103">
        <v>0</v>
      </c>
      <c r="L1103">
        <v>0</v>
      </c>
      <c r="M1103">
        <v>2498219.89</v>
      </c>
      <c r="N1103">
        <v>0</v>
      </c>
      <c r="O1103">
        <v>2498219.89</v>
      </c>
      <c r="P1103">
        <v>0</v>
      </c>
      <c r="Q1103">
        <v>0</v>
      </c>
      <c r="R1103">
        <v>0</v>
      </c>
      <c r="S1103" t="s">
        <v>286</v>
      </c>
      <c r="T1103" t="s">
        <v>57</v>
      </c>
      <c r="U1103" t="s">
        <v>58</v>
      </c>
      <c r="V1103" t="s">
        <v>57</v>
      </c>
      <c r="W1103" t="s">
        <v>33</v>
      </c>
      <c r="X1103" t="s">
        <v>59</v>
      </c>
      <c r="Y1103" t="s">
        <v>35</v>
      </c>
      <c r="Z1103" s="198">
        <v>45422</v>
      </c>
      <c r="AA1103" s="198">
        <v>46022</v>
      </c>
      <c r="AB1103" t="s">
        <v>36</v>
      </c>
      <c r="AC1103">
        <v>2311000</v>
      </c>
      <c r="AD1103" t="s">
        <v>58</v>
      </c>
      <c r="AE1103" t="s">
        <v>37</v>
      </c>
      <c r="AF1103" s="37">
        <v>0</v>
      </c>
      <c r="AG1103" s="79" t="str">
        <f t="shared" si="17"/>
        <v>0</v>
      </c>
      <c r="AH1103" s="3">
        <v>1</v>
      </c>
    </row>
    <row r="1104" spans="1:34" x14ac:dyDescent="0.3">
      <c r="A1104" t="s">
        <v>2380</v>
      </c>
      <c r="B1104" t="s">
        <v>2381</v>
      </c>
      <c r="C1104" t="s">
        <v>1855</v>
      </c>
      <c r="D1104">
        <v>891000</v>
      </c>
      <c r="E1104">
        <v>891000</v>
      </c>
      <c r="F1104">
        <v>0</v>
      </c>
      <c r="G1104">
        <v>0</v>
      </c>
      <c r="H1104">
        <v>0</v>
      </c>
      <c r="I1104">
        <v>576616.69999999995</v>
      </c>
      <c r="J1104" s="186">
        <v>64.715679012345674</v>
      </c>
      <c r="K1104">
        <v>0</v>
      </c>
      <c r="L1104">
        <v>0</v>
      </c>
      <c r="M1104">
        <v>576616.69999999995</v>
      </c>
      <c r="N1104">
        <v>0</v>
      </c>
      <c r="O1104">
        <v>576616.69999999995</v>
      </c>
      <c r="P1104">
        <v>0</v>
      </c>
      <c r="Q1104">
        <v>0</v>
      </c>
      <c r="R1104">
        <v>0</v>
      </c>
      <c r="S1104" t="s">
        <v>286</v>
      </c>
      <c r="T1104" t="s">
        <v>57</v>
      </c>
      <c r="U1104" t="s">
        <v>58</v>
      </c>
      <c r="V1104" t="s">
        <v>57</v>
      </c>
      <c r="W1104" t="s">
        <v>33</v>
      </c>
      <c r="X1104" t="s">
        <v>59</v>
      </c>
      <c r="Y1104" t="s">
        <v>35</v>
      </c>
      <c r="Z1104" s="198">
        <v>45422</v>
      </c>
      <c r="AA1104" s="198">
        <v>45930</v>
      </c>
      <c r="AB1104" t="s">
        <v>36</v>
      </c>
      <c r="AC1104">
        <v>891000</v>
      </c>
      <c r="AD1104" t="s">
        <v>58</v>
      </c>
      <c r="AE1104" t="s">
        <v>45</v>
      </c>
      <c r="AF1104" s="37">
        <v>0</v>
      </c>
      <c r="AG1104" s="79" t="str">
        <f t="shared" si="17"/>
        <v>0</v>
      </c>
      <c r="AH1104" s="3">
        <v>1</v>
      </c>
    </row>
    <row r="1105" spans="1:34" x14ac:dyDescent="0.3">
      <c r="A1105" t="s">
        <v>2308</v>
      </c>
      <c r="B1105" t="s">
        <v>2309</v>
      </c>
      <c r="C1105" t="s">
        <v>1855</v>
      </c>
      <c r="D1105">
        <v>287000</v>
      </c>
      <c r="E1105">
        <v>287000</v>
      </c>
      <c r="F1105">
        <v>0</v>
      </c>
      <c r="G1105">
        <v>0</v>
      </c>
      <c r="H1105">
        <v>0</v>
      </c>
      <c r="I1105">
        <v>269364.84000000003</v>
      </c>
      <c r="J1105" s="186">
        <v>93.855344947735205</v>
      </c>
      <c r="K1105">
        <v>0</v>
      </c>
      <c r="L1105">
        <v>0</v>
      </c>
      <c r="M1105">
        <v>269364.84000000003</v>
      </c>
      <c r="N1105">
        <v>0</v>
      </c>
      <c r="O1105">
        <v>269364.84000000003</v>
      </c>
      <c r="P1105">
        <v>0</v>
      </c>
      <c r="Q1105">
        <v>0</v>
      </c>
      <c r="R1105">
        <v>0</v>
      </c>
      <c r="S1105" t="s">
        <v>286</v>
      </c>
      <c r="T1105" t="s">
        <v>57</v>
      </c>
      <c r="U1105" t="s">
        <v>58</v>
      </c>
      <c r="V1105" t="s">
        <v>57</v>
      </c>
      <c r="W1105" t="s">
        <v>33</v>
      </c>
      <c r="X1105" t="s">
        <v>59</v>
      </c>
      <c r="Y1105" t="s">
        <v>35</v>
      </c>
      <c r="Z1105" s="198">
        <v>45422</v>
      </c>
      <c r="AA1105" s="198">
        <v>45930</v>
      </c>
      <c r="AB1105" t="s">
        <v>36</v>
      </c>
      <c r="AC1105">
        <v>287000</v>
      </c>
      <c r="AD1105" t="s">
        <v>58</v>
      </c>
      <c r="AE1105" t="s">
        <v>37</v>
      </c>
      <c r="AF1105" s="37">
        <v>0</v>
      </c>
      <c r="AG1105" s="79" t="str">
        <f t="shared" si="17"/>
        <v>0</v>
      </c>
      <c r="AH1105" s="3">
        <v>1</v>
      </c>
    </row>
    <row r="1106" spans="1:34" x14ac:dyDescent="0.3">
      <c r="A1106" t="s">
        <v>2288</v>
      </c>
      <c r="B1106" t="s">
        <v>2289</v>
      </c>
      <c r="C1106" t="s">
        <v>1853</v>
      </c>
      <c r="D1106">
        <v>2500000</v>
      </c>
      <c r="E1106">
        <v>2500000</v>
      </c>
      <c r="F1106">
        <v>697605.23</v>
      </c>
      <c r="G1106">
        <v>0.02</v>
      </c>
      <c r="H1106">
        <v>0.02</v>
      </c>
      <c r="I1106">
        <v>1764112.45</v>
      </c>
      <c r="J1106" s="186">
        <v>70.564498</v>
      </c>
      <c r="K1106">
        <v>0</v>
      </c>
      <c r="L1106">
        <v>0</v>
      </c>
      <c r="M1106">
        <v>1150605.3600000001</v>
      </c>
      <c r="N1106">
        <v>613507.06999999995</v>
      </c>
      <c r="O1106">
        <v>2461717.6800000002</v>
      </c>
      <c r="P1106">
        <v>0</v>
      </c>
      <c r="Q1106">
        <v>0</v>
      </c>
      <c r="R1106">
        <v>0</v>
      </c>
      <c r="S1106" t="s">
        <v>391</v>
      </c>
      <c r="T1106" t="s">
        <v>31</v>
      </c>
      <c r="U1106" t="s">
        <v>32</v>
      </c>
      <c r="V1106" t="s">
        <v>31</v>
      </c>
      <c r="W1106" t="s">
        <v>33</v>
      </c>
      <c r="X1106" t="s">
        <v>34</v>
      </c>
      <c r="Y1106" t="s">
        <v>784</v>
      </c>
      <c r="Z1106" s="198">
        <v>45383</v>
      </c>
      <c r="AA1106" s="198">
        <v>46112</v>
      </c>
      <c r="AB1106" t="s">
        <v>36</v>
      </c>
      <c r="AC1106">
        <v>2500000</v>
      </c>
      <c r="AD1106" t="s">
        <v>32</v>
      </c>
      <c r="AE1106" t="s">
        <v>45</v>
      </c>
      <c r="AF1106" s="37">
        <v>0</v>
      </c>
      <c r="AG1106" s="79" t="str">
        <f t="shared" si="17"/>
        <v>0</v>
      </c>
      <c r="AH1106" s="3">
        <v>1</v>
      </c>
    </row>
    <row r="1107" spans="1:34" x14ac:dyDescent="0.3">
      <c r="A1107" t="s">
        <v>2275</v>
      </c>
      <c r="B1107" t="s">
        <v>2276</v>
      </c>
      <c r="C1107" t="s">
        <v>1853</v>
      </c>
      <c r="D1107">
        <v>5000000</v>
      </c>
      <c r="E1107">
        <v>5000000</v>
      </c>
      <c r="F1107">
        <v>0</v>
      </c>
      <c r="G1107">
        <v>35143.769999999997</v>
      </c>
      <c r="H1107">
        <v>35143.769999999997</v>
      </c>
      <c r="I1107">
        <v>4833660.17</v>
      </c>
      <c r="J1107" s="186">
        <v>96.673203400000006</v>
      </c>
      <c r="K1107">
        <v>0</v>
      </c>
      <c r="L1107">
        <v>0</v>
      </c>
      <c r="M1107">
        <v>3684347.5</v>
      </c>
      <c r="N1107">
        <v>1114168.8999999999</v>
      </c>
      <c r="O1107">
        <v>4833660.17</v>
      </c>
      <c r="P1107">
        <v>0</v>
      </c>
      <c r="Q1107">
        <v>0</v>
      </c>
      <c r="R1107">
        <v>0</v>
      </c>
      <c r="S1107" t="s">
        <v>391</v>
      </c>
      <c r="T1107" t="s">
        <v>31</v>
      </c>
      <c r="U1107" t="s">
        <v>32</v>
      </c>
      <c r="V1107" t="s">
        <v>31</v>
      </c>
      <c r="W1107" t="s">
        <v>33</v>
      </c>
      <c r="X1107" t="s">
        <v>34</v>
      </c>
      <c r="Y1107" t="s">
        <v>44</v>
      </c>
      <c r="Z1107" s="198">
        <v>45383</v>
      </c>
      <c r="AA1107" s="198">
        <v>46112</v>
      </c>
      <c r="AB1107" t="s">
        <v>36</v>
      </c>
      <c r="AC1107">
        <v>5000000</v>
      </c>
      <c r="AD1107" t="s">
        <v>32</v>
      </c>
      <c r="AE1107" t="s">
        <v>45</v>
      </c>
      <c r="AF1107" s="37">
        <v>0</v>
      </c>
      <c r="AG1107" s="79" t="str">
        <f t="shared" si="17"/>
        <v>0</v>
      </c>
      <c r="AH1107" s="3">
        <v>1</v>
      </c>
    </row>
    <row r="1108" spans="1:34" x14ac:dyDescent="0.3">
      <c r="A1108" t="s">
        <v>2290</v>
      </c>
      <c r="B1108" t="s">
        <v>2291</v>
      </c>
      <c r="C1108" t="s">
        <v>1858</v>
      </c>
      <c r="D1108">
        <v>14800000</v>
      </c>
      <c r="E1108">
        <v>14800000</v>
      </c>
      <c r="F1108">
        <v>7990585.2999999998</v>
      </c>
      <c r="G1108">
        <v>0</v>
      </c>
      <c r="H1108">
        <v>0</v>
      </c>
      <c r="I1108">
        <v>5928622.0899999999</v>
      </c>
      <c r="J1108" s="186">
        <v>40.058257364864865</v>
      </c>
      <c r="K1108">
        <v>0</v>
      </c>
      <c r="L1108">
        <v>0</v>
      </c>
      <c r="M1108">
        <v>5458642.7199999997</v>
      </c>
      <c r="N1108">
        <v>469979.37</v>
      </c>
      <c r="O1108">
        <v>13919207.390000001</v>
      </c>
      <c r="P1108">
        <v>0</v>
      </c>
      <c r="Q1108">
        <v>0</v>
      </c>
      <c r="R1108">
        <v>0</v>
      </c>
      <c r="S1108" t="s">
        <v>1231</v>
      </c>
      <c r="T1108" t="s">
        <v>51</v>
      </c>
      <c r="U1108" t="s">
        <v>52</v>
      </c>
      <c r="V1108" t="s">
        <v>51</v>
      </c>
      <c r="W1108" t="s">
        <v>33</v>
      </c>
      <c r="X1108" t="s">
        <v>53</v>
      </c>
      <c r="Y1108" t="s">
        <v>317</v>
      </c>
      <c r="Z1108" s="198">
        <v>45426</v>
      </c>
      <c r="AA1108" s="198">
        <v>46156</v>
      </c>
      <c r="AB1108" t="s">
        <v>36</v>
      </c>
      <c r="AC1108">
        <v>14800000</v>
      </c>
      <c r="AD1108" t="s">
        <v>52</v>
      </c>
      <c r="AE1108" t="s">
        <v>45</v>
      </c>
      <c r="AF1108" s="37">
        <v>0</v>
      </c>
      <c r="AG1108" s="79" t="str">
        <f t="shared" si="17"/>
        <v>0</v>
      </c>
      <c r="AH1108" s="3">
        <v>1</v>
      </c>
    </row>
    <row r="1109" spans="1:34" x14ac:dyDescent="0.3">
      <c r="A1109" t="s">
        <v>2286</v>
      </c>
      <c r="B1109" t="s">
        <v>2287</v>
      </c>
      <c r="C1109" t="s">
        <v>1857</v>
      </c>
      <c r="D1109">
        <v>4000000</v>
      </c>
      <c r="E1109">
        <v>4000000</v>
      </c>
      <c r="F1109">
        <v>176953.13</v>
      </c>
      <c r="G1109">
        <v>0</v>
      </c>
      <c r="H1109">
        <v>0</v>
      </c>
      <c r="I1109">
        <v>3339842.97</v>
      </c>
      <c r="J1109" s="186">
        <v>83.496074250000007</v>
      </c>
      <c r="K1109">
        <v>0</v>
      </c>
      <c r="L1109">
        <v>0</v>
      </c>
      <c r="M1109">
        <v>1874464.5</v>
      </c>
      <c r="N1109">
        <v>1465378.47</v>
      </c>
      <c r="O1109">
        <v>3516796.1</v>
      </c>
      <c r="P1109">
        <v>0</v>
      </c>
      <c r="Q1109">
        <v>0</v>
      </c>
      <c r="R1109">
        <v>0</v>
      </c>
      <c r="S1109" t="s">
        <v>2156</v>
      </c>
      <c r="T1109" t="s">
        <v>100</v>
      </c>
      <c r="U1109" t="s">
        <v>101</v>
      </c>
      <c r="V1109" t="s">
        <v>100</v>
      </c>
      <c r="W1109" t="s">
        <v>33</v>
      </c>
      <c r="X1109" t="s">
        <v>102</v>
      </c>
      <c r="Y1109" t="s">
        <v>44</v>
      </c>
      <c r="Z1109" s="198">
        <v>45422</v>
      </c>
      <c r="AA1109" s="198">
        <v>45838</v>
      </c>
      <c r="AB1109" t="s">
        <v>36</v>
      </c>
      <c r="AC1109">
        <v>4000000</v>
      </c>
      <c r="AD1109" t="s">
        <v>101</v>
      </c>
      <c r="AE1109" t="s">
        <v>45</v>
      </c>
      <c r="AF1109" s="37">
        <v>0</v>
      </c>
      <c r="AG1109" s="79" t="str">
        <f t="shared" si="17"/>
        <v>0</v>
      </c>
      <c r="AH1109" s="3">
        <v>1</v>
      </c>
    </row>
    <row r="1110" spans="1:34" x14ac:dyDescent="0.3">
      <c r="A1110" t="s">
        <v>2330</v>
      </c>
      <c r="B1110" t="s">
        <v>2331</v>
      </c>
      <c r="C1110" t="s">
        <v>1853</v>
      </c>
      <c r="D1110">
        <v>7100000</v>
      </c>
      <c r="E1110">
        <v>7100000</v>
      </c>
      <c r="F1110">
        <v>671561.98</v>
      </c>
      <c r="G1110">
        <v>0</v>
      </c>
      <c r="H1110">
        <v>0</v>
      </c>
      <c r="I1110">
        <v>0</v>
      </c>
      <c r="J1110" s="186">
        <v>0</v>
      </c>
      <c r="K1110">
        <v>0</v>
      </c>
      <c r="L1110">
        <v>0</v>
      </c>
      <c r="M1110">
        <v>0</v>
      </c>
      <c r="N1110">
        <v>0</v>
      </c>
      <c r="O1110">
        <v>671561.98</v>
      </c>
      <c r="P1110">
        <v>0</v>
      </c>
      <c r="Q1110">
        <v>0</v>
      </c>
      <c r="R1110">
        <v>0</v>
      </c>
      <c r="S1110" t="s">
        <v>391</v>
      </c>
      <c r="T1110" t="s">
        <v>31</v>
      </c>
      <c r="U1110" t="s">
        <v>32</v>
      </c>
      <c r="V1110" t="s">
        <v>31</v>
      </c>
      <c r="W1110" t="s">
        <v>33</v>
      </c>
      <c r="X1110" t="s">
        <v>34</v>
      </c>
      <c r="Y1110" t="s">
        <v>35</v>
      </c>
      <c r="Z1110" s="198">
        <v>45383</v>
      </c>
      <c r="AA1110" s="198">
        <v>46112</v>
      </c>
      <c r="AB1110" t="s">
        <v>36</v>
      </c>
      <c r="AC1110">
        <v>7100000</v>
      </c>
      <c r="AD1110" t="s">
        <v>32</v>
      </c>
      <c r="AE1110" t="s">
        <v>45</v>
      </c>
      <c r="AF1110" s="37">
        <v>0</v>
      </c>
      <c r="AG1110" s="79" t="str">
        <f t="shared" si="17"/>
        <v>0</v>
      </c>
      <c r="AH1110" s="3">
        <v>1</v>
      </c>
    </row>
    <row r="1111" spans="1:34" x14ac:dyDescent="0.3">
      <c r="A1111" t="s">
        <v>2284</v>
      </c>
      <c r="B1111" t="s">
        <v>2285</v>
      </c>
      <c r="C1111" t="s">
        <v>1857</v>
      </c>
      <c r="D1111">
        <v>3000000</v>
      </c>
      <c r="E1111">
        <v>3000000</v>
      </c>
      <c r="F1111">
        <v>2263171.0499999998</v>
      </c>
      <c r="G1111">
        <v>0</v>
      </c>
      <c r="H1111">
        <v>0</v>
      </c>
      <c r="I1111">
        <v>657055</v>
      </c>
      <c r="J1111" s="186">
        <v>21.901833333333332</v>
      </c>
      <c r="K1111">
        <v>0</v>
      </c>
      <c r="L1111">
        <v>0</v>
      </c>
      <c r="M1111">
        <v>0</v>
      </c>
      <c r="N1111">
        <v>657055</v>
      </c>
      <c r="O1111">
        <v>2920226.05</v>
      </c>
      <c r="P1111">
        <v>0</v>
      </c>
      <c r="Q1111">
        <v>0</v>
      </c>
      <c r="R1111">
        <v>0</v>
      </c>
      <c r="S1111" t="s">
        <v>2156</v>
      </c>
      <c r="T1111" t="s">
        <v>100</v>
      </c>
      <c r="U1111" t="s">
        <v>101</v>
      </c>
      <c r="V1111" t="s">
        <v>100</v>
      </c>
      <c r="W1111" t="s">
        <v>33</v>
      </c>
      <c r="X1111" t="s">
        <v>102</v>
      </c>
      <c r="Y1111" t="s">
        <v>83</v>
      </c>
      <c r="Z1111" s="198">
        <v>45425</v>
      </c>
      <c r="AA1111" s="198">
        <v>45808</v>
      </c>
      <c r="AB1111" t="s">
        <v>36</v>
      </c>
      <c r="AC1111">
        <v>3000000</v>
      </c>
      <c r="AD1111" t="s">
        <v>101</v>
      </c>
      <c r="AE1111" t="s">
        <v>45</v>
      </c>
      <c r="AF1111" s="37">
        <v>0</v>
      </c>
      <c r="AG1111" s="79" t="str">
        <f t="shared" si="17"/>
        <v>0</v>
      </c>
      <c r="AH1111" s="3">
        <v>1</v>
      </c>
    </row>
    <row r="1112" spans="1:34" x14ac:dyDescent="0.3">
      <c r="A1112" t="s">
        <v>2292</v>
      </c>
      <c r="B1112" t="s">
        <v>2293</v>
      </c>
      <c r="C1112" t="s">
        <v>1858</v>
      </c>
      <c r="D1112">
        <v>14900000</v>
      </c>
      <c r="E1112">
        <v>14900000</v>
      </c>
      <c r="F1112">
        <v>3176353.56</v>
      </c>
      <c r="G1112">
        <v>0</v>
      </c>
      <c r="H1112">
        <v>0</v>
      </c>
      <c r="I1112">
        <v>11467872.49</v>
      </c>
      <c r="J1112" s="186">
        <v>76.965587181208051</v>
      </c>
      <c r="K1112">
        <v>0</v>
      </c>
      <c r="L1112">
        <v>0</v>
      </c>
      <c r="M1112">
        <v>10658525.199999999</v>
      </c>
      <c r="N1112">
        <v>809347.29</v>
      </c>
      <c r="O1112">
        <v>14644226.050000001</v>
      </c>
      <c r="P1112">
        <v>0</v>
      </c>
      <c r="Q1112">
        <v>0</v>
      </c>
      <c r="R1112">
        <v>0</v>
      </c>
      <c r="S1112" t="s">
        <v>1231</v>
      </c>
      <c r="T1112" t="s">
        <v>51</v>
      </c>
      <c r="U1112" t="s">
        <v>52</v>
      </c>
      <c r="V1112" t="s">
        <v>51</v>
      </c>
      <c r="W1112" t="s">
        <v>33</v>
      </c>
      <c r="X1112" t="s">
        <v>53</v>
      </c>
      <c r="Y1112" t="s">
        <v>83</v>
      </c>
      <c r="Z1112" s="198">
        <v>45426</v>
      </c>
      <c r="AA1112" s="198">
        <v>46203</v>
      </c>
      <c r="AB1112" t="s">
        <v>36</v>
      </c>
      <c r="AC1112">
        <v>14900000</v>
      </c>
      <c r="AD1112" t="s">
        <v>52</v>
      </c>
      <c r="AE1112" t="s">
        <v>45</v>
      </c>
      <c r="AF1112" s="37">
        <v>0</v>
      </c>
      <c r="AG1112" s="79" t="str">
        <f t="shared" si="17"/>
        <v>0</v>
      </c>
      <c r="AH1112" s="3">
        <v>1</v>
      </c>
    </row>
    <row r="1113" spans="1:34" x14ac:dyDescent="0.3">
      <c r="A1113" t="s">
        <v>2320</v>
      </c>
      <c r="B1113" t="s">
        <v>2321</v>
      </c>
      <c r="C1113" t="s">
        <v>1855</v>
      </c>
      <c r="D1113">
        <v>5000000</v>
      </c>
      <c r="E1113">
        <v>5000000</v>
      </c>
      <c r="F1113">
        <v>195152.39</v>
      </c>
      <c r="G1113">
        <v>0</v>
      </c>
      <c r="H1113">
        <v>0</v>
      </c>
      <c r="I1113">
        <v>2783210.73</v>
      </c>
      <c r="J1113" s="186">
        <v>55.664214600000001</v>
      </c>
      <c r="K1113">
        <v>0</v>
      </c>
      <c r="L1113">
        <v>0</v>
      </c>
      <c r="M1113">
        <v>194779.99</v>
      </c>
      <c r="N1113">
        <v>2588430.7400000002</v>
      </c>
      <c r="O1113">
        <v>2978363.12</v>
      </c>
      <c r="P1113">
        <v>0</v>
      </c>
      <c r="Q1113">
        <v>0</v>
      </c>
      <c r="R1113">
        <v>0</v>
      </c>
      <c r="S1113" t="s">
        <v>286</v>
      </c>
      <c r="T1113" t="s">
        <v>57</v>
      </c>
      <c r="U1113" t="s">
        <v>58</v>
      </c>
      <c r="V1113" t="s">
        <v>57</v>
      </c>
      <c r="W1113" t="s">
        <v>33</v>
      </c>
      <c r="X1113" t="s">
        <v>59</v>
      </c>
      <c r="Y1113" t="s">
        <v>44</v>
      </c>
      <c r="Z1113" s="198">
        <v>45428</v>
      </c>
      <c r="AA1113" s="198">
        <v>46112</v>
      </c>
      <c r="AB1113" t="s">
        <v>36</v>
      </c>
      <c r="AC1113">
        <v>5000000</v>
      </c>
      <c r="AD1113" t="s">
        <v>58</v>
      </c>
      <c r="AE1113" t="s">
        <v>45</v>
      </c>
      <c r="AF1113" s="37">
        <v>0</v>
      </c>
      <c r="AG1113" s="79" t="str">
        <f t="shared" si="17"/>
        <v>0</v>
      </c>
      <c r="AH1113" s="3">
        <v>1</v>
      </c>
    </row>
    <row r="1114" spans="1:34" x14ac:dyDescent="0.3">
      <c r="A1114" t="s">
        <v>2312</v>
      </c>
      <c r="B1114" t="s">
        <v>2313</v>
      </c>
      <c r="C1114" t="s">
        <v>1855</v>
      </c>
      <c r="D1114">
        <v>1413000</v>
      </c>
      <c r="E1114">
        <v>1413000</v>
      </c>
      <c r="F1114">
        <v>34176.25</v>
      </c>
      <c r="G1114">
        <v>0</v>
      </c>
      <c r="H1114">
        <v>0</v>
      </c>
      <c r="I1114">
        <v>1347145.57</v>
      </c>
      <c r="J1114" s="186">
        <v>95.339389242745938</v>
      </c>
      <c r="K1114">
        <v>0</v>
      </c>
      <c r="L1114">
        <v>0</v>
      </c>
      <c r="M1114">
        <v>1347145.57</v>
      </c>
      <c r="N1114">
        <v>0</v>
      </c>
      <c r="O1114">
        <v>1381321.82</v>
      </c>
      <c r="P1114">
        <v>0</v>
      </c>
      <c r="Q1114">
        <v>0</v>
      </c>
      <c r="R1114">
        <v>0</v>
      </c>
      <c r="S1114" t="s">
        <v>286</v>
      </c>
      <c r="T1114" t="s">
        <v>57</v>
      </c>
      <c r="U1114" t="s">
        <v>58</v>
      </c>
      <c r="V1114" t="s">
        <v>57</v>
      </c>
      <c r="W1114" t="s">
        <v>33</v>
      </c>
      <c r="X1114" t="s">
        <v>59</v>
      </c>
      <c r="Y1114" t="s">
        <v>35</v>
      </c>
      <c r="Z1114" s="198">
        <v>45428</v>
      </c>
      <c r="AA1114" s="198">
        <v>46022</v>
      </c>
      <c r="AB1114" t="s">
        <v>36</v>
      </c>
      <c r="AC1114">
        <v>1413000</v>
      </c>
      <c r="AD1114" t="s">
        <v>58</v>
      </c>
      <c r="AE1114" t="s">
        <v>45</v>
      </c>
      <c r="AF1114" s="37">
        <v>0</v>
      </c>
      <c r="AG1114" s="79" t="str">
        <f t="shared" si="17"/>
        <v>0</v>
      </c>
      <c r="AH1114" s="3">
        <v>1</v>
      </c>
    </row>
    <row r="1115" spans="1:34" x14ac:dyDescent="0.3">
      <c r="A1115" t="s">
        <v>2304</v>
      </c>
      <c r="B1115" t="s">
        <v>2305</v>
      </c>
      <c r="C1115" t="s">
        <v>1855</v>
      </c>
      <c r="D1115">
        <v>685000</v>
      </c>
      <c r="E1115">
        <v>685000</v>
      </c>
      <c r="F1115">
        <v>0</v>
      </c>
      <c r="G1115">
        <v>0</v>
      </c>
      <c r="H1115">
        <v>0</v>
      </c>
      <c r="I1115">
        <v>638821.72</v>
      </c>
      <c r="J1115" s="186">
        <v>93.258645255474448</v>
      </c>
      <c r="K1115">
        <v>0</v>
      </c>
      <c r="L1115">
        <v>0</v>
      </c>
      <c r="M1115">
        <v>638821.72</v>
      </c>
      <c r="N1115">
        <v>0</v>
      </c>
      <c r="O1115">
        <v>638821.72</v>
      </c>
      <c r="P1115">
        <v>0</v>
      </c>
      <c r="Q1115">
        <v>0</v>
      </c>
      <c r="R1115">
        <v>0</v>
      </c>
      <c r="S1115" t="s">
        <v>286</v>
      </c>
      <c r="T1115" t="s">
        <v>57</v>
      </c>
      <c r="U1115" t="s">
        <v>58</v>
      </c>
      <c r="V1115" t="s">
        <v>57</v>
      </c>
      <c r="W1115" t="s">
        <v>33</v>
      </c>
      <c r="X1115" t="s">
        <v>59</v>
      </c>
      <c r="Y1115" t="s">
        <v>35</v>
      </c>
      <c r="Z1115" s="198">
        <v>45428</v>
      </c>
      <c r="AA1115" s="198">
        <v>45930</v>
      </c>
      <c r="AB1115" t="s">
        <v>36</v>
      </c>
      <c r="AC1115">
        <v>685000</v>
      </c>
      <c r="AD1115" t="s">
        <v>58</v>
      </c>
      <c r="AE1115" t="s">
        <v>37</v>
      </c>
      <c r="AF1115" s="37">
        <v>0</v>
      </c>
      <c r="AG1115" s="79" t="str">
        <f t="shared" si="17"/>
        <v>0</v>
      </c>
      <c r="AH1115" s="3">
        <v>1</v>
      </c>
    </row>
    <row r="1116" spans="1:34" x14ac:dyDescent="0.3">
      <c r="A1116" t="s">
        <v>2332</v>
      </c>
      <c r="B1116" t="s">
        <v>2333</v>
      </c>
      <c r="C1116" t="s">
        <v>1858</v>
      </c>
      <c r="D1116">
        <v>4000000</v>
      </c>
      <c r="E1116">
        <v>4000000</v>
      </c>
      <c r="F1116">
        <v>773392.8</v>
      </c>
      <c r="G1116">
        <v>0</v>
      </c>
      <c r="H1116">
        <v>0</v>
      </c>
      <c r="I1116">
        <v>0</v>
      </c>
      <c r="J1116" s="186">
        <v>0</v>
      </c>
      <c r="K1116">
        <v>0</v>
      </c>
      <c r="L1116">
        <v>0</v>
      </c>
      <c r="M1116">
        <v>0</v>
      </c>
      <c r="N1116">
        <v>0</v>
      </c>
      <c r="O1116">
        <v>773392.8</v>
      </c>
      <c r="P1116">
        <v>0</v>
      </c>
      <c r="Q1116">
        <v>0</v>
      </c>
      <c r="R1116">
        <v>0</v>
      </c>
      <c r="S1116" t="s">
        <v>1231</v>
      </c>
      <c r="T1116" t="s">
        <v>51</v>
      </c>
      <c r="U1116" t="s">
        <v>52</v>
      </c>
      <c r="V1116" t="s">
        <v>51</v>
      </c>
      <c r="W1116" t="s">
        <v>33</v>
      </c>
      <c r="X1116" t="s">
        <v>53</v>
      </c>
      <c r="Y1116" t="s">
        <v>83</v>
      </c>
      <c r="Z1116" s="198">
        <v>45429</v>
      </c>
      <c r="AA1116" s="198">
        <v>46203</v>
      </c>
      <c r="AB1116" t="s">
        <v>36</v>
      </c>
      <c r="AC1116">
        <v>4000000</v>
      </c>
      <c r="AD1116" t="s">
        <v>52</v>
      </c>
      <c r="AE1116" t="s">
        <v>45</v>
      </c>
      <c r="AF1116" s="37">
        <v>0</v>
      </c>
      <c r="AG1116" s="79" t="str">
        <f t="shared" si="17"/>
        <v>0</v>
      </c>
      <c r="AH1116" s="3">
        <v>1</v>
      </c>
    </row>
    <row r="1117" spans="1:34" x14ac:dyDescent="0.3">
      <c r="A1117" t="s">
        <v>2314</v>
      </c>
      <c r="B1117" t="s">
        <v>2315</v>
      </c>
      <c r="C1117" t="s">
        <v>1860</v>
      </c>
      <c r="D1117">
        <v>1800000</v>
      </c>
      <c r="E1117">
        <v>1800000</v>
      </c>
      <c r="F1117">
        <v>0</v>
      </c>
      <c r="G1117">
        <v>0</v>
      </c>
      <c r="H1117">
        <v>0</v>
      </c>
      <c r="I1117">
        <v>1792861.66</v>
      </c>
      <c r="J1117" s="186">
        <v>99.603425555555546</v>
      </c>
      <c r="K1117">
        <v>0</v>
      </c>
      <c r="L1117">
        <v>0</v>
      </c>
      <c r="M1117">
        <v>1792861.66</v>
      </c>
      <c r="N1117">
        <v>0</v>
      </c>
      <c r="O1117">
        <v>1792861.66</v>
      </c>
      <c r="P1117">
        <v>0</v>
      </c>
      <c r="Q1117">
        <v>0</v>
      </c>
      <c r="R1117">
        <v>0</v>
      </c>
      <c r="S1117" t="s">
        <v>111</v>
      </c>
      <c r="T1117" t="s">
        <v>112</v>
      </c>
      <c r="U1117" t="s">
        <v>113</v>
      </c>
      <c r="V1117" t="s">
        <v>112</v>
      </c>
      <c r="W1117" t="s">
        <v>33</v>
      </c>
      <c r="X1117" t="s">
        <v>114</v>
      </c>
      <c r="Y1117" t="s">
        <v>35</v>
      </c>
      <c r="Z1117" s="198">
        <v>45429</v>
      </c>
      <c r="AA1117" s="198">
        <v>46022</v>
      </c>
      <c r="AB1117" t="s">
        <v>36</v>
      </c>
      <c r="AC1117">
        <v>1800000</v>
      </c>
      <c r="AD1117" t="s">
        <v>113</v>
      </c>
      <c r="AE1117" t="s">
        <v>37</v>
      </c>
      <c r="AF1117" s="37">
        <v>0</v>
      </c>
      <c r="AG1117" s="79" t="str">
        <f t="shared" si="17"/>
        <v>0</v>
      </c>
      <c r="AH1117" s="3">
        <v>1</v>
      </c>
    </row>
    <row r="1118" spans="1:34" x14ac:dyDescent="0.3">
      <c r="A1118" t="s">
        <v>2310</v>
      </c>
      <c r="B1118" t="s">
        <v>2311</v>
      </c>
      <c r="C1118" t="s">
        <v>1855</v>
      </c>
      <c r="D1118">
        <v>2850000</v>
      </c>
      <c r="E1118">
        <v>2850000</v>
      </c>
      <c r="F1118">
        <v>0</v>
      </c>
      <c r="G1118">
        <v>0</v>
      </c>
      <c r="H1118">
        <v>0</v>
      </c>
      <c r="I1118">
        <v>2788746.95</v>
      </c>
      <c r="J1118" s="186">
        <v>97.850770175438598</v>
      </c>
      <c r="K1118">
        <v>0</v>
      </c>
      <c r="L1118">
        <v>0</v>
      </c>
      <c r="M1118">
        <v>2788746.95</v>
      </c>
      <c r="N1118">
        <v>0</v>
      </c>
      <c r="O1118">
        <v>2788746.95</v>
      </c>
      <c r="P1118">
        <v>0</v>
      </c>
      <c r="Q1118">
        <v>0</v>
      </c>
      <c r="R1118">
        <v>0</v>
      </c>
      <c r="S1118" t="s">
        <v>286</v>
      </c>
      <c r="T1118" t="s">
        <v>57</v>
      </c>
      <c r="U1118" t="s">
        <v>58</v>
      </c>
      <c r="V1118" t="s">
        <v>57</v>
      </c>
      <c r="W1118" t="s">
        <v>33</v>
      </c>
      <c r="X1118" t="s">
        <v>59</v>
      </c>
      <c r="Y1118" t="s">
        <v>35</v>
      </c>
      <c r="Z1118" s="198">
        <v>45430</v>
      </c>
      <c r="AA1118" s="198">
        <v>46022</v>
      </c>
      <c r="AB1118" t="s">
        <v>36</v>
      </c>
      <c r="AC1118">
        <v>2850000</v>
      </c>
      <c r="AD1118" t="s">
        <v>58</v>
      </c>
      <c r="AE1118" t="s">
        <v>45</v>
      </c>
      <c r="AF1118" s="37">
        <v>0</v>
      </c>
      <c r="AG1118" s="79" t="str">
        <f t="shared" si="17"/>
        <v>0</v>
      </c>
      <c r="AH1118" s="3">
        <v>1</v>
      </c>
    </row>
    <row r="1119" spans="1:34" x14ac:dyDescent="0.3">
      <c r="A1119" t="s">
        <v>2507</v>
      </c>
      <c r="B1119" t="s">
        <v>2508</v>
      </c>
      <c r="C1119" t="s">
        <v>1855</v>
      </c>
      <c r="D1119">
        <v>711000</v>
      </c>
      <c r="E1119">
        <v>711000</v>
      </c>
      <c r="F1119">
        <v>0</v>
      </c>
      <c r="G1119">
        <v>0</v>
      </c>
      <c r="H1119">
        <v>0</v>
      </c>
      <c r="I1119">
        <v>707030.11</v>
      </c>
      <c r="J1119" s="186">
        <v>99.441646976090013</v>
      </c>
      <c r="K1119">
        <v>0</v>
      </c>
      <c r="L1119">
        <v>0</v>
      </c>
      <c r="M1119">
        <v>707030.11</v>
      </c>
      <c r="N1119">
        <v>0</v>
      </c>
      <c r="O1119">
        <v>707030.11</v>
      </c>
      <c r="P1119">
        <v>0</v>
      </c>
      <c r="Q1119">
        <v>0</v>
      </c>
      <c r="R1119">
        <v>0</v>
      </c>
      <c r="S1119" t="s">
        <v>286</v>
      </c>
      <c r="T1119" t="s">
        <v>57</v>
      </c>
      <c r="U1119" t="s">
        <v>58</v>
      </c>
      <c r="V1119" t="s">
        <v>57</v>
      </c>
      <c r="W1119" t="s">
        <v>33</v>
      </c>
      <c r="X1119" t="s">
        <v>59</v>
      </c>
      <c r="Y1119" t="s">
        <v>317</v>
      </c>
      <c r="Z1119" s="198">
        <v>45430</v>
      </c>
      <c r="AA1119" s="198">
        <v>46022</v>
      </c>
      <c r="AB1119" t="s">
        <v>36</v>
      </c>
      <c r="AC1119">
        <v>711000</v>
      </c>
      <c r="AD1119" t="s">
        <v>58</v>
      </c>
      <c r="AE1119" t="s">
        <v>37</v>
      </c>
      <c r="AF1119" s="37">
        <v>0</v>
      </c>
      <c r="AG1119" s="79" t="str">
        <f t="shared" si="17"/>
        <v>0</v>
      </c>
      <c r="AH1119" s="3">
        <v>1</v>
      </c>
    </row>
    <row r="1120" spans="1:34" x14ac:dyDescent="0.3">
      <c r="A1120" t="s">
        <v>2326</v>
      </c>
      <c r="B1120" t="s">
        <v>2327</v>
      </c>
      <c r="C1120" t="s">
        <v>1853</v>
      </c>
      <c r="D1120">
        <v>1000000</v>
      </c>
      <c r="E1120">
        <v>1000000</v>
      </c>
      <c r="F1120">
        <v>0</v>
      </c>
      <c r="G1120">
        <v>0</v>
      </c>
      <c r="H1120">
        <v>0</v>
      </c>
      <c r="I1120">
        <v>960811.1</v>
      </c>
      <c r="J1120" s="186">
        <v>96.081109999999995</v>
      </c>
      <c r="K1120">
        <v>0</v>
      </c>
      <c r="L1120">
        <v>0</v>
      </c>
      <c r="M1120">
        <v>960811.1</v>
      </c>
      <c r="N1120">
        <v>0</v>
      </c>
      <c r="O1120">
        <v>960811.1</v>
      </c>
      <c r="P1120">
        <v>0</v>
      </c>
      <c r="Q1120">
        <v>0</v>
      </c>
      <c r="R1120">
        <v>0</v>
      </c>
      <c r="S1120" t="s">
        <v>391</v>
      </c>
      <c r="T1120" t="s">
        <v>31</v>
      </c>
      <c r="U1120" t="s">
        <v>32</v>
      </c>
      <c r="V1120" t="s">
        <v>31</v>
      </c>
      <c r="W1120" t="s">
        <v>33</v>
      </c>
      <c r="X1120" t="s">
        <v>34</v>
      </c>
      <c r="Y1120" t="s">
        <v>35</v>
      </c>
      <c r="Z1120" s="198">
        <v>45383</v>
      </c>
      <c r="AA1120" s="198">
        <v>46112</v>
      </c>
      <c r="AB1120" t="s">
        <v>36</v>
      </c>
      <c r="AC1120">
        <v>1000000</v>
      </c>
      <c r="AD1120" t="s">
        <v>32</v>
      </c>
      <c r="AE1120" t="s">
        <v>45</v>
      </c>
      <c r="AF1120" s="37">
        <v>0</v>
      </c>
      <c r="AG1120" s="79" t="str">
        <f t="shared" si="17"/>
        <v>0</v>
      </c>
      <c r="AH1120" s="3">
        <v>1</v>
      </c>
    </row>
    <row r="1121" spans="1:34" x14ac:dyDescent="0.3">
      <c r="A1121" t="s">
        <v>2394</v>
      </c>
      <c r="B1121" t="s">
        <v>2395</v>
      </c>
      <c r="C1121" t="s">
        <v>1853</v>
      </c>
      <c r="D1121">
        <v>700000</v>
      </c>
      <c r="E1121">
        <v>700000</v>
      </c>
      <c r="F1121">
        <v>24754.02</v>
      </c>
      <c r="G1121">
        <v>0</v>
      </c>
      <c r="H1121">
        <v>0</v>
      </c>
      <c r="I1121">
        <v>528058.18000000005</v>
      </c>
      <c r="J1121" s="186">
        <v>75.436882857142862</v>
      </c>
      <c r="K1121">
        <v>0</v>
      </c>
      <c r="L1121">
        <v>0</v>
      </c>
      <c r="M1121">
        <v>528058.18000000005</v>
      </c>
      <c r="N1121">
        <v>0</v>
      </c>
      <c r="O1121">
        <v>552812.19999999995</v>
      </c>
      <c r="P1121">
        <v>0</v>
      </c>
      <c r="Q1121">
        <v>0</v>
      </c>
      <c r="R1121">
        <v>0</v>
      </c>
      <c r="S1121" t="s">
        <v>391</v>
      </c>
      <c r="T1121" t="s">
        <v>31</v>
      </c>
      <c r="U1121" t="s">
        <v>32</v>
      </c>
      <c r="V1121" t="s">
        <v>31</v>
      </c>
      <c r="W1121" t="s">
        <v>33</v>
      </c>
      <c r="X1121" t="s">
        <v>34</v>
      </c>
      <c r="Y1121" t="s">
        <v>35</v>
      </c>
      <c r="Z1121" s="198">
        <v>45383</v>
      </c>
      <c r="AA1121" s="198">
        <v>46112</v>
      </c>
      <c r="AB1121" t="s">
        <v>36</v>
      </c>
      <c r="AC1121">
        <v>700000</v>
      </c>
      <c r="AD1121" t="s">
        <v>32</v>
      </c>
      <c r="AE1121" t="s">
        <v>45</v>
      </c>
      <c r="AF1121" s="37">
        <v>0</v>
      </c>
      <c r="AG1121" s="79" t="str">
        <f t="shared" si="17"/>
        <v>0</v>
      </c>
      <c r="AH1121" s="3">
        <v>1</v>
      </c>
    </row>
    <row r="1122" spans="1:34" x14ac:dyDescent="0.3">
      <c r="A1122" t="s">
        <v>2294</v>
      </c>
      <c r="B1122" t="s">
        <v>2295</v>
      </c>
      <c r="C1122" t="s">
        <v>1854</v>
      </c>
      <c r="D1122">
        <v>7000000</v>
      </c>
      <c r="E1122">
        <v>7000000</v>
      </c>
      <c r="F1122">
        <v>46306.44</v>
      </c>
      <c r="G1122">
        <v>0</v>
      </c>
      <c r="H1122">
        <v>0</v>
      </c>
      <c r="I1122">
        <v>7068764.1100000003</v>
      </c>
      <c r="J1122" s="186">
        <v>100.98234442857144</v>
      </c>
      <c r="K1122">
        <v>0</v>
      </c>
      <c r="L1122">
        <v>0</v>
      </c>
      <c r="M1122">
        <v>4383382.32</v>
      </c>
      <c r="N1122">
        <v>2685381.79</v>
      </c>
      <c r="O1122">
        <v>7115070.5499999998</v>
      </c>
      <c r="P1122">
        <v>0</v>
      </c>
      <c r="Q1122">
        <v>0</v>
      </c>
      <c r="R1122">
        <v>0</v>
      </c>
      <c r="S1122" t="s">
        <v>72</v>
      </c>
      <c r="T1122" t="s">
        <v>41</v>
      </c>
      <c r="U1122" t="s">
        <v>42</v>
      </c>
      <c r="V1122" t="s">
        <v>41</v>
      </c>
      <c r="W1122" t="s">
        <v>33</v>
      </c>
      <c r="X1122" t="s">
        <v>43</v>
      </c>
      <c r="Y1122" t="s">
        <v>44</v>
      </c>
      <c r="Z1122" s="198">
        <v>45432</v>
      </c>
      <c r="AA1122" s="198">
        <v>45807</v>
      </c>
      <c r="AB1122" t="s">
        <v>36</v>
      </c>
      <c r="AC1122">
        <v>7000000</v>
      </c>
      <c r="AD1122" t="s">
        <v>42</v>
      </c>
      <c r="AE1122" t="s">
        <v>45</v>
      </c>
      <c r="AF1122" s="37">
        <v>0</v>
      </c>
      <c r="AG1122" s="79" t="str">
        <f t="shared" si="17"/>
        <v>0</v>
      </c>
      <c r="AH1122" s="3">
        <v>1</v>
      </c>
    </row>
    <row r="1123" spans="1:34" x14ac:dyDescent="0.3">
      <c r="A1123" t="s">
        <v>2296</v>
      </c>
      <c r="B1123" t="s">
        <v>2297</v>
      </c>
      <c r="C1123" t="s">
        <v>1854</v>
      </c>
      <c r="D1123">
        <v>4500000</v>
      </c>
      <c r="E1123">
        <v>4500000</v>
      </c>
      <c r="F1123">
        <v>35958.46</v>
      </c>
      <c r="G1123">
        <v>0</v>
      </c>
      <c r="H1123">
        <v>0</v>
      </c>
      <c r="I1123">
        <v>3913377.1</v>
      </c>
      <c r="J1123" s="186">
        <v>86.963935555555551</v>
      </c>
      <c r="K1123">
        <v>0</v>
      </c>
      <c r="L1123">
        <v>0</v>
      </c>
      <c r="M1123">
        <v>3913377.1</v>
      </c>
      <c r="N1123">
        <v>0</v>
      </c>
      <c r="O1123">
        <v>3949335.56</v>
      </c>
      <c r="P1123">
        <v>0</v>
      </c>
      <c r="Q1123">
        <v>0</v>
      </c>
      <c r="R1123">
        <v>0</v>
      </c>
      <c r="S1123" t="s">
        <v>72</v>
      </c>
      <c r="T1123" t="s">
        <v>41</v>
      </c>
      <c r="U1123" t="s">
        <v>42</v>
      </c>
      <c r="V1123" t="s">
        <v>41</v>
      </c>
      <c r="W1123" t="s">
        <v>33</v>
      </c>
      <c r="X1123" t="s">
        <v>43</v>
      </c>
      <c r="Y1123" t="s">
        <v>35</v>
      </c>
      <c r="Z1123" s="198">
        <v>45434</v>
      </c>
      <c r="AA1123" s="198">
        <v>45807</v>
      </c>
      <c r="AB1123" t="s">
        <v>36</v>
      </c>
      <c r="AC1123">
        <v>4500000</v>
      </c>
      <c r="AD1123" t="s">
        <v>42</v>
      </c>
      <c r="AE1123" t="s">
        <v>45</v>
      </c>
      <c r="AF1123" s="37">
        <v>0</v>
      </c>
      <c r="AG1123" s="79" t="str">
        <f t="shared" si="17"/>
        <v>0</v>
      </c>
      <c r="AH1123" s="3">
        <v>1</v>
      </c>
    </row>
    <row r="1124" spans="1:34" x14ac:dyDescent="0.3">
      <c r="A1124" t="s">
        <v>2300</v>
      </c>
      <c r="B1124" t="s">
        <v>2301</v>
      </c>
      <c r="C1124" t="s">
        <v>1854</v>
      </c>
      <c r="D1124">
        <v>2100000</v>
      </c>
      <c r="E1124">
        <v>2100000</v>
      </c>
      <c r="F1124">
        <v>0</v>
      </c>
      <c r="G1124">
        <v>0</v>
      </c>
      <c r="H1124">
        <v>0</v>
      </c>
      <c r="I1124">
        <v>1622758.74</v>
      </c>
      <c r="J1124" s="186">
        <v>77.27422571428572</v>
      </c>
      <c r="K1124">
        <v>0</v>
      </c>
      <c r="L1124">
        <v>0</v>
      </c>
      <c r="M1124">
        <v>1622758.74</v>
      </c>
      <c r="N1124">
        <v>0</v>
      </c>
      <c r="O1124">
        <v>1622758.74</v>
      </c>
      <c r="P1124">
        <v>0</v>
      </c>
      <c r="Q1124">
        <v>0</v>
      </c>
      <c r="R1124">
        <v>0</v>
      </c>
      <c r="S1124" t="s">
        <v>72</v>
      </c>
      <c r="T1124" t="s">
        <v>41</v>
      </c>
      <c r="U1124" t="s">
        <v>42</v>
      </c>
      <c r="V1124" t="s">
        <v>41</v>
      </c>
      <c r="W1124" t="s">
        <v>33</v>
      </c>
      <c r="X1124" t="s">
        <v>43</v>
      </c>
      <c r="Y1124" t="s">
        <v>35</v>
      </c>
      <c r="Z1124" s="198">
        <v>45434</v>
      </c>
      <c r="AA1124" s="198">
        <v>45808</v>
      </c>
      <c r="AB1124" t="s">
        <v>36</v>
      </c>
      <c r="AC1124">
        <v>2100000</v>
      </c>
      <c r="AD1124" t="s">
        <v>42</v>
      </c>
      <c r="AE1124" t="s">
        <v>37</v>
      </c>
      <c r="AF1124" s="37">
        <v>0</v>
      </c>
      <c r="AG1124" s="79" t="str">
        <f t="shared" si="17"/>
        <v>0</v>
      </c>
      <c r="AH1124" s="3">
        <v>1</v>
      </c>
    </row>
    <row r="1125" spans="1:34" x14ac:dyDescent="0.3">
      <c r="A1125" t="s">
        <v>2298</v>
      </c>
      <c r="B1125" t="s">
        <v>2299</v>
      </c>
      <c r="C1125" t="s">
        <v>1854</v>
      </c>
      <c r="D1125">
        <v>1300000</v>
      </c>
      <c r="E1125">
        <v>1300000</v>
      </c>
      <c r="F1125">
        <v>0</v>
      </c>
      <c r="G1125">
        <v>0</v>
      </c>
      <c r="H1125">
        <v>0</v>
      </c>
      <c r="I1125">
        <v>1238303.46</v>
      </c>
      <c r="J1125" s="186">
        <v>95.25411230769231</v>
      </c>
      <c r="K1125">
        <v>0</v>
      </c>
      <c r="L1125">
        <v>0</v>
      </c>
      <c r="M1125">
        <v>1238303.46</v>
      </c>
      <c r="N1125">
        <v>0</v>
      </c>
      <c r="O1125">
        <v>1238303.46</v>
      </c>
      <c r="P1125">
        <v>0</v>
      </c>
      <c r="Q1125">
        <v>0</v>
      </c>
      <c r="R1125">
        <v>0</v>
      </c>
      <c r="S1125" t="s">
        <v>72</v>
      </c>
      <c r="T1125" t="s">
        <v>41</v>
      </c>
      <c r="U1125" t="s">
        <v>42</v>
      </c>
      <c r="V1125" t="s">
        <v>41</v>
      </c>
      <c r="W1125" t="s">
        <v>33</v>
      </c>
      <c r="X1125" t="s">
        <v>43</v>
      </c>
      <c r="Y1125" t="s">
        <v>35</v>
      </c>
      <c r="Z1125" s="198">
        <v>45435</v>
      </c>
      <c r="AA1125" s="198">
        <v>45808</v>
      </c>
      <c r="AB1125" t="s">
        <v>36</v>
      </c>
      <c r="AC1125">
        <v>1300000</v>
      </c>
      <c r="AD1125" t="s">
        <v>42</v>
      </c>
      <c r="AE1125" t="s">
        <v>45</v>
      </c>
      <c r="AF1125" s="37">
        <v>0</v>
      </c>
      <c r="AG1125" s="79" t="str">
        <f t="shared" si="17"/>
        <v>0</v>
      </c>
      <c r="AH1125" s="3">
        <v>1</v>
      </c>
    </row>
    <row r="1126" spans="1:34" x14ac:dyDescent="0.3">
      <c r="A1126" t="s">
        <v>2322</v>
      </c>
      <c r="B1126" t="s">
        <v>2323</v>
      </c>
      <c r="C1126" t="s">
        <v>1853</v>
      </c>
      <c r="D1126">
        <v>4000000</v>
      </c>
      <c r="E1126">
        <v>4000000</v>
      </c>
      <c r="F1126">
        <v>0</v>
      </c>
      <c r="G1126">
        <v>0</v>
      </c>
      <c r="H1126">
        <v>0</v>
      </c>
      <c r="I1126">
        <v>0</v>
      </c>
      <c r="J1126" s="186">
        <v>0</v>
      </c>
      <c r="K1126">
        <v>0</v>
      </c>
      <c r="L1126">
        <v>0</v>
      </c>
      <c r="M1126">
        <v>0</v>
      </c>
      <c r="N1126">
        <v>0</v>
      </c>
      <c r="O1126">
        <v>0</v>
      </c>
      <c r="P1126">
        <v>0</v>
      </c>
      <c r="Q1126">
        <v>0</v>
      </c>
      <c r="R1126">
        <v>0</v>
      </c>
      <c r="S1126" t="s">
        <v>391</v>
      </c>
      <c r="T1126" t="s">
        <v>31</v>
      </c>
      <c r="U1126" t="s">
        <v>32</v>
      </c>
      <c r="V1126" t="s">
        <v>31</v>
      </c>
      <c r="W1126" t="s">
        <v>33</v>
      </c>
      <c r="X1126" t="s">
        <v>34</v>
      </c>
      <c r="Y1126" t="s">
        <v>83</v>
      </c>
      <c r="Z1126" s="198">
        <v>45383</v>
      </c>
      <c r="AA1126" s="198">
        <v>46112</v>
      </c>
      <c r="AB1126" t="s">
        <v>36</v>
      </c>
      <c r="AC1126">
        <v>4000000</v>
      </c>
      <c r="AD1126" t="s">
        <v>32</v>
      </c>
      <c r="AE1126" t="s">
        <v>45</v>
      </c>
      <c r="AF1126" s="37">
        <v>0</v>
      </c>
      <c r="AG1126" s="79" t="str">
        <f t="shared" si="17"/>
        <v>0</v>
      </c>
      <c r="AH1126" s="3">
        <v>1</v>
      </c>
    </row>
    <row r="1127" spans="1:34" x14ac:dyDescent="0.3">
      <c r="A1127" t="s">
        <v>2324</v>
      </c>
      <c r="B1127" t="s">
        <v>2325</v>
      </c>
      <c r="C1127" t="s">
        <v>1853</v>
      </c>
      <c r="D1127">
        <v>13300000</v>
      </c>
      <c r="E1127">
        <v>13300000</v>
      </c>
      <c r="F1127">
        <v>5613040.9500000002</v>
      </c>
      <c r="G1127">
        <v>200613.66</v>
      </c>
      <c r="H1127">
        <v>200613.66</v>
      </c>
      <c r="I1127">
        <v>2565575.7799999998</v>
      </c>
      <c r="J1127" s="186">
        <v>19.290043458646615</v>
      </c>
      <c r="K1127">
        <v>0</v>
      </c>
      <c r="L1127">
        <v>0</v>
      </c>
      <c r="M1127">
        <v>2207748.6</v>
      </c>
      <c r="N1127">
        <v>157213.51999999999</v>
      </c>
      <c r="O1127">
        <v>8178616.7300000004</v>
      </c>
      <c r="P1127">
        <v>0</v>
      </c>
      <c r="Q1127">
        <v>0</v>
      </c>
      <c r="R1127">
        <v>0</v>
      </c>
      <c r="S1127" t="s">
        <v>391</v>
      </c>
      <c r="T1127" t="s">
        <v>31</v>
      </c>
      <c r="U1127" t="s">
        <v>32</v>
      </c>
      <c r="V1127" t="s">
        <v>31</v>
      </c>
      <c r="W1127" t="s">
        <v>33</v>
      </c>
      <c r="X1127" t="s">
        <v>34</v>
      </c>
      <c r="Y1127" t="s">
        <v>784</v>
      </c>
      <c r="Z1127" s="198">
        <v>45383</v>
      </c>
      <c r="AA1127" s="198">
        <v>46112</v>
      </c>
      <c r="AB1127" t="s">
        <v>36</v>
      </c>
      <c r="AC1127">
        <v>13300000</v>
      </c>
      <c r="AD1127" t="s">
        <v>32</v>
      </c>
      <c r="AE1127" t="s">
        <v>45</v>
      </c>
      <c r="AF1127" s="37">
        <v>0</v>
      </c>
      <c r="AG1127" s="79" t="str">
        <f t="shared" si="17"/>
        <v>0</v>
      </c>
      <c r="AH1127" s="3">
        <v>1</v>
      </c>
    </row>
    <row r="1128" spans="1:34" x14ac:dyDescent="0.3">
      <c r="A1128" t="s">
        <v>2374</v>
      </c>
      <c r="B1128" t="s">
        <v>2375</v>
      </c>
      <c r="C1128" t="s">
        <v>1854</v>
      </c>
      <c r="D1128">
        <v>1600000</v>
      </c>
      <c r="E1128">
        <v>1600000</v>
      </c>
      <c r="F1128">
        <v>0</v>
      </c>
      <c r="G1128">
        <v>0</v>
      </c>
      <c r="H1128">
        <v>0</v>
      </c>
      <c r="I1128">
        <v>1459218.43</v>
      </c>
      <c r="J1128" s="186">
        <v>91.201151874999994</v>
      </c>
      <c r="K1128">
        <v>0</v>
      </c>
      <c r="L1128">
        <v>0</v>
      </c>
      <c r="M1128">
        <v>1459218.43</v>
      </c>
      <c r="N1128">
        <v>0</v>
      </c>
      <c r="O1128">
        <v>1459218.43</v>
      </c>
      <c r="P1128">
        <v>0</v>
      </c>
      <c r="Q1128">
        <v>0</v>
      </c>
      <c r="R1128">
        <v>0</v>
      </c>
      <c r="S1128" t="s">
        <v>72</v>
      </c>
      <c r="T1128" t="s">
        <v>41</v>
      </c>
      <c r="U1128" t="s">
        <v>42</v>
      </c>
      <c r="V1128" t="s">
        <v>41</v>
      </c>
      <c r="W1128" t="s">
        <v>33</v>
      </c>
      <c r="X1128" t="s">
        <v>43</v>
      </c>
      <c r="Y1128" t="s">
        <v>35</v>
      </c>
      <c r="Z1128" s="198">
        <v>45436</v>
      </c>
      <c r="AA1128" s="198">
        <v>45807</v>
      </c>
      <c r="AB1128" t="s">
        <v>36</v>
      </c>
      <c r="AC1128">
        <v>1600000</v>
      </c>
      <c r="AD1128" t="s">
        <v>42</v>
      </c>
      <c r="AE1128" t="s">
        <v>37</v>
      </c>
      <c r="AF1128" s="37">
        <v>0</v>
      </c>
      <c r="AG1128" s="79" t="str">
        <f t="shared" si="17"/>
        <v>0</v>
      </c>
      <c r="AH1128" s="3">
        <v>1</v>
      </c>
    </row>
    <row r="1129" spans="1:34" x14ac:dyDescent="0.3">
      <c r="A1129" t="s">
        <v>2419</v>
      </c>
      <c r="B1129" t="s">
        <v>2420</v>
      </c>
      <c r="C1129" t="s">
        <v>1854</v>
      </c>
      <c r="D1129">
        <v>12400000</v>
      </c>
      <c r="E1129">
        <v>12400000</v>
      </c>
      <c r="F1129">
        <v>7143298.8700000001</v>
      </c>
      <c r="G1129">
        <v>138627.10999999999</v>
      </c>
      <c r="H1129">
        <v>138627.10999999999</v>
      </c>
      <c r="I1129">
        <v>5121547.88</v>
      </c>
      <c r="J1129" s="186">
        <v>41.302805483870969</v>
      </c>
      <c r="K1129">
        <v>0</v>
      </c>
      <c r="L1129">
        <v>0</v>
      </c>
      <c r="M1129">
        <v>623704.59</v>
      </c>
      <c r="N1129">
        <v>4359216.18</v>
      </c>
      <c r="O1129">
        <v>12264846.75</v>
      </c>
      <c r="P1129">
        <v>0</v>
      </c>
      <c r="Q1129">
        <v>0</v>
      </c>
      <c r="R1129">
        <v>0</v>
      </c>
      <c r="S1129" t="s">
        <v>72</v>
      </c>
      <c r="T1129" t="s">
        <v>41</v>
      </c>
      <c r="U1129" t="s">
        <v>42</v>
      </c>
      <c r="V1129" t="s">
        <v>41</v>
      </c>
      <c r="W1129" t="s">
        <v>33</v>
      </c>
      <c r="X1129" t="s">
        <v>43</v>
      </c>
      <c r="Y1129" t="s">
        <v>784</v>
      </c>
      <c r="Z1129" s="198">
        <v>45439</v>
      </c>
      <c r="AA1129" s="198">
        <v>46172</v>
      </c>
      <c r="AB1129" t="s">
        <v>36</v>
      </c>
      <c r="AC1129">
        <v>12400000</v>
      </c>
      <c r="AD1129" t="s">
        <v>42</v>
      </c>
      <c r="AE1129" t="s">
        <v>45</v>
      </c>
      <c r="AF1129" s="37">
        <v>0</v>
      </c>
      <c r="AG1129" s="79" t="str">
        <f t="shared" si="17"/>
        <v>0</v>
      </c>
      <c r="AH1129" s="3">
        <v>1</v>
      </c>
    </row>
    <row r="1130" spans="1:34" x14ac:dyDescent="0.3">
      <c r="A1130" t="s">
        <v>2396</v>
      </c>
      <c r="B1130" t="s">
        <v>2397</v>
      </c>
      <c r="C1130" t="s">
        <v>1854</v>
      </c>
      <c r="D1130">
        <v>14900000</v>
      </c>
      <c r="E1130">
        <v>14900000</v>
      </c>
      <c r="F1130">
        <v>45891.12</v>
      </c>
      <c r="G1130">
        <v>0</v>
      </c>
      <c r="H1130">
        <v>0</v>
      </c>
      <c r="I1130">
        <v>14795144.16</v>
      </c>
      <c r="J1130" s="186">
        <v>99.296269530201343</v>
      </c>
      <c r="K1130">
        <v>0</v>
      </c>
      <c r="L1130">
        <v>0</v>
      </c>
      <c r="M1130">
        <v>14307738.93</v>
      </c>
      <c r="N1130">
        <v>487405.23</v>
      </c>
      <c r="O1130">
        <v>14841035.279999999</v>
      </c>
      <c r="P1130">
        <v>0</v>
      </c>
      <c r="Q1130">
        <v>0</v>
      </c>
      <c r="R1130">
        <v>0</v>
      </c>
      <c r="S1130" t="s">
        <v>72</v>
      </c>
      <c r="T1130" t="s">
        <v>41</v>
      </c>
      <c r="U1130" t="s">
        <v>42</v>
      </c>
      <c r="V1130" t="s">
        <v>41</v>
      </c>
      <c r="W1130" t="s">
        <v>33</v>
      </c>
      <c r="X1130" t="s">
        <v>43</v>
      </c>
      <c r="Y1130" t="s">
        <v>83</v>
      </c>
      <c r="Z1130" s="198">
        <v>45439</v>
      </c>
      <c r="AA1130" s="198">
        <v>46172</v>
      </c>
      <c r="AB1130" t="s">
        <v>36</v>
      </c>
      <c r="AC1130">
        <v>14900000</v>
      </c>
      <c r="AD1130" t="s">
        <v>42</v>
      </c>
      <c r="AE1130" t="s">
        <v>45</v>
      </c>
      <c r="AF1130" s="37">
        <v>0</v>
      </c>
      <c r="AG1130" s="79" t="str">
        <f t="shared" si="17"/>
        <v>0</v>
      </c>
      <c r="AH1130" s="3">
        <v>1</v>
      </c>
    </row>
    <row r="1131" spans="1:34" x14ac:dyDescent="0.3">
      <c r="A1131" t="s">
        <v>2382</v>
      </c>
      <c r="B1131" t="s">
        <v>2383</v>
      </c>
      <c r="C1131" t="s">
        <v>1860</v>
      </c>
      <c r="D1131">
        <v>12500000</v>
      </c>
      <c r="E1131">
        <v>12500000</v>
      </c>
      <c r="F1131">
        <v>4541679.3099999996</v>
      </c>
      <c r="G1131">
        <v>199260.93</v>
      </c>
      <c r="H1131">
        <v>199260.93</v>
      </c>
      <c r="I1131">
        <v>1290933.9099999999</v>
      </c>
      <c r="J1131" s="186">
        <v>10.327471279999999</v>
      </c>
      <c r="K1131">
        <v>0</v>
      </c>
      <c r="L1131">
        <v>0</v>
      </c>
      <c r="M1131">
        <v>0</v>
      </c>
      <c r="N1131">
        <v>1091672.98</v>
      </c>
      <c r="O1131">
        <v>5832613.2199999997</v>
      </c>
      <c r="P1131">
        <v>0</v>
      </c>
      <c r="Q1131">
        <v>0</v>
      </c>
      <c r="R1131">
        <v>0</v>
      </c>
      <c r="S1131" t="s">
        <v>111</v>
      </c>
      <c r="T1131" t="s">
        <v>112</v>
      </c>
      <c r="U1131" t="s">
        <v>113</v>
      </c>
      <c r="V1131" t="s">
        <v>112</v>
      </c>
      <c r="W1131" t="s">
        <v>33</v>
      </c>
      <c r="X1131" t="s">
        <v>114</v>
      </c>
      <c r="Y1131" t="s">
        <v>784</v>
      </c>
      <c r="Z1131" s="198">
        <v>45439</v>
      </c>
      <c r="AA1131" s="198">
        <v>46112</v>
      </c>
      <c r="AB1131" t="s">
        <v>36</v>
      </c>
      <c r="AC1131">
        <v>12500000</v>
      </c>
      <c r="AD1131" t="s">
        <v>113</v>
      </c>
      <c r="AE1131" t="s">
        <v>45</v>
      </c>
      <c r="AF1131" s="37">
        <v>0</v>
      </c>
      <c r="AG1131" s="79" t="str">
        <f t="shared" si="17"/>
        <v>0</v>
      </c>
      <c r="AH1131" s="3">
        <v>1</v>
      </c>
    </row>
    <row r="1132" spans="1:34" x14ac:dyDescent="0.3">
      <c r="A1132" t="s">
        <v>2411</v>
      </c>
      <c r="B1132" t="s">
        <v>2412</v>
      </c>
      <c r="C1132" t="s">
        <v>1855</v>
      </c>
      <c r="D1132">
        <v>4000000</v>
      </c>
      <c r="E1132">
        <v>4000000</v>
      </c>
      <c r="F1132">
        <v>0</v>
      </c>
      <c r="G1132">
        <v>0</v>
      </c>
      <c r="H1132">
        <v>0</v>
      </c>
      <c r="I1132">
        <v>3179008.84</v>
      </c>
      <c r="J1132" s="186">
        <v>79.475220999999991</v>
      </c>
      <c r="K1132">
        <v>0</v>
      </c>
      <c r="L1132">
        <v>0</v>
      </c>
      <c r="M1132">
        <v>3179008.84</v>
      </c>
      <c r="N1132">
        <v>0</v>
      </c>
      <c r="O1132">
        <v>3179008.84</v>
      </c>
      <c r="P1132">
        <v>0</v>
      </c>
      <c r="Q1132">
        <v>0</v>
      </c>
      <c r="R1132">
        <v>0</v>
      </c>
      <c r="S1132" t="s">
        <v>286</v>
      </c>
      <c r="T1132" t="s">
        <v>57</v>
      </c>
      <c r="U1132" t="s">
        <v>58</v>
      </c>
      <c r="V1132" t="s">
        <v>57</v>
      </c>
      <c r="W1132" t="s">
        <v>33</v>
      </c>
      <c r="X1132" t="s">
        <v>59</v>
      </c>
      <c r="Y1132" t="s">
        <v>83</v>
      </c>
      <c r="Z1132" s="198">
        <v>45439</v>
      </c>
      <c r="AA1132" s="198">
        <v>46112</v>
      </c>
      <c r="AB1132" t="s">
        <v>36</v>
      </c>
      <c r="AC1132">
        <v>4000000</v>
      </c>
      <c r="AD1132" t="s">
        <v>58</v>
      </c>
      <c r="AE1132" t="s">
        <v>45</v>
      </c>
      <c r="AF1132" s="37">
        <v>0</v>
      </c>
      <c r="AG1132" s="79" t="str">
        <f t="shared" si="17"/>
        <v>0</v>
      </c>
      <c r="AH1132" s="3">
        <v>1</v>
      </c>
    </row>
    <row r="1133" spans="1:34" x14ac:dyDescent="0.3">
      <c r="A1133" t="s">
        <v>2400</v>
      </c>
      <c r="B1133" t="s">
        <v>2401</v>
      </c>
      <c r="C1133" t="s">
        <v>1856</v>
      </c>
      <c r="D1133">
        <v>5000000</v>
      </c>
      <c r="E1133">
        <v>5000000</v>
      </c>
      <c r="F1133">
        <v>1675684.4</v>
      </c>
      <c r="G1133">
        <v>0</v>
      </c>
      <c r="H1133">
        <v>0</v>
      </c>
      <c r="I1133">
        <v>0</v>
      </c>
      <c r="J1133" s="186">
        <v>0</v>
      </c>
      <c r="K1133">
        <v>0</v>
      </c>
      <c r="L1133">
        <v>0</v>
      </c>
      <c r="M1133">
        <v>0</v>
      </c>
      <c r="N1133">
        <v>0</v>
      </c>
      <c r="O1133">
        <v>1675684.4</v>
      </c>
      <c r="P1133">
        <v>0</v>
      </c>
      <c r="Q1133">
        <v>0</v>
      </c>
      <c r="R1133">
        <v>0</v>
      </c>
      <c r="S1133" t="s">
        <v>881</v>
      </c>
      <c r="T1133" t="s">
        <v>76</v>
      </c>
      <c r="U1133" t="s">
        <v>77</v>
      </c>
      <c r="V1133" t="s">
        <v>76</v>
      </c>
      <c r="W1133" t="s">
        <v>33</v>
      </c>
      <c r="X1133" t="s">
        <v>78</v>
      </c>
      <c r="Y1133" t="s">
        <v>83</v>
      </c>
      <c r="Z1133" s="198">
        <v>45383</v>
      </c>
      <c r="AA1133" s="198">
        <v>46203</v>
      </c>
      <c r="AB1133" t="s">
        <v>36</v>
      </c>
      <c r="AC1133">
        <v>5000000</v>
      </c>
      <c r="AD1133" t="s">
        <v>77</v>
      </c>
      <c r="AE1133" t="s">
        <v>45</v>
      </c>
      <c r="AF1133" s="37">
        <v>0</v>
      </c>
      <c r="AG1133" s="79" t="str">
        <f t="shared" si="17"/>
        <v>0</v>
      </c>
      <c r="AH1133" s="3">
        <v>1</v>
      </c>
    </row>
    <row r="1134" spans="1:34" x14ac:dyDescent="0.3">
      <c r="A1134" t="s">
        <v>2402</v>
      </c>
      <c r="B1134" t="s">
        <v>1017</v>
      </c>
      <c r="C1134" t="s">
        <v>1856</v>
      </c>
      <c r="D1134">
        <v>10000000</v>
      </c>
      <c r="E1134">
        <v>10000000</v>
      </c>
      <c r="F1134">
        <v>3168794.48</v>
      </c>
      <c r="G1134">
        <v>0</v>
      </c>
      <c r="H1134">
        <v>0</v>
      </c>
      <c r="I1134">
        <v>1146118.4099999999</v>
      </c>
      <c r="J1134" s="186">
        <v>11.461184099999999</v>
      </c>
      <c r="K1134">
        <v>0</v>
      </c>
      <c r="L1134">
        <v>0</v>
      </c>
      <c r="M1134">
        <v>1146118.4099999999</v>
      </c>
      <c r="N1134">
        <v>0</v>
      </c>
      <c r="O1134">
        <v>4314912.8899999997</v>
      </c>
      <c r="P1134">
        <v>0</v>
      </c>
      <c r="Q1134">
        <v>0</v>
      </c>
      <c r="R1134">
        <v>0</v>
      </c>
      <c r="S1134" t="s">
        <v>1784</v>
      </c>
      <c r="T1134" t="s">
        <v>76</v>
      </c>
      <c r="U1134" t="s">
        <v>77</v>
      </c>
      <c r="V1134" t="s">
        <v>76</v>
      </c>
      <c r="W1134" t="s">
        <v>33</v>
      </c>
      <c r="X1134" t="s">
        <v>78</v>
      </c>
      <c r="Y1134" t="s">
        <v>784</v>
      </c>
      <c r="Z1134" s="198">
        <v>45383</v>
      </c>
      <c r="AA1134" s="198">
        <v>46477</v>
      </c>
      <c r="AB1134" t="s">
        <v>36</v>
      </c>
      <c r="AC1134">
        <v>10000000</v>
      </c>
      <c r="AD1134" t="s">
        <v>77</v>
      </c>
      <c r="AE1134" t="s">
        <v>45</v>
      </c>
      <c r="AF1134" s="37">
        <v>0</v>
      </c>
      <c r="AG1134" s="79" t="str">
        <f t="shared" si="17"/>
        <v>0</v>
      </c>
      <c r="AH1134" s="3">
        <v>1</v>
      </c>
    </row>
    <row r="1135" spans="1:34" x14ac:dyDescent="0.3">
      <c r="A1135" t="s">
        <v>2398</v>
      </c>
      <c r="B1135" t="s">
        <v>2399</v>
      </c>
      <c r="C1135" t="s">
        <v>1858</v>
      </c>
      <c r="D1135">
        <v>8000000</v>
      </c>
      <c r="E1135">
        <v>8000000</v>
      </c>
      <c r="F1135">
        <v>2901419.79</v>
      </c>
      <c r="G1135">
        <v>0</v>
      </c>
      <c r="H1135">
        <v>0</v>
      </c>
      <c r="I1135">
        <v>1193877.45</v>
      </c>
      <c r="J1135" s="186">
        <v>14.923468124999999</v>
      </c>
      <c r="K1135">
        <v>0</v>
      </c>
      <c r="L1135">
        <v>0</v>
      </c>
      <c r="M1135">
        <v>0</v>
      </c>
      <c r="N1135">
        <v>1193877.45</v>
      </c>
      <c r="O1135">
        <v>4095297.24</v>
      </c>
      <c r="P1135">
        <v>0</v>
      </c>
      <c r="Q1135">
        <v>0</v>
      </c>
      <c r="R1135">
        <v>0</v>
      </c>
      <c r="S1135" t="s">
        <v>1231</v>
      </c>
      <c r="T1135" t="s">
        <v>51</v>
      </c>
      <c r="U1135" t="s">
        <v>52</v>
      </c>
      <c r="V1135" t="s">
        <v>51</v>
      </c>
      <c r="W1135" t="s">
        <v>33</v>
      </c>
      <c r="X1135" t="s">
        <v>53</v>
      </c>
      <c r="Y1135" t="s">
        <v>784</v>
      </c>
      <c r="Z1135" s="198">
        <v>45439</v>
      </c>
      <c r="AA1135" s="198">
        <v>46203</v>
      </c>
      <c r="AB1135" t="s">
        <v>36</v>
      </c>
      <c r="AC1135">
        <v>8000000</v>
      </c>
      <c r="AD1135" t="s">
        <v>52</v>
      </c>
      <c r="AE1135" t="s">
        <v>45</v>
      </c>
      <c r="AF1135" s="37">
        <v>0</v>
      </c>
      <c r="AG1135" s="79" t="str">
        <f t="shared" si="17"/>
        <v>0</v>
      </c>
      <c r="AH1135" s="3">
        <v>1</v>
      </c>
    </row>
    <row r="1136" spans="1:34" x14ac:dyDescent="0.3">
      <c r="A1136" t="s">
        <v>2386</v>
      </c>
      <c r="B1136" t="s">
        <v>2387</v>
      </c>
      <c r="C1136" t="s">
        <v>1860</v>
      </c>
      <c r="D1136">
        <v>3200000</v>
      </c>
      <c r="E1136">
        <v>3200000</v>
      </c>
      <c r="F1136">
        <v>0</v>
      </c>
      <c r="G1136">
        <v>0</v>
      </c>
      <c r="H1136">
        <v>0</v>
      </c>
      <c r="I1136">
        <v>3178742.33</v>
      </c>
      <c r="J1136" s="186">
        <v>99.335697812500001</v>
      </c>
      <c r="K1136">
        <v>0</v>
      </c>
      <c r="L1136">
        <v>0</v>
      </c>
      <c r="M1136">
        <v>3178742.33</v>
      </c>
      <c r="N1136">
        <v>0</v>
      </c>
      <c r="O1136">
        <v>3178742.33</v>
      </c>
      <c r="P1136">
        <v>0</v>
      </c>
      <c r="Q1136">
        <v>0</v>
      </c>
      <c r="R1136">
        <v>0</v>
      </c>
      <c r="S1136" t="s">
        <v>111</v>
      </c>
      <c r="T1136" t="s">
        <v>112</v>
      </c>
      <c r="U1136" t="s">
        <v>113</v>
      </c>
      <c r="V1136" t="s">
        <v>112</v>
      </c>
      <c r="W1136" t="s">
        <v>33</v>
      </c>
      <c r="X1136" t="s">
        <v>114</v>
      </c>
      <c r="Y1136" t="s">
        <v>35</v>
      </c>
      <c r="Z1136" s="198">
        <v>45439</v>
      </c>
      <c r="AA1136" s="198">
        <v>46112</v>
      </c>
      <c r="AB1136" t="s">
        <v>36</v>
      </c>
      <c r="AC1136">
        <v>3200000</v>
      </c>
      <c r="AD1136" t="s">
        <v>113</v>
      </c>
      <c r="AE1136" t="s">
        <v>37</v>
      </c>
      <c r="AF1136" s="37">
        <v>0</v>
      </c>
      <c r="AG1136" s="79" t="str">
        <f t="shared" si="17"/>
        <v>0</v>
      </c>
      <c r="AH1136" s="3">
        <v>1</v>
      </c>
    </row>
    <row r="1137" spans="1:34" x14ac:dyDescent="0.3">
      <c r="A1137" t="s">
        <v>2388</v>
      </c>
      <c r="B1137" t="s">
        <v>2389</v>
      </c>
      <c r="C1137" t="s">
        <v>1860</v>
      </c>
      <c r="D1137">
        <v>800000</v>
      </c>
      <c r="E1137">
        <v>800000</v>
      </c>
      <c r="F1137">
        <v>0</v>
      </c>
      <c r="G1137">
        <v>0</v>
      </c>
      <c r="H1137">
        <v>0</v>
      </c>
      <c r="I1137">
        <v>717342.89</v>
      </c>
      <c r="J1137" s="186">
        <v>89.667861250000001</v>
      </c>
      <c r="K1137">
        <v>0</v>
      </c>
      <c r="L1137">
        <v>0</v>
      </c>
      <c r="M1137">
        <v>717342.89</v>
      </c>
      <c r="N1137">
        <v>0</v>
      </c>
      <c r="O1137">
        <v>717342.89</v>
      </c>
      <c r="P1137">
        <v>0</v>
      </c>
      <c r="Q1137">
        <v>0</v>
      </c>
      <c r="R1137">
        <v>0</v>
      </c>
      <c r="S1137" t="s">
        <v>111</v>
      </c>
      <c r="T1137" t="s">
        <v>112</v>
      </c>
      <c r="U1137" t="s">
        <v>113</v>
      </c>
      <c r="V1137" t="s">
        <v>112</v>
      </c>
      <c r="W1137" t="s">
        <v>33</v>
      </c>
      <c r="X1137" t="s">
        <v>114</v>
      </c>
      <c r="Y1137" t="s">
        <v>35</v>
      </c>
      <c r="Z1137" s="198">
        <v>45439</v>
      </c>
      <c r="AA1137" s="198">
        <v>46112</v>
      </c>
      <c r="AB1137" t="s">
        <v>36</v>
      </c>
      <c r="AC1137">
        <v>800000</v>
      </c>
      <c r="AD1137" t="s">
        <v>113</v>
      </c>
      <c r="AE1137" t="s">
        <v>37</v>
      </c>
      <c r="AF1137" s="37">
        <v>0</v>
      </c>
      <c r="AG1137" s="79" t="str">
        <f t="shared" si="17"/>
        <v>0</v>
      </c>
      <c r="AH1137" s="3">
        <v>1</v>
      </c>
    </row>
    <row r="1138" spans="1:34" x14ac:dyDescent="0.3">
      <c r="A1138" t="s">
        <v>2390</v>
      </c>
      <c r="B1138" t="s">
        <v>2391</v>
      </c>
      <c r="C1138" t="s">
        <v>1860</v>
      </c>
      <c r="D1138">
        <v>3000000</v>
      </c>
      <c r="E1138">
        <v>3000000</v>
      </c>
      <c r="F1138">
        <v>0</v>
      </c>
      <c r="G1138">
        <v>0</v>
      </c>
      <c r="H1138">
        <v>0</v>
      </c>
      <c r="I1138">
        <v>2972304.9</v>
      </c>
      <c r="J1138" s="186">
        <v>99.076830000000001</v>
      </c>
      <c r="K1138">
        <v>0</v>
      </c>
      <c r="L1138">
        <v>0</v>
      </c>
      <c r="M1138">
        <v>2972304.9</v>
      </c>
      <c r="N1138">
        <v>0</v>
      </c>
      <c r="O1138">
        <v>2972304.9</v>
      </c>
      <c r="P1138">
        <v>0</v>
      </c>
      <c r="Q1138">
        <v>0</v>
      </c>
      <c r="R1138">
        <v>0</v>
      </c>
      <c r="S1138" t="s">
        <v>111</v>
      </c>
      <c r="T1138" t="s">
        <v>112</v>
      </c>
      <c r="U1138" t="s">
        <v>113</v>
      </c>
      <c r="V1138" t="s">
        <v>112</v>
      </c>
      <c r="W1138" t="s">
        <v>33</v>
      </c>
      <c r="X1138" t="s">
        <v>114</v>
      </c>
      <c r="Y1138" t="s">
        <v>35</v>
      </c>
      <c r="Z1138" s="198">
        <v>45439</v>
      </c>
      <c r="AA1138" s="198">
        <v>46112</v>
      </c>
      <c r="AB1138" t="s">
        <v>36</v>
      </c>
      <c r="AC1138">
        <v>3000000</v>
      </c>
      <c r="AD1138" t="s">
        <v>113</v>
      </c>
      <c r="AE1138" t="s">
        <v>37</v>
      </c>
      <c r="AF1138" s="37">
        <v>0</v>
      </c>
      <c r="AG1138" s="79" t="str">
        <f t="shared" si="17"/>
        <v>0</v>
      </c>
      <c r="AH1138" s="3">
        <v>1</v>
      </c>
    </row>
    <row r="1139" spans="1:34" x14ac:dyDescent="0.3">
      <c r="A1139" t="s">
        <v>2417</v>
      </c>
      <c r="B1139" t="s">
        <v>2418</v>
      </c>
      <c r="C1139" t="s">
        <v>1860</v>
      </c>
      <c r="D1139">
        <v>2800000</v>
      </c>
      <c r="E1139">
        <v>2800000</v>
      </c>
      <c r="F1139">
        <v>98182.51</v>
      </c>
      <c r="G1139">
        <v>0</v>
      </c>
      <c r="H1139">
        <v>0</v>
      </c>
      <c r="I1139">
        <v>1959110.77</v>
      </c>
      <c r="J1139" s="186">
        <v>69.968241785714284</v>
      </c>
      <c r="K1139">
        <v>0</v>
      </c>
      <c r="L1139">
        <v>0</v>
      </c>
      <c r="M1139">
        <v>1310604.6100000001</v>
      </c>
      <c r="N1139">
        <v>648506.16</v>
      </c>
      <c r="O1139">
        <v>2057293.28</v>
      </c>
      <c r="P1139">
        <v>0</v>
      </c>
      <c r="Q1139">
        <v>0</v>
      </c>
      <c r="R1139">
        <v>0</v>
      </c>
      <c r="S1139" t="s">
        <v>111</v>
      </c>
      <c r="T1139" t="s">
        <v>112</v>
      </c>
      <c r="U1139" t="s">
        <v>113</v>
      </c>
      <c r="V1139" t="s">
        <v>112</v>
      </c>
      <c r="W1139" t="s">
        <v>33</v>
      </c>
      <c r="X1139" t="s">
        <v>114</v>
      </c>
      <c r="Y1139" t="s">
        <v>35</v>
      </c>
      <c r="Z1139" s="198">
        <v>45441</v>
      </c>
      <c r="AA1139" s="198">
        <v>46112</v>
      </c>
      <c r="AB1139" t="s">
        <v>36</v>
      </c>
      <c r="AC1139">
        <v>2800000</v>
      </c>
      <c r="AD1139" t="s">
        <v>113</v>
      </c>
      <c r="AE1139" t="s">
        <v>45</v>
      </c>
      <c r="AF1139" s="37">
        <v>0</v>
      </c>
      <c r="AG1139" s="79" t="str">
        <f t="shared" si="17"/>
        <v>0</v>
      </c>
      <c r="AH1139" s="3">
        <v>1</v>
      </c>
    </row>
    <row r="1140" spans="1:34" x14ac:dyDescent="0.3">
      <c r="A1140" t="s">
        <v>2392</v>
      </c>
      <c r="B1140" t="s">
        <v>2393</v>
      </c>
      <c r="C1140" t="s">
        <v>1860</v>
      </c>
      <c r="D1140">
        <v>1900000</v>
      </c>
      <c r="E1140">
        <v>1900000</v>
      </c>
      <c r="F1140">
        <v>0</v>
      </c>
      <c r="G1140">
        <v>0</v>
      </c>
      <c r="H1140">
        <v>0</v>
      </c>
      <c r="I1140">
        <v>1889264.37</v>
      </c>
      <c r="J1140" s="186">
        <v>99.434966842105268</v>
      </c>
      <c r="K1140">
        <v>0</v>
      </c>
      <c r="L1140">
        <v>0</v>
      </c>
      <c r="M1140">
        <v>1889264.37</v>
      </c>
      <c r="N1140">
        <v>0</v>
      </c>
      <c r="O1140">
        <v>1889264.37</v>
      </c>
      <c r="P1140">
        <v>0</v>
      </c>
      <c r="Q1140">
        <v>0</v>
      </c>
      <c r="R1140">
        <v>0</v>
      </c>
      <c r="S1140" t="s">
        <v>111</v>
      </c>
      <c r="T1140" t="s">
        <v>112</v>
      </c>
      <c r="U1140" t="s">
        <v>113</v>
      </c>
      <c r="V1140" t="s">
        <v>112</v>
      </c>
      <c r="W1140" t="s">
        <v>33</v>
      </c>
      <c r="X1140" t="s">
        <v>114</v>
      </c>
      <c r="Y1140" t="s">
        <v>35</v>
      </c>
      <c r="Z1140" s="198">
        <v>45439</v>
      </c>
      <c r="AA1140" s="198">
        <v>46112</v>
      </c>
      <c r="AB1140" t="s">
        <v>36</v>
      </c>
      <c r="AC1140">
        <v>1900000</v>
      </c>
      <c r="AD1140" t="s">
        <v>113</v>
      </c>
      <c r="AE1140" t="s">
        <v>37</v>
      </c>
      <c r="AF1140" s="37">
        <v>0</v>
      </c>
      <c r="AG1140" s="79" t="str">
        <f t="shared" si="17"/>
        <v>0</v>
      </c>
      <c r="AH1140" s="3">
        <v>1</v>
      </c>
    </row>
    <row r="1141" spans="1:34" x14ac:dyDescent="0.3">
      <c r="A1141" t="s">
        <v>2384</v>
      </c>
      <c r="B1141" t="s">
        <v>2385</v>
      </c>
      <c r="C1141" t="s">
        <v>1859</v>
      </c>
      <c r="D1141">
        <v>5000000</v>
      </c>
      <c r="E1141">
        <v>5000000</v>
      </c>
      <c r="F1141">
        <v>2696289.01</v>
      </c>
      <c r="G1141">
        <v>0</v>
      </c>
      <c r="H1141">
        <v>0</v>
      </c>
      <c r="I1141">
        <v>1089386.67</v>
      </c>
      <c r="J1141" s="186">
        <v>21.787733399999997</v>
      </c>
      <c r="K1141">
        <v>0</v>
      </c>
      <c r="L1141">
        <v>0</v>
      </c>
      <c r="M1141">
        <v>1089386.67</v>
      </c>
      <c r="N1141">
        <v>0</v>
      </c>
      <c r="O1141">
        <v>3785675.68</v>
      </c>
      <c r="P1141">
        <v>0</v>
      </c>
      <c r="Q1141">
        <v>0</v>
      </c>
      <c r="R1141">
        <v>0</v>
      </c>
      <c r="S1141" t="s">
        <v>231</v>
      </c>
      <c r="T1141" t="s">
        <v>162</v>
      </c>
      <c r="U1141" t="s">
        <v>163</v>
      </c>
      <c r="V1141" t="s">
        <v>162</v>
      </c>
      <c r="W1141" t="s">
        <v>33</v>
      </c>
      <c r="X1141" t="s">
        <v>164</v>
      </c>
      <c r="Y1141" t="s">
        <v>784</v>
      </c>
      <c r="Z1141" s="198">
        <v>45383</v>
      </c>
      <c r="AA1141" s="198">
        <v>46112</v>
      </c>
      <c r="AB1141" t="s">
        <v>36</v>
      </c>
      <c r="AC1141">
        <v>5000000</v>
      </c>
      <c r="AD1141" t="s">
        <v>163</v>
      </c>
      <c r="AE1141" t="s">
        <v>45</v>
      </c>
      <c r="AF1141" s="37">
        <v>0</v>
      </c>
      <c r="AG1141" s="79" t="str">
        <f t="shared" si="17"/>
        <v>0</v>
      </c>
      <c r="AH1141" s="3">
        <v>1</v>
      </c>
    </row>
    <row r="1142" spans="1:34" x14ac:dyDescent="0.3">
      <c r="A1142" t="s">
        <v>2454</v>
      </c>
      <c r="B1142" t="s">
        <v>2455</v>
      </c>
      <c r="C1142" t="s">
        <v>1859</v>
      </c>
      <c r="D1142">
        <v>1400000</v>
      </c>
      <c r="E1142">
        <v>1400000</v>
      </c>
      <c r="F1142">
        <v>0</v>
      </c>
      <c r="G1142">
        <v>0</v>
      </c>
      <c r="H1142">
        <v>0</v>
      </c>
      <c r="I1142">
        <v>1197828.1299999999</v>
      </c>
      <c r="J1142" s="186">
        <v>85.55915214285713</v>
      </c>
      <c r="K1142">
        <v>0</v>
      </c>
      <c r="L1142">
        <v>0</v>
      </c>
      <c r="M1142">
        <v>1197828.1299999999</v>
      </c>
      <c r="N1142">
        <v>0</v>
      </c>
      <c r="O1142">
        <v>1197828.1299999999</v>
      </c>
      <c r="P1142">
        <v>0</v>
      </c>
      <c r="Q1142">
        <v>0</v>
      </c>
      <c r="R1142">
        <v>0</v>
      </c>
      <c r="S1142" t="s">
        <v>1355</v>
      </c>
      <c r="T1142" t="s">
        <v>162</v>
      </c>
      <c r="U1142" t="s">
        <v>163</v>
      </c>
      <c r="V1142" t="s">
        <v>162</v>
      </c>
      <c r="W1142" t="s">
        <v>33</v>
      </c>
      <c r="X1142" t="s">
        <v>164</v>
      </c>
      <c r="Y1142" t="s">
        <v>35</v>
      </c>
      <c r="Z1142" s="198">
        <v>45383</v>
      </c>
      <c r="AA1142" s="198">
        <v>45747</v>
      </c>
      <c r="AB1142" t="s">
        <v>36</v>
      </c>
      <c r="AC1142">
        <v>1400000</v>
      </c>
      <c r="AD1142" t="s">
        <v>163</v>
      </c>
      <c r="AE1142" t="s">
        <v>37</v>
      </c>
      <c r="AF1142" s="37">
        <v>0</v>
      </c>
      <c r="AG1142" s="79" t="str">
        <f t="shared" si="17"/>
        <v>0</v>
      </c>
      <c r="AH1142" s="3">
        <v>1</v>
      </c>
    </row>
    <row r="1143" spans="1:34" x14ac:dyDescent="0.3">
      <c r="A1143" t="s">
        <v>2378</v>
      </c>
      <c r="B1143" t="s">
        <v>2379</v>
      </c>
      <c r="C1143" t="s">
        <v>1854</v>
      </c>
      <c r="D1143">
        <v>3500000</v>
      </c>
      <c r="E1143">
        <v>3500000</v>
      </c>
      <c r="F1143">
        <v>18982.16</v>
      </c>
      <c r="G1143">
        <v>0</v>
      </c>
      <c r="H1143">
        <v>0</v>
      </c>
      <c r="I1143">
        <v>3281515.62</v>
      </c>
      <c r="J1143" s="186">
        <v>93.757589142857142</v>
      </c>
      <c r="K1143">
        <v>0</v>
      </c>
      <c r="L1143">
        <v>0</v>
      </c>
      <c r="M1143">
        <v>3281515.62</v>
      </c>
      <c r="N1143">
        <v>0</v>
      </c>
      <c r="O1143">
        <v>3300497.78</v>
      </c>
      <c r="P1143">
        <v>0</v>
      </c>
      <c r="Q1143">
        <v>0</v>
      </c>
      <c r="R1143">
        <v>0</v>
      </c>
      <c r="S1143" t="s">
        <v>72</v>
      </c>
      <c r="T1143" t="s">
        <v>41</v>
      </c>
      <c r="U1143" t="s">
        <v>42</v>
      </c>
      <c r="V1143" t="s">
        <v>41</v>
      </c>
      <c r="W1143" t="s">
        <v>33</v>
      </c>
      <c r="X1143" t="s">
        <v>43</v>
      </c>
      <c r="Y1143" t="s">
        <v>35</v>
      </c>
      <c r="Z1143" s="198">
        <v>45440</v>
      </c>
      <c r="AA1143" s="198">
        <v>45808</v>
      </c>
      <c r="AB1143" t="s">
        <v>36</v>
      </c>
      <c r="AC1143">
        <v>3500000</v>
      </c>
      <c r="AD1143" t="s">
        <v>42</v>
      </c>
      <c r="AE1143" t="s">
        <v>45</v>
      </c>
      <c r="AF1143" s="37">
        <v>0</v>
      </c>
      <c r="AG1143" s="79" t="str">
        <f t="shared" si="17"/>
        <v>0</v>
      </c>
      <c r="AH1143" s="3">
        <v>1</v>
      </c>
    </row>
    <row r="1144" spans="1:34" x14ac:dyDescent="0.3">
      <c r="A1144" t="s">
        <v>2427</v>
      </c>
      <c r="B1144" t="s">
        <v>2428</v>
      </c>
      <c r="C1144" t="s">
        <v>1854</v>
      </c>
      <c r="D1144">
        <v>1400000</v>
      </c>
      <c r="E1144">
        <v>1400000</v>
      </c>
      <c r="F1144">
        <v>0</v>
      </c>
      <c r="G1144">
        <v>0</v>
      </c>
      <c r="H1144">
        <v>0</v>
      </c>
      <c r="I1144">
        <v>1316758.44</v>
      </c>
      <c r="J1144" s="186">
        <v>94.054174285714282</v>
      </c>
      <c r="K1144">
        <v>0</v>
      </c>
      <c r="L1144">
        <v>0</v>
      </c>
      <c r="M1144">
        <v>1316758.44</v>
      </c>
      <c r="N1144">
        <v>0</v>
      </c>
      <c r="O1144">
        <v>1316758.44</v>
      </c>
      <c r="P1144">
        <v>0</v>
      </c>
      <c r="Q1144">
        <v>0</v>
      </c>
      <c r="R1144">
        <v>0</v>
      </c>
      <c r="S1144" t="s">
        <v>72</v>
      </c>
      <c r="T1144" t="s">
        <v>41</v>
      </c>
      <c r="U1144" t="s">
        <v>42</v>
      </c>
      <c r="V1144" t="s">
        <v>41</v>
      </c>
      <c r="W1144" t="s">
        <v>33</v>
      </c>
      <c r="X1144" t="s">
        <v>43</v>
      </c>
      <c r="Y1144" t="s">
        <v>35</v>
      </c>
      <c r="Z1144" s="198">
        <v>45440</v>
      </c>
      <c r="AA1144" s="198">
        <v>45808</v>
      </c>
      <c r="AB1144" t="s">
        <v>36</v>
      </c>
      <c r="AC1144">
        <v>1400000</v>
      </c>
      <c r="AD1144" t="s">
        <v>42</v>
      </c>
      <c r="AE1144" t="s">
        <v>37</v>
      </c>
      <c r="AF1144" s="37">
        <v>0</v>
      </c>
      <c r="AG1144" s="79" t="str">
        <f t="shared" si="17"/>
        <v>0</v>
      </c>
      <c r="AH1144" s="3">
        <v>1</v>
      </c>
    </row>
    <row r="1145" spans="1:34" x14ac:dyDescent="0.3">
      <c r="A1145" t="s">
        <v>2405</v>
      </c>
      <c r="B1145" t="s">
        <v>2406</v>
      </c>
      <c r="C1145" t="s">
        <v>1858</v>
      </c>
      <c r="D1145">
        <v>1200000</v>
      </c>
      <c r="E1145">
        <v>1200000</v>
      </c>
      <c r="F1145">
        <v>0</v>
      </c>
      <c r="G1145">
        <v>0.11</v>
      </c>
      <c r="H1145">
        <v>0.11</v>
      </c>
      <c r="I1145">
        <v>1109795.4099999999</v>
      </c>
      <c r="J1145" s="186">
        <v>92.482950833333319</v>
      </c>
      <c r="K1145">
        <v>0</v>
      </c>
      <c r="L1145">
        <v>0</v>
      </c>
      <c r="M1145">
        <v>1109795.3</v>
      </c>
      <c r="N1145">
        <v>0</v>
      </c>
      <c r="O1145">
        <v>1109795.4099999999</v>
      </c>
      <c r="P1145">
        <v>0</v>
      </c>
      <c r="Q1145">
        <v>0</v>
      </c>
      <c r="R1145">
        <v>0</v>
      </c>
      <c r="S1145" t="s">
        <v>1231</v>
      </c>
      <c r="T1145" t="s">
        <v>51</v>
      </c>
      <c r="U1145" t="s">
        <v>52</v>
      </c>
      <c r="V1145" t="s">
        <v>51</v>
      </c>
      <c r="W1145" t="s">
        <v>33</v>
      </c>
      <c r="X1145" t="s">
        <v>53</v>
      </c>
      <c r="Y1145" t="s">
        <v>35</v>
      </c>
      <c r="Z1145" s="198">
        <v>45441</v>
      </c>
      <c r="AA1145" s="198">
        <v>45838</v>
      </c>
      <c r="AB1145" t="s">
        <v>36</v>
      </c>
      <c r="AC1145">
        <v>1200000</v>
      </c>
      <c r="AD1145" t="s">
        <v>52</v>
      </c>
      <c r="AE1145" t="s">
        <v>45</v>
      </c>
      <c r="AF1145" s="37">
        <v>0</v>
      </c>
      <c r="AG1145" s="79" t="str">
        <f t="shared" si="17"/>
        <v>0</v>
      </c>
      <c r="AH1145" s="3">
        <v>1</v>
      </c>
    </row>
    <row r="1146" spans="1:34" x14ac:dyDescent="0.3">
      <c r="A1146" t="s">
        <v>2407</v>
      </c>
      <c r="B1146" t="s">
        <v>2408</v>
      </c>
      <c r="C1146" t="s">
        <v>1858</v>
      </c>
      <c r="D1146">
        <v>2100000</v>
      </c>
      <c r="E1146">
        <v>2100000</v>
      </c>
      <c r="F1146">
        <v>0</v>
      </c>
      <c r="G1146">
        <v>0</v>
      </c>
      <c r="H1146">
        <v>0</v>
      </c>
      <c r="I1146">
        <v>1260740.26</v>
      </c>
      <c r="J1146" s="186">
        <v>60.035250476190477</v>
      </c>
      <c r="K1146">
        <v>0</v>
      </c>
      <c r="L1146">
        <v>0</v>
      </c>
      <c r="M1146">
        <v>1260740.26</v>
      </c>
      <c r="N1146">
        <v>0</v>
      </c>
      <c r="O1146">
        <v>1260740.26</v>
      </c>
      <c r="P1146">
        <v>0</v>
      </c>
      <c r="Q1146">
        <v>0</v>
      </c>
      <c r="R1146">
        <v>0</v>
      </c>
      <c r="S1146" t="s">
        <v>1231</v>
      </c>
      <c r="T1146" t="s">
        <v>51</v>
      </c>
      <c r="U1146" t="s">
        <v>52</v>
      </c>
      <c r="V1146" t="s">
        <v>51</v>
      </c>
      <c r="W1146" t="s">
        <v>33</v>
      </c>
      <c r="X1146" t="s">
        <v>53</v>
      </c>
      <c r="Y1146" t="s">
        <v>35</v>
      </c>
      <c r="Z1146" s="198">
        <v>45441</v>
      </c>
      <c r="AA1146" s="198">
        <v>45838</v>
      </c>
      <c r="AB1146" t="s">
        <v>36</v>
      </c>
      <c r="AC1146">
        <v>2100000</v>
      </c>
      <c r="AD1146" t="s">
        <v>52</v>
      </c>
      <c r="AE1146" t="s">
        <v>2231</v>
      </c>
      <c r="AF1146" s="37">
        <v>0</v>
      </c>
      <c r="AG1146" s="79" t="str">
        <f t="shared" si="17"/>
        <v>0</v>
      </c>
      <c r="AH1146" s="3">
        <v>1</v>
      </c>
    </row>
    <row r="1147" spans="1:34" x14ac:dyDescent="0.3">
      <c r="A1147" t="s">
        <v>2409</v>
      </c>
      <c r="B1147" t="s">
        <v>2410</v>
      </c>
      <c r="C1147" t="s">
        <v>1858</v>
      </c>
      <c r="D1147">
        <v>1100000</v>
      </c>
      <c r="E1147">
        <v>1100000</v>
      </c>
      <c r="F1147">
        <v>39200</v>
      </c>
      <c r="G1147">
        <v>0</v>
      </c>
      <c r="H1147">
        <v>0</v>
      </c>
      <c r="I1147">
        <v>903110.44</v>
      </c>
      <c r="J1147" s="186">
        <v>82.100949090909083</v>
      </c>
      <c r="K1147">
        <v>0</v>
      </c>
      <c r="L1147">
        <v>0</v>
      </c>
      <c r="M1147">
        <v>0</v>
      </c>
      <c r="N1147">
        <v>903110.44</v>
      </c>
      <c r="O1147">
        <v>942310.44</v>
      </c>
      <c r="P1147">
        <v>0</v>
      </c>
      <c r="Q1147">
        <v>0</v>
      </c>
      <c r="R1147">
        <v>0</v>
      </c>
      <c r="S1147" t="s">
        <v>1231</v>
      </c>
      <c r="T1147" t="s">
        <v>51</v>
      </c>
      <c r="U1147" t="s">
        <v>52</v>
      </c>
      <c r="V1147" t="s">
        <v>51</v>
      </c>
      <c r="W1147" t="s">
        <v>33</v>
      </c>
      <c r="X1147" t="s">
        <v>53</v>
      </c>
      <c r="Y1147" t="s">
        <v>35</v>
      </c>
      <c r="Z1147" s="198">
        <v>45441</v>
      </c>
      <c r="AA1147" s="198">
        <v>45838</v>
      </c>
      <c r="AB1147" t="s">
        <v>36</v>
      </c>
      <c r="AC1147">
        <v>1100000</v>
      </c>
      <c r="AD1147" t="s">
        <v>52</v>
      </c>
      <c r="AE1147" t="s">
        <v>45</v>
      </c>
      <c r="AF1147" s="37">
        <v>0</v>
      </c>
      <c r="AG1147" s="79" t="str">
        <f t="shared" si="17"/>
        <v>0</v>
      </c>
      <c r="AH1147" s="3">
        <v>1</v>
      </c>
    </row>
    <row r="1148" spans="1:34" x14ac:dyDescent="0.3">
      <c r="A1148" t="s">
        <v>2415</v>
      </c>
      <c r="B1148" t="s">
        <v>2416</v>
      </c>
      <c r="C1148" t="s">
        <v>1860</v>
      </c>
      <c r="D1148">
        <v>3700000</v>
      </c>
      <c r="E1148">
        <v>3700000</v>
      </c>
      <c r="F1148">
        <v>0</v>
      </c>
      <c r="G1148">
        <v>0</v>
      </c>
      <c r="H1148">
        <v>0</v>
      </c>
      <c r="I1148">
        <v>2567855.6</v>
      </c>
      <c r="J1148" s="186">
        <v>69.4015027027027</v>
      </c>
      <c r="K1148">
        <v>0</v>
      </c>
      <c r="L1148">
        <v>0</v>
      </c>
      <c r="M1148">
        <v>1904265.45</v>
      </c>
      <c r="N1148">
        <v>663590.15</v>
      </c>
      <c r="O1148">
        <v>2567855.6</v>
      </c>
      <c r="P1148">
        <v>0</v>
      </c>
      <c r="Q1148">
        <v>0</v>
      </c>
      <c r="R1148">
        <v>0</v>
      </c>
      <c r="S1148" t="s">
        <v>111</v>
      </c>
      <c r="T1148" t="s">
        <v>112</v>
      </c>
      <c r="U1148" t="s">
        <v>113</v>
      </c>
      <c r="V1148" t="s">
        <v>112</v>
      </c>
      <c r="W1148" t="s">
        <v>33</v>
      </c>
      <c r="X1148" t="s">
        <v>114</v>
      </c>
      <c r="Y1148" t="s">
        <v>35</v>
      </c>
      <c r="Z1148" s="198">
        <v>45441</v>
      </c>
      <c r="AA1148" s="198">
        <v>46112</v>
      </c>
      <c r="AB1148" t="s">
        <v>36</v>
      </c>
      <c r="AC1148">
        <v>3700000</v>
      </c>
      <c r="AD1148" t="s">
        <v>113</v>
      </c>
      <c r="AE1148" t="s">
        <v>45</v>
      </c>
      <c r="AF1148" s="37">
        <v>0</v>
      </c>
      <c r="AG1148" s="79" t="str">
        <f t="shared" si="17"/>
        <v>0</v>
      </c>
      <c r="AH1148" s="3">
        <v>1</v>
      </c>
    </row>
    <row r="1149" spans="1:34" x14ac:dyDescent="0.3">
      <c r="A1149" t="s">
        <v>2413</v>
      </c>
      <c r="B1149" t="s">
        <v>2414</v>
      </c>
      <c r="C1149" t="s">
        <v>1860</v>
      </c>
      <c r="D1149">
        <v>9600000</v>
      </c>
      <c r="E1149">
        <v>9600000</v>
      </c>
      <c r="F1149">
        <v>165714.16</v>
      </c>
      <c r="G1149">
        <v>0</v>
      </c>
      <c r="H1149">
        <v>0</v>
      </c>
      <c r="I1149">
        <v>7714650.0700000003</v>
      </c>
      <c r="J1149" s="186">
        <v>80.360938229166663</v>
      </c>
      <c r="K1149">
        <v>0</v>
      </c>
      <c r="L1149">
        <v>0</v>
      </c>
      <c r="M1149">
        <v>7049573.5099999998</v>
      </c>
      <c r="N1149">
        <v>665076.56000000006</v>
      </c>
      <c r="O1149">
        <v>7880364.2300000004</v>
      </c>
      <c r="P1149">
        <v>0</v>
      </c>
      <c r="Q1149">
        <v>0</v>
      </c>
      <c r="R1149">
        <v>0</v>
      </c>
      <c r="S1149" t="s">
        <v>111</v>
      </c>
      <c r="T1149" t="s">
        <v>112</v>
      </c>
      <c r="U1149" t="s">
        <v>113</v>
      </c>
      <c r="V1149" t="s">
        <v>112</v>
      </c>
      <c r="W1149" t="s">
        <v>33</v>
      </c>
      <c r="X1149" t="s">
        <v>114</v>
      </c>
      <c r="Y1149" t="s">
        <v>35</v>
      </c>
      <c r="Z1149" s="198">
        <v>45443</v>
      </c>
      <c r="AA1149" s="198">
        <v>46112</v>
      </c>
      <c r="AB1149" t="s">
        <v>36</v>
      </c>
      <c r="AC1149">
        <v>9600000</v>
      </c>
      <c r="AD1149" t="s">
        <v>113</v>
      </c>
      <c r="AE1149" t="s">
        <v>45</v>
      </c>
      <c r="AF1149" s="37">
        <v>0</v>
      </c>
      <c r="AG1149" s="79" t="str">
        <f t="shared" si="17"/>
        <v>0</v>
      </c>
      <c r="AH1149" s="3">
        <v>1</v>
      </c>
    </row>
    <row r="1150" spans="1:34" x14ac:dyDescent="0.3">
      <c r="A1150" t="s">
        <v>2429</v>
      </c>
      <c r="B1150" t="s">
        <v>2430</v>
      </c>
      <c r="C1150" t="s">
        <v>1858</v>
      </c>
      <c r="D1150">
        <v>2600000</v>
      </c>
      <c r="E1150">
        <v>2600000</v>
      </c>
      <c r="F1150">
        <v>0</v>
      </c>
      <c r="G1150">
        <v>0</v>
      </c>
      <c r="H1150">
        <v>0</v>
      </c>
      <c r="I1150">
        <v>2015828.65</v>
      </c>
      <c r="J1150" s="186">
        <v>77.531871153846154</v>
      </c>
      <c r="K1150">
        <v>0</v>
      </c>
      <c r="L1150">
        <v>0</v>
      </c>
      <c r="M1150">
        <v>2015828.65</v>
      </c>
      <c r="N1150">
        <v>0</v>
      </c>
      <c r="O1150">
        <v>2015828.65</v>
      </c>
      <c r="P1150">
        <v>0</v>
      </c>
      <c r="Q1150">
        <v>0</v>
      </c>
      <c r="R1150">
        <v>0</v>
      </c>
      <c r="S1150" t="s">
        <v>1231</v>
      </c>
      <c r="T1150" t="s">
        <v>51</v>
      </c>
      <c r="U1150" t="s">
        <v>52</v>
      </c>
      <c r="V1150" t="s">
        <v>51</v>
      </c>
      <c r="W1150" t="s">
        <v>33</v>
      </c>
      <c r="X1150" t="s">
        <v>53</v>
      </c>
      <c r="Y1150" t="s">
        <v>35</v>
      </c>
      <c r="Z1150" s="198">
        <v>45444</v>
      </c>
      <c r="AA1150" s="198">
        <v>45838</v>
      </c>
      <c r="AB1150" t="s">
        <v>36</v>
      </c>
      <c r="AC1150">
        <v>2600000</v>
      </c>
      <c r="AD1150" t="s">
        <v>52</v>
      </c>
      <c r="AE1150" t="s">
        <v>37</v>
      </c>
      <c r="AF1150" s="37">
        <v>0</v>
      </c>
      <c r="AG1150" s="79" t="str">
        <f t="shared" si="17"/>
        <v>0</v>
      </c>
      <c r="AH1150" s="3">
        <v>1</v>
      </c>
    </row>
    <row r="1151" spans="1:34" x14ac:dyDescent="0.3">
      <c r="A1151" t="s">
        <v>2403</v>
      </c>
      <c r="B1151" t="s">
        <v>2404</v>
      </c>
      <c r="C1151" t="s">
        <v>1859</v>
      </c>
      <c r="D1151">
        <v>2100000</v>
      </c>
      <c r="E1151">
        <v>2100000</v>
      </c>
      <c r="F1151">
        <v>0</v>
      </c>
      <c r="G1151">
        <v>0</v>
      </c>
      <c r="H1151">
        <v>0</v>
      </c>
      <c r="I1151">
        <v>1820533.32</v>
      </c>
      <c r="J1151" s="186">
        <v>86.692062857142858</v>
      </c>
      <c r="K1151">
        <v>0</v>
      </c>
      <c r="L1151">
        <v>0</v>
      </c>
      <c r="M1151">
        <v>1820533.32</v>
      </c>
      <c r="N1151">
        <v>0</v>
      </c>
      <c r="O1151">
        <v>1820533.32</v>
      </c>
      <c r="P1151">
        <v>0</v>
      </c>
      <c r="Q1151">
        <v>0</v>
      </c>
      <c r="R1151">
        <v>0</v>
      </c>
      <c r="S1151" t="s">
        <v>1355</v>
      </c>
      <c r="T1151" t="s">
        <v>162</v>
      </c>
      <c r="U1151" t="s">
        <v>163</v>
      </c>
      <c r="V1151" t="s">
        <v>162</v>
      </c>
      <c r="W1151" t="s">
        <v>33</v>
      </c>
      <c r="X1151" t="s">
        <v>164</v>
      </c>
      <c r="Y1151" t="s">
        <v>35</v>
      </c>
      <c r="Z1151" s="198">
        <v>45383</v>
      </c>
      <c r="AA1151" s="198">
        <v>45747</v>
      </c>
      <c r="AB1151" t="s">
        <v>36</v>
      </c>
      <c r="AC1151">
        <v>2100000</v>
      </c>
      <c r="AD1151" t="s">
        <v>163</v>
      </c>
      <c r="AE1151" t="s">
        <v>37</v>
      </c>
      <c r="AF1151" s="37">
        <v>0</v>
      </c>
      <c r="AG1151" s="79" t="str">
        <f t="shared" si="17"/>
        <v>0</v>
      </c>
      <c r="AH1151" s="3">
        <v>1</v>
      </c>
    </row>
    <row r="1152" spans="1:34" x14ac:dyDescent="0.3">
      <c r="A1152" t="s">
        <v>2435</v>
      </c>
      <c r="B1152" t="s">
        <v>2436</v>
      </c>
      <c r="C1152" t="s">
        <v>1858</v>
      </c>
      <c r="D1152">
        <v>6000000</v>
      </c>
      <c r="E1152">
        <v>6000000</v>
      </c>
      <c r="F1152">
        <v>3920</v>
      </c>
      <c r="G1152">
        <v>0</v>
      </c>
      <c r="H1152">
        <v>0</v>
      </c>
      <c r="I1152">
        <v>5345715.6900000004</v>
      </c>
      <c r="J1152" s="186">
        <v>89.095261500000007</v>
      </c>
      <c r="K1152">
        <v>0</v>
      </c>
      <c r="L1152">
        <v>0</v>
      </c>
      <c r="M1152">
        <v>5140866.8099999996</v>
      </c>
      <c r="N1152">
        <v>204848.88</v>
      </c>
      <c r="O1152">
        <v>5349635.6900000004</v>
      </c>
      <c r="P1152">
        <v>0</v>
      </c>
      <c r="Q1152">
        <v>0</v>
      </c>
      <c r="R1152">
        <v>0</v>
      </c>
      <c r="S1152" t="s">
        <v>1231</v>
      </c>
      <c r="T1152" t="s">
        <v>51</v>
      </c>
      <c r="U1152" t="s">
        <v>52</v>
      </c>
      <c r="V1152" t="s">
        <v>51</v>
      </c>
      <c r="W1152" t="s">
        <v>33</v>
      </c>
      <c r="X1152" t="s">
        <v>53</v>
      </c>
      <c r="Y1152" t="s">
        <v>35</v>
      </c>
      <c r="Z1152" s="198">
        <v>45444</v>
      </c>
      <c r="AA1152" s="198">
        <v>46203</v>
      </c>
      <c r="AB1152" t="s">
        <v>36</v>
      </c>
      <c r="AC1152">
        <v>10000000</v>
      </c>
      <c r="AD1152" t="s">
        <v>52</v>
      </c>
      <c r="AE1152" t="s">
        <v>45</v>
      </c>
      <c r="AF1152" s="37">
        <v>0</v>
      </c>
      <c r="AG1152" s="79" t="str">
        <f t="shared" si="17"/>
        <v>0</v>
      </c>
      <c r="AH1152" s="3">
        <v>1</v>
      </c>
    </row>
    <row r="1153" spans="1:34" x14ac:dyDescent="0.3">
      <c r="A1153" t="s">
        <v>2662</v>
      </c>
      <c r="B1153" t="s">
        <v>2663</v>
      </c>
      <c r="C1153" t="s">
        <v>1853</v>
      </c>
      <c r="D1153">
        <v>1200000</v>
      </c>
      <c r="E1153">
        <v>1200000</v>
      </c>
      <c r="F1153">
        <v>10069.540000000001</v>
      </c>
      <c r="G1153">
        <v>0</v>
      </c>
      <c r="H1153">
        <v>0</v>
      </c>
      <c r="I1153">
        <v>1189061.44</v>
      </c>
      <c r="J1153" s="186">
        <v>99.088453333333334</v>
      </c>
      <c r="K1153">
        <v>0</v>
      </c>
      <c r="L1153">
        <v>0</v>
      </c>
      <c r="M1153">
        <v>1189061.44</v>
      </c>
      <c r="N1153">
        <v>0</v>
      </c>
      <c r="O1153">
        <v>1199130.98</v>
      </c>
      <c r="P1153">
        <v>0</v>
      </c>
      <c r="Q1153">
        <v>0</v>
      </c>
      <c r="R1153">
        <v>0</v>
      </c>
      <c r="S1153" t="s">
        <v>391</v>
      </c>
      <c r="T1153" t="s">
        <v>31</v>
      </c>
      <c r="U1153" t="s">
        <v>32</v>
      </c>
      <c r="V1153" t="s">
        <v>31</v>
      </c>
      <c r="W1153" t="s">
        <v>33</v>
      </c>
      <c r="X1153" t="s">
        <v>34</v>
      </c>
      <c r="Y1153" t="s">
        <v>35</v>
      </c>
      <c r="Z1153" s="198">
        <v>45476</v>
      </c>
      <c r="AA1153" s="198">
        <v>46112</v>
      </c>
      <c r="AB1153" t="s">
        <v>36</v>
      </c>
      <c r="AC1153">
        <v>1200000</v>
      </c>
      <c r="AD1153" t="s">
        <v>32</v>
      </c>
      <c r="AE1153" t="s">
        <v>45</v>
      </c>
      <c r="AF1153" s="37">
        <v>0</v>
      </c>
      <c r="AG1153" s="79" t="str">
        <f t="shared" si="17"/>
        <v>0</v>
      </c>
      <c r="AH1153" s="3">
        <v>1</v>
      </c>
    </row>
    <row r="1154" spans="1:34" x14ac:dyDescent="0.3">
      <c r="A1154" t="s">
        <v>2431</v>
      </c>
      <c r="B1154" t="s">
        <v>2432</v>
      </c>
      <c r="C1154" t="s">
        <v>1853</v>
      </c>
      <c r="D1154">
        <v>952000</v>
      </c>
      <c r="E1154">
        <v>952000</v>
      </c>
      <c r="F1154">
        <v>0</v>
      </c>
      <c r="G1154">
        <v>0</v>
      </c>
      <c r="H1154">
        <v>0</v>
      </c>
      <c r="I1154">
        <v>889249.22</v>
      </c>
      <c r="J1154" s="186">
        <v>93.408531512605038</v>
      </c>
      <c r="K1154">
        <v>0</v>
      </c>
      <c r="L1154">
        <v>0</v>
      </c>
      <c r="M1154">
        <v>889249.22</v>
      </c>
      <c r="N1154">
        <v>0</v>
      </c>
      <c r="O1154">
        <v>889249.22</v>
      </c>
      <c r="P1154">
        <v>0</v>
      </c>
      <c r="Q1154">
        <v>0</v>
      </c>
      <c r="R1154">
        <v>0</v>
      </c>
      <c r="S1154" t="s">
        <v>391</v>
      </c>
      <c r="T1154" t="s">
        <v>31</v>
      </c>
      <c r="U1154" t="s">
        <v>32</v>
      </c>
      <c r="V1154" t="s">
        <v>31</v>
      </c>
      <c r="W1154" t="s">
        <v>33</v>
      </c>
      <c r="X1154" t="s">
        <v>34</v>
      </c>
      <c r="Y1154" t="s">
        <v>35</v>
      </c>
      <c r="Z1154" s="198">
        <v>45383</v>
      </c>
      <c r="AA1154" s="198">
        <v>46112</v>
      </c>
      <c r="AB1154" t="s">
        <v>36</v>
      </c>
      <c r="AC1154">
        <v>952000</v>
      </c>
      <c r="AD1154" t="s">
        <v>32</v>
      </c>
      <c r="AE1154" t="s">
        <v>45</v>
      </c>
      <c r="AF1154" s="37">
        <v>0</v>
      </c>
      <c r="AG1154" s="79" t="str">
        <f t="shared" si="17"/>
        <v>0</v>
      </c>
      <c r="AH1154" s="3">
        <v>1</v>
      </c>
    </row>
    <row r="1155" spans="1:34" x14ac:dyDescent="0.3">
      <c r="A1155" t="s">
        <v>2433</v>
      </c>
      <c r="B1155" t="s">
        <v>2434</v>
      </c>
      <c r="C1155" t="s">
        <v>1855</v>
      </c>
      <c r="D1155">
        <v>2237000</v>
      </c>
      <c r="E1155">
        <v>2237000</v>
      </c>
      <c r="F1155">
        <v>408082.92</v>
      </c>
      <c r="G1155">
        <v>0</v>
      </c>
      <c r="H1155">
        <v>0</v>
      </c>
      <c r="I1155">
        <v>1386601.48</v>
      </c>
      <c r="J1155" s="186">
        <v>61.984867232901209</v>
      </c>
      <c r="K1155">
        <v>0</v>
      </c>
      <c r="L1155">
        <v>0</v>
      </c>
      <c r="M1155">
        <v>1386601.48</v>
      </c>
      <c r="N1155">
        <v>0</v>
      </c>
      <c r="O1155">
        <v>1794684.4</v>
      </c>
      <c r="P1155">
        <v>0</v>
      </c>
      <c r="Q1155">
        <v>0</v>
      </c>
      <c r="R1155">
        <v>0</v>
      </c>
      <c r="S1155" t="s">
        <v>286</v>
      </c>
      <c r="T1155" t="s">
        <v>57</v>
      </c>
      <c r="U1155" t="s">
        <v>58</v>
      </c>
      <c r="V1155" t="s">
        <v>57</v>
      </c>
      <c r="W1155" t="s">
        <v>33</v>
      </c>
      <c r="X1155" t="s">
        <v>59</v>
      </c>
      <c r="Y1155" t="s">
        <v>35</v>
      </c>
      <c r="Z1155" s="198">
        <v>45447</v>
      </c>
      <c r="AA1155" s="198">
        <v>46112</v>
      </c>
      <c r="AB1155" t="s">
        <v>36</v>
      </c>
      <c r="AC1155">
        <v>2237000</v>
      </c>
      <c r="AD1155" t="s">
        <v>58</v>
      </c>
      <c r="AE1155" t="s">
        <v>45</v>
      </c>
      <c r="AF1155" s="37">
        <v>0</v>
      </c>
      <c r="AG1155" s="79" t="str">
        <f t="shared" ref="AG1155:AG1218" si="18">IF(N1155&lt;0,"1","0")</f>
        <v>0</v>
      </c>
      <c r="AH1155" s="3">
        <v>1</v>
      </c>
    </row>
    <row r="1156" spans="1:34" x14ac:dyDescent="0.3">
      <c r="A1156" t="s">
        <v>2446</v>
      </c>
      <c r="B1156" t="s">
        <v>2447</v>
      </c>
      <c r="C1156" t="s">
        <v>1853</v>
      </c>
      <c r="D1156">
        <v>2500000</v>
      </c>
      <c r="E1156">
        <v>2500000</v>
      </c>
      <c r="F1156">
        <v>418582.52</v>
      </c>
      <c r="G1156">
        <v>0</v>
      </c>
      <c r="H1156">
        <v>0</v>
      </c>
      <c r="I1156">
        <v>0</v>
      </c>
      <c r="J1156" s="186">
        <v>0</v>
      </c>
      <c r="K1156">
        <v>0</v>
      </c>
      <c r="L1156">
        <v>0</v>
      </c>
      <c r="M1156">
        <v>0</v>
      </c>
      <c r="N1156">
        <v>0</v>
      </c>
      <c r="O1156">
        <v>418582.52</v>
      </c>
      <c r="P1156">
        <v>0</v>
      </c>
      <c r="Q1156">
        <v>0</v>
      </c>
      <c r="R1156">
        <v>0</v>
      </c>
      <c r="S1156" t="s">
        <v>391</v>
      </c>
      <c r="T1156" t="s">
        <v>31</v>
      </c>
      <c r="U1156" t="s">
        <v>32</v>
      </c>
      <c r="V1156" t="s">
        <v>31</v>
      </c>
      <c r="W1156" t="s">
        <v>33</v>
      </c>
      <c r="X1156" t="s">
        <v>34</v>
      </c>
      <c r="Y1156" t="s">
        <v>35</v>
      </c>
      <c r="Z1156" s="198">
        <v>45383</v>
      </c>
      <c r="AA1156" s="198">
        <v>46112</v>
      </c>
      <c r="AB1156" t="s">
        <v>36</v>
      </c>
      <c r="AC1156">
        <v>2500000</v>
      </c>
      <c r="AD1156" t="s">
        <v>32</v>
      </c>
      <c r="AE1156" t="s">
        <v>45</v>
      </c>
      <c r="AF1156" s="37">
        <v>0</v>
      </c>
      <c r="AG1156" s="79" t="str">
        <f t="shared" si="18"/>
        <v>0</v>
      </c>
      <c r="AH1156" s="3">
        <v>1</v>
      </c>
    </row>
    <row r="1157" spans="1:34" x14ac:dyDescent="0.3">
      <c r="A1157" t="s">
        <v>2444</v>
      </c>
      <c r="B1157" t="s">
        <v>2445</v>
      </c>
      <c r="C1157" t="s">
        <v>1853</v>
      </c>
      <c r="D1157">
        <v>900000</v>
      </c>
      <c r="E1157">
        <v>900000</v>
      </c>
      <c r="F1157">
        <v>0</v>
      </c>
      <c r="G1157">
        <v>0</v>
      </c>
      <c r="H1157">
        <v>0</v>
      </c>
      <c r="I1157">
        <v>890105.38</v>
      </c>
      <c r="J1157" s="186">
        <v>98.900597777777776</v>
      </c>
      <c r="K1157">
        <v>0</v>
      </c>
      <c r="L1157">
        <v>0</v>
      </c>
      <c r="M1157">
        <v>890105.38</v>
      </c>
      <c r="N1157">
        <v>0</v>
      </c>
      <c r="O1157">
        <v>890105.38</v>
      </c>
      <c r="P1157">
        <v>0</v>
      </c>
      <c r="Q1157">
        <v>0</v>
      </c>
      <c r="R1157">
        <v>0</v>
      </c>
      <c r="S1157" t="s">
        <v>391</v>
      </c>
      <c r="T1157" t="s">
        <v>31</v>
      </c>
      <c r="U1157" t="s">
        <v>32</v>
      </c>
      <c r="V1157" t="s">
        <v>31</v>
      </c>
      <c r="W1157" t="s">
        <v>33</v>
      </c>
      <c r="X1157" t="s">
        <v>34</v>
      </c>
      <c r="Y1157" t="s">
        <v>35</v>
      </c>
      <c r="Z1157" s="198">
        <v>45383</v>
      </c>
      <c r="AA1157" s="198">
        <v>46112</v>
      </c>
      <c r="AB1157" t="s">
        <v>36</v>
      </c>
      <c r="AC1157">
        <v>900000</v>
      </c>
      <c r="AD1157" t="s">
        <v>32</v>
      </c>
      <c r="AE1157" t="s">
        <v>45</v>
      </c>
      <c r="AF1157" s="37">
        <v>0</v>
      </c>
      <c r="AG1157" s="79" t="str">
        <f t="shared" si="18"/>
        <v>0</v>
      </c>
      <c r="AH1157" s="3">
        <v>1</v>
      </c>
    </row>
    <row r="1158" spans="1:34" x14ac:dyDescent="0.3">
      <c r="A1158" t="s">
        <v>2474</v>
      </c>
      <c r="B1158" t="s">
        <v>2475</v>
      </c>
      <c r="C1158" t="s">
        <v>1853</v>
      </c>
      <c r="D1158">
        <v>800000</v>
      </c>
      <c r="E1158">
        <v>800000</v>
      </c>
      <c r="F1158">
        <v>0</v>
      </c>
      <c r="G1158">
        <v>0</v>
      </c>
      <c r="H1158">
        <v>0</v>
      </c>
      <c r="I1158">
        <v>796282.39</v>
      </c>
      <c r="J1158" s="186">
        <v>99.535298749999995</v>
      </c>
      <c r="K1158">
        <v>0</v>
      </c>
      <c r="L1158">
        <v>0</v>
      </c>
      <c r="M1158">
        <v>796282.39</v>
      </c>
      <c r="N1158">
        <v>0</v>
      </c>
      <c r="O1158">
        <v>796282.39</v>
      </c>
      <c r="P1158">
        <v>0</v>
      </c>
      <c r="Q1158">
        <v>0</v>
      </c>
      <c r="R1158">
        <v>0</v>
      </c>
      <c r="S1158" t="s">
        <v>391</v>
      </c>
      <c r="T1158" t="s">
        <v>31</v>
      </c>
      <c r="U1158" t="s">
        <v>32</v>
      </c>
      <c r="V1158" t="s">
        <v>31</v>
      </c>
      <c r="W1158" t="s">
        <v>33</v>
      </c>
      <c r="X1158" t="s">
        <v>34</v>
      </c>
      <c r="Y1158" t="s">
        <v>35</v>
      </c>
      <c r="Z1158" s="198">
        <v>45383</v>
      </c>
      <c r="AA1158" s="198">
        <v>46112</v>
      </c>
      <c r="AB1158" t="s">
        <v>36</v>
      </c>
      <c r="AC1158">
        <v>800000</v>
      </c>
      <c r="AD1158" t="s">
        <v>32</v>
      </c>
      <c r="AE1158" t="s">
        <v>37</v>
      </c>
      <c r="AF1158" s="37">
        <v>0</v>
      </c>
      <c r="AG1158" s="79" t="str">
        <f t="shared" si="18"/>
        <v>0</v>
      </c>
      <c r="AH1158" s="3">
        <v>1</v>
      </c>
    </row>
    <row r="1159" spans="1:34" x14ac:dyDescent="0.3">
      <c r="A1159" t="s">
        <v>2425</v>
      </c>
      <c r="B1159" t="s">
        <v>2426</v>
      </c>
      <c r="C1159" t="s">
        <v>1859</v>
      </c>
      <c r="D1159">
        <v>7965001</v>
      </c>
      <c r="E1159">
        <v>7965001</v>
      </c>
      <c r="F1159">
        <v>0</v>
      </c>
      <c r="G1159">
        <v>0</v>
      </c>
      <c r="H1159">
        <v>0</v>
      </c>
      <c r="I1159">
        <v>7963569.4000000004</v>
      </c>
      <c r="J1159" s="186">
        <v>99.982026367604988</v>
      </c>
      <c r="K1159">
        <v>0</v>
      </c>
      <c r="L1159">
        <v>0</v>
      </c>
      <c r="M1159">
        <v>7963569.4000000004</v>
      </c>
      <c r="N1159">
        <v>0</v>
      </c>
      <c r="O1159">
        <v>7963569.4000000004</v>
      </c>
      <c r="P1159">
        <v>0</v>
      </c>
      <c r="Q1159">
        <v>0</v>
      </c>
      <c r="R1159">
        <v>0</v>
      </c>
      <c r="S1159" t="s">
        <v>1355</v>
      </c>
      <c r="T1159" t="s">
        <v>162</v>
      </c>
      <c r="U1159" t="s">
        <v>163</v>
      </c>
      <c r="V1159" t="s">
        <v>162</v>
      </c>
      <c r="W1159" t="s">
        <v>33</v>
      </c>
      <c r="X1159" t="s">
        <v>164</v>
      </c>
      <c r="Y1159" t="s">
        <v>35</v>
      </c>
      <c r="Z1159" s="198">
        <v>45383</v>
      </c>
      <c r="AA1159" s="198">
        <v>45747</v>
      </c>
      <c r="AB1159" t="s">
        <v>36</v>
      </c>
      <c r="AC1159">
        <v>12765000</v>
      </c>
      <c r="AD1159" t="s">
        <v>163</v>
      </c>
      <c r="AE1159" t="s">
        <v>37</v>
      </c>
      <c r="AF1159" s="37">
        <v>0</v>
      </c>
      <c r="AG1159" s="79" t="str">
        <f t="shared" si="18"/>
        <v>0</v>
      </c>
      <c r="AH1159" s="3">
        <v>1</v>
      </c>
    </row>
    <row r="1160" spans="1:34" x14ac:dyDescent="0.3">
      <c r="A1160" t="s">
        <v>2448</v>
      </c>
      <c r="B1160" t="s">
        <v>2449</v>
      </c>
      <c r="C1160" t="s">
        <v>1855</v>
      </c>
      <c r="D1160">
        <v>10000000</v>
      </c>
      <c r="E1160">
        <v>10000000</v>
      </c>
      <c r="F1160">
        <v>2009617.77</v>
      </c>
      <c r="G1160">
        <v>0</v>
      </c>
      <c r="H1160">
        <v>0</v>
      </c>
      <c r="I1160">
        <v>766164.23</v>
      </c>
      <c r="J1160" s="186">
        <v>7.6616422999999996</v>
      </c>
      <c r="K1160">
        <v>0</v>
      </c>
      <c r="L1160">
        <v>0</v>
      </c>
      <c r="M1160">
        <v>152784.74</v>
      </c>
      <c r="N1160">
        <v>613379.49</v>
      </c>
      <c r="O1160">
        <v>2775782</v>
      </c>
      <c r="P1160">
        <v>0</v>
      </c>
      <c r="Q1160">
        <v>0</v>
      </c>
      <c r="R1160">
        <v>0</v>
      </c>
      <c r="S1160" t="s">
        <v>286</v>
      </c>
      <c r="T1160" t="s">
        <v>57</v>
      </c>
      <c r="U1160" t="s">
        <v>58</v>
      </c>
      <c r="V1160" t="s">
        <v>57</v>
      </c>
      <c r="W1160" t="s">
        <v>33</v>
      </c>
      <c r="X1160" t="s">
        <v>59</v>
      </c>
      <c r="Y1160" t="s">
        <v>784</v>
      </c>
      <c r="Z1160" s="198">
        <v>45448</v>
      </c>
      <c r="AA1160" s="198">
        <v>46387</v>
      </c>
      <c r="AB1160" t="s">
        <v>36</v>
      </c>
      <c r="AC1160">
        <v>10000000</v>
      </c>
      <c r="AD1160" t="s">
        <v>58</v>
      </c>
      <c r="AE1160" t="s">
        <v>45</v>
      </c>
      <c r="AF1160" s="37">
        <v>0</v>
      </c>
      <c r="AG1160" s="79" t="str">
        <f t="shared" si="18"/>
        <v>0</v>
      </c>
      <c r="AH1160" s="3">
        <v>1</v>
      </c>
    </row>
    <row r="1161" spans="1:34" x14ac:dyDescent="0.3">
      <c r="A1161" t="s">
        <v>2450</v>
      </c>
      <c r="B1161" t="s">
        <v>2451</v>
      </c>
      <c r="C1161" t="s">
        <v>1840</v>
      </c>
      <c r="D1161">
        <v>15000000</v>
      </c>
      <c r="E1161">
        <v>15000000</v>
      </c>
      <c r="F1161">
        <v>2913323.75</v>
      </c>
      <c r="G1161">
        <v>0</v>
      </c>
      <c r="H1161">
        <v>0</v>
      </c>
      <c r="I1161">
        <v>11795838.57</v>
      </c>
      <c r="J1161" s="186">
        <v>78.638923800000001</v>
      </c>
      <c r="K1161">
        <v>0</v>
      </c>
      <c r="L1161">
        <v>0</v>
      </c>
      <c r="M1161">
        <v>8895641.8300000001</v>
      </c>
      <c r="N1161">
        <v>2900196.74</v>
      </c>
      <c r="O1161">
        <v>14709162.32</v>
      </c>
      <c r="P1161">
        <v>0</v>
      </c>
      <c r="Q1161">
        <v>0</v>
      </c>
      <c r="R1161">
        <v>0</v>
      </c>
      <c r="S1161" t="s">
        <v>286</v>
      </c>
      <c r="T1161" t="s">
        <v>57</v>
      </c>
      <c r="U1161" t="s">
        <v>58</v>
      </c>
      <c r="V1161" t="s">
        <v>57</v>
      </c>
      <c r="W1161" t="s">
        <v>33</v>
      </c>
      <c r="X1161" t="s">
        <v>59</v>
      </c>
      <c r="Y1161" t="s">
        <v>83</v>
      </c>
      <c r="Z1161" s="198">
        <v>45448</v>
      </c>
      <c r="AA1161" s="198">
        <v>46387</v>
      </c>
      <c r="AB1161" t="s">
        <v>36</v>
      </c>
      <c r="AC1161">
        <v>15000000</v>
      </c>
      <c r="AD1161" t="s">
        <v>58</v>
      </c>
      <c r="AE1161" t="s">
        <v>45</v>
      </c>
      <c r="AF1161" s="37">
        <v>0</v>
      </c>
      <c r="AG1161" s="79" t="str">
        <f t="shared" si="18"/>
        <v>0</v>
      </c>
      <c r="AH1161" s="3">
        <v>1</v>
      </c>
    </row>
    <row r="1162" spans="1:34" x14ac:dyDescent="0.3">
      <c r="A1162" t="s">
        <v>2458</v>
      </c>
      <c r="B1162" t="s">
        <v>2459</v>
      </c>
      <c r="C1162" t="s">
        <v>1855</v>
      </c>
      <c r="D1162">
        <v>400000</v>
      </c>
      <c r="E1162">
        <v>400000</v>
      </c>
      <c r="F1162">
        <v>0</v>
      </c>
      <c r="G1162">
        <v>0</v>
      </c>
      <c r="H1162">
        <v>0</v>
      </c>
      <c r="I1162">
        <v>238634.08</v>
      </c>
      <c r="J1162" s="186">
        <v>59.658519999999996</v>
      </c>
      <c r="K1162">
        <v>0</v>
      </c>
      <c r="L1162">
        <v>0</v>
      </c>
      <c r="M1162">
        <v>238634.08</v>
      </c>
      <c r="N1162">
        <v>0</v>
      </c>
      <c r="O1162">
        <v>238634.08</v>
      </c>
      <c r="P1162">
        <v>0</v>
      </c>
      <c r="Q1162">
        <v>0</v>
      </c>
      <c r="R1162">
        <v>0</v>
      </c>
      <c r="S1162" t="s">
        <v>286</v>
      </c>
      <c r="T1162" t="s">
        <v>57</v>
      </c>
      <c r="U1162" t="s">
        <v>58</v>
      </c>
      <c r="V1162" t="s">
        <v>57</v>
      </c>
      <c r="W1162" t="s">
        <v>33</v>
      </c>
      <c r="X1162" t="s">
        <v>59</v>
      </c>
      <c r="Y1162" t="s">
        <v>35</v>
      </c>
      <c r="Z1162" s="198">
        <v>45448</v>
      </c>
      <c r="AA1162" s="198">
        <v>45930</v>
      </c>
      <c r="AB1162" t="s">
        <v>36</v>
      </c>
      <c r="AC1162">
        <v>400000</v>
      </c>
      <c r="AD1162" t="s">
        <v>58</v>
      </c>
      <c r="AE1162" t="s">
        <v>37</v>
      </c>
      <c r="AF1162" s="37">
        <v>0</v>
      </c>
      <c r="AG1162" s="79" t="str">
        <f t="shared" si="18"/>
        <v>0</v>
      </c>
      <c r="AH1162" s="3">
        <v>1</v>
      </c>
    </row>
    <row r="1163" spans="1:34" x14ac:dyDescent="0.3">
      <c r="A1163" t="s">
        <v>2472</v>
      </c>
      <c r="B1163" t="s">
        <v>2473</v>
      </c>
      <c r="C1163" t="s">
        <v>1860</v>
      </c>
      <c r="D1163">
        <v>12000000</v>
      </c>
      <c r="E1163">
        <v>12000000</v>
      </c>
      <c r="F1163">
        <v>2040896.92</v>
      </c>
      <c r="G1163">
        <v>0</v>
      </c>
      <c r="H1163">
        <v>0</v>
      </c>
      <c r="I1163">
        <v>9122626.3599999994</v>
      </c>
      <c r="J1163" s="186">
        <v>76.021886333333327</v>
      </c>
      <c r="K1163">
        <v>0</v>
      </c>
      <c r="L1163">
        <v>0</v>
      </c>
      <c r="M1163">
        <v>7863657.9000000004</v>
      </c>
      <c r="N1163">
        <v>1258968.46</v>
      </c>
      <c r="O1163">
        <v>11163523.279999999</v>
      </c>
      <c r="P1163">
        <v>0</v>
      </c>
      <c r="Q1163">
        <v>0</v>
      </c>
      <c r="R1163">
        <v>0</v>
      </c>
      <c r="S1163" t="s">
        <v>111</v>
      </c>
      <c r="T1163" t="s">
        <v>112</v>
      </c>
      <c r="U1163" t="s">
        <v>113</v>
      </c>
      <c r="V1163" t="s">
        <v>112</v>
      </c>
      <c r="W1163" t="s">
        <v>33</v>
      </c>
      <c r="X1163" t="s">
        <v>114</v>
      </c>
      <c r="Y1163" t="s">
        <v>35</v>
      </c>
      <c r="Z1163" s="198">
        <v>45448</v>
      </c>
      <c r="AA1163" s="198">
        <v>46112</v>
      </c>
      <c r="AB1163" t="s">
        <v>36</v>
      </c>
      <c r="AC1163">
        <v>12000000</v>
      </c>
      <c r="AD1163" t="s">
        <v>113</v>
      </c>
      <c r="AE1163" t="s">
        <v>45</v>
      </c>
      <c r="AF1163" s="37">
        <v>0</v>
      </c>
      <c r="AG1163" s="79" t="str">
        <f t="shared" si="18"/>
        <v>0</v>
      </c>
      <c r="AH1163" s="3">
        <v>1</v>
      </c>
    </row>
    <row r="1164" spans="1:34" x14ac:dyDescent="0.3">
      <c r="A1164" t="s">
        <v>2576</v>
      </c>
      <c r="B1164" t="s">
        <v>2577</v>
      </c>
      <c r="C1164" t="s">
        <v>1858</v>
      </c>
      <c r="D1164">
        <v>2700000</v>
      </c>
      <c r="E1164">
        <v>2700000</v>
      </c>
      <c r="F1164">
        <v>456593.52</v>
      </c>
      <c r="G1164">
        <v>0</v>
      </c>
      <c r="H1164">
        <v>0</v>
      </c>
      <c r="I1164">
        <v>1781193.34</v>
      </c>
      <c r="J1164" s="186">
        <v>65.970123703703706</v>
      </c>
      <c r="K1164">
        <v>0</v>
      </c>
      <c r="L1164">
        <v>0</v>
      </c>
      <c r="M1164">
        <v>1030581</v>
      </c>
      <c r="N1164">
        <v>750612.34</v>
      </c>
      <c r="O1164">
        <v>2237786.86</v>
      </c>
      <c r="P1164">
        <v>0</v>
      </c>
      <c r="Q1164">
        <v>0</v>
      </c>
      <c r="R1164">
        <v>0</v>
      </c>
      <c r="S1164" t="s">
        <v>1231</v>
      </c>
      <c r="T1164" t="s">
        <v>51</v>
      </c>
      <c r="U1164" t="s">
        <v>52</v>
      </c>
      <c r="V1164" t="s">
        <v>51</v>
      </c>
      <c r="W1164" t="s">
        <v>33</v>
      </c>
      <c r="X1164" t="s">
        <v>53</v>
      </c>
      <c r="Y1164" t="s">
        <v>35</v>
      </c>
      <c r="Z1164" s="198">
        <v>45444</v>
      </c>
      <c r="AA1164" s="198">
        <v>46387</v>
      </c>
      <c r="AB1164" t="s">
        <v>36</v>
      </c>
      <c r="AC1164">
        <v>2700000</v>
      </c>
      <c r="AD1164" t="s">
        <v>52</v>
      </c>
      <c r="AE1164" t="s">
        <v>45</v>
      </c>
      <c r="AF1164" s="37">
        <v>0</v>
      </c>
      <c r="AG1164" s="79" t="str">
        <f t="shared" si="18"/>
        <v>0</v>
      </c>
      <c r="AH1164" s="3">
        <v>1</v>
      </c>
    </row>
    <row r="1165" spans="1:34" x14ac:dyDescent="0.3">
      <c r="A1165" t="s">
        <v>2484</v>
      </c>
      <c r="B1165" t="s">
        <v>2485</v>
      </c>
      <c r="C1165" t="s">
        <v>1858</v>
      </c>
      <c r="D1165">
        <v>1400000</v>
      </c>
      <c r="E1165">
        <v>1400000</v>
      </c>
      <c r="F1165">
        <v>456593.52</v>
      </c>
      <c r="G1165">
        <v>0</v>
      </c>
      <c r="H1165">
        <v>0</v>
      </c>
      <c r="I1165">
        <v>192003.4</v>
      </c>
      <c r="J1165" s="186">
        <v>13.714528571428572</v>
      </c>
      <c r="K1165">
        <v>0</v>
      </c>
      <c r="L1165">
        <v>0</v>
      </c>
      <c r="M1165">
        <v>0</v>
      </c>
      <c r="N1165">
        <v>192003.4</v>
      </c>
      <c r="O1165">
        <v>648596.92000000004</v>
      </c>
      <c r="P1165">
        <v>0</v>
      </c>
      <c r="Q1165">
        <v>0</v>
      </c>
      <c r="R1165">
        <v>0</v>
      </c>
      <c r="S1165" t="s">
        <v>1231</v>
      </c>
      <c r="T1165" t="s">
        <v>51</v>
      </c>
      <c r="U1165" t="s">
        <v>52</v>
      </c>
      <c r="V1165" t="s">
        <v>51</v>
      </c>
      <c r="W1165" t="s">
        <v>33</v>
      </c>
      <c r="X1165" t="s">
        <v>53</v>
      </c>
      <c r="Y1165" t="s">
        <v>35</v>
      </c>
      <c r="Z1165" s="198">
        <v>45444</v>
      </c>
      <c r="AA1165" s="198">
        <v>46112</v>
      </c>
      <c r="AB1165" t="s">
        <v>36</v>
      </c>
      <c r="AC1165">
        <v>1400000</v>
      </c>
      <c r="AD1165" t="s">
        <v>52</v>
      </c>
      <c r="AE1165" t="s">
        <v>45</v>
      </c>
      <c r="AF1165" s="37">
        <v>0</v>
      </c>
      <c r="AG1165" s="79" t="str">
        <f t="shared" si="18"/>
        <v>0</v>
      </c>
      <c r="AH1165" s="3">
        <v>1</v>
      </c>
    </row>
    <row r="1166" spans="1:34" x14ac:dyDescent="0.3">
      <c r="A1166" t="s">
        <v>2480</v>
      </c>
      <c r="B1166" t="s">
        <v>2481</v>
      </c>
      <c r="C1166" t="s">
        <v>1858</v>
      </c>
      <c r="D1166">
        <v>1100000</v>
      </c>
      <c r="E1166">
        <v>1100000</v>
      </c>
      <c r="F1166">
        <v>0</v>
      </c>
      <c r="G1166">
        <v>0</v>
      </c>
      <c r="H1166">
        <v>0</v>
      </c>
      <c r="I1166">
        <v>879818.97</v>
      </c>
      <c r="J1166" s="186">
        <v>79.98354272727272</v>
      </c>
      <c r="K1166">
        <v>0</v>
      </c>
      <c r="L1166">
        <v>0</v>
      </c>
      <c r="M1166">
        <v>879818.97</v>
      </c>
      <c r="N1166">
        <v>0</v>
      </c>
      <c r="O1166">
        <v>879818.97</v>
      </c>
      <c r="P1166">
        <v>0</v>
      </c>
      <c r="Q1166">
        <v>0</v>
      </c>
      <c r="R1166">
        <v>0</v>
      </c>
      <c r="S1166" t="s">
        <v>1231</v>
      </c>
      <c r="T1166" t="s">
        <v>51</v>
      </c>
      <c r="U1166" t="s">
        <v>52</v>
      </c>
      <c r="V1166" t="s">
        <v>51</v>
      </c>
      <c r="W1166" t="s">
        <v>33</v>
      </c>
      <c r="X1166" t="s">
        <v>53</v>
      </c>
      <c r="Y1166" t="s">
        <v>35</v>
      </c>
      <c r="Z1166" s="198">
        <v>45444</v>
      </c>
      <c r="AA1166" s="198">
        <v>46112</v>
      </c>
      <c r="AB1166" t="s">
        <v>36</v>
      </c>
      <c r="AC1166">
        <v>1100000</v>
      </c>
      <c r="AD1166" t="s">
        <v>52</v>
      </c>
      <c r="AE1166" t="s">
        <v>37</v>
      </c>
      <c r="AF1166" s="37">
        <v>0</v>
      </c>
      <c r="AG1166" s="79" t="str">
        <f t="shared" si="18"/>
        <v>0</v>
      </c>
      <c r="AH1166" s="3">
        <v>1</v>
      </c>
    </row>
    <row r="1167" spans="1:34" x14ac:dyDescent="0.3">
      <c r="A1167" t="s">
        <v>2476</v>
      </c>
      <c r="B1167" t="s">
        <v>2477</v>
      </c>
      <c r="C1167" t="s">
        <v>1853</v>
      </c>
      <c r="D1167">
        <v>1200000</v>
      </c>
      <c r="E1167">
        <v>1200000</v>
      </c>
      <c r="F1167">
        <v>0</v>
      </c>
      <c r="G1167">
        <v>0</v>
      </c>
      <c r="H1167">
        <v>0</v>
      </c>
      <c r="I1167">
        <v>1175857.17</v>
      </c>
      <c r="J1167" s="186">
        <v>97.988097499999995</v>
      </c>
      <c r="K1167">
        <v>0</v>
      </c>
      <c r="L1167">
        <v>0</v>
      </c>
      <c r="M1167">
        <v>1175857.17</v>
      </c>
      <c r="N1167">
        <v>0</v>
      </c>
      <c r="O1167">
        <v>1175857.17</v>
      </c>
      <c r="P1167">
        <v>0</v>
      </c>
      <c r="Q1167">
        <v>0</v>
      </c>
      <c r="R1167">
        <v>0</v>
      </c>
      <c r="S1167" t="s">
        <v>391</v>
      </c>
      <c r="T1167" t="s">
        <v>31</v>
      </c>
      <c r="U1167" t="s">
        <v>32</v>
      </c>
      <c r="V1167" t="s">
        <v>31</v>
      </c>
      <c r="W1167" t="s">
        <v>33</v>
      </c>
      <c r="X1167" t="s">
        <v>34</v>
      </c>
      <c r="Y1167" t="s">
        <v>44</v>
      </c>
      <c r="Z1167" s="198">
        <v>45383</v>
      </c>
      <c r="AA1167" s="198">
        <v>46112</v>
      </c>
      <c r="AB1167" t="s">
        <v>36</v>
      </c>
      <c r="AC1167">
        <v>1200000</v>
      </c>
      <c r="AD1167" t="s">
        <v>32</v>
      </c>
      <c r="AE1167" t="s">
        <v>37</v>
      </c>
      <c r="AF1167" s="37">
        <v>0</v>
      </c>
      <c r="AG1167" s="79" t="str">
        <f t="shared" si="18"/>
        <v>0</v>
      </c>
      <c r="AH1167" s="3">
        <v>1</v>
      </c>
    </row>
    <row r="1168" spans="1:34" x14ac:dyDescent="0.3">
      <c r="A1168" t="s">
        <v>2478</v>
      </c>
      <c r="B1168" t="s">
        <v>2479</v>
      </c>
      <c r="C1168" t="s">
        <v>1853</v>
      </c>
      <c r="D1168">
        <v>1200000</v>
      </c>
      <c r="E1168">
        <v>1200000</v>
      </c>
      <c r="F1168">
        <v>0</v>
      </c>
      <c r="G1168">
        <v>0</v>
      </c>
      <c r="H1168">
        <v>0</v>
      </c>
      <c r="I1168">
        <v>1167537.97</v>
      </c>
      <c r="J1168" s="186">
        <v>97.294830833333336</v>
      </c>
      <c r="K1168">
        <v>0</v>
      </c>
      <c r="L1168">
        <v>0</v>
      </c>
      <c r="M1168">
        <v>1167537.97</v>
      </c>
      <c r="N1168">
        <v>0</v>
      </c>
      <c r="O1168">
        <v>1167537.97</v>
      </c>
      <c r="P1168">
        <v>0</v>
      </c>
      <c r="Q1168">
        <v>0</v>
      </c>
      <c r="R1168">
        <v>0</v>
      </c>
      <c r="S1168" t="s">
        <v>391</v>
      </c>
      <c r="T1168" t="s">
        <v>31</v>
      </c>
      <c r="U1168" t="s">
        <v>32</v>
      </c>
      <c r="V1168" t="s">
        <v>31</v>
      </c>
      <c r="W1168" t="s">
        <v>33</v>
      </c>
      <c r="X1168" t="s">
        <v>34</v>
      </c>
      <c r="Y1168" t="s">
        <v>44</v>
      </c>
      <c r="Z1168" s="198">
        <v>45383</v>
      </c>
      <c r="AA1168" s="198">
        <v>46112</v>
      </c>
      <c r="AB1168" t="s">
        <v>36</v>
      </c>
      <c r="AC1168">
        <v>1200000</v>
      </c>
      <c r="AD1168" t="s">
        <v>32</v>
      </c>
      <c r="AE1168" t="s">
        <v>37</v>
      </c>
      <c r="AF1168" s="37">
        <v>0</v>
      </c>
      <c r="AG1168" s="79" t="str">
        <f t="shared" si="18"/>
        <v>0</v>
      </c>
      <c r="AH1168" s="3">
        <v>1</v>
      </c>
    </row>
    <row r="1169" spans="1:34" x14ac:dyDescent="0.3">
      <c r="A1169" t="s">
        <v>2442</v>
      </c>
      <c r="B1169" t="s">
        <v>2443</v>
      </c>
      <c r="C1169" t="s">
        <v>1858</v>
      </c>
      <c r="D1169">
        <v>2100000</v>
      </c>
      <c r="E1169">
        <v>2100000</v>
      </c>
      <c r="F1169">
        <v>0</v>
      </c>
      <c r="G1169">
        <v>0</v>
      </c>
      <c r="H1169">
        <v>0</v>
      </c>
      <c r="I1169">
        <v>1675195.36</v>
      </c>
      <c r="J1169" s="186">
        <v>79.77120761904763</v>
      </c>
      <c r="K1169">
        <v>0</v>
      </c>
      <c r="L1169">
        <v>0</v>
      </c>
      <c r="M1169">
        <v>1675195.36</v>
      </c>
      <c r="N1169">
        <v>0</v>
      </c>
      <c r="O1169">
        <v>1675195.36</v>
      </c>
      <c r="P1169">
        <v>0</v>
      </c>
      <c r="Q1169">
        <v>0</v>
      </c>
      <c r="R1169">
        <v>0</v>
      </c>
      <c r="S1169" t="s">
        <v>1231</v>
      </c>
      <c r="T1169" t="s">
        <v>51</v>
      </c>
      <c r="U1169" t="s">
        <v>52</v>
      </c>
      <c r="V1169" t="s">
        <v>51</v>
      </c>
      <c r="W1169" t="s">
        <v>33</v>
      </c>
      <c r="X1169" t="s">
        <v>53</v>
      </c>
      <c r="Y1169" t="s">
        <v>35</v>
      </c>
      <c r="Z1169" s="198">
        <v>45444</v>
      </c>
      <c r="AA1169" s="198">
        <v>46112</v>
      </c>
      <c r="AB1169" t="s">
        <v>36</v>
      </c>
      <c r="AC1169">
        <v>2100000</v>
      </c>
      <c r="AD1169" t="s">
        <v>52</v>
      </c>
      <c r="AE1169" t="s">
        <v>37</v>
      </c>
      <c r="AF1169" s="37">
        <v>0</v>
      </c>
      <c r="AG1169" s="79" t="str">
        <f t="shared" si="18"/>
        <v>0</v>
      </c>
      <c r="AH1169" s="3">
        <v>1</v>
      </c>
    </row>
    <row r="1170" spans="1:34" x14ac:dyDescent="0.3">
      <c r="A1170" t="s">
        <v>2470</v>
      </c>
      <c r="B1170" t="s">
        <v>2471</v>
      </c>
      <c r="C1170" t="s">
        <v>1858</v>
      </c>
      <c r="D1170">
        <v>2700000</v>
      </c>
      <c r="E1170">
        <v>2700000</v>
      </c>
      <c r="F1170">
        <v>3184.78</v>
      </c>
      <c r="G1170">
        <v>0</v>
      </c>
      <c r="H1170">
        <v>0</v>
      </c>
      <c r="I1170">
        <v>2687681.28</v>
      </c>
      <c r="J1170" s="186">
        <v>99.543751111111106</v>
      </c>
      <c r="K1170">
        <v>0</v>
      </c>
      <c r="L1170">
        <v>0</v>
      </c>
      <c r="M1170">
        <v>1865196.55</v>
      </c>
      <c r="N1170">
        <v>822484.73</v>
      </c>
      <c r="O1170">
        <v>2690866.06</v>
      </c>
      <c r="P1170">
        <v>0</v>
      </c>
      <c r="Q1170">
        <v>0</v>
      </c>
      <c r="R1170">
        <v>0</v>
      </c>
      <c r="S1170" t="s">
        <v>1231</v>
      </c>
      <c r="T1170" t="s">
        <v>51</v>
      </c>
      <c r="U1170" t="s">
        <v>52</v>
      </c>
      <c r="V1170" t="s">
        <v>51</v>
      </c>
      <c r="W1170" t="s">
        <v>33</v>
      </c>
      <c r="X1170" t="s">
        <v>53</v>
      </c>
      <c r="Y1170" t="s">
        <v>35</v>
      </c>
      <c r="Z1170" s="198">
        <v>45444</v>
      </c>
      <c r="AA1170" s="198">
        <v>46112</v>
      </c>
      <c r="AB1170" t="s">
        <v>36</v>
      </c>
      <c r="AC1170">
        <v>2700000</v>
      </c>
      <c r="AD1170" t="s">
        <v>52</v>
      </c>
      <c r="AE1170" t="s">
        <v>45</v>
      </c>
      <c r="AF1170" s="37">
        <v>0</v>
      </c>
      <c r="AG1170" s="79" t="str">
        <f t="shared" si="18"/>
        <v>0</v>
      </c>
      <c r="AH1170" s="3">
        <v>1</v>
      </c>
    </row>
    <row r="1171" spans="1:34" x14ac:dyDescent="0.3">
      <c r="A1171" t="s">
        <v>2482</v>
      </c>
      <c r="B1171" t="s">
        <v>2483</v>
      </c>
      <c r="C1171" t="s">
        <v>1858</v>
      </c>
      <c r="D1171">
        <v>2300000</v>
      </c>
      <c r="E1171">
        <v>2300000</v>
      </c>
      <c r="F1171">
        <v>1023131.4</v>
      </c>
      <c r="G1171">
        <v>0</v>
      </c>
      <c r="H1171">
        <v>0</v>
      </c>
      <c r="I1171">
        <v>1066136</v>
      </c>
      <c r="J1171" s="186">
        <v>46.353739130434782</v>
      </c>
      <c r="K1171">
        <v>0</v>
      </c>
      <c r="L1171">
        <v>0</v>
      </c>
      <c r="M1171">
        <v>1066136</v>
      </c>
      <c r="N1171">
        <v>0</v>
      </c>
      <c r="O1171">
        <v>2089267.4</v>
      </c>
      <c r="P1171">
        <v>0</v>
      </c>
      <c r="Q1171">
        <v>0</v>
      </c>
      <c r="R1171">
        <v>0</v>
      </c>
      <c r="S1171" t="s">
        <v>1231</v>
      </c>
      <c r="T1171" t="s">
        <v>51</v>
      </c>
      <c r="U1171" t="s">
        <v>52</v>
      </c>
      <c r="V1171" t="s">
        <v>51</v>
      </c>
      <c r="W1171" t="s">
        <v>33</v>
      </c>
      <c r="X1171" t="s">
        <v>53</v>
      </c>
      <c r="Y1171" t="s">
        <v>35</v>
      </c>
      <c r="Z1171" s="198">
        <v>45444</v>
      </c>
      <c r="AA1171" s="198">
        <v>46112</v>
      </c>
      <c r="AB1171" t="s">
        <v>36</v>
      </c>
      <c r="AC1171">
        <v>2300000</v>
      </c>
      <c r="AD1171" t="s">
        <v>52</v>
      </c>
      <c r="AE1171" t="s">
        <v>45</v>
      </c>
      <c r="AF1171" s="37">
        <v>0</v>
      </c>
      <c r="AG1171" s="79" t="str">
        <f t="shared" si="18"/>
        <v>0</v>
      </c>
      <c r="AH1171" s="3">
        <v>1</v>
      </c>
    </row>
    <row r="1172" spans="1:34" x14ac:dyDescent="0.3">
      <c r="A1172" t="s">
        <v>2440</v>
      </c>
      <c r="B1172" t="s">
        <v>2441</v>
      </c>
      <c r="C1172" t="s">
        <v>1860</v>
      </c>
      <c r="D1172">
        <v>4700000</v>
      </c>
      <c r="E1172">
        <v>4700000</v>
      </c>
      <c r="F1172">
        <v>0</v>
      </c>
      <c r="G1172">
        <v>0</v>
      </c>
      <c r="H1172">
        <v>0</v>
      </c>
      <c r="I1172">
        <v>4696262.5</v>
      </c>
      <c r="J1172" s="186">
        <v>99.920478723404258</v>
      </c>
      <c r="K1172">
        <v>0</v>
      </c>
      <c r="L1172">
        <v>0</v>
      </c>
      <c r="M1172">
        <v>4648277.7699999996</v>
      </c>
      <c r="N1172">
        <v>47984.73</v>
      </c>
      <c r="O1172">
        <v>4696262.5</v>
      </c>
      <c r="P1172">
        <v>0</v>
      </c>
      <c r="Q1172">
        <v>0</v>
      </c>
      <c r="R1172">
        <v>0</v>
      </c>
      <c r="S1172" t="s">
        <v>111</v>
      </c>
      <c r="T1172" t="s">
        <v>112</v>
      </c>
      <c r="U1172" t="s">
        <v>113</v>
      </c>
      <c r="V1172" t="s">
        <v>112</v>
      </c>
      <c r="W1172" t="s">
        <v>33</v>
      </c>
      <c r="X1172" t="s">
        <v>114</v>
      </c>
      <c r="Y1172" t="s">
        <v>35</v>
      </c>
      <c r="Z1172" s="198">
        <v>45449</v>
      </c>
      <c r="AA1172" s="198">
        <v>46112</v>
      </c>
      <c r="AB1172" t="s">
        <v>36</v>
      </c>
      <c r="AC1172">
        <v>4700000</v>
      </c>
      <c r="AD1172" t="s">
        <v>113</v>
      </c>
      <c r="AE1172" t="s">
        <v>2231</v>
      </c>
      <c r="AF1172" s="37">
        <v>0</v>
      </c>
      <c r="AG1172" s="79" t="str">
        <f t="shared" si="18"/>
        <v>0</v>
      </c>
      <c r="AH1172" s="3">
        <v>1</v>
      </c>
    </row>
    <row r="1173" spans="1:34" x14ac:dyDescent="0.3">
      <c r="A1173" t="s">
        <v>2468</v>
      </c>
      <c r="B1173" t="s">
        <v>2469</v>
      </c>
      <c r="C1173" t="s">
        <v>1858</v>
      </c>
      <c r="D1173">
        <v>1800000</v>
      </c>
      <c r="E1173">
        <v>1800000</v>
      </c>
      <c r="F1173">
        <v>456593.52</v>
      </c>
      <c r="G1173">
        <v>0</v>
      </c>
      <c r="H1173">
        <v>0</v>
      </c>
      <c r="I1173">
        <v>1119931.82</v>
      </c>
      <c r="J1173" s="186">
        <v>62.218434444444448</v>
      </c>
      <c r="K1173">
        <v>0</v>
      </c>
      <c r="L1173">
        <v>0</v>
      </c>
      <c r="M1173">
        <v>962336.07</v>
      </c>
      <c r="N1173">
        <v>157595.75</v>
      </c>
      <c r="O1173">
        <v>1576525.34</v>
      </c>
      <c r="P1173">
        <v>0</v>
      </c>
      <c r="Q1173">
        <v>0</v>
      </c>
      <c r="R1173">
        <v>0</v>
      </c>
      <c r="S1173" t="s">
        <v>1231</v>
      </c>
      <c r="T1173" t="s">
        <v>51</v>
      </c>
      <c r="U1173" t="s">
        <v>52</v>
      </c>
      <c r="V1173" t="s">
        <v>51</v>
      </c>
      <c r="W1173" t="s">
        <v>33</v>
      </c>
      <c r="X1173" t="s">
        <v>53</v>
      </c>
      <c r="Y1173" t="s">
        <v>35</v>
      </c>
      <c r="Z1173" s="198">
        <v>45444</v>
      </c>
      <c r="AA1173" s="198">
        <v>46112</v>
      </c>
      <c r="AB1173" t="s">
        <v>36</v>
      </c>
      <c r="AC1173">
        <v>1800000</v>
      </c>
      <c r="AD1173" t="s">
        <v>52</v>
      </c>
      <c r="AE1173" t="s">
        <v>45</v>
      </c>
      <c r="AF1173" s="37">
        <v>0</v>
      </c>
      <c r="AG1173" s="79" t="str">
        <f t="shared" si="18"/>
        <v>0</v>
      </c>
      <c r="AH1173" s="3">
        <v>1</v>
      </c>
    </row>
    <row r="1174" spans="1:34" x14ac:dyDescent="0.3">
      <c r="A1174" t="s">
        <v>2513</v>
      </c>
      <c r="B1174" t="s">
        <v>2514</v>
      </c>
      <c r="C1174" t="s">
        <v>1858</v>
      </c>
      <c r="D1174">
        <v>2100000</v>
      </c>
      <c r="E1174">
        <v>2100000</v>
      </c>
      <c r="F1174">
        <v>0</v>
      </c>
      <c r="G1174">
        <v>0</v>
      </c>
      <c r="H1174">
        <v>0</v>
      </c>
      <c r="I1174">
        <v>1679850</v>
      </c>
      <c r="J1174" s="186">
        <v>79.992857142857147</v>
      </c>
      <c r="K1174">
        <v>0</v>
      </c>
      <c r="L1174">
        <v>0</v>
      </c>
      <c r="M1174">
        <v>1679850</v>
      </c>
      <c r="N1174">
        <v>0</v>
      </c>
      <c r="O1174">
        <v>1679850</v>
      </c>
      <c r="P1174">
        <v>0</v>
      </c>
      <c r="Q1174">
        <v>0</v>
      </c>
      <c r="R1174">
        <v>0</v>
      </c>
      <c r="S1174" t="s">
        <v>1231</v>
      </c>
      <c r="T1174" t="s">
        <v>51</v>
      </c>
      <c r="U1174" t="s">
        <v>52</v>
      </c>
      <c r="V1174" t="s">
        <v>51</v>
      </c>
      <c r="W1174" t="s">
        <v>33</v>
      </c>
      <c r="X1174" t="s">
        <v>53</v>
      </c>
      <c r="Y1174" t="s">
        <v>35</v>
      </c>
      <c r="Z1174" s="198">
        <v>45444</v>
      </c>
      <c r="AA1174" s="198">
        <v>46112</v>
      </c>
      <c r="AB1174" t="s">
        <v>36</v>
      </c>
      <c r="AC1174">
        <v>2100000</v>
      </c>
      <c r="AD1174" t="s">
        <v>52</v>
      </c>
      <c r="AE1174" t="s">
        <v>37</v>
      </c>
      <c r="AF1174" s="37">
        <v>0</v>
      </c>
      <c r="AG1174" s="79" t="str">
        <f t="shared" si="18"/>
        <v>0</v>
      </c>
      <c r="AH1174" s="3">
        <v>1</v>
      </c>
    </row>
    <row r="1175" spans="1:34" x14ac:dyDescent="0.3">
      <c r="A1175" t="s">
        <v>2456</v>
      </c>
      <c r="B1175" t="s">
        <v>2457</v>
      </c>
      <c r="C1175" t="s">
        <v>1857</v>
      </c>
      <c r="D1175">
        <v>5000000</v>
      </c>
      <c r="E1175">
        <v>5000000</v>
      </c>
      <c r="F1175">
        <v>0</v>
      </c>
      <c r="G1175">
        <v>0</v>
      </c>
      <c r="H1175">
        <v>0</v>
      </c>
      <c r="I1175">
        <v>2111241.09</v>
      </c>
      <c r="J1175" s="186">
        <v>42.224821799999994</v>
      </c>
      <c r="K1175">
        <v>0</v>
      </c>
      <c r="L1175">
        <v>0</v>
      </c>
      <c r="M1175">
        <v>2111241.09</v>
      </c>
      <c r="N1175">
        <v>0</v>
      </c>
      <c r="O1175">
        <v>2111241.09</v>
      </c>
      <c r="P1175">
        <v>0</v>
      </c>
      <c r="Q1175">
        <v>0</v>
      </c>
      <c r="R1175">
        <v>0</v>
      </c>
      <c r="S1175" t="s">
        <v>2156</v>
      </c>
      <c r="T1175" t="s">
        <v>100</v>
      </c>
      <c r="U1175" t="s">
        <v>101</v>
      </c>
      <c r="V1175" t="s">
        <v>100</v>
      </c>
      <c r="W1175" t="s">
        <v>33</v>
      </c>
      <c r="X1175" t="s">
        <v>102</v>
      </c>
      <c r="Y1175" t="s">
        <v>83</v>
      </c>
      <c r="Z1175" s="198">
        <v>45444</v>
      </c>
      <c r="AA1175" s="198">
        <v>45838</v>
      </c>
      <c r="AB1175" t="s">
        <v>36</v>
      </c>
      <c r="AC1175">
        <v>5000000</v>
      </c>
      <c r="AD1175" t="s">
        <v>101</v>
      </c>
      <c r="AE1175" t="s">
        <v>45</v>
      </c>
      <c r="AF1175" s="37">
        <v>0</v>
      </c>
      <c r="AG1175" s="79" t="str">
        <f t="shared" si="18"/>
        <v>0</v>
      </c>
      <c r="AH1175" s="3">
        <v>1</v>
      </c>
    </row>
    <row r="1176" spans="1:34" x14ac:dyDescent="0.3">
      <c r="A1176" t="s">
        <v>2452</v>
      </c>
      <c r="B1176" t="s">
        <v>2453</v>
      </c>
      <c r="C1176" t="s">
        <v>1857</v>
      </c>
      <c r="D1176">
        <v>4700000</v>
      </c>
      <c r="E1176">
        <v>4700000</v>
      </c>
      <c r="F1176">
        <v>0</v>
      </c>
      <c r="G1176">
        <v>0</v>
      </c>
      <c r="H1176">
        <v>0</v>
      </c>
      <c r="I1176">
        <v>4633212.37</v>
      </c>
      <c r="J1176" s="186">
        <v>98.578986595744681</v>
      </c>
      <c r="K1176">
        <v>0</v>
      </c>
      <c r="L1176">
        <v>0</v>
      </c>
      <c r="M1176">
        <v>4633212.37</v>
      </c>
      <c r="N1176">
        <v>0</v>
      </c>
      <c r="O1176">
        <v>4633212.37</v>
      </c>
      <c r="P1176">
        <v>0</v>
      </c>
      <c r="Q1176">
        <v>0</v>
      </c>
      <c r="R1176">
        <v>0</v>
      </c>
      <c r="S1176" t="s">
        <v>2156</v>
      </c>
      <c r="T1176" t="s">
        <v>100</v>
      </c>
      <c r="U1176" t="s">
        <v>101</v>
      </c>
      <c r="V1176" t="s">
        <v>100</v>
      </c>
      <c r="W1176" t="s">
        <v>33</v>
      </c>
      <c r="X1176" t="s">
        <v>102</v>
      </c>
      <c r="Y1176" t="s">
        <v>35</v>
      </c>
      <c r="Z1176" s="198">
        <v>45444</v>
      </c>
      <c r="AA1176" s="198">
        <v>45747</v>
      </c>
      <c r="AB1176" t="s">
        <v>36</v>
      </c>
      <c r="AC1176">
        <v>4700000</v>
      </c>
      <c r="AD1176" t="s">
        <v>101</v>
      </c>
      <c r="AE1176" t="s">
        <v>37</v>
      </c>
      <c r="AF1176" s="37">
        <v>0</v>
      </c>
      <c r="AG1176" s="79" t="str">
        <f t="shared" si="18"/>
        <v>0</v>
      </c>
      <c r="AH1176" s="3">
        <v>1</v>
      </c>
    </row>
    <row r="1177" spans="1:34" x14ac:dyDescent="0.3">
      <c r="A1177" t="s">
        <v>2462</v>
      </c>
      <c r="B1177" t="s">
        <v>2463</v>
      </c>
      <c r="C1177" t="s">
        <v>1858</v>
      </c>
      <c r="D1177">
        <v>1200000</v>
      </c>
      <c r="E1177">
        <v>1200000</v>
      </c>
      <c r="F1177">
        <v>0</v>
      </c>
      <c r="G1177">
        <v>0</v>
      </c>
      <c r="H1177">
        <v>0</v>
      </c>
      <c r="I1177">
        <v>1194790.45</v>
      </c>
      <c r="J1177" s="186">
        <v>99.565870833333335</v>
      </c>
      <c r="K1177">
        <v>0</v>
      </c>
      <c r="L1177">
        <v>0</v>
      </c>
      <c r="M1177">
        <v>1194790.45</v>
      </c>
      <c r="N1177">
        <v>0</v>
      </c>
      <c r="O1177">
        <v>1194790.45</v>
      </c>
      <c r="P1177">
        <v>0</v>
      </c>
      <c r="Q1177">
        <v>0</v>
      </c>
      <c r="R1177">
        <v>0</v>
      </c>
      <c r="S1177" t="s">
        <v>1231</v>
      </c>
      <c r="T1177" t="s">
        <v>51</v>
      </c>
      <c r="U1177" t="s">
        <v>52</v>
      </c>
      <c r="V1177" t="s">
        <v>51</v>
      </c>
      <c r="W1177" t="s">
        <v>33</v>
      </c>
      <c r="X1177" t="s">
        <v>53</v>
      </c>
      <c r="Y1177" t="s">
        <v>35</v>
      </c>
      <c r="Z1177" s="198">
        <v>45444</v>
      </c>
      <c r="AA1177" s="198">
        <v>46112</v>
      </c>
      <c r="AB1177" t="s">
        <v>36</v>
      </c>
      <c r="AC1177">
        <v>1200000</v>
      </c>
      <c r="AD1177" t="s">
        <v>52</v>
      </c>
      <c r="AE1177" t="s">
        <v>37</v>
      </c>
      <c r="AF1177" s="37">
        <v>0</v>
      </c>
      <c r="AG1177" s="79" t="str">
        <f t="shared" si="18"/>
        <v>0</v>
      </c>
      <c r="AH1177" s="3">
        <v>1</v>
      </c>
    </row>
    <row r="1178" spans="1:34" x14ac:dyDescent="0.3">
      <c r="A1178" t="s">
        <v>2515</v>
      </c>
      <c r="B1178" t="s">
        <v>2516</v>
      </c>
      <c r="C1178" t="s">
        <v>1858</v>
      </c>
      <c r="D1178">
        <v>1600000</v>
      </c>
      <c r="E1178">
        <v>1600000</v>
      </c>
      <c r="F1178">
        <v>501726.91</v>
      </c>
      <c r="G1178">
        <v>0</v>
      </c>
      <c r="H1178">
        <v>0</v>
      </c>
      <c r="I1178">
        <v>580251.80000000005</v>
      </c>
      <c r="J1178" s="186">
        <v>36.2657375</v>
      </c>
      <c r="K1178">
        <v>0</v>
      </c>
      <c r="L1178">
        <v>0</v>
      </c>
      <c r="M1178">
        <v>580251.80000000005</v>
      </c>
      <c r="N1178">
        <v>0</v>
      </c>
      <c r="O1178">
        <v>1081978.71</v>
      </c>
      <c r="P1178">
        <v>0</v>
      </c>
      <c r="Q1178">
        <v>0</v>
      </c>
      <c r="R1178">
        <v>0</v>
      </c>
      <c r="S1178" t="s">
        <v>1231</v>
      </c>
      <c r="T1178" t="s">
        <v>51</v>
      </c>
      <c r="U1178" t="s">
        <v>52</v>
      </c>
      <c r="V1178" t="s">
        <v>51</v>
      </c>
      <c r="W1178" t="s">
        <v>33</v>
      </c>
      <c r="X1178" t="s">
        <v>53</v>
      </c>
      <c r="Y1178" t="s">
        <v>35</v>
      </c>
      <c r="Z1178" s="198">
        <v>45444</v>
      </c>
      <c r="AA1178" s="198">
        <v>46112</v>
      </c>
      <c r="AB1178" t="s">
        <v>36</v>
      </c>
      <c r="AC1178">
        <v>1600000</v>
      </c>
      <c r="AD1178" t="s">
        <v>52</v>
      </c>
      <c r="AE1178" t="s">
        <v>45</v>
      </c>
      <c r="AF1178" s="37">
        <v>0</v>
      </c>
      <c r="AG1178" s="79" t="str">
        <f t="shared" si="18"/>
        <v>0</v>
      </c>
      <c r="AH1178" s="3">
        <v>1</v>
      </c>
    </row>
    <row r="1179" spans="1:34" x14ac:dyDescent="0.3">
      <c r="A1179" t="s">
        <v>2509</v>
      </c>
      <c r="B1179" t="s">
        <v>2510</v>
      </c>
      <c r="C1179" t="s">
        <v>1858</v>
      </c>
      <c r="D1179">
        <v>1100000</v>
      </c>
      <c r="E1179">
        <v>1100001</v>
      </c>
      <c r="F1179">
        <v>0</v>
      </c>
      <c r="G1179">
        <v>0</v>
      </c>
      <c r="H1179">
        <v>0</v>
      </c>
      <c r="I1179">
        <v>962999.46</v>
      </c>
      <c r="J1179" s="186">
        <v>87.545405454545445</v>
      </c>
      <c r="K1179">
        <v>0</v>
      </c>
      <c r="L1179">
        <v>0</v>
      </c>
      <c r="M1179">
        <v>962999.46</v>
      </c>
      <c r="N1179">
        <v>0</v>
      </c>
      <c r="O1179">
        <v>962999.46</v>
      </c>
      <c r="P1179">
        <v>0</v>
      </c>
      <c r="Q1179">
        <v>0</v>
      </c>
      <c r="R1179">
        <v>0</v>
      </c>
      <c r="S1179" t="s">
        <v>1231</v>
      </c>
      <c r="T1179" t="s">
        <v>51</v>
      </c>
      <c r="U1179" t="s">
        <v>52</v>
      </c>
      <c r="V1179" t="s">
        <v>51</v>
      </c>
      <c r="W1179" t="s">
        <v>33</v>
      </c>
      <c r="X1179" t="s">
        <v>53</v>
      </c>
      <c r="Y1179" t="s">
        <v>35</v>
      </c>
      <c r="Z1179" s="198">
        <v>45444</v>
      </c>
      <c r="AA1179" s="198">
        <v>46112</v>
      </c>
      <c r="AB1179" t="s">
        <v>36</v>
      </c>
      <c r="AC1179">
        <v>3400000</v>
      </c>
      <c r="AD1179" t="s">
        <v>52</v>
      </c>
      <c r="AE1179" t="s">
        <v>37</v>
      </c>
      <c r="AF1179" s="37">
        <v>0</v>
      </c>
      <c r="AG1179" s="79" t="str">
        <f t="shared" si="18"/>
        <v>0</v>
      </c>
      <c r="AH1179" s="3">
        <v>1</v>
      </c>
    </row>
    <row r="1180" spans="1:34" x14ac:dyDescent="0.3">
      <c r="A1180" t="s">
        <v>2464</v>
      </c>
      <c r="B1180" t="s">
        <v>2465</v>
      </c>
      <c r="C1180" t="s">
        <v>1858</v>
      </c>
      <c r="D1180">
        <v>3100000</v>
      </c>
      <c r="E1180">
        <v>3100000</v>
      </c>
      <c r="F1180">
        <v>0</v>
      </c>
      <c r="G1180">
        <v>0</v>
      </c>
      <c r="H1180">
        <v>0</v>
      </c>
      <c r="I1180">
        <v>2084861.41</v>
      </c>
      <c r="J1180" s="186">
        <v>67.253593870967734</v>
      </c>
      <c r="K1180">
        <v>0</v>
      </c>
      <c r="L1180">
        <v>0</v>
      </c>
      <c r="M1180">
        <v>2084861.41</v>
      </c>
      <c r="N1180">
        <v>0</v>
      </c>
      <c r="O1180">
        <v>2084861.41</v>
      </c>
      <c r="P1180">
        <v>0</v>
      </c>
      <c r="Q1180">
        <v>0</v>
      </c>
      <c r="R1180">
        <v>0</v>
      </c>
      <c r="S1180" t="s">
        <v>1231</v>
      </c>
      <c r="T1180" t="s">
        <v>51</v>
      </c>
      <c r="U1180" t="s">
        <v>52</v>
      </c>
      <c r="V1180" t="s">
        <v>51</v>
      </c>
      <c r="W1180" t="s">
        <v>33</v>
      </c>
      <c r="X1180" t="s">
        <v>53</v>
      </c>
      <c r="Y1180" t="s">
        <v>35</v>
      </c>
      <c r="Z1180" s="198">
        <v>45444</v>
      </c>
      <c r="AA1180" s="198">
        <v>46112</v>
      </c>
      <c r="AB1180" t="s">
        <v>36</v>
      </c>
      <c r="AC1180">
        <v>3100000</v>
      </c>
      <c r="AD1180" t="s">
        <v>52</v>
      </c>
      <c r="AE1180" t="s">
        <v>37</v>
      </c>
      <c r="AF1180" s="37">
        <v>0</v>
      </c>
      <c r="AG1180" s="79" t="str">
        <f t="shared" si="18"/>
        <v>0</v>
      </c>
      <c r="AH1180" s="3">
        <v>1</v>
      </c>
    </row>
    <row r="1181" spans="1:34" x14ac:dyDescent="0.3">
      <c r="A1181" t="s">
        <v>2466</v>
      </c>
      <c r="B1181" t="s">
        <v>2467</v>
      </c>
      <c r="C1181" t="s">
        <v>1858</v>
      </c>
      <c r="D1181">
        <v>350000</v>
      </c>
      <c r="E1181">
        <v>350000</v>
      </c>
      <c r="F1181">
        <v>249312.66</v>
      </c>
      <c r="G1181">
        <v>0</v>
      </c>
      <c r="H1181">
        <v>0</v>
      </c>
      <c r="I1181">
        <v>0</v>
      </c>
      <c r="J1181" s="186">
        <v>0</v>
      </c>
      <c r="K1181">
        <v>0</v>
      </c>
      <c r="L1181">
        <v>0</v>
      </c>
      <c r="M1181">
        <v>0</v>
      </c>
      <c r="N1181">
        <v>0</v>
      </c>
      <c r="O1181">
        <v>249312.66</v>
      </c>
      <c r="P1181">
        <v>0</v>
      </c>
      <c r="Q1181">
        <v>0</v>
      </c>
      <c r="R1181">
        <v>0</v>
      </c>
      <c r="S1181" t="s">
        <v>1231</v>
      </c>
      <c r="T1181" t="s">
        <v>51</v>
      </c>
      <c r="U1181" t="s">
        <v>52</v>
      </c>
      <c r="V1181" t="s">
        <v>51</v>
      </c>
      <c r="W1181" t="s">
        <v>33</v>
      </c>
      <c r="X1181" t="s">
        <v>53</v>
      </c>
      <c r="Y1181" t="s">
        <v>44</v>
      </c>
      <c r="Z1181" s="198">
        <v>45444</v>
      </c>
      <c r="AA1181" s="198">
        <v>46112</v>
      </c>
      <c r="AB1181" t="s">
        <v>36</v>
      </c>
      <c r="AC1181">
        <v>350000</v>
      </c>
      <c r="AD1181" t="s">
        <v>52</v>
      </c>
      <c r="AE1181" t="s">
        <v>45</v>
      </c>
      <c r="AF1181" s="37">
        <v>0</v>
      </c>
      <c r="AG1181" s="79" t="str">
        <f t="shared" si="18"/>
        <v>0</v>
      </c>
      <c r="AH1181" s="3">
        <v>1</v>
      </c>
    </row>
    <row r="1182" spans="1:34" x14ac:dyDescent="0.3">
      <c r="A1182" t="s">
        <v>2523</v>
      </c>
      <c r="B1182" t="s">
        <v>2524</v>
      </c>
      <c r="C1182" t="s">
        <v>1855</v>
      </c>
      <c r="D1182">
        <v>15000000</v>
      </c>
      <c r="E1182">
        <v>15000000</v>
      </c>
      <c r="F1182">
        <v>1107181.3500000001</v>
      </c>
      <c r="G1182">
        <v>-38360.769999999997</v>
      </c>
      <c r="H1182">
        <v>-38360.769999999997</v>
      </c>
      <c r="I1182">
        <v>2786435.05</v>
      </c>
      <c r="J1182" s="186">
        <v>18.576233666666667</v>
      </c>
      <c r="K1182">
        <v>0</v>
      </c>
      <c r="L1182">
        <v>0</v>
      </c>
      <c r="M1182">
        <v>1526502.44</v>
      </c>
      <c r="N1182">
        <v>1298293.3799999999</v>
      </c>
      <c r="O1182">
        <v>3893616.4</v>
      </c>
      <c r="P1182">
        <v>0</v>
      </c>
      <c r="Q1182">
        <v>0</v>
      </c>
      <c r="R1182">
        <v>0</v>
      </c>
      <c r="S1182" t="s">
        <v>286</v>
      </c>
      <c r="T1182" t="s">
        <v>57</v>
      </c>
      <c r="U1182" t="s">
        <v>58</v>
      </c>
      <c r="V1182" t="s">
        <v>57</v>
      </c>
      <c r="W1182" t="s">
        <v>33</v>
      </c>
      <c r="X1182" t="s">
        <v>59</v>
      </c>
      <c r="Y1182" t="s">
        <v>317</v>
      </c>
      <c r="Z1182" s="198">
        <v>45453</v>
      </c>
      <c r="AA1182" s="198">
        <v>46295</v>
      </c>
      <c r="AB1182" t="s">
        <v>36</v>
      </c>
      <c r="AC1182">
        <v>15000000</v>
      </c>
      <c r="AD1182" t="s">
        <v>58</v>
      </c>
      <c r="AE1182" t="s">
        <v>45</v>
      </c>
      <c r="AF1182" s="37">
        <v>0</v>
      </c>
      <c r="AG1182" s="79" t="str">
        <f t="shared" si="18"/>
        <v>0</v>
      </c>
      <c r="AH1182" s="3">
        <v>1</v>
      </c>
    </row>
    <row r="1183" spans="1:34" x14ac:dyDescent="0.3">
      <c r="A1183" t="s">
        <v>2460</v>
      </c>
      <c r="B1183" t="s">
        <v>2461</v>
      </c>
      <c r="C1183" t="s">
        <v>1860</v>
      </c>
      <c r="D1183">
        <v>15000000</v>
      </c>
      <c r="E1183">
        <v>15000000</v>
      </c>
      <c r="F1183">
        <v>7605845.9800000004</v>
      </c>
      <c r="G1183">
        <v>0</v>
      </c>
      <c r="H1183">
        <v>0</v>
      </c>
      <c r="I1183">
        <v>7297092.3099999996</v>
      </c>
      <c r="J1183" s="186">
        <v>48.647282066666662</v>
      </c>
      <c r="K1183">
        <v>0</v>
      </c>
      <c r="L1183">
        <v>0</v>
      </c>
      <c r="M1183">
        <v>7297092.3099999996</v>
      </c>
      <c r="N1183">
        <v>0</v>
      </c>
      <c r="O1183">
        <v>14902938.289999999</v>
      </c>
      <c r="P1183">
        <v>0</v>
      </c>
      <c r="Q1183">
        <v>0</v>
      </c>
      <c r="R1183">
        <v>0</v>
      </c>
      <c r="S1183" t="s">
        <v>111</v>
      </c>
      <c r="T1183" t="s">
        <v>112</v>
      </c>
      <c r="U1183" t="s">
        <v>113</v>
      </c>
      <c r="V1183" t="s">
        <v>112</v>
      </c>
      <c r="W1183" t="s">
        <v>33</v>
      </c>
      <c r="X1183" t="s">
        <v>114</v>
      </c>
      <c r="Y1183" t="s">
        <v>83</v>
      </c>
      <c r="Z1183" s="198">
        <v>45453</v>
      </c>
      <c r="AA1183" s="198">
        <v>46112</v>
      </c>
      <c r="AB1183" t="s">
        <v>36</v>
      </c>
      <c r="AC1183">
        <v>15000000</v>
      </c>
      <c r="AD1183" t="s">
        <v>113</v>
      </c>
      <c r="AE1183" t="s">
        <v>45</v>
      </c>
      <c r="AF1183" s="37">
        <v>0</v>
      </c>
      <c r="AG1183" s="79" t="str">
        <f t="shared" si="18"/>
        <v>0</v>
      </c>
      <c r="AH1183" s="3">
        <v>1</v>
      </c>
    </row>
    <row r="1184" spans="1:34" x14ac:dyDescent="0.3">
      <c r="A1184" t="s">
        <v>2501</v>
      </c>
      <c r="B1184" t="s">
        <v>2502</v>
      </c>
      <c r="C1184" t="s">
        <v>1855</v>
      </c>
      <c r="D1184">
        <v>1924000</v>
      </c>
      <c r="E1184">
        <v>1924000</v>
      </c>
      <c r="F1184">
        <v>412.17</v>
      </c>
      <c r="G1184">
        <v>0</v>
      </c>
      <c r="H1184">
        <v>0</v>
      </c>
      <c r="I1184">
        <v>1642462.9</v>
      </c>
      <c r="J1184" s="186">
        <v>85.36709459459459</v>
      </c>
      <c r="K1184">
        <v>0</v>
      </c>
      <c r="L1184">
        <v>0</v>
      </c>
      <c r="M1184">
        <v>1483605.36</v>
      </c>
      <c r="N1184">
        <v>158857.54</v>
      </c>
      <c r="O1184">
        <v>1642875.07</v>
      </c>
      <c r="P1184">
        <v>0</v>
      </c>
      <c r="Q1184">
        <v>0</v>
      </c>
      <c r="R1184">
        <v>0</v>
      </c>
      <c r="S1184" t="s">
        <v>286</v>
      </c>
      <c r="T1184" t="s">
        <v>57</v>
      </c>
      <c r="U1184" t="s">
        <v>58</v>
      </c>
      <c r="V1184" t="s">
        <v>57</v>
      </c>
      <c r="W1184" t="s">
        <v>33</v>
      </c>
      <c r="X1184" t="s">
        <v>59</v>
      </c>
      <c r="Y1184" t="s">
        <v>35</v>
      </c>
      <c r="Z1184" s="198">
        <v>45453</v>
      </c>
      <c r="AA1184" s="198">
        <v>45930</v>
      </c>
      <c r="AB1184" t="s">
        <v>36</v>
      </c>
      <c r="AC1184">
        <v>1924000</v>
      </c>
      <c r="AD1184" t="s">
        <v>58</v>
      </c>
      <c r="AE1184" t="s">
        <v>45</v>
      </c>
      <c r="AF1184" s="37">
        <v>0</v>
      </c>
      <c r="AG1184" s="79" t="str">
        <f t="shared" si="18"/>
        <v>0</v>
      </c>
      <c r="AH1184" s="3">
        <v>1</v>
      </c>
    </row>
    <row r="1185" spans="1:34" x14ac:dyDescent="0.3">
      <c r="A1185" t="s">
        <v>2505</v>
      </c>
      <c r="B1185" t="s">
        <v>2506</v>
      </c>
      <c r="C1185" t="s">
        <v>1855</v>
      </c>
      <c r="D1185">
        <v>3184000</v>
      </c>
      <c r="E1185">
        <v>3184000</v>
      </c>
      <c r="F1185">
        <v>0</v>
      </c>
      <c r="G1185">
        <v>0</v>
      </c>
      <c r="H1185">
        <v>0</v>
      </c>
      <c r="I1185">
        <v>3127559.28</v>
      </c>
      <c r="J1185" s="186">
        <v>98.227364321608036</v>
      </c>
      <c r="K1185">
        <v>0</v>
      </c>
      <c r="L1185">
        <v>0</v>
      </c>
      <c r="M1185">
        <v>3127559.28</v>
      </c>
      <c r="N1185">
        <v>0</v>
      </c>
      <c r="O1185">
        <v>3127559.28</v>
      </c>
      <c r="P1185">
        <v>0</v>
      </c>
      <c r="Q1185">
        <v>0</v>
      </c>
      <c r="R1185">
        <v>0</v>
      </c>
      <c r="S1185" t="s">
        <v>286</v>
      </c>
      <c r="T1185" t="s">
        <v>57</v>
      </c>
      <c r="U1185" t="s">
        <v>58</v>
      </c>
      <c r="V1185" t="s">
        <v>57</v>
      </c>
      <c r="W1185" t="s">
        <v>33</v>
      </c>
      <c r="X1185" t="s">
        <v>59</v>
      </c>
      <c r="Y1185" t="s">
        <v>35</v>
      </c>
      <c r="Z1185" s="198">
        <v>45453</v>
      </c>
      <c r="AA1185" s="198">
        <v>46022</v>
      </c>
      <c r="AB1185" t="s">
        <v>36</v>
      </c>
      <c r="AC1185">
        <v>3184000</v>
      </c>
      <c r="AD1185" t="s">
        <v>58</v>
      </c>
      <c r="AE1185" t="s">
        <v>45</v>
      </c>
      <c r="AF1185" s="37">
        <v>0</v>
      </c>
      <c r="AG1185" s="79" t="str">
        <f t="shared" si="18"/>
        <v>0</v>
      </c>
      <c r="AH1185" s="3">
        <v>1</v>
      </c>
    </row>
    <row r="1186" spans="1:34" x14ac:dyDescent="0.3">
      <c r="A1186" t="s">
        <v>2493</v>
      </c>
      <c r="B1186" t="s">
        <v>2494</v>
      </c>
      <c r="C1186" t="s">
        <v>1855</v>
      </c>
      <c r="D1186">
        <v>448000</v>
      </c>
      <c r="E1186">
        <v>448000</v>
      </c>
      <c r="F1186">
        <v>11563.41</v>
      </c>
      <c r="G1186">
        <v>0</v>
      </c>
      <c r="H1186">
        <v>0</v>
      </c>
      <c r="I1186">
        <v>389684.86</v>
      </c>
      <c r="J1186" s="186">
        <v>86.983227678571424</v>
      </c>
      <c r="K1186">
        <v>0</v>
      </c>
      <c r="L1186">
        <v>0</v>
      </c>
      <c r="M1186">
        <v>274660.39</v>
      </c>
      <c r="N1186">
        <v>115024.47</v>
      </c>
      <c r="O1186">
        <v>401248.27</v>
      </c>
      <c r="P1186">
        <v>0</v>
      </c>
      <c r="Q1186">
        <v>0</v>
      </c>
      <c r="R1186">
        <v>0</v>
      </c>
      <c r="S1186" t="s">
        <v>286</v>
      </c>
      <c r="T1186" t="s">
        <v>57</v>
      </c>
      <c r="U1186" t="s">
        <v>58</v>
      </c>
      <c r="V1186" t="s">
        <v>57</v>
      </c>
      <c r="W1186" t="s">
        <v>33</v>
      </c>
      <c r="X1186" t="s">
        <v>59</v>
      </c>
      <c r="Y1186" t="s">
        <v>35</v>
      </c>
      <c r="Z1186" s="198">
        <v>45453</v>
      </c>
      <c r="AA1186" s="198">
        <v>45747</v>
      </c>
      <c r="AB1186" t="s">
        <v>36</v>
      </c>
      <c r="AC1186">
        <v>448000</v>
      </c>
      <c r="AD1186" t="s">
        <v>58</v>
      </c>
      <c r="AE1186" t="s">
        <v>45</v>
      </c>
      <c r="AF1186" s="37">
        <v>0</v>
      </c>
      <c r="AG1186" s="79" t="str">
        <f t="shared" si="18"/>
        <v>0</v>
      </c>
      <c r="AH1186" s="3">
        <v>1</v>
      </c>
    </row>
    <row r="1187" spans="1:34" x14ac:dyDescent="0.3">
      <c r="A1187" t="s">
        <v>2488</v>
      </c>
      <c r="B1187" t="s">
        <v>2489</v>
      </c>
      <c r="C1187" t="s">
        <v>1853</v>
      </c>
      <c r="D1187">
        <v>39200000</v>
      </c>
      <c r="E1187">
        <v>39200000</v>
      </c>
      <c r="F1187">
        <v>3141962.55</v>
      </c>
      <c r="G1187">
        <v>560596.35</v>
      </c>
      <c r="H1187">
        <v>560596.35</v>
      </c>
      <c r="I1187">
        <v>10051630.76</v>
      </c>
      <c r="J1187" s="186">
        <v>25.641915204081631</v>
      </c>
      <c r="K1187">
        <v>0</v>
      </c>
      <c r="L1187">
        <v>0</v>
      </c>
      <c r="M1187">
        <v>9097866.2400000002</v>
      </c>
      <c r="N1187">
        <v>393168.17</v>
      </c>
      <c r="O1187">
        <v>13193593.310000001</v>
      </c>
      <c r="P1187">
        <v>0</v>
      </c>
      <c r="Q1187">
        <v>0</v>
      </c>
      <c r="R1187">
        <v>0</v>
      </c>
      <c r="S1187" t="s">
        <v>391</v>
      </c>
      <c r="T1187" t="s">
        <v>31</v>
      </c>
      <c r="U1187" t="s">
        <v>32</v>
      </c>
      <c r="V1187" t="s">
        <v>31</v>
      </c>
      <c r="W1187" t="s">
        <v>33</v>
      </c>
      <c r="X1187" t="s">
        <v>34</v>
      </c>
      <c r="Y1187" t="s">
        <v>317</v>
      </c>
      <c r="Z1187" s="198">
        <v>45383</v>
      </c>
      <c r="AA1187" s="198">
        <v>46112</v>
      </c>
      <c r="AB1187" t="s">
        <v>36</v>
      </c>
      <c r="AC1187">
        <v>39200000</v>
      </c>
      <c r="AD1187" t="s">
        <v>32</v>
      </c>
      <c r="AE1187" t="s">
        <v>45</v>
      </c>
      <c r="AF1187" s="37">
        <v>0</v>
      </c>
      <c r="AG1187" s="79" t="str">
        <f t="shared" si="18"/>
        <v>0</v>
      </c>
      <c r="AH1187" s="3">
        <v>1</v>
      </c>
    </row>
    <row r="1188" spans="1:34" x14ac:dyDescent="0.3">
      <c r="A1188" t="s">
        <v>2491</v>
      </c>
      <c r="B1188" t="s">
        <v>2492</v>
      </c>
      <c r="C1188" t="s">
        <v>1859</v>
      </c>
      <c r="D1188">
        <v>3000000</v>
      </c>
      <c r="E1188">
        <v>3000000</v>
      </c>
      <c r="F1188">
        <v>51319.02</v>
      </c>
      <c r="G1188">
        <v>0</v>
      </c>
      <c r="H1188">
        <v>0</v>
      </c>
      <c r="I1188">
        <v>2562931.16</v>
      </c>
      <c r="J1188" s="186">
        <v>85.431038666666666</v>
      </c>
      <c r="K1188">
        <v>0</v>
      </c>
      <c r="L1188">
        <v>0</v>
      </c>
      <c r="M1188">
        <v>2562931.16</v>
      </c>
      <c r="N1188">
        <v>0</v>
      </c>
      <c r="O1188">
        <v>2614250.1800000002</v>
      </c>
      <c r="P1188">
        <v>0</v>
      </c>
      <c r="Q1188">
        <v>0</v>
      </c>
      <c r="R1188">
        <v>0</v>
      </c>
      <c r="S1188" t="s">
        <v>1355</v>
      </c>
      <c r="T1188" t="s">
        <v>162</v>
      </c>
      <c r="U1188" t="s">
        <v>163</v>
      </c>
      <c r="V1188" t="s">
        <v>162</v>
      </c>
      <c r="W1188" t="s">
        <v>33</v>
      </c>
      <c r="X1188" t="s">
        <v>164</v>
      </c>
      <c r="Y1188" t="s">
        <v>35</v>
      </c>
      <c r="Z1188" s="198">
        <v>45383</v>
      </c>
      <c r="AA1188" s="198">
        <v>45747</v>
      </c>
      <c r="AB1188" t="s">
        <v>36</v>
      </c>
      <c r="AC1188">
        <v>3000000</v>
      </c>
      <c r="AD1188" t="s">
        <v>163</v>
      </c>
      <c r="AE1188" t="s">
        <v>45</v>
      </c>
      <c r="AF1188" s="37">
        <v>0</v>
      </c>
      <c r="AG1188" s="79" t="str">
        <f t="shared" si="18"/>
        <v>0</v>
      </c>
      <c r="AH1188" s="3">
        <v>1</v>
      </c>
    </row>
    <row r="1189" spans="1:34" x14ac:dyDescent="0.3">
      <c r="A1189" t="s">
        <v>2486</v>
      </c>
      <c r="B1189" t="s">
        <v>2487</v>
      </c>
      <c r="C1189" t="s">
        <v>1859</v>
      </c>
      <c r="D1189">
        <v>10000000</v>
      </c>
      <c r="E1189">
        <v>10000000</v>
      </c>
      <c r="F1189">
        <v>2442715.3199999998</v>
      </c>
      <c r="G1189">
        <v>-173447.46</v>
      </c>
      <c r="H1189">
        <v>-173447.46</v>
      </c>
      <c r="I1189">
        <v>5426394.4800000004</v>
      </c>
      <c r="J1189" s="186">
        <v>54.263944800000004</v>
      </c>
      <c r="K1189">
        <v>0</v>
      </c>
      <c r="L1189">
        <v>0</v>
      </c>
      <c r="M1189">
        <v>5426393.8600000003</v>
      </c>
      <c r="N1189">
        <v>173448.08</v>
      </c>
      <c r="O1189">
        <v>7869109.7999999998</v>
      </c>
      <c r="P1189">
        <v>0</v>
      </c>
      <c r="Q1189">
        <v>0</v>
      </c>
      <c r="R1189">
        <v>0</v>
      </c>
      <c r="S1189" t="s">
        <v>231</v>
      </c>
      <c r="T1189" t="s">
        <v>162</v>
      </c>
      <c r="U1189" t="s">
        <v>163</v>
      </c>
      <c r="V1189" t="s">
        <v>162</v>
      </c>
      <c r="W1189" t="s">
        <v>33</v>
      </c>
      <c r="X1189" t="s">
        <v>164</v>
      </c>
      <c r="Y1189" t="s">
        <v>317</v>
      </c>
      <c r="Z1189" s="198">
        <v>45383</v>
      </c>
      <c r="AA1189" s="198">
        <v>46112</v>
      </c>
      <c r="AB1189" t="s">
        <v>36</v>
      </c>
      <c r="AC1189">
        <v>10000000</v>
      </c>
      <c r="AD1189" t="s">
        <v>163</v>
      </c>
      <c r="AE1189" t="s">
        <v>45</v>
      </c>
      <c r="AF1189" s="37">
        <v>0</v>
      </c>
      <c r="AG1189" s="79" t="str">
        <f t="shared" si="18"/>
        <v>0</v>
      </c>
      <c r="AH1189" s="3">
        <v>1</v>
      </c>
    </row>
    <row r="1190" spans="1:34" x14ac:dyDescent="0.3">
      <c r="A1190" t="s">
        <v>2497</v>
      </c>
      <c r="B1190" t="s">
        <v>2498</v>
      </c>
      <c r="C1190" t="s">
        <v>1854</v>
      </c>
      <c r="D1190">
        <v>3500000</v>
      </c>
      <c r="E1190">
        <v>3500000</v>
      </c>
      <c r="F1190">
        <v>0</v>
      </c>
      <c r="G1190">
        <v>0</v>
      </c>
      <c r="H1190">
        <v>0</v>
      </c>
      <c r="I1190">
        <v>3340781.93</v>
      </c>
      <c r="J1190" s="186">
        <v>95.450912285714296</v>
      </c>
      <c r="K1190">
        <v>0</v>
      </c>
      <c r="L1190">
        <v>0</v>
      </c>
      <c r="M1190">
        <v>3340781.93</v>
      </c>
      <c r="N1190">
        <v>0</v>
      </c>
      <c r="O1190">
        <v>3340781.93</v>
      </c>
      <c r="P1190">
        <v>0</v>
      </c>
      <c r="Q1190">
        <v>0</v>
      </c>
      <c r="R1190">
        <v>0</v>
      </c>
      <c r="S1190" t="s">
        <v>72</v>
      </c>
      <c r="T1190" t="s">
        <v>41</v>
      </c>
      <c r="U1190" t="s">
        <v>42</v>
      </c>
      <c r="V1190" t="s">
        <v>41</v>
      </c>
      <c r="W1190" t="s">
        <v>33</v>
      </c>
      <c r="X1190" t="s">
        <v>43</v>
      </c>
      <c r="Y1190" t="s">
        <v>35</v>
      </c>
      <c r="Z1190" s="198">
        <v>45453</v>
      </c>
      <c r="AA1190" s="198">
        <v>45838</v>
      </c>
      <c r="AB1190" t="s">
        <v>36</v>
      </c>
      <c r="AC1190">
        <v>3500000</v>
      </c>
      <c r="AD1190" t="s">
        <v>42</v>
      </c>
      <c r="AE1190" t="s">
        <v>37</v>
      </c>
      <c r="AF1190" s="37">
        <v>0</v>
      </c>
      <c r="AG1190" s="79" t="str">
        <f t="shared" si="18"/>
        <v>0</v>
      </c>
      <c r="AH1190" s="3">
        <v>1</v>
      </c>
    </row>
    <row r="1191" spans="1:34" x14ac:dyDescent="0.3">
      <c r="A1191" t="s">
        <v>2499</v>
      </c>
      <c r="B1191" t="s">
        <v>2500</v>
      </c>
      <c r="C1191" t="s">
        <v>1854</v>
      </c>
      <c r="D1191">
        <v>1500000</v>
      </c>
      <c r="E1191">
        <v>1500000</v>
      </c>
      <c r="F1191">
        <v>0</v>
      </c>
      <c r="G1191">
        <v>0</v>
      </c>
      <c r="H1191">
        <v>0</v>
      </c>
      <c r="I1191">
        <v>1493656.02</v>
      </c>
      <c r="J1191" s="186">
        <v>99.577067999999997</v>
      </c>
      <c r="K1191">
        <v>0</v>
      </c>
      <c r="L1191">
        <v>0</v>
      </c>
      <c r="M1191">
        <v>1493656.02</v>
      </c>
      <c r="N1191">
        <v>0</v>
      </c>
      <c r="O1191">
        <v>1493656.02</v>
      </c>
      <c r="P1191">
        <v>0</v>
      </c>
      <c r="Q1191">
        <v>0</v>
      </c>
      <c r="R1191">
        <v>0</v>
      </c>
      <c r="S1191" t="s">
        <v>72</v>
      </c>
      <c r="T1191" t="s">
        <v>41</v>
      </c>
      <c r="U1191" t="s">
        <v>42</v>
      </c>
      <c r="V1191" t="s">
        <v>41</v>
      </c>
      <c r="W1191" t="s">
        <v>33</v>
      </c>
      <c r="X1191" t="s">
        <v>43</v>
      </c>
      <c r="Y1191" t="s">
        <v>35</v>
      </c>
      <c r="Z1191" s="198">
        <v>45453</v>
      </c>
      <c r="AA1191" s="198">
        <v>45838</v>
      </c>
      <c r="AB1191" t="s">
        <v>36</v>
      </c>
      <c r="AC1191">
        <v>1500000</v>
      </c>
      <c r="AD1191" t="s">
        <v>42</v>
      </c>
      <c r="AE1191" t="s">
        <v>37</v>
      </c>
      <c r="AF1191" s="37">
        <v>0</v>
      </c>
      <c r="AG1191" s="79" t="str">
        <f t="shared" si="18"/>
        <v>0</v>
      </c>
      <c r="AH1191" s="3">
        <v>1</v>
      </c>
    </row>
    <row r="1192" spans="1:34" x14ac:dyDescent="0.3">
      <c r="A1192" t="s">
        <v>2669</v>
      </c>
      <c r="B1192" t="s">
        <v>2670</v>
      </c>
      <c r="C1192" t="s">
        <v>1854</v>
      </c>
      <c r="D1192">
        <v>1600000</v>
      </c>
      <c r="E1192">
        <v>1600000</v>
      </c>
      <c r="F1192">
        <v>447215.7</v>
      </c>
      <c r="G1192">
        <v>0</v>
      </c>
      <c r="H1192">
        <v>0</v>
      </c>
      <c r="I1192">
        <v>1008105.97</v>
      </c>
      <c r="J1192" s="186">
        <v>63.006623124999997</v>
      </c>
      <c r="K1192">
        <v>0</v>
      </c>
      <c r="L1192">
        <v>0</v>
      </c>
      <c r="M1192">
        <v>1008105.97</v>
      </c>
      <c r="N1192">
        <v>0</v>
      </c>
      <c r="O1192">
        <v>1455321.67</v>
      </c>
      <c r="P1192">
        <v>0</v>
      </c>
      <c r="Q1192">
        <v>0</v>
      </c>
      <c r="R1192">
        <v>0</v>
      </c>
      <c r="S1192" t="s">
        <v>72</v>
      </c>
      <c r="T1192" t="s">
        <v>41</v>
      </c>
      <c r="U1192" t="s">
        <v>42</v>
      </c>
      <c r="V1192" t="s">
        <v>41</v>
      </c>
      <c r="W1192" t="s">
        <v>33</v>
      </c>
      <c r="X1192" t="s">
        <v>43</v>
      </c>
      <c r="Y1192" t="s">
        <v>35</v>
      </c>
      <c r="Z1192" s="198">
        <v>45454</v>
      </c>
      <c r="AA1192" s="198">
        <v>45838</v>
      </c>
      <c r="AB1192" t="s">
        <v>36</v>
      </c>
      <c r="AC1192">
        <v>1600000</v>
      </c>
      <c r="AD1192" t="s">
        <v>42</v>
      </c>
      <c r="AE1192" t="s">
        <v>45</v>
      </c>
      <c r="AF1192" s="37">
        <v>0</v>
      </c>
      <c r="AG1192" s="79" t="str">
        <f t="shared" si="18"/>
        <v>0</v>
      </c>
      <c r="AH1192" s="3">
        <v>1</v>
      </c>
    </row>
    <row r="1193" spans="1:34" x14ac:dyDescent="0.3">
      <c r="A1193" t="s">
        <v>2511</v>
      </c>
      <c r="B1193" t="s">
        <v>2512</v>
      </c>
      <c r="C1193" t="s">
        <v>1853</v>
      </c>
      <c r="D1193">
        <v>5580003</v>
      </c>
      <c r="E1193">
        <v>5580003</v>
      </c>
      <c r="F1193">
        <v>0</v>
      </c>
      <c r="G1193">
        <v>0</v>
      </c>
      <c r="H1193">
        <v>0</v>
      </c>
      <c r="I1193">
        <v>4853893.22</v>
      </c>
      <c r="J1193" s="186">
        <v>86.987286924397708</v>
      </c>
      <c r="K1193">
        <v>0</v>
      </c>
      <c r="L1193">
        <v>0</v>
      </c>
      <c r="M1193">
        <v>3880128.69</v>
      </c>
      <c r="N1193">
        <v>973764.53</v>
      </c>
      <c r="O1193">
        <v>4853893.22</v>
      </c>
      <c r="P1193">
        <v>0</v>
      </c>
      <c r="Q1193">
        <v>0</v>
      </c>
      <c r="R1193">
        <v>0</v>
      </c>
      <c r="S1193" t="s">
        <v>391</v>
      </c>
      <c r="T1193" t="s">
        <v>31</v>
      </c>
      <c r="U1193" t="s">
        <v>32</v>
      </c>
      <c r="V1193" t="s">
        <v>31</v>
      </c>
      <c r="W1193" t="s">
        <v>33</v>
      </c>
      <c r="X1193" t="s">
        <v>34</v>
      </c>
      <c r="Y1193" t="s">
        <v>35</v>
      </c>
      <c r="Z1193" s="198">
        <v>45383</v>
      </c>
      <c r="AA1193" s="198">
        <v>46112</v>
      </c>
      <c r="AB1193" t="s">
        <v>36</v>
      </c>
      <c r="AC1193">
        <v>25900000</v>
      </c>
      <c r="AD1193" t="s">
        <v>32</v>
      </c>
      <c r="AE1193" t="s">
        <v>45</v>
      </c>
      <c r="AF1193" s="37">
        <v>0</v>
      </c>
      <c r="AG1193" s="79" t="str">
        <f t="shared" si="18"/>
        <v>0</v>
      </c>
      <c r="AH1193" s="3">
        <v>1</v>
      </c>
    </row>
    <row r="1194" spans="1:34" x14ac:dyDescent="0.3">
      <c r="A1194" t="s">
        <v>2551</v>
      </c>
      <c r="B1194" t="s">
        <v>2552</v>
      </c>
      <c r="C1194" t="s">
        <v>1860</v>
      </c>
      <c r="D1194">
        <v>2700000</v>
      </c>
      <c r="E1194">
        <v>2700000</v>
      </c>
      <c r="F1194">
        <v>0</v>
      </c>
      <c r="G1194">
        <v>0</v>
      </c>
      <c r="H1194">
        <v>0</v>
      </c>
      <c r="I1194">
        <v>2568184.09</v>
      </c>
      <c r="J1194" s="186">
        <v>95.117929259259256</v>
      </c>
      <c r="K1194">
        <v>0</v>
      </c>
      <c r="L1194">
        <v>0</v>
      </c>
      <c r="M1194">
        <v>2568184.09</v>
      </c>
      <c r="N1194">
        <v>0</v>
      </c>
      <c r="O1194">
        <v>2568184.09</v>
      </c>
      <c r="P1194">
        <v>0</v>
      </c>
      <c r="Q1194">
        <v>0</v>
      </c>
      <c r="R1194">
        <v>0</v>
      </c>
      <c r="S1194" t="s">
        <v>111</v>
      </c>
      <c r="T1194" t="s">
        <v>112</v>
      </c>
      <c r="U1194" t="s">
        <v>113</v>
      </c>
      <c r="V1194" t="s">
        <v>112</v>
      </c>
      <c r="W1194" t="s">
        <v>33</v>
      </c>
      <c r="X1194" t="s">
        <v>114</v>
      </c>
      <c r="Y1194" t="s">
        <v>35</v>
      </c>
      <c r="Z1194" s="198">
        <v>45454</v>
      </c>
      <c r="AA1194" s="198">
        <v>46112</v>
      </c>
      <c r="AB1194" t="s">
        <v>36</v>
      </c>
      <c r="AC1194">
        <v>2700000</v>
      </c>
      <c r="AD1194" t="s">
        <v>113</v>
      </c>
      <c r="AE1194" t="s">
        <v>37</v>
      </c>
      <c r="AF1194" s="37">
        <v>0</v>
      </c>
      <c r="AG1194" s="79" t="str">
        <f t="shared" si="18"/>
        <v>0</v>
      </c>
      <c r="AH1194" s="3">
        <v>1</v>
      </c>
    </row>
    <row r="1195" spans="1:34" x14ac:dyDescent="0.3">
      <c r="A1195" t="s">
        <v>2503</v>
      </c>
      <c r="B1195" t="s">
        <v>2504</v>
      </c>
      <c r="C1195" t="s">
        <v>1855</v>
      </c>
      <c r="D1195">
        <v>360000</v>
      </c>
      <c r="E1195">
        <v>360000</v>
      </c>
      <c r="F1195">
        <v>0</v>
      </c>
      <c r="G1195">
        <v>0</v>
      </c>
      <c r="H1195">
        <v>0</v>
      </c>
      <c r="I1195">
        <v>346984.8</v>
      </c>
      <c r="J1195" s="186">
        <v>96.384666666666661</v>
      </c>
      <c r="K1195">
        <v>0</v>
      </c>
      <c r="L1195">
        <v>0</v>
      </c>
      <c r="M1195">
        <v>346984.8</v>
      </c>
      <c r="N1195">
        <v>0</v>
      </c>
      <c r="O1195">
        <v>346984.8</v>
      </c>
      <c r="P1195">
        <v>0</v>
      </c>
      <c r="Q1195">
        <v>0</v>
      </c>
      <c r="R1195">
        <v>0</v>
      </c>
      <c r="S1195" t="s">
        <v>286</v>
      </c>
      <c r="T1195" t="s">
        <v>57</v>
      </c>
      <c r="U1195" t="s">
        <v>58</v>
      </c>
      <c r="V1195" t="s">
        <v>57</v>
      </c>
      <c r="W1195" t="s">
        <v>33</v>
      </c>
      <c r="X1195" t="s">
        <v>59</v>
      </c>
      <c r="Y1195" t="s">
        <v>44</v>
      </c>
      <c r="Z1195" s="198">
        <v>45455</v>
      </c>
      <c r="AA1195" s="198">
        <v>45930</v>
      </c>
      <c r="AB1195" t="s">
        <v>36</v>
      </c>
      <c r="AC1195">
        <v>360000</v>
      </c>
      <c r="AD1195" t="s">
        <v>58</v>
      </c>
      <c r="AE1195" t="s">
        <v>37</v>
      </c>
      <c r="AF1195" s="37">
        <v>0</v>
      </c>
      <c r="AG1195" s="79" t="str">
        <f t="shared" si="18"/>
        <v>0</v>
      </c>
      <c r="AH1195" s="3">
        <v>1</v>
      </c>
    </row>
    <row r="1196" spans="1:34" x14ac:dyDescent="0.3">
      <c r="A1196" t="s">
        <v>2519</v>
      </c>
      <c r="B1196" t="s">
        <v>2520</v>
      </c>
      <c r="C1196" t="s">
        <v>1858</v>
      </c>
      <c r="D1196">
        <v>2500000</v>
      </c>
      <c r="E1196">
        <v>2500000</v>
      </c>
      <c r="F1196">
        <v>0</v>
      </c>
      <c r="G1196">
        <v>0</v>
      </c>
      <c r="H1196">
        <v>0</v>
      </c>
      <c r="I1196">
        <v>1985201.58</v>
      </c>
      <c r="J1196" s="186">
        <v>79.408063200000001</v>
      </c>
      <c r="K1196">
        <v>0</v>
      </c>
      <c r="L1196">
        <v>0</v>
      </c>
      <c r="M1196">
        <v>1985201.58</v>
      </c>
      <c r="N1196">
        <v>0</v>
      </c>
      <c r="O1196">
        <v>1985201.58</v>
      </c>
      <c r="P1196">
        <v>0</v>
      </c>
      <c r="Q1196">
        <v>0</v>
      </c>
      <c r="R1196">
        <v>0</v>
      </c>
      <c r="S1196" t="s">
        <v>1231</v>
      </c>
      <c r="T1196" t="s">
        <v>51</v>
      </c>
      <c r="U1196" t="s">
        <v>52</v>
      </c>
      <c r="V1196" t="s">
        <v>51</v>
      </c>
      <c r="W1196" t="s">
        <v>33</v>
      </c>
      <c r="X1196" t="s">
        <v>53</v>
      </c>
      <c r="Y1196" t="s">
        <v>35</v>
      </c>
      <c r="Z1196" s="198">
        <v>45444</v>
      </c>
      <c r="AA1196" s="198">
        <v>46112</v>
      </c>
      <c r="AB1196" t="s">
        <v>36</v>
      </c>
      <c r="AC1196">
        <v>2500000</v>
      </c>
      <c r="AD1196" t="s">
        <v>52</v>
      </c>
      <c r="AE1196" t="s">
        <v>37</v>
      </c>
      <c r="AF1196" s="37">
        <v>0</v>
      </c>
      <c r="AG1196" s="79" t="str">
        <f t="shared" si="18"/>
        <v>0</v>
      </c>
      <c r="AH1196" s="3">
        <v>1</v>
      </c>
    </row>
    <row r="1197" spans="1:34" x14ac:dyDescent="0.3">
      <c r="A1197" t="s">
        <v>2517</v>
      </c>
      <c r="B1197" t="s">
        <v>2518</v>
      </c>
      <c r="C1197" t="s">
        <v>1858</v>
      </c>
      <c r="D1197">
        <v>3100000</v>
      </c>
      <c r="E1197">
        <v>3100000</v>
      </c>
      <c r="F1197">
        <v>0</v>
      </c>
      <c r="G1197">
        <v>0</v>
      </c>
      <c r="H1197">
        <v>0</v>
      </c>
      <c r="I1197">
        <v>2487927.16</v>
      </c>
      <c r="J1197" s="186">
        <v>80.255714838709679</v>
      </c>
      <c r="K1197">
        <v>0</v>
      </c>
      <c r="L1197">
        <v>0</v>
      </c>
      <c r="M1197">
        <v>2487927.16</v>
      </c>
      <c r="N1197">
        <v>0</v>
      </c>
      <c r="O1197">
        <v>2487927.16</v>
      </c>
      <c r="P1197">
        <v>0</v>
      </c>
      <c r="Q1197">
        <v>0</v>
      </c>
      <c r="R1197">
        <v>0</v>
      </c>
      <c r="S1197" t="s">
        <v>1231</v>
      </c>
      <c r="T1197" t="s">
        <v>51</v>
      </c>
      <c r="U1197" t="s">
        <v>52</v>
      </c>
      <c r="V1197" t="s">
        <v>51</v>
      </c>
      <c r="W1197" t="s">
        <v>33</v>
      </c>
      <c r="X1197" t="s">
        <v>53</v>
      </c>
      <c r="Y1197" t="s">
        <v>35</v>
      </c>
      <c r="Z1197" s="198">
        <v>45444</v>
      </c>
      <c r="AA1197" s="198">
        <v>46112</v>
      </c>
      <c r="AB1197" t="s">
        <v>36</v>
      </c>
      <c r="AC1197">
        <v>3100000</v>
      </c>
      <c r="AD1197" t="s">
        <v>52</v>
      </c>
      <c r="AE1197" t="s">
        <v>37</v>
      </c>
      <c r="AF1197" s="37">
        <v>0</v>
      </c>
      <c r="AG1197" s="79" t="str">
        <f t="shared" si="18"/>
        <v>0</v>
      </c>
      <c r="AH1197" s="3">
        <v>1</v>
      </c>
    </row>
    <row r="1198" spans="1:34" x14ac:dyDescent="0.3">
      <c r="A1198" t="s">
        <v>2495</v>
      </c>
      <c r="B1198" t="s">
        <v>2496</v>
      </c>
      <c r="C1198" t="s">
        <v>1859</v>
      </c>
      <c r="D1198">
        <v>1300000</v>
      </c>
      <c r="E1198">
        <v>1300000</v>
      </c>
      <c r="F1198">
        <v>0</v>
      </c>
      <c r="G1198">
        <v>0</v>
      </c>
      <c r="H1198">
        <v>0</v>
      </c>
      <c r="I1198">
        <v>959239.97</v>
      </c>
      <c r="J1198" s="186">
        <v>73.787689999999998</v>
      </c>
      <c r="K1198">
        <v>0</v>
      </c>
      <c r="L1198">
        <v>0</v>
      </c>
      <c r="M1198">
        <v>959239.97</v>
      </c>
      <c r="N1198">
        <v>0</v>
      </c>
      <c r="O1198">
        <v>959239.97</v>
      </c>
      <c r="P1198">
        <v>0</v>
      </c>
      <c r="Q1198">
        <v>0</v>
      </c>
      <c r="R1198">
        <v>0</v>
      </c>
      <c r="S1198" t="s">
        <v>1355</v>
      </c>
      <c r="T1198" t="s">
        <v>162</v>
      </c>
      <c r="U1198" t="s">
        <v>163</v>
      </c>
      <c r="V1198" t="s">
        <v>162</v>
      </c>
      <c r="W1198" t="s">
        <v>33</v>
      </c>
      <c r="X1198" t="s">
        <v>164</v>
      </c>
      <c r="Y1198" t="s">
        <v>35</v>
      </c>
      <c r="Z1198" s="198">
        <v>45383</v>
      </c>
      <c r="AA1198" s="198">
        <v>45747</v>
      </c>
      <c r="AB1198" t="s">
        <v>36</v>
      </c>
      <c r="AC1198">
        <v>1300000</v>
      </c>
      <c r="AD1198" t="s">
        <v>163</v>
      </c>
      <c r="AE1198" t="s">
        <v>37</v>
      </c>
      <c r="AF1198" s="37">
        <v>0</v>
      </c>
      <c r="AG1198" s="79" t="str">
        <f t="shared" si="18"/>
        <v>0</v>
      </c>
      <c r="AH1198" s="3">
        <v>1</v>
      </c>
    </row>
    <row r="1199" spans="1:34" x14ac:dyDescent="0.3">
      <c r="A1199" t="s">
        <v>2521</v>
      </c>
      <c r="B1199" t="s">
        <v>2522</v>
      </c>
      <c r="C1199" t="s">
        <v>1854</v>
      </c>
      <c r="D1199">
        <v>46900000</v>
      </c>
      <c r="E1199">
        <v>46900000</v>
      </c>
      <c r="F1199">
        <v>6295179.4400000004</v>
      </c>
      <c r="G1199">
        <v>1526886.56</v>
      </c>
      <c r="H1199">
        <v>1526886.56</v>
      </c>
      <c r="I1199">
        <v>33019017.190000001</v>
      </c>
      <c r="J1199" s="186">
        <v>70.403021727078894</v>
      </c>
      <c r="K1199">
        <v>0</v>
      </c>
      <c r="L1199">
        <v>0</v>
      </c>
      <c r="M1199">
        <v>29555661.260000002</v>
      </c>
      <c r="N1199">
        <v>1936469.37</v>
      </c>
      <c r="O1199">
        <v>39314196.630000003</v>
      </c>
      <c r="P1199">
        <v>0</v>
      </c>
      <c r="Q1199">
        <v>0</v>
      </c>
      <c r="R1199">
        <v>0</v>
      </c>
      <c r="S1199" t="s">
        <v>72</v>
      </c>
      <c r="T1199" t="s">
        <v>41</v>
      </c>
      <c r="U1199" t="s">
        <v>42</v>
      </c>
      <c r="V1199" t="s">
        <v>41</v>
      </c>
      <c r="W1199" t="s">
        <v>33</v>
      </c>
      <c r="X1199" t="s">
        <v>43</v>
      </c>
      <c r="Y1199" t="s">
        <v>317</v>
      </c>
      <c r="Z1199" s="198">
        <v>45457</v>
      </c>
      <c r="AA1199" s="198">
        <v>46203</v>
      </c>
      <c r="AB1199" t="s">
        <v>36</v>
      </c>
      <c r="AC1199">
        <v>46900000</v>
      </c>
      <c r="AD1199" t="s">
        <v>42</v>
      </c>
      <c r="AE1199" t="s">
        <v>45</v>
      </c>
      <c r="AF1199" s="37">
        <v>0</v>
      </c>
      <c r="AG1199" s="79" t="str">
        <f t="shared" si="18"/>
        <v>0</v>
      </c>
      <c r="AH1199" s="3">
        <v>1</v>
      </c>
    </row>
    <row r="1200" spans="1:34" x14ac:dyDescent="0.3">
      <c r="A1200" t="s">
        <v>2671</v>
      </c>
      <c r="B1200" t="s">
        <v>2672</v>
      </c>
      <c r="C1200" t="s">
        <v>1854</v>
      </c>
      <c r="D1200">
        <v>1700000</v>
      </c>
      <c r="E1200">
        <v>1700000</v>
      </c>
      <c r="F1200">
        <v>0</v>
      </c>
      <c r="G1200">
        <v>0</v>
      </c>
      <c r="H1200">
        <v>0</v>
      </c>
      <c r="I1200">
        <v>1529039.08</v>
      </c>
      <c r="J1200" s="186">
        <v>89.943475294117647</v>
      </c>
      <c r="K1200">
        <v>0</v>
      </c>
      <c r="L1200">
        <v>0</v>
      </c>
      <c r="M1200">
        <v>1529039.08</v>
      </c>
      <c r="N1200">
        <v>0</v>
      </c>
      <c r="O1200">
        <v>1529039.08</v>
      </c>
      <c r="P1200">
        <v>0</v>
      </c>
      <c r="Q1200">
        <v>0</v>
      </c>
      <c r="R1200">
        <v>0</v>
      </c>
      <c r="S1200" t="s">
        <v>72</v>
      </c>
      <c r="T1200" t="s">
        <v>41</v>
      </c>
      <c r="U1200" t="s">
        <v>42</v>
      </c>
      <c r="V1200" t="s">
        <v>41</v>
      </c>
      <c r="W1200" t="s">
        <v>33</v>
      </c>
      <c r="X1200" t="s">
        <v>43</v>
      </c>
      <c r="Y1200" t="s">
        <v>35</v>
      </c>
      <c r="Z1200" s="198">
        <v>45457</v>
      </c>
      <c r="AA1200" s="198">
        <v>45838</v>
      </c>
      <c r="AB1200" t="s">
        <v>36</v>
      </c>
      <c r="AC1200">
        <v>1700000</v>
      </c>
      <c r="AD1200" t="s">
        <v>42</v>
      </c>
      <c r="AE1200" t="s">
        <v>37</v>
      </c>
      <c r="AF1200" s="37">
        <v>0</v>
      </c>
      <c r="AG1200" s="79" t="str">
        <f t="shared" si="18"/>
        <v>0</v>
      </c>
      <c r="AH1200" s="3">
        <v>1</v>
      </c>
    </row>
    <row r="1201" spans="1:34" x14ac:dyDescent="0.3">
      <c r="A1201" t="s">
        <v>2537</v>
      </c>
      <c r="B1201" t="s">
        <v>2538</v>
      </c>
      <c r="C1201" t="s">
        <v>1854</v>
      </c>
      <c r="D1201">
        <v>3100000</v>
      </c>
      <c r="E1201">
        <v>3100000</v>
      </c>
      <c r="F1201">
        <v>4951.82</v>
      </c>
      <c r="G1201">
        <v>0</v>
      </c>
      <c r="H1201">
        <v>0</v>
      </c>
      <c r="I1201">
        <v>2681369.4700000002</v>
      </c>
      <c r="J1201" s="186">
        <v>86.49578935483872</v>
      </c>
      <c r="K1201">
        <v>0</v>
      </c>
      <c r="L1201">
        <v>0</v>
      </c>
      <c r="M1201">
        <v>2678789.9700000002</v>
      </c>
      <c r="N1201">
        <v>2579.5</v>
      </c>
      <c r="O1201">
        <v>2686321.29</v>
      </c>
      <c r="P1201">
        <v>0</v>
      </c>
      <c r="Q1201">
        <v>0</v>
      </c>
      <c r="R1201">
        <v>0</v>
      </c>
      <c r="S1201" t="s">
        <v>72</v>
      </c>
      <c r="T1201" t="s">
        <v>41</v>
      </c>
      <c r="U1201" t="s">
        <v>42</v>
      </c>
      <c r="V1201" t="s">
        <v>41</v>
      </c>
      <c r="W1201" t="s">
        <v>33</v>
      </c>
      <c r="X1201" t="s">
        <v>43</v>
      </c>
      <c r="Y1201" t="s">
        <v>35</v>
      </c>
      <c r="Z1201" s="198">
        <v>45457</v>
      </c>
      <c r="AA1201" s="198">
        <v>45838</v>
      </c>
      <c r="AB1201" t="s">
        <v>36</v>
      </c>
      <c r="AC1201">
        <v>3100000</v>
      </c>
      <c r="AD1201" t="s">
        <v>42</v>
      </c>
      <c r="AE1201" t="s">
        <v>45</v>
      </c>
      <c r="AF1201" s="37">
        <v>0</v>
      </c>
      <c r="AG1201" s="79" t="str">
        <f t="shared" si="18"/>
        <v>0</v>
      </c>
      <c r="AH1201" s="3">
        <v>1</v>
      </c>
    </row>
    <row r="1202" spans="1:34" x14ac:dyDescent="0.3">
      <c r="A1202" t="s">
        <v>2629</v>
      </c>
      <c r="B1202" t="s">
        <v>2630</v>
      </c>
      <c r="C1202" t="s">
        <v>1853</v>
      </c>
      <c r="D1202">
        <v>2900000</v>
      </c>
      <c r="E1202">
        <v>2900000</v>
      </c>
      <c r="F1202">
        <v>0</v>
      </c>
      <c r="G1202">
        <v>0</v>
      </c>
      <c r="H1202">
        <v>0</v>
      </c>
      <c r="I1202">
        <v>2349971.31</v>
      </c>
      <c r="J1202" s="186">
        <v>81.033493448275863</v>
      </c>
      <c r="K1202">
        <v>0</v>
      </c>
      <c r="L1202">
        <v>0</v>
      </c>
      <c r="M1202">
        <v>2349971.31</v>
      </c>
      <c r="N1202">
        <v>0</v>
      </c>
      <c r="O1202">
        <v>2349971.31</v>
      </c>
      <c r="P1202">
        <v>0</v>
      </c>
      <c r="Q1202">
        <v>0</v>
      </c>
      <c r="R1202">
        <v>0</v>
      </c>
      <c r="S1202" t="s">
        <v>391</v>
      </c>
      <c r="T1202" t="s">
        <v>31</v>
      </c>
      <c r="U1202" t="s">
        <v>32</v>
      </c>
      <c r="V1202" t="s">
        <v>31</v>
      </c>
      <c r="W1202" t="s">
        <v>33</v>
      </c>
      <c r="X1202" t="s">
        <v>34</v>
      </c>
      <c r="Y1202" t="s">
        <v>35</v>
      </c>
      <c r="Z1202" s="198">
        <v>45383</v>
      </c>
      <c r="AA1202" s="198">
        <v>46112</v>
      </c>
      <c r="AB1202" t="s">
        <v>36</v>
      </c>
      <c r="AC1202">
        <v>2900000</v>
      </c>
      <c r="AD1202" t="s">
        <v>32</v>
      </c>
      <c r="AE1202" t="s">
        <v>45</v>
      </c>
      <c r="AF1202" s="37">
        <v>0</v>
      </c>
      <c r="AG1202" s="79" t="str">
        <f t="shared" si="18"/>
        <v>0</v>
      </c>
      <c r="AH1202" s="3">
        <v>1</v>
      </c>
    </row>
    <row r="1203" spans="1:34" x14ac:dyDescent="0.3">
      <c r="A1203" t="s">
        <v>2543</v>
      </c>
      <c r="B1203" t="s">
        <v>2544</v>
      </c>
      <c r="C1203" t="s">
        <v>1854</v>
      </c>
      <c r="D1203">
        <v>1400000</v>
      </c>
      <c r="E1203">
        <v>1400000</v>
      </c>
      <c r="F1203">
        <v>0</v>
      </c>
      <c r="G1203">
        <v>0</v>
      </c>
      <c r="H1203">
        <v>0</v>
      </c>
      <c r="I1203">
        <v>1376224.35</v>
      </c>
      <c r="J1203" s="186">
        <v>98.301739285714291</v>
      </c>
      <c r="K1203">
        <v>0</v>
      </c>
      <c r="L1203">
        <v>0</v>
      </c>
      <c r="M1203">
        <v>1376224.35</v>
      </c>
      <c r="N1203">
        <v>0</v>
      </c>
      <c r="O1203">
        <v>1376224.35</v>
      </c>
      <c r="P1203">
        <v>0</v>
      </c>
      <c r="Q1203">
        <v>0</v>
      </c>
      <c r="R1203">
        <v>0</v>
      </c>
      <c r="S1203" t="s">
        <v>72</v>
      </c>
      <c r="T1203" t="s">
        <v>41</v>
      </c>
      <c r="U1203" t="s">
        <v>42</v>
      </c>
      <c r="V1203" t="s">
        <v>41</v>
      </c>
      <c r="W1203" t="s">
        <v>33</v>
      </c>
      <c r="X1203" t="s">
        <v>43</v>
      </c>
      <c r="Y1203" t="s">
        <v>35</v>
      </c>
      <c r="Z1203" s="198">
        <v>45460</v>
      </c>
      <c r="AA1203" s="198">
        <v>45838</v>
      </c>
      <c r="AB1203" t="s">
        <v>36</v>
      </c>
      <c r="AC1203">
        <v>1400000</v>
      </c>
      <c r="AD1203" t="s">
        <v>42</v>
      </c>
      <c r="AE1203" t="s">
        <v>37</v>
      </c>
      <c r="AF1203" s="37">
        <v>0</v>
      </c>
      <c r="AG1203" s="79" t="str">
        <f t="shared" si="18"/>
        <v>0</v>
      </c>
      <c r="AH1203" s="3">
        <v>1</v>
      </c>
    </row>
    <row r="1204" spans="1:34" x14ac:dyDescent="0.3">
      <c r="A1204" t="s">
        <v>2646</v>
      </c>
      <c r="B1204" t="s">
        <v>2647</v>
      </c>
      <c r="C1204" t="s">
        <v>1854</v>
      </c>
      <c r="D1204">
        <v>3100000</v>
      </c>
      <c r="E1204">
        <v>3100000</v>
      </c>
      <c r="F1204">
        <v>2987.77</v>
      </c>
      <c r="G1204">
        <v>0</v>
      </c>
      <c r="H1204">
        <v>0</v>
      </c>
      <c r="I1204">
        <v>3096004.7</v>
      </c>
      <c r="J1204" s="186">
        <v>99.871119354838712</v>
      </c>
      <c r="K1204">
        <v>0</v>
      </c>
      <c r="L1204">
        <v>0</v>
      </c>
      <c r="M1204">
        <v>3094947.58</v>
      </c>
      <c r="N1204">
        <v>1057.1199999999999</v>
      </c>
      <c r="O1204">
        <v>3098992.47</v>
      </c>
      <c r="P1204">
        <v>0</v>
      </c>
      <c r="Q1204">
        <v>0</v>
      </c>
      <c r="R1204">
        <v>0</v>
      </c>
      <c r="S1204" t="s">
        <v>72</v>
      </c>
      <c r="T1204" t="s">
        <v>41</v>
      </c>
      <c r="U1204" t="s">
        <v>42</v>
      </c>
      <c r="V1204" t="s">
        <v>41</v>
      </c>
      <c r="W1204" t="s">
        <v>33</v>
      </c>
      <c r="X1204" t="s">
        <v>43</v>
      </c>
      <c r="Y1204" t="s">
        <v>35</v>
      </c>
      <c r="Z1204" s="198">
        <v>45460</v>
      </c>
      <c r="AA1204" s="198">
        <v>45838</v>
      </c>
      <c r="AB1204" t="s">
        <v>36</v>
      </c>
      <c r="AC1204">
        <v>3100000</v>
      </c>
      <c r="AD1204" t="s">
        <v>42</v>
      </c>
      <c r="AE1204" t="s">
        <v>45</v>
      </c>
      <c r="AF1204" s="37">
        <v>0</v>
      </c>
      <c r="AG1204" s="79" t="str">
        <f t="shared" si="18"/>
        <v>0</v>
      </c>
      <c r="AH1204" s="3">
        <v>1</v>
      </c>
    </row>
    <row r="1205" spans="1:34" x14ac:dyDescent="0.3">
      <c r="A1205" t="s">
        <v>2527</v>
      </c>
      <c r="B1205" t="s">
        <v>2528</v>
      </c>
      <c r="C1205" t="s">
        <v>1859</v>
      </c>
      <c r="D1205">
        <v>3000000</v>
      </c>
      <c r="E1205">
        <v>3000000</v>
      </c>
      <c r="F1205">
        <v>4577.3100000000004</v>
      </c>
      <c r="G1205">
        <v>0</v>
      </c>
      <c r="H1205">
        <v>0</v>
      </c>
      <c r="I1205">
        <v>2651666.0299999998</v>
      </c>
      <c r="J1205" s="186">
        <v>88.388867666666656</v>
      </c>
      <c r="K1205">
        <v>0</v>
      </c>
      <c r="L1205">
        <v>0</v>
      </c>
      <c r="M1205">
        <v>2651666.0299999998</v>
      </c>
      <c r="N1205">
        <v>0</v>
      </c>
      <c r="O1205">
        <v>2656243.34</v>
      </c>
      <c r="P1205">
        <v>0</v>
      </c>
      <c r="Q1205">
        <v>0</v>
      </c>
      <c r="R1205">
        <v>0</v>
      </c>
      <c r="S1205" t="s">
        <v>1355</v>
      </c>
      <c r="T1205" t="s">
        <v>162</v>
      </c>
      <c r="U1205" t="s">
        <v>163</v>
      </c>
      <c r="V1205" t="s">
        <v>162</v>
      </c>
      <c r="W1205" t="s">
        <v>33</v>
      </c>
      <c r="X1205" t="s">
        <v>164</v>
      </c>
      <c r="Y1205" t="s">
        <v>35</v>
      </c>
      <c r="Z1205" s="198">
        <v>45383</v>
      </c>
      <c r="AA1205" s="198">
        <v>45747</v>
      </c>
      <c r="AB1205" t="s">
        <v>36</v>
      </c>
      <c r="AC1205">
        <v>3000000</v>
      </c>
      <c r="AD1205" t="s">
        <v>163</v>
      </c>
      <c r="AE1205" t="s">
        <v>45</v>
      </c>
      <c r="AF1205" s="37">
        <v>0</v>
      </c>
      <c r="AG1205" s="79" t="str">
        <f t="shared" si="18"/>
        <v>0</v>
      </c>
      <c r="AH1205" s="3">
        <v>1</v>
      </c>
    </row>
    <row r="1206" spans="1:34" x14ac:dyDescent="0.3">
      <c r="A1206" t="s">
        <v>2549</v>
      </c>
      <c r="B1206" t="s">
        <v>2550</v>
      </c>
      <c r="C1206" t="s">
        <v>1860</v>
      </c>
      <c r="D1206">
        <v>2200000</v>
      </c>
      <c r="E1206">
        <v>2200000</v>
      </c>
      <c r="F1206">
        <v>0</v>
      </c>
      <c r="G1206">
        <v>0</v>
      </c>
      <c r="H1206">
        <v>0</v>
      </c>
      <c r="I1206">
        <v>1955864.81</v>
      </c>
      <c r="J1206" s="186">
        <v>88.902945909090917</v>
      </c>
      <c r="K1206">
        <v>0</v>
      </c>
      <c r="L1206">
        <v>0</v>
      </c>
      <c r="M1206">
        <v>1955864.81</v>
      </c>
      <c r="N1206">
        <v>0</v>
      </c>
      <c r="O1206">
        <v>1955864.81</v>
      </c>
      <c r="P1206">
        <v>0</v>
      </c>
      <c r="Q1206">
        <v>0</v>
      </c>
      <c r="R1206">
        <v>0</v>
      </c>
      <c r="S1206" t="s">
        <v>111</v>
      </c>
      <c r="T1206" t="s">
        <v>112</v>
      </c>
      <c r="U1206" t="s">
        <v>113</v>
      </c>
      <c r="V1206" t="s">
        <v>112</v>
      </c>
      <c r="W1206" t="s">
        <v>33</v>
      </c>
      <c r="X1206" t="s">
        <v>114</v>
      </c>
      <c r="Y1206" t="s">
        <v>35</v>
      </c>
      <c r="Z1206" s="198">
        <v>45460</v>
      </c>
      <c r="AA1206" s="198">
        <v>46112</v>
      </c>
      <c r="AB1206" t="s">
        <v>36</v>
      </c>
      <c r="AC1206">
        <v>2200000</v>
      </c>
      <c r="AD1206" t="s">
        <v>113</v>
      </c>
      <c r="AE1206" t="s">
        <v>37</v>
      </c>
      <c r="AF1206" s="37">
        <v>0</v>
      </c>
      <c r="AG1206" s="79" t="str">
        <f t="shared" si="18"/>
        <v>0</v>
      </c>
      <c r="AH1206" s="3">
        <v>1</v>
      </c>
    </row>
    <row r="1207" spans="1:34" x14ac:dyDescent="0.3">
      <c r="A1207" t="s">
        <v>2547</v>
      </c>
      <c r="B1207" t="s">
        <v>2548</v>
      </c>
      <c r="C1207" t="s">
        <v>1860</v>
      </c>
      <c r="D1207">
        <v>2200000</v>
      </c>
      <c r="E1207">
        <v>2200000</v>
      </c>
      <c r="F1207">
        <v>0</v>
      </c>
      <c r="G1207">
        <v>0</v>
      </c>
      <c r="H1207">
        <v>0</v>
      </c>
      <c r="I1207">
        <v>1946337.5</v>
      </c>
      <c r="J1207" s="186">
        <v>88.469886363636363</v>
      </c>
      <c r="K1207">
        <v>0</v>
      </c>
      <c r="L1207">
        <v>0</v>
      </c>
      <c r="M1207">
        <v>1946337.5</v>
      </c>
      <c r="N1207">
        <v>0</v>
      </c>
      <c r="O1207">
        <v>1946337.5</v>
      </c>
      <c r="P1207">
        <v>0</v>
      </c>
      <c r="Q1207">
        <v>0</v>
      </c>
      <c r="R1207">
        <v>0</v>
      </c>
      <c r="S1207" t="s">
        <v>111</v>
      </c>
      <c r="T1207" t="s">
        <v>112</v>
      </c>
      <c r="U1207" t="s">
        <v>113</v>
      </c>
      <c r="V1207" t="s">
        <v>112</v>
      </c>
      <c r="W1207" t="s">
        <v>33</v>
      </c>
      <c r="X1207" t="s">
        <v>114</v>
      </c>
      <c r="Y1207" t="s">
        <v>35</v>
      </c>
      <c r="Z1207" s="198">
        <v>45460</v>
      </c>
      <c r="AA1207" s="198">
        <v>46112</v>
      </c>
      <c r="AB1207" t="s">
        <v>36</v>
      </c>
      <c r="AC1207">
        <v>2200000</v>
      </c>
      <c r="AD1207" t="s">
        <v>113</v>
      </c>
      <c r="AE1207" t="s">
        <v>37</v>
      </c>
      <c r="AF1207" s="37">
        <v>0</v>
      </c>
      <c r="AG1207" s="79" t="str">
        <f t="shared" si="18"/>
        <v>0</v>
      </c>
      <c r="AH1207" s="3">
        <v>1</v>
      </c>
    </row>
    <row r="1208" spans="1:34" x14ac:dyDescent="0.3">
      <c r="A1208" t="s">
        <v>2541</v>
      </c>
      <c r="B1208" t="s">
        <v>2542</v>
      </c>
      <c r="C1208" t="s">
        <v>1854</v>
      </c>
      <c r="D1208">
        <v>7200000</v>
      </c>
      <c r="E1208">
        <v>7200000</v>
      </c>
      <c r="F1208">
        <v>0</v>
      </c>
      <c r="G1208">
        <v>0</v>
      </c>
      <c r="H1208">
        <v>0</v>
      </c>
      <c r="I1208">
        <v>7172401.7000000002</v>
      </c>
      <c r="J1208" s="186">
        <v>99.616690277777778</v>
      </c>
      <c r="K1208">
        <v>0</v>
      </c>
      <c r="L1208">
        <v>0</v>
      </c>
      <c r="M1208">
        <v>5389516.21</v>
      </c>
      <c r="N1208">
        <v>1782885.49</v>
      </c>
      <c r="O1208">
        <v>7172401.7000000002</v>
      </c>
      <c r="P1208">
        <v>0</v>
      </c>
      <c r="Q1208">
        <v>0</v>
      </c>
      <c r="R1208">
        <v>0</v>
      </c>
      <c r="S1208" t="s">
        <v>72</v>
      </c>
      <c r="T1208" t="s">
        <v>41</v>
      </c>
      <c r="U1208" t="s">
        <v>42</v>
      </c>
      <c r="V1208" t="s">
        <v>41</v>
      </c>
      <c r="W1208" t="s">
        <v>33</v>
      </c>
      <c r="X1208" t="s">
        <v>43</v>
      </c>
      <c r="Y1208" t="s">
        <v>35</v>
      </c>
      <c r="Z1208" s="198">
        <v>45461</v>
      </c>
      <c r="AA1208" s="198">
        <v>45838</v>
      </c>
      <c r="AB1208" t="s">
        <v>36</v>
      </c>
      <c r="AC1208">
        <v>7200000</v>
      </c>
      <c r="AD1208" t="s">
        <v>42</v>
      </c>
      <c r="AE1208" t="s">
        <v>45</v>
      </c>
      <c r="AF1208" s="37">
        <v>0</v>
      </c>
      <c r="AG1208" s="79" t="str">
        <f t="shared" si="18"/>
        <v>0</v>
      </c>
      <c r="AH1208" s="3">
        <v>1</v>
      </c>
    </row>
    <row r="1209" spans="1:34" x14ac:dyDescent="0.3">
      <c r="A1209" t="s">
        <v>2539</v>
      </c>
      <c r="B1209" t="s">
        <v>2540</v>
      </c>
      <c r="C1209" t="s">
        <v>1854</v>
      </c>
      <c r="D1209">
        <v>15000000</v>
      </c>
      <c r="E1209">
        <v>15000000</v>
      </c>
      <c r="F1209">
        <v>36393.17</v>
      </c>
      <c r="G1209">
        <v>0</v>
      </c>
      <c r="H1209">
        <v>0</v>
      </c>
      <c r="I1209">
        <v>14644792.029999999</v>
      </c>
      <c r="J1209" s="186">
        <v>97.631946866666667</v>
      </c>
      <c r="K1209">
        <v>0</v>
      </c>
      <c r="L1209">
        <v>0</v>
      </c>
      <c r="M1209">
        <v>13069670.369999999</v>
      </c>
      <c r="N1209">
        <v>1575121.66</v>
      </c>
      <c r="O1209">
        <v>14681185.199999999</v>
      </c>
      <c r="P1209">
        <v>0</v>
      </c>
      <c r="Q1209">
        <v>0</v>
      </c>
      <c r="R1209">
        <v>0</v>
      </c>
      <c r="S1209" t="s">
        <v>72</v>
      </c>
      <c r="T1209" t="s">
        <v>41</v>
      </c>
      <c r="U1209" t="s">
        <v>42</v>
      </c>
      <c r="V1209" t="s">
        <v>41</v>
      </c>
      <c r="W1209" t="s">
        <v>33</v>
      </c>
      <c r="X1209" t="s">
        <v>43</v>
      </c>
      <c r="Y1209" t="s">
        <v>35</v>
      </c>
      <c r="Z1209" s="198">
        <v>45461</v>
      </c>
      <c r="AA1209" s="198">
        <v>45838</v>
      </c>
      <c r="AB1209" t="s">
        <v>36</v>
      </c>
      <c r="AC1209">
        <v>15000000</v>
      </c>
      <c r="AD1209" t="s">
        <v>42</v>
      </c>
      <c r="AE1209" t="s">
        <v>45</v>
      </c>
      <c r="AF1209" s="37">
        <v>0</v>
      </c>
      <c r="AG1209" s="79" t="str">
        <f t="shared" si="18"/>
        <v>0</v>
      </c>
      <c r="AH1209" s="3">
        <v>1</v>
      </c>
    </row>
    <row r="1210" spans="1:34" x14ac:dyDescent="0.3">
      <c r="A1210" t="s">
        <v>2529</v>
      </c>
      <c r="B1210" t="s">
        <v>2530</v>
      </c>
      <c r="C1210" t="s">
        <v>1859</v>
      </c>
      <c r="D1210">
        <v>2800000</v>
      </c>
      <c r="E1210">
        <v>2800000</v>
      </c>
      <c r="F1210">
        <v>0</v>
      </c>
      <c r="G1210">
        <v>0</v>
      </c>
      <c r="H1210">
        <v>0</v>
      </c>
      <c r="I1210">
        <v>2777488.45</v>
      </c>
      <c r="J1210" s="186">
        <v>99.196016071428573</v>
      </c>
      <c r="K1210">
        <v>0</v>
      </c>
      <c r="L1210">
        <v>0</v>
      </c>
      <c r="M1210">
        <v>2777488.45</v>
      </c>
      <c r="N1210">
        <v>0</v>
      </c>
      <c r="O1210">
        <v>2777488.45</v>
      </c>
      <c r="P1210">
        <v>0</v>
      </c>
      <c r="Q1210">
        <v>0</v>
      </c>
      <c r="R1210">
        <v>0</v>
      </c>
      <c r="S1210" t="s">
        <v>231</v>
      </c>
      <c r="T1210" t="s">
        <v>162</v>
      </c>
      <c r="U1210" t="s">
        <v>163</v>
      </c>
      <c r="V1210" t="s">
        <v>162</v>
      </c>
      <c r="W1210" t="s">
        <v>33</v>
      </c>
      <c r="X1210" t="s">
        <v>164</v>
      </c>
      <c r="Y1210" t="s">
        <v>35</v>
      </c>
      <c r="Z1210" s="198">
        <v>45383</v>
      </c>
      <c r="AA1210" s="198">
        <v>45747</v>
      </c>
      <c r="AB1210" t="s">
        <v>36</v>
      </c>
      <c r="AC1210">
        <v>2800000</v>
      </c>
      <c r="AD1210" t="s">
        <v>163</v>
      </c>
      <c r="AE1210" t="s">
        <v>37</v>
      </c>
      <c r="AF1210" s="37">
        <v>0</v>
      </c>
      <c r="AG1210" s="79" t="str">
        <f t="shared" si="18"/>
        <v>0</v>
      </c>
      <c r="AH1210" s="3">
        <v>1</v>
      </c>
    </row>
    <row r="1211" spans="1:34" x14ac:dyDescent="0.3">
      <c r="A1211" t="s">
        <v>2531</v>
      </c>
      <c r="B1211" t="s">
        <v>2532</v>
      </c>
      <c r="C1211" t="s">
        <v>1859</v>
      </c>
      <c r="D1211">
        <v>2900000</v>
      </c>
      <c r="E1211">
        <v>2900000</v>
      </c>
      <c r="F1211">
        <v>780951.39</v>
      </c>
      <c r="G1211">
        <v>0</v>
      </c>
      <c r="H1211">
        <v>0</v>
      </c>
      <c r="I1211">
        <v>2027997.06</v>
      </c>
      <c r="J1211" s="186">
        <v>69.930933103448282</v>
      </c>
      <c r="K1211">
        <v>0</v>
      </c>
      <c r="L1211">
        <v>0</v>
      </c>
      <c r="M1211">
        <v>2027997.06</v>
      </c>
      <c r="N1211">
        <v>0</v>
      </c>
      <c r="O1211">
        <v>2808948.45</v>
      </c>
      <c r="P1211">
        <v>0</v>
      </c>
      <c r="Q1211">
        <v>0</v>
      </c>
      <c r="R1211">
        <v>0</v>
      </c>
      <c r="S1211" t="s">
        <v>1355</v>
      </c>
      <c r="T1211" t="s">
        <v>162</v>
      </c>
      <c r="U1211" t="s">
        <v>163</v>
      </c>
      <c r="V1211" t="s">
        <v>162</v>
      </c>
      <c r="W1211" t="s">
        <v>33</v>
      </c>
      <c r="X1211" t="s">
        <v>164</v>
      </c>
      <c r="Y1211" t="s">
        <v>35</v>
      </c>
      <c r="Z1211" s="198">
        <v>45383</v>
      </c>
      <c r="AA1211" s="198">
        <v>45838</v>
      </c>
      <c r="AB1211" t="s">
        <v>36</v>
      </c>
      <c r="AC1211">
        <v>2900000</v>
      </c>
      <c r="AD1211" t="s">
        <v>163</v>
      </c>
      <c r="AE1211" t="s">
        <v>45</v>
      </c>
      <c r="AF1211" s="37">
        <v>0</v>
      </c>
      <c r="AG1211" s="79" t="str">
        <f t="shared" si="18"/>
        <v>0</v>
      </c>
      <c r="AH1211" s="3">
        <v>1</v>
      </c>
    </row>
    <row r="1212" spans="1:34" x14ac:dyDescent="0.3">
      <c r="A1212" t="s">
        <v>2533</v>
      </c>
      <c r="B1212" t="s">
        <v>2534</v>
      </c>
      <c r="C1212" t="s">
        <v>1859</v>
      </c>
      <c r="D1212">
        <v>1400000</v>
      </c>
      <c r="E1212">
        <v>1400000</v>
      </c>
      <c r="F1212">
        <v>0</v>
      </c>
      <c r="G1212">
        <v>0</v>
      </c>
      <c r="H1212">
        <v>0</v>
      </c>
      <c r="I1212">
        <v>1381669.46</v>
      </c>
      <c r="J1212" s="186">
        <v>98.690675714285717</v>
      </c>
      <c r="K1212">
        <v>0</v>
      </c>
      <c r="L1212">
        <v>0</v>
      </c>
      <c r="M1212">
        <v>1381669.46</v>
      </c>
      <c r="N1212">
        <v>0</v>
      </c>
      <c r="O1212">
        <v>1381669.46</v>
      </c>
      <c r="P1212">
        <v>0</v>
      </c>
      <c r="Q1212">
        <v>0</v>
      </c>
      <c r="R1212">
        <v>0</v>
      </c>
      <c r="S1212" t="s">
        <v>1355</v>
      </c>
      <c r="T1212" t="s">
        <v>162</v>
      </c>
      <c r="U1212" t="s">
        <v>163</v>
      </c>
      <c r="V1212" t="s">
        <v>162</v>
      </c>
      <c r="W1212" t="s">
        <v>33</v>
      </c>
      <c r="X1212" t="s">
        <v>164</v>
      </c>
      <c r="Y1212" t="s">
        <v>35</v>
      </c>
      <c r="Z1212" s="198">
        <v>45383</v>
      </c>
      <c r="AA1212" s="198">
        <v>45747</v>
      </c>
      <c r="AB1212" t="s">
        <v>36</v>
      </c>
      <c r="AC1212">
        <v>1400000</v>
      </c>
      <c r="AD1212" t="s">
        <v>163</v>
      </c>
      <c r="AE1212" t="s">
        <v>37</v>
      </c>
      <c r="AF1212" s="37">
        <v>0</v>
      </c>
      <c r="AG1212" s="79" t="str">
        <f t="shared" si="18"/>
        <v>0</v>
      </c>
      <c r="AH1212" s="3">
        <v>1</v>
      </c>
    </row>
    <row r="1213" spans="1:34" x14ac:dyDescent="0.3">
      <c r="A1213" t="s">
        <v>2535</v>
      </c>
      <c r="B1213" t="s">
        <v>2536</v>
      </c>
      <c r="C1213" t="s">
        <v>1859</v>
      </c>
      <c r="D1213">
        <v>1400000</v>
      </c>
      <c r="E1213">
        <v>1400000</v>
      </c>
      <c r="F1213">
        <v>0</v>
      </c>
      <c r="G1213">
        <v>0</v>
      </c>
      <c r="H1213">
        <v>0</v>
      </c>
      <c r="I1213">
        <v>1392048.55</v>
      </c>
      <c r="J1213" s="186">
        <v>99.432039285714282</v>
      </c>
      <c r="K1213">
        <v>0</v>
      </c>
      <c r="L1213">
        <v>0</v>
      </c>
      <c r="M1213">
        <v>1392048.55</v>
      </c>
      <c r="N1213">
        <v>0</v>
      </c>
      <c r="O1213">
        <v>1392048.55</v>
      </c>
      <c r="P1213">
        <v>0</v>
      </c>
      <c r="Q1213">
        <v>0</v>
      </c>
      <c r="R1213">
        <v>0</v>
      </c>
      <c r="S1213" t="s">
        <v>1355</v>
      </c>
      <c r="T1213" t="s">
        <v>162</v>
      </c>
      <c r="U1213" t="s">
        <v>163</v>
      </c>
      <c r="V1213" t="s">
        <v>162</v>
      </c>
      <c r="W1213" t="s">
        <v>33</v>
      </c>
      <c r="X1213" t="s">
        <v>164</v>
      </c>
      <c r="Y1213" t="s">
        <v>35</v>
      </c>
      <c r="Z1213" s="198">
        <v>45383</v>
      </c>
      <c r="AA1213" s="198">
        <v>45747</v>
      </c>
      <c r="AB1213" t="s">
        <v>36</v>
      </c>
      <c r="AC1213">
        <v>1400000</v>
      </c>
      <c r="AD1213" t="s">
        <v>163</v>
      </c>
      <c r="AE1213" t="s">
        <v>37</v>
      </c>
      <c r="AF1213" s="37">
        <v>0</v>
      </c>
      <c r="AG1213" s="79" t="str">
        <f t="shared" si="18"/>
        <v>0</v>
      </c>
      <c r="AH1213" s="3">
        <v>1</v>
      </c>
    </row>
    <row r="1214" spans="1:34" x14ac:dyDescent="0.3">
      <c r="A1214" t="s">
        <v>2553</v>
      </c>
      <c r="B1214" t="s">
        <v>1691</v>
      </c>
      <c r="C1214" t="s">
        <v>1858</v>
      </c>
      <c r="D1214">
        <v>1000000</v>
      </c>
      <c r="E1214">
        <v>1000000</v>
      </c>
      <c r="F1214">
        <v>644432.30000000005</v>
      </c>
      <c r="G1214">
        <v>0</v>
      </c>
      <c r="H1214">
        <v>0</v>
      </c>
      <c r="I1214">
        <v>0</v>
      </c>
      <c r="J1214" s="186">
        <v>0</v>
      </c>
      <c r="K1214">
        <v>0</v>
      </c>
      <c r="L1214">
        <v>0</v>
      </c>
      <c r="M1214">
        <v>0</v>
      </c>
      <c r="N1214">
        <v>0</v>
      </c>
      <c r="O1214">
        <v>644432.30000000005</v>
      </c>
      <c r="P1214">
        <v>0</v>
      </c>
      <c r="Q1214">
        <v>0</v>
      </c>
      <c r="R1214">
        <v>0</v>
      </c>
      <c r="S1214" t="s">
        <v>1231</v>
      </c>
      <c r="T1214" t="s">
        <v>51</v>
      </c>
      <c r="U1214" t="s">
        <v>52</v>
      </c>
      <c r="V1214" t="s">
        <v>51</v>
      </c>
      <c r="W1214" t="s">
        <v>33</v>
      </c>
      <c r="X1214" t="s">
        <v>53</v>
      </c>
      <c r="Y1214" t="s">
        <v>35</v>
      </c>
      <c r="Z1214" s="198">
        <v>45444</v>
      </c>
      <c r="AA1214" s="198">
        <v>46112</v>
      </c>
      <c r="AB1214" t="s">
        <v>36</v>
      </c>
      <c r="AC1214">
        <v>1000000</v>
      </c>
      <c r="AD1214" t="s">
        <v>52</v>
      </c>
      <c r="AE1214" t="s">
        <v>45</v>
      </c>
      <c r="AF1214" s="37">
        <v>0</v>
      </c>
      <c r="AG1214" s="79" t="str">
        <f t="shared" si="18"/>
        <v>0</v>
      </c>
      <c r="AH1214" s="3">
        <v>1</v>
      </c>
    </row>
    <row r="1215" spans="1:34" x14ac:dyDescent="0.3">
      <c r="A1215" t="s">
        <v>2525</v>
      </c>
      <c r="B1215" t="s">
        <v>2526</v>
      </c>
      <c r="C1215" t="s">
        <v>1859</v>
      </c>
      <c r="D1215">
        <v>0</v>
      </c>
      <c r="E1215">
        <v>0</v>
      </c>
      <c r="F1215">
        <v>0</v>
      </c>
      <c r="G1215">
        <v>0</v>
      </c>
      <c r="H1215">
        <v>0</v>
      </c>
      <c r="I1215">
        <v>0</v>
      </c>
      <c r="J1215" s="186" t="e">
        <v>#DIV/0!</v>
      </c>
      <c r="K1215">
        <v>0</v>
      </c>
      <c r="L1215">
        <v>0</v>
      </c>
      <c r="M1215">
        <v>0</v>
      </c>
      <c r="N1215">
        <v>0</v>
      </c>
      <c r="O1215">
        <v>0</v>
      </c>
      <c r="P1215">
        <v>0</v>
      </c>
      <c r="Q1215">
        <v>0</v>
      </c>
      <c r="R1215">
        <v>0</v>
      </c>
      <c r="S1215" t="s">
        <v>1355</v>
      </c>
      <c r="T1215" t="s">
        <v>162</v>
      </c>
      <c r="U1215" t="s">
        <v>163</v>
      </c>
      <c r="V1215" t="s">
        <v>162</v>
      </c>
      <c r="W1215" t="s">
        <v>33</v>
      </c>
      <c r="X1215" t="s">
        <v>164</v>
      </c>
      <c r="Y1215" t="s">
        <v>35</v>
      </c>
      <c r="Z1215" s="198">
        <v>45383</v>
      </c>
      <c r="AA1215" s="198">
        <v>45747</v>
      </c>
      <c r="AB1215" t="s">
        <v>36</v>
      </c>
      <c r="AC1215">
        <v>2100000</v>
      </c>
      <c r="AD1215" t="s">
        <v>163</v>
      </c>
      <c r="AE1215" t="s">
        <v>37</v>
      </c>
      <c r="AF1215" s="37">
        <v>0</v>
      </c>
      <c r="AG1215" s="79" t="str">
        <f t="shared" si="18"/>
        <v>0</v>
      </c>
      <c r="AH1215" s="3">
        <v>1</v>
      </c>
    </row>
    <row r="1216" spans="1:34" x14ac:dyDescent="0.3">
      <c r="A1216" t="s">
        <v>2574</v>
      </c>
      <c r="B1216" t="s">
        <v>2575</v>
      </c>
      <c r="C1216" t="s">
        <v>1858</v>
      </c>
      <c r="D1216">
        <v>2100000</v>
      </c>
      <c r="E1216">
        <v>2100000</v>
      </c>
      <c r="F1216">
        <v>627195.49</v>
      </c>
      <c r="G1216">
        <v>0</v>
      </c>
      <c r="H1216">
        <v>0</v>
      </c>
      <c r="I1216">
        <v>952503.74</v>
      </c>
      <c r="J1216" s="186">
        <v>45.357320952380952</v>
      </c>
      <c r="K1216">
        <v>0</v>
      </c>
      <c r="L1216">
        <v>0</v>
      </c>
      <c r="M1216">
        <v>952503.74</v>
      </c>
      <c r="N1216">
        <v>0</v>
      </c>
      <c r="O1216">
        <v>1579699.23</v>
      </c>
      <c r="P1216">
        <v>0</v>
      </c>
      <c r="Q1216">
        <v>0</v>
      </c>
      <c r="R1216">
        <v>0</v>
      </c>
      <c r="S1216" t="s">
        <v>1231</v>
      </c>
      <c r="T1216" t="s">
        <v>51</v>
      </c>
      <c r="U1216" t="s">
        <v>52</v>
      </c>
      <c r="V1216" t="s">
        <v>51</v>
      </c>
      <c r="W1216" t="s">
        <v>33</v>
      </c>
      <c r="X1216" t="s">
        <v>53</v>
      </c>
      <c r="Y1216" t="s">
        <v>35</v>
      </c>
      <c r="Z1216" s="198">
        <v>45444</v>
      </c>
      <c r="AA1216" s="198">
        <v>46112</v>
      </c>
      <c r="AB1216" t="s">
        <v>36</v>
      </c>
      <c r="AC1216">
        <v>2100000</v>
      </c>
      <c r="AD1216" t="s">
        <v>52</v>
      </c>
      <c r="AE1216" t="s">
        <v>45</v>
      </c>
      <c r="AF1216" s="37">
        <v>0</v>
      </c>
      <c r="AG1216" s="79" t="str">
        <f t="shared" si="18"/>
        <v>0</v>
      </c>
      <c r="AH1216" s="3">
        <v>1</v>
      </c>
    </row>
    <row r="1217" spans="1:34" x14ac:dyDescent="0.3">
      <c r="A1217" t="s">
        <v>2572</v>
      </c>
      <c r="B1217" t="s">
        <v>2573</v>
      </c>
      <c r="C1217" t="s">
        <v>1858</v>
      </c>
      <c r="D1217">
        <v>2500000</v>
      </c>
      <c r="E1217">
        <v>2500000</v>
      </c>
      <c r="F1217">
        <v>456593.52</v>
      </c>
      <c r="G1217">
        <v>0</v>
      </c>
      <c r="H1217">
        <v>0</v>
      </c>
      <c r="I1217">
        <v>1196647.99</v>
      </c>
      <c r="J1217" s="186">
        <v>47.865919599999998</v>
      </c>
      <c r="K1217">
        <v>0</v>
      </c>
      <c r="L1217">
        <v>0</v>
      </c>
      <c r="M1217">
        <v>1100468.02</v>
      </c>
      <c r="N1217">
        <v>96179.97</v>
      </c>
      <c r="O1217">
        <v>1653241.51</v>
      </c>
      <c r="P1217">
        <v>0</v>
      </c>
      <c r="Q1217">
        <v>0</v>
      </c>
      <c r="R1217">
        <v>0</v>
      </c>
      <c r="S1217" t="s">
        <v>1231</v>
      </c>
      <c r="T1217" t="s">
        <v>51</v>
      </c>
      <c r="U1217" t="s">
        <v>52</v>
      </c>
      <c r="V1217" t="s">
        <v>51</v>
      </c>
      <c r="W1217" t="s">
        <v>33</v>
      </c>
      <c r="X1217" t="s">
        <v>53</v>
      </c>
      <c r="Y1217" t="s">
        <v>35</v>
      </c>
      <c r="Z1217" s="198">
        <v>45444</v>
      </c>
      <c r="AA1217" s="198">
        <v>46112</v>
      </c>
      <c r="AB1217" t="s">
        <v>36</v>
      </c>
      <c r="AC1217">
        <v>2500000</v>
      </c>
      <c r="AD1217" t="s">
        <v>52</v>
      </c>
      <c r="AE1217" t="s">
        <v>45</v>
      </c>
      <c r="AF1217" s="37">
        <v>0</v>
      </c>
      <c r="AG1217" s="79" t="str">
        <f t="shared" si="18"/>
        <v>0</v>
      </c>
      <c r="AH1217" s="3">
        <v>1</v>
      </c>
    </row>
    <row r="1218" spans="1:34" x14ac:dyDescent="0.3">
      <c r="A1218" t="s">
        <v>2560</v>
      </c>
      <c r="B1218" t="s">
        <v>2561</v>
      </c>
      <c r="C1218" t="s">
        <v>1858</v>
      </c>
      <c r="D1218">
        <v>1000000</v>
      </c>
      <c r="E1218">
        <v>1000000</v>
      </c>
      <c r="F1218">
        <v>640596.16</v>
      </c>
      <c r="G1218">
        <v>0</v>
      </c>
      <c r="H1218">
        <v>0</v>
      </c>
      <c r="I1218">
        <v>0</v>
      </c>
      <c r="J1218" s="186">
        <v>0</v>
      </c>
      <c r="K1218">
        <v>0</v>
      </c>
      <c r="L1218">
        <v>0</v>
      </c>
      <c r="M1218">
        <v>0</v>
      </c>
      <c r="N1218">
        <v>0</v>
      </c>
      <c r="O1218">
        <v>640596.16</v>
      </c>
      <c r="P1218">
        <v>0</v>
      </c>
      <c r="Q1218">
        <v>0</v>
      </c>
      <c r="R1218">
        <v>0</v>
      </c>
      <c r="S1218" t="s">
        <v>1231</v>
      </c>
      <c r="T1218" t="s">
        <v>51</v>
      </c>
      <c r="U1218" t="s">
        <v>52</v>
      </c>
      <c r="V1218" t="s">
        <v>51</v>
      </c>
      <c r="W1218" t="s">
        <v>33</v>
      </c>
      <c r="X1218" t="s">
        <v>53</v>
      </c>
      <c r="Y1218" t="s">
        <v>35</v>
      </c>
      <c r="Z1218" s="198">
        <v>45444</v>
      </c>
      <c r="AA1218" s="198">
        <v>46112</v>
      </c>
      <c r="AB1218" t="s">
        <v>36</v>
      </c>
      <c r="AC1218">
        <v>1000000</v>
      </c>
      <c r="AD1218" t="s">
        <v>52</v>
      </c>
      <c r="AE1218" t="s">
        <v>45</v>
      </c>
      <c r="AF1218" s="37">
        <v>0</v>
      </c>
      <c r="AG1218" s="79" t="str">
        <f t="shared" si="18"/>
        <v>0</v>
      </c>
      <c r="AH1218" s="3">
        <v>1</v>
      </c>
    </row>
    <row r="1219" spans="1:34" x14ac:dyDescent="0.3">
      <c r="A1219" t="s">
        <v>2556</v>
      </c>
      <c r="B1219" t="s">
        <v>2557</v>
      </c>
      <c r="C1219" t="s">
        <v>1858</v>
      </c>
      <c r="D1219">
        <v>3200000</v>
      </c>
      <c r="E1219">
        <v>3200000</v>
      </c>
      <c r="F1219">
        <v>1106224.07</v>
      </c>
      <c r="G1219">
        <v>17022.490000000002</v>
      </c>
      <c r="H1219">
        <v>17022.490000000002</v>
      </c>
      <c r="I1219">
        <v>1854651.74</v>
      </c>
      <c r="J1219" s="186">
        <v>57.957866875000001</v>
      </c>
      <c r="K1219">
        <v>0</v>
      </c>
      <c r="L1219">
        <v>0</v>
      </c>
      <c r="M1219">
        <v>1837629.26</v>
      </c>
      <c r="N1219">
        <v>-0.01</v>
      </c>
      <c r="O1219">
        <v>2960875.81</v>
      </c>
      <c r="P1219">
        <v>0</v>
      </c>
      <c r="Q1219">
        <v>0</v>
      </c>
      <c r="R1219">
        <v>0</v>
      </c>
      <c r="S1219" t="s">
        <v>1231</v>
      </c>
      <c r="T1219" t="s">
        <v>51</v>
      </c>
      <c r="U1219" t="s">
        <v>52</v>
      </c>
      <c r="V1219" t="s">
        <v>51</v>
      </c>
      <c r="W1219" t="s">
        <v>33</v>
      </c>
      <c r="X1219" t="s">
        <v>53</v>
      </c>
      <c r="Y1219" t="s">
        <v>35</v>
      </c>
      <c r="Z1219" s="198">
        <v>45444</v>
      </c>
      <c r="AA1219" s="198">
        <v>46112</v>
      </c>
      <c r="AB1219" t="s">
        <v>36</v>
      </c>
      <c r="AC1219">
        <v>3200000</v>
      </c>
      <c r="AD1219" t="s">
        <v>52</v>
      </c>
      <c r="AE1219" t="s">
        <v>45</v>
      </c>
      <c r="AF1219" s="37">
        <v>0</v>
      </c>
      <c r="AG1219" s="79" t="str">
        <f t="shared" ref="AG1219:AG1282" si="19">IF(N1219&lt;0,"1","0")</f>
        <v>1</v>
      </c>
      <c r="AH1219" s="3">
        <v>1</v>
      </c>
    </row>
    <row r="1220" spans="1:34" x14ac:dyDescent="0.3">
      <c r="A1220" t="s">
        <v>2570</v>
      </c>
      <c r="B1220" t="s">
        <v>2571</v>
      </c>
      <c r="C1220" t="s">
        <v>1858</v>
      </c>
      <c r="D1220">
        <v>2800000</v>
      </c>
      <c r="E1220">
        <v>2800000</v>
      </c>
      <c r="F1220">
        <v>91187.91</v>
      </c>
      <c r="G1220">
        <v>0</v>
      </c>
      <c r="H1220">
        <v>0</v>
      </c>
      <c r="I1220">
        <v>2472362.4</v>
      </c>
      <c r="J1220" s="186">
        <v>88.298657142857138</v>
      </c>
      <c r="K1220">
        <v>0</v>
      </c>
      <c r="L1220">
        <v>0</v>
      </c>
      <c r="M1220">
        <v>2472362.4</v>
      </c>
      <c r="N1220">
        <v>0</v>
      </c>
      <c r="O1220">
        <v>2563550.31</v>
      </c>
      <c r="P1220">
        <v>0</v>
      </c>
      <c r="Q1220">
        <v>0</v>
      </c>
      <c r="R1220">
        <v>0</v>
      </c>
      <c r="S1220" t="s">
        <v>1231</v>
      </c>
      <c r="T1220" t="s">
        <v>51</v>
      </c>
      <c r="U1220" t="s">
        <v>52</v>
      </c>
      <c r="V1220" t="s">
        <v>51</v>
      </c>
      <c r="W1220" t="s">
        <v>33</v>
      </c>
      <c r="X1220" t="s">
        <v>53</v>
      </c>
      <c r="Y1220" t="s">
        <v>35</v>
      </c>
      <c r="Z1220" s="198">
        <v>45444</v>
      </c>
      <c r="AA1220" s="198">
        <v>46112</v>
      </c>
      <c r="AB1220" t="s">
        <v>36</v>
      </c>
      <c r="AC1220">
        <v>2800000</v>
      </c>
      <c r="AD1220" t="s">
        <v>52</v>
      </c>
      <c r="AE1220" t="s">
        <v>45</v>
      </c>
      <c r="AF1220" s="37">
        <v>0</v>
      </c>
      <c r="AG1220" s="79" t="str">
        <f t="shared" si="19"/>
        <v>0</v>
      </c>
      <c r="AH1220" s="3">
        <v>1</v>
      </c>
    </row>
    <row r="1221" spans="1:34" x14ac:dyDescent="0.3">
      <c r="A1221" t="s">
        <v>2564</v>
      </c>
      <c r="B1221" t="s">
        <v>2565</v>
      </c>
      <c r="C1221" t="s">
        <v>1858</v>
      </c>
      <c r="D1221">
        <v>0</v>
      </c>
      <c r="E1221">
        <v>0</v>
      </c>
      <c r="F1221">
        <v>0</v>
      </c>
      <c r="G1221">
        <v>0</v>
      </c>
      <c r="H1221">
        <v>0</v>
      </c>
      <c r="I1221">
        <v>0</v>
      </c>
      <c r="J1221" s="186" t="e">
        <v>#DIV/0!</v>
      </c>
      <c r="K1221">
        <v>0</v>
      </c>
      <c r="L1221">
        <v>0</v>
      </c>
      <c r="M1221">
        <v>0</v>
      </c>
      <c r="N1221">
        <v>0</v>
      </c>
      <c r="O1221">
        <v>0</v>
      </c>
      <c r="P1221">
        <v>0</v>
      </c>
      <c r="Q1221">
        <v>0</v>
      </c>
      <c r="R1221">
        <v>0</v>
      </c>
      <c r="S1221" t="s">
        <v>1231</v>
      </c>
      <c r="T1221" t="s">
        <v>51</v>
      </c>
      <c r="U1221" t="s">
        <v>52</v>
      </c>
      <c r="V1221" t="s">
        <v>51</v>
      </c>
      <c r="W1221" t="s">
        <v>33</v>
      </c>
      <c r="X1221" t="s">
        <v>53</v>
      </c>
      <c r="Y1221" t="s">
        <v>35</v>
      </c>
      <c r="Z1221" s="198">
        <v>45383</v>
      </c>
      <c r="AA1221" s="198">
        <v>46112</v>
      </c>
      <c r="AB1221" t="s">
        <v>36</v>
      </c>
      <c r="AC1221">
        <v>2500000</v>
      </c>
      <c r="AD1221" t="s">
        <v>52</v>
      </c>
      <c r="AE1221" t="s">
        <v>37</v>
      </c>
      <c r="AF1221" s="37">
        <v>0</v>
      </c>
      <c r="AG1221" s="79" t="str">
        <f t="shared" si="19"/>
        <v>0</v>
      </c>
      <c r="AH1221" s="3">
        <v>1</v>
      </c>
    </row>
    <row r="1222" spans="1:34" x14ac:dyDescent="0.3">
      <c r="A1222" t="s">
        <v>2554</v>
      </c>
      <c r="B1222" t="s">
        <v>2555</v>
      </c>
      <c r="C1222" t="s">
        <v>1853</v>
      </c>
      <c r="D1222">
        <v>0</v>
      </c>
      <c r="E1222">
        <v>0</v>
      </c>
      <c r="F1222">
        <v>0</v>
      </c>
      <c r="G1222">
        <v>0</v>
      </c>
      <c r="H1222">
        <v>0</v>
      </c>
      <c r="I1222">
        <v>0</v>
      </c>
      <c r="J1222" s="186" t="e">
        <v>#DIV/0!</v>
      </c>
      <c r="K1222">
        <v>0</v>
      </c>
      <c r="L1222">
        <v>0</v>
      </c>
      <c r="M1222">
        <v>0</v>
      </c>
      <c r="N1222">
        <v>0</v>
      </c>
      <c r="O1222">
        <v>0</v>
      </c>
      <c r="P1222">
        <v>0</v>
      </c>
      <c r="Q1222">
        <v>0</v>
      </c>
      <c r="R1222">
        <v>0</v>
      </c>
      <c r="S1222" t="s">
        <v>391</v>
      </c>
      <c r="T1222" t="s">
        <v>31</v>
      </c>
      <c r="U1222" t="s">
        <v>32</v>
      </c>
      <c r="V1222" t="s">
        <v>31</v>
      </c>
      <c r="W1222" t="s">
        <v>33</v>
      </c>
      <c r="X1222" t="s">
        <v>34</v>
      </c>
      <c r="Y1222" t="s">
        <v>35</v>
      </c>
      <c r="Z1222" s="198">
        <v>45383</v>
      </c>
      <c r="AA1222" s="198">
        <v>46112</v>
      </c>
      <c r="AB1222" t="s">
        <v>36</v>
      </c>
      <c r="AC1222">
        <v>2900000</v>
      </c>
      <c r="AD1222" t="s">
        <v>32</v>
      </c>
      <c r="AE1222" t="s">
        <v>37</v>
      </c>
      <c r="AF1222" s="37">
        <v>0</v>
      </c>
      <c r="AG1222" s="79" t="str">
        <f t="shared" si="19"/>
        <v>0</v>
      </c>
      <c r="AH1222" s="3">
        <v>1</v>
      </c>
    </row>
    <row r="1223" spans="1:34" x14ac:dyDescent="0.3">
      <c r="A1223" t="s">
        <v>2664</v>
      </c>
      <c r="B1223" t="s">
        <v>2665</v>
      </c>
      <c r="C1223" t="s">
        <v>1853</v>
      </c>
      <c r="D1223">
        <v>1300000</v>
      </c>
      <c r="E1223">
        <v>1300000</v>
      </c>
      <c r="F1223">
        <v>0</v>
      </c>
      <c r="G1223">
        <v>0</v>
      </c>
      <c r="H1223">
        <v>0</v>
      </c>
      <c r="I1223">
        <v>1251898.8400000001</v>
      </c>
      <c r="J1223" s="186">
        <v>96.299910769230777</v>
      </c>
      <c r="K1223">
        <v>0</v>
      </c>
      <c r="L1223">
        <v>0</v>
      </c>
      <c r="M1223">
        <v>1251898.8400000001</v>
      </c>
      <c r="N1223">
        <v>0</v>
      </c>
      <c r="O1223">
        <v>1251898.8400000001</v>
      </c>
      <c r="P1223">
        <v>0</v>
      </c>
      <c r="Q1223">
        <v>0</v>
      </c>
      <c r="R1223">
        <v>0</v>
      </c>
      <c r="S1223" t="s">
        <v>391</v>
      </c>
      <c r="T1223" t="s">
        <v>31</v>
      </c>
      <c r="U1223" t="s">
        <v>32</v>
      </c>
      <c r="V1223" t="s">
        <v>31</v>
      </c>
      <c r="W1223" t="s">
        <v>33</v>
      </c>
      <c r="X1223" t="s">
        <v>34</v>
      </c>
      <c r="Y1223" t="s">
        <v>35</v>
      </c>
      <c r="Z1223" s="198">
        <v>45476</v>
      </c>
      <c r="AA1223" s="198">
        <v>46112</v>
      </c>
      <c r="AB1223" t="s">
        <v>36</v>
      </c>
      <c r="AC1223">
        <v>1300000</v>
      </c>
      <c r="AD1223" t="s">
        <v>32</v>
      </c>
      <c r="AE1223" t="s">
        <v>37</v>
      </c>
      <c r="AF1223" s="37">
        <v>0</v>
      </c>
      <c r="AG1223" s="79" t="str">
        <f t="shared" si="19"/>
        <v>0</v>
      </c>
      <c r="AH1223" s="3">
        <v>1</v>
      </c>
    </row>
    <row r="1224" spans="1:34" x14ac:dyDescent="0.3">
      <c r="A1224" t="s">
        <v>2558</v>
      </c>
      <c r="B1224" t="s">
        <v>2559</v>
      </c>
      <c r="C1224" t="s">
        <v>1853</v>
      </c>
      <c r="D1224">
        <v>3100000</v>
      </c>
      <c r="E1224">
        <v>3100000</v>
      </c>
      <c r="F1224">
        <v>0</v>
      </c>
      <c r="G1224">
        <v>0</v>
      </c>
      <c r="H1224">
        <v>0</v>
      </c>
      <c r="I1224">
        <v>3030158.93</v>
      </c>
      <c r="J1224" s="186">
        <v>97.747062258064517</v>
      </c>
      <c r="K1224">
        <v>0</v>
      </c>
      <c r="L1224">
        <v>0</v>
      </c>
      <c r="M1224">
        <v>3030158.92</v>
      </c>
      <c r="N1224">
        <v>0.01</v>
      </c>
      <c r="O1224">
        <v>3030158.93</v>
      </c>
      <c r="P1224">
        <v>0</v>
      </c>
      <c r="Q1224">
        <v>0</v>
      </c>
      <c r="R1224">
        <v>0</v>
      </c>
      <c r="S1224" t="s">
        <v>391</v>
      </c>
      <c r="T1224" t="s">
        <v>31</v>
      </c>
      <c r="U1224" t="s">
        <v>32</v>
      </c>
      <c r="V1224" t="s">
        <v>31</v>
      </c>
      <c r="W1224" t="s">
        <v>33</v>
      </c>
      <c r="X1224" t="s">
        <v>34</v>
      </c>
      <c r="Y1224" t="s">
        <v>35</v>
      </c>
      <c r="Z1224" s="198">
        <v>45383</v>
      </c>
      <c r="AA1224" s="198">
        <v>46112</v>
      </c>
      <c r="AB1224" t="s">
        <v>36</v>
      </c>
      <c r="AC1224">
        <v>3100000</v>
      </c>
      <c r="AD1224" t="s">
        <v>32</v>
      </c>
      <c r="AE1224" t="s">
        <v>45</v>
      </c>
      <c r="AF1224" s="37">
        <v>0</v>
      </c>
      <c r="AG1224" s="79" t="str">
        <f t="shared" si="19"/>
        <v>0</v>
      </c>
      <c r="AH1224" s="3">
        <v>1</v>
      </c>
    </row>
    <row r="1225" spans="1:34" x14ac:dyDescent="0.3">
      <c r="A1225" t="s">
        <v>2568</v>
      </c>
      <c r="B1225" t="s">
        <v>2569</v>
      </c>
      <c r="C1225" t="s">
        <v>1853</v>
      </c>
      <c r="D1225">
        <v>3300000</v>
      </c>
      <c r="E1225">
        <v>3300000</v>
      </c>
      <c r="F1225">
        <v>0</v>
      </c>
      <c r="G1225">
        <v>0</v>
      </c>
      <c r="H1225">
        <v>0</v>
      </c>
      <c r="I1225">
        <v>1988420.79</v>
      </c>
      <c r="J1225" s="186">
        <v>60.255175454545459</v>
      </c>
      <c r="K1225">
        <v>0</v>
      </c>
      <c r="L1225">
        <v>0</v>
      </c>
      <c r="M1225">
        <v>1988420.79</v>
      </c>
      <c r="N1225">
        <v>0</v>
      </c>
      <c r="O1225">
        <v>1988420.79</v>
      </c>
      <c r="P1225">
        <v>0</v>
      </c>
      <c r="Q1225">
        <v>0</v>
      </c>
      <c r="R1225">
        <v>0</v>
      </c>
      <c r="S1225" t="s">
        <v>391</v>
      </c>
      <c r="T1225" t="s">
        <v>31</v>
      </c>
      <c r="U1225" t="s">
        <v>32</v>
      </c>
      <c r="V1225" t="s">
        <v>31</v>
      </c>
      <c r="W1225" t="s">
        <v>33</v>
      </c>
      <c r="X1225" t="s">
        <v>34</v>
      </c>
      <c r="Y1225" t="s">
        <v>35</v>
      </c>
      <c r="Z1225" s="198">
        <v>45383</v>
      </c>
      <c r="AA1225" s="198">
        <v>46112</v>
      </c>
      <c r="AB1225" t="s">
        <v>36</v>
      </c>
      <c r="AC1225">
        <v>3300000</v>
      </c>
      <c r="AD1225" t="s">
        <v>32</v>
      </c>
      <c r="AE1225" t="s">
        <v>45</v>
      </c>
      <c r="AF1225" s="37">
        <v>0</v>
      </c>
      <c r="AG1225" s="79" t="str">
        <f t="shared" si="19"/>
        <v>0</v>
      </c>
      <c r="AH1225" s="3">
        <v>1</v>
      </c>
    </row>
    <row r="1226" spans="1:34" x14ac:dyDescent="0.3">
      <c r="A1226" t="s">
        <v>2566</v>
      </c>
      <c r="B1226" t="s">
        <v>2567</v>
      </c>
      <c r="C1226" t="s">
        <v>1853</v>
      </c>
      <c r="D1226">
        <v>2000000</v>
      </c>
      <c r="E1226">
        <v>2000000</v>
      </c>
      <c r="F1226">
        <v>0</v>
      </c>
      <c r="G1226">
        <v>0</v>
      </c>
      <c r="H1226">
        <v>0</v>
      </c>
      <c r="I1226">
        <v>1997191.77</v>
      </c>
      <c r="J1226" s="186">
        <v>99.859588500000001</v>
      </c>
      <c r="K1226">
        <v>0</v>
      </c>
      <c r="L1226">
        <v>0</v>
      </c>
      <c r="M1226">
        <v>1997191.77</v>
      </c>
      <c r="N1226">
        <v>0</v>
      </c>
      <c r="O1226">
        <v>1997191.77</v>
      </c>
      <c r="P1226">
        <v>0</v>
      </c>
      <c r="Q1226">
        <v>0</v>
      </c>
      <c r="R1226">
        <v>0</v>
      </c>
      <c r="S1226" t="s">
        <v>391</v>
      </c>
      <c r="T1226" t="s">
        <v>31</v>
      </c>
      <c r="U1226" t="s">
        <v>32</v>
      </c>
      <c r="V1226" t="s">
        <v>31</v>
      </c>
      <c r="W1226" t="s">
        <v>33</v>
      </c>
      <c r="X1226" t="s">
        <v>34</v>
      </c>
      <c r="Y1226" t="s">
        <v>35</v>
      </c>
      <c r="Z1226" s="198">
        <v>45462</v>
      </c>
      <c r="AA1226" s="198">
        <v>46112</v>
      </c>
      <c r="AB1226" t="s">
        <v>36</v>
      </c>
      <c r="AC1226">
        <v>2000000</v>
      </c>
      <c r="AD1226" t="s">
        <v>32</v>
      </c>
      <c r="AE1226" t="s">
        <v>37</v>
      </c>
      <c r="AF1226" s="37">
        <v>0</v>
      </c>
      <c r="AG1226" s="79" t="str">
        <f t="shared" si="19"/>
        <v>0</v>
      </c>
      <c r="AH1226" s="3">
        <v>1</v>
      </c>
    </row>
    <row r="1227" spans="1:34" x14ac:dyDescent="0.3">
      <c r="A1227" t="s">
        <v>2562</v>
      </c>
      <c r="B1227" t="s">
        <v>2563</v>
      </c>
      <c r="C1227" t="s">
        <v>1853</v>
      </c>
      <c r="D1227">
        <v>0</v>
      </c>
      <c r="E1227">
        <v>0</v>
      </c>
      <c r="F1227">
        <v>0</v>
      </c>
      <c r="G1227">
        <v>0</v>
      </c>
      <c r="H1227">
        <v>0</v>
      </c>
      <c r="I1227">
        <v>0</v>
      </c>
      <c r="J1227" s="186" t="e">
        <v>#DIV/0!</v>
      </c>
      <c r="K1227">
        <v>0</v>
      </c>
      <c r="L1227">
        <v>0</v>
      </c>
      <c r="M1227">
        <v>0</v>
      </c>
      <c r="N1227">
        <v>0</v>
      </c>
      <c r="O1227">
        <v>0</v>
      </c>
      <c r="P1227">
        <v>0</v>
      </c>
      <c r="Q1227">
        <v>0</v>
      </c>
      <c r="R1227">
        <v>0</v>
      </c>
      <c r="S1227" t="s">
        <v>391</v>
      </c>
      <c r="T1227" t="s">
        <v>31</v>
      </c>
      <c r="U1227" t="s">
        <v>32</v>
      </c>
      <c r="V1227" t="s">
        <v>31</v>
      </c>
      <c r="W1227" t="s">
        <v>33</v>
      </c>
      <c r="X1227" t="s">
        <v>34</v>
      </c>
      <c r="Y1227" t="s">
        <v>317</v>
      </c>
      <c r="Z1227" s="198">
        <v>45462</v>
      </c>
      <c r="AA1227" s="198">
        <v>46112</v>
      </c>
      <c r="AB1227" t="s">
        <v>36</v>
      </c>
      <c r="AC1227">
        <v>39200000</v>
      </c>
      <c r="AD1227" t="s">
        <v>32</v>
      </c>
      <c r="AE1227" t="s">
        <v>37</v>
      </c>
      <c r="AF1227" s="37">
        <v>0</v>
      </c>
      <c r="AG1227" s="79" t="str">
        <f t="shared" si="19"/>
        <v>0</v>
      </c>
      <c r="AH1227" s="3">
        <v>1</v>
      </c>
    </row>
    <row r="1228" spans="1:34" x14ac:dyDescent="0.3">
      <c r="A1228" t="s">
        <v>2545</v>
      </c>
      <c r="B1228" t="s">
        <v>2546</v>
      </c>
      <c r="C1228" t="s">
        <v>1854</v>
      </c>
      <c r="D1228">
        <v>4000000</v>
      </c>
      <c r="E1228">
        <v>4000000</v>
      </c>
      <c r="F1228">
        <v>110605.33</v>
      </c>
      <c r="G1228">
        <v>0</v>
      </c>
      <c r="H1228">
        <v>0</v>
      </c>
      <c r="I1228">
        <v>3887020.8</v>
      </c>
      <c r="J1228" s="186">
        <v>97.175519999999992</v>
      </c>
      <c r="K1228">
        <v>0</v>
      </c>
      <c r="L1228">
        <v>0</v>
      </c>
      <c r="M1228">
        <v>3887020.8</v>
      </c>
      <c r="N1228">
        <v>0</v>
      </c>
      <c r="O1228">
        <v>3997626.13</v>
      </c>
      <c r="P1228">
        <v>0</v>
      </c>
      <c r="Q1228">
        <v>0</v>
      </c>
      <c r="R1228">
        <v>0</v>
      </c>
      <c r="S1228" t="s">
        <v>72</v>
      </c>
      <c r="T1228" t="s">
        <v>41</v>
      </c>
      <c r="U1228" t="s">
        <v>42</v>
      </c>
      <c r="V1228" t="s">
        <v>41</v>
      </c>
      <c r="W1228" t="s">
        <v>33</v>
      </c>
      <c r="X1228" t="s">
        <v>43</v>
      </c>
      <c r="Y1228" t="s">
        <v>35</v>
      </c>
      <c r="Z1228" s="198">
        <v>45463</v>
      </c>
      <c r="AA1228" s="198">
        <v>45838</v>
      </c>
      <c r="AB1228" t="s">
        <v>36</v>
      </c>
      <c r="AC1228">
        <v>4000000</v>
      </c>
      <c r="AD1228" t="s">
        <v>42</v>
      </c>
      <c r="AE1228" t="s">
        <v>45</v>
      </c>
      <c r="AF1228" s="37">
        <v>0</v>
      </c>
      <c r="AG1228" s="79" t="str">
        <f t="shared" si="19"/>
        <v>0</v>
      </c>
      <c r="AH1228" s="3">
        <v>1</v>
      </c>
    </row>
    <row r="1229" spans="1:34" x14ac:dyDescent="0.3">
      <c r="A1229" t="s">
        <v>2586</v>
      </c>
      <c r="B1229" t="s">
        <v>2587</v>
      </c>
      <c r="C1229" t="s">
        <v>1854</v>
      </c>
      <c r="D1229">
        <v>800000</v>
      </c>
      <c r="E1229">
        <v>800000</v>
      </c>
      <c r="F1229">
        <v>0</v>
      </c>
      <c r="G1229">
        <v>0</v>
      </c>
      <c r="H1229">
        <v>0</v>
      </c>
      <c r="I1229">
        <v>655172.75</v>
      </c>
      <c r="J1229" s="186">
        <v>81.896593749999994</v>
      </c>
      <c r="K1229">
        <v>0</v>
      </c>
      <c r="L1229">
        <v>0</v>
      </c>
      <c r="M1229">
        <v>655172.75</v>
      </c>
      <c r="N1229">
        <v>0</v>
      </c>
      <c r="O1229">
        <v>655172.75</v>
      </c>
      <c r="P1229">
        <v>0</v>
      </c>
      <c r="Q1229">
        <v>0</v>
      </c>
      <c r="R1229">
        <v>0</v>
      </c>
      <c r="S1229" t="s">
        <v>72</v>
      </c>
      <c r="T1229" t="s">
        <v>41</v>
      </c>
      <c r="U1229" t="s">
        <v>42</v>
      </c>
      <c r="V1229" t="s">
        <v>41</v>
      </c>
      <c r="W1229" t="s">
        <v>33</v>
      </c>
      <c r="X1229" t="s">
        <v>43</v>
      </c>
      <c r="Y1229" t="s">
        <v>35</v>
      </c>
      <c r="Z1229" s="198">
        <v>45463</v>
      </c>
      <c r="AA1229" s="198">
        <v>45838</v>
      </c>
      <c r="AB1229" t="s">
        <v>36</v>
      </c>
      <c r="AC1229">
        <v>800000</v>
      </c>
      <c r="AD1229" t="s">
        <v>42</v>
      </c>
      <c r="AE1229" t="s">
        <v>37</v>
      </c>
      <c r="AF1229" s="37">
        <v>0</v>
      </c>
      <c r="AG1229" s="79" t="str">
        <f t="shared" si="19"/>
        <v>0</v>
      </c>
      <c r="AH1229" s="3">
        <v>1</v>
      </c>
    </row>
    <row r="1230" spans="1:34" x14ac:dyDescent="0.3">
      <c r="A1230" t="s">
        <v>2584</v>
      </c>
      <c r="B1230" t="s">
        <v>2585</v>
      </c>
      <c r="C1230" t="s">
        <v>1854</v>
      </c>
      <c r="D1230">
        <v>1000000</v>
      </c>
      <c r="E1230">
        <v>1000000</v>
      </c>
      <c r="F1230">
        <v>0</v>
      </c>
      <c r="G1230">
        <v>0</v>
      </c>
      <c r="H1230">
        <v>0</v>
      </c>
      <c r="I1230">
        <v>999067.3</v>
      </c>
      <c r="J1230" s="186">
        <v>99.90673000000001</v>
      </c>
      <c r="K1230">
        <v>0</v>
      </c>
      <c r="L1230">
        <v>0</v>
      </c>
      <c r="M1230">
        <v>999067.3</v>
      </c>
      <c r="N1230">
        <v>0</v>
      </c>
      <c r="O1230">
        <v>999067.3</v>
      </c>
      <c r="P1230">
        <v>0</v>
      </c>
      <c r="Q1230">
        <v>0</v>
      </c>
      <c r="R1230">
        <v>0</v>
      </c>
      <c r="S1230" t="s">
        <v>72</v>
      </c>
      <c r="T1230" t="s">
        <v>41</v>
      </c>
      <c r="U1230" t="s">
        <v>42</v>
      </c>
      <c r="V1230" t="s">
        <v>41</v>
      </c>
      <c r="W1230" t="s">
        <v>33</v>
      </c>
      <c r="X1230" t="s">
        <v>43</v>
      </c>
      <c r="Y1230" t="s">
        <v>35</v>
      </c>
      <c r="Z1230" s="198">
        <v>45463</v>
      </c>
      <c r="AA1230" s="198">
        <v>45838</v>
      </c>
      <c r="AB1230" t="s">
        <v>36</v>
      </c>
      <c r="AC1230">
        <v>1000000</v>
      </c>
      <c r="AD1230" t="s">
        <v>42</v>
      </c>
      <c r="AE1230" t="s">
        <v>37</v>
      </c>
      <c r="AF1230" s="37">
        <v>0</v>
      </c>
      <c r="AG1230" s="79" t="str">
        <f t="shared" si="19"/>
        <v>0</v>
      </c>
      <c r="AH1230" s="3">
        <v>1</v>
      </c>
    </row>
    <row r="1231" spans="1:34" x14ac:dyDescent="0.3">
      <c r="A1231" t="s">
        <v>2582</v>
      </c>
      <c r="B1231" t="s">
        <v>2583</v>
      </c>
      <c r="C1231" t="s">
        <v>1854</v>
      </c>
      <c r="D1231">
        <v>800000</v>
      </c>
      <c r="E1231">
        <v>800000</v>
      </c>
      <c r="F1231">
        <v>0</v>
      </c>
      <c r="G1231">
        <v>0</v>
      </c>
      <c r="H1231">
        <v>0</v>
      </c>
      <c r="I1231">
        <v>646977.06999999995</v>
      </c>
      <c r="J1231" s="186">
        <v>80.872133749999989</v>
      </c>
      <c r="K1231">
        <v>0</v>
      </c>
      <c r="L1231">
        <v>0</v>
      </c>
      <c r="M1231">
        <v>646977.06999999995</v>
      </c>
      <c r="N1231">
        <v>0</v>
      </c>
      <c r="O1231">
        <v>646977.06999999995</v>
      </c>
      <c r="P1231">
        <v>0</v>
      </c>
      <c r="Q1231">
        <v>0</v>
      </c>
      <c r="R1231">
        <v>0</v>
      </c>
      <c r="S1231" t="s">
        <v>72</v>
      </c>
      <c r="T1231" t="s">
        <v>41</v>
      </c>
      <c r="U1231" t="s">
        <v>42</v>
      </c>
      <c r="V1231" t="s">
        <v>41</v>
      </c>
      <c r="W1231" t="s">
        <v>33</v>
      </c>
      <c r="X1231" t="s">
        <v>43</v>
      </c>
      <c r="Y1231" t="s">
        <v>35</v>
      </c>
      <c r="Z1231" s="198">
        <v>45463</v>
      </c>
      <c r="AA1231" s="198">
        <v>45838</v>
      </c>
      <c r="AB1231" t="s">
        <v>36</v>
      </c>
      <c r="AC1231">
        <v>800000</v>
      </c>
      <c r="AD1231" t="s">
        <v>42</v>
      </c>
      <c r="AE1231" t="s">
        <v>37</v>
      </c>
      <c r="AF1231" s="37">
        <v>0</v>
      </c>
      <c r="AG1231" s="79" t="str">
        <f t="shared" si="19"/>
        <v>0</v>
      </c>
      <c r="AH1231" s="3">
        <v>1</v>
      </c>
    </row>
    <row r="1232" spans="1:34" x14ac:dyDescent="0.3">
      <c r="A1232" t="s">
        <v>2588</v>
      </c>
      <c r="B1232" t="s">
        <v>2589</v>
      </c>
      <c r="C1232" t="s">
        <v>1860</v>
      </c>
      <c r="D1232">
        <v>30000000</v>
      </c>
      <c r="E1232">
        <v>30000000</v>
      </c>
      <c r="F1232">
        <v>4742608.8600000003</v>
      </c>
      <c r="G1232">
        <v>581937.84</v>
      </c>
      <c r="H1232">
        <v>581937.84</v>
      </c>
      <c r="I1232">
        <v>20162587.420000002</v>
      </c>
      <c r="J1232" s="186">
        <v>67.208624733333338</v>
      </c>
      <c r="K1232">
        <v>0</v>
      </c>
      <c r="L1232">
        <v>0</v>
      </c>
      <c r="M1232">
        <v>16929070.170000002</v>
      </c>
      <c r="N1232">
        <v>2651579.41</v>
      </c>
      <c r="O1232">
        <v>24905196.280000001</v>
      </c>
      <c r="P1232">
        <v>0</v>
      </c>
      <c r="Q1232">
        <v>0</v>
      </c>
      <c r="R1232">
        <v>0</v>
      </c>
      <c r="S1232" t="s">
        <v>111</v>
      </c>
      <c r="T1232" t="s">
        <v>112</v>
      </c>
      <c r="U1232" t="s">
        <v>113</v>
      </c>
      <c r="V1232" t="s">
        <v>112</v>
      </c>
      <c r="W1232" t="s">
        <v>33</v>
      </c>
      <c r="X1232" t="s">
        <v>114</v>
      </c>
      <c r="Y1232" t="s">
        <v>317</v>
      </c>
      <c r="Z1232" s="198">
        <v>45463</v>
      </c>
      <c r="AA1232" s="198">
        <v>46112</v>
      </c>
      <c r="AB1232" t="s">
        <v>36</v>
      </c>
      <c r="AC1232">
        <v>30000000</v>
      </c>
      <c r="AD1232" t="s">
        <v>113</v>
      </c>
      <c r="AE1232" t="s">
        <v>45</v>
      </c>
      <c r="AF1232" s="37">
        <v>0</v>
      </c>
      <c r="AG1232" s="79" t="str">
        <f t="shared" si="19"/>
        <v>0</v>
      </c>
      <c r="AH1232" s="3">
        <v>1</v>
      </c>
    </row>
    <row r="1233" spans="1:34" x14ac:dyDescent="0.3">
      <c r="A1233" t="s">
        <v>2604</v>
      </c>
      <c r="B1233" t="s">
        <v>2605</v>
      </c>
      <c r="C1233" t="s">
        <v>1853</v>
      </c>
      <c r="D1233">
        <v>2300000</v>
      </c>
      <c r="E1233">
        <v>2300000</v>
      </c>
      <c r="F1233">
        <v>0</v>
      </c>
      <c r="G1233">
        <v>0</v>
      </c>
      <c r="H1233">
        <v>0</v>
      </c>
      <c r="I1233">
        <v>2250790.2599999998</v>
      </c>
      <c r="J1233" s="186">
        <v>97.860446086956514</v>
      </c>
      <c r="K1233">
        <v>0</v>
      </c>
      <c r="L1233">
        <v>0</v>
      </c>
      <c r="M1233">
        <v>1641984.3</v>
      </c>
      <c r="N1233">
        <v>608805.96</v>
      </c>
      <c r="O1233">
        <v>2250790.2599999998</v>
      </c>
      <c r="P1233">
        <v>0</v>
      </c>
      <c r="Q1233">
        <v>0</v>
      </c>
      <c r="R1233">
        <v>0</v>
      </c>
      <c r="S1233" t="s">
        <v>391</v>
      </c>
      <c r="T1233" t="s">
        <v>31</v>
      </c>
      <c r="U1233" t="s">
        <v>32</v>
      </c>
      <c r="V1233" t="s">
        <v>31</v>
      </c>
      <c r="W1233" t="s">
        <v>33</v>
      </c>
      <c r="X1233" t="s">
        <v>34</v>
      </c>
      <c r="Y1233" t="s">
        <v>35</v>
      </c>
      <c r="Z1233" s="198">
        <v>45463</v>
      </c>
      <c r="AA1233" s="198">
        <v>46112</v>
      </c>
      <c r="AB1233" t="s">
        <v>36</v>
      </c>
      <c r="AC1233">
        <v>2300000</v>
      </c>
      <c r="AD1233" t="s">
        <v>32</v>
      </c>
      <c r="AE1233" t="s">
        <v>45</v>
      </c>
      <c r="AF1233" s="37">
        <v>0</v>
      </c>
      <c r="AG1233" s="79" t="str">
        <f t="shared" si="19"/>
        <v>0</v>
      </c>
      <c r="AH1233" s="3">
        <v>1</v>
      </c>
    </row>
    <row r="1234" spans="1:34" x14ac:dyDescent="0.3">
      <c r="A1234" t="s">
        <v>2602</v>
      </c>
      <c r="B1234" t="s">
        <v>2603</v>
      </c>
      <c r="C1234" t="s">
        <v>1853</v>
      </c>
      <c r="D1234">
        <v>2400000</v>
      </c>
      <c r="E1234">
        <v>2400000</v>
      </c>
      <c r="F1234">
        <v>0</v>
      </c>
      <c r="G1234">
        <v>0</v>
      </c>
      <c r="H1234">
        <v>0</v>
      </c>
      <c r="I1234">
        <v>2123446.87</v>
      </c>
      <c r="J1234" s="186">
        <v>88.476952916666676</v>
      </c>
      <c r="K1234">
        <v>0</v>
      </c>
      <c r="L1234">
        <v>0</v>
      </c>
      <c r="M1234">
        <v>1825003.4</v>
      </c>
      <c r="N1234">
        <v>298443.46999999997</v>
      </c>
      <c r="O1234">
        <v>2123446.87</v>
      </c>
      <c r="P1234">
        <v>0</v>
      </c>
      <c r="Q1234">
        <v>0</v>
      </c>
      <c r="R1234">
        <v>0</v>
      </c>
      <c r="S1234" t="s">
        <v>391</v>
      </c>
      <c r="T1234" t="s">
        <v>31</v>
      </c>
      <c r="U1234" t="s">
        <v>32</v>
      </c>
      <c r="V1234" t="s">
        <v>31</v>
      </c>
      <c r="W1234" t="s">
        <v>33</v>
      </c>
      <c r="X1234" t="s">
        <v>34</v>
      </c>
      <c r="Y1234" t="s">
        <v>35</v>
      </c>
      <c r="Z1234" s="198">
        <v>45383</v>
      </c>
      <c r="AA1234" s="198">
        <v>46112</v>
      </c>
      <c r="AB1234" t="s">
        <v>36</v>
      </c>
      <c r="AC1234">
        <v>2400000</v>
      </c>
      <c r="AD1234" t="s">
        <v>32</v>
      </c>
      <c r="AE1234" t="s">
        <v>45</v>
      </c>
      <c r="AF1234" s="37">
        <v>0</v>
      </c>
      <c r="AG1234" s="79" t="str">
        <f t="shared" si="19"/>
        <v>0</v>
      </c>
      <c r="AH1234" s="3">
        <v>1</v>
      </c>
    </row>
    <row r="1235" spans="1:34" x14ac:dyDescent="0.3">
      <c r="A1235" t="s">
        <v>2608</v>
      </c>
      <c r="B1235" t="s">
        <v>2609</v>
      </c>
      <c r="C1235" t="s">
        <v>1856</v>
      </c>
      <c r="D1235">
        <v>2700000</v>
      </c>
      <c r="E1235">
        <v>2700000</v>
      </c>
      <c r="F1235">
        <v>0</v>
      </c>
      <c r="G1235">
        <v>0</v>
      </c>
      <c r="H1235">
        <v>0</v>
      </c>
      <c r="I1235">
        <v>2646577.9300000002</v>
      </c>
      <c r="J1235" s="186">
        <v>98.021404814814815</v>
      </c>
      <c r="K1235">
        <v>0</v>
      </c>
      <c r="L1235">
        <v>0</v>
      </c>
      <c r="M1235">
        <v>2646577.9300000002</v>
      </c>
      <c r="N1235">
        <v>0</v>
      </c>
      <c r="O1235">
        <v>2646577.9300000002</v>
      </c>
      <c r="P1235">
        <v>0</v>
      </c>
      <c r="Q1235">
        <v>0</v>
      </c>
      <c r="R1235">
        <v>0</v>
      </c>
      <c r="S1235" t="s">
        <v>1784</v>
      </c>
      <c r="T1235" t="s">
        <v>76</v>
      </c>
      <c r="U1235" t="s">
        <v>77</v>
      </c>
      <c r="V1235" t="s">
        <v>76</v>
      </c>
      <c r="W1235" t="s">
        <v>33</v>
      </c>
      <c r="X1235" t="s">
        <v>78</v>
      </c>
      <c r="Y1235" t="s">
        <v>35</v>
      </c>
      <c r="Z1235" s="198">
        <v>45464</v>
      </c>
      <c r="AA1235" s="198">
        <v>46112</v>
      </c>
      <c r="AB1235" t="s">
        <v>36</v>
      </c>
      <c r="AC1235">
        <v>2700000</v>
      </c>
      <c r="AD1235" t="s">
        <v>77</v>
      </c>
      <c r="AE1235" t="s">
        <v>37</v>
      </c>
      <c r="AF1235" s="37">
        <v>0</v>
      </c>
      <c r="AG1235" s="79" t="str">
        <f t="shared" si="19"/>
        <v>0</v>
      </c>
      <c r="AH1235" s="3">
        <v>1</v>
      </c>
    </row>
    <row r="1236" spans="1:34" x14ac:dyDescent="0.3">
      <c r="A1236" t="s">
        <v>2600</v>
      </c>
      <c r="B1236" t="s">
        <v>2601</v>
      </c>
      <c r="C1236" t="s">
        <v>1856</v>
      </c>
      <c r="D1236">
        <v>1600000</v>
      </c>
      <c r="E1236">
        <v>1600000</v>
      </c>
      <c r="F1236">
        <v>0</v>
      </c>
      <c r="G1236">
        <v>0</v>
      </c>
      <c r="H1236">
        <v>0</v>
      </c>
      <c r="I1236">
        <v>1592263.04</v>
      </c>
      <c r="J1236" s="186">
        <v>99.516440000000003</v>
      </c>
      <c r="K1236">
        <v>0</v>
      </c>
      <c r="L1236">
        <v>0</v>
      </c>
      <c r="M1236">
        <v>1592263.04</v>
      </c>
      <c r="N1236">
        <v>0</v>
      </c>
      <c r="O1236">
        <v>1592263.04</v>
      </c>
      <c r="P1236">
        <v>0</v>
      </c>
      <c r="Q1236">
        <v>0</v>
      </c>
      <c r="R1236">
        <v>0</v>
      </c>
      <c r="S1236" t="s">
        <v>1784</v>
      </c>
      <c r="T1236" t="s">
        <v>76</v>
      </c>
      <c r="U1236" t="s">
        <v>77</v>
      </c>
      <c r="V1236" t="s">
        <v>76</v>
      </c>
      <c r="W1236" t="s">
        <v>33</v>
      </c>
      <c r="X1236" t="s">
        <v>78</v>
      </c>
      <c r="Y1236" t="s">
        <v>35</v>
      </c>
      <c r="Z1236" s="198">
        <v>45464</v>
      </c>
      <c r="AA1236" s="198">
        <v>46112</v>
      </c>
      <c r="AB1236" t="s">
        <v>36</v>
      </c>
      <c r="AC1236">
        <v>1600000</v>
      </c>
      <c r="AD1236" t="s">
        <v>77</v>
      </c>
      <c r="AE1236" t="s">
        <v>37</v>
      </c>
      <c r="AF1236" s="37">
        <v>0</v>
      </c>
      <c r="AG1236" s="79" t="str">
        <f t="shared" si="19"/>
        <v>0</v>
      </c>
      <c r="AH1236" s="3">
        <v>1</v>
      </c>
    </row>
    <row r="1237" spans="1:34" x14ac:dyDescent="0.3">
      <c r="A1237" t="s">
        <v>2654</v>
      </c>
      <c r="B1237" t="s">
        <v>2655</v>
      </c>
      <c r="C1237" t="s">
        <v>1856</v>
      </c>
      <c r="D1237">
        <v>1700000</v>
      </c>
      <c r="E1237">
        <v>1700000</v>
      </c>
      <c r="F1237">
        <v>0</v>
      </c>
      <c r="G1237">
        <v>0</v>
      </c>
      <c r="H1237">
        <v>0</v>
      </c>
      <c r="I1237">
        <v>1691716.12</v>
      </c>
      <c r="J1237" s="186">
        <v>99.512712941176474</v>
      </c>
      <c r="K1237">
        <v>0</v>
      </c>
      <c r="L1237">
        <v>0</v>
      </c>
      <c r="M1237">
        <v>1691716.12</v>
      </c>
      <c r="N1237">
        <v>0</v>
      </c>
      <c r="O1237">
        <v>1691716.12</v>
      </c>
      <c r="P1237">
        <v>0</v>
      </c>
      <c r="Q1237">
        <v>0</v>
      </c>
      <c r="R1237">
        <v>0</v>
      </c>
      <c r="S1237" t="s">
        <v>2156</v>
      </c>
      <c r="T1237" t="s">
        <v>76</v>
      </c>
      <c r="U1237" t="s">
        <v>77</v>
      </c>
      <c r="V1237" t="s">
        <v>76</v>
      </c>
      <c r="W1237" t="s">
        <v>33</v>
      </c>
      <c r="X1237" t="s">
        <v>78</v>
      </c>
      <c r="Y1237" t="s">
        <v>35</v>
      </c>
      <c r="Z1237" s="198">
        <v>45464</v>
      </c>
      <c r="AA1237" s="198">
        <v>46112</v>
      </c>
      <c r="AB1237" t="s">
        <v>36</v>
      </c>
      <c r="AC1237">
        <v>1700000</v>
      </c>
      <c r="AD1237" t="s">
        <v>77</v>
      </c>
      <c r="AE1237" t="s">
        <v>37</v>
      </c>
      <c r="AF1237" s="37">
        <v>0</v>
      </c>
      <c r="AG1237" s="79" t="str">
        <f t="shared" si="19"/>
        <v>0</v>
      </c>
      <c r="AH1237" s="3">
        <v>1</v>
      </c>
    </row>
    <row r="1238" spans="1:34" x14ac:dyDescent="0.3">
      <c r="A1238" t="s">
        <v>2596</v>
      </c>
      <c r="B1238" t="s">
        <v>2597</v>
      </c>
      <c r="C1238" t="s">
        <v>1856</v>
      </c>
      <c r="D1238">
        <v>3400000</v>
      </c>
      <c r="E1238">
        <v>3400000</v>
      </c>
      <c r="F1238">
        <v>0</v>
      </c>
      <c r="G1238">
        <v>0</v>
      </c>
      <c r="H1238">
        <v>0</v>
      </c>
      <c r="I1238">
        <v>3399812.99</v>
      </c>
      <c r="J1238" s="186">
        <v>99.994499705882362</v>
      </c>
      <c r="K1238">
        <v>0</v>
      </c>
      <c r="L1238">
        <v>0</v>
      </c>
      <c r="M1238">
        <v>3399812.99</v>
      </c>
      <c r="N1238">
        <v>0</v>
      </c>
      <c r="O1238">
        <v>3399812.99</v>
      </c>
      <c r="P1238">
        <v>0</v>
      </c>
      <c r="Q1238">
        <v>0</v>
      </c>
      <c r="R1238">
        <v>0</v>
      </c>
      <c r="S1238" t="s">
        <v>1784</v>
      </c>
      <c r="T1238" t="s">
        <v>76</v>
      </c>
      <c r="U1238" t="s">
        <v>77</v>
      </c>
      <c r="V1238" t="s">
        <v>76</v>
      </c>
      <c r="W1238" t="s">
        <v>33</v>
      </c>
      <c r="X1238" t="s">
        <v>78</v>
      </c>
      <c r="Y1238" t="s">
        <v>35</v>
      </c>
      <c r="Z1238" s="198">
        <v>45464</v>
      </c>
      <c r="AA1238" s="198">
        <v>46112</v>
      </c>
      <c r="AB1238" t="s">
        <v>36</v>
      </c>
      <c r="AC1238">
        <v>3400000</v>
      </c>
      <c r="AD1238" t="s">
        <v>77</v>
      </c>
      <c r="AE1238" t="s">
        <v>37</v>
      </c>
      <c r="AF1238" s="37">
        <v>0</v>
      </c>
      <c r="AG1238" s="79" t="str">
        <f t="shared" si="19"/>
        <v>0</v>
      </c>
      <c r="AH1238" s="3">
        <v>1</v>
      </c>
    </row>
    <row r="1239" spans="1:34" x14ac:dyDescent="0.3">
      <c r="A1239" t="s">
        <v>2641</v>
      </c>
      <c r="B1239" t="s">
        <v>2642</v>
      </c>
      <c r="C1239" t="s">
        <v>1856</v>
      </c>
      <c r="D1239">
        <v>2300000</v>
      </c>
      <c r="E1239">
        <v>2300000</v>
      </c>
      <c r="F1239">
        <v>0</v>
      </c>
      <c r="G1239">
        <v>0</v>
      </c>
      <c r="H1239">
        <v>0</v>
      </c>
      <c r="I1239">
        <v>2295064.5499999998</v>
      </c>
      <c r="J1239" s="186">
        <v>99.785415217391289</v>
      </c>
      <c r="K1239">
        <v>0</v>
      </c>
      <c r="L1239">
        <v>0</v>
      </c>
      <c r="M1239">
        <v>2295064.5499999998</v>
      </c>
      <c r="N1239">
        <v>0</v>
      </c>
      <c r="O1239">
        <v>2295064.5499999998</v>
      </c>
      <c r="P1239">
        <v>0</v>
      </c>
      <c r="Q1239">
        <v>0</v>
      </c>
      <c r="R1239">
        <v>0</v>
      </c>
      <c r="S1239" t="s">
        <v>1784</v>
      </c>
      <c r="T1239" t="s">
        <v>76</v>
      </c>
      <c r="U1239" t="s">
        <v>77</v>
      </c>
      <c r="V1239" t="s">
        <v>76</v>
      </c>
      <c r="W1239" t="s">
        <v>33</v>
      </c>
      <c r="X1239" t="s">
        <v>78</v>
      </c>
      <c r="Y1239" t="s">
        <v>35</v>
      </c>
      <c r="Z1239" s="198">
        <v>45464</v>
      </c>
      <c r="AA1239" s="198">
        <v>46112</v>
      </c>
      <c r="AB1239" t="s">
        <v>36</v>
      </c>
      <c r="AC1239">
        <v>2300000</v>
      </c>
      <c r="AD1239" t="s">
        <v>77</v>
      </c>
      <c r="AE1239" t="s">
        <v>37</v>
      </c>
      <c r="AF1239" s="37">
        <v>0</v>
      </c>
      <c r="AG1239" s="79" t="str">
        <f t="shared" si="19"/>
        <v>0</v>
      </c>
      <c r="AH1239" s="3">
        <v>1</v>
      </c>
    </row>
    <row r="1240" spans="1:34" x14ac:dyDescent="0.3">
      <c r="A1240" t="s">
        <v>2643</v>
      </c>
      <c r="B1240" t="s">
        <v>2644</v>
      </c>
      <c r="C1240" t="s">
        <v>1856</v>
      </c>
      <c r="D1240">
        <v>1800000</v>
      </c>
      <c r="E1240">
        <v>1800000</v>
      </c>
      <c r="F1240">
        <v>0</v>
      </c>
      <c r="G1240">
        <v>0</v>
      </c>
      <c r="H1240">
        <v>0</v>
      </c>
      <c r="I1240">
        <v>1760805.3</v>
      </c>
      <c r="J1240" s="186">
        <v>97.822516666666672</v>
      </c>
      <c r="K1240">
        <v>0</v>
      </c>
      <c r="L1240">
        <v>0</v>
      </c>
      <c r="M1240">
        <v>1760805.3</v>
      </c>
      <c r="N1240">
        <v>0</v>
      </c>
      <c r="O1240">
        <v>1760805.3</v>
      </c>
      <c r="P1240">
        <v>0</v>
      </c>
      <c r="Q1240">
        <v>0</v>
      </c>
      <c r="R1240">
        <v>0</v>
      </c>
      <c r="S1240" t="s">
        <v>1784</v>
      </c>
      <c r="T1240" t="s">
        <v>76</v>
      </c>
      <c r="U1240" t="s">
        <v>77</v>
      </c>
      <c r="V1240" t="s">
        <v>76</v>
      </c>
      <c r="W1240" t="s">
        <v>33</v>
      </c>
      <c r="X1240" t="s">
        <v>78</v>
      </c>
      <c r="Y1240" t="s">
        <v>35</v>
      </c>
      <c r="Z1240" s="198">
        <v>45464</v>
      </c>
      <c r="AA1240" s="198">
        <v>46112</v>
      </c>
      <c r="AB1240" t="s">
        <v>36</v>
      </c>
      <c r="AC1240">
        <v>1800000</v>
      </c>
      <c r="AD1240" t="s">
        <v>77</v>
      </c>
      <c r="AE1240" t="s">
        <v>37</v>
      </c>
      <c r="AF1240" s="37">
        <v>0</v>
      </c>
      <c r="AG1240" s="79" t="str">
        <f t="shared" si="19"/>
        <v>0</v>
      </c>
      <c r="AH1240" s="3">
        <v>1</v>
      </c>
    </row>
    <row r="1241" spans="1:34" x14ac:dyDescent="0.3">
      <c r="A1241" t="s">
        <v>2598</v>
      </c>
      <c r="B1241" t="s">
        <v>2599</v>
      </c>
      <c r="C1241" t="s">
        <v>1856</v>
      </c>
      <c r="D1241">
        <v>1400000</v>
      </c>
      <c r="E1241">
        <v>1400000</v>
      </c>
      <c r="F1241">
        <v>0</v>
      </c>
      <c r="G1241">
        <v>0</v>
      </c>
      <c r="H1241">
        <v>0</v>
      </c>
      <c r="I1241">
        <v>1383104.49</v>
      </c>
      <c r="J1241" s="186">
        <v>98.793177857142851</v>
      </c>
      <c r="K1241">
        <v>0</v>
      </c>
      <c r="L1241">
        <v>0</v>
      </c>
      <c r="M1241">
        <v>1383104.49</v>
      </c>
      <c r="N1241">
        <v>0</v>
      </c>
      <c r="O1241">
        <v>1383104.49</v>
      </c>
      <c r="P1241">
        <v>0</v>
      </c>
      <c r="Q1241">
        <v>0</v>
      </c>
      <c r="R1241">
        <v>0</v>
      </c>
      <c r="S1241" t="s">
        <v>1784</v>
      </c>
      <c r="T1241" t="s">
        <v>76</v>
      </c>
      <c r="U1241" t="s">
        <v>77</v>
      </c>
      <c r="V1241" t="s">
        <v>76</v>
      </c>
      <c r="W1241" t="s">
        <v>33</v>
      </c>
      <c r="X1241" t="s">
        <v>78</v>
      </c>
      <c r="Y1241" t="s">
        <v>35</v>
      </c>
      <c r="Z1241" s="198">
        <v>45464</v>
      </c>
      <c r="AA1241" s="198">
        <v>46112</v>
      </c>
      <c r="AB1241" t="s">
        <v>36</v>
      </c>
      <c r="AC1241">
        <v>1400000</v>
      </c>
      <c r="AD1241" t="s">
        <v>77</v>
      </c>
      <c r="AE1241" t="s">
        <v>37</v>
      </c>
      <c r="AF1241" s="37">
        <v>0</v>
      </c>
      <c r="AG1241" s="79" t="str">
        <f t="shared" si="19"/>
        <v>0</v>
      </c>
      <c r="AH1241" s="3">
        <v>1</v>
      </c>
    </row>
    <row r="1242" spans="1:34" x14ac:dyDescent="0.3">
      <c r="A1242" t="s">
        <v>2590</v>
      </c>
      <c r="B1242" t="s">
        <v>2591</v>
      </c>
      <c r="C1242" t="s">
        <v>1858</v>
      </c>
      <c r="D1242">
        <v>3100000</v>
      </c>
      <c r="E1242">
        <v>3100000</v>
      </c>
      <c r="F1242">
        <v>2174.67</v>
      </c>
      <c r="G1242">
        <v>0</v>
      </c>
      <c r="H1242">
        <v>0</v>
      </c>
      <c r="I1242">
        <v>2881042.5</v>
      </c>
      <c r="J1242" s="186">
        <v>92.936854838709678</v>
      </c>
      <c r="K1242">
        <v>0</v>
      </c>
      <c r="L1242">
        <v>0</v>
      </c>
      <c r="M1242">
        <v>2881042.5</v>
      </c>
      <c r="N1242">
        <v>0</v>
      </c>
      <c r="O1242">
        <v>2883217.17</v>
      </c>
      <c r="P1242">
        <v>0</v>
      </c>
      <c r="Q1242">
        <v>0</v>
      </c>
      <c r="R1242">
        <v>0</v>
      </c>
      <c r="S1242" t="s">
        <v>1231</v>
      </c>
      <c r="T1242" t="s">
        <v>51</v>
      </c>
      <c r="U1242" t="s">
        <v>52</v>
      </c>
      <c r="V1242" t="s">
        <v>51</v>
      </c>
      <c r="W1242" t="s">
        <v>33</v>
      </c>
      <c r="X1242" t="s">
        <v>53</v>
      </c>
      <c r="Y1242" t="s">
        <v>35</v>
      </c>
      <c r="Z1242" s="198">
        <v>45444</v>
      </c>
      <c r="AA1242" s="198">
        <v>46112</v>
      </c>
      <c r="AB1242" t="s">
        <v>36</v>
      </c>
      <c r="AC1242">
        <v>3100000</v>
      </c>
      <c r="AD1242" t="s">
        <v>52</v>
      </c>
      <c r="AE1242" t="s">
        <v>45</v>
      </c>
      <c r="AF1242" s="37">
        <v>0</v>
      </c>
      <c r="AG1242" s="79" t="str">
        <f t="shared" si="19"/>
        <v>0</v>
      </c>
      <c r="AH1242" s="3">
        <v>1</v>
      </c>
    </row>
    <row r="1243" spans="1:34" x14ac:dyDescent="0.3">
      <c r="A1243" t="s">
        <v>2592</v>
      </c>
      <c r="B1243" t="s">
        <v>2593</v>
      </c>
      <c r="C1243" t="s">
        <v>1858</v>
      </c>
      <c r="D1243">
        <v>1100000</v>
      </c>
      <c r="E1243">
        <v>1100000</v>
      </c>
      <c r="F1243">
        <v>0</v>
      </c>
      <c r="G1243">
        <v>0</v>
      </c>
      <c r="H1243">
        <v>0</v>
      </c>
      <c r="I1243">
        <v>1009393.94</v>
      </c>
      <c r="J1243" s="186">
        <v>91.763085454545447</v>
      </c>
      <c r="K1243">
        <v>0</v>
      </c>
      <c r="L1243">
        <v>0</v>
      </c>
      <c r="M1243">
        <v>1009393.94</v>
      </c>
      <c r="N1243">
        <v>0</v>
      </c>
      <c r="O1243">
        <v>1009393.94</v>
      </c>
      <c r="P1243">
        <v>0</v>
      </c>
      <c r="Q1243">
        <v>0</v>
      </c>
      <c r="R1243">
        <v>0</v>
      </c>
      <c r="S1243" t="s">
        <v>1231</v>
      </c>
      <c r="T1243" t="s">
        <v>51</v>
      </c>
      <c r="U1243" t="s">
        <v>52</v>
      </c>
      <c r="V1243" t="s">
        <v>51</v>
      </c>
      <c r="W1243" t="s">
        <v>33</v>
      </c>
      <c r="X1243" t="s">
        <v>53</v>
      </c>
      <c r="Y1243" t="s">
        <v>35</v>
      </c>
      <c r="Z1243" s="198">
        <v>45444</v>
      </c>
      <c r="AA1243" s="198">
        <v>46112</v>
      </c>
      <c r="AB1243" t="s">
        <v>36</v>
      </c>
      <c r="AC1243">
        <v>1100000</v>
      </c>
      <c r="AD1243" t="s">
        <v>52</v>
      </c>
      <c r="AE1243" t="s">
        <v>37</v>
      </c>
      <c r="AF1243" s="37">
        <v>0</v>
      </c>
      <c r="AG1243" s="79" t="str">
        <f t="shared" si="19"/>
        <v>0</v>
      </c>
      <c r="AH1243" s="3">
        <v>1</v>
      </c>
    </row>
    <row r="1244" spans="1:34" x14ac:dyDescent="0.3">
      <c r="A1244" t="s">
        <v>2594</v>
      </c>
      <c r="B1244" t="s">
        <v>2595</v>
      </c>
      <c r="C1244" t="s">
        <v>1858</v>
      </c>
      <c r="D1244">
        <v>2100000</v>
      </c>
      <c r="E1244">
        <v>2100000</v>
      </c>
      <c r="F1244">
        <v>73920</v>
      </c>
      <c r="G1244">
        <v>0</v>
      </c>
      <c r="H1244">
        <v>0</v>
      </c>
      <c r="I1244">
        <v>631025.38</v>
      </c>
      <c r="J1244" s="186">
        <v>30.048827619047618</v>
      </c>
      <c r="K1244">
        <v>0</v>
      </c>
      <c r="L1244">
        <v>0</v>
      </c>
      <c r="M1244">
        <v>0</v>
      </c>
      <c r="N1244">
        <v>631025.38</v>
      </c>
      <c r="O1244">
        <v>704945.38</v>
      </c>
      <c r="P1244">
        <v>0</v>
      </c>
      <c r="Q1244">
        <v>0</v>
      </c>
      <c r="R1244">
        <v>0</v>
      </c>
      <c r="S1244" t="s">
        <v>1231</v>
      </c>
      <c r="T1244" t="s">
        <v>51</v>
      </c>
      <c r="U1244" t="s">
        <v>52</v>
      </c>
      <c r="V1244" t="s">
        <v>51</v>
      </c>
      <c r="W1244" t="s">
        <v>33</v>
      </c>
      <c r="X1244" t="s">
        <v>53</v>
      </c>
      <c r="Y1244" t="s">
        <v>35</v>
      </c>
      <c r="Z1244" s="198">
        <v>45444</v>
      </c>
      <c r="AA1244" s="198">
        <v>46112</v>
      </c>
      <c r="AB1244" t="s">
        <v>36</v>
      </c>
      <c r="AC1244">
        <v>2100000</v>
      </c>
      <c r="AD1244" t="s">
        <v>52</v>
      </c>
      <c r="AE1244" t="s">
        <v>45</v>
      </c>
      <c r="AF1244" s="37">
        <v>0</v>
      </c>
      <c r="AG1244" s="79" t="str">
        <f t="shared" si="19"/>
        <v>0</v>
      </c>
      <c r="AH1244" s="3">
        <v>1</v>
      </c>
    </row>
    <row r="1245" spans="1:34" x14ac:dyDescent="0.3">
      <c r="A1245" t="s">
        <v>2621</v>
      </c>
      <c r="B1245" t="s">
        <v>2622</v>
      </c>
      <c r="C1245" t="s">
        <v>1860</v>
      </c>
      <c r="D1245">
        <v>2400000</v>
      </c>
      <c r="E1245">
        <v>2400000</v>
      </c>
      <c r="F1245">
        <v>0</v>
      </c>
      <c r="G1245">
        <v>0</v>
      </c>
      <c r="H1245">
        <v>0</v>
      </c>
      <c r="I1245">
        <v>2186829.75</v>
      </c>
      <c r="J1245" s="186">
        <v>91.117906250000004</v>
      </c>
      <c r="K1245">
        <v>0</v>
      </c>
      <c r="L1245">
        <v>0</v>
      </c>
      <c r="M1245">
        <v>2186829.75</v>
      </c>
      <c r="N1245">
        <v>0</v>
      </c>
      <c r="O1245">
        <v>2186829.75</v>
      </c>
      <c r="P1245">
        <v>0</v>
      </c>
      <c r="Q1245">
        <v>0</v>
      </c>
      <c r="R1245">
        <v>0</v>
      </c>
      <c r="S1245" t="s">
        <v>111</v>
      </c>
      <c r="T1245" t="s">
        <v>112</v>
      </c>
      <c r="U1245" t="s">
        <v>113</v>
      </c>
      <c r="V1245" t="s">
        <v>112</v>
      </c>
      <c r="W1245" t="s">
        <v>33</v>
      </c>
      <c r="X1245" t="s">
        <v>114</v>
      </c>
      <c r="Y1245" t="s">
        <v>35</v>
      </c>
      <c r="Z1245" s="198">
        <v>45464</v>
      </c>
      <c r="AA1245" s="198">
        <v>46112</v>
      </c>
      <c r="AB1245" t="s">
        <v>36</v>
      </c>
      <c r="AC1245">
        <v>2400000</v>
      </c>
      <c r="AD1245" t="s">
        <v>113</v>
      </c>
      <c r="AE1245" t="s">
        <v>37</v>
      </c>
      <c r="AF1245" s="37">
        <v>0</v>
      </c>
      <c r="AG1245" s="79" t="str">
        <f t="shared" si="19"/>
        <v>0</v>
      </c>
      <c r="AH1245" s="3">
        <v>1</v>
      </c>
    </row>
    <row r="1246" spans="1:34" x14ac:dyDescent="0.3">
      <c r="A1246" t="s">
        <v>2606</v>
      </c>
      <c r="B1246" t="s">
        <v>2607</v>
      </c>
      <c r="C1246" t="s">
        <v>1855</v>
      </c>
      <c r="D1246">
        <v>4891000</v>
      </c>
      <c r="E1246">
        <v>4891000</v>
      </c>
      <c r="F1246">
        <v>915693.14</v>
      </c>
      <c r="G1246">
        <v>0</v>
      </c>
      <c r="H1246">
        <v>0</v>
      </c>
      <c r="I1246">
        <v>3606416.9</v>
      </c>
      <c r="J1246" s="186">
        <v>73.735777959517478</v>
      </c>
      <c r="K1246">
        <v>0</v>
      </c>
      <c r="L1246">
        <v>0</v>
      </c>
      <c r="M1246">
        <v>3606416.9</v>
      </c>
      <c r="N1246">
        <v>0</v>
      </c>
      <c r="O1246">
        <v>4522110.04</v>
      </c>
      <c r="P1246">
        <v>0</v>
      </c>
      <c r="Q1246">
        <v>0</v>
      </c>
      <c r="R1246">
        <v>0</v>
      </c>
      <c r="S1246" t="s">
        <v>286</v>
      </c>
      <c r="T1246" t="s">
        <v>57</v>
      </c>
      <c r="U1246" t="s">
        <v>58</v>
      </c>
      <c r="V1246" t="s">
        <v>57</v>
      </c>
      <c r="W1246" t="s">
        <v>33</v>
      </c>
      <c r="X1246" t="s">
        <v>59</v>
      </c>
      <c r="Y1246" t="s">
        <v>35</v>
      </c>
      <c r="Z1246" s="198">
        <v>45465</v>
      </c>
      <c r="AA1246" s="198">
        <v>46022</v>
      </c>
      <c r="AB1246" t="s">
        <v>36</v>
      </c>
      <c r="AC1246">
        <v>4891000</v>
      </c>
      <c r="AD1246" t="s">
        <v>58</v>
      </c>
      <c r="AE1246" t="s">
        <v>45</v>
      </c>
      <c r="AF1246" s="37">
        <v>0</v>
      </c>
      <c r="AG1246" s="79" t="str">
        <f t="shared" si="19"/>
        <v>0</v>
      </c>
      <c r="AH1246" s="3">
        <v>1</v>
      </c>
    </row>
    <row r="1247" spans="1:34" x14ac:dyDescent="0.3">
      <c r="A1247" t="s">
        <v>2611</v>
      </c>
      <c r="B1247" t="s">
        <v>2612</v>
      </c>
      <c r="C1247" t="s">
        <v>1859</v>
      </c>
      <c r="D1247">
        <v>2100000</v>
      </c>
      <c r="E1247">
        <v>2100000</v>
      </c>
      <c r="F1247">
        <v>0</v>
      </c>
      <c r="G1247">
        <v>0</v>
      </c>
      <c r="H1247">
        <v>0</v>
      </c>
      <c r="I1247">
        <v>2024736.69</v>
      </c>
      <c r="J1247" s="186">
        <v>96.416032857142852</v>
      </c>
      <c r="K1247">
        <v>0</v>
      </c>
      <c r="L1247">
        <v>0</v>
      </c>
      <c r="M1247">
        <v>2024736.69</v>
      </c>
      <c r="N1247">
        <v>0</v>
      </c>
      <c r="O1247">
        <v>2024736.69</v>
      </c>
      <c r="P1247">
        <v>0</v>
      </c>
      <c r="Q1247">
        <v>0</v>
      </c>
      <c r="R1247">
        <v>0</v>
      </c>
      <c r="S1247" t="s">
        <v>1355</v>
      </c>
      <c r="T1247" t="s">
        <v>162</v>
      </c>
      <c r="U1247" t="s">
        <v>163</v>
      </c>
      <c r="V1247" t="s">
        <v>162</v>
      </c>
      <c r="W1247" t="s">
        <v>33</v>
      </c>
      <c r="X1247" t="s">
        <v>164</v>
      </c>
      <c r="Y1247" t="s">
        <v>35</v>
      </c>
      <c r="Z1247" s="198">
        <v>45383</v>
      </c>
      <c r="AA1247" s="198">
        <v>45747</v>
      </c>
      <c r="AB1247" t="s">
        <v>36</v>
      </c>
      <c r="AC1247">
        <v>2100000</v>
      </c>
      <c r="AD1247" t="s">
        <v>163</v>
      </c>
      <c r="AE1247" t="s">
        <v>37</v>
      </c>
      <c r="AF1247" s="37">
        <v>0</v>
      </c>
      <c r="AG1247" s="79" t="str">
        <f t="shared" si="19"/>
        <v>0</v>
      </c>
      <c r="AH1247" s="3">
        <v>1</v>
      </c>
    </row>
    <row r="1248" spans="1:34" x14ac:dyDescent="0.3">
      <c r="A1248" t="s">
        <v>2660</v>
      </c>
      <c r="B1248" t="s">
        <v>2661</v>
      </c>
      <c r="C1248" t="s">
        <v>1860</v>
      </c>
      <c r="D1248">
        <v>2700000</v>
      </c>
      <c r="E1248">
        <v>2700000</v>
      </c>
      <c r="F1248">
        <v>0</v>
      </c>
      <c r="G1248">
        <v>0</v>
      </c>
      <c r="H1248">
        <v>0</v>
      </c>
      <c r="I1248">
        <v>2680742.0099999998</v>
      </c>
      <c r="J1248" s="186">
        <v>99.286741111111098</v>
      </c>
      <c r="K1248">
        <v>0</v>
      </c>
      <c r="L1248">
        <v>0</v>
      </c>
      <c r="M1248">
        <v>2201210.94</v>
      </c>
      <c r="N1248">
        <v>479531.07</v>
      </c>
      <c r="O1248">
        <v>2680742.0099999998</v>
      </c>
      <c r="P1248">
        <v>0</v>
      </c>
      <c r="Q1248">
        <v>0</v>
      </c>
      <c r="R1248">
        <v>0</v>
      </c>
      <c r="S1248" t="s">
        <v>111</v>
      </c>
      <c r="T1248" t="s">
        <v>112</v>
      </c>
      <c r="U1248" t="s">
        <v>113</v>
      </c>
      <c r="V1248" t="s">
        <v>112</v>
      </c>
      <c r="W1248" t="s">
        <v>33</v>
      </c>
      <c r="X1248" t="s">
        <v>114</v>
      </c>
      <c r="Y1248" t="s">
        <v>35</v>
      </c>
      <c r="Z1248" s="198">
        <v>45465</v>
      </c>
      <c r="AA1248" s="198">
        <v>46112</v>
      </c>
      <c r="AB1248" t="s">
        <v>36</v>
      </c>
      <c r="AC1248">
        <v>2700000</v>
      </c>
      <c r="AD1248" t="s">
        <v>113</v>
      </c>
      <c r="AE1248" t="s">
        <v>2231</v>
      </c>
      <c r="AF1248" s="37">
        <v>0</v>
      </c>
      <c r="AG1248" s="79" t="str">
        <f t="shared" si="19"/>
        <v>0</v>
      </c>
      <c r="AH1248" s="3">
        <v>1</v>
      </c>
    </row>
    <row r="1249" spans="1:34" x14ac:dyDescent="0.3">
      <c r="A1249" t="s">
        <v>2678</v>
      </c>
      <c r="B1249" t="s">
        <v>2679</v>
      </c>
      <c r="C1249" t="s">
        <v>1860</v>
      </c>
      <c r="D1249">
        <v>2000000</v>
      </c>
      <c r="E1249">
        <v>2000000</v>
      </c>
      <c r="F1249">
        <v>0</v>
      </c>
      <c r="G1249">
        <v>0</v>
      </c>
      <c r="H1249">
        <v>0</v>
      </c>
      <c r="I1249">
        <v>1994703.11</v>
      </c>
      <c r="J1249" s="186">
        <v>99.735155500000005</v>
      </c>
      <c r="K1249">
        <v>0</v>
      </c>
      <c r="L1249">
        <v>0</v>
      </c>
      <c r="M1249">
        <v>1913355.01</v>
      </c>
      <c r="N1249">
        <v>81348.100000000006</v>
      </c>
      <c r="O1249">
        <v>1994703.11</v>
      </c>
      <c r="P1249">
        <v>0</v>
      </c>
      <c r="Q1249">
        <v>0</v>
      </c>
      <c r="R1249">
        <v>0</v>
      </c>
      <c r="S1249" t="s">
        <v>111</v>
      </c>
      <c r="T1249" t="s">
        <v>112</v>
      </c>
      <c r="U1249" t="s">
        <v>113</v>
      </c>
      <c r="V1249" t="s">
        <v>112</v>
      </c>
      <c r="W1249" t="s">
        <v>33</v>
      </c>
      <c r="X1249" t="s">
        <v>114</v>
      </c>
      <c r="Y1249" t="s">
        <v>86</v>
      </c>
      <c r="Z1249" s="198">
        <v>45465</v>
      </c>
      <c r="AA1249" s="198">
        <v>46112</v>
      </c>
      <c r="AB1249" t="s">
        <v>36</v>
      </c>
      <c r="AC1249">
        <v>2000000</v>
      </c>
      <c r="AD1249" t="s">
        <v>113</v>
      </c>
      <c r="AE1249" t="s">
        <v>2231</v>
      </c>
      <c r="AF1249" s="37">
        <v>0</v>
      </c>
      <c r="AG1249" s="79" t="str">
        <f t="shared" si="19"/>
        <v>0</v>
      </c>
      <c r="AH1249" s="3">
        <v>1</v>
      </c>
    </row>
    <row r="1250" spans="1:34" x14ac:dyDescent="0.3">
      <c r="A1250" t="s">
        <v>2615</v>
      </c>
      <c r="B1250" t="s">
        <v>2616</v>
      </c>
      <c r="C1250" t="s">
        <v>1855</v>
      </c>
      <c r="D1250">
        <v>2214000</v>
      </c>
      <c r="E1250">
        <v>2214000</v>
      </c>
      <c r="F1250">
        <v>64469.21</v>
      </c>
      <c r="G1250">
        <v>0</v>
      </c>
      <c r="H1250">
        <v>0</v>
      </c>
      <c r="I1250">
        <v>1747572.75</v>
      </c>
      <c r="J1250" s="186">
        <v>78.932825203252037</v>
      </c>
      <c r="K1250">
        <v>0</v>
      </c>
      <c r="L1250">
        <v>0</v>
      </c>
      <c r="M1250">
        <v>1747572.75</v>
      </c>
      <c r="N1250">
        <v>0</v>
      </c>
      <c r="O1250">
        <v>1812041.96</v>
      </c>
      <c r="P1250">
        <v>0</v>
      </c>
      <c r="Q1250">
        <v>0</v>
      </c>
      <c r="R1250">
        <v>0</v>
      </c>
      <c r="S1250" t="s">
        <v>286</v>
      </c>
      <c r="T1250" t="s">
        <v>57</v>
      </c>
      <c r="U1250" t="s">
        <v>58</v>
      </c>
      <c r="V1250" t="s">
        <v>57</v>
      </c>
      <c r="W1250" t="s">
        <v>33</v>
      </c>
      <c r="X1250" t="s">
        <v>59</v>
      </c>
      <c r="Y1250" t="s">
        <v>35</v>
      </c>
      <c r="Z1250" s="198">
        <v>45467</v>
      </c>
      <c r="AA1250" s="198">
        <v>46022</v>
      </c>
      <c r="AB1250" t="s">
        <v>36</v>
      </c>
      <c r="AC1250">
        <v>2214000</v>
      </c>
      <c r="AD1250" t="s">
        <v>58</v>
      </c>
      <c r="AE1250" t="s">
        <v>45</v>
      </c>
      <c r="AF1250" s="37">
        <v>0</v>
      </c>
      <c r="AG1250" s="79" t="str">
        <f t="shared" si="19"/>
        <v>0</v>
      </c>
      <c r="AH1250" s="3">
        <v>1</v>
      </c>
    </row>
    <row r="1251" spans="1:34" x14ac:dyDescent="0.3">
      <c r="A1251" t="s">
        <v>2673</v>
      </c>
      <c r="B1251" t="s">
        <v>2674</v>
      </c>
      <c r="C1251" t="s">
        <v>1857</v>
      </c>
      <c r="D1251">
        <v>1000000</v>
      </c>
      <c r="E1251">
        <v>1000000</v>
      </c>
      <c r="F1251">
        <v>0</v>
      </c>
      <c r="G1251">
        <v>0</v>
      </c>
      <c r="H1251">
        <v>0</v>
      </c>
      <c r="I1251">
        <v>963067.2</v>
      </c>
      <c r="J1251" s="186">
        <v>96.306719999999999</v>
      </c>
      <c r="K1251">
        <v>0</v>
      </c>
      <c r="L1251">
        <v>0</v>
      </c>
      <c r="M1251">
        <v>963067.2</v>
      </c>
      <c r="N1251">
        <v>0</v>
      </c>
      <c r="O1251">
        <v>963067.2</v>
      </c>
      <c r="P1251">
        <v>0</v>
      </c>
      <c r="Q1251">
        <v>0</v>
      </c>
      <c r="R1251">
        <v>0</v>
      </c>
      <c r="S1251" t="s">
        <v>2156</v>
      </c>
      <c r="T1251" t="s">
        <v>100</v>
      </c>
      <c r="U1251" t="s">
        <v>101</v>
      </c>
      <c r="V1251" t="s">
        <v>100</v>
      </c>
      <c r="W1251" t="s">
        <v>33</v>
      </c>
      <c r="X1251" t="s">
        <v>102</v>
      </c>
      <c r="Y1251" t="s">
        <v>35</v>
      </c>
      <c r="Z1251" s="198">
        <v>45467</v>
      </c>
      <c r="AA1251" s="198">
        <v>45869</v>
      </c>
      <c r="AB1251" t="s">
        <v>36</v>
      </c>
      <c r="AC1251">
        <v>1000000</v>
      </c>
      <c r="AD1251" t="s">
        <v>101</v>
      </c>
      <c r="AE1251" t="s">
        <v>37</v>
      </c>
      <c r="AF1251" s="37">
        <v>0</v>
      </c>
      <c r="AG1251" s="79" t="str">
        <f t="shared" si="19"/>
        <v>0</v>
      </c>
      <c r="AH1251" s="3">
        <v>1</v>
      </c>
    </row>
    <row r="1252" spans="1:34" x14ac:dyDescent="0.3">
      <c r="A1252" t="s">
        <v>2617</v>
      </c>
      <c r="B1252" t="s">
        <v>2618</v>
      </c>
      <c r="C1252" t="s">
        <v>1860</v>
      </c>
      <c r="D1252">
        <v>7900000</v>
      </c>
      <c r="E1252">
        <v>7900000</v>
      </c>
      <c r="F1252">
        <v>630567.56999999995</v>
      </c>
      <c r="G1252">
        <v>0</v>
      </c>
      <c r="H1252">
        <v>0</v>
      </c>
      <c r="I1252">
        <v>7147062.79</v>
      </c>
      <c r="J1252" s="186">
        <v>90.469149240506326</v>
      </c>
      <c r="K1252">
        <v>0</v>
      </c>
      <c r="L1252">
        <v>0</v>
      </c>
      <c r="M1252">
        <v>7147062.79</v>
      </c>
      <c r="N1252">
        <v>0</v>
      </c>
      <c r="O1252">
        <v>7777630.3600000003</v>
      </c>
      <c r="P1252">
        <v>0</v>
      </c>
      <c r="Q1252">
        <v>0</v>
      </c>
      <c r="R1252">
        <v>0</v>
      </c>
      <c r="S1252" t="s">
        <v>111</v>
      </c>
      <c r="T1252" t="s">
        <v>112</v>
      </c>
      <c r="U1252" t="s">
        <v>113</v>
      </c>
      <c r="V1252" t="s">
        <v>112</v>
      </c>
      <c r="W1252" t="s">
        <v>33</v>
      </c>
      <c r="X1252" t="s">
        <v>114</v>
      </c>
      <c r="Y1252" t="s">
        <v>35</v>
      </c>
      <c r="Z1252" s="198">
        <v>45467</v>
      </c>
      <c r="AA1252" s="198">
        <v>46112</v>
      </c>
      <c r="AB1252" t="s">
        <v>36</v>
      </c>
      <c r="AC1252">
        <v>7900000</v>
      </c>
      <c r="AD1252" t="s">
        <v>113</v>
      </c>
      <c r="AE1252" t="s">
        <v>2231</v>
      </c>
      <c r="AF1252" s="37">
        <v>0</v>
      </c>
      <c r="AG1252" s="79" t="str">
        <f t="shared" si="19"/>
        <v>0</v>
      </c>
      <c r="AH1252" s="3">
        <v>1</v>
      </c>
    </row>
    <row r="1253" spans="1:34" x14ac:dyDescent="0.3">
      <c r="A1253" t="s">
        <v>2619</v>
      </c>
      <c r="B1253" t="s">
        <v>2620</v>
      </c>
      <c r="C1253" t="s">
        <v>1860</v>
      </c>
      <c r="D1253">
        <v>9300000</v>
      </c>
      <c r="E1253">
        <v>9300000</v>
      </c>
      <c r="F1253">
        <v>98633.14</v>
      </c>
      <c r="G1253">
        <v>0</v>
      </c>
      <c r="H1253">
        <v>0</v>
      </c>
      <c r="I1253">
        <v>7961925.0199999996</v>
      </c>
      <c r="J1253" s="186">
        <v>85.612096989247306</v>
      </c>
      <c r="K1253">
        <v>0</v>
      </c>
      <c r="L1253">
        <v>0</v>
      </c>
      <c r="M1253">
        <v>7961925.0199999996</v>
      </c>
      <c r="N1253">
        <v>0</v>
      </c>
      <c r="O1253">
        <v>8060558.1600000001</v>
      </c>
      <c r="P1253">
        <v>0</v>
      </c>
      <c r="Q1253">
        <v>0</v>
      </c>
      <c r="R1253">
        <v>0</v>
      </c>
      <c r="S1253" t="s">
        <v>111</v>
      </c>
      <c r="T1253" t="s">
        <v>112</v>
      </c>
      <c r="U1253" t="s">
        <v>113</v>
      </c>
      <c r="V1253" t="s">
        <v>112</v>
      </c>
      <c r="W1253" t="s">
        <v>33</v>
      </c>
      <c r="X1253" t="s">
        <v>114</v>
      </c>
      <c r="Y1253" t="s">
        <v>35</v>
      </c>
      <c r="Z1253" s="198">
        <v>45467</v>
      </c>
      <c r="AA1253" s="198">
        <v>46112</v>
      </c>
      <c r="AB1253" t="s">
        <v>36</v>
      </c>
      <c r="AC1253">
        <v>9300000</v>
      </c>
      <c r="AD1253" t="s">
        <v>113</v>
      </c>
      <c r="AE1253" t="s">
        <v>2231</v>
      </c>
      <c r="AF1253" s="37">
        <v>0</v>
      </c>
      <c r="AG1253" s="79" t="str">
        <f t="shared" si="19"/>
        <v>0</v>
      </c>
      <c r="AH1253" s="3">
        <v>1</v>
      </c>
    </row>
    <row r="1254" spans="1:34" x14ac:dyDescent="0.3">
      <c r="A1254" t="s">
        <v>2613</v>
      </c>
      <c r="B1254" t="s">
        <v>2614</v>
      </c>
      <c r="C1254" t="s">
        <v>1857</v>
      </c>
      <c r="D1254">
        <v>5500000</v>
      </c>
      <c r="E1254">
        <v>5500000</v>
      </c>
      <c r="F1254">
        <v>440163.45</v>
      </c>
      <c r="G1254">
        <v>0</v>
      </c>
      <c r="H1254">
        <v>0</v>
      </c>
      <c r="I1254">
        <v>4849362.01</v>
      </c>
      <c r="J1254" s="186">
        <v>88.170218363636366</v>
      </c>
      <c r="K1254">
        <v>0</v>
      </c>
      <c r="L1254">
        <v>0</v>
      </c>
      <c r="M1254">
        <v>4849359.83</v>
      </c>
      <c r="N1254">
        <v>2.1800000000000002</v>
      </c>
      <c r="O1254">
        <v>5289525.46</v>
      </c>
      <c r="P1254">
        <v>0</v>
      </c>
      <c r="Q1254">
        <v>0</v>
      </c>
      <c r="R1254">
        <v>0</v>
      </c>
      <c r="S1254" t="s">
        <v>2156</v>
      </c>
      <c r="T1254" t="s">
        <v>100</v>
      </c>
      <c r="U1254" t="s">
        <v>101</v>
      </c>
      <c r="V1254" t="s">
        <v>100</v>
      </c>
      <c r="W1254" t="s">
        <v>33</v>
      </c>
      <c r="X1254" t="s">
        <v>102</v>
      </c>
      <c r="Y1254" t="s">
        <v>35</v>
      </c>
      <c r="Z1254" s="198">
        <v>45467</v>
      </c>
      <c r="AA1254" s="198">
        <v>45869</v>
      </c>
      <c r="AB1254" t="s">
        <v>36</v>
      </c>
      <c r="AC1254">
        <v>5500000</v>
      </c>
      <c r="AD1254" t="s">
        <v>101</v>
      </c>
      <c r="AE1254" t="s">
        <v>45</v>
      </c>
      <c r="AF1254" s="37">
        <v>0</v>
      </c>
      <c r="AG1254" s="79" t="str">
        <f t="shared" si="19"/>
        <v>0</v>
      </c>
      <c r="AH1254" s="3">
        <v>1</v>
      </c>
    </row>
    <row r="1255" spans="1:34" x14ac:dyDescent="0.3">
      <c r="A1255" t="s">
        <v>2638</v>
      </c>
      <c r="B1255" t="s">
        <v>2637</v>
      </c>
      <c r="C1255" t="s">
        <v>1855</v>
      </c>
      <c r="D1255">
        <v>1300000</v>
      </c>
      <c r="E1255">
        <v>1300000</v>
      </c>
      <c r="F1255">
        <v>0</v>
      </c>
      <c r="G1255">
        <v>0</v>
      </c>
      <c r="H1255">
        <v>0</v>
      </c>
      <c r="I1255">
        <v>1282402.8899999999</v>
      </c>
      <c r="J1255" s="186">
        <v>98.646376153846148</v>
      </c>
      <c r="K1255">
        <v>0</v>
      </c>
      <c r="L1255">
        <v>0</v>
      </c>
      <c r="M1255">
        <v>1282402.8899999999</v>
      </c>
      <c r="N1255">
        <v>0</v>
      </c>
      <c r="O1255">
        <v>1282402.8899999999</v>
      </c>
      <c r="P1255">
        <v>0</v>
      </c>
      <c r="Q1255">
        <v>0</v>
      </c>
      <c r="R1255">
        <v>0</v>
      </c>
      <c r="S1255" t="s">
        <v>286</v>
      </c>
      <c r="T1255" t="s">
        <v>57</v>
      </c>
      <c r="U1255" t="s">
        <v>58</v>
      </c>
      <c r="V1255" t="s">
        <v>57</v>
      </c>
      <c r="W1255" t="s">
        <v>33</v>
      </c>
      <c r="X1255" t="s">
        <v>59</v>
      </c>
      <c r="Y1255" t="s">
        <v>86</v>
      </c>
      <c r="Z1255" s="198">
        <v>45467</v>
      </c>
      <c r="AA1255" s="198">
        <v>46022</v>
      </c>
      <c r="AB1255" t="s">
        <v>36</v>
      </c>
      <c r="AC1255">
        <v>1300000</v>
      </c>
      <c r="AD1255" t="s">
        <v>58</v>
      </c>
      <c r="AE1255" t="s">
        <v>37</v>
      </c>
      <c r="AF1255" s="37">
        <v>0</v>
      </c>
      <c r="AG1255" s="79" t="str">
        <f t="shared" si="19"/>
        <v>0</v>
      </c>
      <c r="AH1255" s="3">
        <v>1</v>
      </c>
    </row>
    <row r="1256" spans="1:34" x14ac:dyDescent="0.3">
      <c r="A1256" t="s">
        <v>2650</v>
      </c>
      <c r="B1256" t="s">
        <v>2651</v>
      </c>
      <c r="C1256" t="s">
        <v>1858</v>
      </c>
      <c r="D1256">
        <v>3700000</v>
      </c>
      <c r="E1256">
        <v>3700000</v>
      </c>
      <c r="F1256">
        <v>0</v>
      </c>
      <c r="G1256">
        <v>0</v>
      </c>
      <c r="H1256">
        <v>0</v>
      </c>
      <c r="I1256">
        <v>3678050.77</v>
      </c>
      <c r="J1256" s="186">
        <v>99.406777567567573</v>
      </c>
      <c r="K1256">
        <v>0</v>
      </c>
      <c r="L1256">
        <v>0</v>
      </c>
      <c r="M1256">
        <v>3678050.77</v>
      </c>
      <c r="N1256">
        <v>0</v>
      </c>
      <c r="O1256">
        <v>3678050.77</v>
      </c>
      <c r="P1256">
        <v>0</v>
      </c>
      <c r="Q1256">
        <v>0</v>
      </c>
      <c r="R1256">
        <v>0</v>
      </c>
      <c r="S1256" t="s">
        <v>1231</v>
      </c>
      <c r="T1256" t="s">
        <v>51</v>
      </c>
      <c r="U1256" t="s">
        <v>52</v>
      </c>
      <c r="V1256" t="s">
        <v>51</v>
      </c>
      <c r="W1256" t="s">
        <v>33</v>
      </c>
      <c r="X1256" t="s">
        <v>53</v>
      </c>
      <c r="Y1256" t="s">
        <v>35</v>
      </c>
      <c r="Z1256" s="198">
        <v>45474</v>
      </c>
      <c r="AA1256" s="198">
        <v>46112</v>
      </c>
      <c r="AB1256" t="s">
        <v>36</v>
      </c>
      <c r="AC1256">
        <v>3700000</v>
      </c>
      <c r="AD1256" t="s">
        <v>52</v>
      </c>
      <c r="AE1256" t="s">
        <v>37</v>
      </c>
      <c r="AF1256" s="37">
        <v>0</v>
      </c>
      <c r="AG1256" s="79" t="str">
        <f t="shared" si="19"/>
        <v>0</v>
      </c>
      <c r="AH1256" s="3">
        <v>1</v>
      </c>
    </row>
    <row r="1257" spans="1:34" x14ac:dyDescent="0.3">
      <c r="A1257" t="s">
        <v>2631</v>
      </c>
      <c r="B1257" t="s">
        <v>2632</v>
      </c>
      <c r="C1257" t="s">
        <v>1858</v>
      </c>
      <c r="D1257">
        <v>1700000</v>
      </c>
      <c r="E1257">
        <v>1700000</v>
      </c>
      <c r="F1257">
        <v>456593.52</v>
      </c>
      <c r="G1257">
        <v>0</v>
      </c>
      <c r="H1257">
        <v>0</v>
      </c>
      <c r="I1257">
        <v>834827.28</v>
      </c>
      <c r="J1257" s="186">
        <v>49.10748705882353</v>
      </c>
      <c r="K1257">
        <v>0</v>
      </c>
      <c r="L1257">
        <v>0</v>
      </c>
      <c r="M1257">
        <v>834827.28</v>
      </c>
      <c r="N1257">
        <v>0</v>
      </c>
      <c r="O1257">
        <v>1291420.8</v>
      </c>
      <c r="P1257">
        <v>0</v>
      </c>
      <c r="Q1257">
        <v>0</v>
      </c>
      <c r="R1257">
        <v>0</v>
      </c>
      <c r="S1257" t="s">
        <v>1231</v>
      </c>
      <c r="T1257" t="s">
        <v>51</v>
      </c>
      <c r="U1257" t="s">
        <v>52</v>
      </c>
      <c r="V1257" t="s">
        <v>51</v>
      </c>
      <c r="W1257" t="s">
        <v>33</v>
      </c>
      <c r="X1257" t="s">
        <v>53</v>
      </c>
      <c r="Y1257" t="s">
        <v>35</v>
      </c>
      <c r="Z1257" s="198">
        <v>45444</v>
      </c>
      <c r="AA1257" s="198">
        <v>46112</v>
      </c>
      <c r="AB1257" t="s">
        <v>36</v>
      </c>
      <c r="AC1257">
        <v>1700000</v>
      </c>
      <c r="AD1257" t="s">
        <v>52</v>
      </c>
      <c r="AE1257" t="s">
        <v>45</v>
      </c>
      <c r="AF1257" s="37">
        <v>0</v>
      </c>
      <c r="AG1257" s="79" t="str">
        <f t="shared" si="19"/>
        <v>0</v>
      </c>
      <c r="AH1257" s="3">
        <v>1</v>
      </c>
    </row>
    <row r="1258" spans="1:34" x14ac:dyDescent="0.3">
      <c r="A1258" t="s">
        <v>2627</v>
      </c>
      <c r="B1258" t="s">
        <v>2628</v>
      </c>
      <c r="C1258" t="s">
        <v>1858</v>
      </c>
      <c r="D1258">
        <v>3700000</v>
      </c>
      <c r="E1258">
        <v>3700000</v>
      </c>
      <c r="F1258">
        <v>0</v>
      </c>
      <c r="G1258">
        <v>0</v>
      </c>
      <c r="H1258">
        <v>0</v>
      </c>
      <c r="I1258">
        <v>2766589.15</v>
      </c>
      <c r="J1258" s="186">
        <v>74.772679729729731</v>
      </c>
      <c r="K1258">
        <v>0</v>
      </c>
      <c r="L1258">
        <v>0</v>
      </c>
      <c r="M1258">
        <v>2766589.15</v>
      </c>
      <c r="N1258">
        <v>0</v>
      </c>
      <c r="O1258">
        <v>2766589.15</v>
      </c>
      <c r="P1258">
        <v>0</v>
      </c>
      <c r="Q1258">
        <v>0</v>
      </c>
      <c r="R1258">
        <v>0</v>
      </c>
      <c r="S1258" t="s">
        <v>1231</v>
      </c>
      <c r="T1258" t="s">
        <v>51</v>
      </c>
      <c r="U1258" t="s">
        <v>52</v>
      </c>
      <c r="V1258" t="s">
        <v>51</v>
      </c>
      <c r="W1258" t="s">
        <v>33</v>
      </c>
      <c r="X1258" t="s">
        <v>53</v>
      </c>
      <c r="Y1258" t="s">
        <v>35</v>
      </c>
      <c r="Z1258" s="198">
        <v>45444</v>
      </c>
      <c r="AA1258" s="198">
        <v>46112</v>
      </c>
      <c r="AB1258" t="s">
        <v>36</v>
      </c>
      <c r="AC1258">
        <v>3700000</v>
      </c>
      <c r="AD1258" t="s">
        <v>52</v>
      </c>
      <c r="AE1258" t="s">
        <v>2231</v>
      </c>
      <c r="AF1258" s="37">
        <v>0</v>
      </c>
      <c r="AG1258" s="79" t="str">
        <f t="shared" si="19"/>
        <v>0</v>
      </c>
      <c r="AH1258" s="3">
        <v>1</v>
      </c>
    </row>
    <row r="1259" spans="1:34" x14ac:dyDescent="0.3">
      <c r="A1259" t="s">
        <v>2652</v>
      </c>
      <c r="B1259" t="s">
        <v>2653</v>
      </c>
      <c r="C1259" t="s">
        <v>1858</v>
      </c>
      <c r="D1259">
        <v>2600000</v>
      </c>
      <c r="E1259">
        <v>2600000</v>
      </c>
      <c r="F1259">
        <v>0</v>
      </c>
      <c r="G1259">
        <v>0</v>
      </c>
      <c r="H1259">
        <v>0</v>
      </c>
      <c r="I1259">
        <v>2342167.4900000002</v>
      </c>
      <c r="J1259" s="186">
        <v>90.083365000000015</v>
      </c>
      <c r="K1259">
        <v>0</v>
      </c>
      <c r="L1259">
        <v>0</v>
      </c>
      <c r="M1259">
        <v>2342167.4900000002</v>
      </c>
      <c r="N1259">
        <v>0</v>
      </c>
      <c r="O1259">
        <v>2342167.4900000002</v>
      </c>
      <c r="P1259">
        <v>0</v>
      </c>
      <c r="Q1259">
        <v>0</v>
      </c>
      <c r="R1259">
        <v>0</v>
      </c>
      <c r="S1259" t="s">
        <v>1231</v>
      </c>
      <c r="T1259" t="s">
        <v>51</v>
      </c>
      <c r="U1259" t="s">
        <v>52</v>
      </c>
      <c r="V1259" t="s">
        <v>51</v>
      </c>
      <c r="W1259" t="s">
        <v>33</v>
      </c>
      <c r="X1259" t="s">
        <v>53</v>
      </c>
      <c r="Y1259" t="s">
        <v>35</v>
      </c>
      <c r="Z1259" s="198">
        <v>45444</v>
      </c>
      <c r="AA1259" s="198">
        <v>46112</v>
      </c>
      <c r="AB1259" t="s">
        <v>36</v>
      </c>
      <c r="AC1259">
        <v>2600000</v>
      </c>
      <c r="AD1259" t="s">
        <v>52</v>
      </c>
      <c r="AE1259" t="s">
        <v>2231</v>
      </c>
      <c r="AF1259" s="37">
        <v>0</v>
      </c>
      <c r="AG1259" s="79" t="str">
        <f t="shared" si="19"/>
        <v>0</v>
      </c>
      <c r="AH1259" s="3">
        <v>1</v>
      </c>
    </row>
    <row r="1260" spans="1:34" x14ac:dyDescent="0.3">
      <c r="A1260" t="s">
        <v>2623</v>
      </c>
      <c r="B1260" t="s">
        <v>2624</v>
      </c>
      <c r="C1260" t="s">
        <v>1858</v>
      </c>
      <c r="D1260">
        <v>1300000</v>
      </c>
      <c r="E1260">
        <v>1300000</v>
      </c>
      <c r="F1260">
        <v>0</v>
      </c>
      <c r="G1260">
        <v>0</v>
      </c>
      <c r="H1260">
        <v>0</v>
      </c>
      <c r="I1260">
        <v>1285654.1100000001</v>
      </c>
      <c r="J1260" s="186">
        <v>98.896470000000008</v>
      </c>
      <c r="K1260">
        <v>0</v>
      </c>
      <c r="L1260">
        <v>0</v>
      </c>
      <c r="M1260">
        <v>1285654.1100000001</v>
      </c>
      <c r="N1260">
        <v>0</v>
      </c>
      <c r="O1260">
        <v>1285654.1100000001</v>
      </c>
      <c r="P1260">
        <v>0</v>
      </c>
      <c r="Q1260">
        <v>0</v>
      </c>
      <c r="R1260">
        <v>0</v>
      </c>
      <c r="S1260" t="s">
        <v>1231</v>
      </c>
      <c r="T1260" t="s">
        <v>51</v>
      </c>
      <c r="U1260" t="s">
        <v>52</v>
      </c>
      <c r="V1260" t="s">
        <v>51</v>
      </c>
      <c r="W1260" t="s">
        <v>33</v>
      </c>
      <c r="X1260" t="s">
        <v>53</v>
      </c>
      <c r="Y1260" t="s">
        <v>35</v>
      </c>
      <c r="Z1260" s="198">
        <v>45444</v>
      </c>
      <c r="AA1260" s="198">
        <v>46112</v>
      </c>
      <c r="AB1260" t="s">
        <v>36</v>
      </c>
      <c r="AC1260">
        <v>1300000</v>
      </c>
      <c r="AD1260" t="s">
        <v>52</v>
      </c>
      <c r="AE1260" t="s">
        <v>2231</v>
      </c>
      <c r="AF1260" s="37">
        <v>0</v>
      </c>
      <c r="AG1260" s="79" t="str">
        <f t="shared" si="19"/>
        <v>0</v>
      </c>
      <c r="AH1260" s="3">
        <v>1</v>
      </c>
    </row>
    <row r="1261" spans="1:34" x14ac:dyDescent="0.3">
      <c r="A1261" t="s">
        <v>2814</v>
      </c>
      <c r="B1261" t="s">
        <v>2815</v>
      </c>
      <c r="C1261" t="s">
        <v>1858</v>
      </c>
      <c r="D1261">
        <v>9999999</v>
      </c>
      <c r="E1261">
        <v>9999999</v>
      </c>
      <c r="F1261">
        <v>425353.79</v>
      </c>
      <c r="G1261">
        <v>0</v>
      </c>
      <c r="H1261">
        <v>0</v>
      </c>
      <c r="I1261">
        <v>9470659.0600000005</v>
      </c>
      <c r="J1261" s="186">
        <v>94.706600070660002</v>
      </c>
      <c r="K1261">
        <v>0</v>
      </c>
      <c r="L1261">
        <v>0</v>
      </c>
      <c r="M1261">
        <v>5918824.96</v>
      </c>
      <c r="N1261">
        <v>3551834.1</v>
      </c>
      <c r="O1261">
        <v>9896012.8499999996</v>
      </c>
      <c r="P1261">
        <v>0</v>
      </c>
      <c r="Q1261">
        <v>0</v>
      </c>
      <c r="R1261">
        <v>0</v>
      </c>
      <c r="S1261" t="s">
        <v>1231</v>
      </c>
      <c r="T1261" t="s">
        <v>51</v>
      </c>
      <c r="U1261" t="s">
        <v>52</v>
      </c>
      <c r="V1261" t="s">
        <v>51</v>
      </c>
      <c r="W1261" t="s">
        <v>33</v>
      </c>
      <c r="X1261" t="s">
        <v>53</v>
      </c>
      <c r="Y1261" t="s">
        <v>35</v>
      </c>
      <c r="Z1261" s="198">
        <v>45444</v>
      </c>
      <c r="AA1261" s="198">
        <v>46203</v>
      </c>
      <c r="AB1261" t="s">
        <v>36</v>
      </c>
      <c r="AC1261">
        <v>2500000</v>
      </c>
      <c r="AD1261" t="s">
        <v>52</v>
      </c>
      <c r="AE1261" t="s">
        <v>45</v>
      </c>
      <c r="AF1261" s="37">
        <v>0</v>
      </c>
      <c r="AG1261" s="79" t="str">
        <f t="shared" si="19"/>
        <v>0</v>
      </c>
      <c r="AH1261" s="3">
        <v>1</v>
      </c>
    </row>
    <row r="1262" spans="1:34" x14ac:dyDescent="0.3">
      <c r="A1262" t="s">
        <v>2666</v>
      </c>
      <c r="B1262" t="s">
        <v>2667</v>
      </c>
      <c r="C1262" t="s">
        <v>1859</v>
      </c>
      <c r="D1262">
        <v>13272994</v>
      </c>
      <c r="E1262">
        <v>13272994</v>
      </c>
      <c r="F1262">
        <v>0</v>
      </c>
      <c r="G1262">
        <v>0</v>
      </c>
      <c r="H1262">
        <v>0</v>
      </c>
      <c r="I1262">
        <v>11902494.130000001</v>
      </c>
      <c r="J1262" s="186">
        <v>89.674523547588436</v>
      </c>
      <c r="K1262">
        <v>0</v>
      </c>
      <c r="L1262">
        <v>0</v>
      </c>
      <c r="M1262">
        <v>11902494.130000001</v>
      </c>
      <c r="N1262">
        <v>0</v>
      </c>
      <c r="O1262">
        <v>11902494.130000001</v>
      </c>
      <c r="P1262">
        <v>0</v>
      </c>
      <c r="Q1262">
        <v>0</v>
      </c>
      <c r="R1262">
        <v>0</v>
      </c>
      <c r="S1262" t="s">
        <v>231</v>
      </c>
      <c r="T1262" t="s">
        <v>162</v>
      </c>
      <c r="U1262" t="s">
        <v>163</v>
      </c>
      <c r="V1262" t="s">
        <v>162</v>
      </c>
      <c r="W1262" t="s">
        <v>33</v>
      </c>
      <c r="X1262" t="s">
        <v>164</v>
      </c>
      <c r="Y1262" t="s">
        <v>35</v>
      </c>
      <c r="Z1262" s="198">
        <v>45383</v>
      </c>
      <c r="AA1262" s="198">
        <v>45869</v>
      </c>
      <c r="AB1262" t="s">
        <v>36</v>
      </c>
      <c r="AC1262">
        <v>13272994</v>
      </c>
      <c r="AD1262" t="s">
        <v>163</v>
      </c>
      <c r="AE1262" t="s">
        <v>37</v>
      </c>
      <c r="AF1262" s="37">
        <v>0</v>
      </c>
      <c r="AG1262" s="79" t="str">
        <f t="shared" si="19"/>
        <v>0</v>
      </c>
      <c r="AH1262" s="3">
        <v>1</v>
      </c>
    </row>
    <row r="1263" spans="1:34" x14ac:dyDescent="0.3">
      <c r="A1263" t="s">
        <v>2625</v>
      </c>
      <c r="B1263" t="s">
        <v>2626</v>
      </c>
      <c r="C1263" t="s">
        <v>1853</v>
      </c>
      <c r="D1263">
        <v>9100000</v>
      </c>
      <c r="E1263">
        <v>9100000</v>
      </c>
      <c r="F1263">
        <v>80116.98</v>
      </c>
      <c r="G1263">
        <v>0</v>
      </c>
      <c r="H1263">
        <v>0</v>
      </c>
      <c r="I1263">
        <v>8880264.4000000004</v>
      </c>
      <c r="J1263" s="186">
        <v>97.585323076923075</v>
      </c>
      <c r="K1263">
        <v>0</v>
      </c>
      <c r="L1263">
        <v>0</v>
      </c>
      <c r="M1263">
        <v>8482486.25</v>
      </c>
      <c r="N1263">
        <v>397778.15</v>
      </c>
      <c r="O1263">
        <v>8960381.3800000008</v>
      </c>
      <c r="P1263">
        <v>0</v>
      </c>
      <c r="Q1263">
        <v>0</v>
      </c>
      <c r="R1263">
        <v>0</v>
      </c>
      <c r="S1263" t="s">
        <v>391</v>
      </c>
      <c r="T1263" t="s">
        <v>31</v>
      </c>
      <c r="U1263" t="s">
        <v>32</v>
      </c>
      <c r="V1263" t="s">
        <v>31</v>
      </c>
      <c r="W1263" t="s">
        <v>33</v>
      </c>
      <c r="X1263" t="s">
        <v>34</v>
      </c>
      <c r="Y1263" t="s">
        <v>35</v>
      </c>
      <c r="Z1263" s="198">
        <v>45470</v>
      </c>
      <c r="AA1263" s="198">
        <v>46112</v>
      </c>
      <c r="AB1263" t="s">
        <v>36</v>
      </c>
      <c r="AC1263">
        <v>9100000</v>
      </c>
      <c r="AD1263" t="s">
        <v>32</v>
      </c>
      <c r="AE1263" t="s">
        <v>45</v>
      </c>
      <c r="AF1263" s="37">
        <v>0</v>
      </c>
      <c r="AG1263" s="79" t="str">
        <f t="shared" si="19"/>
        <v>0</v>
      </c>
      <c r="AH1263" s="3">
        <v>1</v>
      </c>
    </row>
    <row r="1264" spans="1:34" x14ac:dyDescent="0.3">
      <c r="A1264" t="s">
        <v>2634</v>
      </c>
      <c r="B1264" t="s">
        <v>2633</v>
      </c>
      <c r="C1264" t="s">
        <v>1856</v>
      </c>
      <c r="D1264">
        <v>12700000</v>
      </c>
      <c r="E1264">
        <v>12700000</v>
      </c>
      <c r="F1264">
        <v>0</v>
      </c>
      <c r="G1264">
        <v>0</v>
      </c>
      <c r="H1264">
        <v>0</v>
      </c>
      <c r="I1264">
        <v>12265198.66</v>
      </c>
      <c r="J1264" s="186">
        <v>96.576367401574799</v>
      </c>
      <c r="K1264">
        <v>0</v>
      </c>
      <c r="L1264">
        <v>0</v>
      </c>
      <c r="M1264">
        <v>12265198.66</v>
      </c>
      <c r="N1264">
        <v>0</v>
      </c>
      <c r="O1264">
        <v>12265198.66</v>
      </c>
      <c r="P1264">
        <v>0</v>
      </c>
      <c r="Q1264">
        <v>0</v>
      </c>
      <c r="R1264">
        <v>0</v>
      </c>
      <c r="S1264" t="s">
        <v>1784</v>
      </c>
      <c r="T1264" t="s">
        <v>76</v>
      </c>
      <c r="U1264" t="s">
        <v>77</v>
      </c>
      <c r="V1264" t="s">
        <v>76</v>
      </c>
      <c r="W1264" t="s">
        <v>33</v>
      </c>
      <c r="X1264" t="s">
        <v>78</v>
      </c>
      <c r="Y1264" t="s">
        <v>86</v>
      </c>
      <c r="Z1264" s="198">
        <v>45383</v>
      </c>
      <c r="AA1264" s="198">
        <v>46112</v>
      </c>
      <c r="AB1264" t="s">
        <v>36</v>
      </c>
      <c r="AC1264">
        <v>12700000</v>
      </c>
      <c r="AD1264" t="s">
        <v>77</v>
      </c>
      <c r="AE1264" t="s">
        <v>37</v>
      </c>
      <c r="AF1264" s="37">
        <v>0</v>
      </c>
      <c r="AG1264" s="79" t="str">
        <f t="shared" si="19"/>
        <v>0</v>
      </c>
      <c r="AH1264" s="3">
        <v>1</v>
      </c>
    </row>
    <row r="1265" spans="1:34" x14ac:dyDescent="0.3">
      <c r="A1265" t="s">
        <v>2648</v>
      </c>
      <c r="B1265" t="s">
        <v>2649</v>
      </c>
      <c r="C1265" t="s">
        <v>1855</v>
      </c>
      <c r="D1265">
        <v>1320000</v>
      </c>
      <c r="E1265">
        <v>1320000</v>
      </c>
      <c r="F1265">
        <v>77355.55</v>
      </c>
      <c r="G1265">
        <v>0</v>
      </c>
      <c r="H1265">
        <v>0</v>
      </c>
      <c r="I1265">
        <v>1221960</v>
      </c>
      <c r="J1265" s="186">
        <v>92.572727272727278</v>
      </c>
      <c r="K1265">
        <v>0</v>
      </c>
      <c r="L1265">
        <v>0</v>
      </c>
      <c r="M1265">
        <v>1221960</v>
      </c>
      <c r="N1265">
        <v>0</v>
      </c>
      <c r="O1265">
        <v>1299315.55</v>
      </c>
      <c r="P1265">
        <v>0</v>
      </c>
      <c r="Q1265">
        <v>0</v>
      </c>
      <c r="R1265">
        <v>0</v>
      </c>
      <c r="S1265" t="s">
        <v>286</v>
      </c>
      <c r="T1265" t="s">
        <v>57</v>
      </c>
      <c r="U1265" t="s">
        <v>58</v>
      </c>
      <c r="V1265" t="s">
        <v>57</v>
      </c>
      <c r="W1265" t="s">
        <v>33</v>
      </c>
      <c r="X1265" t="s">
        <v>59</v>
      </c>
      <c r="Y1265" t="s">
        <v>86</v>
      </c>
      <c r="Z1265" s="198">
        <v>45471</v>
      </c>
      <c r="AA1265" s="198">
        <v>46022</v>
      </c>
      <c r="AB1265" t="s">
        <v>36</v>
      </c>
      <c r="AC1265">
        <v>1320000</v>
      </c>
      <c r="AD1265" t="s">
        <v>58</v>
      </c>
      <c r="AE1265" t="s">
        <v>45</v>
      </c>
      <c r="AF1265" s="37">
        <v>0</v>
      </c>
      <c r="AG1265" s="79" t="str">
        <f t="shared" si="19"/>
        <v>0</v>
      </c>
      <c r="AH1265" s="3">
        <v>1</v>
      </c>
    </row>
    <row r="1266" spans="1:34" x14ac:dyDescent="0.3">
      <c r="A1266" t="s">
        <v>2636</v>
      </c>
      <c r="B1266" t="s">
        <v>2635</v>
      </c>
      <c r="C1266" t="s">
        <v>1853</v>
      </c>
      <c r="D1266">
        <v>11000000</v>
      </c>
      <c r="E1266">
        <v>11000000</v>
      </c>
      <c r="F1266">
        <v>111455.11</v>
      </c>
      <c r="G1266">
        <v>0</v>
      </c>
      <c r="H1266">
        <v>0</v>
      </c>
      <c r="I1266">
        <v>9991591.5199999996</v>
      </c>
      <c r="J1266" s="186">
        <v>90.832650181818181</v>
      </c>
      <c r="K1266">
        <v>0</v>
      </c>
      <c r="L1266">
        <v>0</v>
      </c>
      <c r="M1266">
        <v>9991591.5199999996</v>
      </c>
      <c r="N1266">
        <v>0</v>
      </c>
      <c r="O1266">
        <v>10103046.630000001</v>
      </c>
      <c r="P1266">
        <v>0</v>
      </c>
      <c r="Q1266">
        <v>0</v>
      </c>
      <c r="R1266">
        <v>0</v>
      </c>
      <c r="S1266" t="s">
        <v>391</v>
      </c>
      <c r="T1266" t="s">
        <v>31</v>
      </c>
      <c r="U1266" t="s">
        <v>32</v>
      </c>
      <c r="V1266" t="s">
        <v>31</v>
      </c>
      <c r="W1266" t="s">
        <v>33</v>
      </c>
      <c r="X1266" t="s">
        <v>34</v>
      </c>
      <c r="Y1266" t="s">
        <v>35</v>
      </c>
      <c r="Z1266" s="198">
        <v>45471</v>
      </c>
      <c r="AA1266" s="198">
        <v>46112</v>
      </c>
      <c r="AB1266" t="s">
        <v>36</v>
      </c>
      <c r="AC1266">
        <v>11000000</v>
      </c>
      <c r="AD1266" t="s">
        <v>32</v>
      </c>
      <c r="AE1266" t="s">
        <v>45</v>
      </c>
      <c r="AF1266" s="37">
        <v>0</v>
      </c>
      <c r="AG1266" s="79" t="str">
        <f t="shared" si="19"/>
        <v>0</v>
      </c>
      <c r="AH1266" s="3">
        <v>1</v>
      </c>
    </row>
    <row r="1267" spans="1:34" x14ac:dyDescent="0.3">
      <c r="A1267" t="s">
        <v>2656</v>
      </c>
      <c r="B1267" t="s">
        <v>2657</v>
      </c>
      <c r="C1267" t="s">
        <v>1856</v>
      </c>
      <c r="D1267">
        <v>3600000</v>
      </c>
      <c r="E1267">
        <v>3600000</v>
      </c>
      <c r="F1267">
        <v>0</v>
      </c>
      <c r="G1267">
        <v>0</v>
      </c>
      <c r="H1267">
        <v>0</v>
      </c>
      <c r="I1267">
        <v>3584321.25</v>
      </c>
      <c r="J1267" s="186">
        <v>99.564479166666672</v>
      </c>
      <c r="K1267">
        <v>0</v>
      </c>
      <c r="L1267">
        <v>0</v>
      </c>
      <c r="M1267">
        <v>3584321.25</v>
      </c>
      <c r="N1267">
        <v>0</v>
      </c>
      <c r="O1267">
        <v>3584321.25</v>
      </c>
      <c r="P1267">
        <v>0</v>
      </c>
      <c r="Q1267">
        <v>0</v>
      </c>
      <c r="R1267">
        <v>0</v>
      </c>
      <c r="S1267" t="s">
        <v>1784</v>
      </c>
      <c r="T1267" t="s">
        <v>76</v>
      </c>
      <c r="U1267" t="s">
        <v>77</v>
      </c>
      <c r="V1267" t="s">
        <v>76</v>
      </c>
      <c r="W1267" t="s">
        <v>33</v>
      </c>
      <c r="X1267" t="s">
        <v>78</v>
      </c>
      <c r="Y1267" t="s">
        <v>35</v>
      </c>
      <c r="Z1267" s="198">
        <v>45383</v>
      </c>
      <c r="AA1267" s="198">
        <v>46112</v>
      </c>
      <c r="AB1267" t="s">
        <v>36</v>
      </c>
      <c r="AC1267">
        <v>3600000</v>
      </c>
      <c r="AD1267" t="s">
        <v>77</v>
      </c>
      <c r="AE1267" t="s">
        <v>37</v>
      </c>
      <c r="AF1267" s="37">
        <v>0</v>
      </c>
      <c r="AG1267" s="79" t="str">
        <f t="shared" si="19"/>
        <v>0</v>
      </c>
      <c r="AH1267" s="3">
        <v>1</v>
      </c>
    </row>
    <row r="1268" spans="1:34" x14ac:dyDescent="0.3">
      <c r="A1268" t="s">
        <v>2658</v>
      </c>
      <c r="B1268" t="s">
        <v>2659</v>
      </c>
      <c r="C1268" t="s">
        <v>1856</v>
      </c>
      <c r="D1268">
        <v>4500000</v>
      </c>
      <c r="E1268">
        <v>4500000</v>
      </c>
      <c r="F1268">
        <v>0</v>
      </c>
      <c r="G1268">
        <v>193036.1</v>
      </c>
      <c r="H1268">
        <v>193036.1</v>
      </c>
      <c r="I1268">
        <v>4497246.47</v>
      </c>
      <c r="J1268" s="186">
        <v>99.938810444444442</v>
      </c>
      <c r="K1268">
        <v>0</v>
      </c>
      <c r="L1268">
        <v>0</v>
      </c>
      <c r="M1268">
        <v>4304210.37</v>
      </c>
      <c r="N1268">
        <v>0</v>
      </c>
      <c r="O1268">
        <v>4497246.47</v>
      </c>
      <c r="P1268">
        <v>0</v>
      </c>
      <c r="Q1268">
        <v>0</v>
      </c>
      <c r="R1268">
        <v>0</v>
      </c>
      <c r="S1268" t="s">
        <v>1784</v>
      </c>
      <c r="T1268" t="s">
        <v>2578</v>
      </c>
      <c r="U1268" t="s">
        <v>2579</v>
      </c>
      <c r="V1268" t="s">
        <v>76</v>
      </c>
      <c r="W1268" t="s">
        <v>33</v>
      </c>
      <c r="X1268" t="s">
        <v>78</v>
      </c>
      <c r="Y1268" t="s">
        <v>35</v>
      </c>
      <c r="Z1268" s="198">
        <v>45383</v>
      </c>
      <c r="AA1268" s="198">
        <v>46112</v>
      </c>
      <c r="AB1268" t="s">
        <v>36</v>
      </c>
      <c r="AC1268">
        <v>4500000</v>
      </c>
      <c r="AD1268" t="s">
        <v>77</v>
      </c>
      <c r="AE1268" t="s">
        <v>45</v>
      </c>
      <c r="AF1268" s="37">
        <v>0</v>
      </c>
      <c r="AG1268" s="79" t="str">
        <f t="shared" si="19"/>
        <v>0</v>
      </c>
      <c r="AH1268" s="3">
        <v>1</v>
      </c>
    </row>
    <row r="1269" spans="1:34" x14ac:dyDescent="0.3">
      <c r="A1269" t="s">
        <v>2639</v>
      </c>
      <c r="B1269" t="s">
        <v>2640</v>
      </c>
      <c r="C1269" t="s">
        <v>1860</v>
      </c>
      <c r="D1269">
        <v>9800000</v>
      </c>
      <c r="E1269">
        <v>9800000</v>
      </c>
      <c r="F1269">
        <v>0</v>
      </c>
      <c r="G1269">
        <v>0</v>
      </c>
      <c r="H1269">
        <v>0</v>
      </c>
      <c r="I1269">
        <v>9466412.3499999996</v>
      </c>
      <c r="J1269" s="186">
        <v>96.5960443877551</v>
      </c>
      <c r="K1269">
        <v>0</v>
      </c>
      <c r="L1269">
        <v>0</v>
      </c>
      <c r="M1269">
        <v>9466412.3499999996</v>
      </c>
      <c r="N1269">
        <v>0</v>
      </c>
      <c r="O1269">
        <v>9466412.3499999996</v>
      </c>
      <c r="P1269">
        <v>0</v>
      </c>
      <c r="Q1269">
        <v>0</v>
      </c>
      <c r="R1269">
        <v>0</v>
      </c>
      <c r="S1269" t="s">
        <v>111</v>
      </c>
      <c r="T1269" t="s">
        <v>112</v>
      </c>
      <c r="U1269" t="s">
        <v>113</v>
      </c>
      <c r="V1269" t="s">
        <v>112</v>
      </c>
      <c r="W1269" t="s">
        <v>33</v>
      </c>
      <c r="X1269" t="s">
        <v>114</v>
      </c>
      <c r="Y1269" t="s">
        <v>35</v>
      </c>
      <c r="Z1269" s="198">
        <v>45473</v>
      </c>
      <c r="AA1269" s="198">
        <v>46112</v>
      </c>
      <c r="AB1269" t="s">
        <v>36</v>
      </c>
      <c r="AC1269">
        <v>9800000</v>
      </c>
      <c r="AD1269" t="s">
        <v>113</v>
      </c>
      <c r="AE1269" t="s">
        <v>37</v>
      </c>
      <c r="AF1269" s="37">
        <v>0</v>
      </c>
      <c r="AG1269" s="79" t="str">
        <f t="shared" si="19"/>
        <v>0</v>
      </c>
      <c r="AH1269" s="3">
        <v>1</v>
      </c>
    </row>
    <row r="1270" spans="1:34" x14ac:dyDescent="0.3">
      <c r="A1270" t="s">
        <v>2675</v>
      </c>
      <c r="B1270" t="s">
        <v>2676</v>
      </c>
      <c r="C1270" t="s">
        <v>1858</v>
      </c>
      <c r="D1270">
        <v>1200000</v>
      </c>
      <c r="E1270">
        <v>1200000</v>
      </c>
      <c r="F1270">
        <v>0</v>
      </c>
      <c r="G1270">
        <v>0</v>
      </c>
      <c r="H1270">
        <v>0</v>
      </c>
      <c r="I1270">
        <v>1199743.22</v>
      </c>
      <c r="J1270" s="186">
        <v>99.978601666666663</v>
      </c>
      <c r="K1270">
        <v>0</v>
      </c>
      <c r="L1270">
        <v>0</v>
      </c>
      <c r="M1270">
        <v>1199743.22</v>
      </c>
      <c r="N1270">
        <v>0</v>
      </c>
      <c r="O1270">
        <v>1199743.22</v>
      </c>
      <c r="P1270">
        <v>0</v>
      </c>
      <c r="Q1270">
        <v>0</v>
      </c>
      <c r="R1270">
        <v>0</v>
      </c>
      <c r="S1270" t="s">
        <v>1231</v>
      </c>
      <c r="T1270" t="s">
        <v>51</v>
      </c>
      <c r="U1270" t="s">
        <v>52</v>
      </c>
      <c r="V1270" t="s">
        <v>51</v>
      </c>
      <c r="W1270" t="s">
        <v>33</v>
      </c>
      <c r="X1270" t="s">
        <v>53</v>
      </c>
      <c r="Y1270" t="s">
        <v>44</v>
      </c>
      <c r="Z1270" s="198">
        <v>45474</v>
      </c>
      <c r="AA1270" s="198">
        <v>46112</v>
      </c>
      <c r="AB1270" t="s">
        <v>36</v>
      </c>
      <c r="AC1270">
        <v>1200000</v>
      </c>
      <c r="AD1270" t="s">
        <v>52</v>
      </c>
      <c r="AE1270" t="s">
        <v>37</v>
      </c>
      <c r="AF1270" s="37">
        <v>0</v>
      </c>
      <c r="AG1270" s="79" t="str">
        <f t="shared" si="19"/>
        <v>0</v>
      </c>
      <c r="AH1270" s="3">
        <v>1</v>
      </c>
    </row>
    <row r="1271" spans="1:34" x14ac:dyDescent="0.3">
      <c r="A1271" t="s">
        <v>2682</v>
      </c>
      <c r="B1271" t="s">
        <v>2683</v>
      </c>
      <c r="C1271" t="s">
        <v>1857</v>
      </c>
      <c r="D1271">
        <v>480500</v>
      </c>
      <c r="E1271">
        <v>480500</v>
      </c>
      <c r="F1271">
        <v>0</v>
      </c>
      <c r="G1271">
        <v>0</v>
      </c>
      <c r="H1271">
        <v>0</v>
      </c>
      <c r="I1271">
        <v>479670</v>
      </c>
      <c r="J1271" s="186">
        <v>99.827263267429757</v>
      </c>
      <c r="K1271">
        <v>0</v>
      </c>
      <c r="L1271">
        <v>0</v>
      </c>
      <c r="M1271">
        <v>479670</v>
      </c>
      <c r="N1271">
        <v>0</v>
      </c>
      <c r="O1271">
        <v>479670</v>
      </c>
      <c r="P1271">
        <v>0</v>
      </c>
      <c r="Q1271">
        <v>0</v>
      </c>
      <c r="R1271">
        <v>0</v>
      </c>
      <c r="S1271" t="s">
        <v>2156</v>
      </c>
      <c r="T1271" t="s">
        <v>100</v>
      </c>
      <c r="U1271" t="s">
        <v>101</v>
      </c>
      <c r="V1271" t="s">
        <v>100</v>
      </c>
      <c r="W1271" t="s">
        <v>33</v>
      </c>
      <c r="X1271" t="s">
        <v>102</v>
      </c>
      <c r="Y1271" t="s">
        <v>989</v>
      </c>
      <c r="Z1271" s="198">
        <v>45383</v>
      </c>
      <c r="AA1271" s="198">
        <v>45747</v>
      </c>
      <c r="AB1271" t="s">
        <v>36</v>
      </c>
      <c r="AC1271">
        <v>480500</v>
      </c>
      <c r="AD1271" t="s">
        <v>101</v>
      </c>
      <c r="AE1271" t="s">
        <v>37</v>
      </c>
      <c r="AF1271" s="37">
        <v>0</v>
      </c>
      <c r="AG1271" s="79" t="str">
        <f t="shared" si="19"/>
        <v>0</v>
      </c>
      <c r="AH1271" s="3">
        <v>1</v>
      </c>
    </row>
    <row r="1272" spans="1:34" x14ac:dyDescent="0.3">
      <c r="A1272" t="s">
        <v>2684</v>
      </c>
      <c r="B1272" t="s">
        <v>2685</v>
      </c>
      <c r="C1272" t="s">
        <v>1857</v>
      </c>
      <c r="D1272">
        <v>142500</v>
      </c>
      <c r="E1272">
        <v>142500</v>
      </c>
      <c r="F1272">
        <v>0</v>
      </c>
      <c r="G1272">
        <v>0</v>
      </c>
      <c r="H1272">
        <v>0</v>
      </c>
      <c r="I1272">
        <v>142485</v>
      </c>
      <c r="J1272" s="186">
        <v>99.989473684210523</v>
      </c>
      <c r="K1272">
        <v>0</v>
      </c>
      <c r="L1272">
        <v>0</v>
      </c>
      <c r="M1272">
        <v>142485</v>
      </c>
      <c r="N1272">
        <v>0</v>
      </c>
      <c r="O1272">
        <v>142485</v>
      </c>
      <c r="P1272">
        <v>0</v>
      </c>
      <c r="Q1272">
        <v>0</v>
      </c>
      <c r="R1272">
        <v>0</v>
      </c>
      <c r="S1272" t="s">
        <v>2156</v>
      </c>
      <c r="T1272" t="s">
        <v>100</v>
      </c>
      <c r="U1272" t="s">
        <v>101</v>
      </c>
      <c r="V1272" t="s">
        <v>100</v>
      </c>
      <c r="W1272" t="s">
        <v>33</v>
      </c>
      <c r="X1272" t="s">
        <v>102</v>
      </c>
      <c r="Y1272" t="s">
        <v>989</v>
      </c>
      <c r="Z1272" s="198">
        <v>45383</v>
      </c>
      <c r="AA1272" s="198">
        <v>45747</v>
      </c>
      <c r="AB1272" t="s">
        <v>36</v>
      </c>
      <c r="AC1272">
        <v>142500</v>
      </c>
      <c r="AD1272" t="s">
        <v>101</v>
      </c>
      <c r="AE1272" t="s">
        <v>37</v>
      </c>
      <c r="AF1272" s="37">
        <v>0</v>
      </c>
      <c r="AG1272" s="79" t="str">
        <f t="shared" si="19"/>
        <v>0</v>
      </c>
      <c r="AH1272" s="3">
        <v>1</v>
      </c>
    </row>
    <row r="1273" spans="1:34" x14ac:dyDescent="0.3">
      <c r="A1273" t="s">
        <v>2680</v>
      </c>
      <c r="B1273" t="s">
        <v>2681</v>
      </c>
      <c r="C1273" t="s">
        <v>1859</v>
      </c>
      <c r="D1273">
        <v>950000</v>
      </c>
      <c r="E1273">
        <v>950000</v>
      </c>
      <c r="F1273">
        <v>648456.16</v>
      </c>
      <c r="G1273">
        <v>0</v>
      </c>
      <c r="H1273">
        <v>0</v>
      </c>
      <c r="I1273">
        <v>0</v>
      </c>
      <c r="J1273" s="186">
        <v>0</v>
      </c>
      <c r="K1273">
        <v>0</v>
      </c>
      <c r="L1273">
        <v>0</v>
      </c>
      <c r="M1273">
        <v>0</v>
      </c>
      <c r="N1273">
        <v>0</v>
      </c>
      <c r="O1273">
        <v>648456.16</v>
      </c>
      <c r="P1273">
        <v>0</v>
      </c>
      <c r="Q1273">
        <v>0</v>
      </c>
      <c r="R1273">
        <v>0</v>
      </c>
      <c r="S1273" t="s">
        <v>1355</v>
      </c>
      <c r="T1273" t="s">
        <v>162</v>
      </c>
      <c r="U1273" t="s">
        <v>163</v>
      </c>
      <c r="V1273" t="s">
        <v>162</v>
      </c>
      <c r="W1273" t="s">
        <v>33</v>
      </c>
      <c r="X1273" t="s">
        <v>164</v>
      </c>
      <c r="Y1273" t="s">
        <v>35</v>
      </c>
      <c r="Z1273" s="198">
        <v>45383</v>
      </c>
      <c r="AA1273" s="198">
        <v>45747</v>
      </c>
      <c r="AB1273" t="s">
        <v>36</v>
      </c>
      <c r="AC1273">
        <v>950000</v>
      </c>
      <c r="AD1273" t="s">
        <v>163</v>
      </c>
      <c r="AE1273" t="s">
        <v>45</v>
      </c>
      <c r="AF1273" s="37">
        <v>0</v>
      </c>
      <c r="AG1273" s="79" t="str">
        <f t="shared" si="19"/>
        <v>0</v>
      </c>
      <c r="AH1273" s="3">
        <v>1</v>
      </c>
    </row>
    <row r="1274" spans="1:34" x14ac:dyDescent="0.3">
      <c r="A1274" t="s">
        <v>2704</v>
      </c>
      <c r="B1274" t="s">
        <v>2705</v>
      </c>
      <c r="C1274" t="s">
        <v>1857</v>
      </c>
      <c r="D1274">
        <v>3500000</v>
      </c>
      <c r="E1274">
        <v>3500000</v>
      </c>
      <c r="F1274">
        <v>693957.32</v>
      </c>
      <c r="G1274">
        <v>26835.77</v>
      </c>
      <c r="H1274">
        <v>26835.77</v>
      </c>
      <c r="I1274">
        <v>1158955.81</v>
      </c>
      <c r="J1274" s="186">
        <v>33.113023142857145</v>
      </c>
      <c r="K1274">
        <v>0</v>
      </c>
      <c r="L1274">
        <v>0</v>
      </c>
      <c r="M1274">
        <v>320000</v>
      </c>
      <c r="N1274">
        <v>812120.04</v>
      </c>
      <c r="O1274">
        <v>1852913.13</v>
      </c>
      <c r="P1274">
        <v>0</v>
      </c>
      <c r="Q1274">
        <v>0</v>
      </c>
      <c r="R1274">
        <v>0</v>
      </c>
      <c r="S1274" t="s">
        <v>2156</v>
      </c>
      <c r="T1274" t="s">
        <v>100</v>
      </c>
      <c r="U1274" t="s">
        <v>101</v>
      </c>
      <c r="V1274" t="s">
        <v>100</v>
      </c>
      <c r="W1274" t="s">
        <v>33</v>
      </c>
      <c r="X1274" t="s">
        <v>102</v>
      </c>
      <c r="Y1274" t="s">
        <v>35</v>
      </c>
      <c r="Z1274" s="198">
        <v>45483</v>
      </c>
      <c r="AA1274" s="198">
        <v>45838</v>
      </c>
      <c r="AB1274" t="s">
        <v>36</v>
      </c>
      <c r="AC1274">
        <v>3500000</v>
      </c>
      <c r="AD1274" t="s">
        <v>101</v>
      </c>
      <c r="AE1274" t="s">
        <v>45</v>
      </c>
      <c r="AF1274" s="37">
        <v>0</v>
      </c>
      <c r="AG1274" s="79" t="str">
        <f t="shared" si="19"/>
        <v>0</v>
      </c>
      <c r="AH1274" s="3">
        <v>1</v>
      </c>
    </row>
    <row r="1275" spans="1:34" x14ac:dyDescent="0.3">
      <c r="A1275" t="s">
        <v>2733</v>
      </c>
      <c r="B1275" t="s">
        <v>2734</v>
      </c>
      <c r="C1275" t="s">
        <v>1859</v>
      </c>
      <c r="D1275">
        <v>1000000</v>
      </c>
      <c r="E1275">
        <v>1000000</v>
      </c>
      <c r="F1275">
        <v>0</v>
      </c>
      <c r="G1275">
        <v>0</v>
      </c>
      <c r="H1275">
        <v>0</v>
      </c>
      <c r="I1275">
        <v>920065.31</v>
      </c>
      <c r="J1275" s="186">
        <v>92.00653100000001</v>
      </c>
      <c r="K1275">
        <v>0</v>
      </c>
      <c r="L1275">
        <v>0</v>
      </c>
      <c r="M1275">
        <v>920065.31</v>
      </c>
      <c r="N1275">
        <v>0</v>
      </c>
      <c r="O1275">
        <v>920065.31</v>
      </c>
      <c r="P1275">
        <v>0</v>
      </c>
      <c r="Q1275">
        <v>0</v>
      </c>
      <c r="R1275">
        <v>0</v>
      </c>
      <c r="S1275" t="s">
        <v>231</v>
      </c>
      <c r="T1275" t="s">
        <v>162</v>
      </c>
      <c r="U1275" t="s">
        <v>163</v>
      </c>
      <c r="V1275" t="s">
        <v>162</v>
      </c>
      <c r="W1275" t="s">
        <v>33</v>
      </c>
      <c r="X1275" t="s">
        <v>164</v>
      </c>
      <c r="Y1275" t="s">
        <v>35</v>
      </c>
      <c r="Z1275" s="198">
        <v>45383</v>
      </c>
      <c r="AA1275" s="198">
        <v>45869</v>
      </c>
      <c r="AB1275" t="s">
        <v>36</v>
      </c>
      <c r="AC1275">
        <v>1000000</v>
      </c>
      <c r="AD1275" t="s">
        <v>163</v>
      </c>
      <c r="AE1275" t="s">
        <v>37</v>
      </c>
      <c r="AF1275" s="37">
        <v>0</v>
      </c>
      <c r="AG1275" s="79" t="str">
        <f t="shared" si="19"/>
        <v>0</v>
      </c>
      <c r="AH1275" s="3">
        <v>1</v>
      </c>
    </row>
    <row r="1276" spans="1:34" x14ac:dyDescent="0.3">
      <c r="A1276" t="s">
        <v>2692</v>
      </c>
      <c r="B1276" t="s">
        <v>2693</v>
      </c>
      <c r="C1276" t="s">
        <v>1860</v>
      </c>
      <c r="D1276">
        <v>3600000</v>
      </c>
      <c r="E1276">
        <v>3600000</v>
      </c>
      <c r="F1276">
        <v>0</v>
      </c>
      <c r="G1276">
        <v>0</v>
      </c>
      <c r="H1276">
        <v>0</v>
      </c>
      <c r="I1276">
        <v>814799.83</v>
      </c>
      <c r="J1276" s="186">
        <v>22.633328611111111</v>
      </c>
      <c r="K1276">
        <v>0</v>
      </c>
      <c r="L1276">
        <v>0</v>
      </c>
      <c r="M1276">
        <v>0</v>
      </c>
      <c r="N1276">
        <v>814799.83</v>
      </c>
      <c r="O1276">
        <v>814799.83</v>
      </c>
      <c r="P1276">
        <v>0</v>
      </c>
      <c r="Q1276">
        <v>0</v>
      </c>
      <c r="R1276">
        <v>0</v>
      </c>
      <c r="S1276" t="s">
        <v>111</v>
      </c>
      <c r="T1276" t="s">
        <v>112</v>
      </c>
      <c r="U1276" t="s">
        <v>113</v>
      </c>
      <c r="V1276" t="s">
        <v>112</v>
      </c>
      <c r="W1276" t="s">
        <v>33</v>
      </c>
      <c r="X1276" t="s">
        <v>114</v>
      </c>
      <c r="Y1276" t="s">
        <v>35</v>
      </c>
      <c r="Z1276" s="198">
        <v>45485</v>
      </c>
      <c r="AA1276" s="198">
        <v>46112</v>
      </c>
      <c r="AB1276" t="s">
        <v>36</v>
      </c>
      <c r="AC1276">
        <v>7500000</v>
      </c>
      <c r="AD1276" t="s">
        <v>113</v>
      </c>
      <c r="AE1276" t="s">
        <v>45</v>
      </c>
      <c r="AF1276" s="37">
        <v>0</v>
      </c>
      <c r="AG1276" s="79" t="str">
        <f t="shared" si="19"/>
        <v>0</v>
      </c>
      <c r="AH1276" s="3">
        <v>1</v>
      </c>
    </row>
    <row r="1277" spans="1:34" x14ac:dyDescent="0.3">
      <c r="A1277" t="s">
        <v>2700</v>
      </c>
      <c r="B1277" t="s">
        <v>2701</v>
      </c>
      <c r="C1277" t="s">
        <v>1858</v>
      </c>
      <c r="D1277">
        <v>6100000</v>
      </c>
      <c r="E1277">
        <v>6100000</v>
      </c>
      <c r="F1277">
        <v>0</v>
      </c>
      <c r="G1277">
        <v>0</v>
      </c>
      <c r="H1277">
        <v>0</v>
      </c>
      <c r="I1277">
        <v>6042669.0700000003</v>
      </c>
      <c r="J1277" s="186">
        <v>99.060148688524592</v>
      </c>
      <c r="K1277">
        <v>0</v>
      </c>
      <c r="L1277">
        <v>0</v>
      </c>
      <c r="M1277">
        <v>6039898.7400000002</v>
      </c>
      <c r="N1277">
        <v>2770.33</v>
      </c>
      <c r="O1277">
        <v>6042669.0700000003</v>
      </c>
      <c r="P1277">
        <v>0</v>
      </c>
      <c r="Q1277">
        <v>0</v>
      </c>
      <c r="R1277">
        <v>0</v>
      </c>
      <c r="S1277" t="s">
        <v>1231</v>
      </c>
      <c r="T1277" t="s">
        <v>51</v>
      </c>
      <c r="U1277" t="s">
        <v>52</v>
      </c>
      <c r="V1277" t="s">
        <v>51</v>
      </c>
      <c r="W1277" t="s">
        <v>33</v>
      </c>
      <c r="X1277" t="s">
        <v>53</v>
      </c>
      <c r="Y1277" t="s">
        <v>35</v>
      </c>
      <c r="Z1277" s="198">
        <v>45383</v>
      </c>
      <c r="AA1277" s="198">
        <v>46203</v>
      </c>
      <c r="AB1277" t="s">
        <v>36</v>
      </c>
      <c r="AC1277">
        <v>12100000</v>
      </c>
      <c r="AD1277" t="s">
        <v>52</v>
      </c>
      <c r="AE1277" t="s">
        <v>2231</v>
      </c>
      <c r="AF1277" s="37">
        <v>0</v>
      </c>
      <c r="AG1277" s="79" t="str">
        <f t="shared" si="19"/>
        <v>0</v>
      </c>
      <c r="AH1277" s="3">
        <v>1</v>
      </c>
    </row>
    <row r="1278" spans="1:34" x14ac:dyDescent="0.3">
      <c r="A1278" t="s">
        <v>2690</v>
      </c>
      <c r="B1278" t="s">
        <v>2691</v>
      </c>
      <c r="C1278" t="s">
        <v>1859</v>
      </c>
      <c r="D1278">
        <v>7200001</v>
      </c>
      <c r="E1278">
        <v>7200001</v>
      </c>
      <c r="F1278">
        <v>668283.1</v>
      </c>
      <c r="G1278">
        <v>0</v>
      </c>
      <c r="H1278">
        <v>0</v>
      </c>
      <c r="I1278">
        <v>4422212.1100000003</v>
      </c>
      <c r="J1278" s="186">
        <v>61.419604108388327</v>
      </c>
      <c r="K1278">
        <v>0</v>
      </c>
      <c r="L1278">
        <v>0</v>
      </c>
      <c r="M1278">
        <v>4422212.1100000003</v>
      </c>
      <c r="N1278">
        <v>0</v>
      </c>
      <c r="O1278">
        <v>5090495.21</v>
      </c>
      <c r="P1278">
        <v>0</v>
      </c>
      <c r="Q1278">
        <v>0</v>
      </c>
      <c r="R1278">
        <v>0</v>
      </c>
      <c r="S1278" t="s">
        <v>231</v>
      </c>
      <c r="T1278" t="s">
        <v>162</v>
      </c>
      <c r="U1278" t="s">
        <v>163</v>
      </c>
      <c r="V1278" t="s">
        <v>162</v>
      </c>
      <c r="W1278" t="s">
        <v>33</v>
      </c>
      <c r="X1278" t="s">
        <v>164</v>
      </c>
      <c r="Y1278" t="s">
        <v>35</v>
      </c>
      <c r="Z1278" s="198">
        <v>45383</v>
      </c>
      <c r="AA1278" s="198">
        <v>46022</v>
      </c>
      <c r="AB1278" t="s">
        <v>36</v>
      </c>
      <c r="AC1278">
        <v>12000000</v>
      </c>
      <c r="AD1278" t="s">
        <v>163</v>
      </c>
      <c r="AE1278" t="s">
        <v>45</v>
      </c>
      <c r="AF1278" s="37">
        <v>0</v>
      </c>
      <c r="AG1278" s="79" t="str">
        <f t="shared" si="19"/>
        <v>0</v>
      </c>
      <c r="AH1278" s="3">
        <v>1</v>
      </c>
    </row>
    <row r="1279" spans="1:34" x14ac:dyDescent="0.3">
      <c r="A1279" t="s">
        <v>2694</v>
      </c>
      <c r="B1279" t="s">
        <v>2695</v>
      </c>
      <c r="C1279" t="s">
        <v>1853</v>
      </c>
      <c r="D1279">
        <v>5300000</v>
      </c>
      <c r="E1279">
        <v>5300000</v>
      </c>
      <c r="F1279">
        <v>889550.26</v>
      </c>
      <c r="G1279">
        <v>-7.0000000000000007E-2</v>
      </c>
      <c r="H1279">
        <v>-7.0000000000000007E-2</v>
      </c>
      <c r="I1279">
        <v>2736032.98</v>
      </c>
      <c r="J1279" s="186">
        <v>51.623263773584902</v>
      </c>
      <c r="K1279">
        <v>0</v>
      </c>
      <c r="L1279">
        <v>0</v>
      </c>
      <c r="M1279">
        <v>0</v>
      </c>
      <c r="N1279">
        <v>2736033.05</v>
      </c>
      <c r="O1279">
        <v>3625583.24</v>
      </c>
      <c r="P1279">
        <v>0</v>
      </c>
      <c r="Q1279">
        <v>0</v>
      </c>
      <c r="R1279">
        <v>0</v>
      </c>
      <c r="S1279" t="s">
        <v>391</v>
      </c>
      <c r="T1279" t="s">
        <v>31</v>
      </c>
      <c r="U1279" t="s">
        <v>32</v>
      </c>
      <c r="V1279" t="s">
        <v>31</v>
      </c>
      <c r="W1279" t="s">
        <v>33</v>
      </c>
      <c r="X1279" t="s">
        <v>34</v>
      </c>
      <c r="Y1279" t="s">
        <v>35</v>
      </c>
      <c r="Z1279" s="198">
        <v>45485</v>
      </c>
      <c r="AA1279" s="198">
        <v>46112</v>
      </c>
      <c r="AB1279" t="s">
        <v>36</v>
      </c>
      <c r="AC1279">
        <v>10600000</v>
      </c>
      <c r="AD1279" t="s">
        <v>32</v>
      </c>
      <c r="AE1279" t="s">
        <v>45</v>
      </c>
      <c r="AF1279" s="37">
        <v>0</v>
      </c>
      <c r="AG1279" s="79" t="str">
        <f t="shared" si="19"/>
        <v>0</v>
      </c>
      <c r="AH1279" s="3">
        <v>1</v>
      </c>
    </row>
    <row r="1280" spans="1:34" x14ac:dyDescent="0.3">
      <c r="A1280" t="s">
        <v>2686</v>
      </c>
      <c r="B1280" t="s">
        <v>2687</v>
      </c>
      <c r="C1280" t="s">
        <v>1854</v>
      </c>
      <c r="D1280">
        <v>2400000</v>
      </c>
      <c r="E1280">
        <v>2400000</v>
      </c>
      <c r="F1280">
        <v>0</v>
      </c>
      <c r="G1280">
        <v>0</v>
      </c>
      <c r="H1280">
        <v>0</v>
      </c>
      <c r="I1280">
        <v>2371419.7999999998</v>
      </c>
      <c r="J1280" s="186">
        <v>98.809158333333329</v>
      </c>
      <c r="K1280">
        <v>0</v>
      </c>
      <c r="L1280">
        <v>0</v>
      </c>
      <c r="M1280">
        <v>2163572.88</v>
      </c>
      <c r="N1280">
        <v>207846.92</v>
      </c>
      <c r="O1280">
        <v>2371419.7999999998</v>
      </c>
      <c r="P1280">
        <v>0</v>
      </c>
      <c r="Q1280">
        <v>0</v>
      </c>
      <c r="R1280">
        <v>0</v>
      </c>
      <c r="S1280" t="s">
        <v>72</v>
      </c>
      <c r="T1280" t="s">
        <v>41</v>
      </c>
      <c r="U1280" t="s">
        <v>42</v>
      </c>
      <c r="V1280" t="s">
        <v>41</v>
      </c>
      <c r="W1280" t="s">
        <v>33</v>
      </c>
      <c r="X1280" t="s">
        <v>43</v>
      </c>
      <c r="Y1280" t="s">
        <v>35</v>
      </c>
      <c r="Z1280" s="198">
        <v>45485</v>
      </c>
      <c r="AA1280" s="198">
        <v>45869</v>
      </c>
      <c r="AB1280" t="s">
        <v>36</v>
      </c>
      <c r="AC1280">
        <v>7000000</v>
      </c>
      <c r="AD1280" t="s">
        <v>42</v>
      </c>
      <c r="AE1280" t="s">
        <v>45</v>
      </c>
      <c r="AF1280" s="37">
        <v>0</v>
      </c>
      <c r="AG1280" s="79" t="str">
        <f t="shared" si="19"/>
        <v>0</v>
      </c>
      <c r="AH1280" s="3">
        <v>1</v>
      </c>
    </row>
    <row r="1281" spans="1:34" x14ac:dyDescent="0.3">
      <c r="A1281" t="s">
        <v>2696</v>
      </c>
      <c r="B1281" t="s">
        <v>2697</v>
      </c>
      <c r="C1281" t="s">
        <v>1856</v>
      </c>
      <c r="D1281">
        <v>3300000</v>
      </c>
      <c r="E1281">
        <v>3300000</v>
      </c>
      <c r="F1281">
        <v>0</v>
      </c>
      <c r="G1281">
        <v>0</v>
      </c>
      <c r="H1281">
        <v>0</v>
      </c>
      <c r="I1281">
        <v>3277166.61</v>
      </c>
      <c r="J1281" s="186">
        <v>99.308079090909089</v>
      </c>
      <c r="K1281">
        <v>0</v>
      </c>
      <c r="L1281">
        <v>0</v>
      </c>
      <c r="M1281">
        <v>0</v>
      </c>
      <c r="N1281">
        <v>3277166.61</v>
      </c>
      <c r="O1281">
        <v>3277166.61</v>
      </c>
      <c r="P1281">
        <v>0</v>
      </c>
      <c r="Q1281">
        <v>0</v>
      </c>
      <c r="R1281">
        <v>0</v>
      </c>
      <c r="S1281" t="s">
        <v>1784</v>
      </c>
      <c r="T1281" t="s">
        <v>76</v>
      </c>
      <c r="U1281" t="s">
        <v>77</v>
      </c>
      <c r="V1281" t="s">
        <v>76</v>
      </c>
      <c r="W1281" t="s">
        <v>33</v>
      </c>
      <c r="X1281" t="s">
        <v>78</v>
      </c>
      <c r="Y1281" t="s">
        <v>35</v>
      </c>
      <c r="Z1281" s="198">
        <v>45383</v>
      </c>
      <c r="AA1281" s="198">
        <v>46112</v>
      </c>
      <c r="AB1281" t="s">
        <v>36</v>
      </c>
      <c r="AC1281">
        <v>6500000</v>
      </c>
      <c r="AD1281" t="s">
        <v>77</v>
      </c>
      <c r="AE1281" t="s">
        <v>45</v>
      </c>
      <c r="AF1281" s="37">
        <v>0</v>
      </c>
      <c r="AG1281" s="79" t="str">
        <f t="shared" si="19"/>
        <v>0</v>
      </c>
      <c r="AH1281" s="3">
        <v>1</v>
      </c>
    </row>
    <row r="1282" spans="1:34" x14ac:dyDescent="0.3">
      <c r="A1282" t="s">
        <v>2688</v>
      </c>
      <c r="B1282" t="s">
        <v>2689</v>
      </c>
      <c r="C1282" t="s">
        <v>1857</v>
      </c>
      <c r="D1282">
        <v>2600000</v>
      </c>
      <c r="E1282">
        <v>2600000</v>
      </c>
      <c r="F1282">
        <v>0</v>
      </c>
      <c r="G1282">
        <v>0</v>
      </c>
      <c r="H1282">
        <v>0</v>
      </c>
      <c r="I1282">
        <v>305662.07</v>
      </c>
      <c r="J1282" s="186">
        <v>11.756233461538462</v>
      </c>
      <c r="K1282">
        <v>0</v>
      </c>
      <c r="L1282">
        <v>0</v>
      </c>
      <c r="M1282">
        <v>211629.79</v>
      </c>
      <c r="N1282">
        <v>94032.28</v>
      </c>
      <c r="O1282">
        <v>305662.07</v>
      </c>
      <c r="P1282">
        <v>0</v>
      </c>
      <c r="Q1282">
        <v>0</v>
      </c>
      <c r="R1282">
        <v>0</v>
      </c>
      <c r="S1282" t="s">
        <v>2156</v>
      </c>
      <c r="T1282" t="s">
        <v>100</v>
      </c>
      <c r="U1282" t="s">
        <v>101</v>
      </c>
      <c r="V1282" t="s">
        <v>100</v>
      </c>
      <c r="W1282" t="s">
        <v>33</v>
      </c>
      <c r="X1282" t="s">
        <v>102</v>
      </c>
      <c r="Y1282" t="s">
        <v>35</v>
      </c>
      <c r="Z1282" s="198">
        <v>45485</v>
      </c>
      <c r="AA1282" s="198">
        <v>45869</v>
      </c>
      <c r="AB1282" t="s">
        <v>36</v>
      </c>
      <c r="AC1282">
        <v>2600000</v>
      </c>
      <c r="AD1282" t="s">
        <v>101</v>
      </c>
      <c r="AE1282" t="s">
        <v>45</v>
      </c>
      <c r="AF1282" s="37">
        <v>0</v>
      </c>
      <c r="AG1282" s="79" t="str">
        <f t="shared" si="19"/>
        <v>0</v>
      </c>
      <c r="AH1282" s="3">
        <v>1</v>
      </c>
    </row>
    <row r="1283" spans="1:34" x14ac:dyDescent="0.3">
      <c r="A1283" t="s">
        <v>2698</v>
      </c>
      <c r="B1283" t="s">
        <v>2699</v>
      </c>
      <c r="C1283" t="s">
        <v>1855</v>
      </c>
      <c r="D1283">
        <v>2700001</v>
      </c>
      <c r="E1283">
        <v>2700001</v>
      </c>
      <c r="F1283">
        <v>655681.81000000006</v>
      </c>
      <c r="G1283">
        <v>0</v>
      </c>
      <c r="H1283">
        <v>0</v>
      </c>
      <c r="I1283">
        <v>1983517.82</v>
      </c>
      <c r="J1283" s="186">
        <v>73.463595754223803</v>
      </c>
      <c r="K1283">
        <v>0</v>
      </c>
      <c r="L1283">
        <v>0</v>
      </c>
      <c r="M1283">
        <v>0</v>
      </c>
      <c r="N1283">
        <v>1983517.82</v>
      </c>
      <c r="O1283">
        <v>2639199.63</v>
      </c>
      <c r="P1283">
        <v>0</v>
      </c>
      <c r="Q1283">
        <v>0</v>
      </c>
      <c r="R1283">
        <v>0</v>
      </c>
      <c r="S1283" t="s">
        <v>286</v>
      </c>
      <c r="T1283" t="s">
        <v>57</v>
      </c>
      <c r="U1283" t="s">
        <v>58</v>
      </c>
      <c r="V1283" t="s">
        <v>57</v>
      </c>
      <c r="W1283" t="s">
        <v>33</v>
      </c>
      <c r="X1283" t="s">
        <v>59</v>
      </c>
      <c r="Y1283" t="s">
        <v>35</v>
      </c>
      <c r="Z1283" s="198">
        <v>45485</v>
      </c>
      <c r="AA1283" s="198">
        <v>46112</v>
      </c>
      <c r="AB1283" t="s">
        <v>36</v>
      </c>
      <c r="AC1283">
        <v>8800000</v>
      </c>
      <c r="AD1283" t="s">
        <v>58</v>
      </c>
      <c r="AE1283" t="s">
        <v>45</v>
      </c>
      <c r="AF1283" s="37">
        <v>0</v>
      </c>
      <c r="AG1283" s="79" t="str">
        <f t="shared" ref="AG1283:AG1346" si="20">IF(N1283&lt;0,"1","0")</f>
        <v>0</v>
      </c>
      <c r="AH1283" s="3">
        <v>1</v>
      </c>
    </row>
    <row r="1284" spans="1:34" x14ac:dyDescent="0.3">
      <c r="A1284" t="s">
        <v>2706</v>
      </c>
      <c r="B1284" t="s">
        <v>2707</v>
      </c>
      <c r="C1284" t="s">
        <v>1853</v>
      </c>
      <c r="D1284">
        <v>8000001</v>
      </c>
      <c r="E1284">
        <v>8000001</v>
      </c>
      <c r="F1284">
        <v>1488193.87</v>
      </c>
      <c r="G1284">
        <v>0</v>
      </c>
      <c r="H1284">
        <v>0</v>
      </c>
      <c r="I1284">
        <v>1330359.3999999999</v>
      </c>
      <c r="J1284" s="186">
        <v>16.629490421313697</v>
      </c>
      <c r="K1284">
        <v>0</v>
      </c>
      <c r="L1284">
        <v>0</v>
      </c>
      <c r="M1284">
        <v>0</v>
      </c>
      <c r="N1284">
        <v>1330359.3999999999</v>
      </c>
      <c r="O1284">
        <v>2818553.27</v>
      </c>
      <c r="P1284">
        <v>0</v>
      </c>
      <c r="Q1284">
        <v>0</v>
      </c>
      <c r="R1284">
        <v>0</v>
      </c>
      <c r="S1284" t="s">
        <v>391</v>
      </c>
      <c r="T1284" t="s">
        <v>31</v>
      </c>
      <c r="U1284" t="s">
        <v>32</v>
      </c>
      <c r="V1284" t="s">
        <v>31</v>
      </c>
      <c r="W1284" t="s">
        <v>33</v>
      </c>
      <c r="X1284" t="s">
        <v>34</v>
      </c>
      <c r="Y1284" t="s">
        <v>83</v>
      </c>
      <c r="Z1284" s="198">
        <v>45488</v>
      </c>
      <c r="AA1284" s="198">
        <v>46112</v>
      </c>
      <c r="AB1284" t="s">
        <v>36</v>
      </c>
      <c r="AC1284">
        <v>15000000</v>
      </c>
      <c r="AD1284" t="s">
        <v>32</v>
      </c>
      <c r="AE1284" t="s">
        <v>45</v>
      </c>
      <c r="AF1284" s="37">
        <v>0</v>
      </c>
      <c r="AG1284" s="79" t="str">
        <f t="shared" si="20"/>
        <v>0</v>
      </c>
      <c r="AH1284" s="3">
        <v>1</v>
      </c>
    </row>
    <row r="1285" spans="1:34" x14ac:dyDescent="0.3">
      <c r="A1285" t="s">
        <v>2708</v>
      </c>
      <c r="B1285" t="s">
        <v>2709</v>
      </c>
      <c r="C1285" t="s">
        <v>1858</v>
      </c>
      <c r="D1285">
        <v>2400000</v>
      </c>
      <c r="E1285">
        <v>2400000</v>
      </c>
      <c r="F1285">
        <v>0</v>
      </c>
      <c r="G1285">
        <v>0</v>
      </c>
      <c r="H1285">
        <v>0</v>
      </c>
      <c r="I1285">
        <v>2331262.4300000002</v>
      </c>
      <c r="J1285" s="186">
        <v>97.135934583333338</v>
      </c>
      <c r="K1285">
        <v>0</v>
      </c>
      <c r="L1285">
        <v>0</v>
      </c>
      <c r="M1285">
        <v>2331262.4300000002</v>
      </c>
      <c r="N1285">
        <v>0</v>
      </c>
      <c r="O1285">
        <v>2331262.4300000002</v>
      </c>
      <c r="P1285">
        <v>0</v>
      </c>
      <c r="Q1285">
        <v>0</v>
      </c>
      <c r="R1285">
        <v>0</v>
      </c>
      <c r="S1285" t="s">
        <v>1231</v>
      </c>
      <c r="T1285" t="s">
        <v>51</v>
      </c>
      <c r="U1285" t="s">
        <v>52</v>
      </c>
      <c r="V1285" t="s">
        <v>51</v>
      </c>
      <c r="W1285" t="s">
        <v>33</v>
      </c>
      <c r="X1285" t="s">
        <v>53</v>
      </c>
      <c r="Y1285" t="s">
        <v>35</v>
      </c>
      <c r="Z1285" s="198">
        <v>45383</v>
      </c>
      <c r="AA1285" s="198">
        <v>46112</v>
      </c>
      <c r="AB1285" t="s">
        <v>36</v>
      </c>
      <c r="AC1285">
        <v>2400000</v>
      </c>
      <c r="AD1285" t="s">
        <v>52</v>
      </c>
      <c r="AE1285" t="s">
        <v>37</v>
      </c>
      <c r="AF1285" s="37">
        <v>0</v>
      </c>
      <c r="AG1285" s="79" t="str">
        <f t="shared" si="20"/>
        <v>0</v>
      </c>
      <c r="AH1285" s="3">
        <v>1</v>
      </c>
    </row>
    <row r="1286" spans="1:34" x14ac:dyDescent="0.3">
      <c r="A1286" t="s">
        <v>2745</v>
      </c>
      <c r="B1286" t="s">
        <v>2746</v>
      </c>
      <c r="C1286" t="s">
        <v>1856</v>
      </c>
      <c r="D1286">
        <v>5500000</v>
      </c>
      <c r="E1286">
        <v>5500000</v>
      </c>
      <c r="F1286">
        <v>0</v>
      </c>
      <c r="G1286">
        <v>0</v>
      </c>
      <c r="H1286">
        <v>0</v>
      </c>
      <c r="I1286">
        <v>5147982.99</v>
      </c>
      <c r="J1286" s="186">
        <v>93.59969072727273</v>
      </c>
      <c r="K1286">
        <v>0</v>
      </c>
      <c r="L1286">
        <v>0</v>
      </c>
      <c r="M1286">
        <v>3972081.44</v>
      </c>
      <c r="N1286">
        <v>1175901.55</v>
      </c>
      <c r="O1286">
        <v>5147982.99</v>
      </c>
      <c r="P1286">
        <v>0</v>
      </c>
      <c r="Q1286">
        <v>0</v>
      </c>
      <c r="R1286">
        <v>0</v>
      </c>
      <c r="S1286" t="s">
        <v>1784</v>
      </c>
      <c r="T1286" t="s">
        <v>76</v>
      </c>
      <c r="U1286" t="s">
        <v>77</v>
      </c>
      <c r="V1286" t="s">
        <v>76</v>
      </c>
      <c r="W1286" t="s">
        <v>33</v>
      </c>
      <c r="X1286" t="s">
        <v>78</v>
      </c>
      <c r="Y1286" t="s">
        <v>35</v>
      </c>
      <c r="Z1286" s="198">
        <v>45383</v>
      </c>
      <c r="AA1286" s="198">
        <v>46112</v>
      </c>
      <c r="AB1286" t="s">
        <v>36</v>
      </c>
      <c r="AC1286">
        <v>3000000</v>
      </c>
      <c r="AD1286" t="s">
        <v>77</v>
      </c>
      <c r="AE1286" t="s">
        <v>45</v>
      </c>
      <c r="AF1286" s="37">
        <v>0</v>
      </c>
      <c r="AG1286" s="79" t="str">
        <f t="shared" si="20"/>
        <v>0</v>
      </c>
      <c r="AH1286" s="3">
        <v>1</v>
      </c>
    </row>
    <row r="1287" spans="1:34" x14ac:dyDescent="0.3">
      <c r="A1287" t="s">
        <v>2743</v>
      </c>
      <c r="B1287" t="s">
        <v>2744</v>
      </c>
      <c r="C1287" t="s">
        <v>1856</v>
      </c>
      <c r="D1287">
        <v>1000000</v>
      </c>
      <c r="E1287">
        <v>1000000</v>
      </c>
      <c r="F1287">
        <v>0</v>
      </c>
      <c r="G1287">
        <v>0</v>
      </c>
      <c r="H1287">
        <v>0</v>
      </c>
      <c r="I1287">
        <v>986955.53</v>
      </c>
      <c r="J1287" s="186">
        <v>98.695553000000004</v>
      </c>
      <c r="K1287">
        <v>0</v>
      </c>
      <c r="L1287">
        <v>0</v>
      </c>
      <c r="M1287">
        <v>986955.53</v>
      </c>
      <c r="N1287">
        <v>0</v>
      </c>
      <c r="O1287">
        <v>986955.53</v>
      </c>
      <c r="P1287">
        <v>0</v>
      </c>
      <c r="Q1287">
        <v>0</v>
      </c>
      <c r="R1287">
        <v>0</v>
      </c>
      <c r="S1287" t="s">
        <v>1784</v>
      </c>
      <c r="T1287" t="s">
        <v>76</v>
      </c>
      <c r="U1287" t="s">
        <v>77</v>
      </c>
      <c r="V1287" t="s">
        <v>76</v>
      </c>
      <c r="W1287" t="s">
        <v>33</v>
      </c>
      <c r="X1287" t="s">
        <v>78</v>
      </c>
      <c r="Y1287" t="s">
        <v>35</v>
      </c>
      <c r="Z1287" s="198">
        <v>45383</v>
      </c>
      <c r="AA1287" s="198">
        <v>46112</v>
      </c>
      <c r="AB1287" t="s">
        <v>36</v>
      </c>
      <c r="AC1287">
        <v>1000000</v>
      </c>
      <c r="AD1287" t="s">
        <v>77</v>
      </c>
      <c r="AE1287" t="s">
        <v>37</v>
      </c>
      <c r="AF1287" s="37">
        <v>0</v>
      </c>
      <c r="AG1287" s="79" t="str">
        <f t="shared" si="20"/>
        <v>0</v>
      </c>
      <c r="AH1287" s="3">
        <v>1</v>
      </c>
    </row>
    <row r="1288" spans="1:34" x14ac:dyDescent="0.3">
      <c r="A1288" t="s">
        <v>2712</v>
      </c>
      <c r="B1288" t="s">
        <v>2713</v>
      </c>
      <c r="C1288" t="s">
        <v>1853</v>
      </c>
      <c r="D1288">
        <v>2500000</v>
      </c>
      <c r="E1288">
        <v>2500000</v>
      </c>
      <c r="F1288">
        <v>43005.48</v>
      </c>
      <c r="G1288">
        <v>0</v>
      </c>
      <c r="H1288">
        <v>0</v>
      </c>
      <c r="I1288">
        <v>2437778.88</v>
      </c>
      <c r="J1288" s="186">
        <v>97.51115519999999</v>
      </c>
      <c r="K1288">
        <v>0</v>
      </c>
      <c r="L1288">
        <v>0</v>
      </c>
      <c r="M1288">
        <v>2437778.88</v>
      </c>
      <c r="N1288">
        <v>0</v>
      </c>
      <c r="O1288">
        <v>2480784.36</v>
      </c>
      <c r="P1288">
        <v>0</v>
      </c>
      <c r="Q1288">
        <v>0</v>
      </c>
      <c r="R1288">
        <v>0</v>
      </c>
      <c r="S1288" t="s">
        <v>391</v>
      </c>
      <c r="T1288" t="s">
        <v>31</v>
      </c>
      <c r="U1288" t="s">
        <v>32</v>
      </c>
      <c r="V1288" t="s">
        <v>31</v>
      </c>
      <c r="W1288" t="s">
        <v>33</v>
      </c>
      <c r="X1288" t="s">
        <v>34</v>
      </c>
      <c r="Y1288" t="s">
        <v>35</v>
      </c>
      <c r="Z1288" s="198">
        <v>45488</v>
      </c>
      <c r="AA1288" s="198">
        <v>46112</v>
      </c>
      <c r="AB1288" t="s">
        <v>36</v>
      </c>
      <c r="AC1288">
        <v>2500000</v>
      </c>
      <c r="AD1288" t="s">
        <v>32</v>
      </c>
      <c r="AE1288" t="s">
        <v>45</v>
      </c>
      <c r="AF1288" s="37">
        <v>0</v>
      </c>
      <c r="AG1288" s="79" t="str">
        <f t="shared" si="20"/>
        <v>0</v>
      </c>
      <c r="AH1288" s="3">
        <v>1</v>
      </c>
    </row>
    <row r="1289" spans="1:34" x14ac:dyDescent="0.3">
      <c r="A1289" t="s">
        <v>2710</v>
      </c>
      <c r="B1289" t="s">
        <v>2711</v>
      </c>
      <c r="C1289" t="s">
        <v>1853</v>
      </c>
      <c r="D1289">
        <v>4400000</v>
      </c>
      <c r="E1289">
        <v>4400000</v>
      </c>
      <c r="F1289">
        <v>13632.82</v>
      </c>
      <c r="G1289">
        <v>0</v>
      </c>
      <c r="H1289">
        <v>0</v>
      </c>
      <c r="I1289">
        <v>4226723.08</v>
      </c>
      <c r="J1289" s="186">
        <v>96.06188818181819</v>
      </c>
      <c r="K1289">
        <v>0</v>
      </c>
      <c r="L1289">
        <v>0</v>
      </c>
      <c r="M1289">
        <v>4226723.08</v>
      </c>
      <c r="N1289">
        <v>0</v>
      </c>
      <c r="O1289">
        <v>4240355.9000000004</v>
      </c>
      <c r="P1289">
        <v>0</v>
      </c>
      <c r="Q1289">
        <v>0</v>
      </c>
      <c r="R1289">
        <v>0</v>
      </c>
      <c r="S1289" t="s">
        <v>391</v>
      </c>
      <c r="T1289" t="s">
        <v>31</v>
      </c>
      <c r="U1289" t="s">
        <v>32</v>
      </c>
      <c r="V1289" t="s">
        <v>31</v>
      </c>
      <c r="W1289" t="s">
        <v>33</v>
      </c>
      <c r="X1289" t="s">
        <v>34</v>
      </c>
      <c r="Y1289" t="s">
        <v>35</v>
      </c>
      <c r="Z1289" s="198">
        <v>45488</v>
      </c>
      <c r="AA1289" s="198">
        <v>46112</v>
      </c>
      <c r="AB1289" t="s">
        <v>36</v>
      </c>
      <c r="AC1289">
        <v>4400000</v>
      </c>
      <c r="AD1289" t="s">
        <v>32</v>
      </c>
      <c r="AE1289" t="s">
        <v>45</v>
      </c>
      <c r="AF1289" s="37">
        <v>0</v>
      </c>
      <c r="AG1289" s="79" t="str">
        <f t="shared" si="20"/>
        <v>0</v>
      </c>
      <c r="AH1289" s="3">
        <v>1</v>
      </c>
    </row>
    <row r="1290" spans="1:34" x14ac:dyDescent="0.3">
      <c r="A1290" t="s">
        <v>2729</v>
      </c>
      <c r="B1290" t="s">
        <v>2730</v>
      </c>
      <c r="C1290" t="s">
        <v>1854</v>
      </c>
      <c r="D1290">
        <v>5500000</v>
      </c>
      <c r="E1290">
        <v>5500000</v>
      </c>
      <c r="F1290">
        <v>813503.93</v>
      </c>
      <c r="G1290">
        <v>0</v>
      </c>
      <c r="H1290">
        <v>0</v>
      </c>
      <c r="I1290">
        <v>3827717.65</v>
      </c>
      <c r="J1290" s="186">
        <v>69.594866363636356</v>
      </c>
      <c r="K1290">
        <v>0</v>
      </c>
      <c r="L1290">
        <v>0</v>
      </c>
      <c r="M1290">
        <v>3827717.65</v>
      </c>
      <c r="N1290">
        <v>0</v>
      </c>
      <c r="O1290">
        <v>4641221.58</v>
      </c>
      <c r="P1290">
        <v>0</v>
      </c>
      <c r="Q1290">
        <v>0</v>
      </c>
      <c r="R1290">
        <v>0</v>
      </c>
      <c r="S1290" t="s">
        <v>72</v>
      </c>
      <c r="T1290" t="s">
        <v>41</v>
      </c>
      <c r="U1290" t="s">
        <v>42</v>
      </c>
      <c r="V1290" t="s">
        <v>41</v>
      </c>
      <c r="W1290" t="s">
        <v>33</v>
      </c>
      <c r="X1290" t="s">
        <v>43</v>
      </c>
      <c r="Y1290" t="s">
        <v>35</v>
      </c>
      <c r="Z1290" s="198">
        <v>45488</v>
      </c>
      <c r="AA1290" s="198">
        <v>45869</v>
      </c>
      <c r="AB1290" t="s">
        <v>36</v>
      </c>
      <c r="AC1290">
        <v>5500000</v>
      </c>
      <c r="AD1290" t="s">
        <v>42</v>
      </c>
      <c r="AE1290" t="s">
        <v>45</v>
      </c>
      <c r="AF1290" s="37">
        <v>0</v>
      </c>
      <c r="AG1290" s="79" t="str">
        <f t="shared" si="20"/>
        <v>0</v>
      </c>
      <c r="AH1290" s="3">
        <v>1</v>
      </c>
    </row>
    <row r="1291" spans="1:34" x14ac:dyDescent="0.3">
      <c r="A1291" t="s">
        <v>2805</v>
      </c>
      <c r="B1291" t="s">
        <v>2806</v>
      </c>
      <c r="C1291" t="s">
        <v>1854</v>
      </c>
      <c r="D1291">
        <v>4300000</v>
      </c>
      <c r="E1291">
        <v>4300000</v>
      </c>
      <c r="F1291">
        <v>466982.67</v>
      </c>
      <c r="G1291">
        <v>0</v>
      </c>
      <c r="H1291">
        <v>0</v>
      </c>
      <c r="I1291">
        <v>3571053.46</v>
      </c>
      <c r="J1291" s="186">
        <v>83.047754883720927</v>
      </c>
      <c r="K1291">
        <v>0</v>
      </c>
      <c r="L1291">
        <v>0</v>
      </c>
      <c r="M1291">
        <v>2843694.08</v>
      </c>
      <c r="N1291">
        <v>727359.38</v>
      </c>
      <c r="O1291">
        <v>4038036.13</v>
      </c>
      <c r="P1291">
        <v>0</v>
      </c>
      <c r="Q1291">
        <v>0</v>
      </c>
      <c r="R1291">
        <v>0</v>
      </c>
      <c r="S1291" t="s">
        <v>72</v>
      </c>
      <c r="T1291" t="s">
        <v>41</v>
      </c>
      <c r="U1291" t="s">
        <v>42</v>
      </c>
      <c r="V1291" t="s">
        <v>41</v>
      </c>
      <c r="W1291" t="s">
        <v>33</v>
      </c>
      <c r="X1291" t="s">
        <v>43</v>
      </c>
      <c r="Y1291" t="s">
        <v>35</v>
      </c>
      <c r="Z1291" s="198">
        <v>45489</v>
      </c>
      <c r="AA1291" s="198">
        <v>45869</v>
      </c>
      <c r="AB1291" t="s">
        <v>36</v>
      </c>
      <c r="AC1291">
        <v>4300000</v>
      </c>
      <c r="AD1291" t="s">
        <v>42</v>
      </c>
      <c r="AE1291" t="s">
        <v>45</v>
      </c>
      <c r="AF1291" s="37">
        <v>0</v>
      </c>
      <c r="AG1291" s="79" t="str">
        <f t="shared" si="20"/>
        <v>0</v>
      </c>
      <c r="AH1291" s="3">
        <v>1</v>
      </c>
    </row>
    <row r="1292" spans="1:34" x14ac:dyDescent="0.3">
      <c r="A1292" t="s">
        <v>3110</v>
      </c>
      <c r="B1292" t="s">
        <v>3111</v>
      </c>
      <c r="C1292" t="s">
        <v>1854</v>
      </c>
      <c r="D1292">
        <v>5300000</v>
      </c>
      <c r="E1292">
        <v>5300000</v>
      </c>
      <c r="F1292">
        <v>51529.01</v>
      </c>
      <c r="G1292">
        <v>0</v>
      </c>
      <c r="H1292">
        <v>0</v>
      </c>
      <c r="I1292">
        <v>3571001.72</v>
      </c>
      <c r="J1292" s="186">
        <v>67.377390943396236</v>
      </c>
      <c r="K1292">
        <v>0</v>
      </c>
      <c r="L1292">
        <v>0</v>
      </c>
      <c r="M1292">
        <v>3271001.64</v>
      </c>
      <c r="N1292">
        <v>300000.08</v>
      </c>
      <c r="O1292">
        <v>3622530.73</v>
      </c>
      <c r="P1292">
        <v>0</v>
      </c>
      <c r="Q1292">
        <v>0</v>
      </c>
      <c r="R1292">
        <v>0</v>
      </c>
      <c r="S1292" t="s">
        <v>72</v>
      </c>
      <c r="T1292" t="s">
        <v>41</v>
      </c>
      <c r="U1292" t="s">
        <v>42</v>
      </c>
      <c r="V1292" t="s">
        <v>41</v>
      </c>
      <c r="W1292" t="s">
        <v>33</v>
      </c>
      <c r="X1292" t="s">
        <v>43</v>
      </c>
      <c r="Y1292" t="s">
        <v>35</v>
      </c>
      <c r="Z1292" s="198">
        <v>45650</v>
      </c>
      <c r="AA1292" s="198">
        <v>46022</v>
      </c>
      <c r="AB1292" t="s">
        <v>36</v>
      </c>
      <c r="AC1292">
        <v>5300000</v>
      </c>
      <c r="AD1292" t="s">
        <v>42</v>
      </c>
      <c r="AE1292" t="s">
        <v>45</v>
      </c>
      <c r="AF1292" s="37">
        <v>0</v>
      </c>
      <c r="AG1292" s="79" t="str">
        <f t="shared" si="20"/>
        <v>0</v>
      </c>
      <c r="AH1292" s="3">
        <v>1</v>
      </c>
    </row>
    <row r="1293" spans="1:34" x14ac:dyDescent="0.3">
      <c r="A1293" t="s">
        <v>2715</v>
      </c>
      <c r="B1293" t="s">
        <v>2716</v>
      </c>
      <c r="C1293" t="s">
        <v>1853</v>
      </c>
      <c r="D1293">
        <v>4600000</v>
      </c>
      <c r="E1293">
        <v>4600000</v>
      </c>
      <c r="F1293">
        <v>0</v>
      </c>
      <c r="G1293">
        <v>0</v>
      </c>
      <c r="H1293">
        <v>0</v>
      </c>
      <c r="I1293">
        <v>3219763.06</v>
      </c>
      <c r="J1293" s="186">
        <v>69.994849130434787</v>
      </c>
      <c r="K1293">
        <v>0</v>
      </c>
      <c r="L1293">
        <v>0</v>
      </c>
      <c r="M1293">
        <v>3219763.06</v>
      </c>
      <c r="N1293">
        <v>0</v>
      </c>
      <c r="O1293">
        <v>3219763.06</v>
      </c>
      <c r="P1293">
        <v>0</v>
      </c>
      <c r="Q1293">
        <v>0</v>
      </c>
      <c r="R1293">
        <v>0</v>
      </c>
      <c r="S1293" t="s">
        <v>391</v>
      </c>
      <c r="T1293" t="s">
        <v>31</v>
      </c>
      <c r="U1293" t="s">
        <v>32</v>
      </c>
      <c r="V1293" t="s">
        <v>31</v>
      </c>
      <c r="W1293" t="s">
        <v>33</v>
      </c>
      <c r="X1293" t="s">
        <v>34</v>
      </c>
      <c r="Y1293" t="s">
        <v>35</v>
      </c>
      <c r="Z1293" s="198">
        <v>45489</v>
      </c>
      <c r="AA1293" s="198">
        <v>46112</v>
      </c>
      <c r="AB1293" t="s">
        <v>36</v>
      </c>
      <c r="AC1293">
        <v>4600000</v>
      </c>
      <c r="AD1293" t="s">
        <v>32</v>
      </c>
      <c r="AE1293" t="s">
        <v>45</v>
      </c>
      <c r="AF1293" s="37">
        <v>0</v>
      </c>
      <c r="AG1293" s="79" t="str">
        <f t="shared" si="20"/>
        <v>0</v>
      </c>
      <c r="AH1293" s="3">
        <v>1</v>
      </c>
    </row>
    <row r="1294" spans="1:34" x14ac:dyDescent="0.3">
      <c r="A1294" t="s">
        <v>2717</v>
      </c>
      <c r="B1294" t="s">
        <v>2718</v>
      </c>
      <c r="C1294" t="s">
        <v>1856</v>
      </c>
      <c r="D1294">
        <v>2900000</v>
      </c>
      <c r="E1294">
        <v>2900000</v>
      </c>
      <c r="F1294">
        <v>0</v>
      </c>
      <c r="G1294">
        <v>0</v>
      </c>
      <c r="H1294">
        <v>0</v>
      </c>
      <c r="I1294">
        <v>2888637.7</v>
      </c>
      <c r="J1294" s="186">
        <v>99.608196551724149</v>
      </c>
      <c r="K1294">
        <v>0</v>
      </c>
      <c r="L1294">
        <v>0</v>
      </c>
      <c r="M1294">
        <v>2888637.7</v>
      </c>
      <c r="N1294">
        <v>0</v>
      </c>
      <c r="O1294">
        <v>2888637.7</v>
      </c>
      <c r="P1294">
        <v>0</v>
      </c>
      <c r="Q1294">
        <v>0</v>
      </c>
      <c r="R1294">
        <v>0</v>
      </c>
      <c r="S1294" t="s">
        <v>1784</v>
      </c>
      <c r="T1294" t="s">
        <v>76</v>
      </c>
      <c r="U1294" t="s">
        <v>77</v>
      </c>
      <c r="V1294" t="s">
        <v>76</v>
      </c>
      <c r="W1294" t="s">
        <v>33</v>
      </c>
      <c r="X1294" t="s">
        <v>78</v>
      </c>
      <c r="Y1294" t="s">
        <v>35</v>
      </c>
      <c r="Z1294" s="198">
        <v>45383</v>
      </c>
      <c r="AA1294" s="198">
        <v>46112</v>
      </c>
      <c r="AB1294" t="s">
        <v>36</v>
      </c>
      <c r="AC1294">
        <v>2900000</v>
      </c>
      <c r="AD1294" t="s">
        <v>77</v>
      </c>
      <c r="AE1294" t="s">
        <v>37</v>
      </c>
      <c r="AF1294" s="37">
        <v>0</v>
      </c>
      <c r="AG1294" s="79" t="str">
        <f t="shared" si="20"/>
        <v>0</v>
      </c>
      <c r="AH1294" s="3">
        <v>1</v>
      </c>
    </row>
    <row r="1295" spans="1:34" x14ac:dyDescent="0.3">
      <c r="A1295" t="s">
        <v>2719</v>
      </c>
      <c r="B1295" t="s">
        <v>2720</v>
      </c>
      <c r="C1295" t="s">
        <v>1856</v>
      </c>
      <c r="D1295">
        <v>5500000</v>
      </c>
      <c r="E1295">
        <v>5500000</v>
      </c>
      <c r="F1295">
        <v>0</v>
      </c>
      <c r="G1295">
        <v>0</v>
      </c>
      <c r="H1295">
        <v>0</v>
      </c>
      <c r="I1295">
        <v>5494069.9900000002</v>
      </c>
      <c r="J1295" s="186">
        <v>99.892181636363645</v>
      </c>
      <c r="K1295">
        <v>0</v>
      </c>
      <c r="L1295">
        <v>0</v>
      </c>
      <c r="M1295">
        <v>5494069.9900000002</v>
      </c>
      <c r="N1295">
        <v>0</v>
      </c>
      <c r="O1295">
        <v>5494069.9900000002</v>
      </c>
      <c r="P1295">
        <v>0</v>
      </c>
      <c r="Q1295">
        <v>0</v>
      </c>
      <c r="R1295">
        <v>0</v>
      </c>
      <c r="S1295" t="s">
        <v>1784</v>
      </c>
      <c r="T1295" t="s">
        <v>76</v>
      </c>
      <c r="U1295" t="s">
        <v>77</v>
      </c>
      <c r="V1295" t="s">
        <v>76</v>
      </c>
      <c r="W1295" t="s">
        <v>33</v>
      </c>
      <c r="X1295" t="s">
        <v>78</v>
      </c>
      <c r="Y1295" t="s">
        <v>35</v>
      </c>
      <c r="Z1295" s="198">
        <v>45383</v>
      </c>
      <c r="AA1295" s="198">
        <v>46112</v>
      </c>
      <c r="AB1295" t="s">
        <v>36</v>
      </c>
      <c r="AC1295">
        <v>5500000</v>
      </c>
      <c r="AD1295" t="s">
        <v>77</v>
      </c>
      <c r="AE1295" t="s">
        <v>37</v>
      </c>
      <c r="AF1295" s="37">
        <v>0</v>
      </c>
      <c r="AG1295" s="79" t="str">
        <f t="shared" si="20"/>
        <v>0</v>
      </c>
      <c r="AH1295" s="3">
        <v>1</v>
      </c>
    </row>
    <row r="1296" spans="1:34" x14ac:dyDescent="0.3">
      <c r="A1296" t="s">
        <v>2721</v>
      </c>
      <c r="B1296" t="s">
        <v>2722</v>
      </c>
      <c r="C1296" t="s">
        <v>1856</v>
      </c>
      <c r="D1296">
        <v>1500000</v>
      </c>
      <c r="E1296">
        <v>1500000</v>
      </c>
      <c r="F1296">
        <v>0</v>
      </c>
      <c r="G1296">
        <v>0</v>
      </c>
      <c r="H1296">
        <v>0</v>
      </c>
      <c r="I1296">
        <v>1488420.37</v>
      </c>
      <c r="J1296" s="186">
        <v>99.22802466666667</v>
      </c>
      <c r="K1296">
        <v>0</v>
      </c>
      <c r="L1296">
        <v>0</v>
      </c>
      <c r="M1296">
        <v>1488420.37</v>
      </c>
      <c r="N1296">
        <v>0</v>
      </c>
      <c r="O1296">
        <v>1488420.37</v>
      </c>
      <c r="P1296">
        <v>0</v>
      </c>
      <c r="Q1296">
        <v>0</v>
      </c>
      <c r="R1296">
        <v>0</v>
      </c>
      <c r="S1296" t="s">
        <v>1784</v>
      </c>
      <c r="T1296" t="s">
        <v>76</v>
      </c>
      <c r="U1296" t="s">
        <v>77</v>
      </c>
      <c r="V1296" t="s">
        <v>76</v>
      </c>
      <c r="W1296" t="s">
        <v>33</v>
      </c>
      <c r="X1296" t="s">
        <v>78</v>
      </c>
      <c r="Y1296" t="s">
        <v>35</v>
      </c>
      <c r="Z1296" s="198">
        <v>45383</v>
      </c>
      <c r="AA1296" s="198">
        <v>46112</v>
      </c>
      <c r="AB1296" t="s">
        <v>36</v>
      </c>
      <c r="AC1296">
        <v>1500000</v>
      </c>
      <c r="AD1296" t="s">
        <v>77</v>
      </c>
      <c r="AE1296" t="s">
        <v>37</v>
      </c>
      <c r="AF1296" s="37">
        <v>0</v>
      </c>
      <c r="AG1296" s="79" t="str">
        <f t="shared" si="20"/>
        <v>0</v>
      </c>
      <c r="AH1296" s="3">
        <v>1</v>
      </c>
    </row>
    <row r="1297" spans="1:34" x14ac:dyDescent="0.3">
      <c r="A1297" t="s">
        <v>2723</v>
      </c>
      <c r="B1297" t="s">
        <v>2724</v>
      </c>
      <c r="C1297" t="s">
        <v>1853</v>
      </c>
      <c r="D1297">
        <v>7800000</v>
      </c>
      <c r="E1297">
        <v>7800000</v>
      </c>
      <c r="F1297">
        <v>727113.92</v>
      </c>
      <c r="G1297">
        <v>0</v>
      </c>
      <c r="H1297">
        <v>0</v>
      </c>
      <c r="I1297">
        <v>6039265.4000000004</v>
      </c>
      <c r="J1297" s="186">
        <v>77.426479487179492</v>
      </c>
      <c r="K1297">
        <v>0</v>
      </c>
      <c r="L1297">
        <v>0</v>
      </c>
      <c r="M1297">
        <v>3411146</v>
      </c>
      <c r="N1297">
        <v>2628119.4</v>
      </c>
      <c r="O1297">
        <v>6766379.3200000003</v>
      </c>
      <c r="P1297">
        <v>0</v>
      </c>
      <c r="Q1297">
        <v>0</v>
      </c>
      <c r="R1297">
        <v>0</v>
      </c>
      <c r="S1297" t="s">
        <v>391</v>
      </c>
      <c r="T1297" t="s">
        <v>31</v>
      </c>
      <c r="U1297" t="s">
        <v>32</v>
      </c>
      <c r="V1297" t="s">
        <v>31</v>
      </c>
      <c r="W1297" t="s">
        <v>33</v>
      </c>
      <c r="X1297" t="s">
        <v>34</v>
      </c>
      <c r="Y1297" t="s">
        <v>35</v>
      </c>
      <c r="Z1297" s="198">
        <v>45490</v>
      </c>
      <c r="AA1297" s="198">
        <v>46112</v>
      </c>
      <c r="AB1297" t="s">
        <v>36</v>
      </c>
      <c r="AC1297">
        <v>7800000</v>
      </c>
      <c r="AD1297" t="s">
        <v>32</v>
      </c>
      <c r="AE1297" t="s">
        <v>45</v>
      </c>
      <c r="AF1297" s="37">
        <v>0</v>
      </c>
      <c r="AG1297" s="79" t="str">
        <f t="shared" si="20"/>
        <v>0</v>
      </c>
      <c r="AH1297" s="3">
        <v>1</v>
      </c>
    </row>
    <row r="1298" spans="1:34" x14ac:dyDescent="0.3">
      <c r="A1298" t="s">
        <v>2737</v>
      </c>
      <c r="B1298" t="s">
        <v>2738</v>
      </c>
      <c r="C1298" t="s">
        <v>1859</v>
      </c>
      <c r="D1298">
        <v>4300000</v>
      </c>
      <c r="E1298">
        <v>4300000</v>
      </c>
      <c r="F1298">
        <v>4038273.3</v>
      </c>
      <c r="G1298">
        <v>0</v>
      </c>
      <c r="H1298">
        <v>0</v>
      </c>
      <c r="I1298">
        <v>52560.63</v>
      </c>
      <c r="J1298" s="186">
        <v>1.2223402325581394</v>
      </c>
      <c r="K1298">
        <v>0</v>
      </c>
      <c r="L1298">
        <v>0</v>
      </c>
      <c r="M1298">
        <v>0</v>
      </c>
      <c r="N1298">
        <v>52560.63</v>
      </c>
      <c r="O1298">
        <v>4090833.93</v>
      </c>
      <c r="P1298">
        <v>0</v>
      </c>
      <c r="Q1298">
        <v>0</v>
      </c>
      <c r="R1298">
        <v>0</v>
      </c>
      <c r="S1298" t="s">
        <v>1355</v>
      </c>
      <c r="T1298" t="s">
        <v>162</v>
      </c>
      <c r="U1298" t="s">
        <v>163</v>
      </c>
      <c r="V1298" t="s">
        <v>162</v>
      </c>
      <c r="W1298" t="s">
        <v>33</v>
      </c>
      <c r="X1298" t="s">
        <v>164</v>
      </c>
      <c r="Y1298" t="s">
        <v>35</v>
      </c>
      <c r="Z1298" s="198">
        <v>45383</v>
      </c>
      <c r="AA1298" s="198">
        <v>45930</v>
      </c>
      <c r="AB1298" t="s">
        <v>36</v>
      </c>
      <c r="AC1298">
        <v>4300000</v>
      </c>
      <c r="AD1298" t="s">
        <v>163</v>
      </c>
      <c r="AE1298" t="s">
        <v>45</v>
      </c>
      <c r="AF1298" s="37">
        <v>0</v>
      </c>
      <c r="AG1298" s="79" t="str">
        <f t="shared" si="20"/>
        <v>0</v>
      </c>
      <c r="AH1298" s="3">
        <v>1</v>
      </c>
    </row>
    <row r="1299" spans="1:34" x14ac:dyDescent="0.3">
      <c r="A1299" t="s">
        <v>2735</v>
      </c>
      <c r="B1299" t="s">
        <v>2736</v>
      </c>
      <c r="C1299" t="s">
        <v>1859</v>
      </c>
      <c r="D1299">
        <v>1400000</v>
      </c>
      <c r="E1299">
        <v>1400000</v>
      </c>
      <c r="F1299">
        <v>0</v>
      </c>
      <c r="G1299">
        <v>0</v>
      </c>
      <c r="H1299">
        <v>0</v>
      </c>
      <c r="I1299">
        <v>985442.83</v>
      </c>
      <c r="J1299" s="186">
        <v>70.388773571428572</v>
      </c>
      <c r="K1299">
        <v>0</v>
      </c>
      <c r="L1299">
        <v>0</v>
      </c>
      <c r="M1299">
        <v>985442.83</v>
      </c>
      <c r="N1299">
        <v>0</v>
      </c>
      <c r="O1299">
        <v>985442.83</v>
      </c>
      <c r="P1299">
        <v>0</v>
      </c>
      <c r="Q1299">
        <v>0</v>
      </c>
      <c r="R1299">
        <v>0</v>
      </c>
      <c r="S1299" t="s">
        <v>1355</v>
      </c>
      <c r="T1299" t="s">
        <v>162</v>
      </c>
      <c r="U1299" t="s">
        <v>163</v>
      </c>
      <c r="V1299" t="s">
        <v>162</v>
      </c>
      <c r="W1299" t="s">
        <v>33</v>
      </c>
      <c r="X1299" t="s">
        <v>164</v>
      </c>
      <c r="Y1299" t="s">
        <v>35</v>
      </c>
      <c r="Z1299" s="198">
        <v>45383</v>
      </c>
      <c r="AA1299" s="198">
        <v>45900</v>
      </c>
      <c r="AB1299" t="s">
        <v>36</v>
      </c>
      <c r="AC1299">
        <v>1400000</v>
      </c>
      <c r="AD1299" t="s">
        <v>163</v>
      </c>
      <c r="AE1299" t="s">
        <v>37</v>
      </c>
      <c r="AF1299" s="37">
        <v>0</v>
      </c>
      <c r="AG1299" s="79" t="str">
        <f t="shared" si="20"/>
        <v>0</v>
      </c>
      <c r="AH1299" s="3">
        <v>1</v>
      </c>
    </row>
    <row r="1300" spans="1:34" x14ac:dyDescent="0.3">
      <c r="A1300" t="s">
        <v>2725</v>
      </c>
      <c r="B1300" t="s">
        <v>2726</v>
      </c>
      <c r="C1300" t="s">
        <v>1860</v>
      </c>
      <c r="D1300">
        <v>11200000</v>
      </c>
      <c r="E1300">
        <v>11200000</v>
      </c>
      <c r="F1300">
        <v>22361.72</v>
      </c>
      <c r="G1300">
        <v>519350.01</v>
      </c>
      <c r="H1300">
        <v>519350.01</v>
      </c>
      <c r="I1300">
        <v>11076309.93</v>
      </c>
      <c r="J1300" s="186">
        <v>98.895624374999997</v>
      </c>
      <c r="K1300">
        <v>0</v>
      </c>
      <c r="L1300">
        <v>0</v>
      </c>
      <c r="M1300">
        <v>0</v>
      </c>
      <c r="N1300">
        <v>10556959.92</v>
      </c>
      <c r="O1300">
        <v>11098671.65</v>
      </c>
      <c r="P1300">
        <v>0</v>
      </c>
      <c r="Q1300">
        <v>0</v>
      </c>
      <c r="R1300">
        <v>0</v>
      </c>
      <c r="S1300" t="s">
        <v>111</v>
      </c>
      <c r="T1300" t="s">
        <v>112</v>
      </c>
      <c r="U1300" t="s">
        <v>113</v>
      </c>
      <c r="V1300" t="s">
        <v>112</v>
      </c>
      <c r="W1300" t="s">
        <v>33</v>
      </c>
      <c r="X1300" t="s">
        <v>114</v>
      </c>
      <c r="Y1300" t="s">
        <v>44</v>
      </c>
      <c r="Z1300" s="198">
        <v>45492</v>
      </c>
      <c r="AA1300" s="198">
        <v>46387</v>
      </c>
      <c r="AB1300" t="s">
        <v>36</v>
      </c>
      <c r="AC1300">
        <v>11200000</v>
      </c>
      <c r="AD1300" t="s">
        <v>113</v>
      </c>
      <c r="AE1300" t="s">
        <v>45</v>
      </c>
      <c r="AF1300" s="37">
        <v>0</v>
      </c>
      <c r="AG1300" s="79" t="str">
        <f t="shared" si="20"/>
        <v>0</v>
      </c>
      <c r="AH1300" s="3">
        <v>1</v>
      </c>
    </row>
    <row r="1301" spans="1:34" x14ac:dyDescent="0.3">
      <c r="A1301" t="s">
        <v>2775</v>
      </c>
      <c r="B1301" t="s">
        <v>2776</v>
      </c>
      <c r="C1301" t="s">
        <v>1854</v>
      </c>
      <c r="D1301">
        <v>3100000</v>
      </c>
      <c r="E1301">
        <v>3100000</v>
      </c>
      <c r="F1301">
        <v>0</v>
      </c>
      <c r="G1301">
        <v>0</v>
      </c>
      <c r="H1301">
        <v>0</v>
      </c>
      <c r="I1301">
        <v>3099553.38</v>
      </c>
      <c r="J1301" s="186">
        <v>99.985592903225808</v>
      </c>
      <c r="K1301">
        <v>0</v>
      </c>
      <c r="L1301">
        <v>0</v>
      </c>
      <c r="M1301">
        <v>3099553.38</v>
      </c>
      <c r="N1301">
        <v>0</v>
      </c>
      <c r="O1301">
        <v>3099553.38</v>
      </c>
      <c r="P1301">
        <v>0</v>
      </c>
      <c r="Q1301">
        <v>0</v>
      </c>
      <c r="R1301">
        <v>0</v>
      </c>
      <c r="S1301" t="s">
        <v>72</v>
      </c>
      <c r="T1301" t="s">
        <v>41</v>
      </c>
      <c r="U1301" t="s">
        <v>42</v>
      </c>
      <c r="V1301" t="s">
        <v>41</v>
      </c>
      <c r="W1301" t="s">
        <v>33</v>
      </c>
      <c r="X1301" t="s">
        <v>43</v>
      </c>
      <c r="Y1301" t="s">
        <v>35</v>
      </c>
      <c r="Z1301" s="198">
        <v>45495</v>
      </c>
      <c r="AA1301" s="198">
        <v>45869</v>
      </c>
      <c r="AB1301" t="s">
        <v>36</v>
      </c>
      <c r="AC1301">
        <v>3100000</v>
      </c>
      <c r="AD1301" t="s">
        <v>42</v>
      </c>
      <c r="AE1301" t="s">
        <v>37</v>
      </c>
      <c r="AF1301" s="37">
        <v>0</v>
      </c>
      <c r="AG1301" s="79" t="str">
        <f t="shared" si="20"/>
        <v>0</v>
      </c>
      <c r="AH1301" s="3">
        <v>1</v>
      </c>
    </row>
    <row r="1302" spans="1:34" x14ac:dyDescent="0.3">
      <c r="A1302" t="s">
        <v>2727</v>
      </c>
      <c r="B1302" t="s">
        <v>2728</v>
      </c>
      <c r="C1302" t="s">
        <v>1857</v>
      </c>
      <c r="D1302">
        <v>10000000</v>
      </c>
      <c r="E1302">
        <v>10000000</v>
      </c>
      <c r="F1302">
        <v>68599.259999999995</v>
      </c>
      <c r="G1302">
        <v>148909.76000000001</v>
      </c>
      <c r="H1302">
        <v>148909.76000000001</v>
      </c>
      <c r="I1302">
        <v>5291766.6900000004</v>
      </c>
      <c r="J1302" s="186">
        <v>52.917666900000008</v>
      </c>
      <c r="K1302">
        <v>0</v>
      </c>
      <c r="L1302">
        <v>0</v>
      </c>
      <c r="M1302">
        <v>0</v>
      </c>
      <c r="N1302">
        <v>5142856.93</v>
      </c>
      <c r="O1302">
        <v>5360365.95</v>
      </c>
      <c r="P1302">
        <v>0</v>
      </c>
      <c r="Q1302">
        <v>0</v>
      </c>
      <c r="R1302">
        <v>0</v>
      </c>
      <c r="S1302" t="s">
        <v>2156</v>
      </c>
      <c r="T1302" t="s">
        <v>100</v>
      </c>
      <c r="U1302" t="s">
        <v>101</v>
      </c>
      <c r="V1302" t="s">
        <v>100</v>
      </c>
      <c r="W1302" t="s">
        <v>33</v>
      </c>
      <c r="X1302" t="s">
        <v>102</v>
      </c>
      <c r="Y1302" t="s">
        <v>44</v>
      </c>
      <c r="Z1302" s="198">
        <v>45495</v>
      </c>
      <c r="AA1302" s="198">
        <v>45838</v>
      </c>
      <c r="AB1302" t="s">
        <v>36</v>
      </c>
      <c r="AC1302">
        <v>10000000</v>
      </c>
      <c r="AD1302" t="s">
        <v>101</v>
      </c>
      <c r="AE1302" t="s">
        <v>45</v>
      </c>
      <c r="AF1302" s="37">
        <v>0</v>
      </c>
      <c r="AG1302" s="79" t="str">
        <f t="shared" si="20"/>
        <v>0</v>
      </c>
      <c r="AH1302" s="3">
        <v>1</v>
      </c>
    </row>
    <row r="1303" spans="1:34" x14ac:dyDescent="0.3">
      <c r="A1303" t="s">
        <v>2731</v>
      </c>
      <c r="B1303" t="s">
        <v>2732</v>
      </c>
      <c r="C1303" t="s">
        <v>1854</v>
      </c>
      <c r="D1303">
        <v>3900000</v>
      </c>
      <c r="E1303">
        <v>3900000</v>
      </c>
      <c r="F1303">
        <v>0</v>
      </c>
      <c r="G1303">
        <v>0</v>
      </c>
      <c r="H1303">
        <v>0</v>
      </c>
      <c r="I1303">
        <v>3858820.56</v>
      </c>
      <c r="J1303" s="186">
        <v>98.944116923076919</v>
      </c>
      <c r="K1303">
        <v>0</v>
      </c>
      <c r="L1303">
        <v>0</v>
      </c>
      <c r="M1303">
        <v>3858820.56</v>
      </c>
      <c r="N1303">
        <v>0</v>
      </c>
      <c r="O1303">
        <v>3858820.56</v>
      </c>
      <c r="P1303">
        <v>0</v>
      </c>
      <c r="Q1303">
        <v>0</v>
      </c>
      <c r="R1303">
        <v>0</v>
      </c>
      <c r="S1303" t="s">
        <v>72</v>
      </c>
      <c r="T1303" t="s">
        <v>41</v>
      </c>
      <c r="U1303" t="s">
        <v>42</v>
      </c>
      <c r="V1303" t="s">
        <v>41</v>
      </c>
      <c r="W1303" t="s">
        <v>33</v>
      </c>
      <c r="X1303" t="s">
        <v>43</v>
      </c>
      <c r="Y1303" t="s">
        <v>35</v>
      </c>
      <c r="Z1303" s="198">
        <v>45495</v>
      </c>
      <c r="AA1303" s="198">
        <v>45869</v>
      </c>
      <c r="AB1303" t="s">
        <v>36</v>
      </c>
      <c r="AC1303">
        <v>3900000</v>
      </c>
      <c r="AD1303" t="s">
        <v>42</v>
      </c>
      <c r="AE1303" t="s">
        <v>37</v>
      </c>
      <c r="AF1303" s="37">
        <v>0</v>
      </c>
      <c r="AG1303" s="79" t="str">
        <f t="shared" si="20"/>
        <v>0</v>
      </c>
      <c r="AH1303" s="3">
        <v>1</v>
      </c>
    </row>
    <row r="1304" spans="1:34" x14ac:dyDescent="0.3">
      <c r="A1304" t="s">
        <v>2739</v>
      </c>
      <c r="B1304" t="s">
        <v>2740</v>
      </c>
      <c r="C1304" t="s">
        <v>1855</v>
      </c>
      <c r="D1304">
        <v>1200000</v>
      </c>
      <c r="E1304">
        <v>1200000</v>
      </c>
      <c r="F1304">
        <v>0</v>
      </c>
      <c r="G1304">
        <v>0</v>
      </c>
      <c r="H1304">
        <v>0</v>
      </c>
      <c r="I1304">
        <v>1169383.1100000001</v>
      </c>
      <c r="J1304" s="186">
        <v>97.448592500000004</v>
      </c>
      <c r="K1304">
        <v>0</v>
      </c>
      <c r="L1304">
        <v>0</v>
      </c>
      <c r="M1304">
        <v>1169383.1100000001</v>
      </c>
      <c r="N1304">
        <v>0</v>
      </c>
      <c r="O1304">
        <v>1169383.1100000001</v>
      </c>
      <c r="P1304">
        <v>0</v>
      </c>
      <c r="Q1304">
        <v>0</v>
      </c>
      <c r="R1304">
        <v>0</v>
      </c>
      <c r="S1304" t="s">
        <v>286</v>
      </c>
      <c r="T1304" t="s">
        <v>57</v>
      </c>
      <c r="U1304" t="s">
        <v>58</v>
      </c>
      <c r="V1304" t="s">
        <v>57</v>
      </c>
      <c r="W1304" t="s">
        <v>33</v>
      </c>
      <c r="X1304" t="s">
        <v>59</v>
      </c>
      <c r="Y1304" t="s">
        <v>44</v>
      </c>
      <c r="Z1304" s="198">
        <v>45496</v>
      </c>
      <c r="AA1304" s="198">
        <v>46022</v>
      </c>
      <c r="AB1304" t="s">
        <v>36</v>
      </c>
      <c r="AC1304">
        <v>1200000</v>
      </c>
      <c r="AD1304" t="s">
        <v>58</v>
      </c>
      <c r="AE1304" t="s">
        <v>37</v>
      </c>
      <c r="AF1304" s="37">
        <v>0</v>
      </c>
      <c r="AG1304" s="79" t="str">
        <f t="shared" si="20"/>
        <v>0</v>
      </c>
      <c r="AH1304" s="3">
        <v>1</v>
      </c>
    </row>
    <row r="1305" spans="1:34" x14ac:dyDescent="0.3">
      <c r="A1305" t="s">
        <v>2741</v>
      </c>
      <c r="B1305" t="s">
        <v>2742</v>
      </c>
      <c r="C1305" t="s">
        <v>1855</v>
      </c>
      <c r="D1305">
        <v>1</v>
      </c>
      <c r="E1305">
        <v>1</v>
      </c>
      <c r="F1305">
        <v>0</v>
      </c>
      <c r="G1305">
        <v>0</v>
      </c>
      <c r="H1305">
        <v>0</v>
      </c>
      <c r="I1305">
        <v>0</v>
      </c>
      <c r="J1305" s="186">
        <v>0</v>
      </c>
      <c r="K1305">
        <v>0</v>
      </c>
      <c r="L1305">
        <v>0</v>
      </c>
      <c r="M1305">
        <v>0</v>
      </c>
      <c r="N1305">
        <v>0</v>
      </c>
      <c r="O1305">
        <v>0</v>
      </c>
      <c r="P1305">
        <v>0</v>
      </c>
      <c r="Q1305">
        <v>0</v>
      </c>
      <c r="R1305">
        <v>0</v>
      </c>
      <c r="S1305" t="s">
        <v>286</v>
      </c>
      <c r="T1305" t="s">
        <v>57</v>
      </c>
      <c r="U1305" t="s">
        <v>58</v>
      </c>
      <c r="V1305" t="s">
        <v>57</v>
      </c>
      <c r="W1305" t="s">
        <v>33</v>
      </c>
      <c r="X1305" t="s">
        <v>59</v>
      </c>
      <c r="Y1305" t="s">
        <v>35</v>
      </c>
      <c r="Z1305" s="198">
        <v>45496</v>
      </c>
      <c r="AA1305" s="198">
        <v>46022</v>
      </c>
      <c r="AB1305" t="s">
        <v>36</v>
      </c>
      <c r="AC1305">
        <v>190000</v>
      </c>
      <c r="AD1305" t="s">
        <v>58</v>
      </c>
      <c r="AE1305" t="s">
        <v>37</v>
      </c>
      <c r="AF1305" s="37">
        <v>0</v>
      </c>
      <c r="AG1305" s="79" t="str">
        <f t="shared" si="20"/>
        <v>0</v>
      </c>
      <c r="AH1305" s="3">
        <v>1</v>
      </c>
    </row>
    <row r="1306" spans="1:34" x14ac:dyDescent="0.3">
      <c r="A1306" t="s">
        <v>2749</v>
      </c>
      <c r="B1306" t="s">
        <v>2750</v>
      </c>
      <c r="C1306" t="s">
        <v>1859</v>
      </c>
      <c r="D1306">
        <v>2400000</v>
      </c>
      <c r="E1306">
        <v>2400000</v>
      </c>
      <c r="F1306">
        <v>2108609.1800000002</v>
      </c>
      <c r="G1306">
        <v>0</v>
      </c>
      <c r="H1306">
        <v>0</v>
      </c>
      <c r="I1306">
        <v>174973.84</v>
      </c>
      <c r="J1306" s="186">
        <v>7.2905766666666665</v>
      </c>
      <c r="K1306">
        <v>0</v>
      </c>
      <c r="L1306">
        <v>0</v>
      </c>
      <c r="M1306">
        <v>0</v>
      </c>
      <c r="N1306">
        <v>174973.84</v>
      </c>
      <c r="O1306">
        <v>2283583.02</v>
      </c>
      <c r="P1306">
        <v>0</v>
      </c>
      <c r="Q1306">
        <v>0</v>
      </c>
      <c r="R1306">
        <v>0</v>
      </c>
      <c r="S1306" t="s">
        <v>1355</v>
      </c>
      <c r="T1306" t="s">
        <v>162</v>
      </c>
      <c r="U1306" t="s">
        <v>163</v>
      </c>
      <c r="V1306" t="s">
        <v>162</v>
      </c>
      <c r="W1306" t="s">
        <v>33</v>
      </c>
      <c r="X1306" t="s">
        <v>164</v>
      </c>
      <c r="Y1306" t="s">
        <v>35</v>
      </c>
      <c r="Z1306" s="198">
        <v>45383</v>
      </c>
      <c r="AA1306" s="198">
        <v>45900</v>
      </c>
      <c r="AB1306" t="s">
        <v>36</v>
      </c>
      <c r="AC1306">
        <v>2400000</v>
      </c>
      <c r="AD1306" t="s">
        <v>163</v>
      </c>
      <c r="AE1306" t="s">
        <v>45</v>
      </c>
      <c r="AF1306" s="37">
        <v>0</v>
      </c>
      <c r="AG1306" s="79" t="str">
        <f t="shared" si="20"/>
        <v>0</v>
      </c>
      <c r="AH1306" s="3">
        <v>1</v>
      </c>
    </row>
    <row r="1307" spans="1:34" x14ac:dyDescent="0.3">
      <c r="A1307" t="s">
        <v>2747</v>
      </c>
      <c r="B1307" t="s">
        <v>2748</v>
      </c>
      <c r="C1307" t="s">
        <v>1854</v>
      </c>
      <c r="D1307">
        <v>11400000</v>
      </c>
      <c r="E1307">
        <v>11400000</v>
      </c>
      <c r="F1307">
        <v>0</v>
      </c>
      <c r="G1307">
        <v>0</v>
      </c>
      <c r="H1307">
        <v>0</v>
      </c>
      <c r="I1307">
        <v>11289683.83</v>
      </c>
      <c r="J1307" s="186">
        <v>99.032314298245609</v>
      </c>
      <c r="K1307">
        <v>0</v>
      </c>
      <c r="L1307">
        <v>0</v>
      </c>
      <c r="M1307">
        <v>11289683.83</v>
      </c>
      <c r="N1307">
        <v>0</v>
      </c>
      <c r="O1307">
        <v>11289683.83</v>
      </c>
      <c r="P1307">
        <v>0</v>
      </c>
      <c r="Q1307">
        <v>0</v>
      </c>
      <c r="R1307">
        <v>0</v>
      </c>
      <c r="S1307" t="s">
        <v>72</v>
      </c>
      <c r="T1307" t="s">
        <v>41</v>
      </c>
      <c r="U1307" t="s">
        <v>42</v>
      </c>
      <c r="V1307" t="s">
        <v>41</v>
      </c>
      <c r="W1307" t="s">
        <v>33</v>
      </c>
      <c r="X1307" t="s">
        <v>43</v>
      </c>
      <c r="Y1307" t="s">
        <v>35</v>
      </c>
      <c r="Z1307" s="198">
        <v>45498</v>
      </c>
      <c r="AA1307" s="198">
        <v>45869</v>
      </c>
      <c r="AB1307" t="s">
        <v>36</v>
      </c>
      <c r="AC1307">
        <v>11400000</v>
      </c>
      <c r="AD1307" t="s">
        <v>42</v>
      </c>
      <c r="AE1307" t="s">
        <v>37</v>
      </c>
      <c r="AF1307" s="37">
        <v>0</v>
      </c>
      <c r="AG1307" s="79" t="str">
        <f t="shared" si="20"/>
        <v>0</v>
      </c>
      <c r="AH1307" s="3">
        <v>1</v>
      </c>
    </row>
    <row r="1308" spans="1:34" x14ac:dyDescent="0.3">
      <c r="A1308" t="s">
        <v>2751</v>
      </c>
      <c r="B1308" t="s">
        <v>2752</v>
      </c>
      <c r="C1308" t="s">
        <v>1854</v>
      </c>
      <c r="D1308">
        <v>5600000</v>
      </c>
      <c r="E1308">
        <v>5600000</v>
      </c>
      <c r="F1308">
        <v>0</v>
      </c>
      <c r="G1308">
        <v>0</v>
      </c>
      <c r="H1308">
        <v>0</v>
      </c>
      <c r="I1308">
        <v>5305434.7</v>
      </c>
      <c r="J1308" s="186">
        <v>94.73990535714286</v>
      </c>
      <c r="K1308">
        <v>0</v>
      </c>
      <c r="L1308">
        <v>0</v>
      </c>
      <c r="M1308">
        <v>5305434.7</v>
      </c>
      <c r="N1308">
        <v>0</v>
      </c>
      <c r="O1308">
        <v>5305434.7</v>
      </c>
      <c r="P1308">
        <v>0</v>
      </c>
      <c r="Q1308">
        <v>0</v>
      </c>
      <c r="R1308">
        <v>0</v>
      </c>
      <c r="S1308" t="s">
        <v>72</v>
      </c>
      <c r="T1308" t="s">
        <v>41</v>
      </c>
      <c r="U1308" t="s">
        <v>42</v>
      </c>
      <c r="V1308" t="s">
        <v>41</v>
      </c>
      <c r="W1308" t="s">
        <v>33</v>
      </c>
      <c r="X1308" t="s">
        <v>43</v>
      </c>
      <c r="Y1308" t="s">
        <v>35</v>
      </c>
      <c r="Z1308" s="198">
        <v>45499</v>
      </c>
      <c r="AA1308" s="198">
        <v>45869</v>
      </c>
      <c r="AB1308" t="s">
        <v>36</v>
      </c>
      <c r="AC1308">
        <v>3700000</v>
      </c>
      <c r="AD1308" t="s">
        <v>42</v>
      </c>
      <c r="AE1308" t="s">
        <v>37</v>
      </c>
      <c r="AF1308" s="37">
        <v>0</v>
      </c>
      <c r="AG1308" s="79" t="str">
        <f t="shared" si="20"/>
        <v>0</v>
      </c>
      <c r="AH1308" s="3">
        <v>1</v>
      </c>
    </row>
    <row r="1309" spans="1:34" x14ac:dyDescent="0.3">
      <c r="A1309" t="s">
        <v>2753</v>
      </c>
      <c r="B1309" t="s">
        <v>2754</v>
      </c>
      <c r="C1309" t="s">
        <v>1855</v>
      </c>
      <c r="D1309">
        <v>6339000</v>
      </c>
      <c r="E1309">
        <v>6339000</v>
      </c>
      <c r="F1309">
        <v>5603.08</v>
      </c>
      <c r="G1309">
        <v>0</v>
      </c>
      <c r="H1309">
        <v>0</v>
      </c>
      <c r="I1309">
        <v>6330914.2000000002</v>
      </c>
      <c r="J1309" s="186">
        <v>99.872443603091966</v>
      </c>
      <c r="K1309">
        <v>0</v>
      </c>
      <c r="L1309">
        <v>0</v>
      </c>
      <c r="M1309">
        <v>5977265.7300000004</v>
      </c>
      <c r="N1309">
        <v>353648.47</v>
      </c>
      <c r="O1309">
        <v>6336517.2800000003</v>
      </c>
      <c r="P1309">
        <v>0</v>
      </c>
      <c r="Q1309">
        <v>0</v>
      </c>
      <c r="R1309">
        <v>0</v>
      </c>
      <c r="S1309" t="s">
        <v>286</v>
      </c>
      <c r="T1309" t="s">
        <v>57</v>
      </c>
      <c r="U1309" t="s">
        <v>58</v>
      </c>
      <c r="V1309" t="s">
        <v>57</v>
      </c>
      <c r="W1309" t="s">
        <v>33</v>
      </c>
      <c r="X1309" t="s">
        <v>59</v>
      </c>
      <c r="Y1309" t="s">
        <v>35</v>
      </c>
      <c r="Z1309" s="198">
        <v>45502</v>
      </c>
      <c r="AA1309" s="198">
        <v>46112</v>
      </c>
      <c r="AB1309" t="s">
        <v>36</v>
      </c>
      <c r="AC1309">
        <v>6339000</v>
      </c>
      <c r="AD1309" t="s">
        <v>58</v>
      </c>
      <c r="AE1309" t="s">
        <v>45</v>
      </c>
      <c r="AF1309" s="37">
        <v>0</v>
      </c>
      <c r="AG1309" s="79" t="str">
        <f t="shared" si="20"/>
        <v>0</v>
      </c>
      <c r="AH1309" s="3">
        <v>1</v>
      </c>
    </row>
    <row r="1310" spans="1:34" x14ac:dyDescent="0.3">
      <c r="A1310" t="s">
        <v>2755</v>
      </c>
      <c r="B1310" t="s">
        <v>2756</v>
      </c>
      <c r="C1310" t="s">
        <v>1854</v>
      </c>
      <c r="D1310">
        <v>3000000</v>
      </c>
      <c r="E1310">
        <v>3000000</v>
      </c>
      <c r="F1310">
        <v>54386.19</v>
      </c>
      <c r="G1310">
        <v>0</v>
      </c>
      <c r="H1310">
        <v>0</v>
      </c>
      <c r="I1310">
        <v>1767846.9</v>
      </c>
      <c r="J1310" s="186">
        <v>58.928229999999999</v>
      </c>
      <c r="K1310">
        <v>0</v>
      </c>
      <c r="L1310">
        <v>0</v>
      </c>
      <c r="M1310">
        <v>1745243.91</v>
      </c>
      <c r="N1310">
        <v>22602.99</v>
      </c>
      <c r="O1310">
        <v>1822233.09</v>
      </c>
      <c r="P1310">
        <v>0</v>
      </c>
      <c r="Q1310">
        <v>0</v>
      </c>
      <c r="R1310">
        <v>0</v>
      </c>
      <c r="S1310" t="s">
        <v>72</v>
      </c>
      <c r="T1310" t="s">
        <v>41</v>
      </c>
      <c r="U1310" t="s">
        <v>42</v>
      </c>
      <c r="V1310" t="s">
        <v>41</v>
      </c>
      <c r="W1310" t="s">
        <v>33</v>
      </c>
      <c r="X1310" t="s">
        <v>43</v>
      </c>
      <c r="Y1310" t="s">
        <v>35</v>
      </c>
      <c r="Z1310" s="198">
        <v>45502</v>
      </c>
      <c r="AA1310" s="198">
        <v>45869</v>
      </c>
      <c r="AB1310" t="s">
        <v>36</v>
      </c>
      <c r="AC1310">
        <v>3000000</v>
      </c>
      <c r="AD1310" t="s">
        <v>42</v>
      </c>
      <c r="AE1310" t="s">
        <v>45</v>
      </c>
      <c r="AF1310" s="37">
        <v>0</v>
      </c>
      <c r="AG1310" s="79" t="str">
        <f t="shared" si="20"/>
        <v>0</v>
      </c>
      <c r="AH1310" s="3">
        <v>1</v>
      </c>
    </row>
    <row r="1311" spans="1:34" x14ac:dyDescent="0.3">
      <c r="A1311" t="s">
        <v>2759</v>
      </c>
      <c r="B1311" t="s">
        <v>2760</v>
      </c>
      <c r="C1311" t="s">
        <v>1858</v>
      </c>
      <c r="D1311">
        <v>1000000</v>
      </c>
      <c r="E1311">
        <v>1000000</v>
      </c>
      <c r="F1311">
        <v>747937.96</v>
      </c>
      <c r="G1311">
        <v>0</v>
      </c>
      <c r="H1311">
        <v>0</v>
      </c>
      <c r="I1311">
        <v>0</v>
      </c>
      <c r="J1311" s="186">
        <v>0</v>
      </c>
      <c r="K1311">
        <v>0</v>
      </c>
      <c r="L1311">
        <v>0</v>
      </c>
      <c r="M1311">
        <v>0</v>
      </c>
      <c r="N1311">
        <v>0</v>
      </c>
      <c r="O1311">
        <v>747937.96</v>
      </c>
      <c r="P1311">
        <v>0</v>
      </c>
      <c r="Q1311">
        <v>0</v>
      </c>
      <c r="R1311">
        <v>0</v>
      </c>
      <c r="S1311" t="s">
        <v>1231</v>
      </c>
      <c r="T1311" t="s">
        <v>51</v>
      </c>
      <c r="U1311" t="s">
        <v>52</v>
      </c>
      <c r="V1311" t="s">
        <v>51</v>
      </c>
      <c r="W1311" t="s">
        <v>33</v>
      </c>
      <c r="X1311" t="s">
        <v>53</v>
      </c>
      <c r="Y1311" t="s">
        <v>44</v>
      </c>
      <c r="Z1311" s="198">
        <v>45383</v>
      </c>
      <c r="AA1311" s="198">
        <v>46112</v>
      </c>
      <c r="AB1311" t="s">
        <v>36</v>
      </c>
      <c r="AC1311">
        <v>1000000</v>
      </c>
      <c r="AD1311" t="s">
        <v>52</v>
      </c>
      <c r="AE1311" t="s">
        <v>45</v>
      </c>
      <c r="AF1311" s="37">
        <v>0</v>
      </c>
      <c r="AG1311" s="79" t="str">
        <f t="shared" si="20"/>
        <v>0</v>
      </c>
      <c r="AH1311" s="3">
        <v>1</v>
      </c>
    </row>
    <row r="1312" spans="1:34" x14ac:dyDescent="0.3">
      <c r="A1312" t="s">
        <v>2761</v>
      </c>
      <c r="B1312" t="s">
        <v>2762</v>
      </c>
      <c r="C1312" t="s">
        <v>1858</v>
      </c>
      <c r="D1312">
        <v>2500000</v>
      </c>
      <c r="E1312">
        <v>2500000</v>
      </c>
      <c r="F1312">
        <v>826625.5</v>
      </c>
      <c r="G1312">
        <v>0</v>
      </c>
      <c r="H1312">
        <v>0</v>
      </c>
      <c r="I1312">
        <v>1409260.33</v>
      </c>
      <c r="J1312" s="186">
        <v>56.370413200000002</v>
      </c>
      <c r="K1312">
        <v>0</v>
      </c>
      <c r="L1312">
        <v>0</v>
      </c>
      <c r="M1312">
        <v>1357924</v>
      </c>
      <c r="N1312">
        <v>51336.33</v>
      </c>
      <c r="O1312">
        <v>2235885.83</v>
      </c>
      <c r="P1312">
        <v>0</v>
      </c>
      <c r="Q1312">
        <v>0</v>
      </c>
      <c r="R1312">
        <v>0</v>
      </c>
      <c r="S1312" t="s">
        <v>1231</v>
      </c>
      <c r="T1312" t="s">
        <v>51</v>
      </c>
      <c r="U1312" t="s">
        <v>52</v>
      </c>
      <c r="V1312" t="s">
        <v>51</v>
      </c>
      <c r="W1312" t="s">
        <v>33</v>
      </c>
      <c r="X1312" t="s">
        <v>53</v>
      </c>
      <c r="Y1312" t="s">
        <v>35</v>
      </c>
      <c r="Z1312" s="198">
        <v>45383</v>
      </c>
      <c r="AA1312" s="198">
        <v>46112</v>
      </c>
      <c r="AB1312" t="s">
        <v>36</v>
      </c>
      <c r="AC1312">
        <v>1</v>
      </c>
      <c r="AD1312" t="s">
        <v>52</v>
      </c>
      <c r="AE1312" t="s">
        <v>45</v>
      </c>
      <c r="AF1312" s="37">
        <v>0</v>
      </c>
      <c r="AG1312" s="79" t="str">
        <f t="shared" si="20"/>
        <v>0</v>
      </c>
      <c r="AH1312" s="3">
        <v>1</v>
      </c>
    </row>
    <row r="1313" spans="1:34" x14ac:dyDescent="0.3">
      <c r="A1313" t="s">
        <v>2757</v>
      </c>
      <c r="B1313" t="s">
        <v>2758</v>
      </c>
      <c r="C1313" t="s">
        <v>1853</v>
      </c>
      <c r="D1313">
        <v>2200000</v>
      </c>
      <c r="E1313">
        <v>2200000</v>
      </c>
      <c r="F1313">
        <v>83574.240000000005</v>
      </c>
      <c r="G1313">
        <v>0</v>
      </c>
      <c r="H1313">
        <v>0</v>
      </c>
      <c r="I1313">
        <v>2022617.32</v>
      </c>
      <c r="J1313" s="186">
        <v>91.937150909090917</v>
      </c>
      <c r="K1313">
        <v>0</v>
      </c>
      <c r="L1313">
        <v>0</v>
      </c>
      <c r="M1313">
        <v>651975.11</v>
      </c>
      <c r="N1313">
        <v>1370642.21</v>
      </c>
      <c r="O1313">
        <v>2106191.56</v>
      </c>
      <c r="P1313">
        <v>0</v>
      </c>
      <c r="Q1313">
        <v>0</v>
      </c>
      <c r="R1313">
        <v>0</v>
      </c>
      <c r="S1313" t="s">
        <v>391</v>
      </c>
      <c r="T1313" t="s">
        <v>31</v>
      </c>
      <c r="U1313" t="s">
        <v>32</v>
      </c>
      <c r="V1313" t="s">
        <v>31</v>
      </c>
      <c r="W1313" t="s">
        <v>33</v>
      </c>
      <c r="X1313" t="s">
        <v>34</v>
      </c>
      <c r="Y1313" t="s">
        <v>35</v>
      </c>
      <c r="Z1313" s="198">
        <v>45503</v>
      </c>
      <c r="AA1313" s="198">
        <v>46112</v>
      </c>
      <c r="AB1313" t="s">
        <v>36</v>
      </c>
      <c r="AC1313">
        <v>2200000</v>
      </c>
      <c r="AD1313" t="s">
        <v>32</v>
      </c>
      <c r="AE1313" t="s">
        <v>45</v>
      </c>
      <c r="AF1313" s="37">
        <v>0</v>
      </c>
      <c r="AG1313" s="79" t="str">
        <f t="shared" si="20"/>
        <v>0</v>
      </c>
      <c r="AH1313" s="3">
        <v>1</v>
      </c>
    </row>
    <row r="1314" spans="1:34" x14ac:dyDescent="0.3">
      <c r="A1314" t="s">
        <v>2769</v>
      </c>
      <c r="B1314" t="s">
        <v>2770</v>
      </c>
      <c r="C1314" t="s">
        <v>1860</v>
      </c>
      <c r="D1314">
        <v>1500000</v>
      </c>
      <c r="E1314">
        <v>1500000</v>
      </c>
      <c r="F1314">
        <v>0</v>
      </c>
      <c r="G1314">
        <v>0</v>
      </c>
      <c r="H1314">
        <v>0</v>
      </c>
      <c r="I1314">
        <v>1492940.85</v>
      </c>
      <c r="J1314" s="186">
        <v>99.529390000000006</v>
      </c>
      <c r="K1314">
        <v>0</v>
      </c>
      <c r="L1314">
        <v>0</v>
      </c>
      <c r="M1314">
        <v>1492940.85</v>
      </c>
      <c r="N1314">
        <v>0</v>
      </c>
      <c r="O1314">
        <v>1492940.85</v>
      </c>
      <c r="P1314">
        <v>0</v>
      </c>
      <c r="Q1314">
        <v>0</v>
      </c>
      <c r="R1314">
        <v>0</v>
      </c>
      <c r="S1314" t="s">
        <v>111</v>
      </c>
      <c r="T1314" t="s">
        <v>112</v>
      </c>
      <c r="U1314" t="s">
        <v>113</v>
      </c>
      <c r="V1314" t="s">
        <v>112</v>
      </c>
      <c r="W1314" t="s">
        <v>33</v>
      </c>
      <c r="X1314" t="s">
        <v>114</v>
      </c>
      <c r="Y1314" t="s">
        <v>86</v>
      </c>
      <c r="Z1314" s="198">
        <v>45504</v>
      </c>
      <c r="AA1314" s="198">
        <v>46112</v>
      </c>
      <c r="AB1314" t="s">
        <v>36</v>
      </c>
      <c r="AC1314">
        <v>1500000</v>
      </c>
      <c r="AD1314" t="s">
        <v>113</v>
      </c>
      <c r="AE1314" t="s">
        <v>37</v>
      </c>
      <c r="AF1314" s="37">
        <v>0</v>
      </c>
      <c r="AG1314" s="79" t="str">
        <f t="shared" si="20"/>
        <v>0</v>
      </c>
      <c r="AH1314" s="3">
        <v>1</v>
      </c>
    </row>
    <row r="1315" spans="1:34" x14ac:dyDescent="0.3">
      <c r="A1315" t="s">
        <v>2767</v>
      </c>
      <c r="B1315" t="s">
        <v>2768</v>
      </c>
      <c r="C1315" t="s">
        <v>1860</v>
      </c>
      <c r="D1315">
        <v>2700000</v>
      </c>
      <c r="E1315">
        <v>2700000</v>
      </c>
      <c r="F1315">
        <v>0</v>
      </c>
      <c r="G1315">
        <v>0</v>
      </c>
      <c r="H1315">
        <v>0</v>
      </c>
      <c r="I1315">
        <v>2163341.7000000002</v>
      </c>
      <c r="J1315" s="186">
        <v>80.123766666666668</v>
      </c>
      <c r="K1315">
        <v>0</v>
      </c>
      <c r="L1315">
        <v>0</v>
      </c>
      <c r="M1315">
        <v>2163341.7000000002</v>
      </c>
      <c r="N1315">
        <v>0</v>
      </c>
      <c r="O1315">
        <v>2163341.7000000002</v>
      </c>
      <c r="P1315">
        <v>0</v>
      </c>
      <c r="Q1315">
        <v>0</v>
      </c>
      <c r="R1315">
        <v>0</v>
      </c>
      <c r="S1315" t="s">
        <v>111</v>
      </c>
      <c r="T1315" t="s">
        <v>112</v>
      </c>
      <c r="U1315" t="s">
        <v>113</v>
      </c>
      <c r="V1315" t="s">
        <v>112</v>
      </c>
      <c r="W1315" t="s">
        <v>33</v>
      </c>
      <c r="X1315" t="s">
        <v>114</v>
      </c>
      <c r="Y1315" t="s">
        <v>35</v>
      </c>
      <c r="Z1315" s="198">
        <v>45504</v>
      </c>
      <c r="AA1315" s="198">
        <v>46112</v>
      </c>
      <c r="AB1315" t="s">
        <v>36</v>
      </c>
      <c r="AC1315">
        <v>2700000</v>
      </c>
      <c r="AD1315" t="s">
        <v>113</v>
      </c>
      <c r="AE1315" t="s">
        <v>2231</v>
      </c>
      <c r="AF1315" s="37">
        <v>0</v>
      </c>
      <c r="AG1315" s="79" t="str">
        <f t="shared" si="20"/>
        <v>0</v>
      </c>
      <c r="AH1315" s="3">
        <v>1</v>
      </c>
    </row>
    <row r="1316" spans="1:34" x14ac:dyDescent="0.3">
      <c r="A1316" t="s">
        <v>2765</v>
      </c>
      <c r="B1316" t="s">
        <v>2766</v>
      </c>
      <c r="C1316" t="s">
        <v>1853</v>
      </c>
      <c r="D1316">
        <v>11400000</v>
      </c>
      <c r="E1316">
        <v>11400000</v>
      </c>
      <c r="F1316">
        <v>2758.83</v>
      </c>
      <c r="G1316">
        <v>0</v>
      </c>
      <c r="H1316">
        <v>0</v>
      </c>
      <c r="I1316">
        <v>10760319.810000001</v>
      </c>
      <c r="J1316" s="186">
        <v>94.388770263157895</v>
      </c>
      <c r="K1316">
        <v>0</v>
      </c>
      <c r="L1316">
        <v>0</v>
      </c>
      <c r="M1316">
        <v>10760319.800000001</v>
      </c>
      <c r="N1316">
        <v>0.01</v>
      </c>
      <c r="O1316">
        <v>10763078.640000001</v>
      </c>
      <c r="P1316">
        <v>0</v>
      </c>
      <c r="Q1316">
        <v>0</v>
      </c>
      <c r="R1316">
        <v>0</v>
      </c>
      <c r="S1316" t="s">
        <v>391</v>
      </c>
      <c r="T1316" t="s">
        <v>31</v>
      </c>
      <c r="U1316" t="s">
        <v>32</v>
      </c>
      <c r="V1316" t="s">
        <v>31</v>
      </c>
      <c r="W1316" t="s">
        <v>33</v>
      </c>
      <c r="X1316" t="s">
        <v>34</v>
      </c>
      <c r="Y1316" t="s">
        <v>35</v>
      </c>
      <c r="Z1316" s="198">
        <v>45504</v>
      </c>
      <c r="AA1316" s="198">
        <v>46112</v>
      </c>
      <c r="AB1316" t="s">
        <v>36</v>
      </c>
      <c r="AC1316">
        <v>11400000</v>
      </c>
      <c r="AD1316" t="s">
        <v>32</v>
      </c>
      <c r="AE1316" t="s">
        <v>45</v>
      </c>
      <c r="AF1316" s="37">
        <v>0</v>
      </c>
      <c r="AG1316" s="79" t="str">
        <f t="shared" si="20"/>
        <v>0</v>
      </c>
      <c r="AH1316" s="3">
        <v>1</v>
      </c>
    </row>
    <row r="1317" spans="1:34" x14ac:dyDescent="0.3">
      <c r="A1317" t="s">
        <v>2771</v>
      </c>
      <c r="B1317" t="s">
        <v>2772</v>
      </c>
      <c r="C1317" t="s">
        <v>1860</v>
      </c>
      <c r="D1317">
        <v>1500000</v>
      </c>
      <c r="E1317">
        <v>1500000</v>
      </c>
      <c r="F1317">
        <v>0</v>
      </c>
      <c r="G1317">
        <v>0</v>
      </c>
      <c r="H1317">
        <v>0</v>
      </c>
      <c r="I1317">
        <v>1478224.4</v>
      </c>
      <c r="J1317" s="186">
        <v>98.548293333333334</v>
      </c>
      <c r="K1317">
        <v>0</v>
      </c>
      <c r="L1317">
        <v>0</v>
      </c>
      <c r="M1317">
        <v>1478224.4</v>
      </c>
      <c r="N1317">
        <v>0</v>
      </c>
      <c r="O1317">
        <v>1478224.4</v>
      </c>
      <c r="P1317">
        <v>0</v>
      </c>
      <c r="Q1317">
        <v>0</v>
      </c>
      <c r="R1317">
        <v>0</v>
      </c>
      <c r="S1317" t="s">
        <v>111</v>
      </c>
      <c r="T1317" t="s">
        <v>112</v>
      </c>
      <c r="U1317" t="s">
        <v>113</v>
      </c>
      <c r="V1317" t="s">
        <v>112</v>
      </c>
      <c r="W1317" t="s">
        <v>33</v>
      </c>
      <c r="X1317" t="s">
        <v>114</v>
      </c>
      <c r="Y1317" t="s">
        <v>86</v>
      </c>
      <c r="Z1317" s="198">
        <v>45504</v>
      </c>
      <c r="AA1317" s="198">
        <v>46112</v>
      </c>
      <c r="AB1317" t="s">
        <v>36</v>
      </c>
      <c r="AC1317">
        <v>1500000</v>
      </c>
      <c r="AD1317" t="s">
        <v>113</v>
      </c>
      <c r="AE1317" t="s">
        <v>37</v>
      </c>
      <c r="AF1317" s="37">
        <v>0</v>
      </c>
      <c r="AG1317" s="79" t="str">
        <f t="shared" si="20"/>
        <v>0</v>
      </c>
      <c r="AH1317" s="3">
        <v>1</v>
      </c>
    </row>
    <row r="1318" spans="1:34" x14ac:dyDescent="0.3">
      <c r="A1318" t="s">
        <v>2773</v>
      </c>
      <c r="B1318" t="s">
        <v>2774</v>
      </c>
      <c r="C1318" t="s">
        <v>1860</v>
      </c>
      <c r="D1318">
        <v>1500000</v>
      </c>
      <c r="E1318">
        <v>1500000</v>
      </c>
      <c r="F1318">
        <v>0</v>
      </c>
      <c r="G1318">
        <v>0</v>
      </c>
      <c r="H1318">
        <v>0</v>
      </c>
      <c r="I1318">
        <v>1472342.66</v>
      </c>
      <c r="J1318" s="186">
        <v>98.156177333333332</v>
      </c>
      <c r="K1318">
        <v>0</v>
      </c>
      <c r="L1318">
        <v>0</v>
      </c>
      <c r="M1318">
        <v>1472342.66</v>
      </c>
      <c r="N1318">
        <v>0</v>
      </c>
      <c r="O1318">
        <v>1472342.66</v>
      </c>
      <c r="P1318">
        <v>0</v>
      </c>
      <c r="Q1318">
        <v>0</v>
      </c>
      <c r="R1318">
        <v>0</v>
      </c>
      <c r="S1318" t="s">
        <v>111</v>
      </c>
      <c r="T1318" t="s">
        <v>112</v>
      </c>
      <c r="U1318" t="s">
        <v>113</v>
      </c>
      <c r="V1318" t="s">
        <v>112</v>
      </c>
      <c r="W1318" t="s">
        <v>33</v>
      </c>
      <c r="X1318" t="s">
        <v>114</v>
      </c>
      <c r="Y1318" t="s">
        <v>86</v>
      </c>
      <c r="Z1318" s="198">
        <v>45504</v>
      </c>
      <c r="AA1318" s="198">
        <v>46112</v>
      </c>
      <c r="AB1318" t="s">
        <v>36</v>
      </c>
      <c r="AC1318">
        <v>1500000</v>
      </c>
      <c r="AD1318" t="s">
        <v>113</v>
      </c>
      <c r="AE1318" t="s">
        <v>37</v>
      </c>
      <c r="AF1318" s="37">
        <v>0</v>
      </c>
      <c r="AG1318" s="79" t="str">
        <f t="shared" si="20"/>
        <v>0</v>
      </c>
      <c r="AH1318" s="3">
        <v>1</v>
      </c>
    </row>
    <row r="1319" spans="1:34" x14ac:dyDescent="0.3">
      <c r="A1319" t="s">
        <v>2763</v>
      </c>
      <c r="B1319" t="s">
        <v>2764</v>
      </c>
      <c r="C1319" t="s">
        <v>1854</v>
      </c>
      <c r="D1319">
        <v>2200000</v>
      </c>
      <c r="E1319">
        <v>2200000</v>
      </c>
      <c r="F1319">
        <v>0</v>
      </c>
      <c r="G1319">
        <v>0</v>
      </c>
      <c r="H1319">
        <v>0</v>
      </c>
      <c r="I1319">
        <v>0</v>
      </c>
      <c r="J1319" s="186">
        <v>0</v>
      </c>
      <c r="K1319">
        <v>0</v>
      </c>
      <c r="L1319">
        <v>0</v>
      </c>
      <c r="M1319">
        <v>0</v>
      </c>
      <c r="N1319">
        <v>0</v>
      </c>
      <c r="O1319">
        <v>0</v>
      </c>
      <c r="P1319">
        <v>0</v>
      </c>
      <c r="Q1319">
        <v>0</v>
      </c>
      <c r="R1319">
        <v>0</v>
      </c>
      <c r="S1319" t="s">
        <v>72</v>
      </c>
      <c r="T1319" t="s">
        <v>41</v>
      </c>
      <c r="U1319" t="s">
        <v>42</v>
      </c>
      <c r="V1319" t="s">
        <v>41</v>
      </c>
      <c r="W1319" t="s">
        <v>33</v>
      </c>
      <c r="X1319" t="s">
        <v>43</v>
      </c>
      <c r="Y1319" t="s">
        <v>35</v>
      </c>
      <c r="Z1319" s="198">
        <v>45504</v>
      </c>
      <c r="AA1319" s="198">
        <v>45869</v>
      </c>
      <c r="AB1319" t="s">
        <v>36</v>
      </c>
      <c r="AC1319">
        <v>2200000</v>
      </c>
      <c r="AD1319" t="s">
        <v>42</v>
      </c>
      <c r="AE1319" t="s">
        <v>45</v>
      </c>
      <c r="AF1319" s="37">
        <v>0</v>
      </c>
      <c r="AG1319" s="79" t="str">
        <f t="shared" si="20"/>
        <v>0</v>
      </c>
      <c r="AH1319" s="3">
        <v>1</v>
      </c>
    </row>
    <row r="1320" spans="1:34" x14ac:dyDescent="0.3">
      <c r="A1320" t="s">
        <v>2783</v>
      </c>
      <c r="B1320" t="s">
        <v>2784</v>
      </c>
      <c r="C1320" t="s">
        <v>1858</v>
      </c>
      <c r="D1320">
        <v>7500000</v>
      </c>
      <c r="E1320">
        <v>7500000</v>
      </c>
      <c r="F1320">
        <v>2494296</v>
      </c>
      <c r="G1320">
        <v>0</v>
      </c>
      <c r="H1320">
        <v>0</v>
      </c>
      <c r="I1320">
        <v>3184668.26</v>
      </c>
      <c r="J1320" s="186">
        <v>42.462243466666663</v>
      </c>
      <c r="K1320">
        <v>0</v>
      </c>
      <c r="L1320">
        <v>0</v>
      </c>
      <c r="M1320">
        <v>2240038.5</v>
      </c>
      <c r="N1320">
        <v>944629.76000000001</v>
      </c>
      <c r="O1320">
        <v>5678964.2599999998</v>
      </c>
      <c r="P1320">
        <v>0</v>
      </c>
      <c r="Q1320">
        <v>0</v>
      </c>
      <c r="R1320">
        <v>0</v>
      </c>
      <c r="S1320" t="s">
        <v>1231</v>
      </c>
      <c r="T1320" t="s">
        <v>51</v>
      </c>
      <c r="U1320" t="s">
        <v>52</v>
      </c>
      <c r="V1320" t="s">
        <v>51</v>
      </c>
      <c r="W1320" t="s">
        <v>33</v>
      </c>
      <c r="X1320" t="s">
        <v>53</v>
      </c>
      <c r="Y1320" t="s">
        <v>35</v>
      </c>
      <c r="Z1320" s="198">
        <v>45383</v>
      </c>
      <c r="AA1320" s="198">
        <v>46265</v>
      </c>
      <c r="AB1320" t="s">
        <v>36</v>
      </c>
      <c r="AC1320">
        <v>2500000</v>
      </c>
      <c r="AD1320" t="s">
        <v>52</v>
      </c>
      <c r="AE1320" t="s">
        <v>45</v>
      </c>
      <c r="AF1320" s="37">
        <v>0</v>
      </c>
      <c r="AG1320" s="79" t="str">
        <f t="shared" si="20"/>
        <v>0</v>
      </c>
      <c r="AH1320" s="3">
        <v>1</v>
      </c>
    </row>
    <row r="1321" spans="1:34" x14ac:dyDescent="0.3">
      <c r="A1321" t="s">
        <v>2779</v>
      </c>
      <c r="B1321" t="s">
        <v>2780</v>
      </c>
      <c r="C1321" t="s">
        <v>1856</v>
      </c>
      <c r="D1321">
        <v>9300000</v>
      </c>
      <c r="E1321">
        <v>9300000</v>
      </c>
      <c r="F1321">
        <v>5678.34</v>
      </c>
      <c r="G1321">
        <v>0</v>
      </c>
      <c r="H1321">
        <v>0</v>
      </c>
      <c r="I1321">
        <v>9096635.3200000003</v>
      </c>
      <c r="J1321" s="186">
        <v>97.813283010752684</v>
      </c>
      <c r="K1321">
        <v>0</v>
      </c>
      <c r="L1321">
        <v>0</v>
      </c>
      <c r="M1321">
        <v>8562205.7200000007</v>
      </c>
      <c r="N1321">
        <v>534429.6</v>
      </c>
      <c r="O1321">
        <v>9102313.6600000001</v>
      </c>
      <c r="P1321">
        <v>0</v>
      </c>
      <c r="Q1321">
        <v>0</v>
      </c>
      <c r="R1321">
        <v>0</v>
      </c>
      <c r="S1321" t="s">
        <v>1784</v>
      </c>
      <c r="T1321" t="s">
        <v>76</v>
      </c>
      <c r="U1321" t="s">
        <v>77</v>
      </c>
      <c r="V1321" t="s">
        <v>76</v>
      </c>
      <c r="W1321" t="s">
        <v>33</v>
      </c>
      <c r="X1321" t="s">
        <v>78</v>
      </c>
      <c r="Y1321" t="s">
        <v>35</v>
      </c>
      <c r="Z1321" s="198">
        <v>45383</v>
      </c>
      <c r="AA1321" s="198">
        <v>46203</v>
      </c>
      <c r="AB1321" t="s">
        <v>36</v>
      </c>
      <c r="AC1321">
        <v>9300000</v>
      </c>
      <c r="AD1321" t="s">
        <v>77</v>
      </c>
      <c r="AE1321" t="s">
        <v>45</v>
      </c>
      <c r="AF1321" s="37">
        <v>0</v>
      </c>
      <c r="AG1321" s="79" t="str">
        <f t="shared" si="20"/>
        <v>0</v>
      </c>
      <c r="AH1321" s="3">
        <v>1</v>
      </c>
    </row>
    <row r="1322" spans="1:34" x14ac:dyDescent="0.3">
      <c r="A1322" t="s">
        <v>2781</v>
      </c>
      <c r="B1322" t="s">
        <v>2782</v>
      </c>
      <c r="C1322" t="s">
        <v>1856</v>
      </c>
      <c r="D1322">
        <v>3900000</v>
      </c>
      <c r="E1322">
        <v>3900000</v>
      </c>
      <c r="F1322">
        <v>0</v>
      </c>
      <c r="G1322">
        <v>0</v>
      </c>
      <c r="H1322">
        <v>0</v>
      </c>
      <c r="I1322">
        <v>0</v>
      </c>
      <c r="J1322" s="186">
        <v>0</v>
      </c>
      <c r="K1322">
        <v>0</v>
      </c>
      <c r="L1322">
        <v>0</v>
      </c>
      <c r="M1322">
        <v>0</v>
      </c>
      <c r="N1322">
        <v>0</v>
      </c>
      <c r="O1322">
        <v>0</v>
      </c>
      <c r="P1322">
        <v>0</v>
      </c>
      <c r="Q1322">
        <v>0</v>
      </c>
      <c r="R1322">
        <v>0</v>
      </c>
      <c r="S1322" t="s">
        <v>1784</v>
      </c>
      <c r="T1322" t="s">
        <v>76</v>
      </c>
      <c r="U1322" t="s">
        <v>77</v>
      </c>
      <c r="V1322" t="s">
        <v>76</v>
      </c>
      <c r="W1322" t="s">
        <v>33</v>
      </c>
      <c r="X1322" t="s">
        <v>78</v>
      </c>
      <c r="Y1322" t="s">
        <v>83</v>
      </c>
      <c r="Z1322" s="198">
        <v>45383</v>
      </c>
      <c r="AA1322" s="198">
        <v>46203</v>
      </c>
      <c r="AB1322" t="s">
        <v>36</v>
      </c>
      <c r="AC1322">
        <v>3900000</v>
      </c>
      <c r="AD1322" t="s">
        <v>77</v>
      </c>
      <c r="AE1322" t="s">
        <v>45</v>
      </c>
      <c r="AF1322" s="37">
        <v>0</v>
      </c>
      <c r="AG1322" s="79" t="str">
        <f t="shared" si="20"/>
        <v>0</v>
      </c>
      <c r="AH1322" s="3">
        <v>1</v>
      </c>
    </row>
    <row r="1323" spans="1:34" x14ac:dyDescent="0.3">
      <c r="A1323" t="s">
        <v>2777</v>
      </c>
      <c r="B1323" t="s">
        <v>2778</v>
      </c>
      <c r="C1323" t="s">
        <v>1859</v>
      </c>
      <c r="D1323">
        <v>4860000</v>
      </c>
      <c r="E1323">
        <v>4860000</v>
      </c>
      <c r="F1323">
        <v>1352942.31</v>
      </c>
      <c r="G1323">
        <v>0</v>
      </c>
      <c r="H1323">
        <v>0</v>
      </c>
      <c r="I1323">
        <v>3125273.9</v>
      </c>
      <c r="J1323" s="186">
        <v>64.306047325102881</v>
      </c>
      <c r="K1323">
        <v>0</v>
      </c>
      <c r="L1323">
        <v>0</v>
      </c>
      <c r="M1323">
        <v>1662743.25</v>
      </c>
      <c r="N1323">
        <v>1462530.65</v>
      </c>
      <c r="O1323">
        <v>4478216.21</v>
      </c>
      <c r="P1323">
        <v>0</v>
      </c>
      <c r="Q1323">
        <v>0</v>
      </c>
      <c r="R1323">
        <v>0</v>
      </c>
      <c r="S1323" t="s">
        <v>1355</v>
      </c>
      <c r="T1323" t="s">
        <v>162</v>
      </c>
      <c r="U1323" t="s">
        <v>163</v>
      </c>
      <c r="V1323" t="s">
        <v>162</v>
      </c>
      <c r="W1323" t="s">
        <v>33</v>
      </c>
      <c r="X1323" t="s">
        <v>164</v>
      </c>
      <c r="Y1323" t="s">
        <v>35</v>
      </c>
      <c r="Z1323" s="198">
        <v>45383</v>
      </c>
      <c r="AA1323" s="198">
        <v>45900</v>
      </c>
      <c r="AB1323" t="s">
        <v>36</v>
      </c>
      <c r="AC1323">
        <v>4860000</v>
      </c>
      <c r="AD1323" t="s">
        <v>163</v>
      </c>
      <c r="AE1323" t="s">
        <v>45</v>
      </c>
      <c r="AF1323" s="37">
        <v>0</v>
      </c>
      <c r="AG1323" s="79" t="str">
        <f t="shared" si="20"/>
        <v>0</v>
      </c>
      <c r="AH1323" s="3">
        <v>1</v>
      </c>
    </row>
    <row r="1324" spans="1:34" x14ac:dyDescent="0.3">
      <c r="A1324" t="s">
        <v>2785</v>
      </c>
      <c r="B1324" t="s">
        <v>2786</v>
      </c>
      <c r="C1324" t="s">
        <v>1857</v>
      </c>
      <c r="D1324">
        <v>2000000</v>
      </c>
      <c r="E1324">
        <v>2000000</v>
      </c>
      <c r="F1324">
        <v>0</v>
      </c>
      <c r="G1324">
        <v>0</v>
      </c>
      <c r="H1324">
        <v>0</v>
      </c>
      <c r="I1324">
        <v>1451034.06</v>
      </c>
      <c r="J1324" s="186">
        <v>72.551703000000003</v>
      </c>
      <c r="K1324">
        <v>0</v>
      </c>
      <c r="L1324">
        <v>0</v>
      </c>
      <c r="M1324">
        <v>1451034.06</v>
      </c>
      <c r="N1324">
        <v>0</v>
      </c>
      <c r="O1324">
        <v>1451034.06</v>
      </c>
      <c r="P1324">
        <v>0</v>
      </c>
      <c r="Q1324">
        <v>0</v>
      </c>
      <c r="R1324">
        <v>0</v>
      </c>
      <c r="S1324" t="s">
        <v>2156</v>
      </c>
      <c r="T1324" t="s">
        <v>100</v>
      </c>
      <c r="U1324" t="s">
        <v>101</v>
      </c>
      <c r="V1324" t="s">
        <v>100</v>
      </c>
      <c r="W1324" t="s">
        <v>33</v>
      </c>
      <c r="X1324" t="s">
        <v>102</v>
      </c>
      <c r="Y1324" t="s">
        <v>35</v>
      </c>
      <c r="Z1324" s="198">
        <v>45505</v>
      </c>
      <c r="AA1324" s="198">
        <v>45900</v>
      </c>
      <c r="AB1324" t="s">
        <v>36</v>
      </c>
      <c r="AC1324">
        <v>2000000</v>
      </c>
      <c r="AD1324" t="s">
        <v>101</v>
      </c>
      <c r="AE1324" t="s">
        <v>37</v>
      </c>
      <c r="AF1324" s="37">
        <v>0</v>
      </c>
      <c r="AG1324" s="79" t="str">
        <f t="shared" si="20"/>
        <v>0</v>
      </c>
      <c r="AH1324" s="3">
        <v>1</v>
      </c>
    </row>
    <row r="1325" spans="1:34" x14ac:dyDescent="0.3">
      <c r="A1325" t="s">
        <v>2797</v>
      </c>
      <c r="B1325" t="s">
        <v>2798</v>
      </c>
      <c r="C1325" t="s">
        <v>1858</v>
      </c>
      <c r="D1325">
        <v>2000000</v>
      </c>
      <c r="E1325">
        <v>2000000</v>
      </c>
      <c r="F1325">
        <v>448198.61</v>
      </c>
      <c r="G1325">
        <v>0</v>
      </c>
      <c r="H1325">
        <v>0</v>
      </c>
      <c r="I1325">
        <v>1359478.7</v>
      </c>
      <c r="J1325" s="186">
        <v>67.973934999999997</v>
      </c>
      <c r="K1325">
        <v>0</v>
      </c>
      <c r="L1325">
        <v>0</v>
      </c>
      <c r="M1325">
        <v>1359478.7</v>
      </c>
      <c r="N1325">
        <v>0</v>
      </c>
      <c r="O1325">
        <v>1807677.31</v>
      </c>
      <c r="P1325">
        <v>0</v>
      </c>
      <c r="Q1325">
        <v>0</v>
      </c>
      <c r="R1325">
        <v>0</v>
      </c>
      <c r="S1325" t="s">
        <v>1231</v>
      </c>
      <c r="T1325" t="s">
        <v>51</v>
      </c>
      <c r="U1325" t="s">
        <v>52</v>
      </c>
      <c r="V1325" t="s">
        <v>51</v>
      </c>
      <c r="W1325" t="s">
        <v>33</v>
      </c>
      <c r="X1325" t="s">
        <v>53</v>
      </c>
      <c r="Y1325" t="s">
        <v>86</v>
      </c>
      <c r="Z1325" s="198">
        <v>45383</v>
      </c>
      <c r="AA1325" s="198">
        <v>46112</v>
      </c>
      <c r="AB1325" t="s">
        <v>36</v>
      </c>
      <c r="AC1325">
        <v>2000000</v>
      </c>
      <c r="AD1325" t="s">
        <v>52</v>
      </c>
      <c r="AE1325" t="s">
        <v>45</v>
      </c>
      <c r="AF1325" s="37">
        <v>0</v>
      </c>
      <c r="AG1325" s="79" t="str">
        <f t="shared" si="20"/>
        <v>0</v>
      </c>
      <c r="AH1325" s="3">
        <v>1</v>
      </c>
    </row>
    <row r="1326" spans="1:34" x14ac:dyDescent="0.3">
      <c r="A1326" t="s">
        <v>2799</v>
      </c>
      <c r="B1326" t="s">
        <v>2800</v>
      </c>
      <c r="C1326" t="s">
        <v>1858</v>
      </c>
      <c r="D1326">
        <v>2100000</v>
      </c>
      <c r="E1326">
        <v>2100000</v>
      </c>
      <c r="F1326">
        <v>613139.55000000005</v>
      </c>
      <c r="G1326">
        <v>0</v>
      </c>
      <c r="H1326">
        <v>0</v>
      </c>
      <c r="I1326">
        <v>1471985.78</v>
      </c>
      <c r="J1326" s="186">
        <v>70.094560952380959</v>
      </c>
      <c r="K1326">
        <v>0</v>
      </c>
      <c r="L1326">
        <v>0</v>
      </c>
      <c r="M1326">
        <v>1471985.78</v>
      </c>
      <c r="N1326">
        <v>0</v>
      </c>
      <c r="O1326">
        <v>2085125.33</v>
      </c>
      <c r="P1326">
        <v>0</v>
      </c>
      <c r="Q1326">
        <v>0</v>
      </c>
      <c r="R1326">
        <v>0</v>
      </c>
      <c r="S1326" t="s">
        <v>1231</v>
      </c>
      <c r="T1326" t="s">
        <v>51</v>
      </c>
      <c r="U1326" t="s">
        <v>52</v>
      </c>
      <c r="V1326" t="s">
        <v>51</v>
      </c>
      <c r="W1326" t="s">
        <v>33</v>
      </c>
      <c r="X1326" t="s">
        <v>53</v>
      </c>
      <c r="Y1326" t="s">
        <v>86</v>
      </c>
      <c r="Z1326" s="198">
        <v>45383</v>
      </c>
      <c r="AA1326" s="198">
        <v>46112</v>
      </c>
      <c r="AB1326" t="s">
        <v>36</v>
      </c>
      <c r="AC1326">
        <v>2100000</v>
      </c>
      <c r="AD1326" t="s">
        <v>52</v>
      </c>
      <c r="AE1326" t="s">
        <v>45</v>
      </c>
      <c r="AF1326" s="37">
        <v>0</v>
      </c>
      <c r="AG1326" s="79" t="str">
        <f t="shared" si="20"/>
        <v>0</v>
      </c>
      <c r="AH1326" s="3">
        <v>1</v>
      </c>
    </row>
    <row r="1327" spans="1:34" x14ac:dyDescent="0.3">
      <c r="A1327" t="s">
        <v>2812</v>
      </c>
      <c r="B1327" t="s">
        <v>2813</v>
      </c>
      <c r="C1327" t="s">
        <v>1858</v>
      </c>
      <c r="D1327">
        <v>3200000</v>
      </c>
      <c r="E1327">
        <v>3200000</v>
      </c>
      <c r="F1327">
        <v>0</v>
      </c>
      <c r="G1327">
        <v>0</v>
      </c>
      <c r="H1327">
        <v>0</v>
      </c>
      <c r="I1327">
        <v>2068866.98</v>
      </c>
      <c r="J1327" s="186">
        <v>64.652093124999993</v>
      </c>
      <c r="K1327">
        <v>0</v>
      </c>
      <c r="L1327">
        <v>0</v>
      </c>
      <c r="M1327">
        <v>2068866.98</v>
      </c>
      <c r="N1327">
        <v>0</v>
      </c>
      <c r="O1327">
        <v>2068866.98</v>
      </c>
      <c r="P1327">
        <v>0</v>
      </c>
      <c r="Q1327">
        <v>0</v>
      </c>
      <c r="R1327">
        <v>0</v>
      </c>
      <c r="S1327" t="s">
        <v>1231</v>
      </c>
      <c r="T1327" t="s">
        <v>51</v>
      </c>
      <c r="U1327" t="s">
        <v>52</v>
      </c>
      <c r="V1327" t="s">
        <v>51</v>
      </c>
      <c r="W1327" t="s">
        <v>33</v>
      </c>
      <c r="X1327" t="s">
        <v>53</v>
      </c>
      <c r="Y1327" t="s">
        <v>35</v>
      </c>
      <c r="Z1327" s="198">
        <v>45383</v>
      </c>
      <c r="AA1327" s="198">
        <v>46112</v>
      </c>
      <c r="AB1327" t="s">
        <v>36</v>
      </c>
      <c r="AC1327">
        <v>3200000</v>
      </c>
      <c r="AD1327" t="s">
        <v>52</v>
      </c>
      <c r="AE1327" t="s">
        <v>37</v>
      </c>
      <c r="AF1327" s="37">
        <v>0</v>
      </c>
      <c r="AG1327" s="79" t="str">
        <f t="shared" si="20"/>
        <v>0</v>
      </c>
      <c r="AH1327" s="3">
        <v>1</v>
      </c>
    </row>
    <row r="1328" spans="1:34" x14ac:dyDescent="0.3">
      <c r="A1328" t="s">
        <v>2803</v>
      </c>
      <c r="B1328" t="s">
        <v>2804</v>
      </c>
      <c r="C1328" t="s">
        <v>1858</v>
      </c>
      <c r="D1328">
        <v>21600000</v>
      </c>
      <c r="E1328">
        <v>21600000</v>
      </c>
      <c r="F1328">
        <v>122615.96</v>
      </c>
      <c r="G1328">
        <v>0</v>
      </c>
      <c r="H1328">
        <v>0</v>
      </c>
      <c r="I1328">
        <v>21442149.920000002</v>
      </c>
      <c r="J1328" s="186">
        <v>99.269212592592595</v>
      </c>
      <c r="K1328">
        <v>0</v>
      </c>
      <c r="L1328">
        <v>0</v>
      </c>
      <c r="M1328">
        <v>20787635.129999999</v>
      </c>
      <c r="N1328">
        <v>654514.79</v>
      </c>
      <c r="O1328">
        <v>21564765.879999999</v>
      </c>
      <c r="P1328">
        <v>0</v>
      </c>
      <c r="Q1328">
        <v>0</v>
      </c>
      <c r="R1328">
        <v>0</v>
      </c>
      <c r="S1328" t="s">
        <v>1231</v>
      </c>
      <c r="T1328" t="s">
        <v>51</v>
      </c>
      <c r="U1328" t="s">
        <v>52</v>
      </c>
      <c r="V1328" t="s">
        <v>51</v>
      </c>
      <c r="W1328" t="s">
        <v>33</v>
      </c>
      <c r="X1328" t="s">
        <v>53</v>
      </c>
      <c r="Y1328" t="s">
        <v>44</v>
      </c>
      <c r="Z1328" s="198">
        <v>45383</v>
      </c>
      <c r="AA1328" s="198">
        <v>46112</v>
      </c>
      <c r="AB1328" t="s">
        <v>36</v>
      </c>
      <c r="AC1328">
        <v>21600000</v>
      </c>
      <c r="AD1328" t="s">
        <v>52</v>
      </c>
      <c r="AE1328" t="s">
        <v>45</v>
      </c>
      <c r="AF1328" s="37">
        <v>0</v>
      </c>
      <c r="AG1328" s="79" t="str">
        <f t="shared" si="20"/>
        <v>0</v>
      </c>
      <c r="AH1328" s="3">
        <v>1</v>
      </c>
    </row>
    <row r="1329" spans="1:34" x14ac:dyDescent="0.3">
      <c r="A1329" t="s">
        <v>2795</v>
      </c>
      <c r="B1329" t="s">
        <v>2796</v>
      </c>
      <c r="C1329" t="s">
        <v>1855</v>
      </c>
      <c r="D1329">
        <v>1900000</v>
      </c>
      <c r="E1329">
        <v>1900000</v>
      </c>
      <c r="F1329">
        <v>348764.63</v>
      </c>
      <c r="G1329">
        <v>0</v>
      </c>
      <c r="H1329">
        <v>0</v>
      </c>
      <c r="I1329">
        <v>946641.26</v>
      </c>
      <c r="J1329" s="186">
        <v>49.82322421052632</v>
      </c>
      <c r="K1329">
        <v>0</v>
      </c>
      <c r="L1329">
        <v>0</v>
      </c>
      <c r="M1329">
        <v>946641.26</v>
      </c>
      <c r="N1329">
        <v>0</v>
      </c>
      <c r="O1329">
        <v>1295405.8899999999</v>
      </c>
      <c r="P1329">
        <v>0</v>
      </c>
      <c r="Q1329">
        <v>0</v>
      </c>
      <c r="R1329">
        <v>0</v>
      </c>
      <c r="S1329" t="s">
        <v>286</v>
      </c>
      <c r="T1329" t="s">
        <v>57</v>
      </c>
      <c r="U1329" t="s">
        <v>58</v>
      </c>
      <c r="V1329" t="s">
        <v>57</v>
      </c>
      <c r="W1329" t="s">
        <v>33</v>
      </c>
      <c r="X1329" t="s">
        <v>59</v>
      </c>
      <c r="Y1329" t="s">
        <v>35</v>
      </c>
      <c r="Z1329" s="198">
        <v>45506</v>
      </c>
      <c r="AA1329" s="198">
        <v>46022</v>
      </c>
      <c r="AB1329" t="s">
        <v>36</v>
      </c>
      <c r="AC1329">
        <v>1900000</v>
      </c>
      <c r="AD1329" t="s">
        <v>58</v>
      </c>
      <c r="AE1329" t="s">
        <v>45</v>
      </c>
      <c r="AF1329" s="37">
        <v>0</v>
      </c>
      <c r="AG1329" s="79" t="str">
        <f t="shared" si="20"/>
        <v>0</v>
      </c>
      <c r="AH1329" s="3">
        <v>1</v>
      </c>
    </row>
    <row r="1330" spans="1:34" x14ac:dyDescent="0.3">
      <c r="A1330" t="s">
        <v>2791</v>
      </c>
      <c r="B1330" t="s">
        <v>2792</v>
      </c>
      <c r="C1330" t="s">
        <v>1856</v>
      </c>
      <c r="D1330">
        <v>24000000</v>
      </c>
      <c r="E1330">
        <v>24000000</v>
      </c>
      <c r="F1330">
        <v>11053.74</v>
      </c>
      <c r="G1330">
        <v>-3772051.17</v>
      </c>
      <c r="H1330">
        <v>-3772051.17</v>
      </c>
      <c r="I1330">
        <v>20211957.289999999</v>
      </c>
      <c r="J1330" s="186">
        <v>84.21648870833333</v>
      </c>
      <c r="K1330">
        <v>0</v>
      </c>
      <c r="L1330">
        <v>0</v>
      </c>
      <c r="M1330">
        <v>14264801.23</v>
      </c>
      <c r="N1330">
        <v>9719207.2300000004</v>
      </c>
      <c r="O1330">
        <v>20223011.030000001</v>
      </c>
      <c r="P1330">
        <v>0</v>
      </c>
      <c r="Q1330">
        <v>0</v>
      </c>
      <c r="R1330">
        <v>0</v>
      </c>
      <c r="S1330" t="s">
        <v>1784</v>
      </c>
      <c r="T1330" t="s">
        <v>29</v>
      </c>
      <c r="U1330" t="s">
        <v>29</v>
      </c>
      <c r="V1330" t="s">
        <v>76</v>
      </c>
      <c r="W1330" t="s">
        <v>33</v>
      </c>
      <c r="X1330" t="s">
        <v>78</v>
      </c>
      <c r="Y1330" t="s">
        <v>44</v>
      </c>
      <c r="Z1330" s="198">
        <v>45383</v>
      </c>
      <c r="AA1330" s="198">
        <v>46022</v>
      </c>
      <c r="AB1330" t="s">
        <v>36</v>
      </c>
      <c r="AC1330">
        <v>24000000</v>
      </c>
      <c r="AD1330" t="s">
        <v>77</v>
      </c>
      <c r="AE1330" t="s">
        <v>45</v>
      </c>
      <c r="AF1330" s="37">
        <v>0</v>
      </c>
      <c r="AG1330" s="79" t="str">
        <f t="shared" si="20"/>
        <v>0</v>
      </c>
      <c r="AH1330" s="3">
        <v>1</v>
      </c>
    </row>
    <row r="1331" spans="1:34" x14ac:dyDescent="0.3">
      <c r="A1331" t="s">
        <v>2793</v>
      </c>
      <c r="B1331" t="s">
        <v>2794</v>
      </c>
      <c r="C1331" t="s">
        <v>1855</v>
      </c>
      <c r="D1331">
        <v>15900000</v>
      </c>
      <c r="E1331">
        <v>15900000</v>
      </c>
      <c r="F1331">
        <v>105896.4</v>
      </c>
      <c r="G1331">
        <v>0</v>
      </c>
      <c r="H1331">
        <v>0</v>
      </c>
      <c r="I1331">
        <v>15789721.51</v>
      </c>
      <c r="J1331" s="186">
        <v>99.306424591194968</v>
      </c>
      <c r="K1331">
        <v>0</v>
      </c>
      <c r="L1331">
        <v>0</v>
      </c>
      <c r="M1331">
        <v>0</v>
      </c>
      <c r="N1331">
        <v>15789721.51</v>
      </c>
      <c r="O1331">
        <v>15895617.91</v>
      </c>
      <c r="P1331">
        <v>0</v>
      </c>
      <c r="Q1331">
        <v>0</v>
      </c>
      <c r="R1331">
        <v>0</v>
      </c>
      <c r="S1331" t="s">
        <v>286</v>
      </c>
      <c r="T1331" t="s">
        <v>57</v>
      </c>
      <c r="U1331" t="s">
        <v>58</v>
      </c>
      <c r="V1331" t="s">
        <v>57</v>
      </c>
      <c r="W1331" t="s">
        <v>33</v>
      </c>
      <c r="X1331" t="s">
        <v>59</v>
      </c>
      <c r="Y1331" t="s">
        <v>44</v>
      </c>
      <c r="Z1331" s="198">
        <v>45506</v>
      </c>
      <c r="AA1331" s="198">
        <v>46022</v>
      </c>
      <c r="AB1331" t="s">
        <v>36</v>
      </c>
      <c r="AC1331">
        <v>15900000</v>
      </c>
      <c r="AD1331" t="s">
        <v>58</v>
      </c>
      <c r="AE1331" t="s">
        <v>45</v>
      </c>
      <c r="AF1331" s="37">
        <v>0</v>
      </c>
      <c r="AG1331" s="79" t="str">
        <f t="shared" si="20"/>
        <v>0</v>
      </c>
      <c r="AH1331" s="3">
        <v>1</v>
      </c>
    </row>
    <row r="1332" spans="1:34" x14ac:dyDescent="0.3">
      <c r="A1332" t="s">
        <v>2801</v>
      </c>
      <c r="B1332" t="s">
        <v>2802</v>
      </c>
      <c r="C1332" t="s">
        <v>1853</v>
      </c>
      <c r="D1332">
        <v>22000000</v>
      </c>
      <c r="E1332">
        <v>22000000</v>
      </c>
      <c r="F1332">
        <v>517719.82</v>
      </c>
      <c r="G1332">
        <v>0</v>
      </c>
      <c r="H1332">
        <v>0</v>
      </c>
      <c r="I1332">
        <v>21474627.41</v>
      </c>
      <c r="J1332" s="186">
        <v>97.611942772727275</v>
      </c>
      <c r="K1332">
        <v>0</v>
      </c>
      <c r="L1332">
        <v>0</v>
      </c>
      <c r="M1332">
        <v>12280199.789999999</v>
      </c>
      <c r="N1332">
        <v>9194427.6199999992</v>
      </c>
      <c r="O1332">
        <v>21992347.23</v>
      </c>
      <c r="P1332">
        <v>0</v>
      </c>
      <c r="Q1332">
        <v>0</v>
      </c>
      <c r="R1332">
        <v>0</v>
      </c>
      <c r="S1332" t="s">
        <v>391</v>
      </c>
      <c r="T1332" t="s">
        <v>31</v>
      </c>
      <c r="U1332" t="s">
        <v>32</v>
      </c>
      <c r="V1332" t="s">
        <v>31</v>
      </c>
      <c r="W1332" t="s">
        <v>33</v>
      </c>
      <c r="X1332" t="s">
        <v>34</v>
      </c>
      <c r="Y1332" t="s">
        <v>44</v>
      </c>
      <c r="Z1332" s="198">
        <v>45506</v>
      </c>
      <c r="AA1332" s="198">
        <v>46112</v>
      </c>
      <c r="AB1332" t="s">
        <v>36</v>
      </c>
      <c r="AC1332">
        <v>22000000</v>
      </c>
      <c r="AD1332" t="s">
        <v>32</v>
      </c>
      <c r="AE1332" t="s">
        <v>45</v>
      </c>
      <c r="AF1332" s="37">
        <v>0</v>
      </c>
      <c r="AG1332" s="79" t="str">
        <f t="shared" si="20"/>
        <v>0</v>
      </c>
      <c r="AH1332" s="3">
        <v>1</v>
      </c>
    </row>
    <row r="1333" spans="1:34" x14ac:dyDescent="0.3">
      <c r="A1333" t="s">
        <v>2787</v>
      </c>
      <c r="B1333" t="s">
        <v>2788</v>
      </c>
      <c r="C1333" t="s">
        <v>1859</v>
      </c>
      <c r="D1333">
        <v>26000000</v>
      </c>
      <c r="E1333">
        <v>26000000</v>
      </c>
      <c r="F1333">
        <v>247130.6</v>
      </c>
      <c r="G1333">
        <v>0</v>
      </c>
      <c r="H1333">
        <v>0</v>
      </c>
      <c r="I1333">
        <v>14751498.1</v>
      </c>
      <c r="J1333" s="186">
        <v>56.736531153846151</v>
      </c>
      <c r="K1333">
        <v>0</v>
      </c>
      <c r="L1333">
        <v>0</v>
      </c>
      <c r="M1333">
        <v>1210719.03</v>
      </c>
      <c r="N1333">
        <v>13540779.07</v>
      </c>
      <c r="O1333">
        <v>14998628.699999999</v>
      </c>
      <c r="P1333">
        <v>0</v>
      </c>
      <c r="Q1333">
        <v>0</v>
      </c>
      <c r="R1333">
        <v>0</v>
      </c>
      <c r="S1333" t="s">
        <v>1355</v>
      </c>
      <c r="T1333" t="s">
        <v>162</v>
      </c>
      <c r="U1333" t="s">
        <v>163</v>
      </c>
      <c r="V1333" t="s">
        <v>162</v>
      </c>
      <c r="W1333" t="s">
        <v>33</v>
      </c>
      <c r="X1333" t="s">
        <v>164</v>
      </c>
      <c r="Y1333" t="s">
        <v>44</v>
      </c>
      <c r="Z1333" s="198">
        <v>45383</v>
      </c>
      <c r="AA1333" s="198">
        <v>45900</v>
      </c>
      <c r="AB1333" t="s">
        <v>36</v>
      </c>
      <c r="AC1333">
        <v>26000000</v>
      </c>
      <c r="AD1333" t="s">
        <v>163</v>
      </c>
      <c r="AE1333" t="s">
        <v>45</v>
      </c>
      <c r="AF1333" s="37">
        <v>0</v>
      </c>
      <c r="AG1333" s="79" t="str">
        <f t="shared" si="20"/>
        <v>0</v>
      </c>
      <c r="AH1333" s="3">
        <v>1</v>
      </c>
    </row>
    <row r="1334" spans="1:34" x14ac:dyDescent="0.3">
      <c r="A1334" t="s">
        <v>2789</v>
      </c>
      <c r="B1334" t="s">
        <v>2790</v>
      </c>
      <c r="C1334" t="s">
        <v>1854</v>
      </c>
      <c r="D1334">
        <v>1</v>
      </c>
      <c r="E1334">
        <v>1</v>
      </c>
      <c r="F1334">
        <v>0</v>
      </c>
      <c r="G1334">
        <v>0</v>
      </c>
      <c r="H1334">
        <v>0</v>
      </c>
      <c r="I1334">
        <v>0</v>
      </c>
      <c r="J1334" s="186">
        <v>0</v>
      </c>
      <c r="K1334">
        <v>0</v>
      </c>
      <c r="L1334">
        <v>0</v>
      </c>
      <c r="M1334">
        <v>0</v>
      </c>
      <c r="N1334">
        <v>0</v>
      </c>
      <c r="O1334">
        <v>0</v>
      </c>
      <c r="P1334">
        <v>0</v>
      </c>
      <c r="Q1334">
        <v>0</v>
      </c>
      <c r="R1334">
        <v>0</v>
      </c>
      <c r="S1334" t="s">
        <v>72</v>
      </c>
      <c r="T1334" t="s">
        <v>41</v>
      </c>
      <c r="U1334" t="s">
        <v>42</v>
      </c>
      <c r="V1334" t="s">
        <v>41</v>
      </c>
      <c r="W1334" t="s">
        <v>33</v>
      </c>
      <c r="X1334" t="s">
        <v>43</v>
      </c>
      <c r="Y1334" t="s">
        <v>35</v>
      </c>
      <c r="Z1334" s="198">
        <v>45140</v>
      </c>
      <c r="AA1334" s="198">
        <v>45900</v>
      </c>
      <c r="AB1334" t="s">
        <v>36</v>
      </c>
      <c r="AC1334">
        <v>1900001</v>
      </c>
      <c r="AD1334" t="s">
        <v>42</v>
      </c>
      <c r="AE1334" t="s">
        <v>37</v>
      </c>
      <c r="AF1334" s="37">
        <v>0</v>
      </c>
      <c r="AG1334" s="79" t="str">
        <f t="shared" si="20"/>
        <v>0</v>
      </c>
      <c r="AH1334" s="3">
        <v>1</v>
      </c>
    </row>
    <row r="1335" spans="1:34" x14ac:dyDescent="0.3">
      <c r="A1335" t="s">
        <v>2808</v>
      </c>
      <c r="B1335" t="s">
        <v>2809</v>
      </c>
      <c r="C1335" t="s">
        <v>1854</v>
      </c>
      <c r="D1335">
        <v>5900000</v>
      </c>
      <c r="E1335">
        <v>5900000</v>
      </c>
      <c r="F1335">
        <v>489460.59</v>
      </c>
      <c r="G1335">
        <v>0</v>
      </c>
      <c r="H1335">
        <v>0</v>
      </c>
      <c r="I1335">
        <v>2935101.29</v>
      </c>
      <c r="J1335" s="186">
        <v>49.747479491525425</v>
      </c>
      <c r="K1335">
        <v>0</v>
      </c>
      <c r="L1335">
        <v>0</v>
      </c>
      <c r="M1335">
        <v>2072237.4</v>
      </c>
      <c r="N1335">
        <v>862863.89</v>
      </c>
      <c r="O1335">
        <v>3424561.88</v>
      </c>
      <c r="P1335">
        <v>0</v>
      </c>
      <c r="Q1335">
        <v>0</v>
      </c>
      <c r="R1335">
        <v>0</v>
      </c>
      <c r="S1335" t="s">
        <v>72</v>
      </c>
      <c r="T1335" t="s">
        <v>41</v>
      </c>
      <c r="U1335" t="s">
        <v>42</v>
      </c>
      <c r="V1335" t="s">
        <v>41</v>
      </c>
      <c r="W1335" t="s">
        <v>33</v>
      </c>
      <c r="X1335" t="s">
        <v>43</v>
      </c>
      <c r="Y1335" t="s">
        <v>35</v>
      </c>
      <c r="Z1335" s="198">
        <v>45509</v>
      </c>
      <c r="AA1335" s="198">
        <v>45900</v>
      </c>
      <c r="AB1335" t="s">
        <v>36</v>
      </c>
      <c r="AC1335">
        <v>5900000</v>
      </c>
      <c r="AD1335" t="s">
        <v>42</v>
      </c>
      <c r="AE1335" t="s">
        <v>45</v>
      </c>
      <c r="AF1335" s="37">
        <v>0</v>
      </c>
      <c r="AG1335" s="79" t="str">
        <f t="shared" si="20"/>
        <v>0</v>
      </c>
      <c r="AH1335" s="3">
        <v>1</v>
      </c>
    </row>
    <row r="1336" spans="1:34" x14ac:dyDescent="0.3">
      <c r="A1336" t="s">
        <v>2846</v>
      </c>
      <c r="B1336" t="s">
        <v>2847</v>
      </c>
      <c r="C1336" t="s">
        <v>1856</v>
      </c>
      <c r="D1336">
        <v>14600000</v>
      </c>
      <c r="E1336">
        <v>14600000</v>
      </c>
      <c r="F1336">
        <v>8328551.8499999996</v>
      </c>
      <c r="G1336">
        <v>0</v>
      </c>
      <c r="H1336">
        <v>0</v>
      </c>
      <c r="I1336">
        <v>3716428.73</v>
      </c>
      <c r="J1336" s="186">
        <v>25.454991301369862</v>
      </c>
      <c r="K1336">
        <v>0</v>
      </c>
      <c r="L1336">
        <v>0</v>
      </c>
      <c r="M1336">
        <v>2861473</v>
      </c>
      <c r="N1336">
        <v>854955.73</v>
      </c>
      <c r="O1336">
        <v>12044980.58</v>
      </c>
      <c r="P1336">
        <v>0</v>
      </c>
      <c r="Q1336">
        <v>0</v>
      </c>
      <c r="R1336">
        <v>0</v>
      </c>
      <c r="S1336" t="s">
        <v>1784</v>
      </c>
      <c r="T1336" t="s">
        <v>76</v>
      </c>
      <c r="U1336" t="s">
        <v>77</v>
      </c>
      <c r="V1336" t="s">
        <v>76</v>
      </c>
      <c r="W1336" t="s">
        <v>33</v>
      </c>
      <c r="X1336" t="s">
        <v>78</v>
      </c>
      <c r="Y1336" t="s">
        <v>35</v>
      </c>
      <c r="Z1336" s="198">
        <v>45383</v>
      </c>
      <c r="AA1336" s="198">
        <v>46203</v>
      </c>
      <c r="AB1336" t="s">
        <v>36</v>
      </c>
      <c r="AC1336">
        <v>14600000</v>
      </c>
      <c r="AD1336" t="s">
        <v>77</v>
      </c>
      <c r="AE1336" t="s">
        <v>45</v>
      </c>
      <c r="AF1336" s="37">
        <v>0</v>
      </c>
      <c r="AG1336" s="79" t="str">
        <f t="shared" si="20"/>
        <v>0</v>
      </c>
      <c r="AH1336" s="3">
        <v>1</v>
      </c>
    </row>
    <row r="1337" spans="1:34" x14ac:dyDescent="0.3">
      <c r="A1337" t="s">
        <v>2810</v>
      </c>
      <c r="B1337" t="s">
        <v>2811</v>
      </c>
      <c r="C1337" t="s">
        <v>1853</v>
      </c>
      <c r="D1337">
        <v>0</v>
      </c>
      <c r="E1337">
        <v>0</v>
      </c>
      <c r="F1337">
        <v>0</v>
      </c>
      <c r="G1337">
        <v>0</v>
      </c>
      <c r="H1337">
        <v>0</v>
      </c>
      <c r="I1337">
        <v>0</v>
      </c>
      <c r="J1337" s="186" t="e">
        <v>#DIV/0!</v>
      </c>
      <c r="K1337">
        <v>0</v>
      </c>
      <c r="L1337">
        <v>0</v>
      </c>
      <c r="M1337">
        <v>0</v>
      </c>
      <c r="N1337">
        <v>0</v>
      </c>
      <c r="O1337">
        <v>0</v>
      </c>
      <c r="P1337">
        <v>0</v>
      </c>
      <c r="Q1337">
        <v>0</v>
      </c>
      <c r="R1337">
        <v>0</v>
      </c>
      <c r="S1337" t="s">
        <v>391</v>
      </c>
      <c r="T1337" t="s">
        <v>31</v>
      </c>
      <c r="U1337" t="s">
        <v>32</v>
      </c>
      <c r="V1337" t="s">
        <v>31</v>
      </c>
      <c r="W1337" t="s">
        <v>33</v>
      </c>
      <c r="X1337" t="s">
        <v>34</v>
      </c>
      <c r="Y1337" t="s">
        <v>35</v>
      </c>
      <c r="Z1337" s="198">
        <v>45510</v>
      </c>
      <c r="AA1337" s="198">
        <v>46112</v>
      </c>
      <c r="AB1337" t="s">
        <v>36</v>
      </c>
      <c r="AC1337">
        <v>4300000</v>
      </c>
      <c r="AD1337" t="s">
        <v>32</v>
      </c>
      <c r="AE1337" t="s">
        <v>37</v>
      </c>
      <c r="AF1337" s="37">
        <v>0</v>
      </c>
      <c r="AG1337" s="79" t="str">
        <f t="shared" si="20"/>
        <v>0</v>
      </c>
      <c r="AH1337" s="3">
        <v>1</v>
      </c>
    </row>
    <row r="1338" spans="1:34" x14ac:dyDescent="0.3">
      <c r="A1338" t="s">
        <v>2818</v>
      </c>
      <c r="B1338" t="s">
        <v>2819</v>
      </c>
      <c r="C1338" t="s">
        <v>1855</v>
      </c>
      <c r="D1338">
        <v>665000</v>
      </c>
      <c r="E1338">
        <v>665000</v>
      </c>
      <c r="F1338">
        <v>0</v>
      </c>
      <c r="G1338">
        <v>0</v>
      </c>
      <c r="H1338">
        <v>0</v>
      </c>
      <c r="I1338">
        <v>552644</v>
      </c>
      <c r="J1338" s="186">
        <v>83.104360902255635</v>
      </c>
      <c r="K1338">
        <v>0</v>
      </c>
      <c r="L1338">
        <v>0</v>
      </c>
      <c r="M1338">
        <v>353236.94</v>
      </c>
      <c r="N1338">
        <v>199407.06</v>
      </c>
      <c r="O1338">
        <v>552644</v>
      </c>
      <c r="P1338">
        <v>0</v>
      </c>
      <c r="Q1338">
        <v>0</v>
      </c>
      <c r="R1338">
        <v>0</v>
      </c>
      <c r="S1338" t="s">
        <v>286</v>
      </c>
      <c r="T1338" t="s">
        <v>57</v>
      </c>
      <c r="U1338" t="s">
        <v>58</v>
      </c>
      <c r="V1338" t="s">
        <v>57</v>
      </c>
      <c r="W1338" t="s">
        <v>33</v>
      </c>
      <c r="X1338" t="s">
        <v>59</v>
      </c>
      <c r="Y1338" t="s">
        <v>35</v>
      </c>
      <c r="Z1338" s="198">
        <v>45513</v>
      </c>
      <c r="AA1338" s="198">
        <v>46022</v>
      </c>
      <c r="AB1338" t="s">
        <v>36</v>
      </c>
      <c r="AC1338">
        <v>665000</v>
      </c>
      <c r="AD1338" t="s">
        <v>58</v>
      </c>
      <c r="AE1338" t="s">
        <v>45</v>
      </c>
      <c r="AF1338" s="37">
        <v>0</v>
      </c>
      <c r="AG1338" s="79" t="str">
        <f t="shared" si="20"/>
        <v>0</v>
      </c>
      <c r="AH1338" s="3">
        <v>1</v>
      </c>
    </row>
    <row r="1339" spans="1:34" x14ac:dyDescent="0.3">
      <c r="A1339" t="s">
        <v>2816</v>
      </c>
      <c r="B1339" t="s">
        <v>2817</v>
      </c>
      <c r="C1339" t="s">
        <v>1859</v>
      </c>
      <c r="D1339">
        <v>2500000</v>
      </c>
      <c r="E1339">
        <v>2500000</v>
      </c>
      <c r="F1339">
        <v>0</v>
      </c>
      <c r="G1339">
        <v>0</v>
      </c>
      <c r="H1339">
        <v>0</v>
      </c>
      <c r="I1339">
        <v>2447691.29</v>
      </c>
      <c r="J1339" s="186">
        <v>97.907651600000008</v>
      </c>
      <c r="K1339">
        <v>0</v>
      </c>
      <c r="L1339">
        <v>0</v>
      </c>
      <c r="M1339">
        <v>2447691.29</v>
      </c>
      <c r="N1339">
        <v>0</v>
      </c>
      <c r="O1339">
        <v>2447691.29</v>
      </c>
      <c r="P1339">
        <v>0</v>
      </c>
      <c r="Q1339">
        <v>0</v>
      </c>
      <c r="R1339">
        <v>0</v>
      </c>
      <c r="S1339" t="s">
        <v>1355</v>
      </c>
      <c r="T1339" t="s">
        <v>162</v>
      </c>
      <c r="U1339" t="s">
        <v>163</v>
      </c>
      <c r="V1339" t="s">
        <v>162</v>
      </c>
      <c r="W1339" t="s">
        <v>33</v>
      </c>
      <c r="X1339" t="s">
        <v>164</v>
      </c>
      <c r="Y1339" t="s">
        <v>35</v>
      </c>
      <c r="Z1339" s="198">
        <v>45383</v>
      </c>
      <c r="AA1339" s="198">
        <v>45900</v>
      </c>
      <c r="AB1339" t="s">
        <v>36</v>
      </c>
      <c r="AC1339">
        <v>2500000</v>
      </c>
      <c r="AD1339" t="s">
        <v>163</v>
      </c>
      <c r="AE1339" t="s">
        <v>37</v>
      </c>
      <c r="AF1339" s="37">
        <v>0</v>
      </c>
      <c r="AG1339" s="79" t="str">
        <f t="shared" si="20"/>
        <v>0</v>
      </c>
      <c r="AH1339" s="3">
        <v>1</v>
      </c>
    </row>
    <row r="1340" spans="1:34" x14ac:dyDescent="0.3">
      <c r="A1340" t="s">
        <v>2820</v>
      </c>
      <c r="B1340" t="s">
        <v>2821</v>
      </c>
      <c r="C1340" t="s">
        <v>1860</v>
      </c>
      <c r="D1340">
        <v>9400000</v>
      </c>
      <c r="E1340">
        <v>9400000</v>
      </c>
      <c r="F1340">
        <v>1563326.16</v>
      </c>
      <c r="G1340">
        <v>0</v>
      </c>
      <c r="H1340">
        <v>0</v>
      </c>
      <c r="I1340">
        <v>7020753.8700000001</v>
      </c>
      <c r="J1340" s="186">
        <v>74.688870957446809</v>
      </c>
      <c r="K1340">
        <v>0</v>
      </c>
      <c r="L1340">
        <v>0</v>
      </c>
      <c r="M1340">
        <v>7020753.8700000001</v>
      </c>
      <c r="N1340">
        <v>0</v>
      </c>
      <c r="O1340">
        <v>8584080.0299999993</v>
      </c>
      <c r="P1340">
        <v>0</v>
      </c>
      <c r="Q1340">
        <v>0</v>
      </c>
      <c r="R1340">
        <v>0</v>
      </c>
      <c r="S1340" t="s">
        <v>111</v>
      </c>
      <c r="T1340" t="s">
        <v>112</v>
      </c>
      <c r="U1340" t="s">
        <v>113</v>
      </c>
      <c r="V1340" t="s">
        <v>112</v>
      </c>
      <c r="W1340" t="s">
        <v>33</v>
      </c>
      <c r="X1340" t="s">
        <v>114</v>
      </c>
      <c r="Y1340" t="s">
        <v>35</v>
      </c>
      <c r="Z1340" s="198">
        <v>45513</v>
      </c>
      <c r="AA1340" s="198">
        <v>46112</v>
      </c>
      <c r="AB1340" t="s">
        <v>36</v>
      </c>
      <c r="AC1340">
        <v>9400000</v>
      </c>
      <c r="AD1340" t="s">
        <v>113</v>
      </c>
      <c r="AE1340" t="s">
        <v>2231</v>
      </c>
      <c r="AF1340" s="37">
        <v>0</v>
      </c>
      <c r="AG1340" s="79" t="str">
        <f t="shared" si="20"/>
        <v>0</v>
      </c>
      <c r="AH1340" s="3">
        <v>1</v>
      </c>
    </row>
    <row r="1341" spans="1:34" x14ac:dyDescent="0.3">
      <c r="A1341" t="s">
        <v>2822</v>
      </c>
      <c r="B1341" t="s">
        <v>2823</v>
      </c>
      <c r="C1341" t="s">
        <v>1854</v>
      </c>
      <c r="D1341">
        <v>12200000</v>
      </c>
      <c r="E1341">
        <v>12200000</v>
      </c>
      <c r="F1341">
        <v>123906.98</v>
      </c>
      <c r="G1341">
        <v>0</v>
      </c>
      <c r="H1341">
        <v>0</v>
      </c>
      <c r="I1341">
        <v>12035507.32</v>
      </c>
      <c r="J1341" s="186">
        <v>98.651699344262298</v>
      </c>
      <c r="K1341">
        <v>0</v>
      </c>
      <c r="L1341">
        <v>0</v>
      </c>
      <c r="M1341">
        <v>5879493.8499999996</v>
      </c>
      <c r="N1341">
        <v>6156013.4699999997</v>
      </c>
      <c r="O1341">
        <v>12159414.300000001</v>
      </c>
      <c r="P1341">
        <v>0</v>
      </c>
      <c r="Q1341">
        <v>0</v>
      </c>
      <c r="R1341">
        <v>0</v>
      </c>
      <c r="S1341" t="s">
        <v>72</v>
      </c>
      <c r="T1341" t="s">
        <v>41</v>
      </c>
      <c r="U1341" t="s">
        <v>42</v>
      </c>
      <c r="V1341" t="s">
        <v>41</v>
      </c>
      <c r="W1341" t="s">
        <v>33</v>
      </c>
      <c r="X1341" t="s">
        <v>43</v>
      </c>
      <c r="Y1341" t="s">
        <v>44</v>
      </c>
      <c r="Z1341" s="198">
        <v>45513</v>
      </c>
      <c r="AA1341" s="198">
        <v>46265</v>
      </c>
      <c r="AB1341" t="s">
        <v>36</v>
      </c>
      <c r="AC1341">
        <v>12200000</v>
      </c>
      <c r="AD1341" t="s">
        <v>42</v>
      </c>
      <c r="AE1341" t="s">
        <v>45</v>
      </c>
      <c r="AF1341" s="37">
        <v>0</v>
      </c>
      <c r="AG1341" s="79" t="str">
        <f t="shared" si="20"/>
        <v>0</v>
      </c>
      <c r="AH1341" s="3">
        <v>1</v>
      </c>
    </row>
    <row r="1342" spans="1:34" x14ac:dyDescent="0.3">
      <c r="A1342" t="s">
        <v>2830</v>
      </c>
      <c r="B1342" t="s">
        <v>2831</v>
      </c>
      <c r="C1342" t="s">
        <v>1858</v>
      </c>
      <c r="D1342">
        <v>11400000</v>
      </c>
      <c r="E1342">
        <v>11400000</v>
      </c>
      <c r="F1342">
        <v>173280.68</v>
      </c>
      <c r="G1342">
        <v>0</v>
      </c>
      <c r="H1342">
        <v>0</v>
      </c>
      <c r="I1342">
        <v>8875857.7799999993</v>
      </c>
      <c r="J1342" s="186">
        <v>77.858401578947365</v>
      </c>
      <c r="K1342">
        <v>0</v>
      </c>
      <c r="L1342">
        <v>0</v>
      </c>
      <c r="M1342">
        <v>8875857.7799999993</v>
      </c>
      <c r="N1342">
        <v>0</v>
      </c>
      <c r="O1342">
        <v>9049138.4600000009</v>
      </c>
      <c r="P1342">
        <v>0</v>
      </c>
      <c r="Q1342">
        <v>0</v>
      </c>
      <c r="R1342">
        <v>0</v>
      </c>
      <c r="S1342" t="s">
        <v>1231</v>
      </c>
      <c r="T1342" t="s">
        <v>51</v>
      </c>
      <c r="U1342" t="s">
        <v>52</v>
      </c>
      <c r="V1342" t="s">
        <v>51</v>
      </c>
      <c r="W1342" t="s">
        <v>33</v>
      </c>
      <c r="X1342" t="s">
        <v>53</v>
      </c>
      <c r="Y1342" t="s">
        <v>35</v>
      </c>
      <c r="Z1342" s="198">
        <v>45444</v>
      </c>
      <c r="AA1342" s="198">
        <v>46112</v>
      </c>
      <c r="AB1342" t="s">
        <v>36</v>
      </c>
      <c r="AC1342">
        <v>11400000</v>
      </c>
      <c r="AD1342" t="s">
        <v>52</v>
      </c>
      <c r="AE1342" t="s">
        <v>45</v>
      </c>
      <c r="AF1342" s="37">
        <v>0</v>
      </c>
      <c r="AG1342" s="79" t="str">
        <f t="shared" si="20"/>
        <v>0</v>
      </c>
      <c r="AH1342" s="3">
        <v>1</v>
      </c>
    </row>
    <row r="1343" spans="1:34" x14ac:dyDescent="0.3">
      <c r="A1343" t="s">
        <v>2824</v>
      </c>
      <c r="B1343" t="s">
        <v>2825</v>
      </c>
      <c r="C1343" t="s">
        <v>1858</v>
      </c>
      <c r="D1343">
        <v>1700000</v>
      </c>
      <c r="E1343">
        <v>1700000</v>
      </c>
      <c r="F1343">
        <v>434570.1</v>
      </c>
      <c r="G1343">
        <v>0</v>
      </c>
      <c r="H1343">
        <v>0</v>
      </c>
      <c r="I1343">
        <v>1059914.1599999999</v>
      </c>
      <c r="J1343" s="186">
        <v>62.347891764705878</v>
      </c>
      <c r="K1343">
        <v>0</v>
      </c>
      <c r="L1343">
        <v>0</v>
      </c>
      <c r="M1343">
        <v>0</v>
      </c>
      <c r="N1343">
        <v>1059914.1599999999</v>
      </c>
      <c r="O1343">
        <v>1494484.26</v>
      </c>
      <c r="P1343">
        <v>0</v>
      </c>
      <c r="Q1343">
        <v>0</v>
      </c>
      <c r="R1343">
        <v>0</v>
      </c>
      <c r="S1343" t="s">
        <v>1231</v>
      </c>
      <c r="T1343" t="s">
        <v>51</v>
      </c>
      <c r="U1343" t="s">
        <v>52</v>
      </c>
      <c r="V1343" t="s">
        <v>51</v>
      </c>
      <c r="W1343" t="s">
        <v>33</v>
      </c>
      <c r="X1343" t="s">
        <v>53</v>
      </c>
      <c r="Y1343" t="s">
        <v>35</v>
      </c>
      <c r="Z1343" s="198">
        <v>45383</v>
      </c>
      <c r="AA1343" s="198">
        <v>46112</v>
      </c>
      <c r="AB1343" t="s">
        <v>36</v>
      </c>
      <c r="AC1343">
        <v>1700000</v>
      </c>
      <c r="AD1343" t="s">
        <v>52</v>
      </c>
      <c r="AE1343" t="s">
        <v>45</v>
      </c>
      <c r="AF1343" s="37">
        <v>0</v>
      </c>
      <c r="AG1343" s="79" t="str">
        <f t="shared" si="20"/>
        <v>0</v>
      </c>
      <c r="AH1343" s="3">
        <v>1</v>
      </c>
    </row>
    <row r="1344" spans="1:34" x14ac:dyDescent="0.3">
      <c r="A1344" t="s">
        <v>2826</v>
      </c>
      <c r="B1344" t="s">
        <v>2827</v>
      </c>
      <c r="C1344" t="s">
        <v>1853</v>
      </c>
      <c r="D1344">
        <v>15000000</v>
      </c>
      <c r="E1344">
        <v>15000000</v>
      </c>
      <c r="F1344">
        <v>60709.41</v>
      </c>
      <c r="G1344">
        <v>0</v>
      </c>
      <c r="H1344">
        <v>0</v>
      </c>
      <c r="I1344">
        <v>13234649.539999999</v>
      </c>
      <c r="J1344" s="186">
        <v>88.23099693333333</v>
      </c>
      <c r="K1344">
        <v>0</v>
      </c>
      <c r="L1344">
        <v>0</v>
      </c>
      <c r="M1344">
        <v>12035162.130000001</v>
      </c>
      <c r="N1344">
        <v>1199487.4099999999</v>
      </c>
      <c r="O1344">
        <v>13295358.949999999</v>
      </c>
      <c r="P1344">
        <v>0</v>
      </c>
      <c r="Q1344">
        <v>0</v>
      </c>
      <c r="R1344">
        <v>0</v>
      </c>
      <c r="S1344" t="s">
        <v>391</v>
      </c>
      <c r="T1344" t="s">
        <v>31</v>
      </c>
      <c r="U1344" t="s">
        <v>32</v>
      </c>
      <c r="V1344" t="s">
        <v>31</v>
      </c>
      <c r="W1344" t="s">
        <v>33</v>
      </c>
      <c r="X1344" t="s">
        <v>34</v>
      </c>
      <c r="Y1344" t="s">
        <v>35</v>
      </c>
      <c r="Z1344" s="198">
        <v>45516</v>
      </c>
      <c r="AA1344" s="198">
        <v>46112</v>
      </c>
      <c r="AB1344" t="s">
        <v>36</v>
      </c>
      <c r="AC1344">
        <v>15000000</v>
      </c>
      <c r="AD1344" t="s">
        <v>32</v>
      </c>
      <c r="AE1344" t="s">
        <v>45</v>
      </c>
      <c r="AF1344" s="37">
        <v>0</v>
      </c>
      <c r="AG1344" s="79" t="str">
        <f t="shared" si="20"/>
        <v>0</v>
      </c>
      <c r="AH1344" s="3">
        <v>1</v>
      </c>
    </row>
    <row r="1345" spans="1:34" x14ac:dyDescent="0.3">
      <c r="A1345" t="s">
        <v>2828</v>
      </c>
      <c r="B1345" t="s">
        <v>2829</v>
      </c>
      <c r="C1345" t="s">
        <v>1853</v>
      </c>
      <c r="D1345">
        <v>4300000</v>
      </c>
      <c r="E1345">
        <v>4300000</v>
      </c>
      <c r="F1345">
        <v>0</v>
      </c>
      <c r="G1345">
        <v>0</v>
      </c>
      <c r="H1345">
        <v>0</v>
      </c>
      <c r="I1345">
        <v>3409754.25</v>
      </c>
      <c r="J1345" s="186">
        <v>79.296610465116274</v>
      </c>
      <c r="K1345">
        <v>0</v>
      </c>
      <c r="L1345">
        <v>0</v>
      </c>
      <c r="M1345">
        <v>3123637.85</v>
      </c>
      <c r="N1345">
        <v>286116.40000000002</v>
      </c>
      <c r="O1345">
        <v>3409754.25</v>
      </c>
      <c r="P1345">
        <v>0</v>
      </c>
      <c r="Q1345">
        <v>0</v>
      </c>
      <c r="R1345">
        <v>0</v>
      </c>
      <c r="S1345" t="s">
        <v>391</v>
      </c>
      <c r="T1345" t="s">
        <v>31</v>
      </c>
      <c r="U1345" t="s">
        <v>32</v>
      </c>
      <c r="V1345" t="s">
        <v>31</v>
      </c>
      <c r="W1345" t="s">
        <v>33</v>
      </c>
      <c r="X1345" t="s">
        <v>34</v>
      </c>
      <c r="Y1345" t="s">
        <v>35</v>
      </c>
      <c r="Z1345" s="198">
        <v>45516</v>
      </c>
      <c r="AA1345" s="198">
        <v>46112</v>
      </c>
      <c r="AB1345" t="s">
        <v>36</v>
      </c>
      <c r="AC1345">
        <v>4300000</v>
      </c>
      <c r="AD1345" t="s">
        <v>32</v>
      </c>
      <c r="AE1345" t="s">
        <v>45</v>
      </c>
      <c r="AF1345" s="37">
        <v>0</v>
      </c>
      <c r="AG1345" s="79" t="str">
        <f t="shared" si="20"/>
        <v>0</v>
      </c>
      <c r="AH1345" s="3">
        <v>1</v>
      </c>
    </row>
    <row r="1346" spans="1:34" x14ac:dyDescent="0.3">
      <c r="A1346" t="s">
        <v>2836</v>
      </c>
      <c r="B1346" t="s">
        <v>2837</v>
      </c>
      <c r="C1346" t="s">
        <v>1853</v>
      </c>
      <c r="D1346">
        <v>2400000</v>
      </c>
      <c r="E1346">
        <v>2400000</v>
      </c>
      <c r="F1346">
        <v>69003.320000000007</v>
      </c>
      <c r="G1346">
        <v>28944.74</v>
      </c>
      <c r="H1346">
        <v>28944.74</v>
      </c>
      <c r="I1346">
        <v>1740623.14</v>
      </c>
      <c r="J1346" s="186">
        <v>72.525964166666668</v>
      </c>
      <c r="K1346">
        <v>0</v>
      </c>
      <c r="L1346">
        <v>0</v>
      </c>
      <c r="M1346">
        <v>1711678.4</v>
      </c>
      <c r="N1346">
        <v>0</v>
      </c>
      <c r="O1346">
        <v>1809626.46</v>
      </c>
      <c r="P1346">
        <v>0</v>
      </c>
      <c r="Q1346">
        <v>0</v>
      </c>
      <c r="R1346">
        <v>0</v>
      </c>
      <c r="S1346" t="s">
        <v>391</v>
      </c>
      <c r="T1346" t="s">
        <v>31</v>
      </c>
      <c r="U1346" t="s">
        <v>32</v>
      </c>
      <c r="V1346" t="s">
        <v>31</v>
      </c>
      <c r="W1346" t="s">
        <v>33</v>
      </c>
      <c r="X1346" t="s">
        <v>34</v>
      </c>
      <c r="Y1346" t="s">
        <v>35</v>
      </c>
      <c r="Z1346" s="198">
        <v>45516</v>
      </c>
      <c r="AA1346" s="198">
        <v>46112</v>
      </c>
      <c r="AB1346" t="s">
        <v>36</v>
      </c>
      <c r="AC1346">
        <v>2400000</v>
      </c>
      <c r="AD1346" t="s">
        <v>32</v>
      </c>
      <c r="AE1346" t="s">
        <v>45</v>
      </c>
      <c r="AF1346" s="37">
        <v>0</v>
      </c>
      <c r="AG1346" s="79" t="str">
        <f t="shared" si="20"/>
        <v>0</v>
      </c>
      <c r="AH1346" s="3">
        <v>1</v>
      </c>
    </row>
    <row r="1347" spans="1:34" x14ac:dyDescent="0.3">
      <c r="A1347" t="s">
        <v>2834</v>
      </c>
      <c r="B1347" t="s">
        <v>2835</v>
      </c>
      <c r="C1347" t="s">
        <v>1860</v>
      </c>
      <c r="D1347">
        <v>1800000</v>
      </c>
      <c r="E1347">
        <v>1800000</v>
      </c>
      <c r="F1347">
        <v>91551.79</v>
      </c>
      <c r="G1347">
        <v>0</v>
      </c>
      <c r="H1347">
        <v>0</v>
      </c>
      <c r="I1347">
        <v>1672844.97</v>
      </c>
      <c r="J1347" s="186">
        <v>92.935831666666658</v>
      </c>
      <c r="K1347">
        <v>0</v>
      </c>
      <c r="L1347">
        <v>0</v>
      </c>
      <c r="M1347">
        <v>1537859.96</v>
      </c>
      <c r="N1347">
        <v>134985.01</v>
      </c>
      <c r="O1347">
        <v>1764396.76</v>
      </c>
      <c r="P1347">
        <v>0</v>
      </c>
      <c r="Q1347">
        <v>0</v>
      </c>
      <c r="R1347">
        <v>0</v>
      </c>
      <c r="S1347" t="s">
        <v>111</v>
      </c>
      <c r="T1347" t="s">
        <v>112</v>
      </c>
      <c r="U1347" t="s">
        <v>113</v>
      </c>
      <c r="V1347" t="s">
        <v>112</v>
      </c>
      <c r="W1347" t="s">
        <v>33</v>
      </c>
      <c r="X1347" t="s">
        <v>114</v>
      </c>
      <c r="Y1347" t="s">
        <v>35</v>
      </c>
      <c r="Z1347" s="198">
        <v>45516</v>
      </c>
      <c r="AA1347" s="198">
        <v>46112</v>
      </c>
      <c r="AB1347" t="s">
        <v>36</v>
      </c>
      <c r="AC1347">
        <v>1800000</v>
      </c>
      <c r="AD1347" t="s">
        <v>113</v>
      </c>
      <c r="AE1347" t="s">
        <v>2231</v>
      </c>
      <c r="AF1347" s="37">
        <v>0</v>
      </c>
      <c r="AG1347" s="79" t="str">
        <f t="shared" ref="AG1347:AG1410" si="21">IF(N1347&lt;0,"1","0")</f>
        <v>0</v>
      </c>
      <c r="AH1347" s="3">
        <v>1</v>
      </c>
    </row>
    <row r="1348" spans="1:34" x14ac:dyDescent="0.3">
      <c r="A1348" t="s">
        <v>2832</v>
      </c>
      <c r="B1348" t="s">
        <v>2833</v>
      </c>
      <c r="C1348" t="s">
        <v>1854</v>
      </c>
      <c r="D1348">
        <v>2300000</v>
      </c>
      <c r="E1348">
        <v>2300000</v>
      </c>
      <c r="F1348">
        <v>0</v>
      </c>
      <c r="G1348">
        <v>0</v>
      </c>
      <c r="H1348">
        <v>0</v>
      </c>
      <c r="I1348">
        <v>2189824.08</v>
      </c>
      <c r="J1348" s="186">
        <v>95.209742608695649</v>
      </c>
      <c r="K1348">
        <v>0</v>
      </c>
      <c r="L1348">
        <v>0</v>
      </c>
      <c r="M1348">
        <v>2189824.08</v>
      </c>
      <c r="N1348">
        <v>0</v>
      </c>
      <c r="O1348">
        <v>2189824.08</v>
      </c>
      <c r="P1348">
        <v>0</v>
      </c>
      <c r="Q1348">
        <v>0</v>
      </c>
      <c r="R1348">
        <v>0</v>
      </c>
      <c r="S1348" t="s">
        <v>72</v>
      </c>
      <c r="T1348" t="s">
        <v>41</v>
      </c>
      <c r="U1348" t="s">
        <v>42</v>
      </c>
      <c r="V1348" t="s">
        <v>41</v>
      </c>
      <c r="W1348" t="s">
        <v>33</v>
      </c>
      <c r="X1348" t="s">
        <v>43</v>
      </c>
      <c r="Y1348" t="s">
        <v>35</v>
      </c>
      <c r="Z1348" s="198">
        <v>45516</v>
      </c>
      <c r="AA1348" s="198">
        <v>45900</v>
      </c>
      <c r="AB1348" t="s">
        <v>36</v>
      </c>
      <c r="AC1348">
        <v>2300000</v>
      </c>
      <c r="AD1348" t="s">
        <v>42</v>
      </c>
      <c r="AE1348" t="s">
        <v>37</v>
      </c>
      <c r="AF1348" s="37">
        <v>0</v>
      </c>
      <c r="AG1348" s="79" t="str">
        <f t="shared" si="21"/>
        <v>0</v>
      </c>
      <c r="AH1348" s="3">
        <v>1</v>
      </c>
    </row>
    <row r="1349" spans="1:34" x14ac:dyDescent="0.3">
      <c r="A1349" t="s">
        <v>2999</v>
      </c>
      <c r="B1349" t="s">
        <v>3000</v>
      </c>
      <c r="C1349" t="s">
        <v>1854</v>
      </c>
      <c r="D1349">
        <v>1600000</v>
      </c>
      <c r="E1349">
        <v>1600000</v>
      </c>
      <c r="F1349">
        <v>0</v>
      </c>
      <c r="G1349">
        <v>0</v>
      </c>
      <c r="H1349">
        <v>0</v>
      </c>
      <c r="I1349">
        <v>485288.7</v>
      </c>
      <c r="J1349" s="186">
        <v>30.33054375</v>
      </c>
      <c r="K1349">
        <v>0</v>
      </c>
      <c r="L1349">
        <v>0</v>
      </c>
      <c r="M1349">
        <v>0</v>
      </c>
      <c r="N1349">
        <v>485288.7</v>
      </c>
      <c r="O1349">
        <v>485288.7</v>
      </c>
      <c r="P1349">
        <v>0</v>
      </c>
      <c r="Q1349">
        <v>0</v>
      </c>
      <c r="R1349">
        <v>0</v>
      </c>
      <c r="S1349" t="s">
        <v>72</v>
      </c>
      <c r="T1349" t="s">
        <v>41</v>
      </c>
      <c r="U1349" t="s">
        <v>42</v>
      </c>
      <c r="V1349" t="s">
        <v>41</v>
      </c>
      <c r="W1349" t="s">
        <v>33</v>
      </c>
      <c r="X1349" t="s">
        <v>43</v>
      </c>
      <c r="Y1349" t="s">
        <v>35</v>
      </c>
      <c r="Z1349" s="198">
        <v>45519</v>
      </c>
      <c r="AA1349" s="198">
        <v>45900</v>
      </c>
      <c r="AB1349" t="s">
        <v>36</v>
      </c>
      <c r="AC1349">
        <v>1600000</v>
      </c>
      <c r="AD1349" t="s">
        <v>42</v>
      </c>
      <c r="AE1349" t="s">
        <v>45</v>
      </c>
      <c r="AF1349" s="37">
        <v>0</v>
      </c>
      <c r="AG1349" s="79" t="str">
        <f t="shared" si="21"/>
        <v>0</v>
      </c>
      <c r="AH1349" s="3">
        <v>1</v>
      </c>
    </row>
    <row r="1350" spans="1:34" x14ac:dyDescent="0.3">
      <c r="A1350" t="s">
        <v>2838</v>
      </c>
      <c r="B1350" t="s">
        <v>2839</v>
      </c>
      <c r="C1350" t="s">
        <v>1854</v>
      </c>
      <c r="D1350">
        <v>1600000</v>
      </c>
      <c r="E1350">
        <v>1600000</v>
      </c>
      <c r="F1350">
        <v>0</v>
      </c>
      <c r="G1350">
        <v>0</v>
      </c>
      <c r="H1350">
        <v>0</v>
      </c>
      <c r="I1350">
        <v>1599506.27</v>
      </c>
      <c r="J1350" s="186">
        <v>99.969141875000005</v>
      </c>
      <c r="K1350">
        <v>0</v>
      </c>
      <c r="L1350">
        <v>0</v>
      </c>
      <c r="M1350">
        <v>1599506.27</v>
      </c>
      <c r="N1350">
        <v>0</v>
      </c>
      <c r="O1350">
        <v>1599506.27</v>
      </c>
      <c r="P1350">
        <v>0</v>
      </c>
      <c r="Q1350">
        <v>0</v>
      </c>
      <c r="R1350">
        <v>0</v>
      </c>
      <c r="S1350" t="s">
        <v>72</v>
      </c>
      <c r="T1350" t="s">
        <v>41</v>
      </c>
      <c r="U1350" t="s">
        <v>42</v>
      </c>
      <c r="V1350" t="s">
        <v>41</v>
      </c>
      <c r="W1350" t="s">
        <v>33</v>
      </c>
      <c r="X1350" t="s">
        <v>43</v>
      </c>
      <c r="Y1350" t="s">
        <v>35</v>
      </c>
      <c r="Z1350" s="198">
        <v>45523</v>
      </c>
      <c r="AA1350" s="198">
        <v>45900</v>
      </c>
      <c r="AB1350" t="s">
        <v>36</v>
      </c>
      <c r="AC1350">
        <v>1600000</v>
      </c>
      <c r="AD1350" t="s">
        <v>42</v>
      </c>
      <c r="AE1350" t="s">
        <v>37</v>
      </c>
      <c r="AF1350" s="37">
        <v>0</v>
      </c>
      <c r="AG1350" s="79" t="str">
        <f t="shared" si="21"/>
        <v>0</v>
      </c>
      <c r="AH1350" s="3">
        <v>1</v>
      </c>
    </row>
    <row r="1351" spans="1:34" x14ac:dyDescent="0.3">
      <c r="A1351" t="s">
        <v>2840</v>
      </c>
      <c r="B1351" t="s">
        <v>2841</v>
      </c>
      <c r="C1351" t="s">
        <v>1853</v>
      </c>
      <c r="D1351">
        <v>15000000</v>
      </c>
      <c r="E1351">
        <v>15000000</v>
      </c>
      <c r="F1351">
        <v>1886781.7</v>
      </c>
      <c r="G1351">
        <v>0</v>
      </c>
      <c r="H1351">
        <v>0</v>
      </c>
      <c r="I1351">
        <v>8990267.4000000004</v>
      </c>
      <c r="J1351" s="186">
        <v>59.935116000000001</v>
      </c>
      <c r="K1351">
        <v>0</v>
      </c>
      <c r="L1351">
        <v>0</v>
      </c>
      <c r="M1351">
        <v>8990267.4000000004</v>
      </c>
      <c r="N1351">
        <v>0</v>
      </c>
      <c r="O1351">
        <v>10877049.1</v>
      </c>
      <c r="P1351">
        <v>0</v>
      </c>
      <c r="Q1351">
        <v>0</v>
      </c>
      <c r="R1351">
        <v>0</v>
      </c>
      <c r="S1351" t="s">
        <v>391</v>
      </c>
      <c r="T1351" t="s">
        <v>31</v>
      </c>
      <c r="U1351" t="s">
        <v>32</v>
      </c>
      <c r="V1351" t="s">
        <v>31</v>
      </c>
      <c r="W1351" t="s">
        <v>33</v>
      </c>
      <c r="X1351" t="s">
        <v>34</v>
      </c>
      <c r="Y1351" t="s">
        <v>35</v>
      </c>
      <c r="Z1351" s="198">
        <v>45525</v>
      </c>
      <c r="AA1351" s="198">
        <v>46112</v>
      </c>
      <c r="AB1351" t="s">
        <v>36</v>
      </c>
      <c r="AC1351">
        <v>2300000</v>
      </c>
      <c r="AD1351" t="s">
        <v>32</v>
      </c>
      <c r="AE1351" t="s">
        <v>45</v>
      </c>
      <c r="AF1351" s="37">
        <v>0</v>
      </c>
      <c r="AG1351" s="79" t="str">
        <f t="shared" si="21"/>
        <v>0</v>
      </c>
      <c r="AH1351" s="3">
        <v>1</v>
      </c>
    </row>
    <row r="1352" spans="1:34" x14ac:dyDescent="0.3">
      <c r="A1352" t="s">
        <v>2842</v>
      </c>
      <c r="B1352" t="s">
        <v>2843</v>
      </c>
      <c r="C1352" t="s">
        <v>1860</v>
      </c>
      <c r="D1352">
        <v>12300000</v>
      </c>
      <c r="E1352">
        <v>12300000</v>
      </c>
      <c r="F1352">
        <v>162517.23000000001</v>
      </c>
      <c r="G1352">
        <v>-0.02</v>
      </c>
      <c r="H1352">
        <v>-0.02</v>
      </c>
      <c r="I1352">
        <v>10885740.869999999</v>
      </c>
      <c r="J1352" s="186">
        <v>88.501958292682914</v>
      </c>
      <c r="K1352">
        <v>0</v>
      </c>
      <c r="L1352">
        <v>0</v>
      </c>
      <c r="M1352">
        <v>10304567.640000001</v>
      </c>
      <c r="N1352">
        <v>581173.25</v>
      </c>
      <c r="O1352">
        <v>11048258.1</v>
      </c>
      <c r="P1352">
        <v>0</v>
      </c>
      <c r="Q1352">
        <v>0</v>
      </c>
      <c r="R1352">
        <v>0</v>
      </c>
      <c r="S1352" t="s">
        <v>111</v>
      </c>
      <c r="T1352" t="s">
        <v>112</v>
      </c>
      <c r="U1352" t="s">
        <v>113</v>
      </c>
      <c r="V1352" t="s">
        <v>112</v>
      </c>
      <c r="W1352" t="s">
        <v>33</v>
      </c>
      <c r="X1352" t="s">
        <v>114</v>
      </c>
      <c r="Y1352" t="s">
        <v>35</v>
      </c>
      <c r="Z1352" s="198">
        <v>45525</v>
      </c>
      <c r="AA1352" s="198">
        <v>46112</v>
      </c>
      <c r="AB1352" t="s">
        <v>36</v>
      </c>
      <c r="AC1352">
        <v>12300000</v>
      </c>
      <c r="AD1352" t="s">
        <v>113</v>
      </c>
      <c r="AE1352" t="s">
        <v>45</v>
      </c>
      <c r="AF1352" s="37">
        <v>0</v>
      </c>
      <c r="AG1352" s="79" t="str">
        <f t="shared" si="21"/>
        <v>0</v>
      </c>
      <c r="AH1352" s="3">
        <v>1</v>
      </c>
    </row>
    <row r="1353" spans="1:34" x14ac:dyDescent="0.3">
      <c r="A1353" t="s">
        <v>2852</v>
      </c>
      <c r="B1353" t="s">
        <v>2853</v>
      </c>
      <c r="C1353" t="s">
        <v>1853</v>
      </c>
      <c r="D1353">
        <v>2500000</v>
      </c>
      <c r="E1353">
        <v>2500000</v>
      </c>
      <c r="F1353">
        <v>584692.37</v>
      </c>
      <c r="G1353">
        <v>0</v>
      </c>
      <c r="H1353">
        <v>0</v>
      </c>
      <c r="I1353">
        <v>1911486.59</v>
      </c>
      <c r="J1353" s="186">
        <v>76.459463600000007</v>
      </c>
      <c r="K1353">
        <v>0</v>
      </c>
      <c r="L1353">
        <v>0</v>
      </c>
      <c r="M1353">
        <v>830303.11</v>
      </c>
      <c r="N1353">
        <v>1081183.48</v>
      </c>
      <c r="O1353">
        <v>2496178.96</v>
      </c>
      <c r="P1353">
        <v>0</v>
      </c>
      <c r="Q1353">
        <v>0</v>
      </c>
      <c r="R1353">
        <v>0</v>
      </c>
      <c r="S1353" t="s">
        <v>391</v>
      </c>
      <c r="T1353" t="s">
        <v>31</v>
      </c>
      <c r="U1353" t="s">
        <v>32</v>
      </c>
      <c r="V1353" t="s">
        <v>31</v>
      </c>
      <c r="W1353" t="s">
        <v>33</v>
      </c>
      <c r="X1353" t="s">
        <v>34</v>
      </c>
      <c r="Y1353" t="s">
        <v>35</v>
      </c>
      <c r="Z1353" s="198">
        <v>45530</v>
      </c>
      <c r="AA1353" s="198">
        <v>46112</v>
      </c>
      <c r="AB1353" t="s">
        <v>36</v>
      </c>
      <c r="AC1353">
        <v>2500000</v>
      </c>
      <c r="AD1353" t="s">
        <v>32</v>
      </c>
      <c r="AE1353" t="s">
        <v>45</v>
      </c>
      <c r="AF1353" s="37">
        <v>0</v>
      </c>
      <c r="AG1353" s="79" t="str">
        <f t="shared" si="21"/>
        <v>0</v>
      </c>
      <c r="AH1353" s="3">
        <v>1</v>
      </c>
    </row>
    <row r="1354" spans="1:34" x14ac:dyDescent="0.3">
      <c r="A1354" t="s">
        <v>2854</v>
      </c>
      <c r="B1354" t="s">
        <v>2855</v>
      </c>
      <c r="C1354" t="s">
        <v>1857</v>
      </c>
      <c r="D1354">
        <v>5000000</v>
      </c>
      <c r="E1354">
        <v>5000000</v>
      </c>
      <c r="F1354">
        <v>0</v>
      </c>
      <c r="G1354">
        <v>0</v>
      </c>
      <c r="H1354">
        <v>0</v>
      </c>
      <c r="I1354">
        <v>548006.09</v>
      </c>
      <c r="J1354" s="186">
        <v>10.9601218</v>
      </c>
      <c r="K1354">
        <v>0</v>
      </c>
      <c r="L1354">
        <v>0</v>
      </c>
      <c r="M1354">
        <v>0</v>
      </c>
      <c r="N1354">
        <v>548006.09</v>
      </c>
      <c r="O1354">
        <v>548006.09</v>
      </c>
      <c r="P1354">
        <v>0</v>
      </c>
      <c r="Q1354">
        <v>0</v>
      </c>
      <c r="R1354">
        <v>0</v>
      </c>
      <c r="S1354" t="s">
        <v>2156</v>
      </c>
      <c r="T1354" t="s">
        <v>100</v>
      </c>
      <c r="U1354" t="s">
        <v>101</v>
      </c>
      <c r="V1354" t="s">
        <v>100</v>
      </c>
      <c r="W1354" t="s">
        <v>33</v>
      </c>
      <c r="X1354" t="s">
        <v>102</v>
      </c>
      <c r="Y1354" t="s">
        <v>317</v>
      </c>
      <c r="Z1354" s="198">
        <v>45530</v>
      </c>
      <c r="AA1354" s="198">
        <v>46112</v>
      </c>
      <c r="AB1354" t="s">
        <v>36</v>
      </c>
      <c r="AC1354">
        <v>5000000</v>
      </c>
      <c r="AD1354" t="s">
        <v>101</v>
      </c>
      <c r="AE1354" t="s">
        <v>45</v>
      </c>
      <c r="AF1354" s="37">
        <v>0</v>
      </c>
      <c r="AG1354" s="79" t="str">
        <f t="shared" si="21"/>
        <v>0</v>
      </c>
      <c r="AH1354" s="3">
        <v>1</v>
      </c>
    </row>
    <row r="1355" spans="1:34" x14ac:dyDescent="0.3">
      <c r="A1355" t="s">
        <v>2850</v>
      </c>
      <c r="B1355" t="s">
        <v>2851</v>
      </c>
      <c r="C1355" t="s">
        <v>1860</v>
      </c>
      <c r="D1355">
        <v>2100000</v>
      </c>
      <c r="E1355">
        <v>2100000</v>
      </c>
      <c r="F1355">
        <v>886992.12</v>
      </c>
      <c r="G1355">
        <v>-0.02</v>
      </c>
      <c r="H1355">
        <v>-0.02</v>
      </c>
      <c r="I1355">
        <v>1148183.6399999999</v>
      </c>
      <c r="J1355" s="186">
        <v>54.675411428571422</v>
      </c>
      <c r="K1355">
        <v>0</v>
      </c>
      <c r="L1355">
        <v>0</v>
      </c>
      <c r="M1355">
        <v>783153.56</v>
      </c>
      <c r="N1355">
        <v>365030.1</v>
      </c>
      <c r="O1355">
        <v>2035175.76</v>
      </c>
      <c r="P1355">
        <v>0</v>
      </c>
      <c r="Q1355">
        <v>0</v>
      </c>
      <c r="R1355">
        <v>0</v>
      </c>
      <c r="S1355" t="s">
        <v>111</v>
      </c>
      <c r="T1355" t="s">
        <v>112</v>
      </c>
      <c r="U1355" t="s">
        <v>113</v>
      </c>
      <c r="V1355" t="s">
        <v>112</v>
      </c>
      <c r="W1355" t="s">
        <v>33</v>
      </c>
      <c r="X1355" t="s">
        <v>114</v>
      </c>
      <c r="Y1355" t="s">
        <v>35</v>
      </c>
      <c r="Z1355" s="198">
        <v>45530</v>
      </c>
      <c r="AA1355" s="198">
        <v>46112</v>
      </c>
      <c r="AB1355" t="s">
        <v>36</v>
      </c>
      <c r="AC1355">
        <v>2100000</v>
      </c>
      <c r="AD1355" t="s">
        <v>113</v>
      </c>
      <c r="AE1355" t="s">
        <v>45</v>
      </c>
      <c r="AF1355" s="37">
        <v>0</v>
      </c>
      <c r="AG1355" s="79" t="str">
        <f t="shared" si="21"/>
        <v>0</v>
      </c>
      <c r="AH1355" s="3">
        <v>1</v>
      </c>
    </row>
    <row r="1356" spans="1:34" x14ac:dyDescent="0.3">
      <c r="A1356" t="s">
        <v>2895</v>
      </c>
      <c r="B1356" t="s">
        <v>2896</v>
      </c>
      <c r="C1356" t="s">
        <v>1856</v>
      </c>
      <c r="D1356">
        <v>7000000</v>
      </c>
      <c r="E1356">
        <v>7000000</v>
      </c>
      <c r="F1356">
        <v>0</v>
      </c>
      <c r="G1356">
        <v>0</v>
      </c>
      <c r="H1356">
        <v>0</v>
      </c>
      <c r="I1356">
        <v>5256007.5999999996</v>
      </c>
      <c r="J1356" s="186">
        <v>75.085822857142858</v>
      </c>
      <c r="K1356">
        <v>0</v>
      </c>
      <c r="L1356">
        <v>0</v>
      </c>
      <c r="M1356">
        <v>5056007</v>
      </c>
      <c r="N1356">
        <v>200000.6</v>
      </c>
      <c r="O1356">
        <v>5256007.5999999996</v>
      </c>
      <c r="P1356">
        <v>0</v>
      </c>
      <c r="Q1356">
        <v>0</v>
      </c>
      <c r="R1356">
        <v>0</v>
      </c>
      <c r="S1356" t="s">
        <v>1784</v>
      </c>
      <c r="T1356" t="s">
        <v>76</v>
      </c>
      <c r="U1356" t="s">
        <v>77</v>
      </c>
      <c r="V1356" t="s">
        <v>76</v>
      </c>
      <c r="W1356" t="s">
        <v>33</v>
      </c>
      <c r="X1356" t="s">
        <v>78</v>
      </c>
      <c r="Y1356" t="s">
        <v>35</v>
      </c>
      <c r="Z1356" s="198">
        <v>45383</v>
      </c>
      <c r="AA1356" s="198">
        <v>46112</v>
      </c>
      <c r="AB1356" t="s">
        <v>36</v>
      </c>
      <c r="AC1356">
        <v>7000000</v>
      </c>
      <c r="AD1356" t="s">
        <v>77</v>
      </c>
      <c r="AE1356" t="s">
        <v>45</v>
      </c>
      <c r="AF1356" s="37">
        <v>0</v>
      </c>
      <c r="AG1356" s="79" t="str">
        <f t="shared" si="21"/>
        <v>0</v>
      </c>
      <c r="AH1356" s="3">
        <v>1</v>
      </c>
    </row>
    <row r="1357" spans="1:34" x14ac:dyDescent="0.3">
      <c r="A1357" t="s">
        <v>2848</v>
      </c>
      <c r="B1357" t="s">
        <v>2849</v>
      </c>
      <c r="C1357" t="s">
        <v>1854</v>
      </c>
      <c r="D1357">
        <v>2800000</v>
      </c>
      <c r="E1357">
        <v>2800000</v>
      </c>
      <c r="F1357">
        <v>0</v>
      </c>
      <c r="G1357">
        <v>0</v>
      </c>
      <c r="H1357">
        <v>0</v>
      </c>
      <c r="I1357">
        <v>2794323.43</v>
      </c>
      <c r="J1357" s="186">
        <v>99.797265357142862</v>
      </c>
      <c r="K1357">
        <v>0</v>
      </c>
      <c r="L1357">
        <v>0</v>
      </c>
      <c r="M1357">
        <v>2794323.43</v>
      </c>
      <c r="N1357">
        <v>0</v>
      </c>
      <c r="O1357">
        <v>2794323.43</v>
      </c>
      <c r="P1357">
        <v>0</v>
      </c>
      <c r="Q1357">
        <v>0</v>
      </c>
      <c r="R1357">
        <v>0</v>
      </c>
      <c r="S1357" t="s">
        <v>72</v>
      </c>
      <c r="T1357" t="s">
        <v>41</v>
      </c>
      <c r="U1357" t="s">
        <v>42</v>
      </c>
      <c r="V1357" t="s">
        <v>41</v>
      </c>
      <c r="W1357" t="s">
        <v>33</v>
      </c>
      <c r="X1357" t="s">
        <v>43</v>
      </c>
      <c r="Y1357" t="s">
        <v>35</v>
      </c>
      <c r="Z1357" s="198">
        <v>45531</v>
      </c>
      <c r="AA1357" s="198">
        <v>45900</v>
      </c>
      <c r="AB1357" t="s">
        <v>36</v>
      </c>
      <c r="AC1357">
        <v>2800000</v>
      </c>
      <c r="AD1357" t="s">
        <v>42</v>
      </c>
      <c r="AE1357" t="s">
        <v>45</v>
      </c>
      <c r="AF1357" s="37">
        <v>0</v>
      </c>
      <c r="AG1357" s="79" t="str">
        <f t="shared" si="21"/>
        <v>0</v>
      </c>
      <c r="AH1357" s="3">
        <v>1</v>
      </c>
    </row>
    <row r="1358" spans="1:34" x14ac:dyDescent="0.3">
      <c r="A1358" t="s">
        <v>2870</v>
      </c>
      <c r="B1358" t="s">
        <v>2871</v>
      </c>
      <c r="C1358" t="s">
        <v>1858</v>
      </c>
      <c r="D1358">
        <v>7500000</v>
      </c>
      <c r="E1358">
        <v>7500000</v>
      </c>
      <c r="F1358">
        <v>0</v>
      </c>
      <c r="G1358">
        <v>0</v>
      </c>
      <c r="H1358">
        <v>0</v>
      </c>
      <c r="I1358">
        <v>7215920.1799999997</v>
      </c>
      <c r="J1358" s="186">
        <v>96.212269066666664</v>
      </c>
      <c r="K1358">
        <v>0</v>
      </c>
      <c r="L1358">
        <v>0</v>
      </c>
      <c r="M1358">
        <v>7215920.1799999997</v>
      </c>
      <c r="N1358">
        <v>0</v>
      </c>
      <c r="O1358">
        <v>7215920.1799999997</v>
      </c>
      <c r="P1358">
        <v>0</v>
      </c>
      <c r="Q1358">
        <v>0</v>
      </c>
      <c r="R1358">
        <v>0</v>
      </c>
      <c r="S1358" t="s">
        <v>1231</v>
      </c>
      <c r="T1358" t="s">
        <v>51</v>
      </c>
      <c r="U1358" t="s">
        <v>52</v>
      </c>
      <c r="V1358" t="s">
        <v>51</v>
      </c>
      <c r="W1358" t="s">
        <v>33</v>
      </c>
      <c r="X1358" t="s">
        <v>53</v>
      </c>
      <c r="Y1358" t="s">
        <v>35</v>
      </c>
      <c r="Z1358" s="198">
        <v>45383</v>
      </c>
      <c r="AA1358" s="198">
        <v>46112</v>
      </c>
      <c r="AB1358" t="s">
        <v>36</v>
      </c>
      <c r="AC1358">
        <v>7500000</v>
      </c>
      <c r="AD1358" t="s">
        <v>52</v>
      </c>
      <c r="AE1358" t="s">
        <v>45</v>
      </c>
      <c r="AF1358" s="37">
        <v>0</v>
      </c>
      <c r="AG1358" s="79" t="str">
        <f t="shared" si="21"/>
        <v>0</v>
      </c>
      <c r="AH1358" s="3">
        <v>1</v>
      </c>
    </row>
    <row r="1359" spans="1:34" x14ac:dyDescent="0.3">
      <c r="A1359" t="s">
        <v>2858</v>
      </c>
      <c r="B1359" t="s">
        <v>2859</v>
      </c>
      <c r="C1359" t="s">
        <v>1860</v>
      </c>
      <c r="D1359">
        <v>2300000</v>
      </c>
      <c r="E1359">
        <v>2300000</v>
      </c>
      <c r="F1359">
        <v>0</v>
      </c>
      <c r="G1359">
        <v>0</v>
      </c>
      <c r="H1359">
        <v>0</v>
      </c>
      <c r="I1359">
        <v>2298350.7599999998</v>
      </c>
      <c r="J1359" s="186">
        <v>99.928293913043476</v>
      </c>
      <c r="K1359">
        <v>0</v>
      </c>
      <c r="L1359">
        <v>0</v>
      </c>
      <c r="M1359">
        <v>2298350.7599999998</v>
      </c>
      <c r="N1359">
        <v>0</v>
      </c>
      <c r="O1359">
        <v>2298350.7599999998</v>
      </c>
      <c r="P1359">
        <v>0</v>
      </c>
      <c r="Q1359">
        <v>0</v>
      </c>
      <c r="R1359">
        <v>0</v>
      </c>
      <c r="S1359" t="s">
        <v>111</v>
      </c>
      <c r="T1359" t="s">
        <v>112</v>
      </c>
      <c r="U1359" t="s">
        <v>113</v>
      </c>
      <c r="V1359" t="s">
        <v>112</v>
      </c>
      <c r="W1359" t="s">
        <v>33</v>
      </c>
      <c r="X1359" t="s">
        <v>114</v>
      </c>
      <c r="Y1359" t="s">
        <v>35</v>
      </c>
      <c r="Z1359" s="198">
        <v>45531</v>
      </c>
      <c r="AA1359" s="198">
        <v>46112</v>
      </c>
      <c r="AB1359" t="s">
        <v>36</v>
      </c>
      <c r="AC1359">
        <v>2300000</v>
      </c>
      <c r="AD1359" t="s">
        <v>113</v>
      </c>
      <c r="AE1359" t="s">
        <v>37</v>
      </c>
      <c r="AF1359" s="37">
        <v>0</v>
      </c>
      <c r="AG1359" s="79" t="str">
        <f t="shared" si="21"/>
        <v>0</v>
      </c>
      <c r="AH1359" s="3">
        <v>1</v>
      </c>
    </row>
    <row r="1360" spans="1:34" x14ac:dyDescent="0.3">
      <c r="A1360" t="s">
        <v>2856</v>
      </c>
      <c r="B1360" t="s">
        <v>2857</v>
      </c>
      <c r="C1360" t="s">
        <v>1860</v>
      </c>
      <c r="D1360">
        <v>10100000</v>
      </c>
      <c r="E1360">
        <v>10100000</v>
      </c>
      <c r="F1360">
        <v>1475516.37</v>
      </c>
      <c r="G1360">
        <v>1793934.57</v>
      </c>
      <c r="H1360">
        <v>1793934.57</v>
      </c>
      <c r="I1360">
        <v>8467264.4900000002</v>
      </c>
      <c r="J1360" s="186">
        <v>83.834301881188125</v>
      </c>
      <c r="K1360">
        <v>0</v>
      </c>
      <c r="L1360">
        <v>0</v>
      </c>
      <c r="M1360">
        <v>6673329.9299999997</v>
      </c>
      <c r="N1360">
        <v>-0.01</v>
      </c>
      <c r="O1360">
        <v>9942780.8599999994</v>
      </c>
      <c r="P1360">
        <v>0</v>
      </c>
      <c r="Q1360">
        <v>0</v>
      </c>
      <c r="R1360">
        <v>0</v>
      </c>
      <c r="S1360" t="s">
        <v>111</v>
      </c>
      <c r="T1360" t="s">
        <v>112</v>
      </c>
      <c r="U1360" t="s">
        <v>113</v>
      </c>
      <c r="V1360" t="s">
        <v>112</v>
      </c>
      <c r="W1360" t="s">
        <v>33</v>
      </c>
      <c r="X1360" t="s">
        <v>114</v>
      </c>
      <c r="Y1360" t="s">
        <v>35</v>
      </c>
      <c r="Z1360" s="198">
        <v>45532</v>
      </c>
      <c r="AA1360" s="198">
        <v>46112</v>
      </c>
      <c r="AB1360" t="s">
        <v>36</v>
      </c>
      <c r="AC1360">
        <v>10100000</v>
      </c>
      <c r="AD1360" t="s">
        <v>113</v>
      </c>
      <c r="AE1360" t="s">
        <v>45</v>
      </c>
      <c r="AF1360" s="37">
        <v>0</v>
      </c>
      <c r="AG1360" s="79" t="str">
        <f t="shared" si="21"/>
        <v>1</v>
      </c>
      <c r="AH1360" s="3">
        <v>1</v>
      </c>
    </row>
    <row r="1361" spans="1:34" x14ac:dyDescent="0.3">
      <c r="A1361" t="s">
        <v>2864</v>
      </c>
      <c r="B1361" t="s">
        <v>2865</v>
      </c>
      <c r="C1361" t="s">
        <v>1854</v>
      </c>
      <c r="D1361">
        <v>1050000</v>
      </c>
      <c r="E1361">
        <v>1050000</v>
      </c>
      <c r="F1361">
        <v>0</v>
      </c>
      <c r="G1361">
        <v>0</v>
      </c>
      <c r="H1361">
        <v>0</v>
      </c>
      <c r="I1361">
        <v>1016665.47</v>
      </c>
      <c r="J1361" s="186">
        <v>96.825282857142852</v>
      </c>
      <c r="K1361">
        <v>0</v>
      </c>
      <c r="L1361">
        <v>0</v>
      </c>
      <c r="M1361">
        <v>1016665.47</v>
      </c>
      <c r="N1361">
        <v>0</v>
      </c>
      <c r="O1361">
        <v>1016665.47</v>
      </c>
      <c r="P1361">
        <v>0</v>
      </c>
      <c r="Q1361">
        <v>0</v>
      </c>
      <c r="R1361">
        <v>0</v>
      </c>
      <c r="S1361" t="s">
        <v>72</v>
      </c>
      <c r="T1361" t="s">
        <v>41</v>
      </c>
      <c r="U1361" t="s">
        <v>42</v>
      </c>
      <c r="V1361" t="s">
        <v>41</v>
      </c>
      <c r="W1361" t="s">
        <v>33</v>
      </c>
      <c r="X1361" t="s">
        <v>43</v>
      </c>
      <c r="Y1361" t="s">
        <v>86</v>
      </c>
      <c r="Z1361" s="198">
        <v>45532</v>
      </c>
      <c r="AA1361" s="198">
        <v>45900</v>
      </c>
      <c r="AB1361" t="s">
        <v>36</v>
      </c>
      <c r="AC1361">
        <v>1050000</v>
      </c>
      <c r="AD1361" t="s">
        <v>42</v>
      </c>
      <c r="AE1361" t="s">
        <v>37</v>
      </c>
      <c r="AF1361" s="37">
        <v>0</v>
      </c>
      <c r="AG1361" s="79" t="str">
        <f t="shared" si="21"/>
        <v>0</v>
      </c>
      <c r="AH1361" s="3">
        <v>1</v>
      </c>
    </row>
    <row r="1362" spans="1:34" x14ac:dyDescent="0.3">
      <c r="A1362" t="s">
        <v>2866</v>
      </c>
      <c r="B1362" t="s">
        <v>2867</v>
      </c>
      <c r="C1362" t="s">
        <v>1854</v>
      </c>
      <c r="D1362">
        <v>1600000</v>
      </c>
      <c r="E1362">
        <v>1600000</v>
      </c>
      <c r="F1362">
        <v>0</v>
      </c>
      <c r="G1362">
        <v>0</v>
      </c>
      <c r="H1362">
        <v>0</v>
      </c>
      <c r="I1362">
        <v>1575187.24</v>
      </c>
      <c r="J1362" s="186">
        <v>98.449202499999998</v>
      </c>
      <c r="K1362">
        <v>0</v>
      </c>
      <c r="L1362">
        <v>0</v>
      </c>
      <c r="M1362">
        <v>1575187.24</v>
      </c>
      <c r="N1362">
        <v>0</v>
      </c>
      <c r="O1362">
        <v>1575187.24</v>
      </c>
      <c r="P1362">
        <v>0</v>
      </c>
      <c r="Q1362">
        <v>0</v>
      </c>
      <c r="R1362">
        <v>0</v>
      </c>
      <c r="S1362" t="s">
        <v>72</v>
      </c>
      <c r="T1362" t="s">
        <v>41</v>
      </c>
      <c r="U1362" t="s">
        <v>42</v>
      </c>
      <c r="V1362" t="s">
        <v>41</v>
      </c>
      <c r="W1362" t="s">
        <v>33</v>
      </c>
      <c r="X1362" t="s">
        <v>43</v>
      </c>
      <c r="Y1362" t="s">
        <v>35</v>
      </c>
      <c r="Z1362" s="198">
        <v>45532</v>
      </c>
      <c r="AA1362" s="198">
        <v>45900</v>
      </c>
      <c r="AB1362" t="s">
        <v>36</v>
      </c>
      <c r="AC1362">
        <v>160000</v>
      </c>
      <c r="AD1362" t="s">
        <v>42</v>
      </c>
      <c r="AE1362" t="s">
        <v>37</v>
      </c>
      <c r="AF1362" s="37">
        <v>0</v>
      </c>
      <c r="AG1362" s="79" t="str">
        <f t="shared" si="21"/>
        <v>0</v>
      </c>
      <c r="AH1362" s="3">
        <v>1</v>
      </c>
    </row>
    <row r="1363" spans="1:34" x14ac:dyDescent="0.3">
      <c r="A1363" t="s">
        <v>2872</v>
      </c>
      <c r="B1363" t="s">
        <v>2873</v>
      </c>
      <c r="C1363" t="s">
        <v>1856</v>
      </c>
      <c r="D1363">
        <v>15000000</v>
      </c>
      <c r="E1363">
        <v>15000000</v>
      </c>
      <c r="F1363">
        <v>3441780.33</v>
      </c>
      <c r="G1363">
        <v>337929.66</v>
      </c>
      <c r="H1363">
        <v>337929.66</v>
      </c>
      <c r="I1363">
        <v>11520611.369999999</v>
      </c>
      <c r="J1363" s="186">
        <v>76.804075799999993</v>
      </c>
      <c r="K1363">
        <v>0</v>
      </c>
      <c r="L1363">
        <v>0</v>
      </c>
      <c r="M1363">
        <v>10915769.67</v>
      </c>
      <c r="N1363">
        <v>266912.03999999998</v>
      </c>
      <c r="O1363">
        <v>14962391.699999999</v>
      </c>
      <c r="P1363">
        <v>0</v>
      </c>
      <c r="Q1363">
        <v>0</v>
      </c>
      <c r="R1363">
        <v>0</v>
      </c>
      <c r="S1363" t="s">
        <v>1784</v>
      </c>
      <c r="T1363" t="s">
        <v>76</v>
      </c>
      <c r="U1363" t="s">
        <v>77</v>
      </c>
      <c r="V1363" t="s">
        <v>76</v>
      </c>
      <c r="W1363" t="s">
        <v>33</v>
      </c>
      <c r="X1363" t="s">
        <v>78</v>
      </c>
      <c r="Y1363" t="s">
        <v>35</v>
      </c>
      <c r="Z1363" s="198">
        <v>45533</v>
      </c>
      <c r="AA1363" s="198">
        <v>46203</v>
      </c>
      <c r="AB1363" t="s">
        <v>36</v>
      </c>
      <c r="AC1363">
        <v>15000000</v>
      </c>
      <c r="AD1363" t="s">
        <v>77</v>
      </c>
      <c r="AE1363" t="s">
        <v>45</v>
      </c>
      <c r="AF1363" s="37">
        <v>0</v>
      </c>
      <c r="AG1363" s="79" t="str">
        <f t="shared" si="21"/>
        <v>0</v>
      </c>
      <c r="AH1363" s="3">
        <v>1</v>
      </c>
    </row>
    <row r="1364" spans="1:34" x14ac:dyDescent="0.3">
      <c r="A1364" t="s">
        <v>2862</v>
      </c>
      <c r="B1364" t="s">
        <v>2863</v>
      </c>
      <c r="C1364" t="s">
        <v>1857</v>
      </c>
      <c r="D1364">
        <v>1800000</v>
      </c>
      <c r="E1364">
        <v>1800000</v>
      </c>
      <c r="F1364">
        <v>0</v>
      </c>
      <c r="G1364">
        <v>0</v>
      </c>
      <c r="H1364">
        <v>0</v>
      </c>
      <c r="I1364">
        <v>1789962.09</v>
      </c>
      <c r="J1364" s="186">
        <v>99.442338333333339</v>
      </c>
      <c r="K1364">
        <v>0</v>
      </c>
      <c r="L1364">
        <v>0</v>
      </c>
      <c r="M1364">
        <v>1789962.09</v>
      </c>
      <c r="N1364">
        <v>0</v>
      </c>
      <c r="O1364">
        <v>1789962.09</v>
      </c>
      <c r="P1364">
        <v>0</v>
      </c>
      <c r="Q1364">
        <v>0</v>
      </c>
      <c r="R1364">
        <v>0</v>
      </c>
      <c r="S1364" t="s">
        <v>2156</v>
      </c>
      <c r="T1364" t="s">
        <v>100</v>
      </c>
      <c r="U1364" t="s">
        <v>101</v>
      </c>
      <c r="V1364" t="s">
        <v>100</v>
      </c>
      <c r="W1364" t="s">
        <v>33</v>
      </c>
      <c r="X1364" t="s">
        <v>102</v>
      </c>
      <c r="Y1364" t="s">
        <v>86</v>
      </c>
      <c r="Z1364" s="198">
        <v>45533</v>
      </c>
      <c r="AA1364" s="198">
        <v>45747</v>
      </c>
      <c r="AB1364" t="s">
        <v>36</v>
      </c>
      <c r="AC1364">
        <v>1800000</v>
      </c>
      <c r="AD1364" t="s">
        <v>101</v>
      </c>
      <c r="AE1364" t="s">
        <v>2231</v>
      </c>
      <c r="AF1364" s="37">
        <v>0</v>
      </c>
      <c r="AG1364" s="79" t="str">
        <f t="shared" si="21"/>
        <v>0</v>
      </c>
      <c r="AH1364" s="3">
        <v>1</v>
      </c>
    </row>
    <row r="1365" spans="1:34" x14ac:dyDescent="0.3">
      <c r="A1365" t="s">
        <v>2860</v>
      </c>
      <c r="B1365" t="s">
        <v>2861</v>
      </c>
      <c r="C1365" t="s">
        <v>1857</v>
      </c>
      <c r="D1365">
        <v>1800000</v>
      </c>
      <c r="E1365">
        <v>1800000</v>
      </c>
      <c r="F1365">
        <v>0</v>
      </c>
      <c r="G1365">
        <v>0</v>
      </c>
      <c r="H1365">
        <v>0</v>
      </c>
      <c r="I1365">
        <v>1784708.84</v>
      </c>
      <c r="J1365" s="186">
        <v>99.150491111111123</v>
      </c>
      <c r="K1365">
        <v>0</v>
      </c>
      <c r="L1365">
        <v>0</v>
      </c>
      <c r="M1365">
        <v>1784708.84</v>
      </c>
      <c r="N1365">
        <v>0</v>
      </c>
      <c r="O1365">
        <v>1784708.84</v>
      </c>
      <c r="P1365">
        <v>0</v>
      </c>
      <c r="Q1365">
        <v>0</v>
      </c>
      <c r="R1365">
        <v>0</v>
      </c>
      <c r="S1365" t="s">
        <v>2156</v>
      </c>
      <c r="T1365" t="s">
        <v>100</v>
      </c>
      <c r="U1365" t="s">
        <v>101</v>
      </c>
      <c r="V1365" t="s">
        <v>100</v>
      </c>
      <c r="W1365" t="s">
        <v>33</v>
      </c>
      <c r="X1365" t="s">
        <v>102</v>
      </c>
      <c r="Y1365" t="s">
        <v>86</v>
      </c>
      <c r="Z1365" s="198">
        <v>45534</v>
      </c>
      <c r="AA1365" s="198">
        <v>45747</v>
      </c>
      <c r="AB1365" t="s">
        <v>36</v>
      </c>
      <c r="AC1365">
        <v>1800000</v>
      </c>
      <c r="AD1365" t="s">
        <v>101</v>
      </c>
      <c r="AE1365" t="s">
        <v>37</v>
      </c>
      <c r="AF1365" s="37">
        <v>0</v>
      </c>
      <c r="AG1365" s="79" t="str">
        <f t="shared" si="21"/>
        <v>0</v>
      </c>
      <c r="AH1365" s="3">
        <v>1</v>
      </c>
    </row>
    <row r="1366" spans="1:34" x14ac:dyDescent="0.3">
      <c r="A1366" t="s">
        <v>2868</v>
      </c>
      <c r="B1366" t="s">
        <v>2869</v>
      </c>
      <c r="C1366" t="s">
        <v>1854</v>
      </c>
      <c r="D1366">
        <v>1200000</v>
      </c>
      <c r="E1366">
        <v>1200000</v>
      </c>
      <c r="F1366">
        <v>0</v>
      </c>
      <c r="G1366">
        <v>0</v>
      </c>
      <c r="H1366">
        <v>0</v>
      </c>
      <c r="I1366">
        <v>1199546.3700000001</v>
      </c>
      <c r="J1366" s="186">
        <v>99.962197500000016</v>
      </c>
      <c r="K1366">
        <v>0</v>
      </c>
      <c r="L1366">
        <v>0</v>
      </c>
      <c r="M1366">
        <v>1199546.3700000001</v>
      </c>
      <c r="N1366">
        <v>0</v>
      </c>
      <c r="O1366">
        <v>1199546.3700000001</v>
      </c>
      <c r="P1366">
        <v>0</v>
      </c>
      <c r="Q1366">
        <v>0</v>
      </c>
      <c r="R1366">
        <v>0</v>
      </c>
      <c r="S1366" t="s">
        <v>72</v>
      </c>
      <c r="T1366" t="s">
        <v>41</v>
      </c>
      <c r="U1366" t="s">
        <v>42</v>
      </c>
      <c r="V1366" t="s">
        <v>41</v>
      </c>
      <c r="W1366" t="s">
        <v>33</v>
      </c>
      <c r="X1366" t="s">
        <v>43</v>
      </c>
      <c r="Y1366" t="s">
        <v>44</v>
      </c>
      <c r="Z1366" s="198">
        <v>45534</v>
      </c>
      <c r="AA1366" s="198">
        <v>45900</v>
      </c>
      <c r="AB1366" t="s">
        <v>36</v>
      </c>
      <c r="AC1366">
        <v>1200000</v>
      </c>
      <c r="AD1366" t="s">
        <v>42</v>
      </c>
      <c r="AE1366" t="s">
        <v>37</v>
      </c>
      <c r="AF1366" s="37">
        <v>0</v>
      </c>
      <c r="AG1366" s="79" t="str">
        <f t="shared" si="21"/>
        <v>0</v>
      </c>
      <c r="AH1366" s="3">
        <v>1</v>
      </c>
    </row>
    <row r="1367" spans="1:34" x14ac:dyDescent="0.3">
      <c r="A1367" t="s">
        <v>2874</v>
      </c>
      <c r="B1367" t="s">
        <v>2875</v>
      </c>
      <c r="C1367" t="s">
        <v>1859</v>
      </c>
      <c r="D1367">
        <v>10900000</v>
      </c>
      <c r="E1367">
        <v>10900000</v>
      </c>
      <c r="F1367">
        <v>2418259.46</v>
      </c>
      <c r="G1367">
        <v>0</v>
      </c>
      <c r="H1367">
        <v>0</v>
      </c>
      <c r="I1367">
        <v>7172479.4699999997</v>
      </c>
      <c r="J1367" s="186">
        <v>65.80256394495413</v>
      </c>
      <c r="K1367">
        <v>0</v>
      </c>
      <c r="L1367">
        <v>0</v>
      </c>
      <c r="M1367">
        <v>6229993.9100000001</v>
      </c>
      <c r="N1367">
        <v>942485.56</v>
      </c>
      <c r="O1367">
        <v>9590738.9299999997</v>
      </c>
      <c r="P1367">
        <v>0</v>
      </c>
      <c r="Q1367">
        <v>0</v>
      </c>
      <c r="R1367">
        <v>0</v>
      </c>
      <c r="S1367" t="s">
        <v>1355</v>
      </c>
      <c r="T1367" t="s">
        <v>162</v>
      </c>
      <c r="U1367" t="s">
        <v>163</v>
      </c>
      <c r="V1367" t="s">
        <v>162</v>
      </c>
      <c r="W1367" t="s">
        <v>33</v>
      </c>
      <c r="X1367" t="s">
        <v>164</v>
      </c>
      <c r="Y1367" t="s">
        <v>35</v>
      </c>
      <c r="Z1367" s="198">
        <v>45383</v>
      </c>
      <c r="AA1367" s="198">
        <v>45900</v>
      </c>
      <c r="AB1367" t="s">
        <v>36</v>
      </c>
      <c r="AC1367">
        <v>10900000</v>
      </c>
      <c r="AD1367" t="s">
        <v>163</v>
      </c>
      <c r="AE1367" t="s">
        <v>45</v>
      </c>
      <c r="AF1367" s="37">
        <v>0</v>
      </c>
      <c r="AG1367" s="79" t="str">
        <f t="shared" si="21"/>
        <v>0</v>
      </c>
      <c r="AH1367" s="3">
        <v>1</v>
      </c>
    </row>
    <row r="1368" spans="1:34" x14ac:dyDescent="0.3">
      <c r="A1368" t="s">
        <v>2876</v>
      </c>
      <c r="B1368" t="s">
        <v>2877</v>
      </c>
      <c r="C1368" t="s">
        <v>1860</v>
      </c>
      <c r="D1368">
        <v>8200000</v>
      </c>
      <c r="E1368">
        <v>8200000</v>
      </c>
      <c r="F1368">
        <v>147088.54</v>
      </c>
      <c r="G1368">
        <v>0</v>
      </c>
      <c r="H1368">
        <v>0</v>
      </c>
      <c r="I1368">
        <v>6248567.54</v>
      </c>
      <c r="J1368" s="186">
        <v>76.202043170731713</v>
      </c>
      <c r="K1368">
        <v>0</v>
      </c>
      <c r="L1368">
        <v>0</v>
      </c>
      <c r="M1368">
        <v>5175248.18</v>
      </c>
      <c r="N1368">
        <v>1073319.3600000001</v>
      </c>
      <c r="O1368">
        <v>6395656.0800000001</v>
      </c>
      <c r="P1368">
        <v>0</v>
      </c>
      <c r="Q1368">
        <v>0</v>
      </c>
      <c r="R1368">
        <v>0</v>
      </c>
      <c r="S1368" t="s">
        <v>111</v>
      </c>
      <c r="T1368" t="s">
        <v>112</v>
      </c>
      <c r="U1368" t="s">
        <v>113</v>
      </c>
      <c r="V1368" t="s">
        <v>112</v>
      </c>
      <c r="W1368" t="s">
        <v>33</v>
      </c>
      <c r="X1368" t="s">
        <v>114</v>
      </c>
      <c r="Y1368" t="s">
        <v>35</v>
      </c>
      <c r="Z1368" s="198">
        <v>45535</v>
      </c>
      <c r="AA1368" s="198">
        <v>46112</v>
      </c>
      <c r="AB1368" t="s">
        <v>36</v>
      </c>
      <c r="AC1368">
        <v>8200000</v>
      </c>
      <c r="AD1368" t="s">
        <v>113</v>
      </c>
      <c r="AE1368" t="s">
        <v>2231</v>
      </c>
      <c r="AF1368" s="37">
        <v>0</v>
      </c>
      <c r="AG1368" s="79" t="str">
        <f t="shared" si="21"/>
        <v>0</v>
      </c>
      <c r="AH1368" s="3">
        <v>1</v>
      </c>
    </row>
    <row r="1369" spans="1:34" x14ac:dyDescent="0.3">
      <c r="A1369" t="s">
        <v>2878</v>
      </c>
      <c r="B1369" t="s">
        <v>2879</v>
      </c>
      <c r="C1369" t="s">
        <v>1860</v>
      </c>
      <c r="D1369">
        <v>9300000</v>
      </c>
      <c r="E1369">
        <v>9300000</v>
      </c>
      <c r="F1369">
        <v>112540.06</v>
      </c>
      <c r="G1369">
        <v>-0.03</v>
      </c>
      <c r="H1369">
        <v>-0.03</v>
      </c>
      <c r="I1369">
        <v>8563563.8900000006</v>
      </c>
      <c r="J1369" s="186">
        <v>92.081332150537648</v>
      </c>
      <c r="K1369">
        <v>0</v>
      </c>
      <c r="L1369">
        <v>0</v>
      </c>
      <c r="M1369">
        <v>8151625.5899999999</v>
      </c>
      <c r="N1369">
        <v>411938.33</v>
      </c>
      <c r="O1369">
        <v>8676103.9499999993</v>
      </c>
      <c r="P1369">
        <v>0</v>
      </c>
      <c r="Q1369">
        <v>0</v>
      </c>
      <c r="R1369">
        <v>0</v>
      </c>
      <c r="S1369" t="s">
        <v>111</v>
      </c>
      <c r="T1369" t="s">
        <v>112</v>
      </c>
      <c r="U1369" t="s">
        <v>113</v>
      </c>
      <c r="V1369" t="s">
        <v>112</v>
      </c>
      <c r="W1369" t="s">
        <v>33</v>
      </c>
      <c r="X1369" t="s">
        <v>114</v>
      </c>
      <c r="Y1369" t="s">
        <v>35</v>
      </c>
      <c r="Z1369" s="198">
        <v>45535</v>
      </c>
      <c r="AA1369" s="198">
        <v>46112</v>
      </c>
      <c r="AB1369" t="s">
        <v>36</v>
      </c>
      <c r="AC1369">
        <v>9300000</v>
      </c>
      <c r="AD1369" t="s">
        <v>113</v>
      </c>
      <c r="AE1369" t="s">
        <v>2231</v>
      </c>
      <c r="AF1369" s="37">
        <v>0</v>
      </c>
      <c r="AG1369" s="79" t="str">
        <f t="shared" si="21"/>
        <v>0</v>
      </c>
      <c r="AH1369" s="3">
        <v>1</v>
      </c>
    </row>
    <row r="1370" spans="1:34" x14ac:dyDescent="0.3">
      <c r="A1370" t="s">
        <v>2880</v>
      </c>
      <c r="B1370" t="s">
        <v>2881</v>
      </c>
      <c r="C1370" t="s">
        <v>1860</v>
      </c>
      <c r="D1370">
        <v>9500000</v>
      </c>
      <c r="E1370">
        <v>9500000</v>
      </c>
      <c r="F1370">
        <v>2594912.92</v>
      </c>
      <c r="G1370">
        <v>-0.01</v>
      </c>
      <c r="H1370">
        <v>-0.01</v>
      </c>
      <c r="I1370">
        <v>4097580.02</v>
      </c>
      <c r="J1370" s="186">
        <v>43.132421263157894</v>
      </c>
      <c r="K1370">
        <v>0</v>
      </c>
      <c r="L1370">
        <v>0</v>
      </c>
      <c r="M1370">
        <v>3493611.86</v>
      </c>
      <c r="N1370">
        <v>603968.17000000004</v>
      </c>
      <c r="O1370">
        <v>6692492.9400000004</v>
      </c>
      <c r="P1370">
        <v>0</v>
      </c>
      <c r="Q1370">
        <v>0</v>
      </c>
      <c r="R1370">
        <v>0</v>
      </c>
      <c r="S1370" t="s">
        <v>111</v>
      </c>
      <c r="T1370" t="s">
        <v>112</v>
      </c>
      <c r="U1370" t="s">
        <v>113</v>
      </c>
      <c r="V1370" t="s">
        <v>112</v>
      </c>
      <c r="W1370" t="s">
        <v>33</v>
      </c>
      <c r="X1370" t="s">
        <v>114</v>
      </c>
      <c r="Y1370" t="s">
        <v>35</v>
      </c>
      <c r="Z1370" s="198">
        <v>45535</v>
      </c>
      <c r="AA1370" s="198">
        <v>46112</v>
      </c>
      <c r="AB1370" t="s">
        <v>36</v>
      </c>
      <c r="AC1370">
        <v>9500000</v>
      </c>
      <c r="AD1370" t="s">
        <v>113</v>
      </c>
      <c r="AE1370" t="s">
        <v>45</v>
      </c>
      <c r="AF1370" s="37">
        <v>0</v>
      </c>
      <c r="AG1370" s="79" t="str">
        <f t="shared" si="21"/>
        <v>0</v>
      </c>
      <c r="AH1370" s="3">
        <v>1</v>
      </c>
    </row>
    <row r="1371" spans="1:34" x14ac:dyDescent="0.3">
      <c r="A1371" t="s">
        <v>2882</v>
      </c>
      <c r="B1371" t="s">
        <v>2883</v>
      </c>
      <c r="C1371" t="s">
        <v>1856</v>
      </c>
      <c r="D1371">
        <v>1000000</v>
      </c>
      <c r="E1371">
        <v>1000000</v>
      </c>
      <c r="F1371">
        <v>0</v>
      </c>
      <c r="G1371">
        <v>0</v>
      </c>
      <c r="H1371">
        <v>0</v>
      </c>
      <c r="I1371">
        <v>977733.3</v>
      </c>
      <c r="J1371" s="186">
        <v>97.773330000000001</v>
      </c>
      <c r="K1371">
        <v>0</v>
      </c>
      <c r="L1371">
        <v>0</v>
      </c>
      <c r="M1371">
        <v>977733.3</v>
      </c>
      <c r="N1371">
        <v>0</v>
      </c>
      <c r="O1371">
        <v>977733.3</v>
      </c>
      <c r="P1371">
        <v>0</v>
      </c>
      <c r="Q1371">
        <v>0</v>
      </c>
      <c r="R1371">
        <v>0</v>
      </c>
      <c r="S1371" t="s">
        <v>1784</v>
      </c>
      <c r="T1371" t="s">
        <v>2578</v>
      </c>
      <c r="U1371" t="s">
        <v>2579</v>
      </c>
      <c r="V1371" t="s">
        <v>76</v>
      </c>
      <c r="W1371" t="s">
        <v>33</v>
      </c>
      <c r="X1371" t="s">
        <v>78</v>
      </c>
      <c r="Y1371" t="s">
        <v>35</v>
      </c>
      <c r="Z1371" s="198">
        <v>45383</v>
      </c>
      <c r="AA1371" s="198">
        <v>46112</v>
      </c>
      <c r="AB1371" t="s">
        <v>36</v>
      </c>
      <c r="AC1371">
        <v>1000000</v>
      </c>
      <c r="AD1371" t="s">
        <v>77</v>
      </c>
      <c r="AE1371" t="s">
        <v>37</v>
      </c>
      <c r="AF1371" s="37">
        <v>0</v>
      </c>
      <c r="AG1371" s="79" t="str">
        <f t="shared" si="21"/>
        <v>0</v>
      </c>
      <c r="AH1371" s="3">
        <v>1</v>
      </c>
    </row>
    <row r="1372" spans="1:34" x14ac:dyDescent="0.3">
      <c r="A1372" t="s">
        <v>2891</v>
      </c>
      <c r="B1372" t="s">
        <v>2892</v>
      </c>
      <c r="C1372" t="s">
        <v>1859</v>
      </c>
      <c r="D1372">
        <v>2500000</v>
      </c>
      <c r="E1372">
        <v>2500000</v>
      </c>
      <c r="F1372">
        <v>0</v>
      </c>
      <c r="G1372">
        <v>0</v>
      </c>
      <c r="H1372">
        <v>0</v>
      </c>
      <c r="I1372">
        <v>2245125.0099999998</v>
      </c>
      <c r="J1372" s="186">
        <v>89.805000399999997</v>
      </c>
      <c r="K1372">
        <v>0</v>
      </c>
      <c r="L1372">
        <v>0</v>
      </c>
      <c r="M1372">
        <v>2245125.0099999998</v>
      </c>
      <c r="N1372">
        <v>0</v>
      </c>
      <c r="O1372">
        <v>2245125.0099999998</v>
      </c>
      <c r="P1372">
        <v>0</v>
      </c>
      <c r="Q1372">
        <v>0</v>
      </c>
      <c r="R1372">
        <v>0</v>
      </c>
      <c r="S1372" t="s">
        <v>1355</v>
      </c>
      <c r="T1372" t="s">
        <v>162</v>
      </c>
      <c r="U1372" t="s">
        <v>163</v>
      </c>
      <c r="V1372" t="s">
        <v>162</v>
      </c>
      <c r="W1372" t="s">
        <v>33</v>
      </c>
      <c r="X1372" t="s">
        <v>164</v>
      </c>
      <c r="Y1372" t="s">
        <v>35</v>
      </c>
      <c r="Z1372" s="198">
        <v>45383</v>
      </c>
      <c r="AA1372" s="198">
        <v>45900</v>
      </c>
      <c r="AB1372" t="s">
        <v>36</v>
      </c>
      <c r="AC1372">
        <v>2500000</v>
      </c>
      <c r="AD1372" t="s">
        <v>163</v>
      </c>
      <c r="AE1372" t="s">
        <v>37</v>
      </c>
      <c r="AF1372" s="37">
        <v>0</v>
      </c>
      <c r="AG1372" s="79" t="str">
        <f t="shared" si="21"/>
        <v>0</v>
      </c>
      <c r="AH1372" s="3">
        <v>1</v>
      </c>
    </row>
    <row r="1373" spans="1:34" x14ac:dyDescent="0.3">
      <c r="A1373" t="s">
        <v>2897</v>
      </c>
      <c r="B1373" t="s">
        <v>2898</v>
      </c>
      <c r="C1373" t="s">
        <v>1853</v>
      </c>
      <c r="D1373">
        <v>2100000</v>
      </c>
      <c r="E1373">
        <v>2100000</v>
      </c>
      <c r="F1373">
        <v>0</v>
      </c>
      <c r="G1373">
        <v>0</v>
      </c>
      <c r="H1373">
        <v>0</v>
      </c>
      <c r="I1373">
        <v>1789000.79</v>
      </c>
      <c r="J1373" s="186">
        <v>85.190513809523807</v>
      </c>
      <c r="K1373">
        <v>0</v>
      </c>
      <c r="L1373">
        <v>0</v>
      </c>
      <c r="M1373">
        <v>1353960.06</v>
      </c>
      <c r="N1373">
        <v>435040.73</v>
      </c>
      <c r="O1373">
        <v>1789000.79</v>
      </c>
      <c r="P1373">
        <v>0</v>
      </c>
      <c r="Q1373">
        <v>0</v>
      </c>
      <c r="R1373">
        <v>0</v>
      </c>
      <c r="S1373" t="s">
        <v>391</v>
      </c>
      <c r="T1373" t="s">
        <v>31</v>
      </c>
      <c r="U1373" t="s">
        <v>32</v>
      </c>
      <c r="V1373" t="s">
        <v>31</v>
      </c>
      <c r="W1373" t="s">
        <v>33</v>
      </c>
      <c r="X1373" t="s">
        <v>34</v>
      </c>
      <c r="Y1373" t="s">
        <v>35</v>
      </c>
      <c r="Z1373" s="198">
        <v>45548</v>
      </c>
      <c r="AA1373" s="198">
        <v>46112</v>
      </c>
      <c r="AB1373" t="s">
        <v>36</v>
      </c>
      <c r="AC1373">
        <v>2100000</v>
      </c>
      <c r="AD1373" t="s">
        <v>32</v>
      </c>
      <c r="AE1373" t="s">
        <v>45</v>
      </c>
      <c r="AF1373" s="37">
        <v>0</v>
      </c>
      <c r="AG1373" s="79" t="str">
        <f t="shared" si="21"/>
        <v>0</v>
      </c>
      <c r="AH1373" s="3">
        <v>1</v>
      </c>
    </row>
    <row r="1374" spans="1:34" x14ac:dyDescent="0.3">
      <c r="A1374" t="s">
        <v>2893</v>
      </c>
      <c r="B1374" t="s">
        <v>2894</v>
      </c>
      <c r="C1374" t="s">
        <v>1859</v>
      </c>
      <c r="D1374">
        <v>2100000</v>
      </c>
      <c r="E1374">
        <v>2100000</v>
      </c>
      <c r="F1374">
        <v>7468.83</v>
      </c>
      <c r="G1374">
        <v>0</v>
      </c>
      <c r="H1374">
        <v>0</v>
      </c>
      <c r="I1374">
        <v>1496240.62</v>
      </c>
      <c r="J1374" s="186">
        <v>71.249553333333338</v>
      </c>
      <c r="K1374">
        <v>0</v>
      </c>
      <c r="L1374">
        <v>0</v>
      </c>
      <c r="M1374">
        <v>638077.67000000004</v>
      </c>
      <c r="N1374">
        <v>858162.95</v>
      </c>
      <c r="O1374">
        <v>1503709.45</v>
      </c>
      <c r="P1374">
        <v>0</v>
      </c>
      <c r="Q1374">
        <v>0</v>
      </c>
      <c r="R1374">
        <v>0</v>
      </c>
      <c r="S1374" t="s">
        <v>1355</v>
      </c>
      <c r="T1374" t="s">
        <v>162</v>
      </c>
      <c r="U1374" t="s">
        <v>163</v>
      </c>
      <c r="V1374" t="s">
        <v>162</v>
      </c>
      <c r="W1374" t="s">
        <v>33</v>
      </c>
      <c r="X1374" t="s">
        <v>164</v>
      </c>
      <c r="Y1374" t="s">
        <v>35</v>
      </c>
      <c r="Z1374" s="198">
        <v>45383</v>
      </c>
      <c r="AA1374" s="198">
        <v>45930</v>
      </c>
      <c r="AB1374" t="s">
        <v>36</v>
      </c>
      <c r="AC1374">
        <v>2100000</v>
      </c>
      <c r="AD1374" t="s">
        <v>163</v>
      </c>
      <c r="AE1374" t="s">
        <v>45</v>
      </c>
      <c r="AF1374" s="37">
        <v>0</v>
      </c>
      <c r="AG1374" s="79" t="str">
        <f t="shared" si="21"/>
        <v>0</v>
      </c>
      <c r="AH1374" s="3">
        <v>1</v>
      </c>
    </row>
    <row r="1375" spans="1:34" x14ac:dyDescent="0.3">
      <c r="A1375" t="s">
        <v>2889</v>
      </c>
      <c r="B1375" t="s">
        <v>2890</v>
      </c>
      <c r="C1375" t="s">
        <v>1859</v>
      </c>
      <c r="D1375">
        <v>2000000</v>
      </c>
      <c r="E1375">
        <v>2000000</v>
      </c>
      <c r="F1375">
        <v>0</v>
      </c>
      <c r="G1375">
        <v>0</v>
      </c>
      <c r="H1375">
        <v>0</v>
      </c>
      <c r="I1375">
        <v>1696585.11</v>
      </c>
      <c r="J1375" s="186">
        <v>84.829255500000002</v>
      </c>
      <c r="K1375">
        <v>0</v>
      </c>
      <c r="L1375">
        <v>0</v>
      </c>
      <c r="M1375">
        <v>1696585.11</v>
      </c>
      <c r="N1375">
        <v>0</v>
      </c>
      <c r="O1375">
        <v>1696585.11</v>
      </c>
      <c r="P1375">
        <v>0</v>
      </c>
      <c r="Q1375">
        <v>0</v>
      </c>
      <c r="R1375">
        <v>0</v>
      </c>
      <c r="S1375" t="s">
        <v>1355</v>
      </c>
      <c r="T1375" t="s">
        <v>162</v>
      </c>
      <c r="U1375" t="s">
        <v>163</v>
      </c>
      <c r="V1375" t="s">
        <v>162</v>
      </c>
      <c r="W1375" t="s">
        <v>33</v>
      </c>
      <c r="X1375" t="s">
        <v>164</v>
      </c>
      <c r="Y1375" t="s">
        <v>35</v>
      </c>
      <c r="Z1375" s="198">
        <v>45383</v>
      </c>
      <c r="AA1375" s="198">
        <v>45747</v>
      </c>
      <c r="AB1375" t="s">
        <v>36</v>
      </c>
      <c r="AC1375">
        <v>2000000</v>
      </c>
      <c r="AD1375" t="s">
        <v>163</v>
      </c>
      <c r="AE1375" t="s">
        <v>37</v>
      </c>
      <c r="AF1375" s="37">
        <v>0</v>
      </c>
      <c r="AG1375" s="79" t="str">
        <f t="shared" si="21"/>
        <v>0</v>
      </c>
      <c r="AH1375" s="3">
        <v>1</v>
      </c>
    </row>
    <row r="1376" spans="1:34" x14ac:dyDescent="0.3">
      <c r="A1376" t="s">
        <v>2935</v>
      </c>
      <c r="B1376" t="s">
        <v>2936</v>
      </c>
      <c r="C1376" t="s">
        <v>1860</v>
      </c>
      <c r="D1376">
        <v>1500000</v>
      </c>
      <c r="E1376">
        <v>1500000</v>
      </c>
      <c r="F1376">
        <v>33041</v>
      </c>
      <c r="G1376">
        <v>0</v>
      </c>
      <c r="H1376">
        <v>0</v>
      </c>
      <c r="I1376">
        <v>1420227.65</v>
      </c>
      <c r="J1376" s="186">
        <v>94.681843333333333</v>
      </c>
      <c r="K1376">
        <v>0</v>
      </c>
      <c r="L1376">
        <v>0</v>
      </c>
      <c r="M1376">
        <v>1420227.65</v>
      </c>
      <c r="N1376">
        <v>0</v>
      </c>
      <c r="O1376">
        <v>1453268.65</v>
      </c>
      <c r="P1376">
        <v>0</v>
      </c>
      <c r="Q1376">
        <v>0</v>
      </c>
      <c r="R1376">
        <v>0</v>
      </c>
      <c r="S1376" t="s">
        <v>111</v>
      </c>
      <c r="T1376" t="s">
        <v>112</v>
      </c>
      <c r="U1376" t="s">
        <v>113</v>
      </c>
      <c r="V1376" t="s">
        <v>112</v>
      </c>
      <c r="W1376" t="s">
        <v>33</v>
      </c>
      <c r="X1376" t="s">
        <v>114</v>
      </c>
      <c r="Y1376" t="s">
        <v>86</v>
      </c>
      <c r="Z1376" s="198">
        <v>45553</v>
      </c>
      <c r="AA1376" s="198">
        <v>46112</v>
      </c>
      <c r="AB1376" t="s">
        <v>36</v>
      </c>
      <c r="AC1376">
        <v>1500000</v>
      </c>
      <c r="AD1376" t="s">
        <v>113</v>
      </c>
      <c r="AE1376" t="s">
        <v>45</v>
      </c>
      <c r="AF1376" s="37">
        <v>0</v>
      </c>
      <c r="AG1376" s="79" t="str">
        <f t="shared" si="21"/>
        <v>0</v>
      </c>
      <c r="AH1376" s="3">
        <v>1</v>
      </c>
    </row>
    <row r="1377" spans="1:34" x14ac:dyDescent="0.3">
      <c r="A1377" t="s">
        <v>2937</v>
      </c>
      <c r="B1377" t="s">
        <v>2938</v>
      </c>
      <c r="C1377" t="s">
        <v>1860</v>
      </c>
      <c r="D1377">
        <v>1500000</v>
      </c>
      <c r="E1377">
        <v>1500000</v>
      </c>
      <c r="F1377">
        <v>0</v>
      </c>
      <c r="G1377">
        <v>0</v>
      </c>
      <c r="H1377">
        <v>0</v>
      </c>
      <c r="I1377">
        <v>1480938.95</v>
      </c>
      <c r="J1377" s="186">
        <v>98.729263333333336</v>
      </c>
      <c r="K1377">
        <v>0</v>
      </c>
      <c r="L1377">
        <v>0</v>
      </c>
      <c r="M1377">
        <v>1480938.95</v>
      </c>
      <c r="N1377">
        <v>0</v>
      </c>
      <c r="O1377">
        <v>1480938.95</v>
      </c>
      <c r="P1377">
        <v>0</v>
      </c>
      <c r="Q1377">
        <v>0</v>
      </c>
      <c r="R1377">
        <v>0</v>
      </c>
      <c r="S1377" t="s">
        <v>111</v>
      </c>
      <c r="T1377" t="s">
        <v>112</v>
      </c>
      <c r="U1377" t="s">
        <v>113</v>
      </c>
      <c r="V1377" t="s">
        <v>112</v>
      </c>
      <c r="W1377" t="s">
        <v>33</v>
      </c>
      <c r="X1377" t="s">
        <v>114</v>
      </c>
      <c r="Y1377" t="s">
        <v>86</v>
      </c>
      <c r="Z1377" s="198">
        <v>45553</v>
      </c>
      <c r="AA1377" s="198">
        <v>46112</v>
      </c>
      <c r="AB1377" t="s">
        <v>36</v>
      </c>
      <c r="AC1377">
        <v>1500000</v>
      </c>
      <c r="AD1377" t="s">
        <v>113</v>
      </c>
      <c r="AE1377" t="s">
        <v>37</v>
      </c>
      <c r="AF1377" s="37">
        <v>0</v>
      </c>
      <c r="AG1377" s="79" t="str">
        <f t="shared" si="21"/>
        <v>0</v>
      </c>
      <c r="AH1377" s="3">
        <v>1</v>
      </c>
    </row>
    <row r="1378" spans="1:34" x14ac:dyDescent="0.3">
      <c r="A1378" t="s">
        <v>2899</v>
      </c>
      <c r="B1378" t="s">
        <v>2900</v>
      </c>
      <c r="C1378" t="s">
        <v>1854</v>
      </c>
      <c r="D1378">
        <v>1200000</v>
      </c>
      <c r="E1378">
        <v>1200000</v>
      </c>
      <c r="F1378">
        <v>40292.83</v>
      </c>
      <c r="G1378">
        <v>0</v>
      </c>
      <c r="H1378">
        <v>0</v>
      </c>
      <c r="I1378">
        <v>1090174.8999999999</v>
      </c>
      <c r="J1378" s="186">
        <v>90.847908333333322</v>
      </c>
      <c r="K1378">
        <v>0</v>
      </c>
      <c r="L1378">
        <v>0</v>
      </c>
      <c r="M1378">
        <v>1090174.8999999999</v>
      </c>
      <c r="N1378">
        <v>0</v>
      </c>
      <c r="O1378">
        <v>1130467.73</v>
      </c>
      <c r="P1378">
        <v>0</v>
      </c>
      <c r="Q1378">
        <v>0</v>
      </c>
      <c r="R1378">
        <v>0</v>
      </c>
      <c r="S1378" t="s">
        <v>72</v>
      </c>
      <c r="T1378" t="s">
        <v>41</v>
      </c>
      <c r="U1378" t="s">
        <v>42</v>
      </c>
      <c r="V1378" t="s">
        <v>41</v>
      </c>
      <c r="W1378" t="s">
        <v>33</v>
      </c>
      <c r="X1378" t="s">
        <v>43</v>
      </c>
      <c r="Y1378" t="s">
        <v>44</v>
      </c>
      <c r="Z1378" s="198">
        <v>45553</v>
      </c>
      <c r="AA1378" s="198">
        <v>45930</v>
      </c>
      <c r="AB1378" t="s">
        <v>36</v>
      </c>
      <c r="AC1378">
        <v>1200000</v>
      </c>
      <c r="AD1378" t="s">
        <v>42</v>
      </c>
      <c r="AE1378" t="s">
        <v>45</v>
      </c>
      <c r="AF1378" s="37">
        <v>0</v>
      </c>
      <c r="AG1378" s="79" t="str">
        <f t="shared" si="21"/>
        <v>0</v>
      </c>
      <c r="AH1378" s="3">
        <v>1</v>
      </c>
    </row>
    <row r="1379" spans="1:34" x14ac:dyDescent="0.3">
      <c r="A1379" t="s">
        <v>2903</v>
      </c>
      <c r="B1379" t="s">
        <v>2904</v>
      </c>
      <c r="C1379" t="s">
        <v>1854</v>
      </c>
      <c r="D1379">
        <v>2300000</v>
      </c>
      <c r="E1379">
        <v>2300000</v>
      </c>
      <c r="F1379">
        <v>0</v>
      </c>
      <c r="G1379">
        <v>0</v>
      </c>
      <c r="H1379">
        <v>0</v>
      </c>
      <c r="I1379">
        <v>1899213.17</v>
      </c>
      <c r="J1379" s="186">
        <v>82.574485652173905</v>
      </c>
      <c r="K1379">
        <v>0</v>
      </c>
      <c r="L1379">
        <v>0</v>
      </c>
      <c r="M1379">
        <v>1899213.17</v>
      </c>
      <c r="N1379">
        <v>0</v>
      </c>
      <c r="O1379">
        <v>1899213.17</v>
      </c>
      <c r="P1379">
        <v>0</v>
      </c>
      <c r="Q1379">
        <v>0</v>
      </c>
      <c r="R1379">
        <v>0</v>
      </c>
      <c r="S1379" t="s">
        <v>72</v>
      </c>
      <c r="T1379" t="s">
        <v>41</v>
      </c>
      <c r="U1379" t="s">
        <v>42</v>
      </c>
      <c r="V1379" t="s">
        <v>41</v>
      </c>
      <c r="W1379" t="s">
        <v>33</v>
      </c>
      <c r="X1379" t="s">
        <v>43</v>
      </c>
      <c r="Y1379" t="s">
        <v>35</v>
      </c>
      <c r="Z1379" s="198">
        <v>45553</v>
      </c>
      <c r="AA1379" s="198">
        <v>45930</v>
      </c>
      <c r="AB1379" t="s">
        <v>36</v>
      </c>
      <c r="AC1379">
        <v>2300000</v>
      </c>
      <c r="AD1379" t="s">
        <v>42</v>
      </c>
      <c r="AE1379" t="s">
        <v>37</v>
      </c>
      <c r="AF1379" s="37">
        <v>0</v>
      </c>
      <c r="AG1379" s="79" t="str">
        <f t="shared" si="21"/>
        <v>0</v>
      </c>
      <c r="AH1379" s="3">
        <v>1</v>
      </c>
    </row>
    <row r="1380" spans="1:34" x14ac:dyDescent="0.3">
      <c r="A1380" t="s">
        <v>2901</v>
      </c>
      <c r="B1380" t="s">
        <v>2902</v>
      </c>
      <c r="C1380" t="s">
        <v>1856</v>
      </c>
      <c r="D1380">
        <v>18100000</v>
      </c>
      <c r="E1380">
        <v>18100000</v>
      </c>
      <c r="F1380">
        <v>3948</v>
      </c>
      <c r="G1380">
        <v>387929.66</v>
      </c>
      <c r="H1380">
        <v>387929.66</v>
      </c>
      <c r="I1380">
        <v>18033563.859999999</v>
      </c>
      <c r="J1380" s="186">
        <v>99.632949502762429</v>
      </c>
      <c r="K1380">
        <v>0</v>
      </c>
      <c r="L1380">
        <v>0</v>
      </c>
      <c r="M1380">
        <v>16653358.68</v>
      </c>
      <c r="N1380">
        <v>992275.52</v>
      </c>
      <c r="O1380">
        <v>18037511.859999999</v>
      </c>
      <c r="P1380">
        <v>0</v>
      </c>
      <c r="Q1380">
        <v>0</v>
      </c>
      <c r="R1380">
        <v>0</v>
      </c>
      <c r="S1380" t="s">
        <v>881</v>
      </c>
      <c r="T1380" t="s">
        <v>76</v>
      </c>
      <c r="U1380" t="s">
        <v>77</v>
      </c>
      <c r="V1380" t="s">
        <v>76</v>
      </c>
      <c r="W1380" t="s">
        <v>33</v>
      </c>
      <c r="X1380" t="s">
        <v>78</v>
      </c>
      <c r="Y1380" t="s">
        <v>35</v>
      </c>
      <c r="Z1380" s="198">
        <v>45555</v>
      </c>
      <c r="AA1380" s="198">
        <v>46112</v>
      </c>
      <c r="AB1380" t="s">
        <v>36</v>
      </c>
      <c r="AC1380">
        <v>18100000</v>
      </c>
      <c r="AD1380" t="s">
        <v>77</v>
      </c>
      <c r="AE1380" t="s">
        <v>45</v>
      </c>
      <c r="AF1380" s="37">
        <v>0</v>
      </c>
      <c r="AG1380" s="79" t="str">
        <f t="shared" si="21"/>
        <v>0</v>
      </c>
      <c r="AH1380" s="3">
        <v>1</v>
      </c>
    </row>
    <row r="1381" spans="1:34" x14ac:dyDescent="0.3">
      <c r="A1381" t="s">
        <v>2905</v>
      </c>
      <c r="B1381" t="s">
        <v>2906</v>
      </c>
      <c r="C1381" t="s">
        <v>1854</v>
      </c>
      <c r="D1381">
        <v>3100000</v>
      </c>
      <c r="E1381">
        <v>3100000</v>
      </c>
      <c r="F1381">
        <v>64649.14</v>
      </c>
      <c r="G1381">
        <v>0</v>
      </c>
      <c r="H1381">
        <v>0</v>
      </c>
      <c r="I1381">
        <v>2464174.64</v>
      </c>
      <c r="J1381" s="186">
        <v>79.489504516129031</v>
      </c>
      <c r="K1381">
        <v>0</v>
      </c>
      <c r="L1381">
        <v>0</v>
      </c>
      <c r="M1381">
        <v>2464174.64</v>
      </c>
      <c r="N1381">
        <v>0</v>
      </c>
      <c r="O1381">
        <v>2528823.7799999998</v>
      </c>
      <c r="P1381">
        <v>0</v>
      </c>
      <c r="Q1381">
        <v>0</v>
      </c>
      <c r="R1381">
        <v>0</v>
      </c>
      <c r="S1381" t="s">
        <v>72</v>
      </c>
      <c r="T1381" t="s">
        <v>41</v>
      </c>
      <c r="U1381" t="s">
        <v>42</v>
      </c>
      <c r="V1381" t="s">
        <v>41</v>
      </c>
      <c r="W1381" t="s">
        <v>33</v>
      </c>
      <c r="X1381" t="s">
        <v>43</v>
      </c>
      <c r="Y1381" t="s">
        <v>35</v>
      </c>
      <c r="Z1381" s="198">
        <v>45560</v>
      </c>
      <c r="AA1381" s="198">
        <v>45930</v>
      </c>
      <c r="AB1381" t="s">
        <v>36</v>
      </c>
      <c r="AC1381">
        <v>3100000</v>
      </c>
      <c r="AD1381" t="s">
        <v>42</v>
      </c>
      <c r="AE1381" t="s">
        <v>45</v>
      </c>
      <c r="AF1381" s="37">
        <v>0</v>
      </c>
      <c r="AG1381" s="79" t="str">
        <f t="shared" si="21"/>
        <v>0</v>
      </c>
      <c r="AH1381" s="3">
        <v>1</v>
      </c>
    </row>
    <row r="1382" spans="1:34" x14ac:dyDescent="0.3">
      <c r="A1382" t="s">
        <v>2907</v>
      </c>
      <c r="B1382" t="s">
        <v>2908</v>
      </c>
      <c r="C1382" t="s">
        <v>1854</v>
      </c>
      <c r="D1382">
        <v>4000000</v>
      </c>
      <c r="E1382">
        <v>4000000</v>
      </c>
      <c r="F1382">
        <v>217785.42</v>
      </c>
      <c r="G1382">
        <v>0</v>
      </c>
      <c r="H1382">
        <v>0</v>
      </c>
      <c r="I1382">
        <v>2882676.96</v>
      </c>
      <c r="J1382" s="186">
        <v>72.066924</v>
      </c>
      <c r="K1382">
        <v>0</v>
      </c>
      <c r="L1382">
        <v>0</v>
      </c>
      <c r="M1382">
        <v>2882661.88</v>
      </c>
      <c r="N1382">
        <v>15.08</v>
      </c>
      <c r="O1382">
        <v>3100462.38</v>
      </c>
      <c r="P1382">
        <v>0</v>
      </c>
      <c r="Q1382">
        <v>0</v>
      </c>
      <c r="R1382">
        <v>0</v>
      </c>
      <c r="S1382" t="s">
        <v>72</v>
      </c>
      <c r="T1382" t="s">
        <v>41</v>
      </c>
      <c r="U1382" t="s">
        <v>42</v>
      </c>
      <c r="V1382" t="s">
        <v>41</v>
      </c>
      <c r="W1382" t="s">
        <v>33</v>
      </c>
      <c r="X1382" t="s">
        <v>43</v>
      </c>
      <c r="Y1382" t="s">
        <v>35</v>
      </c>
      <c r="Z1382" s="198">
        <v>45560</v>
      </c>
      <c r="AA1382" s="198">
        <v>45930</v>
      </c>
      <c r="AB1382" t="s">
        <v>36</v>
      </c>
      <c r="AC1382">
        <v>4000000</v>
      </c>
      <c r="AD1382" t="s">
        <v>42</v>
      </c>
      <c r="AE1382" t="s">
        <v>45</v>
      </c>
      <c r="AF1382" s="37">
        <v>0</v>
      </c>
      <c r="AG1382" s="79" t="str">
        <f t="shared" si="21"/>
        <v>0</v>
      </c>
      <c r="AH1382" s="3">
        <v>1</v>
      </c>
    </row>
    <row r="1383" spans="1:34" x14ac:dyDescent="0.3">
      <c r="A1383" t="s">
        <v>2909</v>
      </c>
      <c r="B1383" t="s">
        <v>2910</v>
      </c>
      <c r="C1383" t="s">
        <v>1854</v>
      </c>
      <c r="D1383">
        <v>1</v>
      </c>
      <c r="E1383">
        <v>1</v>
      </c>
      <c r="F1383">
        <v>0</v>
      </c>
      <c r="G1383">
        <v>0</v>
      </c>
      <c r="H1383">
        <v>0</v>
      </c>
      <c r="I1383">
        <v>0</v>
      </c>
      <c r="J1383" s="186">
        <v>0</v>
      </c>
      <c r="K1383">
        <v>0</v>
      </c>
      <c r="L1383">
        <v>0</v>
      </c>
      <c r="M1383">
        <v>0</v>
      </c>
      <c r="N1383">
        <v>0</v>
      </c>
      <c r="O1383">
        <v>0</v>
      </c>
      <c r="P1383">
        <v>0</v>
      </c>
      <c r="Q1383">
        <v>0</v>
      </c>
      <c r="R1383">
        <v>0</v>
      </c>
      <c r="S1383" t="s">
        <v>72</v>
      </c>
      <c r="T1383" t="s">
        <v>41</v>
      </c>
      <c r="U1383" t="s">
        <v>42</v>
      </c>
      <c r="V1383" t="s">
        <v>41</v>
      </c>
      <c r="W1383" t="s">
        <v>33</v>
      </c>
      <c r="X1383" t="s">
        <v>43</v>
      </c>
      <c r="Y1383" t="s">
        <v>35</v>
      </c>
      <c r="Z1383" s="198">
        <v>45560</v>
      </c>
      <c r="AA1383" s="198">
        <v>45930</v>
      </c>
      <c r="AB1383" t="s">
        <v>36</v>
      </c>
      <c r="AC1383">
        <v>1440001</v>
      </c>
      <c r="AD1383" t="s">
        <v>42</v>
      </c>
      <c r="AE1383" t="s">
        <v>37</v>
      </c>
      <c r="AF1383" s="37">
        <v>0</v>
      </c>
      <c r="AG1383" s="79" t="str">
        <f t="shared" si="21"/>
        <v>0</v>
      </c>
      <c r="AH1383" s="3">
        <v>1</v>
      </c>
    </row>
    <row r="1384" spans="1:34" x14ac:dyDescent="0.3">
      <c r="A1384" t="s">
        <v>2915</v>
      </c>
      <c r="B1384" t="s">
        <v>2916</v>
      </c>
      <c r="C1384" t="s">
        <v>1855</v>
      </c>
      <c r="D1384">
        <v>2000000</v>
      </c>
      <c r="E1384">
        <v>2000000</v>
      </c>
      <c r="F1384">
        <v>1017.4</v>
      </c>
      <c r="G1384">
        <v>0</v>
      </c>
      <c r="H1384">
        <v>0</v>
      </c>
      <c r="I1384">
        <v>1995347.74</v>
      </c>
      <c r="J1384" s="186">
        <v>99.767386999999999</v>
      </c>
      <c r="K1384">
        <v>0</v>
      </c>
      <c r="L1384">
        <v>0</v>
      </c>
      <c r="M1384">
        <v>1995347.74</v>
      </c>
      <c r="N1384">
        <v>0</v>
      </c>
      <c r="O1384">
        <v>1996365.14</v>
      </c>
      <c r="P1384">
        <v>0</v>
      </c>
      <c r="Q1384">
        <v>0</v>
      </c>
      <c r="R1384">
        <v>0</v>
      </c>
      <c r="S1384" t="s">
        <v>286</v>
      </c>
      <c r="T1384" t="s">
        <v>57</v>
      </c>
      <c r="U1384" t="s">
        <v>58</v>
      </c>
      <c r="V1384" t="s">
        <v>57</v>
      </c>
      <c r="W1384" t="s">
        <v>33</v>
      </c>
      <c r="X1384" t="s">
        <v>59</v>
      </c>
      <c r="Y1384" t="s">
        <v>86</v>
      </c>
      <c r="Z1384" s="198">
        <v>45560</v>
      </c>
      <c r="AA1384" s="198">
        <v>46112</v>
      </c>
      <c r="AB1384" t="s">
        <v>36</v>
      </c>
      <c r="AC1384">
        <v>2000000</v>
      </c>
      <c r="AD1384" t="s">
        <v>58</v>
      </c>
      <c r="AE1384" t="s">
        <v>45</v>
      </c>
      <c r="AF1384" s="37">
        <v>0</v>
      </c>
      <c r="AG1384" s="79" t="str">
        <f t="shared" si="21"/>
        <v>0</v>
      </c>
      <c r="AH1384" s="3">
        <v>1</v>
      </c>
    </row>
    <row r="1385" spans="1:34" x14ac:dyDescent="0.3">
      <c r="A1385" t="s">
        <v>2913</v>
      </c>
      <c r="B1385" t="s">
        <v>2914</v>
      </c>
      <c r="C1385" t="s">
        <v>1855</v>
      </c>
      <c r="D1385">
        <v>2000000</v>
      </c>
      <c r="E1385">
        <v>2000000</v>
      </c>
      <c r="F1385">
        <v>10603.63</v>
      </c>
      <c r="G1385">
        <v>0</v>
      </c>
      <c r="H1385">
        <v>0</v>
      </c>
      <c r="I1385">
        <v>1908382.68</v>
      </c>
      <c r="J1385" s="186">
        <v>95.419134</v>
      </c>
      <c r="K1385">
        <v>0</v>
      </c>
      <c r="L1385">
        <v>0</v>
      </c>
      <c r="M1385">
        <v>1908382.68</v>
      </c>
      <c r="N1385">
        <v>0</v>
      </c>
      <c r="O1385">
        <v>1918986.31</v>
      </c>
      <c r="P1385">
        <v>0</v>
      </c>
      <c r="Q1385">
        <v>0</v>
      </c>
      <c r="R1385">
        <v>0</v>
      </c>
      <c r="S1385" t="s">
        <v>286</v>
      </c>
      <c r="T1385" t="s">
        <v>57</v>
      </c>
      <c r="U1385" t="s">
        <v>58</v>
      </c>
      <c r="V1385" t="s">
        <v>57</v>
      </c>
      <c r="W1385" t="s">
        <v>33</v>
      </c>
      <c r="X1385" t="s">
        <v>59</v>
      </c>
      <c r="Y1385" t="s">
        <v>86</v>
      </c>
      <c r="Z1385" s="198">
        <v>45560</v>
      </c>
      <c r="AA1385" s="198">
        <v>46112</v>
      </c>
      <c r="AB1385" t="s">
        <v>36</v>
      </c>
      <c r="AC1385">
        <v>2000000</v>
      </c>
      <c r="AD1385" t="s">
        <v>58</v>
      </c>
      <c r="AE1385" t="s">
        <v>45</v>
      </c>
      <c r="AF1385" s="37">
        <v>0</v>
      </c>
      <c r="AG1385" s="79" t="str">
        <f t="shared" si="21"/>
        <v>0</v>
      </c>
      <c r="AH1385" s="3">
        <v>1</v>
      </c>
    </row>
    <row r="1386" spans="1:34" x14ac:dyDescent="0.3">
      <c r="A1386" t="s">
        <v>2911</v>
      </c>
      <c r="B1386" t="s">
        <v>2912</v>
      </c>
      <c r="C1386" t="s">
        <v>1855</v>
      </c>
      <c r="D1386">
        <v>2000000</v>
      </c>
      <c r="E1386">
        <v>2000000</v>
      </c>
      <c r="F1386">
        <v>0</v>
      </c>
      <c r="G1386">
        <v>0</v>
      </c>
      <c r="H1386">
        <v>0</v>
      </c>
      <c r="I1386">
        <v>1999983.9</v>
      </c>
      <c r="J1386" s="186">
        <v>99.999195</v>
      </c>
      <c r="K1386">
        <v>0</v>
      </c>
      <c r="L1386">
        <v>0</v>
      </c>
      <c r="M1386">
        <v>1999983.9</v>
      </c>
      <c r="N1386">
        <v>0</v>
      </c>
      <c r="O1386">
        <v>1999983.9</v>
      </c>
      <c r="P1386">
        <v>0</v>
      </c>
      <c r="Q1386">
        <v>0</v>
      </c>
      <c r="R1386">
        <v>0</v>
      </c>
      <c r="S1386" t="s">
        <v>286</v>
      </c>
      <c r="T1386" t="s">
        <v>57</v>
      </c>
      <c r="U1386" t="s">
        <v>58</v>
      </c>
      <c r="V1386" t="s">
        <v>57</v>
      </c>
      <c r="W1386" t="s">
        <v>33</v>
      </c>
      <c r="X1386" t="s">
        <v>59</v>
      </c>
      <c r="Y1386" t="s">
        <v>86</v>
      </c>
      <c r="Z1386" s="198">
        <v>45560</v>
      </c>
      <c r="AA1386" s="198">
        <v>46112</v>
      </c>
      <c r="AB1386" t="s">
        <v>36</v>
      </c>
      <c r="AC1386">
        <v>2000000</v>
      </c>
      <c r="AD1386" t="s">
        <v>58</v>
      </c>
      <c r="AE1386" t="s">
        <v>45</v>
      </c>
      <c r="AF1386" s="37">
        <v>0</v>
      </c>
      <c r="AG1386" s="79" t="str">
        <f t="shared" si="21"/>
        <v>0</v>
      </c>
      <c r="AH1386" s="3">
        <v>1</v>
      </c>
    </row>
    <row r="1387" spans="1:34" x14ac:dyDescent="0.3">
      <c r="A1387" t="s">
        <v>2917</v>
      </c>
      <c r="B1387" t="s">
        <v>2918</v>
      </c>
      <c r="C1387" t="s">
        <v>1858</v>
      </c>
      <c r="D1387">
        <v>3900000</v>
      </c>
      <c r="E1387">
        <v>3900000</v>
      </c>
      <c r="F1387">
        <v>186830.74</v>
      </c>
      <c r="G1387">
        <v>0</v>
      </c>
      <c r="H1387">
        <v>0</v>
      </c>
      <c r="I1387">
        <v>3710787.42</v>
      </c>
      <c r="J1387" s="186">
        <v>95.148395384615384</v>
      </c>
      <c r="K1387">
        <v>0</v>
      </c>
      <c r="L1387">
        <v>0</v>
      </c>
      <c r="M1387">
        <v>3710787.42</v>
      </c>
      <c r="N1387">
        <v>0</v>
      </c>
      <c r="O1387">
        <v>3897618.16</v>
      </c>
      <c r="P1387">
        <v>0</v>
      </c>
      <c r="Q1387">
        <v>0</v>
      </c>
      <c r="R1387">
        <v>0</v>
      </c>
      <c r="S1387" t="s">
        <v>1231</v>
      </c>
      <c r="T1387" t="s">
        <v>51</v>
      </c>
      <c r="U1387" t="s">
        <v>52</v>
      </c>
      <c r="V1387" t="s">
        <v>51</v>
      </c>
      <c r="W1387" t="s">
        <v>33</v>
      </c>
      <c r="X1387" t="s">
        <v>53</v>
      </c>
      <c r="Y1387" t="s">
        <v>35</v>
      </c>
      <c r="Z1387" s="198">
        <v>45383</v>
      </c>
      <c r="AA1387" s="198">
        <v>46112</v>
      </c>
      <c r="AB1387" t="s">
        <v>36</v>
      </c>
      <c r="AC1387">
        <v>3900000</v>
      </c>
      <c r="AD1387" t="s">
        <v>52</v>
      </c>
      <c r="AE1387" t="s">
        <v>45</v>
      </c>
      <c r="AF1387" s="37">
        <v>0</v>
      </c>
      <c r="AG1387" s="79" t="str">
        <f t="shared" si="21"/>
        <v>0</v>
      </c>
      <c r="AH1387" s="3">
        <v>1</v>
      </c>
    </row>
    <row r="1388" spans="1:34" x14ac:dyDescent="0.3">
      <c r="A1388" t="s">
        <v>2919</v>
      </c>
      <c r="B1388" t="s">
        <v>2920</v>
      </c>
      <c r="C1388" t="s">
        <v>1858</v>
      </c>
      <c r="D1388">
        <v>13500000</v>
      </c>
      <c r="E1388">
        <v>13500000</v>
      </c>
      <c r="F1388">
        <v>745.86</v>
      </c>
      <c r="G1388">
        <v>0</v>
      </c>
      <c r="H1388">
        <v>0</v>
      </c>
      <c r="I1388">
        <v>13468242.220000001</v>
      </c>
      <c r="J1388" s="186">
        <v>99.764757185185189</v>
      </c>
      <c r="K1388">
        <v>0</v>
      </c>
      <c r="L1388">
        <v>0</v>
      </c>
      <c r="M1388">
        <v>13398122.91</v>
      </c>
      <c r="N1388">
        <v>70119.31</v>
      </c>
      <c r="O1388">
        <v>13468988.08</v>
      </c>
      <c r="P1388">
        <v>0</v>
      </c>
      <c r="Q1388">
        <v>0</v>
      </c>
      <c r="R1388">
        <v>0</v>
      </c>
      <c r="S1388" t="s">
        <v>1231</v>
      </c>
      <c r="T1388" t="s">
        <v>51</v>
      </c>
      <c r="U1388" t="s">
        <v>52</v>
      </c>
      <c r="V1388" t="s">
        <v>51</v>
      </c>
      <c r="W1388" t="s">
        <v>33</v>
      </c>
      <c r="X1388" t="s">
        <v>53</v>
      </c>
      <c r="Y1388" t="s">
        <v>35</v>
      </c>
      <c r="Z1388" s="198">
        <v>45383</v>
      </c>
      <c r="AA1388" s="198">
        <v>46112</v>
      </c>
      <c r="AB1388" t="s">
        <v>36</v>
      </c>
      <c r="AC1388">
        <v>13500000</v>
      </c>
      <c r="AD1388" t="s">
        <v>52</v>
      </c>
      <c r="AE1388" t="s">
        <v>45</v>
      </c>
      <c r="AF1388" s="37">
        <v>0</v>
      </c>
      <c r="AG1388" s="79" t="str">
        <f t="shared" si="21"/>
        <v>0</v>
      </c>
      <c r="AH1388" s="3">
        <v>1</v>
      </c>
    </row>
    <row r="1389" spans="1:34" x14ac:dyDescent="0.3">
      <c r="A1389" t="s">
        <v>2923</v>
      </c>
      <c r="B1389" t="s">
        <v>2924</v>
      </c>
      <c r="C1389" t="s">
        <v>1853</v>
      </c>
      <c r="D1389">
        <v>9800000</v>
      </c>
      <c r="E1389">
        <v>9800000</v>
      </c>
      <c r="F1389">
        <v>398887.31</v>
      </c>
      <c r="G1389">
        <v>0</v>
      </c>
      <c r="H1389">
        <v>0</v>
      </c>
      <c r="I1389">
        <v>8709755.2899999991</v>
      </c>
      <c r="J1389" s="186">
        <v>88.875053979591826</v>
      </c>
      <c r="K1389">
        <v>0</v>
      </c>
      <c r="L1389">
        <v>0</v>
      </c>
      <c r="M1389">
        <v>8709755.2899999991</v>
      </c>
      <c r="N1389">
        <v>0</v>
      </c>
      <c r="O1389">
        <v>9108642.5999999996</v>
      </c>
      <c r="P1389">
        <v>0</v>
      </c>
      <c r="Q1389">
        <v>0</v>
      </c>
      <c r="R1389">
        <v>0</v>
      </c>
      <c r="S1389" t="s">
        <v>391</v>
      </c>
      <c r="T1389" t="s">
        <v>31</v>
      </c>
      <c r="U1389" t="s">
        <v>32</v>
      </c>
      <c r="V1389" t="s">
        <v>31</v>
      </c>
      <c r="W1389" t="s">
        <v>33</v>
      </c>
      <c r="X1389" t="s">
        <v>34</v>
      </c>
      <c r="Y1389" t="s">
        <v>35</v>
      </c>
      <c r="Z1389" s="198">
        <v>45561</v>
      </c>
      <c r="AA1389" s="198">
        <v>46112</v>
      </c>
      <c r="AB1389" t="s">
        <v>36</v>
      </c>
      <c r="AC1389">
        <v>9800000</v>
      </c>
      <c r="AD1389" t="s">
        <v>32</v>
      </c>
      <c r="AE1389" t="s">
        <v>45</v>
      </c>
      <c r="AF1389" s="37">
        <v>0</v>
      </c>
      <c r="AG1389" s="79" t="str">
        <f t="shared" si="21"/>
        <v>0</v>
      </c>
      <c r="AH1389" s="3">
        <v>1</v>
      </c>
    </row>
    <row r="1390" spans="1:34" x14ac:dyDescent="0.3">
      <c r="A1390" t="s">
        <v>2921</v>
      </c>
      <c r="B1390" t="s">
        <v>2922</v>
      </c>
      <c r="C1390" t="s">
        <v>1853</v>
      </c>
      <c r="D1390">
        <v>9700000</v>
      </c>
      <c r="E1390">
        <v>9700000</v>
      </c>
      <c r="F1390">
        <v>9681.6299999999992</v>
      </c>
      <c r="G1390">
        <v>23793.58</v>
      </c>
      <c r="H1390">
        <v>23793.58</v>
      </c>
      <c r="I1390">
        <v>9651329.2200000007</v>
      </c>
      <c r="J1390" s="186">
        <v>99.498239381443312</v>
      </c>
      <c r="K1390">
        <v>0</v>
      </c>
      <c r="L1390">
        <v>0</v>
      </c>
      <c r="M1390">
        <v>8726910.5399999991</v>
      </c>
      <c r="N1390">
        <v>900625.1</v>
      </c>
      <c r="O1390">
        <v>9661010.8499999996</v>
      </c>
      <c r="P1390">
        <v>0</v>
      </c>
      <c r="Q1390">
        <v>0</v>
      </c>
      <c r="R1390">
        <v>0</v>
      </c>
      <c r="S1390" t="s">
        <v>391</v>
      </c>
      <c r="T1390" t="s">
        <v>31</v>
      </c>
      <c r="U1390" t="s">
        <v>32</v>
      </c>
      <c r="V1390" t="s">
        <v>31</v>
      </c>
      <c r="W1390" t="s">
        <v>33</v>
      </c>
      <c r="X1390" t="s">
        <v>34</v>
      </c>
      <c r="Y1390" t="s">
        <v>35</v>
      </c>
      <c r="Z1390" s="198">
        <v>45561</v>
      </c>
      <c r="AA1390" s="198">
        <v>46112</v>
      </c>
      <c r="AB1390" t="s">
        <v>36</v>
      </c>
      <c r="AC1390">
        <v>9700000</v>
      </c>
      <c r="AD1390" t="s">
        <v>32</v>
      </c>
      <c r="AE1390" t="s">
        <v>45</v>
      </c>
      <c r="AF1390" s="37">
        <v>0</v>
      </c>
      <c r="AG1390" s="79" t="str">
        <f t="shared" si="21"/>
        <v>0</v>
      </c>
      <c r="AH1390" s="3">
        <v>1</v>
      </c>
    </row>
    <row r="1391" spans="1:34" x14ac:dyDescent="0.3">
      <c r="A1391" t="s">
        <v>2927</v>
      </c>
      <c r="B1391" t="s">
        <v>2928</v>
      </c>
      <c r="C1391" t="s">
        <v>1856</v>
      </c>
      <c r="D1391">
        <v>3000000</v>
      </c>
      <c r="E1391">
        <v>3000000</v>
      </c>
      <c r="F1391">
        <v>0</v>
      </c>
      <c r="G1391">
        <v>0</v>
      </c>
      <c r="H1391">
        <v>0</v>
      </c>
      <c r="I1391">
        <v>2993541.76</v>
      </c>
      <c r="J1391" s="186">
        <v>99.784725333333327</v>
      </c>
      <c r="K1391">
        <v>0</v>
      </c>
      <c r="L1391">
        <v>0</v>
      </c>
      <c r="M1391">
        <v>2993541.76</v>
      </c>
      <c r="N1391">
        <v>0</v>
      </c>
      <c r="O1391">
        <v>2993541.76</v>
      </c>
      <c r="P1391">
        <v>0</v>
      </c>
      <c r="Q1391">
        <v>0</v>
      </c>
      <c r="R1391">
        <v>0</v>
      </c>
      <c r="S1391" t="s">
        <v>1784</v>
      </c>
      <c r="T1391" t="s">
        <v>76</v>
      </c>
      <c r="U1391" t="s">
        <v>77</v>
      </c>
      <c r="V1391" t="s">
        <v>76</v>
      </c>
      <c r="W1391" t="s">
        <v>33</v>
      </c>
      <c r="X1391" t="s">
        <v>78</v>
      </c>
      <c r="Y1391" t="s">
        <v>35</v>
      </c>
      <c r="Z1391" s="198">
        <v>45536</v>
      </c>
      <c r="AA1391" s="198">
        <v>46112</v>
      </c>
      <c r="AB1391" t="s">
        <v>36</v>
      </c>
      <c r="AC1391">
        <v>3000000</v>
      </c>
      <c r="AD1391" t="s">
        <v>77</v>
      </c>
      <c r="AE1391" t="s">
        <v>45</v>
      </c>
      <c r="AF1391" s="37">
        <v>0</v>
      </c>
      <c r="AG1391" s="79" t="str">
        <f t="shared" si="21"/>
        <v>0</v>
      </c>
      <c r="AH1391" s="3">
        <v>1</v>
      </c>
    </row>
    <row r="1392" spans="1:34" x14ac:dyDescent="0.3">
      <c r="A1392" t="s">
        <v>2925</v>
      </c>
      <c r="B1392" t="s">
        <v>2926</v>
      </c>
      <c r="C1392" t="s">
        <v>1853</v>
      </c>
      <c r="D1392">
        <v>3100000</v>
      </c>
      <c r="E1392">
        <v>3100000</v>
      </c>
      <c r="F1392">
        <v>23843.56</v>
      </c>
      <c r="G1392">
        <v>0</v>
      </c>
      <c r="H1392">
        <v>0</v>
      </c>
      <c r="I1392">
        <v>3042571.63</v>
      </c>
      <c r="J1392" s="186">
        <v>98.147471935483864</v>
      </c>
      <c r="K1392">
        <v>0</v>
      </c>
      <c r="L1392">
        <v>0</v>
      </c>
      <c r="M1392">
        <v>1639962.2</v>
      </c>
      <c r="N1392">
        <v>1402609.43</v>
      </c>
      <c r="O1392">
        <v>3066415.19</v>
      </c>
      <c r="P1392">
        <v>0</v>
      </c>
      <c r="Q1392">
        <v>0</v>
      </c>
      <c r="R1392">
        <v>0</v>
      </c>
      <c r="S1392" t="s">
        <v>391</v>
      </c>
      <c r="T1392" t="s">
        <v>31</v>
      </c>
      <c r="U1392" t="s">
        <v>32</v>
      </c>
      <c r="V1392" t="s">
        <v>31</v>
      </c>
      <c r="W1392" t="s">
        <v>33</v>
      </c>
      <c r="X1392" t="s">
        <v>34</v>
      </c>
      <c r="Y1392" t="s">
        <v>35</v>
      </c>
      <c r="Z1392" s="198">
        <v>45562</v>
      </c>
      <c r="AA1392" s="198">
        <v>46112</v>
      </c>
      <c r="AB1392" t="s">
        <v>36</v>
      </c>
      <c r="AC1392">
        <v>3100000</v>
      </c>
      <c r="AD1392" t="s">
        <v>32</v>
      </c>
      <c r="AE1392" t="s">
        <v>45</v>
      </c>
      <c r="AF1392" s="37">
        <v>0</v>
      </c>
      <c r="AG1392" s="79" t="str">
        <f t="shared" si="21"/>
        <v>0</v>
      </c>
      <c r="AH1392" s="3">
        <v>1</v>
      </c>
    </row>
    <row r="1393" spans="1:34" x14ac:dyDescent="0.3">
      <c r="A1393" t="s">
        <v>2929</v>
      </c>
      <c r="B1393" t="s">
        <v>2930</v>
      </c>
      <c r="C1393" t="s">
        <v>1853</v>
      </c>
      <c r="D1393">
        <v>3300000</v>
      </c>
      <c r="E1393">
        <v>3300000</v>
      </c>
      <c r="F1393">
        <v>11948.14</v>
      </c>
      <c r="G1393">
        <v>0</v>
      </c>
      <c r="H1393">
        <v>0</v>
      </c>
      <c r="I1393">
        <v>3160287.45</v>
      </c>
      <c r="J1393" s="186">
        <v>95.766286363636368</v>
      </c>
      <c r="K1393">
        <v>0</v>
      </c>
      <c r="L1393">
        <v>0</v>
      </c>
      <c r="M1393">
        <v>3160287.45</v>
      </c>
      <c r="N1393">
        <v>0</v>
      </c>
      <c r="O1393">
        <v>3172235.59</v>
      </c>
      <c r="P1393">
        <v>0</v>
      </c>
      <c r="Q1393">
        <v>0</v>
      </c>
      <c r="R1393">
        <v>0</v>
      </c>
      <c r="S1393" t="s">
        <v>391</v>
      </c>
      <c r="T1393" t="s">
        <v>31</v>
      </c>
      <c r="U1393" t="s">
        <v>32</v>
      </c>
      <c r="V1393" t="s">
        <v>31</v>
      </c>
      <c r="W1393" t="s">
        <v>33</v>
      </c>
      <c r="X1393" t="s">
        <v>34</v>
      </c>
      <c r="Y1393" t="s">
        <v>35</v>
      </c>
      <c r="Z1393" s="198">
        <v>45564</v>
      </c>
      <c r="AA1393" s="198">
        <v>46112</v>
      </c>
      <c r="AB1393" t="s">
        <v>36</v>
      </c>
      <c r="AC1393">
        <v>3300000</v>
      </c>
      <c r="AD1393" t="s">
        <v>32</v>
      </c>
      <c r="AE1393" t="s">
        <v>45</v>
      </c>
      <c r="AF1393" s="37">
        <v>0</v>
      </c>
      <c r="AG1393" s="79" t="str">
        <f t="shared" si="21"/>
        <v>0</v>
      </c>
      <c r="AH1393" s="3">
        <v>1</v>
      </c>
    </row>
    <row r="1394" spans="1:34" x14ac:dyDescent="0.3">
      <c r="A1394" t="s">
        <v>2931</v>
      </c>
      <c r="B1394" t="s">
        <v>2932</v>
      </c>
      <c r="C1394" t="s">
        <v>1856</v>
      </c>
      <c r="D1394">
        <v>12300000</v>
      </c>
      <c r="E1394">
        <v>12300000</v>
      </c>
      <c r="F1394">
        <v>141716.67000000001</v>
      </c>
      <c r="G1394">
        <v>60600</v>
      </c>
      <c r="H1394">
        <v>60600</v>
      </c>
      <c r="I1394">
        <v>10976127.07</v>
      </c>
      <c r="J1394" s="186">
        <v>89.236805447154481</v>
      </c>
      <c r="K1394">
        <v>0</v>
      </c>
      <c r="L1394">
        <v>0</v>
      </c>
      <c r="M1394">
        <v>10605883.68</v>
      </c>
      <c r="N1394">
        <v>309643.39</v>
      </c>
      <c r="O1394">
        <v>11117843.74</v>
      </c>
      <c r="P1394">
        <v>0</v>
      </c>
      <c r="Q1394">
        <v>0</v>
      </c>
      <c r="R1394">
        <v>0</v>
      </c>
      <c r="S1394" t="s">
        <v>881</v>
      </c>
      <c r="T1394" t="s">
        <v>76</v>
      </c>
      <c r="U1394" t="s">
        <v>77</v>
      </c>
      <c r="V1394" t="s">
        <v>76</v>
      </c>
      <c r="W1394" t="s">
        <v>33</v>
      </c>
      <c r="X1394" t="s">
        <v>78</v>
      </c>
      <c r="Y1394" t="s">
        <v>35</v>
      </c>
      <c r="Z1394" s="198">
        <v>45564</v>
      </c>
      <c r="AA1394" s="198">
        <v>46112</v>
      </c>
      <c r="AB1394" t="s">
        <v>36</v>
      </c>
      <c r="AC1394">
        <v>12300000</v>
      </c>
      <c r="AD1394" t="s">
        <v>77</v>
      </c>
      <c r="AE1394" t="s">
        <v>45</v>
      </c>
      <c r="AF1394" s="37">
        <v>0</v>
      </c>
      <c r="AG1394" s="79" t="str">
        <f t="shared" si="21"/>
        <v>0</v>
      </c>
      <c r="AH1394" s="3">
        <v>1</v>
      </c>
    </row>
    <row r="1395" spans="1:34" x14ac:dyDescent="0.3">
      <c r="A1395" t="s">
        <v>2939</v>
      </c>
      <c r="B1395" t="s">
        <v>2940</v>
      </c>
      <c r="C1395" t="s">
        <v>1853</v>
      </c>
      <c r="D1395">
        <v>2800000</v>
      </c>
      <c r="E1395">
        <v>2800000</v>
      </c>
      <c r="F1395">
        <v>0</v>
      </c>
      <c r="G1395">
        <v>0</v>
      </c>
      <c r="H1395">
        <v>0</v>
      </c>
      <c r="I1395">
        <v>2756247.73</v>
      </c>
      <c r="J1395" s="186">
        <v>98.437418928571432</v>
      </c>
      <c r="K1395">
        <v>0</v>
      </c>
      <c r="L1395">
        <v>0</v>
      </c>
      <c r="M1395">
        <v>2756247.7</v>
      </c>
      <c r="N1395">
        <v>0.03</v>
      </c>
      <c r="O1395">
        <v>2756247.73</v>
      </c>
      <c r="P1395">
        <v>0</v>
      </c>
      <c r="Q1395">
        <v>0</v>
      </c>
      <c r="R1395">
        <v>0</v>
      </c>
      <c r="S1395" t="s">
        <v>391</v>
      </c>
      <c r="T1395" t="s">
        <v>31</v>
      </c>
      <c r="U1395" t="s">
        <v>32</v>
      </c>
      <c r="V1395" t="s">
        <v>31</v>
      </c>
      <c r="W1395" t="s">
        <v>33</v>
      </c>
      <c r="X1395" t="s">
        <v>34</v>
      </c>
      <c r="Y1395" t="s">
        <v>35</v>
      </c>
      <c r="Z1395" s="198">
        <v>45565</v>
      </c>
      <c r="AA1395" s="198">
        <v>46112</v>
      </c>
      <c r="AB1395" t="s">
        <v>36</v>
      </c>
      <c r="AC1395">
        <v>2800000</v>
      </c>
      <c r="AD1395" t="s">
        <v>32</v>
      </c>
      <c r="AE1395" t="s">
        <v>45</v>
      </c>
      <c r="AF1395" s="37">
        <v>0</v>
      </c>
      <c r="AG1395" s="79" t="str">
        <f t="shared" si="21"/>
        <v>0</v>
      </c>
      <c r="AH1395" s="3">
        <v>1</v>
      </c>
    </row>
    <row r="1396" spans="1:34" x14ac:dyDescent="0.3">
      <c r="A1396" t="s">
        <v>2933</v>
      </c>
      <c r="B1396" t="s">
        <v>2934</v>
      </c>
      <c r="C1396" t="s">
        <v>1854</v>
      </c>
      <c r="D1396">
        <v>14800000</v>
      </c>
      <c r="E1396">
        <v>14800000</v>
      </c>
      <c r="F1396">
        <v>10264.39</v>
      </c>
      <c r="G1396">
        <v>0</v>
      </c>
      <c r="H1396">
        <v>0</v>
      </c>
      <c r="I1396">
        <v>12226355.91</v>
      </c>
      <c r="J1396" s="186">
        <v>82.6105129054054</v>
      </c>
      <c r="K1396">
        <v>0</v>
      </c>
      <c r="L1396">
        <v>0</v>
      </c>
      <c r="M1396">
        <v>12226355.91</v>
      </c>
      <c r="N1396">
        <v>0</v>
      </c>
      <c r="O1396">
        <v>12236620.300000001</v>
      </c>
      <c r="P1396">
        <v>0</v>
      </c>
      <c r="Q1396">
        <v>0</v>
      </c>
      <c r="R1396">
        <v>0</v>
      </c>
      <c r="S1396" t="s">
        <v>72</v>
      </c>
      <c r="T1396" t="s">
        <v>41</v>
      </c>
      <c r="U1396" t="s">
        <v>42</v>
      </c>
      <c r="V1396" t="s">
        <v>41</v>
      </c>
      <c r="W1396" t="s">
        <v>33</v>
      </c>
      <c r="X1396" t="s">
        <v>43</v>
      </c>
      <c r="Y1396" t="s">
        <v>35</v>
      </c>
      <c r="Z1396" s="198">
        <v>45565</v>
      </c>
      <c r="AA1396" s="198">
        <v>45930</v>
      </c>
      <c r="AB1396" t="s">
        <v>36</v>
      </c>
      <c r="AC1396">
        <v>14800000</v>
      </c>
      <c r="AD1396" t="s">
        <v>42</v>
      </c>
      <c r="AE1396" t="s">
        <v>45</v>
      </c>
      <c r="AF1396" s="37">
        <v>0</v>
      </c>
      <c r="AG1396" s="79" t="str">
        <f t="shared" si="21"/>
        <v>0</v>
      </c>
      <c r="AH1396" s="3">
        <v>1</v>
      </c>
    </row>
    <row r="1397" spans="1:34" x14ac:dyDescent="0.3">
      <c r="A1397" t="s">
        <v>2941</v>
      </c>
      <c r="B1397" t="s">
        <v>2942</v>
      </c>
      <c r="C1397" t="s">
        <v>1856</v>
      </c>
      <c r="D1397">
        <v>7900000</v>
      </c>
      <c r="E1397">
        <v>7900000</v>
      </c>
      <c r="F1397">
        <v>141737.35</v>
      </c>
      <c r="G1397">
        <v>60600</v>
      </c>
      <c r="H1397">
        <v>60600</v>
      </c>
      <c r="I1397">
        <v>3274079.88</v>
      </c>
      <c r="J1397" s="186">
        <v>41.444049113924052</v>
      </c>
      <c r="K1397">
        <v>0</v>
      </c>
      <c r="L1397">
        <v>0</v>
      </c>
      <c r="M1397">
        <v>2433256</v>
      </c>
      <c r="N1397">
        <v>780223.88</v>
      </c>
      <c r="O1397">
        <v>3415817.23</v>
      </c>
      <c r="P1397">
        <v>0</v>
      </c>
      <c r="Q1397">
        <v>0</v>
      </c>
      <c r="R1397">
        <v>0</v>
      </c>
      <c r="S1397" t="s">
        <v>2156</v>
      </c>
      <c r="T1397" t="s">
        <v>76</v>
      </c>
      <c r="U1397" t="s">
        <v>77</v>
      </c>
      <c r="V1397" t="s">
        <v>76</v>
      </c>
      <c r="W1397" t="s">
        <v>33</v>
      </c>
      <c r="X1397" t="s">
        <v>78</v>
      </c>
      <c r="Y1397" t="s">
        <v>35</v>
      </c>
      <c r="Z1397" s="198">
        <v>45565</v>
      </c>
      <c r="AA1397" s="198">
        <v>46112</v>
      </c>
      <c r="AB1397" t="s">
        <v>36</v>
      </c>
      <c r="AC1397">
        <v>7900000</v>
      </c>
      <c r="AD1397" t="s">
        <v>77</v>
      </c>
      <c r="AE1397" t="s">
        <v>45</v>
      </c>
      <c r="AF1397" s="37">
        <v>0</v>
      </c>
      <c r="AG1397" s="79" t="str">
        <f t="shared" si="21"/>
        <v>0</v>
      </c>
      <c r="AH1397" s="3">
        <v>1</v>
      </c>
    </row>
    <row r="1398" spans="1:34" x14ac:dyDescent="0.3">
      <c r="A1398" t="s">
        <v>2943</v>
      </c>
      <c r="B1398" t="s">
        <v>2944</v>
      </c>
      <c r="C1398" t="s">
        <v>1853</v>
      </c>
      <c r="D1398">
        <v>10500000</v>
      </c>
      <c r="E1398">
        <v>10500000</v>
      </c>
      <c r="F1398">
        <v>276474.77</v>
      </c>
      <c r="G1398">
        <v>0</v>
      </c>
      <c r="H1398">
        <v>0</v>
      </c>
      <c r="I1398">
        <v>9371623.2400000002</v>
      </c>
      <c r="J1398" s="186">
        <v>89.253554666666673</v>
      </c>
      <c r="K1398">
        <v>0</v>
      </c>
      <c r="L1398">
        <v>0</v>
      </c>
      <c r="M1398">
        <v>9100066.4399999995</v>
      </c>
      <c r="N1398">
        <v>271556.8</v>
      </c>
      <c r="O1398">
        <v>9648098.0099999998</v>
      </c>
      <c r="P1398">
        <v>0</v>
      </c>
      <c r="Q1398">
        <v>0</v>
      </c>
      <c r="R1398">
        <v>0</v>
      </c>
      <c r="S1398" t="s">
        <v>391</v>
      </c>
      <c r="T1398" t="s">
        <v>31</v>
      </c>
      <c r="U1398" t="s">
        <v>32</v>
      </c>
      <c r="V1398" t="s">
        <v>31</v>
      </c>
      <c r="W1398" t="s">
        <v>33</v>
      </c>
      <c r="X1398" t="s">
        <v>34</v>
      </c>
      <c r="Y1398" t="s">
        <v>35</v>
      </c>
      <c r="Z1398" s="198">
        <v>45565</v>
      </c>
      <c r="AA1398" s="198">
        <v>46112</v>
      </c>
      <c r="AB1398" t="s">
        <v>36</v>
      </c>
      <c r="AC1398">
        <v>10500000</v>
      </c>
      <c r="AD1398" t="s">
        <v>32</v>
      </c>
      <c r="AE1398" t="s">
        <v>45</v>
      </c>
      <c r="AF1398" s="37">
        <v>0</v>
      </c>
      <c r="AG1398" s="79" t="str">
        <f t="shared" si="21"/>
        <v>0</v>
      </c>
      <c r="AH1398" s="3">
        <v>1</v>
      </c>
    </row>
    <row r="1399" spans="1:34" x14ac:dyDescent="0.3">
      <c r="A1399" t="s">
        <v>2945</v>
      </c>
      <c r="B1399" t="s">
        <v>2946</v>
      </c>
      <c r="C1399" t="s">
        <v>1843</v>
      </c>
      <c r="D1399">
        <v>27000000</v>
      </c>
      <c r="E1399">
        <v>27000000</v>
      </c>
      <c r="F1399">
        <v>0</v>
      </c>
      <c r="G1399">
        <v>0</v>
      </c>
      <c r="H1399">
        <v>0</v>
      </c>
      <c r="I1399">
        <v>0</v>
      </c>
      <c r="J1399" s="186">
        <v>0</v>
      </c>
      <c r="K1399">
        <v>0</v>
      </c>
      <c r="L1399">
        <v>0</v>
      </c>
      <c r="M1399">
        <v>0</v>
      </c>
      <c r="N1399">
        <v>0</v>
      </c>
      <c r="O1399">
        <v>0</v>
      </c>
      <c r="P1399">
        <v>0</v>
      </c>
      <c r="Q1399">
        <v>0</v>
      </c>
      <c r="R1399">
        <v>0</v>
      </c>
      <c r="S1399" t="s">
        <v>2947</v>
      </c>
      <c r="T1399" t="s">
        <v>882</v>
      </c>
      <c r="U1399" t="s">
        <v>883</v>
      </c>
      <c r="V1399" t="s">
        <v>882</v>
      </c>
      <c r="W1399" t="s">
        <v>33</v>
      </c>
      <c r="X1399" t="s">
        <v>884</v>
      </c>
      <c r="Y1399" t="s">
        <v>44</v>
      </c>
      <c r="Z1399" s="198">
        <v>45565</v>
      </c>
      <c r="AA1399" s="198">
        <v>46112</v>
      </c>
      <c r="AB1399" t="s">
        <v>36</v>
      </c>
      <c r="AC1399">
        <v>27000000</v>
      </c>
      <c r="AD1399" t="s">
        <v>883</v>
      </c>
      <c r="AE1399" t="s">
        <v>45</v>
      </c>
      <c r="AF1399" s="37">
        <v>0</v>
      </c>
      <c r="AG1399" s="79" t="str">
        <f t="shared" si="21"/>
        <v>0</v>
      </c>
      <c r="AH1399" s="3">
        <v>1</v>
      </c>
    </row>
    <row r="1400" spans="1:34" x14ac:dyDescent="0.3">
      <c r="A1400" t="s">
        <v>2951</v>
      </c>
      <c r="B1400" t="s">
        <v>2952</v>
      </c>
      <c r="C1400" t="s">
        <v>1859</v>
      </c>
      <c r="D1400">
        <v>16500000</v>
      </c>
      <c r="E1400">
        <v>16500000</v>
      </c>
      <c r="F1400">
        <v>2356658.3199999998</v>
      </c>
      <c r="G1400">
        <v>100992.14</v>
      </c>
      <c r="H1400">
        <v>100992.14</v>
      </c>
      <c r="I1400">
        <v>10490497.42</v>
      </c>
      <c r="J1400" s="186">
        <v>63.578772242424243</v>
      </c>
      <c r="K1400">
        <v>0</v>
      </c>
      <c r="L1400">
        <v>0</v>
      </c>
      <c r="M1400">
        <v>9470432.2899999991</v>
      </c>
      <c r="N1400">
        <v>919072.99</v>
      </c>
      <c r="O1400">
        <v>12847155.74</v>
      </c>
      <c r="P1400">
        <v>0</v>
      </c>
      <c r="Q1400">
        <v>0</v>
      </c>
      <c r="R1400">
        <v>0</v>
      </c>
      <c r="S1400" t="s">
        <v>1355</v>
      </c>
      <c r="T1400" t="s">
        <v>162</v>
      </c>
      <c r="U1400" t="s">
        <v>163</v>
      </c>
      <c r="V1400" t="s">
        <v>162</v>
      </c>
      <c r="W1400" t="s">
        <v>33</v>
      </c>
      <c r="X1400" t="s">
        <v>164</v>
      </c>
      <c r="Y1400" t="s">
        <v>35</v>
      </c>
      <c r="Z1400" s="198">
        <v>45383</v>
      </c>
      <c r="AA1400" s="198">
        <v>45747</v>
      </c>
      <c r="AB1400" t="s">
        <v>36</v>
      </c>
      <c r="AC1400">
        <v>16500000</v>
      </c>
      <c r="AD1400" t="s">
        <v>163</v>
      </c>
      <c r="AE1400" t="s">
        <v>45</v>
      </c>
      <c r="AF1400" s="37">
        <v>0</v>
      </c>
      <c r="AG1400" s="79" t="str">
        <f t="shared" si="21"/>
        <v>0</v>
      </c>
      <c r="AH1400" s="3">
        <v>1</v>
      </c>
    </row>
    <row r="1401" spans="1:34" x14ac:dyDescent="0.3">
      <c r="A1401" t="s">
        <v>2966</v>
      </c>
      <c r="B1401" t="s">
        <v>2967</v>
      </c>
      <c r="C1401" t="s">
        <v>1858</v>
      </c>
      <c r="D1401">
        <v>2600000</v>
      </c>
      <c r="E1401">
        <v>2600000</v>
      </c>
      <c r="F1401">
        <v>406378.49</v>
      </c>
      <c r="G1401">
        <v>0</v>
      </c>
      <c r="H1401">
        <v>0</v>
      </c>
      <c r="I1401">
        <v>1671580.84</v>
      </c>
      <c r="J1401" s="186">
        <v>64.291570769230773</v>
      </c>
      <c r="K1401">
        <v>0</v>
      </c>
      <c r="L1401">
        <v>0</v>
      </c>
      <c r="M1401">
        <v>1668867.47</v>
      </c>
      <c r="N1401">
        <v>2713.37</v>
      </c>
      <c r="O1401">
        <v>2077959.33</v>
      </c>
      <c r="P1401">
        <v>0</v>
      </c>
      <c r="Q1401">
        <v>0</v>
      </c>
      <c r="R1401">
        <v>0</v>
      </c>
      <c r="S1401" t="s">
        <v>1231</v>
      </c>
      <c r="T1401" t="s">
        <v>51</v>
      </c>
      <c r="U1401" t="s">
        <v>52</v>
      </c>
      <c r="V1401" t="s">
        <v>51</v>
      </c>
      <c r="W1401" t="s">
        <v>33</v>
      </c>
      <c r="X1401" t="s">
        <v>53</v>
      </c>
      <c r="Y1401" t="s">
        <v>35</v>
      </c>
      <c r="Z1401" s="198">
        <v>45383</v>
      </c>
      <c r="AA1401" s="198">
        <v>46112</v>
      </c>
      <c r="AB1401" t="s">
        <v>36</v>
      </c>
      <c r="AC1401">
        <v>2600000</v>
      </c>
      <c r="AD1401" t="s">
        <v>52</v>
      </c>
      <c r="AE1401" t="s">
        <v>45</v>
      </c>
      <c r="AF1401" s="37">
        <v>0</v>
      </c>
      <c r="AG1401" s="79" t="str">
        <f t="shared" si="21"/>
        <v>0</v>
      </c>
      <c r="AH1401" s="3">
        <v>1</v>
      </c>
    </row>
    <row r="1402" spans="1:34" x14ac:dyDescent="0.3">
      <c r="A1402" t="s">
        <v>2964</v>
      </c>
      <c r="B1402" t="s">
        <v>2965</v>
      </c>
      <c r="C1402" t="s">
        <v>1858</v>
      </c>
      <c r="D1402">
        <v>1800000</v>
      </c>
      <c r="E1402">
        <v>1800000</v>
      </c>
      <c r="F1402">
        <v>23872.94</v>
      </c>
      <c r="G1402">
        <v>0</v>
      </c>
      <c r="H1402">
        <v>0</v>
      </c>
      <c r="I1402">
        <v>1461179.13</v>
      </c>
      <c r="J1402" s="186">
        <v>81.176618333333323</v>
      </c>
      <c r="K1402">
        <v>0</v>
      </c>
      <c r="L1402">
        <v>0</v>
      </c>
      <c r="M1402">
        <v>1461179.13</v>
      </c>
      <c r="N1402">
        <v>0</v>
      </c>
      <c r="O1402">
        <v>1485052.07</v>
      </c>
      <c r="P1402">
        <v>0</v>
      </c>
      <c r="Q1402">
        <v>0</v>
      </c>
      <c r="R1402">
        <v>0</v>
      </c>
      <c r="S1402" t="s">
        <v>1231</v>
      </c>
      <c r="T1402" t="s">
        <v>51</v>
      </c>
      <c r="U1402" t="s">
        <v>52</v>
      </c>
      <c r="V1402" t="s">
        <v>51</v>
      </c>
      <c r="W1402" t="s">
        <v>33</v>
      </c>
      <c r="X1402" t="s">
        <v>53</v>
      </c>
      <c r="Y1402" t="s">
        <v>35</v>
      </c>
      <c r="Z1402" s="198">
        <v>45383</v>
      </c>
      <c r="AA1402" s="198">
        <v>46112</v>
      </c>
      <c r="AB1402" t="s">
        <v>36</v>
      </c>
      <c r="AC1402">
        <v>1800000</v>
      </c>
      <c r="AD1402" t="s">
        <v>52</v>
      </c>
      <c r="AE1402" t="s">
        <v>45</v>
      </c>
      <c r="AF1402" s="37">
        <v>0</v>
      </c>
      <c r="AG1402" s="79" t="str">
        <f t="shared" si="21"/>
        <v>0</v>
      </c>
      <c r="AH1402" s="3">
        <v>1</v>
      </c>
    </row>
    <row r="1403" spans="1:34" x14ac:dyDescent="0.3">
      <c r="A1403" t="s">
        <v>2962</v>
      </c>
      <c r="B1403" t="s">
        <v>2963</v>
      </c>
      <c r="C1403" t="s">
        <v>1858</v>
      </c>
      <c r="D1403">
        <v>2000000</v>
      </c>
      <c r="E1403">
        <v>2000000</v>
      </c>
      <c r="F1403">
        <v>0</v>
      </c>
      <c r="G1403">
        <v>0</v>
      </c>
      <c r="H1403">
        <v>0</v>
      </c>
      <c r="I1403">
        <v>1999784.83</v>
      </c>
      <c r="J1403" s="186">
        <v>99.989241500000006</v>
      </c>
      <c r="K1403">
        <v>0</v>
      </c>
      <c r="L1403">
        <v>0</v>
      </c>
      <c r="M1403">
        <v>1999784.83</v>
      </c>
      <c r="N1403">
        <v>0</v>
      </c>
      <c r="O1403">
        <v>1999784.83</v>
      </c>
      <c r="P1403">
        <v>0</v>
      </c>
      <c r="Q1403">
        <v>0</v>
      </c>
      <c r="R1403">
        <v>0</v>
      </c>
      <c r="S1403" t="s">
        <v>1231</v>
      </c>
      <c r="T1403" t="s">
        <v>51</v>
      </c>
      <c r="U1403" t="s">
        <v>52</v>
      </c>
      <c r="V1403" t="s">
        <v>51</v>
      </c>
      <c r="W1403" t="s">
        <v>33</v>
      </c>
      <c r="X1403" t="s">
        <v>53</v>
      </c>
      <c r="Y1403" t="s">
        <v>86</v>
      </c>
      <c r="Z1403" s="198">
        <v>45383</v>
      </c>
      <c r="AA1403" s="198">
        <v>46112</v>
      </c>
      <c r="AB1403" t="s">
        <v>36</v>
      </c>
      <c r="AC1403">
        <v>2000000</v>
      </c>
      <c r="AD1403" t="s">
        <v>52</v>
      </c>
      <c r="AE1403" t="s">
        <v>37</v>
      </c>
      <c r="AF1403" s="37">
        <v>0</v>
      </c>
      <c r="AG1403" s="79" t="str">
        <f t="shared" si="21"/>
        <v>0</v>
      </c>
      <c r="AH1403" s="3">
        <v>1</v>
      </c>
    </row>
    <row r="1404" spans="1:34" x14ac:dyDescent="0.3">
      <c r="A1404" t="s">
        <v>2958</v>
      </c>
      <c r="B1404" t="s">
        <v>2961</v>
      </c>
      <c r="C1404" t="s">
        <v>1855</v>
      </c>
      <c r="D1404">
        <v>6100000</v>
      </c>
      <c r="E1404">
        <v>6100000</v>
      </c>
      <c r="F1404">
        <v>345662.21</v>
      </c>
      <c r="G1404">
        <v>0</v>
      </c>
      <c r="H1404">
        <v>0</v>
      </c>
      <c r="I1404">
        <v>3127811.34</v>
      </c>
      <c r="J1404" s="186">
        <v>51.275595737704919</v>
      </c>
      <c r="K1404">
        <v>0</v>
      </c>
      <c r="L1404">
        <v>0</v>
      </c>
      <c r="M1404">
        <v>3127811.34</v>
      </c>
      <c r="N1404">
        <v>0</v>
      </c>
      <c r="O1404">
        <v>3473473.55</v>
      </c>
      <c r="P1404">
        <v>0</v>
      </c>
      <c r="Q1404">
        <v>0</v>
      </c>
      <c r="R1404">
        <v>0</v>
      </c>
      <c r="S1404" t="s">
        <v>286</v>
      </c>
      <c r="T1404" t="s">
        <v>57</v>
      </c>
      <c r="U1404" t="s">
        <v>58</v>
      </c>
      <c r="V1404" t="s">
        <v>57</v>
      </c>
      <c r="W1404" t="s">
        <v>33</v>
      </c>
      <c r="X1404" t="s">
        <v>59</v>
      </c>
      <c r="Y1404" t="s">
        <v>35</v>
      </c>
      <c r="Z1404" s="198">
        <v>45586</v>
      </c>
      <c r="AA1404" s="198">
        <v>46022</v>
      </c>
      <c r="AB1404" t="s">
        <v>36</v>
      </c>
      <c r="AC1404">
        <v>1</v>
      </c>
      <c r="AD1404" t="s">
        <v>58</v>
      </c>
      <c r="AE1404" t="s">
        <v>45</v>
      </c>
      <c r="AF1404" s="37">
        <v>0</v>
      </c>
      <c r="AG1404" s="79" t="str">
        <f t="shared" si="21"/>
        <v>0</v>
      </c>
      <c r="AH1404" s="3">
        <v>1</v>
      </c>
    </row>
    <row r="1405" spans="1:34" x14ac:dyDescent="0.3">
      <c r="A1405" t="s">
        <v>2956</v>
      </c>
      <c r="B1405" t="s">
        <v>2970</v>
      </c>
      <c r="C1405" t="s">
        <v>1853</v>
      </c>
      <c r="D1405">
        <v>2900000</v>
      </c>
      <c r="E1405">
        <v>2900000</v>
      </c>
      <c r="F1405">
        <v>947058.31</v>
      </c>
      <c r="G1405">
        <v>0</v>
      </c>
      <c r="H1405">
        <v>0</v>
      </c>
      <c r="I1405">
        <v>1771187.57</v>
      </c>
      <c r="J1405" s="186">
        <v>61.075433448275867</v>
      </c>
      <c r="K1405">
        <v>0</v>
      </c>
      <c r="L1405">
        <v>0</v>
      </c>
      <c r="M1405">
        <v>1771187.57</v>
      </c>
      <c r="N1405">
        <v>0</v>
      </c>
      <c r="O1405">
        <v>2718245.88</v>
      </c>
      <c r="P1405">
        <v>0</v>
      </c>
      <c r="Q1405">
        <v>0</v>
      </c>
      <c r="R1405">
        <v>0</v>
      </c>
      <c r="S1405" t="s">
        <v>391</v>
      </c>
      <c r="T1405" t="s">
        <v>31</v>
      </c>
      <c r="U1405" t="s">
        <v>32</v>
      </c>
      <c r="V1405" t="s">
        <v>31</v>
      </c>
      <c r="W1405" t="s">
        <v>33</v>
      </c>
      <c r="X1405" t="s">
        <v>34</v>
      </c>
      <c r="Y1405" t="s">
        <v>35</v>
      </c>
      <c r="Z1405" s="198">
        <v>45586</v>
      </c>
      <c r="AA1405" s="198">
        <v>46112</v>
      </c>
      <c r="AB1405" t="s">
        <v>36</v>
      </c>
      <c r="AC1405">
        <v>1</v>
      </c>
      <c r="AD1405" t="s">
        <v>32</v>
      </c>
      <c r="AE1405" t="s">
        <v>45</v>
      </c>
      <c r="AF1405" s="37">
        <v>0</v>
      </c>
      <c r="AG1405" s="79" t="str">
        <f t="shared" si="21"/>
        <v>0</v>
      </c>
      <c r="AH1405" s="3">
        <v>1</v>
      </c>
    </row>
    <row r="1406" spans="1:34" x14ac:dyDescent="0.3">
      <c r="A1406" t="s">
        <v>2955</v>
      </c>
      <c r="B1406" t="s">
        <v>2971</v>
      </c>
      <c r="C1406" t="s">
        <v>1853</v>
      </c>
      <c r="D1406">
        <v>2000000</v>
      </c>
      <c r="E1406">
        <v>2000000</v>
      </c>
      <c r="F1406">
        <v>0</v>
      </c>
      <c r="G1406">
        <v>0</v>
      </c>
      <c r="H1406">
        <v>0</v>
      </c>
      <c r="I1406">
        <v>1999835.25</v>
      </c>
      <c r="J1406" s="186">
        <v>99.991762499999993</v>
      </c>
      <c r="K1406">
        <v>0</v>
      </c>
      <c r="L1406">
        <v>0</v>
      </c>
      <c r="M1406">
        <v>1999835.25</v>
      </c>
      <c r="N1406">
        <v>0</v>
      </c>
      <c r="O1406">
        <v>1999835.25</v>
      </c>
      <c r="P1406">
        <v>0</v>
      </c>
      <c r="Q1406">
        <v>0</v>
      </c>
      <c r="R1406">
        <v>0</v>
      </c>
      <c r="S1406" t="s">
        <v>391</v>
      </c>
      <c r="T1406" t="s">
        <v>31</v>
      </c>
      <c r="U1406" t="s">
        <v>32</v>
      </c>
      <c r="V1406" t="s">
        <v>31</v>
      </c>
      <c r="W1406" t="s">
        <v>33</v>
      </c>
      <c r="X1406" t="s">
        <v>34</v>
      </c>
      <c r="Y1406" t="s">
        <v>35</v>
      </c>
      <c r="Z1406" s="198">
        <v>45586</v>
      </c>
      <c r="AA1406" s="198">
        <v>46112</v>
      </c>
      <c r="AB1406" t="s">
        <v>36</v>
      </c>
      <c r="AC1406">
        <v>1</v>
      </c>
      <c r="AD1406" t="s">
        <v>32</v>
      </c>
      <c r="AE1406" t="s">
        <v>45</v>
      </c>
      <c r="AF1406" s="37">
        <v>0</v>
      </c>
      <c r="AG1406" s="79" t="str">
        <f t="shared" si="21"/>
        <v>0</v>
      </c>
      <c r="AH1406" s="3">
        <v>1</v>
      </c>
    </row>
    <row r="1407" spans="1:34" x14ac:dyDescent="0.3">
      <c r="A1407" t="s">
        <v>2957</v>
      </c>
      <c r="B1407" t="s">
        <v>2969</v>
      </c>
      <c r="C1407" t="s">
        <v>1853</v>
      </c>
      <c r="D1407">
        <v>400000</v>
      </c>
      <c r="E1407">
        <v>400000</v>
      </c>
      <c r="F1407">
        <v>0</v>
      </c>
      <c r="G1407">
        <v>0</v>
      </c>
      <c r="H1407">
        <v>0</v>
      </c>
      <c r="I1407">
        <v>330568.88</v>
      </c>
      <c r="J1407" s="186">
        <v>82.642219999999995</v>
      </c>
      <c r="K1407">
        <v>0</v>
      </c>
      <c r="L1407">
        <v>0</v>
      </c>
      <c r="M1407">
        <v>330568.88</v>
      </c>
      <c r="N1407">
        <v>0</v>
      </c>
      <c r="O1407">
        <v>330568.88</v>
      </c>
      <c r="P1407">
        <v>0</v>
      </c>
      <c r="Q1407">
        <v>0</v>
      </c>
      <c r="R1407">
        <v>0</v>
      </c>
      <c r="S1407" t="s">
        <v>391</v>
      </c>
      <c r="T1407" t="s">
        <v>31</v>
      </c>
      <c r="U1407" t="s">
        <v>32</v>
      </c>
      <c r="V1407" t="s">
        <v>31</v>
      </c>
      <c r="W1407" t="s">
        <v>33</v>
      </c>
      <c r="X1407" t="s">
        <v>34</v>
      </c>
      <c r="Y1407" t="s">
        <v>35</v>
      </c>
      <c r="Z1407" s="198">
        <v>45586</v>
      </c>
      <c r="AA1407" s="198">
        <v>46112</v>
      </c>
      <c r="AB1407" t="s">
        <v>36</v>
      </c>
      <c r="AC1407">
        <v>1</v>
      </c>
      <c r="AD1407" t="s">
        <v>32</v>
      </c>
      <c r="AE1407" t="s">
        <v>45</v>
      </c>
      <c r="AF1407" s="37">
        <v>0</v>
      </c>
      <c r="AG1407" s="79" t="str">
        <f t="shared" si="21"/>
        <v>0</v>
      </c>
      <c r="AH1407" s="3">
        <v>1</v>
      </c>
    </row>
    <row r="1408" spans="1:34" x14ac:dyDescent="0.3">
      <c r="A1408" t="s">
        <v>2953</v>
      </c>
      <c r="B1408" t="s">
        <v>2968</v>
      </c>
      <c r="C1408" t="s">
        <v>1858</v>
      </c>
      <c r="D1408">
        <v>1800000</v>
      </c>
      <c r="E1408">
        <v>1800000</v>
      </c>
      <c r="F1408">
        <v>0</v>
      </c>
      <c r="G1408">
        <v>0</v>
      </c>
      <c r="H1408">
        <v>0</v>
      </c>
      <c r="I1408">
        <v>1757870.52</v>
      </c>
      <c r="J1408" s="186">
        <v>97.659473333333338</v>
      </c>
      <c r="K1408">
        <v>0</v>
      </c>
      <c r="L1408">
        <v>0</v>
      </c>
      <c r="M1408">
        <v>1757870.52</v>
      </c>
      <c r="N1408">
        <v>0</v>
      </c>
      <c r="O1408">
        <v>1757870.52</v>
      </c>
      <c r="P1408">
        <v>0</v>
      </c>
      <c r="Q1408">
        <v>0</v>
      </c>
      <c r="R1408">
        <v>0</v>
      </c>
      <c r="S1408" t="s">
        <v>1231</v>
      </c>
      <c r="T1408" t="s">
        <v>51</v>
      </c>
      <c r="U1408" t="s">
        <v>52</v>
      </c>
      <c r="V1408" t="s">
        <v>51</v>
      </c>
      <c r="W1408" t="s">
        <v>33</v>
      </c>
      <c r="X1408" t="s">
        <v>53</v>
      </c>
      <c r="Y1408" t="s">
        <v>35</v>
      </c>
      <c r="Z1408" s="198">
        <v>45383</v>
      </c>
      <c r="AA1408" s="198">
        <v>46112</v>
      </c>
      <c r="AB1408" t="s">
        <v>36</v>
      </c>
      <c r="AC1408">
        <v>1</v>
      </c>
      <c r="AD1408" t="s">
        <v>52</v>
      </c>
      <c r="AE1408" t="s">
        <v>37</v>
      </c>
      <c r="AF1408" s="37">
        <v>0</v>
      </c>
      <c r="AG1408" s="79" t="str">
        <f t="shared" si="21"/>
        <v>0</v>
      </c>
      <c r="AH1408" s="3">
        <v>1</v>
      </c>
    </row>
    <row r="1409" spans="1:34" x14ac:dyDescent="0.3">
      <c r="A1409" t="s">
        <v>2954</v>
      </c>
      <c r="B1409" t="s">
        <v>2972</v>
      </c>
      <c r="C1409" t="s">
        <v>1858</v>
      </c>
      <c r="D1409">
        <v>1200000</v>
      </c>
      <c r="E1409">
        <v>1200000</v>
      </c>
      <c r="F1409">
        <v>0</v>
      </c>
      <c r="G1409">
        <v>0</v>
      </c>
      <c r="H1409">
        <v>0</v>
      </c>
      <c r="I1409">
        <v>1031103.73</v>
      </c>
      <c r="J1409" s="186">
        <v>85.925310833333327</v>
      </c>
      <c r="K1409">
        <v>0</v>
      </c>
      <c r="L1409">
        <v>0</v>
      </c>
      <c r="M1409">
        <v>1031103.73</v>
      </c>
      <c r="N1409">
        <v>0</v>
      </c>
      <c r="O1409">
        <v>1031103.73</v>
      </c>
      <c r="P1409">
        <v>0</v>
      </c>
      <c r="Q1409">
        <v>0</v>
      </c>
      <c r="R1409">
        <v>0</v>
      </c>
      <c r="S1409" t="s">
        <v>1231</v>
      </c>
      <c r="T1409" t="s">
        <v>51</v>
      </c>
      <c r="U1409" t="s">
        <v>52</v>
      </c>
      <c r="V1409" t="s">
        <v>51</v>
      </c>
      <c r="W1409" t="s">
        <v>33</v>
      </c>
      <c r="X1409" t="s">
        <v>53</v>
      </c>
      <c r="Y1409" t="s">
        <v>35</v>
      </c>
      <c r="Z1409" s="198">
        <v>45383</v>
      </c>
      <c r="AA1409" s="198">
        <v>46112</v>
      </c>
      <c r="AB1409" t="s">
        <v>36</v>
      </c>
      <c r="AC1409">
        <v>1</v>
      </c>
      <c r="AD1409" t="s">
        <v>52</v>
      </c>
      <c r="AE1409" t="s">
        <v>45</v>
      </c>
      <c r="AF1409" s="37">
        <v>0</v>
      </c>
      <c r="AG1409" s="79" t="str">
        <f t="shared" si="21"/>
        <v>0</v>
      </c>
      <c r="AH1409" s="3">
        <v>1</v>
      </c>
    </row>
    <row r="1410" spans="1:34" x14ac:dyDescent="0.3">
      <c r="A1410" t="s">
        <v>2960</v>
      </c>
      <c r="B1410" t="s">
        <v>2973</v>
      </c>
      <c r="C1410" t="s">
        <v>1860</v>
      </c>
      <c r="D1410">
        <v>3900000</v>
      </c>
      <c r="E1410">
        <v>3900000</v>
      </c>
      <c r="F1410">
        <v>0</v>
      </c>
      <c r="G1410">
        <v>0</v>
      </c>
      <c r="H1410">
        <v>0</v>
      </c>
      <c r="I1410">
        <v>3899060.07</v>
      </c>
      <c r="J1410" s="186">
        <v>99.97589923076923</v>
      </c>
      <c r="K1410">
        <v>0</v>
      </c>
      <c r="L1410">
        <v>0</v>
      </c>
      <c r="M1410">
        <v>3899060.07</v>
      </c>
      <c r="N1410">
        <v>0</v>
      </c>
      <c r="O1410">
        <v>3899060.07</v>
      </c>
      <c r="P1410">
        <v>0</v>
      </c>
      <c r="Q1410">
        <v>0</v>
      </c>
      <c r="R1410">
        <v>0</v>
      </c>
      <c r="S1410" t="s">
        <v>111</v>
      </c>
      <c r="T1410" t="s">
        <v>112</v>
      </c>
      <c r="U1410" t="s">
        <v>113</v>
      </c>
      <c r="V1410" t="s">
        <v>112</v>
      </c>
      <c r="W1410" t="s">
        <v>33</v>
      </c>
      <c r="X1410" t="s">
        <v>114</v>
      </c>
      <c r="Y1410" t="s">
        <v>35</v>
      </c>
      <c r="Z1410" s="198">
        <v>45586</v>
      </c>
      <c r="AA1410" s="198">
        <v>46112</v>
      </c>
      <c r="AB1410" t="s">
        <v>36</v>
      </c>
      <c r="AC1410">
        <v>1</v>
      </c>
      <c r="AD1410" t="s">
        <v>113</v>
      </c>
      <c r="AE1410" t="s">
        <v>37</v>
      </c>
      <c r="AF1410" s="37">
        <v>0</v>
      </c>
      <c r="AG1410" s="79" t="str">
        <f t="shared" si="21"/>
        <v>0</v>
      </c>
      <c r="AH1410" s="3">
        <v>1</v>
      </c>
    </row>
    <row r="1411" spans="1:34" x14ac:dyDescent="0.3">
      <c r="A1411" t="s">
        <v>2959</v>
      </c>
      <c r="B1411" t="s">
        <v>2974</v>
      </c>
      <c r="C1411" t="s">
        <v>1856</v>
      </c>
      <c r="D1411">
        <v>3200000</v>
      </c>
      <c r="E1411">
        <v>3200000</v>
      </c>
      <c r="F1411">
        <v>0</v>
      </c>
      <c r="G1411">
        <v>0</v>
      </c>
      <c r="H1411">
        <v>0</v>
      </c>
      <c r="I1411">
        <v>3197247.27</v>
      </c>
      <c r="J1411" s="186">
        <v>99.913977187499995</v>
      </c>
      <c r="K1411">
        <v>0</v>
      </c>
      <c r="L1411">
        <v>0</v>
      </c>
      <c r="M1411">
        <v>3197247.27</v>
      </c>
      <c r="N1411">
        <v>0</v>
      </c>
      <c r="O1411">
        <v>3197247.27</v>
      </c>
      <c r="P1411">
        <v>0</v>
      </c>
      <c r="Q1411">
        <v>0</v>
      </c>
      <c r="R1411">
        <v>0</v>
      </c>
      <c r="S1411" t="s">
        <v>881</v>
      </c>
      <c r="T1411" t="s">
        <v>76</v>
      </c>
      <c r="U1411" t="s">
        <v>77</v>
      </c>
      <c r="V1411" t="s">
        <v>76</v>
      </c>
      <c r="W1411" t="s">
        <v>33</v>
      </c>
      <c r="X1411" t="s">
        <v>78</v>
      </c>
      <c r="Y1411" t="s">
        <v>35</v>
      </c>
      <c r="Z1411" s="198">
        <v>45586</v>
      </c>
      <c r="AA1411" s="198">
        <v>46112</v>
      </c>
      <c r="AB1411" t="s">
        <v>36</v>
      </c>
      <c r="AC1411">
        <v>1</v>
      </c>
      <c r="AD1411" t="s">
        <v>77</v>
      </c>
      <c r="AE1411" t="s">
        <v>37</v>
      </c>
      <c r="AF1411" s="37">
        <v>0</v>
      </c>
      <c r="AG1411" s="79" t="str">
        <f t="shared" ref="AG1411:AG1464" si="22">IF(N1411&lt;0,"1","0")</f>
        <v>0</v>
      </c>
      <c r="AH1411" s="3">
        <v>1</v>
      </c>
    </row>
    <row r="1412" spans="1:34" x14ac:dyDescent="0.3">
      <c r="A1412" t="s">
        <v>2995</v>
      </c>
      <c r="B1412" t="s">
        <v>2996</v>
      </c>
      <c r="C1412" t="s">
        <v>1854</v>
      </c>
      <c r="D1412">
        <v>4600000</v>
      </c>
      <c r="E1412">
        <v>4600000</v>
      </c>
      <c r="F1412">
        <v>889536.86</v>
      </c>
      <c r="G1412">
        <v>-0.01</v>
      </c>
      <c r="H1412">
        <v>-0.01</v>
      </c>
      <c r="I1412">
        <v>3095917.74</v>
      </c>
      <c r="J1412" s="186">
        <v>67.302559565217393</v>
      </c>
      <c r="K1412">
        <v>0</v>
      </c>
      <c r="L1412">
        <v>0</v>
      </c>
      <c r="M1412">
        <v>3095917.75</v>
      </c>
      <c r="N1412">
        <v>0</v>
      </c>
      <c r="O1412">
        <v>3985454.6</v>
      </c>
      <c r="P1412">
        <v>0</v>
      </c>
      <c r="Q1412">
        <v>0</v>
      </c>
      <c r="R1412">
        <v>0</v>
      </c>
      <c r="S1412" t="s">
        <v>72</v>
      </c>
      <c r="T1412" t="s">
        <v>41</v>
      </c>
      <c r="U1412" t="s">
        <v>42</v>
      </c>
      <c r="V1412" t="s">
        <v>41</v>
      </c>
      <c r="W1412" t="s">
        <v>33</v>
      </c>
      <c r="X1412" t="s">
        <v>43</v>
      </c>
      <c r="Y1412" t="s">
        <v>35</v>
      </c>
      <c r="Z1412" s="198">
        <v>45586</v>
      </c>
      <c r="AA1412" s="198">
        <v>45961</v>
      </c>
      <c r="AB1412" t="s">
        <v>36</v>
      </c>
      <c r="AC1412">
        <v>1</v>
      </c>
      <c r="AD1412" t="s">
        <v>42</v>
      </c>
      <c r="AE1412" t="s">
        <v>45</v>
      </c>
      <c r="AF1412" s="37">
        <v>0</v>
      </c>
      <c r="AG1412" s="79" t="str">
        <f t="shared" si="22"/>
        <v>0</v>
      </c>
      <c r="AH1412" s="3">
        <v>1</v>
      </c>
    </row>
    <row r="1413" spans="1:34" x14ac:dyDescent="0.3">
      <c r="A1413" t="s">
        <v>2975</v>
      </c>
      <c r="B1413" t="s">
        <v>2976</v>
      </c>
      <c r="C1413" t="s">
        <v>1859</v>
      </c>
      <c r="D1413">
        <v>4800000</v>
      </c>
      <c r="E1413">
        <v>4800000</v>
      </c>
      <c r="F1413">
        <v>357216.97</v>
      </c>
      <c r="G1413">
        <v>0</v>
      </c>
      <c r="H1413">
        <v>0</v>
      </c>
      <c r="I1413">
        <v>1075260.74</v>
      </c>
      <c r="J1413" s="186">
        <v>22.401265416666668</v>
      </c>
      <c r="K1413">
        <v>0</v>
      </c>
      <c r="L1413">
        <v>0</v>
      </c>
      <c r="M1413">
        <v>1075260.74</v>
      </c>
      <c r="N1413">
        <v>0</v>
      </c>
      <c r="O1413">
        <v>1432477.71</v>
      </c>
      <c r="P1413">
        <v>0</v>
      </c>
      <c r="Q1413">
        <v>0</v>
      </c>
      <c r="R1413">
        <v>0</v>
      </c>
      <c r="S1413" t="s">
        <v>1355</v>
      </c>
      <c r="T1413" t="s">
        <v>162</v>
      </c>
      <c r="U1413" t="s">
        <v>163</v>
      </c>
      <c r="V1413" t="s">
        <v>162</v>
      </c>
      <c r="W1413" t="s">
        <v>33</v>
      </c>
      <c r="X1413" t="s">
        <v>164</v>
      </c>
      <c r="Y1413" t="s">
        <v>35</v>
      </c>
      <c r="Z1413" s="198">
        <v>45383</v>
      </c>
      <c r="AA1413" s="198">
        <v>45869</v>
      </c>
      <c r="AB1413" t="s">
        <v>36</v>
      </c>
      <c r="AC1413">
        <v>1</v>
      </c>
      <c r="AD1413" t="s">
        <v>163</v>
      </c>
      <c r="AE1413" t="s">
        <v>45</v>
      </c>
      <c r="AF1413" s="37">
        <v>0</v>
      </c>
      <c r="AG1413" s="79" t="str">
        <f t="shared" si="22"/>
        <v>0</v>
      </c>
      <c r="AH1413" s="3">
        <v>1</v>
      </c>
    </row>
    <row r="1414" spans="1:34" x14ac:dyDescent="0.3">
      <c r="A1414" t="s">
        <v>2978</v>
      </c>
      <c r="B1414" t="s">
        <v>2979</v>
      </c>
      <c r="C1414" t="s">
        <v>1860</v>
      </c>
      <c r="D1414">
        <v>6900000</v>
      </c>
      <c r="E1414">
        <v>6900000</v>
      </c>
      <c r="F1414">
        <v>37159.4</v>
      </c>
      <c r="G1414">
        <v>0</v>
      </c>
      <c r="H1414">
        <v>0</v>
      </c>
      <c r="I1414">
        <v>6836740.8799999999</v>
      </c>
      <c r="J1414" s="186">
        <v>99.083201159420284</v>
      </c>
      <c r="K1414">
        <v>0</v>
      </c>
      <c r="L1414">
        <v>0</v>
      </c>
      <c r="M1414">
        <v>6662998.0999999996</v>
      </c>
      <c r="N1414">
        <v>173742.78</v>
      </c>
      <c r="O1414">
        <v>6873900.2800000003</v>
      </c>
      <c r="P1414">
        <v>0</v>
      </c>
      <c r="Q1414">
        <v>0</v>
      </c>
      <c r="R1414">
        <v>0</v>
      </c>
      <c r="S1414" t="s">
        <v>111</v>
      </c>
      <c r="T1414" t="s">
        <v>112</v>
      </c>
      <c r="U1414" t="s">
        <v>113</v>
      </c>
      <c r="V1414" t="s">
        <v>112</v>
      </c>
      <c r="W1414" t="s">
        <v>33</v>
      </c>
      <c r="X1414" t="s">
        <v>114</v>
      </c>
      <c r="Y1414" t="s">
        <v>35</v>
      </c>
      <c r="Z1414" s="198">
        <v>45593</v>
      </c>
      <c r="AA1414" s="198">
        <v>46112</v>
      </c>
      <c r="AB1414" t="s">
        <v>36</v>
      </c>
      <c r="AC1414">
        <v>6900000</v>
      </c>
      <c r="AD1414" t="s">
        <v>113</v>
      </c>
      <c r="AE1414" t="s">
        <v>2231</v>
      </c>
      <c r="AF1414" s="37">
        <v>0</v>
      </c>
      <c r="AG1414" s="79" t="str">
        <f t="shared" si="22"/>
        <v>0</v>
      </c>
      <c r="AH1414" s="3">
        <v>1</v>
      </c>
    </row>
    <row r="1415" spans="1:34" x14ac:dyDescent="0.3">
      <c r="A1415" t="s">
        <v>2980</v>
      </c>
      <c r="B1415" t="s">
        <v>2981</v>
      </c>
      <c r="C1415" t="s">
        <v>1854</v>
      </c>
      <c r="D1415">
        <v>3500000</v>
      </c>
      <c r="E1415">
        <v>3500000</v>
      </c>
      <c r="F1415">
        <v>415979.91</v>
      </c>
      <c r="G1415">
        <v>0</v>
      </c>
      <c r="H1415">
        <v>0</v>
      </c>
      <c r="I1415">
        <v>2340885.5</v>
      </c>
      <c r="J1415" s="186">
        <v>66.882442857142863</v>
      </c>
      <c r="K1415">
        <v>0</v>
      </c>
      <c r="L1415">
        <v>0</v>
      </c>
      <c r="M1415">
        <v>2340885.5</v>
      </c>
      <c r="N1415">
        <v>0</v>
      </c>
      <c r="O1415">
        <v>2756865.41</v>
      </c>
      <c r="P1415">
        <v>0</v>
      </c>
      <c r="Q1415">
        <v>0</v>
      </c>
      <c r="R1415">
        <v>0</v>
      </c>
      <c r="S1415" t="s">
        <v>72</v>
      </c>
      <c r="T1415" t="s">
        <v>41</v>
      </c>
      <c r="U1415" t="s">
        <v>42</v>
      </c>
      <c r="V1415" t="s">
        <v>41</v>
      </c>
      <c r="W1415" t="s">
        <v>33</v>
      </c>
      <c r="X1415" t="s">
        <v>43</v>
      </c>
      <c r="Y1415" t="s">
        <v>35</v>
      </c>
      <c r="Z1415" s="198">
        <v>45595</v>
      </c>
      <c r="AA1415" s="198">
        <v>45961</v>
      </c>
      <c r="AB1415" t="s">
        <v>36</v>
      </c>
      <c r="AC1415">
        <v>3500000</v>
      </c>
      <c r="AD1415" t="s">
        <v>42</v>
      </c>
      <c r="AE1415" t="s">
        <v>45</v>
      </c>
      <c r="AF1415" s="37">
        <v>0</v>
      </c>
      <c r="AG1415" s="79" t="str">
        <f t="shared" si="22"/>
        <v>0</v>
      </c>
      <c r="AH1415" s="3">
        <v>1</v>
      </c>
    </row>
    <row r="1416" spans="1:34" x14ac:dyDescent="0.3">
      <c r="A1416" t="s">
        <v>2982</v>
      </c>
      <c r="B1416" t="s">
        <v>2983</v>
      </c>
      <c r="C1416" t="s">
        <v>1854</v>
      </c>
      <c r="D1416">
        <v>11700000</v>
      </c>
      <c r="E1416">
        <v>11700000</v>
      </c>
      <c r="F1416">
        <v>24991.09</v>
      </c>
      <c r="G1416">
        <v>0</v>
      </c>
      <c r="H1416">
        <v>0</v>
      </c>
      <c r="I1416">
        <v>11617827.390000001</v>
      </c>
      <c r="J1416" s="186">
        <v>99.297670000000011</v>
      </c>
      <c r="K1416">
        <v>0</v>
      </c>
      <c r="L1416">
        <v>0</v>
      </c>
      <c r="M1416">
        <v>11617826.58</v>
      </c>
      <c r="N1416">
        <v>0.81</v>
      </c>
      <c r="O1416">
        <v>11642818.48</v>
      </c>
      <c r="P1416">
        <v>0</v>
      </c>
      <c r="Q1416">
        <v>0</v>
      </c>
      <c r="R1416">
        <v>0</v>
      </c>
      <c r="S1416" t="s">
        <v>72</v>
      </c>
      <c r="T1416" t="s">
        <v>41</v>
      </c>
      <c r="U1416" t="s">
        <v>42</v>
      </c>
      <c r="V1416" t="s">
        <v>41</v>
      </c>
      <c r="W1416" t="s">
        <v>33</v>
      </c>
      <c r="X1416" t="s">
        <v>43</v>
      </c>
      <c r="Y1416" t="s">
        <v>35</v>
      </c>
      <c r="Z1416" s="198">
        <v>45595</v>
      </c>
      <c r="AA1416" s="198">
        <v>45961</v>
      </c>
      <c r="AB1416" t="s">
        <v>36</v>
      </c>
      <c r="AC1416">
        <v>11700000</v>
      </c>
      <c r="AD1416" t="s">
        <v>42</v>
      </c>
      <c r="AE1416" t="s">
        <v>45</v>
      </c>
      <c r="AF1416" s="37">
        <v>0</v>
      </c>
      <c r="AG1416" s="79" t="str">
        <f t="shared" si="22"/>
        <v>0</v>
      </c>
      <c r="AH1416" s="3">
        <v>1</v>
      </c>
    </row>
    <row r="1417" spans="1:34" x14ac:dyDescent="0.3">
      <c r="A1417" t="s">
        <v>2984</v>
      </c>
      <c r="B1417" t="s">
        <v>2985</v>
      </c>
      <c r="C1417" t="s">
        <v>1855</v>
      </c>
      <c r="D1417">
        <v>8900000</v>
      </c>
      <c r="E1417">
        <v>8900000</v>
      </c>
      <c r="F1417">
        <v>3797247.85</v>
      </c>
      <c r="G1417">
        <v>0</v>
      </c>
      <c r="H1417">
        <v>0</v>
      </c>
      <c r="I1417">
        <v>3350500.65</v>
      </c>
      <c r="J1417" s="186">
        <v>37.646074719101122</v>
      </c>
      <c r="K1417">
        <v>0</v>
      </c>
      <c r="L1417">
        <v>0</v>
      </c>
      <c r="M1417">
        <v>0</v>
      </c>
      <c r="N1417">
        <v>3350500.65</v>
      </c>
      <c r="O1417">
        <v>7147748.5</v>
      </c>
      <c r="P1417">
        <v>0</v>
      </c>
      <c r="Q1417">
        <v>0</v>
      </c>
      <c r="R1417">
        <v>0</v>
      </c>
      <c r="S1417" t="s">
        <v>286</v>
      </c>
      <c r="T1417" t="s">
        <v>57</v>
      </c>
      <c r="U1417" t="s">
        <v>58</v>
      </c>
      <c r="V1417" t="s">
        <v>57</v>
      </c>
      <c r="W1417" t="s">
        <v>33</v>
      </c>
      <c r="X1417" t="s">
        <v>59</v>
      </c>
      <c r="Y1417" t="s">
        <v>35</v>
      </c>
      <c r="Z1417" s="198">
        <v>45596</v>
      </c>
      <c r="AA1417" s="198">
        <v>46022</v>
      </c>
      <c r="AB1417" t="s">
        <v>36</v>
      </c>
      <c r="AC1417">
        <v>8900000</v>
      </c>
      <c r="AD1417" t="s">
        <v>58</v>
      </c>
      <c r="AE1417" t="s">
        <v>45</v>
      </c>
      <c r="AF1417" s="37">
        <v>0</v>
      </c>
      <c r="AG1417" s="79" t="str">
        <f t="shared" si="22"/>
        <v>0</v>
      </c>
      <c r="AH1417" s="3">
        <v>1</v>
      </c>
    </row>
    <row r="1418" spans="1:34" x14ac:dyDescent="0.3">
      <c r="A1418" t="s">
        <v>2989</v>
      </c>
      <c r="B1418" t="s">
        <v>2990</v>
      </c>
      <c r="C1418" t="s">
        <v>1860</v>
      </c>
      <c r="D1418">
        <v>2100000</v>
      </c>
      <c r="E1418">
        <v>2100000</v>
      </c>
      <c r="F1418">
        <v>230737.8</v>
      </c>
      <c r="G1418">
        <v>-0.02</v>
      </c>
      <c r="H1418">
        <v>-0.02</v>
      </c>
      <c r="I1418">
        <v>1621345.79</v>
      </c>
      <c r="J1418" s="186">
        <v>77.206942380952384</v>
      </c>
      <c r="K1418">
        <v>0</v>
      </c>
      <c r="L1418">
        <v>0</v>
      </c>
      <c r="M1418">
        <v>793838.82</v>
      </c>
      <c r="N1418">
        <v>827506.99</v>
      </c>
      <c r="O1418">
        <v>1852083.59</v>
      </c>
      <c r="P1418">
        <v>0</v>
      </c>
      <c r="Q1418">
        <v>0</v>
      </c>
      <c r="R1418">
        <v>0</v>
      </c>
      <c r="S1418" t="s">
        <v>111</v>
      </c>
      <c r="T1418" t="s">
        <v>112</v>
      </c>
      <c r="U1418" t="s">
        <v>113</v>
      </c>
      <c r="V1418" t="s">
        <v>112</v>
      </c>
      <c r="W1418" t="s">
        <v>33</v>
      </c>
      <c r="X1418" t="s">
        <v>114</v>
      </c>
      <c r="Y1418" t="s">
        <v>35</v>
      </c>
      <c r="Z1418" s="198">
        <v>45603</v>
      </c>
      <c r="AA1418" s="198">
        <v>46112</v>
      </c>
      <c r="AB1418" t="s">
        <v>36</v>
      </c>
      <c r="AC1418">
        <v>2100000</v>
      </c>
      <c r="AD1418" t="s">
        <v>113</v>
      </c>
      <c r="AE1418" t="s">
        <v>2231</v>
      </c>
      <c r="AF1418" s="37">
        <v>0</v>
      </c>
      <c r="AG1418" s="79" t="str">
        <f t="shared" si="22"/>
        <v>0</v>
      </c>
      <c r="AH1418" s="3">
        <v>1</v>
      </c>
    </row>
    <row r="1419" spans="1:34" x14ac:dyDescent="0.3">
      <c r="A1419" t="s">
        <v>2987</v>
      </c>
      <c r="B1419" t="s">
        <v>2988</v>
      </c>
      <c r="C1419" t="s">
        <v>1858</v>
      </c>
      <c r="D1419">
        <v>2000000</v>
      </c>
      <c r="E1419">
        <v>2000000</v>
      </c>
      <c r="F1419">
        <v>0</v>
      </c>
      <c r="G1419">
        <v>0</v>
      </c>
      <c r="H1419">
        <v>0</v>
      </c>
      <c r="I1419">
        <v>1777079.45</v>
      </c>
      <c r="J1419" s="186">
        <v>88.853972499999998</v>
      </c>
      <c r="K1419">
        <v>0</v>
      </c>
      <c r="L1419">
        <v>0</v>
      </c>
      <c r="M1419">
        <v>1777079.45</v>
      </c>
      <c r="N1419">
        <v>0</v>
      </c>
      <c r="O1419">
        <v>1777079.45</v>
      </c>
      <c r="P1419">
        <v>0</v>
      </c>
      <c r="Q1419">
        <v>0</v>
      </c>
      <c r="R1419">
        <v>0</v>
      </c>
      <c r="S1419" t="s">
        <v>1231</v>
      </c>
      <c r="T1419" t="s">
        <v>51</v>
      </c>
      <c r="U1419" t="s">
        <v>52</v>
      </c>
      <c r="V1419" t="s">
        <v>51</v>
      </c>
      <c r="W1419" t="s">
        <v>33</v>
      </c>
      <c r="X1419" t="s">
        <v>53</v>
      </c>
      <c r="Y1419" t="s">
        <v>35</v>
      </c>
      <c r="Z1419" s="198">
        <v>45383</v>
      </c>
      <c r="AA1419" s="198">
        <v>46112</v>
      </c>
      <c r="AB1419" t="s">
        <v>36</v>
      </c>
      <c r="AC1419">
        <v>2000000</v>
      </c>
      <c r="AD1419" t="s">
        <v>52</v>
      </c>
      <c r="AE1419" t="s">
        <v>2231</v>
      </c>
      <c r="AF1419" s="37">
        <v>0</v>
      </c>
      <c r="AG1419" s="79" t="str">
        <f t="shared" si="22"/>
        <v>0</v>
      </c>
      <c r="AH1419" s="3">
        <v>1</v>
      </c>
    </row>
    <row r="1420" spans="1:34" x14ac:dyDescent="0.3">
      <c r="A1420" t="s">
        <v>3070</v>
      </c>
      <c r="B1420" t="s">
        <v>3071</v>
      </c>
      <c r="C1420" t="s">
        <v>1858</v>
      </c>
      <c r="D1420">
        <v>15000000</v>
      </c>
      <c r="E1420">
        <v>15000000</v>
      </c>
      <c r="F1420">
        <v>61169.05</v>
      </c>
      <c r="G1420">
        <v>0</v>
      </c>
      <c r="H1420">
        <v>0</v>
      </c>
      <c r="I1420">
        <v>14937731.24</v>
      </c>
      <c r="J1420" s="186">
        <v>99.584874933333339</v>
      </c>
      <c r="K1420">
        <v>0</v>
      </c>
      <c r="L1420">
        <v>0</v>
      </c>
      <c r="M1420">
        <v>14545781.800000001</v>
      </c>
      <c r="N1420">
        <v>391949.44</v>
      </c>
      <c r="O1420">
        <v>14998900.289999999</v>
      </c>
      <c r="P1420">
        <v>0</v>
      </c>
      <c r="Q1420">
        <v>0</v>
      </c>
      <c r="R1420">
        <v>0</v>
      </c>
      <c r="S1420" t="s">
        <v>1231</v>
      </c>
      <c r="T1420" t="s">
        <v>51</v>
      </c>
      <c r="U1420" t="s">
        <v>52</v>
      </c>
      <c r="V1420" t="s">
        <v>51</v>
      </c>
      <c r="W1420" t="s">
        <v>33</v>
      </c>
      <c r="X1420" t="s">
        <v>53</v>
      </c>
      <c r="Y1420" t="s">
        <v>35</v>
      </c>
      <c r="Z1420" s="198">
        <v>45383</v>
      </c>
      <c r="AA1420" s="198">
        <v>46112</v>
      </c>
      <c r="AB1420" t="s">
        <v>36</v>
      </c>
      <c r="AC1420">
        <v>15000000</v>
      </c>
      <c r="AD1420" t="s">
        <v>52</v>
      </c>
      <c r="AE1420" t="s">
        <v>45</v>
      </c>
      <c r="AF1420" s="37">
        <v>0</v>
      </c>
      <c r="AG1420" s="79" t="str">
        <f t="shared" si="22"/>
        <v>0</v>
      </c>
      <c r="AH1420" s="3">
        <v>1</v>
      </c>
    </row>
    <row r="1421" spans="1:34" x14ac:dyDescent="0.3">
      <c r="A1421" t="s">
        <v>3076</v>
      </c>
      <c r="B1421" t="s">
        <v>1735</v>
      </c>
      <c r="C1421" t="s">
        <v>1858</v>
      </c>
      <c r="D1421">
        <v>2800000</v>
      </c>
      <c r="E1421">
        <v>2800000</v>
      </c>
      <c r="F1421">
        <v>0</v>
      </c>
      <c r="G1421">
        <v>0</v>
      </c>
      <c r="H1421">
        <v>0</v>
      </c>
      <c r="I1421">
        <v>2619471.2000000002</v>
      </c>
      <c r="J1421" s="186">
        <v>93.552542857142868</v>
      </c>
      <c r="K1421">
        <v>0</v>
      </c>
      <c r="L1421">
        <v>0</v>
      </c>
      <c r="M1421">
        <v>2354405.7400000002</v>
      </c>
      <c r="N1421">
        <v>265065.46000000002</v>
      </c>
      <c r="O1421">
        <v>2619471.2000000002</v>
      </c>
      <c r="P1421">
        <v>0</v>
      </c>
      <c r="Q1421">
        <v>0</v>
      </c>
      <c r="R1421">
        <v>0</v>
      </c>
      <c r="S1421" t="s">
        <v>1231</v>
      </c>
      <c r="T1421" t="s">
        <v>51</v>
      </c>
      <c r="U1421" t="s">
        <v>52</v>
      </c>
      <c r="V1421" t="s">
        <v>51</v>
      </c>
      <c r="W1421" t="s">
        <v>33</v>
      </c>
      <c r="X1421" t="s">
        <v>53</v>
      </c>
      <c r="Y1421" t="s">
        <v>35</v>
      </c>
      <c r="Z1421" s="198">
        <v>45383</v>
      </c>
      <c r="AA1421" s="198">
        <v>46112</v>
      </c>
      <c r="AB1421" t="s">
        <v>36</v>
      </c>
      <c r="AC1421">
        <v>2800000</v>
      </c>
      <c r="AD1421" t="s">
        <v>52</v>
      </c>
      <c r="AE1421" t="s">
        <v>45</v>
      </c>
      <c r="AF1421" s="37">
        <v>0</v>
      </c>
      <c r="AG1421" s="79" t="str">
        <f t="shared" si="22"/>
        <v>0</v>
      </c>
      <c r="AH1421" s="3">
        <v>1</v>
      </c>
    </row>
    <row r="1422" spans="1:34" x14ac:dyDescent="0.3">
      <c r="A1422" t="s">
        <v>2993</v>
      </c>
      <c r="B1422" t="s">
        <v>2994</v>
      </c>
      <c r="C1422" t="s">
        <v>1860</v>
      </c>
      <c r="D1422">
        <v>2500000</v>
      </c>
      <c r="E1422">
        <v>2500000</v>
      </c>
      <c r="F1422">
        <v>696894.98</v>
      </c>
      <c r="G1422">
        <v>-0.02</v>
      </c>
      <c r="H1422">
        <v>-0.02</v>
      </c>
      <c r="I1422">
        <v>1224676.54</v>
      </c>
      <c r="J1422" s="186">
        <v>48.987061600000004</v>
      </c>
      <c r="K1422">
        <v>0</v>
      </c>
      <c r="L1422">
        <v>0</v>
      </c>
      <c r="M1422">
        <v>913838.82</v>
      </c>
      <c r="N1422">
        <v>310837.74</v>
      </c>
      <c r="O1422">
        <v>1921571.52</v>
      </c>
      <c r="P1422">
        <v>0</v>
      </c>
      <c r="Q1422">
        <v>0</v>
      </c>
      <c r="R1422">
        <v>0</v>
      </c>
      <c r="S1422" t="s">
        <v>111</v>
      </c>
      <c r="T1422" t="s">
        <v>112</v>
      </c>
      <c r="U1422" t="s">
        <v>113</v>
      </c>
      <c r="V1422" t="s">
        <v>112</v>
      </c>
      <c r="W1422" t="s">
        <v>33</v>
      </c>
      <c r="X1422" t="s">
        <v>114</v>
      </c>
      <c r="Y1422" t="s">
        <v>35</v>
      </c>
      <c r="Z1422" s="198">
        <v>45611</v>
      </c>
      <c r="AA1422" s="198">
        <v>46112</v>
      </c>
      <c r="AB1422" t="s">
        <v>36</v>
      </c>
      <c r="AC1422">
        <v>2500000</v>
      </c>
      <c r="AD1422" t="s">
        <v>113</v>
      </c>
      <c r="AE1422" t="s">
        <v>45</v>
      </c>
      <c r="AF1422" s="37">
        <v>0</v>
      </c>
      <c r="AG1422" s="79" t="str">
        <f t="shared" si="22"/>
        <v>0</v>
      </c>
      <c r="AH1422" s="3">
        <v>1</v>
      </c>
    </row>
    <row r="1423" spans="1:34" x14ac:dyDescent="0.3">
      <c r="A1423" t="s">
        <v>2991</v>
      </c>
      <c r="B1423" t="s">
        <v>2992</v>
      </c>
      <c r="C1423" t="s">
        <v>1859</v>
      </c>
      <c r="D1423">
        <v>2300000</v>
      </c>
      <c r="E1423">
        <v>2300000</v>
      </c>
      <c r="F1423">
        <v>319634.65999999997</v>
      </c>
      <c r="G1423">
        <v>0</v>
      </c>
      <c r="H1423">
        <v>0</v>
      </c>
      <c r="I1423">
        <v>1845150.67</v>
      </c>
      <c r="J1423" s="186">
        <v>80.223942173913045</v>
      </c>
      <c r="K1423">
        <v>0</v>
      </c>
      <c r="L1423">
        <v>0</v>
      </c>
      <c r="M1423">
        <v>1845150.67</v>
      </c>
      <c r="N1423">
        <v>0</v>
      </c>
      <c r="O1423">
        <v>2164785.33</v>
      </c>
      <c r="P1423">
        <v>0</v>
      </c>
      <c r="Q1423">
        <v>0</v>
      </c>
      <c r="R1423">
        <v>0</v>
      </c>
      <c r="S1423" t="s">
        <v>1355</v>
      </c>
      <c r="T1423" t="s">
        <v>162</v>
      </c>
      <c r="U1423" t="s">
        <v>163</v>
      </c>
      <c r="V1423" t="s">
        <v>162</v>
      </c>
      <c r="W1423" t="s">
        <v>33</v>
      </c>
      <c r="X1423" t="s">
        <v>164</v>
      </c>
      <c r="Y1423" t="s">
        <v>35</v>
      </c>
      <c r="Z1423" s="198">
        <v>45383</v>
      </c>
      <c r="AA1423" s="198">
        <v>45930</v>
      </c>
      <c r="AB1423" t="s">
        <v>36</v>
      </c>
      <c r="AC1423">
        <v>2300000</v>
      </c>
      <c r="AD1423" t="s">
        <v>163</v>
      </c>
      <c r="AE1423" t="s">
        <v>45</v>
      </c>
      <c r="AF1423" s="37">
        <v>0</v>
      </c>
      <c r="AG1423" s="79" t="str">
        <f t="shared" si="22"/>
        <v>0</v>
      </c>
      <c r="AH1423" s="3">
        <v>1</v>
      </c>
    </row>
    <row r="1424" spans="1:34" x14ac:dyDescent="0.3">
      <c r="A1424" t="s">
        <v>2997</v>
      </c>
      <c r="B1424" t="s">
        <v>2998</v>
      </c>
      <c r="C1424" t="s">
        <v>1860</v>
      </c>
      <c r="D1424">
        <v>2800000</v>
      </c>
      <c r="E1424">
        <v>2800000</v>
      </c>
      <c r="F1424">
        <v>28.99</v>
      </c>
      <c r="G1424">
        <v>0</v>
      </c>
      <c r="H1424">
        <v>0</v>
      </c>
      <c r="I1424">
        <v>2532211.2400000002</v>
      </c>
      <c r="J1424" s="186">
        <v>90.436115714285719</v>
      </c>
      <c r="K1424">
        <v>0</v>
      </c>
      <c r="L1424">
        <v>0</v>
      </c>
      <c r="M1424">
        <v>2493036.23</v>
      </c>
      <c r="N1424">
        <v>39175.01</v>
      </c>
      <c r="O1424">
        <v>2532240.23</v>
      </c>
      <c r="P1424">
        <v>0</v>
      </c>
      <c r="Q1424">
        <v>0</v>
      </c>
      <c r="R1424">
        <v>0</v>
      </c>
      <c r="S1424" t="s">
        <v>111</v>
      </c>
      <c r="T1424" t="s">
        <v>112</v>
      </c>
      <c r="U1424" t="s">
        <v>113</v>
      </c>
      <c r="V1424" t="s">
        <v>112</v>
      </c>
      <c r="W1424" t="s">
        <v>33</v>
      </c>
      <c r="X1424" t="s">
        <v>114</v>
      </c>
      <c r="Y1424" t="s">
        <v>35</v>
      </c>
      <c r="Z1424" s="198">
        <v>45618</v>
      </c>
      <c r="AA1424" s="198">
        <v>46112</v>
      </c>
      <c r="AB1424" t="s">
        <v>36</v>
      </c>
      <c r="AC1424">
        <v>2800000</v>
      </c>
      <c r="AD1424" t="s">
        <v>113</v>
      </c>
      <c r="AE1424" t="s">
        <v>2231</v>
      </c>
      <c r="AF1424" s="37">
        <v>0</v>
      </c>
      <c r="AG1424" s="79" t="str">
        <f t="shared" si="22"/>
        <v>0</v>
      </c>
      <c r="AH1424" s="3">
        <v>1</v>
      </c>
    </row>
    <row r="1425" spans="1:34" x14ac:dyDescent="0.3">
      <c r="A1425" t="s">
        <v>3005</v>
      </c>
      <c r="B1425" t="s">
        <v>3006</v>
      </c>
      <c r="C1425" t="s">
        <v>1853</v>
      </c>
      <c r="D1425">
        <v>5600000</v>
      </c>
      <c r="E1425">
        <v>5600000</v>
      </c>
      <c r="F1425">
        <v>11406.03</v>
      </c>
      <c r="G1425">
        <v>0</v>
      </c>
      <c r="H1425">
        <v>0</v>
      </c>
      <c r="I1425">
        <v>5543961.8099999996</v>
      </c>
      <c r="J1425" s="186">
        <v>98.999318035714282</v>
      </c>
      <c r="K1425">
        <v>0</v>
      </c>
      <c r="L1425">
        <v>0</v>
      </c>
      <c r="M1425">
        <v>4665946</v>
      </c>
      <c r="N1425">
        <v>878015.81</v>
      </c>
      <c r="O1425">
        <v>5555367.8399999999</v>
      </c>
      <c r="P1425">
        <v>0</v>
      </c>
      <c r="Q1425">
        <v>0</v>
      </c>
      <c r="R1425">
        <v>0</v>
      </c>
      <c r="S1425" t="s">
        <v>391</v>
      </c>
      <c r="T1425" t="s">
        <v>31</v>
      </c>
      <c r="U1425" t="s">
        <v>32</v>
      </c>
      <c r="V1425" t="s">
        <v>31</v>
      </c>
      <c r="W1425" t="s">
        <v>33</v>
      </c>
      <c r="X1425" t="s">
        <v>34</v>
      </c>
      <c r="Y1425" t="s">
        <v>35</v>
      </c>
      <c r="Z1425" s="198">
        <v>45619</v>
      </c>
      <c r="AA1425" s="198">
        <v>46112</v>
      </c>
      <c r="AB1425" t="s">
        <v>36</v>
      </c>
      <c r="AC1425">
        <v>5600000</v>
      </c>
      <c r="AD1425" t="s">
        <v>32</v>
      </c>
      <c r="AE1425" t="s">
        <v>45</v>
      </c>
      <c r="AF1425" s="37">
        <v>0</v>
      </c>
      <c r="AG1425" s="79" t="str">
        <f t="shared" si="22"/>
        <v>0</v>
      </c>
      <c r="AH1425" s="3">
        <v>1</v>
      </c>
    </row>
    <row r="1426" spans="1:34" x14ac:dyDescent="0.3">
      <c r="A1426" t="s">
        <v>3013</v>
      </c>
      <c r="B1426" t="s">
        <v>3014</v>
      </c>
      <c r="C1426" t="s">
        <v>1860</v>
      </c>
      <c r="D1426">
        <v>2400000</v>
      </c>
      <c r="E1426">
        <v>2400000</v>
      </c>
      <c r="F1426">
        <v>0</v>
      </c>
      <c r="G1426">
        <v>0</v>
      </c>
      <c r="H1426">
        <v>0</v>
      </c>
      <c r="I1426">
        <v>2396390.3999999999</v>
      </c>
      <c r="J1426" s="186">
        <v>99.849599999999995</v>
      </c>
      <c r="K1426">
        <v>0</v>
      </c>
      <c r="L1426">
        <v>0</v>
      </c>
      <c r="M1426">
        <v>2396390.3999999999</v>
      </c>
      <c r="N1426">
        <v>0</v>
      </c>
      <c r="O1426">
        <v>2396390.3999999999</v>
      </c>
      <c r="P1426">
        <v>0</v>
      </c>
      <c r="Q1426">
        <v>0</v>
      </c>
      <c r="R1426">
        <v>0</v>
      </c>
      <c r="S1426" t="s">
        <v>111</v>
      </c>
      <c r="T1426" t="s">
        <v>112</v>
      </c>
      <c r="U1426" t="s">
        <v>113</v>
      </c>
      <c r="V1426" t="s">
        <v>112</v>
      </c>
      <c r="W1426" t="s">
        <v>33</v>
      </c>
      <c r="X1426" t="s">
        <v>114</v>
      </c>
      <c r="Y1426" t="s">
        <v>35</v>
      </c>
      <c r="Z1426" s="198">
        <v>45621</v>
      </c>
      <c r="AA1426" s="198">
        <v>46112</v>
      </c>
      <c r="AB1426" t="s">
        <v>36</v>
      </c>
      <c r="AC1426">
        <v>2400000</v>
      </c>
      <c r="AD1426" t="s">
        <v>113</v>
      </c>
      <c r="AE1426" t="s">
        <v>37</v>
      </c>
      <c r="AF1426" s="37">
        <v>0</v>
      </c>
      <c r="AG1426" s="79" t="str">
        <f t="shared" si="22"/>
        <v>0</v>
      </c>
      <c r="AH1426" s="3">
        <v>1</v>
      </c>
    </row>
    <row r="1427" spans="1:34" x14ac:dyDescent="0.3">
      <c r="A1427" t="s">
        <v>3009</v>
      </c>
      <c r="B1427" t="s">
        <v>3010</v>
      </c>
      <c r="C1427" t="s">
        <v>1860</v>
      </c>
      <c r="D1427">
        <v>2600000</v>
      </c>
      <c r="E1427">
        <v>2600000</v>
      </c>
      <c r="F1427">
        <v>0</v>
      </c>
      <c r="G1427">
        <v>0</v>
      </c>
      <c r="H1427">
        <v>0</v>
      </c>
      <c r="I1427">
        <v>2599877.0099999998</v>
      </c>
      <c r="J1427" s="186">
        <v>99.995269615384601</v>
      </c>
      <c r="K1427">
        <v>0</v>
      </c>
      <c r="L1427">
        <v>0</v>
      </c>
      <c r="M1427">
        <v>2599877.0099999998</v>
      </c>
      <c r="N1427">
        <v>0</v>
      </c>
      <c r="O1427">
        <v>2599877.0099999998</v>
      </c>
      <c r="P1427">
        <v>0</v>
      </c>
      <c r="Q1427">
        <v>0</v>
      </c>
      <c r="R1427">
        <v>0</v>
      </c>
      <c r="S1427" t="s">
        <v>111</v>
      </c>
      <c r="T1427" t="s">
        <v>112</v>
      </c>
      <c r="U1427" t="s">
        <v>113</v>
      </c>
      <c r="V1427" t="s">
        <v>112</v>
      </c>
      <c r="W1427" t="s">
        <v>33</v>
      </c>
      <c r="X1427" t="s">
        <v>114</v>
      </c>
      <c r="Y1427" t="s">
        <v>35</v>
      </c>
      <c r="Z1427" s="198">
        <v>45621</v>
      </c>
      <c r="AA1427" s="198">
        <v>46112</v>
      </c>
      <c r="AB1427" t="s">
        <v>36</v>
      </c>
      <c r="AC1427">
        <v>2600000</v>
      </c>
      <c r="AD1427" t="s">
        <v>113</v>
      </c>
      <c r="AE1427" t="s">
        <v>37</v>
      </c>
      <c r="AF1427" s="37">
        <v>0</v>
      </c>
      <c r="AG1427" s="79" t="str">
        <f t="shared" si="22"/>
        <v>0</v>
      </c>
      <c r="AH1427" s="3">
        <v>1</v>
      </c>
    </row>
    <row r="1428" spans="1:34" x14ac:dyDescent="0.3">
      <c r="A1428" t="s">
        <v>3011</v>
      </c>
      <c r="B1428" t="s">
        <v>3012</v>
      </c>
      <c r="C1428" t="s">
        <v>1860</v>
      </c>
      <c r="D1428">
        <v>4000000</v>
      </c>
      <c r="E1428">
        <v>4000000</v>
      </c>
      <c r="F1428">
        <v>256396.42</v>
      </c>
      <c r="G1428">
        <v>0</v>
      </c>
      <c r="H1428">
        <v>0</v>
      </c>
      <c r="I1428">
        <v>3467815.4</v>
      </c>
      <c r="J1428" s="186">
        <v>86.695385000000002</v>
      </c>
      <c r="K1428">
        <v>0</v>
      </c>
      <c r="L1428">
        <v>0</v>
      </c>
      <c r="M1428">
        <v>3467815.4</v>
      </c>
      <c r="N1428">
        <v>0</v>
      </c>
      <c r="O1428">
        <v>3724211.82</v>
      </c>
      <c r="P1428">
        <v>0</v>
      </c>
      <c r="Q1428">
        <v>0</v>
      </c>
      <c r="R1428">
        <v>0</v>
      </c>
      <c r="S1428" t="s">
        <v>111</v>
      </c>
      <c r="T1428" t="s">
        <v>112</v>
      </c>
      <c r="U1428" t="s">
        <v>113</v>
      </c>
      <c r="V1428" t="s">
        <v>112</v>
      </c>
      <c r="W1428" t="s">
        <v>33</v>
      </c>
      <c r="X1428" t="s">
        <v>114</v>
      </c>
      <c r="Y1428" t="s">
        <v>35</v>
      </c>
      <c r="Z1428" s="198">
        <v>45621</v>
      </c>
      <c r="AA1428" s="198">
        <v>46112</v>
      </c>
      <c r="AB1428" t="s">
        <v>36</v>
      </c>
      <c r="AC1428">
        <v>4000000</v>
      </c>
      <c r="AD1428" t="s">
        <v>113</v>
      </c>
      <c r="AE1428" t="s">
        <v>45</v>
      </c>
      <c r="AF1428" s="37">
        <v>0</v>
      </c>
      <c r="AG1428" s="79" t="str">
        <f t="shared" si="22"/>
        <v>0</v>
      </c>
      <c r="AH1428" s="3">
        <v>1</v>
      </c>
    </row>
    <row r="1429" spans="1:34" x14ac:dyDescent="0.3">
      <c r="A1429" t="s">
        <v>3040</v>
      </c>
      <c r="B1429" t="s">
        <v>3041</v>
      </c>
      <c r="C1429" t="s">
        <v>1860</v>
      </c>
      <c r="D1429">
        <v>3700000</v>
      </c>
      <c r="E1429">
        <v>3700000</v>
      </c>
      <c r="F1429">
        <v>0</v>
      </c>
      <c r="G1429">
        <v>0</v>
      </c>
      <c r="H1429">
        <v>0</v>
      </c>
      <c r="I1429">
        <v>3650220.09</v>
      </c>
      <c r="J1429" s="186">
        <v>98.654597027027023</v>
      </c>
      <c r="K1429">
        <v>0</v>
      </c>
      <c r="L1429">
        <v>0</v>
      </c>
      <c r="M1429">
        <v>3352301.04</v>
      </c>
      <c r="N1429">
        <v>297919.05</v>
      </c>
      <c r="O1429">
        <v>3650220.09</v>
      </c>
      <c r="P1429">
        <v>0</v>
      </c>
      <c r="Q1429">
        <v>0</v>
      </c>
      <c r="R1429">
        <v>0</v>
      </c>
      <c r="S1429" t="s">
        <v>111</v>
      </c>
      <c r="T1429" t="s">
        <v>112</v>
      </c>
      <c r="U1429" t="s">
        <v>113</v>
      </c>
      <c r="V1429" t="s">
        <v>112</v>
      </c>
      <c r="W1429" t="s">
        <v>33</v>
      </c>
      <c r="X1429" t="s">
        <v>114</v>
      </c>
      <c r="Y1429" t="s">
        <v>35</v>
      </c>
      <c r="Z1429" s="198">
        <v>45621</v>
      </c>
      <c r="AA1429" s="198">
        <v>46112</v>
      </c>
      <c r="AB1429" t="s">
        <v>36</v>
      </c>
      <c r="AC1429">
        <v>3700000</v>
      </c>
      <c r="AD1429" t="s">
        <v>113</v>
      </c>
      <c r="AE1429" t="s">
        <v>2231</v>
      </c>
      <c r="AF1429" s="37">
        <v>0</v>
      </c>
      <c r="AG1429" s="79" t="str">
        <f t="shared" si="22"/>
        <v>0</v>
      </c>
      <c r="AH1429" s="3">
        <v>1</v>
      </c>
    </row>
    <row r="1430" spans="1:34" x14ac:dyDescent="0.3">
      <c r="A1430" t="s">
        <v>3001</v>
      </c>
      <c r="B1430" t="s">
        <v>3002</v>
      </c>
      <c r="C1430" t="s">
        <v>1857</v>
      </c>
      <c r="D1430">
        <v>3000000</v>
      </c>
      <c r="E1430">
        <v>3000000</v>
      </c>
      <c r="F1430">
        <v>164667.1</v>
      </c>
      <c r="G1430">
        <v>0</v>
      </c>
      <c r="H1430">
        <v>0</v>
      </c>
      <c r="I1430">
        <v>2817376.55</v>
      </c>
      <c r="J1430" s="186">
        <v>93.912551666666658</v>
      </c>
      <c r="K1430">
        <v>0</v>
      </c>
      <c r="L1430">
        <v>0</v>
      </c>
      <c r="M1430">
        <v>2817376.55</v>
      </c>
      <c r="N1430">
        <v>0</v>
      </c>
      <c r="O1430">
        <v>2982043.65</v>
      </c>
      <c r="P1430">
        <v>0</v>
      </c>
      <c r="Q1430">
        <v>0</v>
      </c>
      <c r="R1430">
        <v>0</v>
      </c>
      <c r="S1430" t="s">
        <v>2156</v>
      </c>
      <c r="T1430" t="s">
        <v>100</v>
      </c>
      <c r="U1430" t="s">
        <v>101</v>
      </c>
      <c r="V1430" t="s">
        <v>100</v>
      </c>
      <c r="W1430" t="s">
        <v>33</v>
      </c>
      <c r="X1430" t="s">
        <v>102</v>
      </c>
      <c r="Y1430" t="s">
        <v>35</v>
      </c>
      <c r="Z1430" s="198">
        <v>45621</v>
      </c>
      <c r="AA1430" s="198">
        <v>45961</v>
      </c>
      <c r="AB1430" t="s">
        <v>36</v>
      </c>
      <c r="AC1430">
        <v>3000000</v>
      </c>
      <c r="AD1430" t="s">
        <v>101</v>
      </c>
      <c r="AE1430" t="s">
        <v>45</v>
      </c>
      <c r="AF1430" s="37">
        <v>0</v>
      </c>
      <c r="AG1430" s="79" t="str">
        <f t="shared" si="22"/>
        <v>0</v>
      </c>
      <c r="AH1430" s="3">
        <v>1</v>
      </c>
    </row>
    <row r="1431" spans="1:34" x14ac:dyDescent="0.3">
      <c r="A1431" t="s">
        <v>3007</v>
      </c>
      <c r="B1431" t="s">
        <v>3008</v>
      </c>
      <c r="C1431" t="s">
        <v>1853</v>
      </c>
      <c r="D1431">
        <v>3500000</v>
      </c>
      <c r="E1431">
        <v>3500000</v>
      </c>
      <c r="F1431">
        <v>301.12</v>
      </c>
      <c r="G1431">
        <v>0</v>
      </c>
      <c r="H1431">
        <v>0</v>
      </c>
      <c r="I1431">
        <v>3473328.43</v>
      </c>
      <c r="J1431" s="186">
        <v>99.237955142857146</v>
      </c>
      <c r="K1431">
        <v>0</v>
      </c>
      <c r="L1431">
        <v>0</v>
      </c>
      <c r="M1431">
        <v>3435850.63</v>
      </c>
      <c r="N1431">
        <v>37477.800000000003</v>
      </c>
      <c r="O1431">
        <v>3473629.55</v>
      </c>
      <c r="P1431">
        <v>0</v>
      </c>
      <c r="Q1431">
        <v>0</v>
      </c>
      <c r="R1431">
        <v>0</v>
      </c>
      <c r="S1431" t="s">
        <v>391</v>
      </c>
      <c r="T1431" t="s">
        <v>31</v>
      </c>
      <c r="U1431" t="s">
        <v>32</v>
      </c>
      <c r="V1431" t="s">
        <v>31</v>
      </c>
      <c r="W1431" t="s">
        <v>33</v>
      </c>
      <c r="X1431" t="s">
        <v>34</v>
      </c>
      <c r="Y1431" t="s">
        <v>35</v>
      </c>
      <c r="Z1431" s="198">
        <v>45621</v>
      </c>
      <c r="AA1431" s="198">
        <v>46112</v>
      </c>
      <c r="AB1431" t="s">
        <v>36</v>
      </c>
      <c r="AC1431">
        <v>3500000</v>
      </c>
      <c r="AD1431" t="s">
        <v>32</v>
      </c>
      <c r="AE1431" t="s">
        <v>45</v>
      </c>
      <c r="AF1431" s="37">
        <v>0</v>
      </c>
      <c r="AG1431" s="79" t="str">
        <f t="shared" si="22"/>
        <v>0</v>
      </c>
      <c r="AH1431" s="3">
        <v>1</v>
      </c>
    </row>
    <row r="1432" spans="1:34" x14ac:dyDescent="0.3">
      <c r="A1432" t="s">
        <v>3050</v>
      </c>
      <c r="B1432" t="s">
        <v>3051</v>
      </c>
      <c r="C1432" t="s">
        <v>1857</v>
      </c>
      <c r="D1432">
        <v>2474000</v>
      </c>
      <c r="E1432">
        <v>2474000</v>
      </c>
      <c r="F1432">
        <v>0</v>
      </c>
      <c r="G1432">
        <v>0</v>
      </c>
      <c r="H1432">
        <v>0</v>
      </c>
      <c r="I1432">
        <v>1209093.99</v>
      </c>
      <c r="J1432" s="186">
        <v>48.872028698464028</v>
      </c>
      <c r="K1432">
        <v>0</v>
      </c>
      <c r="L1432">
        <v>0</v>
      </c>
      <c r="M1432">
        <v>1209093.99</v>
      </c>
      <c r="N1432">
        <v>0</v>
      </c>
      <c r="O1432">
        <v>1209093.99</v>
      </c>
      <c r="P1432">
        <v>0</v>
      </c>
      <c r="Q1432">
        <v>0</v>
      </c>
      <c r="R1432">
        <v>0</v>
      </c>
      <c r="S1432" t="s">
        <v>2156</v>
      </c>
      <c r="T1432" t="s">
        <v>100</v>
      </c>
      <c r="U1432" t="s">
        <v>101</v>
      </c>
      <c r="V1432" t="s">
        <v>100</v>
      </c>
      <c r="W1432" t="s">
        <v>33</v>
      </c>
      <c r="X1432" t="s">
        <v>102</v>
      </c>
      <c r="Y1432" t="s">
        <v>35</v>
      </c>
      <c r="Z1432" s="198">
        <v>45621</v>
      </c>
      <c r="AA1432" s="198">
        <v>45808</v>
      </c>
      <c r="AB1432" t="s">
        <v>36</v>
      </c>
      <c r="AC1432">
        <v>2474000</v>
      </c>
      <c r="AD1432" t="s">
        <v>101</v>
      </c>
      <c r="AE1432" t="s">
        <v>45</v>
      </c>
      <c r="AF1432" s="37">
        <v>0</v>
      </c>
      <c r="AG1432" s="79" t="str">
        <f t="shared" si="22"/>
        <v>0</v>
      </c>
      <c r="AH1432" s="3">
        <v>1</v>
      </c>
    </row>
    <row r="1433" spans="1:34" x14ac:dyDescent="0.3">
      <c r="A1433" t="s">
        <v>3026</v>
      </c>
      <c r="B1433" t="s">
        <v>3027</v>
      </c>
      <c r="C1433" t="s">
        <v>1853</v>
      </c>
      <c r="D1433">
        <v>6500000</v>
      </c>
      <c r="E1433">
        <v>6500000</v>
      </c>
      <c r="F1433">
        <v>445721.14</v>
      </c>
      <c r="G1433">
        <v>0</v>
      </c>
      <c r="H1433">
        <v>0</v>
      </c>
      <c r="I1433">
        <v>5373700.3200000003</v>
      </c>
      <c r="J1433" s="186">
        <v>82.672312615384627</v>
      </c>
      <c r="K1433">
        <v>0</v>
      </c>
      <c r="L1433">
        <v>0</v>
      </c>
      <c r="M1433">
        <v>4181455</v>
      </c>
      <c r="N1433">
        <v>1192245.32</v>
      </c>
      <c r="O1433">
        <v>5819421.46</v>
      </c>
      <c r="P1433">
        <v>0</v>
      </c>
      <c r="Q1433">
        <v>0</v>
      </c>
      <c r="R1433">
        <v>0</v>
      </c>
      <c r="S1433" t="s">
        <v>391</v>
      </c>
      <c r="T1433" t="s">
        <v>31</v>
      </c>
      <c r="U1433" t="s">
        <v>32</v>
      </c>
      <c r="V1433" t="s">
        <v>31</v>
      </c>
      <c r="W1433" t="s">
        <v>33</v>
      </c>
      <c r="X1433" t="s">
        <v>34</v>
      </c>
      <c r="Y1433" t="s">
        <v>35</v>
      </c>
      <c r="Z1433" s="198">
        <v>45623</v>
      </c>
      <c r="AA1433" s="198">
        <v>46112</v>
      </c>
      <c r="AB1433" t="s">
        <v>36</v>
      </c>
      <c r="AC1433">
        <v>6500000</v>
      </c>
      <c r="AD1433" t="s">
        <v>32</v>
      </c>
      <c r="AE1433" t="s">
        <v>45</v>
      </c>
      <c r="AF1433" s="37">
        <v>0</v>
      </c>
      <c r="AG1433" s="79" t="str">
        <f t="shared" si="22"/>
        <v>0</v>
      </c>
      <c r="AH1433" s="3">
        <v>1</v>
      </c>
    </row>
    <row r="1434" spans="1:34" x14ac:dyDescent="0.3">
      <c r="A1434" t="s">
        <v>3081</v>
      </c>
      <c r="B1434" t="s">
        <v>3082</v>
      </c>
      <c r="C1434" t="s">
        <v>1855</v>
      </c>
      <c r="D1434">
        <v>6984000</v>
      </c>
      <c r="E1434">
        <v>6984000</v>
      </c>
      <c r="F1434">
        <v>141747.62</v>
      </c>
      <c r="G1434">
        <v>0</v>
      </c>
      <c r="H1434">
        <v>0</v>
      </c>
      <c r="I1434">
        <v>5806911.9000000004</v>
      </c>
      <c r="J1434" s="186">
        <v>83.1459321305842</v>
      </c>
      <c r="K1434">
        <v>0</v>
      </c>
      <c r="L1434">
        <v>0</v>
      </c>
      <c r="M1434">
        <v>5806911.8700000001</v>
      </c>
      <c r="N1434">
        <v>0.03</v>
      </c>
      <c r="O1434">
        <v>5948659.5199999996</v>
      </c>
      <c r="P1434">
        <v>0</v>
      </c>
      <c r="Q1434">
        <v>0</v>
      </c>
      <c r="R1434">
        <v>0</v>
      </c>
      <c r="S1434" t="s">
        <v>286</v>
      </c>
      <c r="T1434" t="s">
        <v>57</v>
      </c>
      <c r="U1434" t="s">
        <v>58</v>
      </c>
      <c r="V1434" t="s">
        <v>57</v>
      </c>
      <c r="W1434" t="s">
        <v>33</v>
      </c>
      <c r="X1434" t="s">
        <v>59</v>
      </c>
      <c r="Y1434" t="s">
        <v>35</v>
      </c>
      <c r="Z1434" s="198">
        <v>45628</v>
      </c>
      <c r="AA1434" s="198">
        <v>46112</v>
      </c>
      <c r="AB1434" t="s">
        <v>36</v>
      </c>
      <c r="AC1434">
        <v>6984000</v>
      </c>
      <c r="AD1434" t="s">
        <v>58</v>
      </c>
      <c r="AE1434" t="s">
        <v>45</v>
      </c>
      <c r="AF1434" s="37">
        <v>0</v>
      </c>
      <c r="AG1434" s="79" t="str">
        <f t="shared" si="22"/>
        <v>0</v>
      </c>
      <c r="AH1434" s="3">
        <v>1</v>
      </c>
    </row>
    <row r="1435" spans="1:34" x14ac:dyDescent="0.3">
      <c r="A1435" t="s">
        <v>3024</v>
      </c>
      <c r="B1435" t="s">
        <v>3025</v>
      </c>
      <c r="C1435" t="s">
        <v>1853</v>
      </c>
      <c r="D1435">
        <v>2800000</v>
      </c>
      <c r="E1435">
        <v>2800000</v>
      </c>
      <c r="F1435">
        <v>0</v>
      </c>
      <c r="G1435">
        <v>0</v>
      </c>
      <c r="H1435">
        <v>0</v>
      </c>
      <c r="I1435">
        <v>2520685.15</v>
      </c>
      <c r="J1435" s="186">
        <v>90.024469642857142</v>
      </c>
      <c r="K1435">
        <v>0</v>
      </c>
      <c r="L1435">
        <v>0</v>
      </c>
      <c r="M1435">
        <v>2291608.6800000002</v>
      </c>
      <c r="N1435">
        <v>229076.47</v>
      </c>
      <c r="O1435">
        <v>2520685.15</v>
      </c>
      <c r="P1435">
        <v>0</v>
      </c>
      <c r="Q1435">
        <v>0</v>
      </c>
      <c r="R1435">
        <v>0</v>
      </c>
      <c r="S1435" t="s">
        <v>391</v>
      </c>
      <c r="T1435" t="s">
        <v>31</v>
      </c>
      <c r="U1435" t="s">
        <v>32</v>
      </c>
      <c r="V1435" t="s">
        <v>31</v>
      </c>
      <c r="W1435" t="s">
        <v>33</v>
      </c>
      <c r="X1435" t="s">
        <v>34</v>
      </c>
      <c r="Y1435" t="s">
        <v>35</v>
      </c>
      <c r="Z1435" s="198">
        <v>45623</v>
      </c>
      <c r="AA1435" s="198">
        <v>46112</v>
      </c>
      <c r="AB1435" t="s">
        <v>36</v>
      </c>
      <c r="AC1435">
        <v>2800000</v>
      </c>
      <c r="AD1435" t="s">
        <v>32</v>
      </c>
      <c r="AE1435" t="s">
        <v>45</v>
      </c>
      <c r="AF1435" s="37">
        <v>0</v>
      </c>
      <c r="AG1435" s="79" t="str">
        <f t="shared" si="22"/>
        <v>0</v>
      </c>
      <c r="AH1435" s="3">
        <v>1</v>
      </c>
    </row>
    <row r="1436" spans="1:34" x14ac:dyDescent="0.3">
      <c r="A1436" t="s">
        <v>3015</v>
      </c>
      <c r="B1436" t="s">
        <v>3016</v>
      </c>
      <c r="C1436" t="s">
        <v>1856</v>
      </c>
      <c r="D1436">
        <v>3500000</v>
      </c>
      <c r="E1436">
        <v>3500000</v>
      </c>
      <c r="F1436">
        <v>0</v>
      </c>
      <c r="G1436">
        <v>75661.36</v>
      </c>
      <c r="H1436">
        <v>75661.36</v>
      </c>
      <c r="I1436">
        <v>3496026.34</v>
      </c>
      <c r="J1436" s="186">
        <v>99.88646685714285</v>
      </c>
      <c r="K1436">
        <v>0</v>
      </c>
      <c r="L1436">
        <v>0</v>
      </c>
      <c r="M1436">
        <v>3420364.98</v>
      </c>
      <c r="N1436">
        <v>0</v>
      </c>
      <c r="O1436">
        <v>3496026.34</v>
      </c>
      <c r="P1436">
        <v>0</v>
      </c>
      <c r="Q1436">
        <v>0</v>
      </c>
      <c r="R1436">
        <v>0</v>
      </c>
      <c r="S1436" t="s">
        <v>3017</v>
      </c>
      <c r="T1436" t="s">
        <v>76</v>
      </c>
      <c r="U1436" t="s">
        <v>77</v>
      </c>
      <c r="V1436" t="s">
        <v>76</v>
      </c>
      <c r="W1436" t="s">
        <v>33</v>
      </c>
      <c r="X1436" t="s">
        <v>78</v>
      </c>
      <c r="Y1436" t="s">
        <v>35</v>
      </c>
      <c r="Z1436" s="198">
        <v>45621</v>
      </c>
      <c r="AA1436" s="198">
        <v>46112</v>
      </c>
      <c r="AB1436" t="s">
        <v>36</v>
      </c>
      <c r="AC1436">
        <v>3500000</v>
      </c>
      <c r="AD1436" t="s">
        <v>77</v>
      </c>
      <c r="AE1436" t="s">
        <v>45</v>
      </c>
      <c r="AF1436" s="37">
        <v>0</v>
      </c>
      <c r="AG1436" s="79" t="str">
        <f t="shared" si="22"/>
        <v>0</v>
      </c>
      <c r="AH1436" s="3">
        <v>1</v>
      </c>
    </row>
    <row r="1437" spans="1:34" x14ac:dyDescent="0.3">
      <c r="A1437" t="s">
        <v>3018</v>
      </c>
      <c r="B1437" t="s">
        <v>3019</v>
      </c>
      <c r="C1437" t="s">
        <v>1856</v>
      </c>
      <c r="D1437">
        <v>4300000</v>
      </c>
      <c r="E1437">
        <v>4300000</v>
      </c>
      <c r="F1437">
        <v>0</v>
      </c>
      <c r="G1437">
        <v>0</v>
      </c>
      <c r="H1437">
        <v>0</v>
      </c>
      <c r="I1437">
        <v>4295772.95</v>
      </c>
      <c r="J1437" s="186">
        <v>99.901696511627918</v>
      </c>
      <c r="K1437">
        <v>0</v>
      </c>
      <c r="L1437">
        <v>0</v>
      </c>
      <c r="M1437">
        <v>4295772.96</v>
      </c>
      <c r="N1437">
        <v>-0.01</v>
      </c>
      <c r="O1437">
        <v>4295772.95</v>
      </c>
      <c r="P1437">
        <v>0</v>
      </c>
      <c r="Q1437">
        <v>0</v>
      </c>
      <c r="R1437">
        <v>0</v>
      </c>
      <c r="S1437" t="s">
        <v>3017</v>
      </c>
      <c r="T1437" t="s">
        <v>76</v>
      </c>
      <c r="U1437" t="s">
        <v>77</v>
      </c>
      <c r="V1437" t="s">
        <v>76</v>
      </c>
      <c r="W1437" t="s">
        <v>33</v>
      </c>
      <c r="X1437" t="s">
        <v>78</v>
      </c>
      <c r="Y1437" t="s">
        <v>35</v>
      </c>
      <c r="Z1437" s="198">
        <v>45621</v>
      </c>
      <c r="AA1437" s="198">
        <v>46112</v>
      </c>
      <c r="AB1437" t="s">
        <v>36</v>
      </c>
      <c r="AC1437">
        <v>4300000</v>
      </c>
      <c r="AD1437" t="s">
        <v>77</v>
      </c>
      <c r="AE1437" t="s">
        <v>45</v>
      </c>
      <c r="AF1437" s="37">
        <v>0</v>
      </c>
      <c r="AG1437" s="79" t="str">
        <f t="shared" si="22"/>
        <v>1</v>
      </c>
      <c r="AH1437" s="3">
        <v>1</v>
      </c>
    </row>
    <row r="1438" spans="1:34" x14ac:dyDescent="0.3">
      <c r="A1438" t="s">
        <v>3020</v>
      </c>
      <c r="B1438" t="s">
        <v>3021</v>
      </c>
      <c r="C1438" t="s">
        <v>1856</v>
      </c>
      <c r="D1438">
        <v>2000000</v>
      </c>
      <c r="E1438">
        <v>2000000</v>
      </c>
      <c r="F1438">
        <v>0</v>
      </c>
      <c r="G1438">
        <v>0</v>
      </c>
      <c r="H1438">
        <v>0</v>
      </c>
      <c r="I1438">
        <v>1996983.99</v>
      </c>
      <c r="J1438" s="186">
        <v>99.849199499999997</v>
      </c>
      <c r="K1438">
        <v>0</v>
      </c>
      <c r="L1438">
        <v>0</v>
      </c>
      <c r="M1438">
        <v>1996983.99</v>
      </c>
      <c r="N1438">
        <v>0</v>
      </c>
      <c r="O1438">
        <v>1996983.99</v>
      </c>
      <c r="P1438">
        <v>0</v>
      </c>
      <c r="Q1438">
        <v>0</v>
      </c>
      <c r="R1438">
        <v>0</v>
      </c>
      <c r="S1438" t="s">
        <v>3017</v>
      </c>
      <c r="T1438" t="s">
        <v>76</v>
      </c>
      <c r="U1438" t="s">
        <v>77</v>
      </c>
      <c r="V1438" t="s">
        <v>76</v>
      </c>
      <c r="W1438" t="s">
        <v>33</v>
      </c>
      <c r="X1438" t="s">
        <v>78</v>
      </c>
      <c r="Y1438" t="s">
        <v>35</v>
      </c>
      <c r="Z1438" s="198">
        <v>45621</v>
      </c>
      <c r="AA1438" s="198">
        <v>46112</v>
      </c>
      <c r="AB1438" t="s">
        <v>36</v>
      </c>
      <c r="AC1438">
        <v>2000000</v>
      </c>
      <c r="AD1438" t="s">
        <v>77</v>
      </c>
      <c r="AE1438" t="s">
        <v>45</v>
      </c>
      <c r="AF1438" s="37">
        <v>0</v>
      </c>
      <c r="AG1438" s="79" t="str">
        <f t="shared" si="22"/>
        <v>0</v>
      </c>
      <c r="AH1438" s="3">
        <v>1</v>
      </c>
    </row>
    <row r="1439" spans="1:34" x14ac:dyDescent="0.3">
      <c r="A1439" t="s">
        <v>3022</v>
      </c>
      <c r="B1439" t="s">
        <v>3023</v>
      </c>
      <c r="C1439" t="s">
        <v>1856</v>
      </c>
      <c r="D1439">
        <v>2300000</v>
      </c>
      <c r="E1439">
        <v>2300000</v>
      </c>
      <c r="F1439">
        <v>0</v>
      </c>
      <c r="G1439">
        <v>576671.06999999995</v>
      </c>
      <c r="H1439">
        <v>576671.06999999995</v>
      </c>
      <c r="I1439">
        <v>2224457.5</v>
      </c>
      <c r="J1439" s="186">
        <v>96.715543478260869</v>
      </c>
      <c r="K1439">
        <v>0</v>
      </c>
      <c r="L1439">
        <v>0</v>
      </c>
      <c r="M1439">
        <v>1627586</v>
      </c>
      <c r="N1439">
        <v>20200.43</v>
      </c>
      <c r="O1439">
        <v>2224457.5</v>
      </c>
      <c r="P1439">
        <v>0</v>
      </c>
      <c r="Q1439">
        <v>0</v>
      </c>
      <c r="R1439">
        <v>0</v>
      </c>
      <c r="S1439" t="s">
        <v>3017</v>
      </c>
      <c r="T1439" t="s">
        <v>76</v>
      </c>
      <c r="U1439" t="s">
        <v>77</v>
      </c>
      <c r="V1439" t="s">
        <v>76</v>
      </c>
      <c r="W1439" t="s">
        <v>33</v>
      </c>
      <c r="X1439" t="s">
        <v>78</v>
      </c>
      <c r="Y1439" t="s">
        <v>35</v>
      </c>
      <c r="Z1439" s="198">
        <v>45621</v>
      </c>
      <c r="AA1439" s="198">
        <v>46112</v>
      </c>
      <c r="AB1439" t="s">
        <v>36</v>
      </c>
      <c r="AC1439">
        <v>2300000</v>
      </c>
      <c r="AD1439" t="s">
        <v>77</v>
      </c>
      <c r="AE1439" t="s">
        <v>45</v>
      </c>
      <c r="AF1439" s="37">
        <v>0</v>
      </c>
      <c r="AG1439" s="79" t="str">
        <f t="shared" si="22"/>
        <v>0</v>
      </c>
      <c r="AH1439" s="3">
        <v>1</v>
      </c>
    </row>
    <row r="1440" spans="1:34" x14ac:dyDescent="0.3">
      <c r="A1440" t="s">
        <v>3038</v>
      </c>
      <c r="B1440" t="s">
        <v>3039</v>
      </c>
      <c r="C1440" t="s">
        <v>1854</v>
      </c>
      <c r="D1440">
        <v>1300000</v>
      </c>
      <c r="E1440">
        <v>1300000</v>
      </c>
      <c r="F1440">
        <v>0</v>
      </c>
      <c r="G1440">
        <v>0</v>
      </c>
      <c r="H1440">
        <v>0</v>
      </c>
      <c r="I1440">
        <v>1194324.03</v>
      </c>
      <c r="J1440" s="186">
        <v>91.871079230769226</v>
      </c>
      <c r="K1440">
        <v>0</v>
      </c>
      <c r="L1440">
        <v>0</v>
      </c>
      <c r="M1440">
        <v>1194324.03</v>
      </c>
      <c r="N1440">
        <v>0</v>
      </c>
      <c r="O1440">
        <v>1194324.03</v>
      </c>
      <c r="P1440">
        <v>0</v>
      </c>
      <c r="Q1440">
        <v>0</v>
      </c>
      <c r="R1440">
        <v>0</v>
      </c>
      <c r="S1440" t="s">
        <v>72</v>
      </c>
      <c r="T1440" t="s">
        <v>41</v>
      </c>
      <c r="U1440" t="s">
        <v>42</v>
      </c>
      <c r="V1440" t="s">
        <v>41</v>
      </c>
      <c r="W1440" t="s">
        <v>33</v>
      </c>
      <c r="X1440" t="s">
        <v>43</v>
      </c>
      <c r="Y1440" t="s">
        <v>35</v>
      </c>
      <c r="Z1440" s="198">
        <v>45621</v>
      </c>
      <c r="AA1440" s="198">
        <v>45991</v>
      </c>
      <c r="AB1440" t="s">
        <v>36</v>
      </c>
      <c r="AC1440">
        <v>1300000</v>
      </c>
      <c r="AD1440" t="s">
        <v>42</v>
      </c>
      <c r="AE1440" t="s">
        <v>37</v>
      </c>
      <c r="AF1440" s="37">
        <v>0</v>
      </c>
      <c r="AG1440" s="79" t="str">
        <f t="shared" si="22"/>
        <v>0</v>
      </c>
      <c r="AH1440" s="3">
        <v>1</v>
      </c>
    </row>
    <row r="1441" spans="1:34" x14ac:dyDescent="0.3">
      <c r="A1441" t="s">
        <v>3003</v>
      </c>
      <c r="B1441" t="s">
        <v>3004</v>
      </c>
      <c r="C1441" t="s">
        <v>1854</v>
      </c>
      <c r="D1441">
        <v>900000</v>
      </c>
      <c r="E1441">
        <v>900000</v>
      </c>
      <c r="F1441">
        <v>0</v>
      </c>
      <c r="G1441">
        <v>0</v>
      </c>
      <c r="H1441">
        <v>0</v>
      </c>
      <c r="I1441">
        <v>725073.41</v>
      </c>
      <c r="J1441" s="186">
        <v>80.563712222222222</v>
      </c>
      <c r="K1441">
        <v>0</v>
      </c>
      <c r="L1441">
        <v>0</v>
      </c>
      <c r="M1441">
        <v>725073.41</v>
      </c>
      <c r="N1441">
        <v>0</v>
      </c>
      <c r="O1441">
        <v>725073.41</v>
      </c>
      <c r="P1441">
        <v>0</v>
      </c>
      <c r="Q1441">
        <v>0</v>
      </c>
      <c r="R1441">
        <v>0</v>
      </c>
      <c r="S1441" t="s">
        <v>72</v>
      </c>
      <c r="T1441" t="s">
        <v>41</v>
      </c>
      <c r="U1441" t="s">
        <v>42</v>
      </c>
      <c r="V1441" t="s">
        <v>41</v>
      </c>
      <c r="W1441" t="s">
        <v>33</v>
      </c>
      <c r="X1441" t="s">
        <v>43</v>
      </c>
      <c r="Y1441" t="s">
        <v>35</v>
      </c>
      <c r="Z1441" s="198">
        <v>45622</v>
      </c>
      <c r="AA1441" s="198">
        <v>45991</v>
      </c>
      <c r="AB1441" t="s">
        <v>36</v>
      </c>
      <c r="AC1441">
        <v>900000</v>
      </c>
      <c r="AD1441" t="s">
        <v>42</v>
      </c>
      <c r="AE1441" t="s">
        <v>45</v>
      </c>
      <c r="AF1441" s="37">
        <v>0</v>
      </c>
      <c r="AG1441" s="79" t="str">
        <f t="shared" si="22"/>
        <v>0</v>
      </c>
      <c r="AH1441" s="3">
        <v>1</v>
      </c>
    </row>
    <row r="1442" spans="1:34" x14ac:dyDescent="0.3">
      <c r="A1442" t="s">
        <v>3028</v>
      </c>
      <c r="B1442" t="s">
        <v>3029</v>
      </c>
      <c r="C1442" t="s">
        <v>1855</v>
      </c>
      <c r="D1442">
        <v>2700000</v>
      </c>
      <c r="E1442">
        <v>2700000</v>
      </c>
      <c r="F1442">
        <v>172064.22</v>
      </c>
      <c r="G1442">
        <v>0</v>
      </c>
      <c r="H1442">
        <v>0</v>
      </c>
      <c r="I1442">
        <v>1985830.17</v>
      </c>
      <c r="J1442" s="186">
        <v>73.54926555555555</v>
      </c>
      <c r="K1442">
        <v>0</v>
      </c>
      <c r="L1442">
        <v>0</v>
      </c>
      <c r="M1442">
        <v>1985830.17</v>
      </c>
      <c r="N1442">
        <v>0</v>
      </c>
      <c r="O1442">
        <v>2157894.39</v>
      </c>
      <c r="P1442">
        <v>0</v>
      </c>
      <c r="Q1442">
        <v>0</v>
      </c>
      <c r="R1442">
        <v>0</v>
      </c>
      <c r="S1442" t="s">
        <v>286</v>
      </c>
      <c r="T1442" t="s">
        <v>57</v>
      </c>
      <c r="U1442" t="s">
        <v>58</v>
      </c>
      <c r="V1442" t="s">
        <v>57</v>
      </c>
      <c r="W1442" t="s">
        <v>33</v>
      </c>
      <c r="X1442" t="s">
        <v>59</v>
      </c>
      <c r="Y1442" t="s">
        <v>35</v>
      </c>
      <c r="Z1442" s="198">
        <v>45623</v>
      </c>
      <c r="AA1442" s="198">
        <v>46112</v>
      </c>
      <c r="AB1442" t="s">
        <v>36</v>
      </c>
      <c r="AC1442">
        <v>2700000</v>
      </c>
      <c r="AD1442" t="s">
        <v>58</v>
      </c>
      <c r="AE1442" t="s">
        <v>45</v>
      </c>
      <c r="AF1442" s="37">
        <v>0</v>
      </c>
      <c r="AG1442" s="79" t="str">
        <f t="shared" si="22"/>
        <v>0</v>
      </c>
      <c r="AH1442" s="3">
        <v>1</v>
      </c>
    </row>
    <row r="1443" spans="1:34" x14ac:dyDescent="0.3">
      <c r="A1443" t="s">
        <v>3034</v>
      </c>
      <c r="B1443" t="s">
        <v>3035</v>
      </c>
      <c r="C1443" t="s">
        <v>1857</v>
      </c>
      <c r="D1443">
        <v>6500000</v>
      </c>
      <c r="E1443">
        <v>6500000</v>
      </c>
      <c r="F1443">
        <v>483322.8</v>
      </c>
      <c r="G1443">
        <v>0</v>
      </c>
      <c r="H1443">
        <v>0</v>
      </c>
      <c r="I1443">
        <v>5559380.2699999996</v>
      </c>
      <c r="J1443" s="186">
        <v>85.528927230769227</v>
      </c>
      <c r="K1443">
        <v>0</v>
      </c>
      <c r="L1443">
        <v>0</v>
      </c>
      <c r="M1443">
        <v>4531660.6500000004</v>
      </c>
      <c r="N1443">
        <v>1027719.62</v>
      </c>
      <c r="O1443">
        <v>6042703.0700000003</v>
      </c>
      <c r="P1443">
        <v>0</v>
      </c>
      <c r="Q1443">
        <v>0</v>
      </c>
      <c r="R1443">
        <v>0</v>
      </c>
      <c r="S1443" t="s">
        <v>2156</v>
      </c>
      <c r="T1443" t="s">
        <v>100</v>
      </c>
      <c r="U1443" t="s">
        <v>101</v>
      </c>
      <c r="V1443" t="s">
        <v>100</v>
      </c>
      <c r="W1443" t="s">
        <v>33</v>
      </c>
      <c r="X1443" t="s">
        <v>102</v>
      </c>
      <c r="Y1443" t="s">
        <v>35</v>
      </c>
      <c r="Z1443" s="198">
        <v>45623</v>
      </c>
      <c r="AA1443" s="198">
        <v>45838</v>
      </c>
      <c r="AB1443" t="s">
        <v>36</v>
      </c>
      <c r="AC1443">
        <v>6500000</v>
      </c>
      <c r="AD1443" t="s">
        <v>101</v>
      </c>
      <c r="AE1443" t="s">
        <v>45</v>
      </c>
      <c r="AF1443" s="37">
        <v>0</v>
      </c>
      <c r="AG1443" s="79" t="str">
        <f t="shared" si="22"/>
        <v>0</v>
      </c>
      <c r="AH1443" s="3">
        <v>1</v>
      </c>
    </row>
    <row r="1444" spans="1:34" x14ac:dyDescent="0.3">
      <c r="A1444" t="s">
        <v>3032</v>
      </c>
      <c r="B1444" t="s">
        <v>3033</v>
      </c>
      <c r="C1444" t="s">
        <v>1855</v>
      </c>
      <c r="D1444">
        <v>2800000</v>
      </c>
      <c r="E1444">
        <v>2800000</v>
      </c>
      <c r="F1444">
        <v>918350.61</v>
      </c>
      <c r="G1444">
        <v>0</v>
      </c>
      <c r="H1444">
        <v>0</v>
      </c>
      <c r="I1444">
        <v>1876276.31</v>
      </c>
      <c r="J1444" s="186">
        <v>67.009868214285717</v>
      </c>
      <c r="K1444">
        <v>0</v>
      </c>
      <c r="L1444">
        <v>0</v>
      </c>
      <c r="M1444">
        <v>0</v>
      </c>
      <c r="N1444">
        <v>1876276.31</v>
      </c>
      <c r="O1444">
        <v>2794626.92</v>
      </c>
      <c r="P1444">
        <v>0</v>
      </c>
      <c r="Q1444">
        <v>0</v>
      </c>
      <c r="R1444">
        <v>0</v>
      </c>
      <c r="S1444" t="s">
        <v>286</v>
      </c>
      <c r="T1444" t="s">
        <v>57</v>
      </c>
      <c r="U1444" t="s">
        <v>58</v>
      </c>
      <c r="V1444" t="s">
        <v>57</v>
      </c>
      <c r="W1444" t="s">
        <v>33</v>
      </c>
      <c r="X1444" t="s">
        <v>59</v>
      </c>
      <c r="Y1444" t="s">
        <v>35</v>
      </c>
      <c r="Z1444" s="198">
        <v>45623</v>
      </c>
      <c r="AA1444" s="198">
        <v>46112</v>
      </c>
      <c r="AB1444" t="s">
        <v>36</v>
      </c>
      <c r="AC1444">
        <v>2800000</v>
      </c>
      <c r="AD1444" t="s">
        <v>58</v>
      </c>
      <c r="AE1444" t="s">
        <v>45</v>
      </c>
      <c r="AF1444" s="37">
        <v>0</v>
      </c>
      <c r="AG1444" s="79" t="str">
        <f t="shared" si="22"/>
        <v>0</v>
      </c>
      <c r="AH1444" s="3">
        <v>1</v>
      </c>
    </row>
    <row r="1445" spans="1:34" x14ac:dyDescent="0.3">
      <c r="A1445" t="s">
        <v>3030</v>
      </c>
      <c r="B1445" t="s">
        <v>3031</v>
      </c>
      <c r="C1445" t="s">
        <v>1853</v>
      </c>
      <c r="D1445">
        <v>3000000</v>
      </c>
      <c r="E1445">
        <v>3000000</v>
      </c>
      <c r="F1445">
        <v>0</v>
      </c>
      <c r="G1445">
        <v>0</v>
      </c>
      <c r="H1445">
        <v>0</v>
      </c>
      <c r="I1445">
        <v>2002825.38</v>
      </c>
      <c r="J1445" s="186">
        <v>66.760846000000001</v>
      </c>
      <c r="K1445">
        <v>0</v>
      </c>
      <c r="L1445">
        <v>0</v>
      </c>
      <c r="M1445">
        <v>2002825.38</v>
      </c>
      <c r="N1445">
        <v>0</v>
      </c>
      <c r="O1445">
        <v>2002825.38</v>
      </c>
      <c r="P1445">
        <v>0</v>
      </c>
      <c r="Q1445">
        <v>0</v>
      </c>
      <c r="R1445">
        <v>0</v>
      </c>
      <c r="S1445" t="s">
        <v>391</v>
      </c>
      <c r="T1445" t="s">
        <v>31</v>
      </c>
      <c r="U1445" t="s">
        <v>32</v>
      </c>
      <c r="V1445" t="s">
        <v>31</v>
      </c>
      <c r="W1445" t="s">
        <v>33</v>
      </c>
      <c r="X1445" t="s">
        <v>34</v>
      </c>
      <c r="Y1445" t="s">
        <v>35</v>
      </c>
      <c r="Z1445" s="198">
        <v>45623</v>
      </c>
      <c r="AA1445" s="198">
        <v>46112</v>
      </c>
      <c r="AB1445" t="s">
        <v>36</v>
      </c>
      <c r="AC1445">
        <v>3000000</v>
      </c>
      <c r="AD1445" t="s">
        <v>32</v>
      </c>
      <c r="AE1445" t="s">
        <v>45</v>
      </c>
      <c r="AF1445" s="37">
        <v>0</v>
      </c>
      <c r="AG1445" s="79" t="str">
        <f t="shared" si="22"/>
        <v>0</v>
      </c>
      <c r="AH1445" s="3">
        <v>1</v>
      </c>
    </row>
    <row r="1446" spans="1:34" x14ac:dyDescent="0.3">
      <c r="A1446" t="s">
        <v>3036</v>
      </c>
      <c r="B1446" t="s">
        <v>3037</v>
      </c>
      <c r="C1446" t="s">
        <v>1854</v>
      </c>
      <c r="D1446">
        <v>12100000</v>
      </c>
      <c r="E1446">
        <v>12100000</v>
      </c>
      <c r="F1446">
        <v>222317.23</v>
      </c>
      <c r="G1446">
        <v>0</v>
      </c>
      <c r="H1446">
        <v>0</v>
      </c>
      <c r="I1446">
        <v>7644042.79</v>
      </c>
      <c r="J1446" s="186">
        <v>63.173907355371902</v>
      </c>
      <c r="K1446">
        <v>0</v>
      </c>
      <c r="L1446">
        <v>0</v>
      </c>
      <c r="M1446">
        <v>7641376.9900000002</v>
      </c>
      <c r="N1446">
        <v>2665.8</v>
      </c>
      <c r="O1446">
        <v>7866360.0199999996</v>
      </c>
      <c r="P1446">
        <v>0</v>
      </c>
      <c r="Q1446">
        <v>0</v>
      </c>
      <c r="R1446">
        <v>0</v>
      </c>
      <c r="S1446" t="s">
        <v>72</v>
      </c>
      <c r="T1446" t="s">
        <v>41</v>
      </c>
      <c r="U1446" t="s">
        <v>42</v>
      </c>
      <c r="V1446" t="s">
        <v>41</v>
      </c>
      <c r="W1446" t="s">
        <v>33</v>
      </c>
      <c r="X1446" t="s">
        <v>43</v>
      </c>
      <c r="Y1446" t="s">
        <v>35</v>
      </c>
      <c r="Z1446" s="198">
        <v>45624</v>
      </c>
      <c r="AA1446" s="198">
        <v>45991</v>
      </c>
      <c r="AB1446" t="s">
        <v>36</v>
      </c>
      <c r="AC1446">
        <v>12100000</v>
      </c>
      <c r="AD1446" t="s">
        <v>42</v>
      </c>
      <c r="AE1446" t="s">
        <v>45</v>
      </c>
      <c r="AF1446" s="37">
        <v>0</v>
      </c>
      <c r="AG1446" s="79" t="str">
        <f t="shared" si="22"/>
        <v>0</v>
      </c>
      <c r="AH1446" s="3">
        <v>1</v>
      </c>
    </row>
    <row r="1447" spans="1:34" x14ac:dyDescent="0.3">
      <c r="A1447" t="s">
        <v>3044</v>
      </c>
      <c r="B1447" t="s">
        <v>3045</v>
      </c>
      <c r="C1447" t="s">
        <v>1860</v>
      </c>
      <c r="D1447">
        <v>3400000</v>
      </c>
      <c r="E1447">
        <v>3400000</v>
      </c>
      <c r="F1447">
        <v>286255.78000000003</v>
      </c>
      <c r="G1447">
        <v>0</v>
      </c>
      <c r="H1447">
        <v>0</v>
      </c>
      <c r="I1447">
        <v>2370783.91</v>
      </c>
      <c r="J1447" s="186">
        <v>69.728938529411764</v>
      </c>
      <c r="K1447">
        <v>0</v>
      </c>
      <c r="L1447">
        <v>0</v>
      </c>
      <c r="M1447">
        <v>2199181.33</v>
      </c>
      <c r="N1447">
        <v>171602.58</v>
      </c>
      <c r="O1447">
        <v>2657039.69</v>
      </c>
      <c r="P1447">
        <v>0</v>
      </c>
      <c r="Q1447">
        <v>0</v>
      </c>
      <c r="R1447">
        <v>0</v>
      </c>
      <c r="S1447" t="s">
        <v>111</v>
      </c>
      <c r="T1447" t="s">
        <v>112</v>
      </c>
      <c r="U1447" t="s">
        <v>113</v>
      </c>
      <c r="V1447" t="s">
        <v>112</v>
      </c>
      <c r="W1447" t="s">
        <v>33</v>
      </c>
      <c r="X1447" t="s">
        <v>114</v>
      </c>
      <c r="Y1447" t="s">
        <v>35</v>
      </c>
      <c r="Z1447" s="198">
        <v>45624</v>
      </c>
      <c r="AA1447" s="198">
        <v>46112</v>
      </c>
      <c r="AB1447" t="s">
        <v>36</v>
      </c>
      <c r="AC1447">
        <v>3400000</v>
      </c>
      <c r="AD1447" t="s">
        <v>113</v>
      </c>
      <c r="AE1447" t="s">
        <v>45</v>
      </c>
      <c r="AF1447" s="37">
        <v>0</v>
      </c>
      <c r="AG1447" s="79" t="str">
        <f t="shared" si="22"/>
        <v>0</v>
      </c>
      <c r="AH1447" s="3">
        <v>1</v>
      </c>
    </row>
    <row r="1448" spans="1:34" x14ac:dyDescent="0.3">
      <c r="A1448" t="s">
        <v>3042</v>
      </c>
      <c r="B1448" t="s">
        <v>3043</v>
      </c>
      <c r="C1448" t="s">
        <v>1858</v>
      </c>
      <c r="D1448">
        <v>3100000</v>
      </c>
      <c r="E1448">
        <v>3100000</v>
      </c>
      <c r="F1448">
        <v>0</v>
      </c>
      <c r="G1448">
        <v>0</v>
      </c>
      <c r="H1448">
        <v>0</v>
      </c>
      <c r="I1448">
        <v>0</v>
      </c>
      <c r="J1448" s="186">
        <v>0</v>
      </c>
      <c r="K1448">
        <v>0</v>
      </c>
      <c r="L1448">
        <v>0</v>
      </c>
      <c r="M1448">
        <v>0</v>
      </c>
      <c r="N1448">
        <v>0</v>
      </c>
      <c r="O1448">
        <v>0</v>
      </c>
      <c r="P1448">
        <v>0</v>
      </c>
      <c r="Q1448">
        <v>0</v>
      </c>
      <c r="R1448">
        <v>0</v>
      </c>
      <c r="S1448" t="s">
        <v>1231</v>
      </c>
      <c r="T1448" t="s">
        <v>51</v>
      </c>
      <c r="U1448" t="s">
        <v>52</v>
      </c>
      <c r="V1448" t="s">
        <v>51</v>
      </c>
      <c r="W1448" t="s">
        <v>33</v>
      </c>
      <c r="X1448" t="s">
        <v>53</v>
      </c>
      <c r="Y1448" t="s">
        <v>35</v>
      </c>
      <c r="Z1448" s="198">
        <v>45383</v>
      </c>
      <c r="AA1448" s="198">
        <v>46112</v>
      </c>
      <c r="AB1448" t="s">
        <v>36</v>
      </c>
      <c r="AC1448">
        <v>8100000</v>
      </c>
      <c r="AD1448" t="s">
        <v>52</v>
      </c>
      <c r="AE1448" t="s">
        <v>45</v>
      </c>
      <c r="AF1448" s="37">
        <v>0</v>
      </c>
      <c r="AG1448" s="79" t="str">
        <f t="shared" si="22"/>
        <v>0</v>
      </c>
      <c r="AH1448" s="3">
        <v>1</v>
      </c>
    </row>
    <row r="1449" spans="1:34" x14ac:dyDescent="0.3">
      <c r="A1449" t="s">
        <v>3046</v>
      </c>
      <c r="B1449" t="s">
        <v>3047</v>
      </c>
      <c r="C1449" t="s">
        <v>1856</v>
      </c>
      <c r="D1449">
        <v>2000000</v>
      </c>
      <c r="E1449">
        <v>2000000</v>
      </c>
      <c r="F1449">
        <v>0</v>
      </c>
      <c r="G1449">
        <v>0</v>
      </c>
      <c r="H1449">
        <v>0</v>
      </c>
      <c r="I1449">
        <v>1045716.11</v>
      </c>
      <c r="J1449" s="186">
        <v>52.285805500000002</v>
      </c>
      <c r="K1449">
        <v>0</v>
      </c>
      <c r="L1449">
        <v>0</v>
      </c>
      <c r="M1449">
        <v>1022707</v>
      </c>
      <c r="N1449">
        <v>23009.11</v>
      </c>
      <c r="O1449">
        <v>1045716.11</v>
      </c>
      <c r="P1449">
        <v>0</v>
      </c>
      <c r="Q1449">
        <v>0</v>
      </c>
      <c r="R1449">
        <v>0</v>
      </c>
      <c r="S1449" t="s">
        <v>3017</v>
      </c>
      <c r="T1449" t="s">
        <v>76</v>
      </c>
      <c r="U1449" t="s">
        <v>77</v>
      </c>
      <c r="V1449" t="s">
        <v>76</v>
      </c>
      <c r="W1449" t="s">
        <v>33</v>
      </c>
      <c r="X1449" t="s">
        <v>78</v>
      </c>
      <c r="Y1449" t="s">
        <v>35</v>
      </c>
      <c r="Z1449" s="198">
        <v>45624</v>
      </c>
      <c r="AA1449" s="198">
        <v>46112</v>
      </c>
      <c r="AB1449" t="s">
        <v>36</v>
      </c>
      <c r="AC1449">
        <v>2000000</v>
      </c>
      <c r="AD1449" t="s">
        <v>77</v>
      </c>
      <c r="AE1449" t="s">
        <v>45</v>
      </c>
      <c r="AF1449" s="37">
        <v>0</v>
      </c>
      <c r="AG1449" s="79" t="str">
        <f t="shared" si="22"/>
        <v>0</v>
      </c>
      <c r="AH1449" s="3">
        <v>1</v>
      </c>
    </row>
    <row r="1450" spans="1:34" x14ac:dyDescent="0.3">
      <c r="A1450" t="s">
        <v>3048</v>
      </c>
      <c r="B1450" t="s">
        <v>3049</v>
      </c>
      <c r="C1450" t="s">
        <v>1856</v>
      </c>
      <c r="D1450">
        <v>2000000</v>
      </c>
      <c r="E1450">
        <v>2000000</v>
      </c>
      <c r="F1450">
        <v>1896.59</v>
      </c>
      <c r="G1450">
        <v>0</v>
      </c>
      <c r="H1450">
        <v>0</v>
      </c>
      <c r="I1450">
        <v>1997540.93</v>
      </c>
      <c r="J1450" s="186">
        <v>99.877046499999992</v>
      </c>
      <c r="K1450">
        <v>0</v>
      </c>
      <c r="L1450">
        <v>0</v>
      </c>
      <c r="M1450">
        <v>1997540.93</v>
      </c>
      <c r="N1450">
        <v>0</v>
      </c>
      <c r="O1450">
        <v>1999437.52</v>
      </c>
      <c r="P1450">
        <v>0</v>
      </c>
      <c r="Q1450">
        <v>0</v>
      </c>
      <c r="R1450">
        <v>0</v>
      </c>
      <c r="S1450" t="s">
        <v>3017</v>
      </c>
      <c r="T1450" t="s">
        <v>76</v>
      </c>
      <c r="U1450" t="s">
        <v>77</v>
      </c>
      <c r="V1450" t="s">
        <v>76</v>
      </c>
      <c r="W1450" t="s">
        <v>33</v>
      </c>
      <c r="X1450" t="s">
        <v>78</v>
      </c>
      <c r="Y1450" t="s">
        <v>35</v>
      </c>
      <c r="Z1450" s="198">
        <v>45624</v>
      </c>
      <c r="AA1450" s="198">
        <v>46112</v>
      </c>
      <c r="AB1450" t="s">
        <v>36</v>
      </c>
      <c r="AC1450">
        <v>2000000</v>
      </c>
      <c r="AD1450" t="s">
        <v>77</v>
      </c>
      <c r="AE1450" t="s">
        <v>45</v>
      </c>
      <c r="AF1450" s="37">
        <v>0</v>
      </c>
      <c r="AG1450" s="79" t="str">
        <f t="shared" si="22"/>
        <v>0</v>
      </c>
      <c r="AH1450" s="3">
        <v>1</v>
      </c>
    </row>
    <row r="1451" spans="1:34" x14ac:dyDescent="0.3">
      <c r="A1451" t="s">
        <v>3052</v>
      </c>
      <c r="B1451" t="s">
        <v>3053</v>
      </c>
      <c r="C1451" t="s">
        <v>1857</v>
      </c>
      <c r="D1451">
        <v>4500000</v>
      </c>
      <c r="E1451">
        <v>4500000</v>
      </c>
      <c r="F1451">
        <v>1187439.99</v>
      </c>
      <c r="G1451">
        <v>-104478.01</v>
      </c>
      <c r="H1451">
        <v>-104478.01</v>
      </c>
      <c r="I1451">
        <v>2850603.67</v>
      </c>
      <c r="J1451" s="186">
        <v>63.346748222222217</v>
      </c>
      <c r="K1451">
        <v>0</v>
      </c>
      <c r="L1451">
        <v>0</v>
      </c>
      <c r="M1451">
        <v>0</v>
      </c>
      <c r="N1451">
        <v>2955081.68</v>
      </c>
      <c r="O1451">
        <v>4038043.66</v>
      </c>
      <c r="P1451">
        <v>0</v>
      </c>
      <c r="Q1451">
        <v>0</v>
      </c>
      <c r="R1451">
        <v>0</v>
      </c>
      <c r="S1451" t="s">
        <v>2156</v>
      </c>
      <c r="T1451" t="s">
        <v>100</v>
      </c>
      <c r="U1451" t="s">
        <v>101</v>
      </c>
      <c r="V1451" t="s">
        <v>100</v>
      </c>
      <c r="W1451" t="s">
        <v>33</v>
      </c>
      <c r="X1451" t="s">
        <v>102</v>
      </c>
      <c r="Y1451" t="s">
        <v>35</v>
      </c>
      <c r="Z1451" s="198">
        <v>45625</v>
      </c>
      <c r="AA1451" s="198">
        <v>45961</v>
      </c>
      <c r="AB1451" t="s">
        <v>36</v>
      </c>
      <c r="AC1451">
        <v>4500000</v>
      </c>
      <c r="AD1451" t="s">
        <v>101</v>
      </c>
      <c r="AE1451" t="s">
        <v>45</v>
      </c>
      <c r="AF1451" s="37">
        <v>0</v>
      </c>
      <c r="AG1451" s="79" t="str">
        <f t="shared" si="22"/>
        <v>0</v>
      </c>
      <c r="AH1451" s="3">
        <v>1</v>
      </c>
    </row>
    <row r="1452" spans="1:34" x14ac:dyDescent="0.3">
      <c r="A1452" t="s">
        <v>3054</v>
      </c>
      <c r="B1452" t="s">
        <v>3055</v>
      </c>
      <c r="C1452" t="s">
        <v>1853</v>
      </c>
      <c r="D1452">
        <v>9000000</v>
      </c>
      <c r="E1452">
        <v>9000000</v>
      </c>
      <c r="F1452">
        <v>117442.24000000001</v>
      </c>
      <c r="G1452">
        <v>0</v>
      </c>
      <c r="H1452">
        <v>0</v>
      </c>
      <c r="I1452">
        <v>8248455.4900000002</v>
      </c>
      <c r="J1452" s="186">
        <v>91.649505444444443</v>
      </c>
      <c r="K1452">
        <v>0</v>
      </c>
      <c r="L1452">
        <v>0</v>
      </c>
      <c r="M1452">
        <v>8248454.6799999997</v>
      </c>
      <c r="N1452">
        <v>0.81</v>
      </c>
      <c r="O1452">
        <v>8365897.7300000004</v>
      </c>
      <c r="P1452">
        <v>0</v>
      </c>
      <c r="Q1452">
        <v>0</v>
      </c>
      <c r="R1452">
        <v>0</v>
      </c>
      <c r="S1452" t="s">
        <v>391</v>
      </c>
      <c r="T1452" t="s">
        <v>31</v>
      </c>
      <c r="U1452" t="s">
        <v>32</v>
      </c>
      <c r="V1452" t="s">
        <v>31</v>
      </c>
      <c r="W1452" t="s">
        <v>33</v>
      </c>
      <c r="X1452" t="s">
        <v>34</v>
      </c>
      <c r="Y1452" t="s">
        <v>35</v>
      </c>
      <c r="Z1452" s="198">
        <v>45625</v>
      </c>
      <c r="AA1452" s="198">
        <v>46112</v>
      </c>
      <c r="AB1452" t="s">
        <v>36</v>
      </c>
      <c r="AC1452">
        <v>9000000</v>
      </c>
      <c r="AD1452" t="s">
        <v>32</v>
      </c>
      <c r="AE1452" t="s">
        <v>45</v>
      </c>
      <c r="AF1452" s="37">
        <v>0</v>
      </c>
      <c r="AG1452" s="79" t="str">
        <f t="shared" si="22"/>
        <v>0</v>
      </c>
      <c r="AH1452" s="3">
        <v>1</v>
      </c>
    </row>
    <row r="1453" spans="1:34" x14ac:dyDescent="0.3">
      <c r="A1453" t="s">
        <v>3060</v>
      </c>
      <c r="B1453" t="s">
        <v>3061</v>
      </c>
      <c r="C1453" t="s">
        <v>1853</v>
      </c>
      <c r="D1453">
        <v>770000</v>
      </c>
      <c r="E1453">
        <v>770000</v>
      </c>
      <c r="F1453">
        <v>0</v>
      </c>
      <c r="G1453">
        <v>0</v>
      </c>
      <c r="H1453">
        <v>0</v>
      </c>
      <c r="I1453">
        <v>748782.78</v>
      </c>
      <c r="J1453" s="186">
        <v>97.244516883116887</v>
      </c>
      <c r="K1453">
        <v>0</v>
      </c>
      <c r="L1453">
        <v>0</v>
      </c>
      <c r="M1453">
        <v>748782.78</v>
      </c>
      <c r="N1453">
        <v>0</v>
      </c>
      <c r="O1453">
        <v>748782.78</v>
      </c>
      <c r="P1453">
        <v>0</v>
      </c>
      <c r="Q1453">
        <v>0</v>
      </c>
      <c r="R1453">
        <v>0</v>
      </c>
      <c r="S1453" t="s">
        <v>391</v>
      </c>
      <c r="T1453" t="s">
        <v>31</v>
      </c>
      <c r="U1453" t="s">
        <v>32</v>
      </c>
      <c r="V1453" t="s">
        <v>31</v>
      </c>
      <c r="W1453" t="s">
        <v>33</v>
      </c>
      <c r="X1453" t="s">
        <v>34</v>
      </c>
      <c r="Y1453" t="s">
        <v>35</v>
      </c>
      <c r="Z1453" s="198">
        <v>45625</v>
      </c>
      <c r="AA1453" s="198">
        <v>46112</v>
      </c>
      <c r="AB1453" t="s">
        <v>36</v>
      </c>
      <c r="AC1453">
        <v>770000</v>
      </c>
      <c r="AD1453" t="s">
        <v>32</v>
      </c>
      <c r="AE1453" t="s">
        <v>45</v>
      </c>
      <c r="AF1453" s="37">
        <v>0</v>
      </c>
      <c r="AG1453" s="79" t="str">
        <f t="shared" si="22"/>
        <v>0</v>
      </c>
      <c r="AH1453" s="3">
        <v>1</v>
      </c>
    </row>
    <row r="1454" spans="1:34" x14ac:dyDescent="0.3">
      <c r="A1454" t="s">
        <v>3072</v>
      </c>
      <c r="B1454" t="s">
        <v>3073</v>
      </c>
      <c r="C1454" t="s">
        <v>1855</v>
      </c>
      <c r="D1454">
        <v>490000</v>
      </c>
      <c r="E1454">
        <v>490000</v>
      </c>
      <c r="F1454">
        <v>0</v>
      </c>
      <c r="G1454">
        <v>0</v>
      </c>
      <c r="H1454">
        <v>0</v>
      </c>
      <c r="I1454">
        <v>0</v>
      </c>
      <c r="J1454" s="186">
        <v>0</v>
      </c>
      <c r="K1454">
        <v>0</v>
      </c>
      <c r="L1454">
        <v>0</v>
      </c>
      <c r="M1454">
        <v>0</v>
      </c>
      <c r="N1454">
        <v>0</v>
      </c>
      <c r="O1454">
        <v>0</v>
      </c>
      <c r="P1454">
        <v>0</v>
      </c>
      <c r="Q1454">
        <v>0</v>
      </c>
      <c r="R1454">
        <v>0</v>
      </c>
      <c r="S1454" t="s">
        <v>2949</v>
      </c>
      <c r="T1454" t="s">
        <v>57</v>
      </c>
      <c r="U1454" t="s">
        <v>58</v>
      </c>
      <c r="V1454" t="s">
        <v>57</v>
      </c>
      <c r="W1454" t="s">
        <v>33</v>
      </c>
      <c r="X1454" t="s">
        <v>59</v>
      </c>
      <c r="Y1454" t="s">
        <v>44</v>
      </c>
      <c r="Z1454" s="198">
        <v>45625</v>
      </c>
      <c r="AA1454" s="198">
        <v>46387</v>
      </c>
      <c r="AB1454" t="s">
        <v>36</v>
      </c>
      <c r="AC1454">
        <v>490000</v>
      </c>
      <c r="AD1454" t="s">
        <v>58</v>
      </c>
      <c r="AE1454" t="s">
        <v>45</v>
      </c>
      <c r="AF1454" s="37">
        <v>0</v>
      </c>
      <c r="AG1454" s="79" t="str">
        <f t="shared" si="22"/>
        <v>0</v>
      </c>
      <c r="AH1454" s="3">
        <v>1</v>
      </c>
    </row>
    <row r="1455" spans="1:34" x14ac:dyDescent="0.3">
      <c r="A1455" t="s">
        <v>3066</v>
      </c>
      <c r="B1455" t="s">
        <v>3067</v>
      </c>
      <c r="C1455" t="s">
        <v>1859</v>
      </c>
      <c r="D1455">
        <v>6500000</v>
      </c>
      <c r="E1455">
        <v>6500000</v>
      </c>
      <c r="F1455">
        <v>0</v>
      </c>
      <c r="G1455">
        <v>-0.03</v>
      </c>
      <c r="H1455">
        <v>-0.03</v>
      </c>
      <c r="I1455">
        <v>5239760.04</v>
      </c>
      <c r="J1455" s="186">
        <v>80.61169292307693</v>
      </c>
      <c r="K1455">
        <v>0</v>
      </c>
      <c r="L1455">
        <v>0</v>
      </c>
      <c r="M1455">
        <v>5239760.07</v>
      </c>
      <c r="N1455">
        <v>0</v>
      </c>
      <c r="O1455">
        <v>5239760.04</v>
      </c>
      <c r="P1455">
        <v>0</v>
      </c>
      <c r="Q1455">
        <v>0</v>
      </c>
      <c r="R1455">
        <v>0</v>
      </c>
      <c r="S1455" t="s">
        <v>1355</v>
      </c>
      <c r="T1455" t="s">
        <v>162</v>
      </c>
      <c r="U1455" t="s">
        <v>163</v>
      </c>
      <c r="V1455" t="s">
        <v>162</v>
      </c>
      <c r="W1455" t="s">
        <v>33</v>
      </c>
      <c r="X1455" t="s">
        <v>164</v>
      </c>
      <c r="Y1455" t="s">
        <v>35</v>
      </c>
      <c r="Z1455" s="198">
        <v>45383</v>
      </c>
      <c r="AA1455" s="198">
        <v>45991</v>
      </c>
      <c r="AB1455" t="s">
        <v>36</v>
      </c>
      <c r="AC1455">
        <v>6500000</v>
      </c>
      <c r="AD1455" t="s">
        <v>163</v>
      </c>
      <c r="AE1455" t="s">
        <v>45</v>
      </c>
      <c r="AF1455" s="37">
        <v>0</v>
      </c>
      <c r="AG1455" s="79" t="str">
        <f t="shared" si="22"/>
        <v>0</v>
      </c>
      <c r="AH1455" s="3">
        <v>1</v>
      </c>
    </row>
    <row r="1456" spans="1:34" x14ac:dyDescent="0.3">
      <c r="A1456" t="s">
        <v>3058</v>
      </c>
      <c r="B1456" t="s">
        <v>3059</v>
      </c>
      <c r="C1456" t="s">
        <v>1860</v>
      </c>
      <c r="D1456">
        <v>14700000</v>
      </c>
      <c r="E1456">
        <v>14700000</v>
      </c>
      <c r="F1456">
        <v>407282.14</v>
      </c>
      <c r="G1456">
        <v>159663.48000000001</v>
      </c>
      <c r="H1456">
        <v>159663.48000000001</v>
      </c>
      <c r="I1456">
        <v>11714836.23</v>
      </c>
      <c r="J1456" s="186">
        <v>79.692763469387756</v>
      </c>
      <c r="K1456">
        <v>0</v>
      </c>
      <c r="L1456">
        <v>0</v>
      </c>
      <c r="M1456">
        <v>11555172.75</v>
      </c>
      <c r="N1456">
        <v>0</v>
      </c>
      <c r="O1456">
        <v>12122118.369999999</v>
      </c>
      <c r="P1456">
        <v>0</v>
      </c>
      <c r="Q1456">
        <v>0</v>
      </c>
      <c r="R1456">
        <v>0</v>
      </c>
      <c r="S1456" t="s">
        <v>111</v>
      </c>
      <c r="T1456" t="s">
        <v>112</v>
      </c>
      <c r="U1456" t="s">
        <v>113</v>
      </c>
      <c r="V1456" t="s">
        <v>112</v>
      </c>
      <c r="W1456" t="s">
        <v>33</v>
      </c>
      <c r="X1456" t="s">
        <v>114</v>
      </c>
      <c r="Y1456" t="s">
        <v>35</v>
      </c>
      <c r="Z1456" s="198">
        <v>45626</v>
      </c>
      <c r="AA1456" s="198">
        <v>46112</v>
      </c>
      <c r="AB1456" t="s">
        <v>36</v>
      </c>
      <c r="AC1456">
        <v>14700000</v>
      </c>
      <c r="AD1456" t="s">
        <v>113</v>
      </c>
      <c r="AE1456" t="s">
        <v>45</v>
      </c>
      <c r="AF1456" s="37">
        <v>0</v>
      </c>
      <c r="AG1456" s="79" t="str">
        <f t="shared" si="22"/>
        <v>0</v>
      </c>
      <c r="AH1456" s="3">
        <v>1</v>
      </c>
    </row>
    <row r="1457" spans="1:34" x14ac:dyDescent="0.3">
      <c r="A1457" t="s">
        <v>3056</v>
      </c>
      <c r="B1457" t="s">
        <v>3057</v>
      </c>
      <c r="C1457" t="s">
        <v>1854</v>
      </c>
      <c r="D1457">
        <v>12100000</v>
      </c>
      <c r="E1457">
        <v>12100000</v>
      </c>
      <c r="F1457">
        <v>976793.55</v>
      </c>
      <c r="G1457">
        <v>0</v>
      </c>
      <c r="H1457">
        <v>0</v>
      </c>
      <c r="I1457">
        <v>8988475.5199999996</v>
      </c>
      <c r="J1457" s="186">
        <v>74.284921652892564</v>
      </c>
      <c r="K1457">
        <v>0</v>
      </c>
      <c r="L1457">
        <v>0</v>
      </c>
      <c r="M1457">
        <v>8988475.5299999993</v>
      </c>
      <c r="N1457">
        <v>-0.01</v>
      </c>
      <c r="O1457">
        <v>9965269.0700000003</v>
      </c>
      <c r="P1457">
        <v>0</v>
      </c>
      <c r="Q1457">
        <v>0</v>
      </c>
      <c r="R1457">
        <v>0</v>
      </c>
      <c r="S1457" t="s">
        <v>72</v>
      </c>
      <c r="T1457" t="s">
        <v>41</v>
      </c>
      <c r="U1457" t="s">
        <v>42</v>
      </c>
      <c r="V1457" t="s">
        <v>41</v>
      </c>
      <c r="W1457" t="s">
        <v>33</v>
      </c>
      <c r="X1457" t="s">
        <v>43</v>
      </c>
      <c r="Y1457" t="s">
        <v>35</v>
      </c>
      <c r="Z1457" s="198">
        <v>45626</v>
      </c>
      <c r="AA1457" s="198">
        <v>45991</v>
      </c>
      <c r="AB1457" t="s">
        <v>36</v>
      </c>
      <c r="AC1457">
        <v>12100000</v>
      </c>
      <c r="AD1457" t="s">
        <v>42</v>
      </c>
      <c r="AE1457" t="s">
        <v>45</v>
      </c>
      <c r="AF1457" s="37">
        <v>0</v>
      </c>
      <c r="AG1457" s="79" t="str">
        <f t="shared" si="22"/>
        <v>1</v>
      </c>
      <c r="AH1457" s="3">
        <v>1</v>
      </c>
    </row>
    <row r="1458" spans="1:34" x14ac:dyDescent="0.3">
      <c r="A1458" t="s">
        <v>3064</v>
      </c>
      <c r="B1458" t="s">
        <v>3065</v>
      </c>
      <c r="C1458" t="s">
        <v>1857</v>
      </c>
      <c r="D1458">
        <v>2000000</v>
      </c>
      <c r="E1458">
        <v>2000000</v>
      </c>
      <c r="F1458">
        <v>83041.899999999994</v>
      </c>
      <c r="G1458">
        <v>0</v>
      </c>
      <c r="H1458">
        <v>0</v>
      </c>
      <c r="I1458">
        <v>1878381.22</v>
      </c>
      <c r="J1458" s="186">
        <v>93.919060999999999</v>
      </c>
      <c r="K1458">
        <v>0</v>
      </c>
      <c r="L1458">
        <v>0</v>
      </c>
      <c r="M1458">
        <v>1878381.22</v>
      </c>
      <c r="N1458">
        <v>0</v>
      </c>
      <c r="O1458">
        <v>1961423.12</v>
      </c>
      <c r="P1458">
        <v>0</v>
      </c>
      <c r="Q1458">
        <v>0</v>
      </c>
      <c r="R1458">
        <v>0</v>
      </c>
      <c r="S1458" t="s">
        <v>2156</v>
      </c>
      <c r="T1458" t="s">
        <v>100</v>
      </c>
      <c r="U1458" t="s">
        <v>101</v>
      </c>
      <c r="V1458" t="s">
        <v>100</v>
      </c>
      <c r="W1458" t="s">
        <v>33</v>
      </c>
      <c r="X1458" t="s">
        <v>102</v>
      </c>
      <c r="Y1458" t="s">
        <v>86</v>
      </c>
      <c r="Z1458" s="198">
        <v>45626</v>
      </c>
      <c r="AA1458" s="198">
        <v>45869</v>
      </c>
      <c r="AB1458" t="s">
        <v>36</v>
      </c>
      <c r="AC1458">
        <v>2000000</v>
      </c>
      <c r="AD1458" t="s">
        <v>101</v>
      </c>
      <c r="AE1458" t="s">
        <v>45</v>
      </c>
      <c r="AF1458" s="37">
        <v>0</v>
      </c>
      <c r="AG1458" s="79" t="str">
        <f t="shared" si="22"/>
        <v>0</v>
      </c>
      <c r="AH1458" s="3">
        <v>1</v>
      </c>
    </row>
    <row r="1459" spans="1:34" x14ac:dyDescent="0.3">
      <c r="A1459" t="s">
        <v>3068</v>
      </c>
      <c r="B1459" t="s">
        <v>3069</v>
      </c>
      <c r="C1459" t="s">
        <v>1855</v>
      </c>
      <c r="D1459">
        <v>12000000</v>
      </c>
      <c r="E1459">
        <v>12000000</v>
      </c>
      <c r="F1459">
        <v>857655.15</v>
      </c>
      <c r="G1459">
        <v>0</v>
      </c>
      <c r="H1459">
        <v>0</v>
      </c>
      <c r="I1459">
        <v>9215313.4600000009</v>
      </c>
      <c r="J1459" s="186">
        <v>76.794278833333337</v>
      </c>
      <c r="K1459">
        <v>0</v>
      </c>
      <c r="L1459">
        <v>0</v>
      </c>
      <c r="M1459">
        <v>9215313.4600000009</v>
      </c>
      <c r="N1459">
        <v>0</v>
      </c>
      <c r="O1459">
        <v>10072968.609999999</v>
      </c>
      <c r="P1459">
        <v>0</v>
      </c>
      <c r="Q1459">
        <v>0</v>
      </c>
      <c r="R1459">
        <v>0</v>
      </c>
      <c r="S1459" t="s">
        <v>286</v>
      </c>
      <c r="T1459" t="s">
        <v>57</v>
      </c>
      <c r="U1459" t="s">
        <v>58</v>
      </c>
      <c r="V1459" t="s">
        <v>57</v>
      </c>
      <c r="W1459" t="s">
        <v>33</v>
      </c>
      <c r="X1459" t="s">
        <v>59</v>
      </c>
      <c r="Y1459" t="s">
        <v>35</v>
      </c>
      <c r="Z1459" s="198">
        <v>45626</v>
      </c>
      <c r="AA1459" s="198">
        <v>46112</v>
      </c>
      <c r="AB1459" t="s">
        <v>36</v>
      </c>
      <c r="AC1459">
        <v>12000000</v>
      </c>
      <c r="AD1459" t="s">
        <v>58</v>
      </c>
      <c r="AE1459" t="s">
        <v>45</v>
      </c>
      <c r="AF1459" s="37">
        <v>0</v>
      </c>
      <c r="AG1459" s="79" t="str">
        <f t="shared" si="22"/>
        <v>0</v>
      </c>
      <c r="AH1459" s="3">
        <v>1</v>
      </c>
    </row>
    <row r="1460" spans="1:34" x14ac:dyDescent="0.3">
      <c r="A1460" t="s">
        <v>3062</v>
      </c>
      <c r="B1460" t="s">
        <v>3063</v>
      </c>
      <c r="C1460" t="s">
        <v>1859</v>
      </c>
      <c r="D1460">
        <v>500000</v>
      </c>
      <c r="E1460">
        <v>500000</v>
      </c>
      <c r="F1460">
        <v>0</v>
      </c>
      <c r="G1460">
        <v>0</v>
      </c>
      <c r="H1460">
        <v>0</v>
      </c>
      <c r="I1460">
        <v>110464.16</v>
      </c>
      <c r="J1460" s="186">
        <v>22.092832000000001</v>
      </c>
      <c r="K1460">
        <v>0</v>
      </c>
      <c r="L1460">
        <v>0</v>
      </c>
      <c r="M1460">
        <v>110464.16</v>
      </c>
      <c r="N1460">
        <v>0</v>
      </c>
      <c r="O1460">
        <v>110464.16</v>
      </c>
      <c r="P1460">
        <v>0</v>
      </c>
      <c r="Q1460">
        <v>0</v>
      </c>
      <c r="R1460">
        <v>0</v>
      </c>
      <c r="S1460" t="s">
        <v>1355</v>
      </c>
      <c r="T1460" t="s">
        <v>162</v>
      </c>
      <c r="U1460" t="s">
        <v>163</v>
      </c>
      <c r="V1460" t="s">
        <v>162</v>
      </c>
      <c r="W1460" t="s">
        <v>33</v>
      </c>
      <c r="X1460" t="s">
        <v>164</v>
      </c>
      <c r="Y1460" t="s">
        <v>86</v>
      </c>
      <c r="Z1460" s="198">
        <v>45383</v>
      </c>
      <c r="AA1460" s="198">
        <v>45747</v>
      </c>
      <c r="AB1460" t="s">
        <v>36</v>
      </c>
      <c r="AC1460">
        <v>500000</v>
      </c>
      <c r="AD1460" t="s">
        <v>163</v>
      </c>
      <c r="AE1460" t="s">
        <v>37</v>
      </c>
      <c r="AF1460" s="37">
        <v>0</v>
      </c>
      <c r="AG1460" s="79" t="str">
        <f t="shared" si="22"/>
        <v>0</v>
      </c>
      <c r="AH1460" s="3">
        <v>1</v>
      </c>
    </row>
    <row r="1461" spans="1:34" x14ac:dyDescent="0.3">
      <c r="A1461" t="s">
        <v>3077</v>
      </c>
      <c r="B1461" t="s">
        <v>3078</v>
      </c>
      <c r="C1461" t="s">
        <v>1858</v>
      </c>
      <c r="D1461">
        <v>2000000</v>
      </c>
      <c r="E1461">
        <v>2000000</v>
      </c>
      <c r="F1461">
        <v>175889.64</v>
      </c>
      <c r="G1461">
        <v>0</v>
      </c>
      <c r="H1461">
        <v>0</v>
      </c>
      <c r="I1461">
        <v>1619637.54</v>
      </c>
      <c r="J1461" s="186">
        <v>80.981876999999997</v>
      </c>
      <c r="K1461">
        <v>0</v>
      </c>
      <c r="L1461">
        <v>0</v>
      </c>
      <c r="M1461">
        <v>1412027.68</v>
      </c>
      <c r="N1461">
        <v>207609.86</v>
      </c>
      <c r="O1461">
        <v>1795527.18</v>
      </c>
      <c r="P1461">
        <v>0</v>
      </c>
      <c r="Q1461">
        <v>0</v>
      </c>
      <c r="R1461">
        <v>0</v>
      </c>
      <c r="S1461" t="s">
        <v>1231</v>
      </c>
      <c r="T1461" t="s">
        <v>51</v>
      </c>
      <c r="U1461" t="s">
        <v>52</v>
      </c>
      <c r="V1461" t="s">
        <v>51</v>
      </c>
      <c r="W1461" t="s">
        <v>33</v>
      </c>
      <c r="X1461" t="s">
        <v>53</v>
      </c>
      <c r="Y1461" t="s">
        <v>35</v>
      </c>
      <c r="Z1461" s="198">
        <v>45383</v>
      </c>
      <c r="AA1461" s="198">
        <v>46112</v>
      </c>
      <c r="AB1461" t="s">
        <v>36</v>
      </c>
      <c r="AC1461">
        <v>2000000</v>
      </c>
      <c r="AD1461" t="s">
        <v>52</v>
      </c>
      <c r="AE1461" t="s">
        <v>45</v>
      </c>
      <c r="AF1461" s="37">
        <v>0</v>
      </c>
      <c r="AG1461" s="79" t="str">
        <f t="shared" si="22"/>
        <v>0</v>
      </c>
      <c r="AH1461" s="3">
        <v>1</v>
      </c>
    </row>
    <row r="1462" spans="1:34" x14ac:dyDescent="0.3">
      <c r="A1462" t="s">
        <v>3074</v>
      </c>
      <c r="B1462" t="s">
        <v>3075</v>
      </c>
      <c r="C1462" t="s">
        <v>1856</v>
      </c>
      <c r="D1462">
        <v>3000000</v>
      </c>
      <c r="E1462">
        <v>3000000</v>
      </c>
      <c r="F1462">
        <v>0</v>
      </c>
      <c r="G1462">
        <v>0</v>
      </c>
      <c r="H1462">
        <v>0</v>
      </c>
      <c r="I1462">
        <v>2990415.82</v>
      </c>
      <c r="J1462" s="186">
        <v>99.68052733333333</v>
      </c>
      <c r="K1462">
        <v>0</v>
      </c>
      <c r="L1462">
        <v>0</v>
      </c>
      <c r="M1462">
        <v>2990415.82</v>
      </c>
      <c r="N1462">
        <v>0</v>
      </c>
      <c r="O1462">
        <v>2990415.82</v>
      </c>
      <c r="P1462">
        <v>0</v>
      </c>
      <c r="Q1462">
        <v>0</v>
      </c>
      <c r="R1462">
        <v>0</v>
      </c>
      <c r="S1462" t="s">
        <v>3017</v>
      </c>
      <c r="T1462" t="s">
        <v>76</v>
      </c>
      <c r="U1462" t="s">
        <v>77</v>
      </c>
      <c r="V1462" t="s">
        <v>76</v>
      </c>
      <c r="W1462" t="s">
        <v>33</v>
      </c>
      <c r="X1462" t="s">
        <v>78</v>
      </c>
      <c r="Y1462" t="s">
        <v>35</v>
      </c>
      <c r="Z1462" s="198">
        <v>45626</v>
      </c>
      <c r="AA1462" s="198">
        <v>46112</v>
      </c>
      <c r="AB1462" t="s">
        <v>36</v>
      </c>
      <c r="AC1462">
        <v>3000000</v>
      </c>
      <c r="AD1462" t="s">
        <v>77</v>
      </c>
      <c r="AE1462" t="s">
        <v>45</v>
      </c>
      <c r="AF1462" s="37">
        <v>0</v>
      </c>
      <c r="AG1462" s="79" t="str">
        <f t="shared" si="22"/>
        <v>0</v>
      </c>
      <c r="AH1462" s="3">
        <v>1</v>
      </c>
    </row>
    <row r="1463" spans="1:34" x14ac:dyDescent="0.3">
      <c r="A1463" t="s">
        <v>3079</v>
      </c>
      <c r="B1463" t="s">
        <v>3080</v>
      </c>
      <c r="C1463" t="s">
        <v>1855</v>
      </c>
      <c r="D1463">
        <v>3200000</v>
      </c>
      <c r="E1463">
        <v>3200000</v>
      </c>
      <c r="F1463">
        <v>179720.51</v>
      </c>
      <c r="G1463">
        <v>0</v>
      </c>
      <c r="H1463">
        <v>0</v>
      </c>
      <c r="I1463">
        <v>1326160.3</v>
      </c>
      <c r="J1463" s="186">
        <v>41.442509375</v>
      </c>
      <c r="K1463">
        <v>0</v>
      </c>
      <c r="L1463">
        <v>0</v>
      </c>
      <c r="M1463">
        <v>0</v>
      </c>
      <c r="N1463">
        <v>1326160.3</v>
      </c>
      <c r="O1463">
        <v>1505880.81</v>
      </c>
      <c r="P1463">
        <v>0</v>
      </c>
      <c r="Q1463">
        <v>0</v>
      </c>
      <c r="R1463">
        <v>0</v>
      </c>
      <c r="S1463" t="s">
        <v>286</v>
      </c>
      <c r="T1463" t="s">
        <v>57</v>
      </c>
      <c r="U1463" t="s">
        <v>58</v>
      </c>
      <c r="V1463" t="s">
        <v>57</v>
      </c>
      <c r="W1463" t="s">
        <v>33</v>
      </c>
      <c r="X1463" t="s">
        <v>59</v>
      </c>
      <c r="Y1463" t="s">
        <v>35</v>
      </c>
      <c r="Z1463" s="198">
        <v>45629</v>
      </c>
      <c r="AA1463" s="198">
        <v>46112</v>
      </c>
      <c r="AB1463" t="s">
        <v>36</v>
      </c>
      <c r="AC1463">
        <v>3200000</v>
      </c>
      <c r="AD1463" t="s">
        <v>58</v>
      </c>
      <c r="AE1463" t="s">
        <v>45</v>
      </c>
      <c r="AF1463" s="37">
        <v>0</v>
      </c>
      <c r="AG1463" s="79" t="str">
        <f t="shared" si="22"/>
        <v>0</v>
      </c>
      <c r="AH1463" s="3">
        <v>1</v>
      </c>
    </row>
    <row r="1464" spans="1:34" x14ac:dyDescent="0.3">
      <c r="A1464" t="s">
        <v>3083</v>
      </c>
      <c r="B1464" t="s">
        <v>3084</v>
      </c>
      <c r="C1464" t="s">
        <v>1858</v>
      </c>
      <c r="D1464">
        <v>2600000</v>
      </c>
      <c r="E1464">
        <v>2600000</v>
      </c>
      <c r="F1464">
        <v>558306.06999999995</v>
      </c>
      <c r="G1464">
        <v>0</v>
      </c>
      <c r="H1464">
        <v>0</v>
      </c>
      <c r="I1464">
        <v>1389645.78</v>
      </c>
      <c r="J1464" s="186">
        <v>53.447914615384619</v>
      </c>
      <c r="K1464">
        <v>0</v>
      </c>
      <c r="L1464">
        <v>0</v>
      </c>
      <c r="M1464">
        <v>1277268.8400000001</v>
      </c>
      <c r="N1464">
        <v>112376.94</v>
      </c>
      <c r="O1464">
        <v>1947951.85</v>
      </c>
      <c r="P1464">
        <v>0</v>
      </c>
      <c r="Q1464">
        <v>0</v>
      </c>
      <c r="R1464">
        <v>0</v>
      </c>
      <c r="S1464" t="s">
        <v>1231</v>
      </c>
      <c r="T1464" t="s">
        <v>51</v>
      </c>
      <c r="U1464" t="s">
        <v>52</v>
      </c>
      <c r="V1464" t="s">
        <v>51</v>
      </c>
      <c r="W1464" t="s">
        <v>33</v>
      </c>
      <c r="X1464" t="s">
        <v>53</v>
      </c>
      <c r="Y1464" t="s">
        <v>35</v>
      </c>
      <c r="Z1464" s="198">
        <v>45631</v>
      </c>
      <c r="AA1464" s="198">
        <v>46112</v>
      </c>
      <c r="AB1464" t="s">
        <v>36</v>
      </c>
      <c r="AC1464">
        <v>2600000</v>
      </c>
      <c r="AD1464" t="s">
        <v>52</v>
      </c>
      <c r="AE1464" t="s">
        <v>45</v>
      </c>
      <c r="AF1464" s="37">
        <v>0</v>
      </c>
      <c r="AG1464" s="79" t="str">
        <f t="shared" si="22"/>
        <v>0</v>
      </c>
      <c r="AH1464" s="3">
        <v>1</v>
      </c>
    </row>
    <row r="1465" spans="1:34" x14ac:dyDescent="0.3">
      <c r="A1465" t="s">
        <v>3086</v>
      </c>
      <c r="B1465" t="s">
        <v>3087</v>
      </c>
      <c r="C1465" t="s">
        <v>1856</v>
      </c>
      <c r="D1465">
        <v>2900000</v>
      </c>
      <c r="E1465">
        <v>2900000</v>
      </c>
      <c r="F1465">
        <v>0</v>
      </c>
      <c r="G1465">
        <v>0.05</v>
      </c>
      <c r="H1465">
        <v>0.05</v>
      </c>
      <c r="I1465">
        <v>2899602.42</v>
      </c>
      <c r="J1465" s="186">
        <v>99.98629034482758</v>
      </c>
      <c r="K1465">
        <v>0</v>
      </c>
      <c r="L1465">
        <v>0</v>
      </c>
      <c r="M1465">
        <v>2889417.67</v>
      </c>
      <c r="N1465">
        <v>10184.700000000001</v>
      </c>
      <c r="O1465">
        <v>2899602.42</v>
      </c>
      <c r="P1465">
        <v>0</v>
      </c>
      <c r="Q1465">
        <v>0</v>
      </c>
      <c r="R1465">
        <v>0</v>
      </c>
      <c r="S1465" t="s">
        <v>3017</v>
      </c>
      <c r="T1465" t="s">
        <v>76</v>
      </c>
      <c r="U1465" t="s">
        <v>77</v>
      </c>
      <c r="V1465" t="s">
        <v>76</v>
      </c>
      <c r="W1465" t="s">
        <v>33</v>
      </c>
      <c r="X1465" t="s">
        <v>78</v>
      </c>
      <c r="Y1465" t="s">
        <v>86</v>
      </c>
      <c r="Z1465" s="198">
        <v>45631</v>
      </c>
      <c r="AA1465" s="198">
        <v>46112</v>
      </c>
      <c r="AB1465" t="s">
        <v>36</v>
      </c>
      <c r="AC1465">
        <v>2900000</v>
      </c>
      <c r="AD1465" t="s">
        <v>77</v>
      </c>
      <c r="AE1465" t="s">
        <v>45</v>
      </c>
      <c r="AF1465" s="37">
        <v>0</v>
      </c>
      <c r="AH1465" s="3">
        <v>1</v>
      </c>
    </row>
    <row r="1466" spans="1:34" x14ac:dyDescent="0.3">
      <c r="A1466" t="s">
        <v>3090</v>
      </c>
      <c r="B1466" t="s">
        <v>3091</v>
      </c>
      <c r="C1466" t="s">
        <v>1853</v>
      </c>
      <c r="D1466">
        <v>2635000</v>
      </c>
      <c r="E1466">
        <v>2635000</v>
      </c>
      <c r="F1466">
        <v>0</v>
      </c>
      <c r="G1466">
        <v>0</v>
      </c>
      <c r="H1466">
        <v>0</v>
      </c>
      <c r="I1466">
        <v>2496910.4900000002</v>
      </c>
      <c r="J1466" s="186">
        <v>94.759411385199243</v>
      </c>
      <c r="K1466">
        <v>0</v>
      </c>
      <c r="L1466">
        <v>0</v>
      </c>
      <c r="M1466">
        <v>0</v>
      </c>
      <c r="N1466">
        <v>2496910.4900000002</v>
      </c>
      <c r="O1466">
        <v>2496910.4900000002</v>
      </c>
      <c r="P1466">
        <v>0</v>
      </c>
      <c r="Q1466">
        <v>0</v>
      </c>
      <c r="R1466">
        <v>0</v>
      </c>
      <c r="S1466" t="s">
        <v>391</v>
      </c>
      <c r="T1466" t="s">
        <v>31</v>
      </c>
      <c r="U1466" t="s">
        <v>32</v>
      </c>
      <c r="V1466" t="s">
        <v>31</v>
      </c>
      <c r="W1466" t="s">
        <v>33</v>
      </c>
      <c r="X1466" t="s">
        <v>34</v>
      </c>
      <c r="Y1466" t="s">
        <v>35</v>
      </c>
      <c r="Z1466" s="198">
        <v>45637</v>
      </c>
      <c r="AA1466" s="198">
        <v>46112</v>
      </c>
      <c r="AB1466" t="s">
        <v>36</v>
      </c>
      <c r="AC1466">
        <v>2635000</v>
      </c>
      <c r="AD1466" t="s">
        <v>32</v>
      </c>
      <c r="AE1466" t="s">
        <v>45</v>
      </c>
      <c r="AF1466" s="37">
        <v>0</v>
      </c>
      <c r="AH1466" s="3">
        <v>1</v>
      </c>
    </row>
    <row r="1467" spans="1:34" x14ac:dyDescent="0.3">
      <c r="A1467" t="s">
        <v>3088</v>
      </c>
      <c r="B1467" t="s">
        <v>3089</v>
      </c>
      <c r="C1467" t="s">
        <v>1859</v>
      </c>
      <c r="D1467">
        <v>2000000</v>
      </c>
      <c r="E1467">
        <v>2000000</v>
      </c>
      <c r="F1467">
        <v>0</v>
      </c>
      <c r="G1467">
        <v>-0.01</v>
      </c>
      <c r="H1467">
        <v>-0.01</v>
      </c>
      <c r="I1467">
        <v>1645127.85</v>
      </c>
      <c r="J1467" s="186">
        <v>82.256392500000004</v>
      </c>
      <c r="K1467">
        <v>0</v>
      </c>
      <c r="L1467">
        <v>0</v>
      </c>
      <c r="M1467">
        <v>1645127.86</v>
      </c>
      <c r="N1467">
        <v>0</v>
      </c>
      <c r="O1467">
        <v>1645127.85</v>
      </c>
      <c r="P1467">
        <v>0</v>
      </c>
      <c r="Q1467">
        <v>0</v>
      </c>
      <c r="R1467">
        <v>0</v>
      </c>
      <c r="S1467" t="s">
        <v>1355</v>
      </c>
      <c r="T1467" t="s">
        <v>162</v>
      </c>
      <c r="U1467" t="s">
        <v>163</v>
      </c>
      <c r="V1467" t="s">
        <v>162</v>
      </c>
      <c r="W1467" t="s">
        <v>33</v>
      </c>
      <c r="X1467" t="s">
        <v>164</v>
      </c>
      <c r="Y1467" t="s">
        <v>35</v>
      </c>
      <c r="Z1467" s="198">
        <v>45383</v>
      </c>
      <c r="AA1467" s="198">
        <v>45991</v>
      </c>
      <c r="AB1467" t="s">
        <v>36</v>
      </c>
      <c r="AC1467">
        <v>2000000</v>
      </c>
      <c r="AD1467" t="s">
        <v>163</v>
      </c>
      <c r="AE1467" t="s">
        <v>2231</v>
      </c>
      <c r="AF1467" s="37">
        <v>0</v>
      </c>
      <c r="AH1467" s="3">
        <v>1</v>
      </c>
    </row>
    <row r="1468" spans="1:34" x14ac:dyDescent="0.3">
      <c r="A1468" t="s">
        <v>3095</v>
      </c>
      <c r="B1468" t="s">
        <v>3096</v>
      </c>
      <c r="C1468" t="s">
        <v>1857</v>
      </c>
      <c r="D1468">
        <v>3250000</v>
      </c>
      <c r="E1468">
        <v>3250000</v>
      </c>
      <c r="F1468">
        <v>125226.4</v>
      </c>
      <c r="G1468">
        <v>0</v>
      </c>
      <c r="H1468">
        <v>0</v>
      </c>
      <c r="I1468">
        <v>2609428.29</v>
      </c>
      <c r="J1468" s="186">
        <v>80.290101230769238</v>
      </c>
      <c r="K1468">
        <v>0</v>
      </c>
      <c r="L1468">
        <v>0</v>
      </c>
      <c r="M1468">
        <v>2609428.29</v>
      </c>
      <c r="N1468">
        <v>0</v>
      </c>
      <c r="O1468">
        <v>2734654.69</v>
      </c>
      <c r="P1468">
        <v>0</v>
      </c>
      <c r="Q1468">
        <v>0</v>
      </c>
      <c r="R1468">
        <v>0</v>
      </c>
      <c r="S1468" t="s">
        <v>2156</v>
      </c>
      <c r="T1468" t="s">
        <v>100</v>
      </c>
      <c r="U1468" t="s">
        <v>101</v>
      </c>
      <c r="V1468" t="s">
        <v>100</v>
      </c>
      <c r="W1468" t="s">
        <v>33</v>
      </c>
      <c r="X1468" t="s">
        <v>102</v>
      </c>
      <c r="Y1468" t="s">
        <v>83</v>
      </c>
      <c r="Z1468" s="198">
        <v>45638</v>
      </c>
      <c r="AA1468" s="198">
        <v>45820</v>
      </c>
      <c r="AB1468" t="s">
        <v>36</v>
      </c>
      <c r="AC1468">
        <v>3250000</v>
      </c>
      <c r="AD1468" t="s">
        <v>101</v>
      </c>
      <c r="AE1468" t="s">
        <v>45</v>
      </c>
      <c r="AF1468" s="37">
        <v>0</v>
      </c>
      <c r="AH1468" s="3">
        <v>1</v>
      </c>
    </row>
    <row r="1469" spans="1:34" x14ac:dyDescent="0.3">
      <c r="A1469" t="s">
        <v>3092</v>
      </c>
      <c r="B1469" t="s">
        <v>3093</v>
      </c>
      <c r="C1469" t="s">
        <v>1853</v>
      </c>
      <c r="D1469">
        <v>2200000</v>
      </c>
      <c r="E1469">
        <v>2200000</v>
      </c>
      <c r="F1469">
        <v>0</v>
      </c>
      <c r="G1469">
        <v>0</v>
      </c>
      <c r="H1469">
        <v>0</v>
      </c>
      <c r="I1469">
        <v>2187884.0299999998</v>
      </c>
      <c r="J1469" s="186">
        <v>99.449274090909086</v>
      </c>
      <c r="K1469">
        <v>0</v>
      </c>
      <c r="L1469">
        <v>0</v>
      </c>
      <c r="M1469">
        <v>2134156.79</v>
      </c>
      <c r="N1469">
        <v>53727.24</v>
      </c>
      <c r="O1469">
        <v>2187884.0299999998</v>
      </c>
      <c r="P1469">
        <v>0</v>
      </c>
      <c r="Q1469">
        <v>0</v>
      </c>
      <c r="R1469">
        <v>0</v>
      </c>
      <c r="S1469" t="s">
        <v>3094</v>
      </c>
      <c r="T1469" t="s">
        <v>31</v>
      </c>
      <c r="U1469" t="s">
        <v>32</v>
      </c>
      <c r="V1469" t="s">
        <v>31</v>
      </c>
      <c r="W1469" t="s">
        <v>33</v>
      </c>
      <c r="X1469" t="s">
        <v>34</v>
      </c>
      <c r="Y1469" t="s">
        <v>35</v>
      </c>
      <c r="Z1469" s="198">
        <v>45638</v>
      </c>
      <c r="AA1469" s="198">
        <v>46112</v>
      </c>
      <c r="AB1469" t="s">
        <v>36</v>
      </c>
      <c r="AC1469">
        <v>2200000</v>
      </c>
      <c r="AD1469" t="s">
        <v>32</v>
      </c>
      <c r="AE1469" t="s">
        <v>45</v>
      </c>
      <c r="AF1469" s="37">
        <v>0</v>
      </c>
      <c r="AH1469" s="3">
        <v>1</v>
      </c>
    </row>
    <row r="1470" spans="1:34" x14ac:dyDescent="0.3">
      <c r="A1470" t="s">
        <v>3097</v>
      </c>
      <c r="B1470" t="s">
        <v>3098</v>
      </c>
      <c r="C1470" t="s">
        <v>1859</v>
      </c>
      <c r="D1470">
        <v>10200000</v>
      </c>
      <c r="E1470">
        <v>10200000</v>
      </c>
      <c r="F1470">
        <v>0</v>
      </c>
      <c r="G1470">
        <v>0</v>
      </c>
      <c r="H1470">
        <v>0</v>
      </c>
      <c r="I1470">
        <v>6948830.3200000003</v>
      </c>
      <c r="J1470" s="186">
        <v>68.125787450980397</v>
      </c>
      <c r="K1470">
        <v>0</v>
      </c>
      <c r="L1470">
        <v>0</v>
      </c>
      <c r="M1470">
        <v>6948830.3099999996</v>
      </c>
      <c r="N1470">
        <v>0.01</v>
      </c>
      <c r="O1470">
        <v>6948830.3200000003</v>
      </c>
      <c r="P1470">
        <v>0</v>
      </c>
      <c r="Q1470">
        <v>0</v>
      </c>
      <c r="R1470">
        <v>0</v>
      </c>
      <c r="S1470" t="s">
        <v>1355</v>
      </c>
      <c r="T1470" t="s">
        <v>162</v>
      </c>
      <c r="U1470" t="s">
        <v>163</v>
      </c>
      <c r="V1470" t="s">
        <v>162</v>
      </c>
      <c r="W1470" t="s">
        <v>33</v>
      </c>
      <c r="X1470" t="s">
        <v>164</v>
      </c>
      <c r="Y1470" t="s">
        <v>35</v>
      </c>
      <c r="Z1470" s="198">
        <v>45383</v>
      </c>
      <c r="AA1470" s="198">
        <v>45930</v>
      </c>
      <c r="AB1470" t="s">
        <v>36</v>
      </c>
      <c r="AC1470">
        <v>10200000</v>
      </c>
      <c r="AD1470" t="s">
        <v>163</v>
      </c>
      <c r="AE1470" t="s">
        <v>45</v>
      </c>
      <c r="AF1470" s="37">
        <v>0</v>
      </c>
      <c r="AH1470" s="3">
        <v>1</v>
      </c>
    </row>
    <row r="1471" spans="1:34" x14ac:dyDescent="0.3">
      <c r="A1471" t="s">
        <v>3104</v>
      </c>
      <c r="B1471" t="s">
        <v>3105</v>
      </c>
      <c r="C1471" t="s">
        <v>1859</v>
      </c>
      <c r="D1471">
        <v>1000000</v>
      </c>
      <c r="E1471">
        <v>1000000</v>
      </c>
      <c r="F1471">
        <v>0</v>
      </c>
      <c r="G1471">
        <v>0</v>
      </c>
      <c r="H1471">
        <v>0</v>
      </c>
      <c r="I1471">
        <v>995379.19</v>
      </c>
      <c r="J1471" s="186">
        <v>99.537918999999988</v>
      </c>
      <c r="K1471">
        <v>0</v>
      </c>
      <c r="L1471">
        <v>0</v>
      </c>
      <c r="M1471">
        <v>995379.19</v>
      </c>
      <c r="N1471">
        <v>0</v>
      </c>
      <c r="O1471">
        <v>995379.19</v>
      </c>
      <c r="P1471">
        <v>0</v>
      </c>
      <c r="Q1471">
        <v>0</v>
      </c>
      <c r="R1471">
        <v>0</v>
      </c>
      <c r="S1471" t="s">
        <v>1355</v>
      </c>
      <c r="T1471" t="s">
        <v>162</v>
      </c>
      <c r="U1471" t="s">
        <v>163</v>
      </c>
      <c r="V1471" t="s">
        <v>162</v>
      </c>
      <c r="W1471" t="s">
        <v>33</v>
      </c>
      <c r="X1471" t="s">
        <v>164</v>
      </c>
      <c r="Y1471" t="s">
        <v>44</v>
      </c>
      <c r="Z1471" s="198">
        <v>45383</v>
      </c>
      <c r="AA1471" s="198">
        <v>46022</v>
      </c>
      <c r="AB1471" t="s">
        <v>36</v>
      </c>
      <c r="AC1471">
        <v>1000000</v>
      </c>
      <c r="AD1471" t="s">
        <v>163</v>
      </c>
      <c r="AE1471" t="s">
        <v>37</v>
      </c>
      <c r="AF1471" s="37">
        <v>0</v>
      </c>
      <c r="AH1471" s="3">
        <v>1</v>
      </c>
    </row>
    <row r="1472" spans="1:34" x14ac:dyDescent="0.3">
      <c r="A1472" t="s">
        <v>3106</v>
      </c>
      <c r="B1472" t="s">
        <v>3107</v>
      </c>
      <c r="C1472" t="s">
        <v>1856</v>
      </c>
      <c r="D1472">
        <v>1300000</v>
      </c>
      <c r="E1472">
        <v>1300000</v>
      </c>
      <c r="F1472">
        <v>0</v>
      </c>
      <c r="G1472">
        <v>0</v>
      </c>
      <c r="H1472">
        <v>0</v>
      </c>
      <c r="I1472">
        <v>1297050.77</v>
      </c>
      <c r="J1472" s="186">
        <v>99.773136153846153</v>
      </c>
      <c r="K1472">
        <v>0</v>
      </c>
      <c r="L1472">
        <v>0</v>
      </c>
      <c r="M1472">
        <v>1297050.77</v>
      </c>
      <c r="N1472">
        <v>0</v>
      </c>
      <c r="O1472">
        <v>1297050.77</v>
      </c>
      <c r="P1472">
        <v>0</v>
      </c>
      <c r="Q1472">
        <v>0</v>
      </c>
      <c r="R1472">
        <v>0</v>
      </c>
      <c r="S1472" t="s">
        <v>3017</v>
      </c>
      <c r="T1472" t="s">
        <v>76</v>
      </c>
      <c r="U1472" t="s">
        <v>77</v>
      </c>
      <c r="V1472" t="s">
        <v>76</v>
      </c>
      <c r="W1472" t="s">
        <v>33</v>
      </c>
      <c r="X1472" t="s">
        <v>78</v>
      </c>
      <c r="Y1472" t="s">
        <v>35</v>
      </c>
      <c r="Z1472" s="198">
        <v>45643</v>
      </c>
      <c r="AA1472" s="198">
        <v>46112</v>
      </c>
      <c r="AB1472" t="s">
        <v>36</v>
      </c>
      <c r="AC1472">
        <v>1300000</v>
      </c>
      <c r="AD1472" t="s">
        <v>77</v>
      </c>
      <c r="AE1472" t="s">
        <v>37</v>
      </c>
      <c r="AF1472" s="37">
        <v>0</v>
      </c>
      <c r="AH1472" s="3">
        <v>1</v>
      </c>
    </row>
    <row r="1473" spans="1:34" x14ac:dyDescent="0.3">
      <c r="A1473" t="s">
        <v>3108</v>
      </c>
      <c r="B1473" t="s">
        <v>3109</v>
      </c>
      <c r="C1473" t="s">
        <v>1860</v>
      </c>
      <c r="D1473">
        <v>2300000</v>
      </c>
      <c r="E1473">
        <v>2300000</v>
      </c>
      <c r="F1473">
        <v>184428.95</v>
      </c>
      <c r="G1473">
        <v>0</v>
      </c>
      <c r="H1473">
        <v>0</v>
      </c>
      <c r="I1473">
        <v>1659643.96</v>
      </c>
      <c r="J1473" s="186">
        <v>72.158433043478254</v>
      </c>
      <c r="K1473">
        <v>0</v>
      </c>
      <c r="L1473">
        <v>0</v>
      </c>
      <c r="M1473">
        <v>913838.82</v>
      </c>
      <c r="N1473">
        <v>745805.14</v>
      </c>
      <c r="O1473">
        <v>1844072.91</v>
      </c>
      <c r="P1473">
        <v>0</v>
      </c>
      <c r="Q1473">
        <v>0</v>
      </c>
      <c r="R1473">
        <v>0</v>
      </c>
      <c r="S1473" t="s">
        <v>111</v>
      </c>
      <c r="T1473" t="s">
        <v>112</v>
      </c>
      <c r="U1473" t="s">
        <v>113</v>
      </c>
      <c r="V1473" t="s">
        <v>112</v>
      </c>
      <c r="W1473" t="s">
        <v>33</v>
      </c>
      <c r="X1473" t="s">
        <v>114</v>
      </c>
      <c r="Y1473" t="s">
        <v>35</v>
      </c>
      <c r="Z1473" s="198">
        <v>45645</v>
      </c>
      <c r="AA1473" s="198">
        <v>46112</v>
      </c>
      <c r="AB1473" t="s">
        <v>36</v>
      </c>
      <c r="AC1473">
        <v>2300000</v>
      </c>
      <c r="AD1473" t="s">
        <v>113</v>
      </c>
      <c r="AE1473" t="s">
        <v>2231</v>
      </c>
      <c r="AF1473" s="37">
        <v>0</v>
      </c>
      <c r="AH1473" s="3">
        <v>1</v>
      </c>
    </row>
    <row r="1474" spans="1:34" x14ac:dyDescent="0.3">
      <c r="A1474" t="s">
        <v>3120</v>
      </c>
      <c r="B1474" t="s">
        <v>3121</v>
      </c>
      <c r="C1474" t="s">
        <v>1859</v>
      </c>
      <c r="D1474">
        <v>2500000</v>
      </c>
      <c r="E1474">
        <v>2500000</v>
      </c>
      <c r="F1474">
        <v>703558.52</v>
      </c>
      <c r="G1474">
        <v>0</v>
      </c>
      <c r="H1474">
        <v>0</v>
      </c>
      <c r="I1474">
        <v>1287131.55</v>
      </c>
      <c r="J1474" s="186">
        <v>51.485261999999999</v>
      </c>
      <c r="K1474">
        <v>0</v>
      </c>
      <c r="L1474">
        <v>0</v>
      </c>
      <c r="M1474">
        <v>1156698.48</v>
      </c>
      <c r="N1474">
        <v>130433.07</v>
      </c>
      <c r="O1474">
        <v>1990690.07</v>
      </c>
      <c r="P1474">
        <v>0</v>
      </c>
      <c r="Q1474">
        <v>0</v>
      </c>
      <c r="R1474">
        <v>0</v>
      </c>
      <c r="S1474" t="s">
        <v>1355</v>
      </c>
      <c r="T1474" t="s">
        <v>162</v>
      </c>
      <c r="U1474" t="s">
        <v>163</v>
      </c>
      <c r="V1474" t="s">
        <v>162</v>
      </c>
      <c r="W1474" t="s">
        <v>33</v>
      </c>
      <c r="X1474" t="s">
        <v>164</v>
      </c>
      <c r="Y1474" t="s">
        <v>35</v>
      </c>
      <c r="Z1474" s="198">
        <v>45383</v>
      </c>
      <c r="AA1474" s="198">
        <v>46022</v>
      </c>
      <c r="AB1474" t="s">
        <v>36</v>
      </c>
      <c r="AC1474">
        <v>2500000</v>
      </c>
      <c r="AD1474" t="s">
        <v>163</v>
      </c>
      <c r="AE1474" t="s">
        <v>45</v>
      </c>
      <c r="AF1474" s="37">
        <v>0</v>
      </c>
      <c r="AH1474" s="3">
        <v>1</v>
      </c>
    </row>
    <row r="1475" spans="1:34" x14ac:dyDescent="0.3">
      <c r="A1475" t="s">
        <v>3140</v>
      </c>
      <c r="B1475" t="s">
        <v>3141</v>
      </c>
      <c r="C1475" t="s">
        <v>1860</v>
      </c>
      <c r="D1475">
        <v>1200000</v>
      </c>
      <c r="E1475">
        <v>1200000</v>
      </c>
      <c r="F1475">
        <v>0</v>
      </c>
      <c r="G1475">
        <v>0</v>
      </c>
      <c r="H1475">
        <v>0</v>
      </c>
      <c r="I1475">
        <v>113024.51</v>
      </c>
      <c r="J1475" s="186">
        <v>9.418709166666666</v>
      </c>
      <c r="K1475">
        <v>0</v>
      </c>
      <c r="L1475">
        <v>0</v>
      </c>
      <c r="M1475">
        <v>0</v>
      </c>
      <c r="N1475">
        <v>113024.51</v>
      </c>
      <c r="O1475">
        <v>113024.51</v>
      </c>
      <c r="P1475">
        <v>0</v>
      </c>
      <c r="Q1475">
        <v>0</v>
      </c>
      <c r="R1475">
        <v>0</v>
      </c>
      <c r="S1475" t="s">
        <v>111</v>
      </c>
      <c r="T1475" t="s">
        <v>112</v>
      </c>
      <c r="U1475" t="s">
        <v>113</v>
      </c>
      <c r="V1475" t="s">
        <v>112</v>
      </c>
      <c r="W1475" t="s">
        <v>33</v>
      </c>
      <c r="X1475" t="s">
        <v>114</v>
      </c>
      <c r="Y1475" t="s">
        <v>35</v>
      </c>
      <c r="Z1475" s="198">
        <v>45650</v>
      </c>
      <c r="AA1475" s="198">
        <v>46112</v>
      </c>
      <c r="AB1475" t="s">
        <v>36</v>
      </c>
      <c r="AC1475">
        <v>1200000</v>
      </c>
      <c r="AD1475" t="s">
        <v>113</v>
      </c>
      <c r="AE1475" t="s">
        <v>45</v>
      </c>
      <c r="AF1475" s="37">
        <v>0</v>
      </c>
      <c r="AH1475" s="3">
        <v>1</v>
      </c>
    </row>
    <row r="1476" spans="1:34" x14ac:dyDescent="0.3">
      <c r="A1476" t="s">
        <v>3138</v>
      </c>
      <c r="B1476" t="s">
        <v>3139</v>
      </c>
      <c r="C1476" t="s">
        <v>1860</v>
      </c>
      <c r="D1476">
        <v>1200000</v>
      </c>
      <c r="E1476">
        <v>1200000</v>
      </c>
      <c r="F1476">
        <v>840.59</v>
      </c>
      <c r="G1476">
        <v>0</v>
      </c>
      <c r="H1476">
        <v>0</v>
      </c>
      <c r="I1476">
        <v>1115109.1100000001</v>
      </c>
      <c r="J1476" s="186">
        <v>92.92575916666668</v>
      </c>
      <c r="K1476">
        <v>0</v>
      </c>
      <c r="L1476">
        <v>0</v>
      </c>
      <c r="M1476">
        <v>974490.75</v>
      </c>
      <c r="N1476">
        <v>140618.35999999999</v>
      </c>
      <c r="O1476">
        <v>1115949.7</v>
      </c>
      <c r="P1476">
        <v>0</v>
      </c>
      <c r="Q1476">
        <v>0</v>
      </c>
      <c r="R1476">
        <v>0</v>
      </c>
      <c r="S1476" t="s">
        <v>111</v>
      </c>
      <c r="T1476" t="s">
        <v>112</v>
      </c>
      <c r="U1476" t="s">
        <v>113</v>
      </c>
      <c r="V1476" t="s">
        <v>112</v>
      </c>
      <c r="W1476" t="s">
        <v>33</v>
      </c>
      <c r="X1476" t="s">
        <v>114</v>
      </c>
      <c r="Y1476" t="s">
        <v>44</v>
      </c>
      <c r="Z1476" s="198">
        <v>45652</v>
      </c>
      <c r="AA1476" s="198">
        <v>46112</v>
      </c>
      <c r="AB1476" t="s">
        <v>36</v>
      </c>
      <c r="AC1476">
        <v>1200000</v>
      </c>
      <c r="AD1476" t="s">
        <v>113</v>
      </c>
      <c r="AE1476" t="s">
        <v>45</v>
      </c>
      <c r="AF1476" s="37">
        <v>0</v>
      </c>
      <c r="AH1476" s="3">
        <v>1</v>
      </c>
    </row>
    <row r="1477" spans="1:34" x14ac:dyDescent="0.3">
      <c r="A1477" t="s">
        <v>3136</v>
      </c>
      <c r="B1477" t="s">
        <v>3137</v>
      </c>
      <c r="C1477" t="s">
        <v>1860</v>
      </c>
      <c r="D1477">
        <v>1200000</v>
      </c>
      <c r="E1477">
        <v>1200000</v>
      </c>
      <c r="F1477">
        <v>25000</v>
      </c>
      <c r="G1477">
        <v>79000</v>
      </c>
      <c r="H1477">
        <v>79000</v>
      </c>
      <c r="I1477">
        <v>1166159.08</v>
      </c>
      <c r="J1477" s="186">
        <v>97.179923333333335</v>
      </c>
      <c r="K1477">
        <v>0</v>
      </c>
      <c r="L1477">
        <v>0</v>
      </c>
      <c r="M1477">
        <v>1087159.08</v>
      </c>
      <c r="N1477">
        <v>0</v>
      </c>
      <c r="O1477">
        <v>1191159.08</v>
      </c>
      <c r="P1477">
        <v>0</v>
      </c>
      <c r="Q1477">
        <v>0</v>
      </c>
      <c r="R1477">
        <v>0</v>
      </c>
      <c r="S1477" t="s">
        <v>111</v>
      </c>
      <c r="T1477" t="s">
        <v>112</v>
      </c>
      <c r="U1477" t="s">
        <v>113</v>
      </c>
      <c r="V1477" t="s">
        <v>112</v>
      </c>
      <c r="W1477" t="s">
        <v>33</v>
      </c>
      <c r="X1477" t="s">
        <v>114</v>
      </c>
      <c r="Y1477" t="s">
        <v>44</v>
      </c>
      <c r="Z1477" s="198">
        <v>45652</v>
      </c>
      <c r="AA1477" s="198">
        <v>46112</v>
      </c>
      <c r="AB1477" t="s">
        <v>36</v>
      </c>
      <c r="AC1477">
        <v>1200000</v>
      </c>
      <c r="AD1477" t="s">
        <v>113</v>
      </c>
      <c r="AE1477" t="s">
        <v>45</v>
      </c>
      <c r="AF1477" s="37">
        <v>0</v>
      </c>
      <c r="AH1477" s="3">
        <v>1</v>
      </c>
    </row>
    <row r="1478" spans="1:34" x14ac:dyDescent="0.3">
      <c r="A1478" t="s">
        <v>3207</v>
      </c>
      <c r="B1478" t="s">
        <v>3208</v>
      </c>
      <c r="C1478" t="s">
        <v>1860</v>
      </c>
      <c r="D1478">
        <v>900000</v>
      </c>
      <c r="E1478">
        <v>900000</v>
      </c>
      <c r="F1478">
        <v>216107.12</v>
      </c>
      <c r="G1478">
        <v>0</v>
      </c>
      <c r="H1478">
        <v>0</v>
      </c>
      <c r="I1478">
        <v>605585.46</v>
      </c>
      <c r="J1478" s="186">
        <v>67.287273333333331</v>
      </c>
      <c r="K1478">
        <v>0</v>
      </c>
      <c r="L1478">
        <v>0</v>
      </c>
      <c r="M1478">
        <v>0</v>
      </c>
      <c r="N1478">
        <v>605585.46</v>
      </c>
      <c r="O1478">
        <v>821692.58</v>
      </c>
      <c r="P1478">
        <v>0</v>
      </c>
      <c r="Q1478">
        <v>0</v>
      </c>
      <c r="R1478">
        <v>0</v>
      </c>
      <c r="S1478" t="s">
        <v>111</v>
      </c>
      <c r="T1478" t="s">
        <v>112</v>
      </c>
      <c r="U1478" t="s">
        <v>113</v>
      </c>
      <c r="V1478" t="s">
        <v>112</v>
      </c>
      <c r="W1478" t="s">
        <v>33</v>
      </c>
      <c r="X1478" t="s">
        <v>114</v>
      </c>
      <c r="Y1478" t="s">
        <v>44</v>
      </c>
      <c r="Z1478" s="198">
        <v>45684</v>
      </c>
      <c r="AA1478" s="198">
        <v>46112</v>
      </c>
      <c r="AB1478" t="s">
        <v>36</v>
      </c>
      <c r="AC1478">
        <v>900000</v>
      </c>
      <c r="AD1478" t="s">
        <v>113</v>
      </c>
      <c r="AE1478" t="s">
        <v>45</v>
      </c>
      <c r="AF1478" s="37">
        <v>0</v>
      </c>
      <c r="AH1478" s="3">
        <v>1</v>
      </c>
    </row>
    <row r="1479" spans="1:34" x14ac:dyDescent="0.3">
      <c r="A1479" t="s">
        <v>3205</v>
      </c>
      <c r="B1479" t="s">
        <v>3206</v>
      </c>
      <c r="C1479" t="s">
        <v>1860</v>
      </c>
      <c r="D1479">
        <v>900000</v>
      </c>
      <c r="E1479">
        <v>900000</v>
      </c>
      <c r="F1479">
        <v>104000</v>
      </c>
      <c r="G1479">
        <v>0</v>
      </c>
      <c r="H1479">
        <v>0</v>
      </c>
      <c r="I1479">
        <v>412000</v>
      </c>
      <c r="J1479" s="186">
        <v>45.777777777777779</v>
      </c>
      <c r="K1479">
        <v>0</v>
      </c>
      <c r="L1479">
        <v>0</v>
      </c>
      <c r="M1479">
        <v>0</v>
      </c>
      <c r="N1479">
        <v>412000</v>
      </c>
      <c r="O1479">
        <v>516000</v>
      </c>
      <c r="P1479">
        <v>0</v>
      </c>
      <c r="Q1479">
        <v>0</v>
      </c>
      <c r="R1479">
        <v>0</v>
      </c>
      <c r="S1479" t="s">
        <v>111</v>
      </c>
      <c r="T1479" t="s">
        <v>112</v>
      </c>
      <c r="U1479" t="s">
        <v>113</v>
      </c>
      <c r="V1479" t="s">
        <v>112</v>
      </c>
      <c r="W1479" t="s">
        <v>33</v>
      </c>
      <c r="X1479" t="s">
        <v>114</v>
      </c>
      <c r="Y1479" t="s">
        <v>44</v>
      </c>
      <c r="Z1479" s="198">
        <v>45684</v>
      </c>
      <c r="AA1479" s="198">
        <v>46112</v>
      </c>
      <c r="AB1479" t="s">
        <v>36</v>
      </c>
      <c r="AC1479">
        <v>900000</v>
      </c>
      <c r="AD1479" t="s">
        <v>113</v>
      </c>
      <c r="AE1479" t="s">
        <v>45</v>
      </c>
      <c r="AF1479" s="37">
        <v>0</v>
      </c>
      <c r="AH1479" s="3">
        <v>1</v>
      </c>
    </row>
    <row r="1480" spans="1:34" x14ac:dyDescent="0.3">
      <c r="A1480" t="s">
        <v>3134</v>
      </c>
      <c r="B1480" t="s">
        <v>3135</v>
      </c>
      <c r="C1480" t="s">
        <v>1860</v>
      </c>
      <c r="D1480">
        <v>1200000</v>
      </c>
      <c r="E1480">
        <v>1200000</v>
      </c>
      <c r="F1480">
        <v>0</v>
      </c>
      <c r="G1480">
        <v>0</v>
      </c>
      <c r="H1480">
        <v>0</v>
      </c>
      <c r="I1480">
        <v>1117759.2</v>
      </c>
      <c r="J1480" s="186">
        <v>93.146599999999992</v>
      </c>
      <c r="K1480">
        <v>0</v>
      </c>
      <c r="L1480">
        <v>0</v>
      </c>
      <c r="M1480">
        <v>0</v>
      </c>
      <c r="N1480">
        <v>1117759.2</v>
      </c>
      <c r="O1480">
        <v>1117759.2</v>
      </c>
      <c r="P1480">
        <v>0</v>
      </c>
      <c r="Q1480">
        <v>0</v>
      </c>
      <c r="R1480">
        <v>0</v>
      </c>
      <c r="S1480" t="s">
        <v>111</v>
      </c>
      <c r="T1480" t="s">
        <v>112</v>
      </c>
      <c r="U1480" t="s">
        <v>113</v>
      </c>
      <c r="V1480" t="s">
        <v>112</v>
      </c>
      <c r="W1480" t="s">
        <v>33</v>
      </c>
      <c r="X1480" t="s">
        <v>114</v>
      </c>
      <c r="Y1480" t="s">
        <v>44</v>
      </c>
      <c r="Z1480" s="198">
        <v>45652</v>
      </c>
      <c r="AA1480" s="198">
        <v>46112</v>
      </c>
      <c r="AB1480" t="s">
        <v>36</v>
      </c>
      <c r="AC1480">
        <v>1200000</v>
      </c>
      <c r="AD1480" t="s">
        <v>113</v>
      </c>
      <c r="AE1480" t="s">
        <v>45</v>
      </c>
      <c r="AF1480" s="37">
        <v>0</v>
      </c>
      <c r="AH1480" s="3">
        <v>1</v>
      </c>
    </row>
    <row r="1481" spans="1:34" x14ac:dyDescent="0.3">
      <c r="A1481" t="s">
        <v>3132</v>
      </c>
      <c r="B1481" t="s">
        <v>3133</v>
      </c>
      <c r="C1481" t="s">
        <v>1860</v>
      </c>
      <c r="D1481">
        <v>1200000</v>
      </c>
      <c r="E1481">
        <v>1200000</v>
      </c>
      <c r="F1481">
        <v>516000</v>
      </c>
      <c r="G1481">
        <v>0</v>
      </c>
      <c r="H1481">
        <v>0</v>
      </c>
      <c r="I1481">
        <v>0</v>
      </c>
      <c r="J1481" s="186">
        <v>0</v>
      </c>
      <c r="K1481">
        <v>0</v>
      </c>
      <c r="L1481">
        <v>0</v>
      </c>
      <c r="M1481">
        <v>0</v>
      </c>
      <c r="N1481">
        <v>0</v>
      </c>
      <c r="O1481">
        <v>516000</v>
      </c>
      <c r="P1481">
        <v>0</v>
      </c>
      <c r="Q1481">
        <v>0</v>
      </c>
      <c r="R1481">
        <v>0</v>
      </c>
      <c r="S1481" t="s">
        <v>111</v>
      </c>
      <c r="T1481" t="s">
        <v>112</v>
      </c>
      <c r="U1481" t="s">
        <v>113</v>
      </c>
      <c r="V1481" t="s">
        <v>112</v>
      </c>
      <c r="W1481" t="s">
        <v>33</v>
      </c>
      <c r="X1481" t="s">
        <v>114</v>
      </c>
      <c r="Y1481" t="s">
        <v>44</v>
      </c>
      <c r="Z1481" s="198">
        <v>45652</v>
      </c>
      <c r="AA1481" s="198">
        <v>46112</v>
      </c>
      <c r="AB1481" t="s">
        <v>36</v>
      </c>
      <c r="AC1481">
        <v>1200000</v>
      </c>
      <c r="AD1481" t="s">
        <v>113</v>
      </c>
      <c r="AE1481" t="s">
        <v>45</v>
      </c>
      <c r="AF1481" s="37">
        <v>0</v>
      </c>
      <c r="AH1481" s="3">
        <v>1</v>
      </c>
    </row>
    <row r="1482" spans="1:34" x14ac:dyDescent="0.3">
      <c r="A1482" t="s">
        <v>3118</v>
      </c>
      <c r="B1482" t="s">
        <v>3119</v>
      </c>
      <c r="C1482" t="s">
        <v>1854</v>
      </c>
      <c r="D1482">
        <v>2200000</v>
      </c>
      <c r="E1482">
        <v>2200000</v>
      </c>
      <c r="F1482">
        <v>0</v>
      </c>
      <c r="G1482">
        <v>0</v>
      </c>
      <c r="H1482">
        <v>0</v>
      </c>
      <c r="I1482">
        <v>2092654.61</v>
      </c>
      <c r="J1482" s="186">
        <v>95.120664090909102</v>
      </c>
      <c r="K1482">
        <v>0</v>
      </c>
      <c r="L1482">
        <v>0</v>
      </c>
      <c r="M1482">
        <v>2092654.61</v>
      </c>
      <c r="N1482">
        <v>0</v>
      </c>
      <c r="O1482">
        <v>2092654.61</v>
      </c>
      <c r="P1482">
        <v>0</v>
      </c>
      <c r="Q1482">
        <v>0</v>
      </c>
      <c r="R1482">
        <v>0</v>
      </c>
      <c r="S1482" t="s">
        <v>72</v>
      </c>
      <c r="T1482" t="s">
        <v>41</v>
      </c>
      <c r="U1482" t="s">
        <v>42</v>
      </c>
      <c r="V1482" t="s">
        <v>41</v>
      </c>
      <c r="W1482" t="s">
        <v>33</v>
      </c>
      <c r="X1482" t="s">
        <v>43</v>
      </c>
      <c r="Y1482" t="s">
        <v>35</v>
      </c>
      <c r="Z1482" s="198">
        <v>45652</v>
      </c>
      <c r="AA1482" s="198">
        <v>46022</v>
      </c>
      <c r="AB1482" t="s">
        <v>36</v>
      </c>
      <c r="AC1482">
        <v>2200000</v>
      </c>
      <c r="AD1482" t="s">
        <v>42</v>
      </c>
      <c r="AE1482" t="s">
        <v>45</v>
      </c>
      <c r="AF1482" s="37">
        <v>0</v>
      </c>
      <c r="AH1482" s="3">
        <v>1</v>
      </c>
    </row>
    <row r="1483" spans="1:34" x14ac:dyDescent="0.3">
      <c r="A1483" t="s">
        <v>3112</v>
      </c>
      <c r="B1483" t="s">
        <v>3113</v>
      </c>
      <c r="C1483" t="s">
        <v>1859</v>
      </c>
      <c r="D1483">
        <v>5700000</v>
      </c>
      <c r="E1483">
        <v>5700000</v>
      </c>
      <c r="F1483">
        <v>3395156.43</v>
      </c>
      <c r="G1483">
        <v>0</v>
      </c>
      <c r="H1483">
        <v>0</v>
      </c>
      <c r="I1483">
        <v>2091811.96</v>
      </c>
      <c r="J1483" s="186">
        <v>36.69845543859649</v>
      </c>
      <c r="K1483">
        <v>0</v>
      </c>
      <c r="L1483">
        <v>0</v>
      </c>
      <c r="M1483">
        <v>1284500.6100000001</v>
      </c>
      <c r="N1483">
        <v>807311.35</v>
      </c>
      <c r="O1483">
        <v>5486968.3899999997</v>
      </c>
      <c r="P1483">
        <v>0</v>
      </c>
      <c r="Q1483">
        <v>0</v>
      </c>
      <c r="R1483">
        <v>0</v>
      </c>
      <c r="S1483" t="s">
        <v>1355</v>
      </c>
      <c r="T1483" t="s">
        <v>162</v>
      </c>
      <c r="U1483" t="s">
        <v>163</v>
      </c>
      <c r="V1483" t="s">
        <v>162</v>
      </c>
      <c r="W1483" t="s">
        <v>33</v>
      </c>
      <c r="X1483" t="s">
        <v>164</v>
      </c>
      <c r="Y1483" t="s">
        <v>35</v>
      </c>
      <c r="Z1483" s="198">
        <v>45383</v>
      </c>
      <c r="AA1483" s="198">
        <v>45930</v>
      </c>
      <c r="AB1483" t="s">
        <v>36</v>
      </c>
      <c r="AC1483">
        <v>5700000</v>
      </c>
      <c r="AD1483" t="s">
        <v>163</v>
      </c>
      <c r="AE1483" t="s">
        <v>45</v>
      </c>
      <c r="AF1483" s="37">
        <v>0</v>
      </c>
      <c r="AH1483" s="3">
        <v>1</v>
      </c>
    </row>
    <row r="1484" spans="1:34" x14ac:dyDescent="0.3">
      <c r="A1484" t="s">
        <v>3114</v>
      </c>
      <c r="B1484" t="s">
        <v>3115</v>
      </c>
      <c r="C1484" t="s">
        <v>1859</v>
      </c>
      <c r="D1484">
        <v>3200000</v>
      </c>
      <c r="E1484">
        <v>3200000</v>
      </c>
      <c r="F1484">
        <v>268450.38</v>
      </c>
      <c r="G1484">
        <v>0</v>
      </c>
      <c r="H1484">
        <v>0</v>
      </c>
      <c r="I1484">
        <v>1141669.71</v>
      </c>
      <c r="J1484" s="186">
        <v>35.677178437499997</v>
      </c>
      <c r="K1484">
        <v>0</v>
      </c>
      <c r="L1484">
        <v>0</v>
      </c>
      <c r="M1484">
        <v>0</v>
      </c>
      <c r="N1484">
        <v>1141669.71</v>
      </c>
      <c r="O1484">
        <v>1410120.09</v>
      </c>
      <c r="P1484">
        <v>0</v>
      </c>
      <c r="Q1484">
        <v>0</v>
      </c>
      <c r="R1484">
        <v>0</v>
      </c>
      <c r="S1484" t="s">
        <v>1355</v>
      </c>
      <c r="T1484" t="s">
        <v>162</v>
      </c>
      <c r="U1484" t="s">
        <v>163</v>
      </c>
      <c r="V1484" t="s">
        <v>162</v>
      </c>
      <c r="W1484" t="s">
        <v>33</v>
      </c>
      <c r="X1484" t="s">
        <v>164</v>
      </c>
      <c r="Y1484" t="s">
        <v>35</v>
      </c>
      <c r="Z1484" s="198">
        <v>45383</v>
      </c>
      <c r="AA1484" s="198">
        <v>45991</v>
      </c>
      <c r="AB1484" t="s">
        <v>36</v>
      </c>
      <c r="AC1484">
        <v>3200000</v>
      </c>
      <c r="AD1484" t="s">
        <v>163</v>
      </c>
      <c r="AE1484" t="s">
        <v>45</v>
      </c>
      <c r="AF1484" s="37">
        <v>0</v>
      </c>
      <c r="AH1484" s="3">
        <v>1</v>
      </c>
    </row>
    <row r="1485" spans="1:34" x14ac:dyDescent="0.3">
      <c r="A1485" t="s">
        <v>3116</v>
      </c>
      <c r="B1485" t="s">
        <v>3117</v>
      </c>
      <c r="C1485" t="s">
        <v>1854</v>
      </c>
      <c r="D1485">
        <v>3200000</v>
      </c>
      <c r="E1485">
        <v>3200000</v>
      </c>
      <c r="F1485">
        <v>0</v>
      </c>
      <c r="G1485">
        <v>0</v>
      </c>
      <c r="H1485">
        <v>0</v>
      </c>
      <c r="I1485">
        <v>3200498.83</v>
      </c>
      <c r="J1485" s="186">
        <v>100.0155884375</v>
      </c>
      <c r="K1485">
        <v>0</v>
      </c>
      <c r="L1485">
        <v>0</v>
      </c>
      <c r="M1485">
        <v>3200498.83</v>
      </c>
      <c r="N1485">
        <v>0</v>
      </c>
      <c r="O1485">
        <v>3200498.83</v>
      </c>
      <c r="P1485">
        <v>0</v>
      </c>
      <c r="Q1485">
        <v>0</v>
      </c>
      <c r="R1485">
        <v>0</v>
      </c>
      <c r="S1485" t="s">
        <v>72</v>
      </c>
      <c r="T1485" t="s">
        <v>41</v>
      </c>
      <c r="U1485" t="s">
        <v>42</v>
      </c>
      <c r="V1485" t="s">
        <v>41</v>
      </c>
      <c r="W1485" t="s">
        <v>33</v>
      </c>
      <c r="X1485" t="s">
        <v>43</v>
      </c>
      <c r="Y1485" t="s">
        <v>35</v>
      </c>
      <c r="Z1485" s="198">
        <v>45653</v>
      </c>
      <c r="AA1485" s="198">
        <v>46022</v>
      </c>
      <c r="AB1485" t="s">
        <v>36</v>
      </c>
      <c r="AC1485">
        <v>3200000</v>
      </c>
      <c r="AD1485" t="s">
        <v>42</v>
      </c>
      <c r="AE1485" t="s">
        <v>37</v>
      </c>
      <c r="AF1485" s="37">
        <v>0</v>
      </c>
      <c r="AH1485" s="3">
        <v>1</v>
      </c>
    </row>
    <row r="1486" spans="1:34" x14ac:dyDescent="0.3">
      <c r="A1486" t="s">
        <v>3128</v>
      </c>
      <c r="B1486" t="s">
        <v>3129</v>
      </c>
      <c r="C1486" t="s">
        <v>1855</v>
      </c>
      <c r="D1486">
        <v>3300000</v>
      </c>
      <c r="E1486">
        <v>3300000</v>
      </c>
      <c r="F1486">
        <v>329441.65000000002</v>
      </c>
      <c r="G1486">
        <v>0</v>
      </c>
      <c r="H1486">
        <v>0</v>
      </c>
      <c r="I1486">
        <v>2157620.84</v>
      </c>
      <c r="J1486" s="186">
        <v>65.382449696969687</v>
      </c>
      <c r="K1486">
        <v>0</v>
      </c>
      <c r="L1486">
        <v>0</v>
      </c>
      <c r="M1486">
        <v>2157620.84</v>
      </c>
      <c r="N1486">
        <v>0</v>
      </c>
      <c r="O1486">
        <v>2487062.4900000002</v>
      </c>
      <c r="P1486">
        <v>0</v>
      </c>
      <c r="Q1486">
        <v>0</v>
      </c>
      <c r="R1486">
        <v>0</v>
      </c>
      <c r="S1486" t="s">
        <v>286</v>
      </c>
      <c r="T1486" t="s">
        <v>57</v>
      </c>
      <c r="U1486" t="s">
        <v>58</v>
      </c>
      <c r="V1486" t="s">
        <v>57</v>
      </c>
      <c r="W1486" t="s">
        <v>33</v>
      </c>
      <c r="X1486" t="s">
        <v>59</v>
      </c>
      <c r="Y1486" t="s">
        <v>35</v>
      </c>
      <c r="Z1486" s="198">
        <v>45653</v>
      </c>
      <c r="AA1486" s="198">
        <v>46112</v>
      </c>
      <c r="AB1486" t="s">
        <v>36</v>
      </c>
      <c r="AC1486">
        <v>3300000</v>
      </c>
      <c r="AD1486" t="s">
        <v>58</v>
      </c>
      <c r="AE1486" t="s">
        <v>45</v>
      </c>
      <c r="AF1486" s="37">
        <v>0</v>
      </c>
      <c r="AH1486" s="3">
        <v>1</v>
      </c>
    </row>
    <row r="1487" spans="1:34" x14ac:dyDescent="0.3">
      <c r="A1487" t="s">
        <v>3124</v>
      </c>
      <c r="B1487" t="s">
        <v>3125</v>
      </c>
      <c r="C1487" t="s">
        <v>1860</v>
      </c>
      <c r="D1487">
        <v>13600000</v>
      </c>
      <c r="E1487">
        <v>13600000</v>
      </c>
      <c r="F1487">
        <v>1540091.38</v>
      </c>
      <c r="G1487">
        <v>32260.97</v>
      </c>
      <c r="H1487">
        <v>32260.97</v>
      </c>
      <c r="I1487">
        <v>10149637</v>
      </c>
      <c r="J1487" s="186">
        <v>74.629683823529405</v>
      </c>
      <c r="K1487">
        <v>0</v>
      </c>
      <c r="L1487">
        <v>0</v>
      </c>
      <c r="M1487">
        <v>9316055.8900000006</v>
      </c>
      <c r="N1487">
        <v>801320.14</v>
      </c>
      <c r="O1487">
        <v>11689728.380000001</v>
      </c>
      <c r="P1487">
        <v>0</v>
      </c>
      <c r="Q1487">
        <v>0</v>
      </c>
      <c r="R1487">
        <v>0</v>
      </c>
      <c r="S1487" t="s">
        <v>111</v>
      </c>
      <c r="T1487" t="s">
        <v>112</v>
      </c>
      <c r="U1487" t="s">
        <v>113</v>
      </c>
      <c r="V1487" t="s">
        <v>112</v>
      </c>
      <c r="W1487" t="s">
        <v>33</v>
      </c>
      <c r="X1487" t="s">
        <v>114</v>
      </c>
      <c r="Y1487" t="s">
        <v>35</v>
      </c>
      <c r="Z1487" s="198">
        <v>45653</v>
      </c>
      <c r="AA1487" s="198">
        <v>46112</v>
      </c>
      <c r="AB1487" t="s">
        <v>36</v>
      </c>
      <c r="AC1487">
        <v>13600000</v>
      </c>
      <c r="AD1487" t="s">
        <v>113</v>
      </c>
      <c r="AE1487" t="s">
        <v>45</v>
      </c>
      <c r="AF1487" s="37">
        <v>0</v>
      </c>
      <c r="AH1487" s="3">
        <v>1</v>
      </c>
    </row>
    <row r="1488" spans="1:34" x14ac:dyDescent="0.3">
      <c r="A1488" t="s">
        <v>3122</v>
      </c>
      <c r="B1488" t="s">
        <v>3123</v>
      </c>
      <c r="C1488" t="s">
        <v>1860</v>
      </c>
      <c r="D1488">
        <v>13300000</v>
      </c>
      <c r="E1488">
        <v>13300000</v>
      </c>
      <c r="F1488">
        <v>1237899.31</v>
      </c>
      <c r="G1488">
        <v>0.03</v>
      </c>
      <c r="H1488">
        <v>0.03</v>
      </c>
      <c r="I1488">
        <v>9022934.5500000007</v>
      </c>
      <c r="J1488" s="186">
        <v>67.841613157894741</v>
      </c>
      <c r="K1488">
        <v>0</v>
      </c>
      <c r="L1488">
        <v>0</v>
      </c>
      <c r="M1488">
        <v>9022934.5199999996</v>
      </c>
      <c r="N1488">
        <v>0</v>
      </c>
      <c r="O1488">
        <v>10260833.859999999</v>
      </c>
      <c r="P1488">
        <v>0</v>
      </c>
      <c r="Q1488">
        <v>0</v>
      </c>
      <c r="R1488">
        <v>0</v>
      </c>
      <c r="S1488" t="s">
        <v>111</v>
      </c>
      <c r="T1488" t="s">
        <v>112</v>
      </c>
      <c r="U1488" t="s">
        <v>113</v>
      </c>
      <c r="V1488" t="s">
        <v>112</v>
      </c>
      <c r="W1488" t="s">
        <v>33</v>
      </c>
      <c r="X1488" t="s">
        <v>114</v>
      </c>
      <c r="Y1488" t="s">
        <v>35</v>
      </c>
      <c r="Z1488" s="198">
        <v>45653</v>
      </c>
      <c r="AA1488" s="198">
        <v>46112</v>
      </c>
      <c r="AB1488" t="s">
        <v>36</v>
      </c>
      <c r="AC1488">
        <v>13300000</v>
      </c>
      <c r="AD1488" t="s">
        <v>113</v>
      </c>
      <c r="AE1488" t="s">
        <v>45</v>
      </c>
      <c r="AF1488" s="37">
        <v>0</v>
      </c>
      <c r="AH1488" s="3">
        <v>1</v>
      </c>
    </row>
    <row r="1489" spans="1:34" x14ac:dyDescent="0.3">
      <c r="A1489" t="s">
        <v>3130</v>
      </c>
      <c r="B1489" t="s">
        <v>3131</v>
      </c>
      <c r="C1489" t="s">
        <v>1855</v>
      </c>
      <c r="D1489">
        <v>3100000</v>
      </c>
      <c r="E1489">
        <v>3100000</v>
      </c>
      <c r="F1489">
        <v>0</v>
      </c>
      <c r="G1489">
        <v>0</v>
      </c>
      <c r="H1489">
        <v>0</v>
      </c>
      <c r="I1489">
        <v>3085288.43</v>
      </c>
      <c r="J1489" s="186">
        <v>99.525433225806452</v>
      </c>
      <c r="K1489">
        <v>0</v>
      </c>
      <c r="L1489">
        <v>0</v>
      </c>
      <c r="M1489">
        <v>3085288.43</v>
      </c>
      <c r="N1489">
        <v>0</v>
      </c>
      <c r="O1489">
        <v>3085288.43</v>
      </c>
      <c r="P1489">
        <v>0</v>
      </c>
      <c r="Q1489">
        <v>0</v>
      </c>
      <c r="R1489">
        <v>0</v>
      </c>
      <c r="S1489" t="s">
        <v>286</v>
      </c>
      <c r="T1489" t="s">
        <v>57</v>
      </c>
      <c r="U1489" t="s">
        <v>58</v>
      </c>
      <c r="V1489" t="s">
        <v>57</v>
      </c>
      <c r="W1489" t="s">
        <v>33</v>
      </c>
      <c r="X1489" t="s">
        <v>59</v>
      </c>
      <c r="Y1489" t="s">
        <v>35</v>
      </c>
      <c r="Z1489" s="198">
        <v>45656</v>
      </c>
      <c r="AA1489" s="198">
        <v>46112</v>
      </c>
      <c r="AB1489" t="s">
        <v>36</v>
      </c>
      <c r="AC1489">
        <v>3100000</v>
      </c>
      <c r="AD1489" t="s">
        <v>58</v>
      </c>
      <c r="AE1489" t="s">
        <v>45</v>
      </c>
      <c r="AF1489" s="37">
        <v>0</v>
      </c>
      <c r="AH1489" s="3">
        <v>1</v>
      </c>
    </row>
    <row r="1490" spans="1:34" x14ac:dyDescent="0.3">
      <c r="A1490" t="s">
        <v>3126</v>
      </c>
      <c r="B1490" t="s">
        <v>3127</v>
      </c>
      <c r="C1490" t="s">
        <v>1853</v>
      </c>
      <c r="D1490">
        <v>14800000</v>
      </c>
      <c r="E1490">
        <v>14800000</v>
      </c>
      <c r="F1490">
        <v>6951452.25</v>
      </c>
      <c r="G1490">
        <v>0</v>
      </c>
      <c r="H1490">
        <v>0</v>
      </c>
      <c r="I1490">
        <v>2955894.72</v>
      </c>
      <c r="J1490" s="186">
        <v>19.972261621621623</v>
      </c>
      <c r="K1490">
        <v>0</v>
      </c>
      <c r="L1490">
        <v>0</v>
      </c>
      <c r="M1490">
        <v>2073091.76</v>
      </c>
      <c r="N1490">
        <v>882802.96</v>
      </c>
      <c r="O1490">
        <v>9907346.9700000007</v>
      </c>
      <c r="P1490">
        <v>0</v>
      </c>
      <c r="Q1490">
        <v>0</v>
      </c>
      <c r="R1490">
        <v>0</v>
      </c>
      <c r="S1490" t="s">
        <v>391</v>
      </c>
      <c r="T1490" t="s">
        <v>31</v>
      </c>
      <c r="U1490" t="s">
        <v>32</v>
      </c>
      <c r="V1490" t="s">
        <v>31</v>
      </c>
      <c r="W1490" t="s">
        <v>33</v>
      </c>
      <c r="X1490" t="s">
        <v>34</v>
      </c>
      <c r="Y1490" t="s">
        <v>35</v>
      </c>
      <c r="Z1490" s="198">
        <v>45656</v>
      </c>
      <c r="AA1490" s="198">
        <v>46112</v>
      </c>
      <c r="AB1490" t="s">
        <v>36</v>
      </c>
      <c r="AC1490">
        <v>14800000</v>
      </c>
      <c r="AD1490" t="s">
        <v>32</v>
      </c>
      <c r="AE1490" t="s">
        <v>45</v>
      </c>
      <c r="AF1490" s="37">
        <v>0</v>
      </c>
      <c r="AH1490" s="3">
        <v>1</v>
      </c>
    </row>
    <row r="1491" spans="1:34" x14ac:dyDescent="0.3">
      <c r="A1491" t="s">
        <v>3146</v>
      </c>
      <c r="B1491" t="s">
        <v>3147</v>
      </c>
      <c r="C1491" t="s">
        <v>1858</v>
      </c>
      <c r="D1491">
        <v>2500000</v>
      </c>
      <c r="E1491">
        <v>2500000</v>
      </c>
      <c r="F1491">
        <v>777833.81</v>
      </c>
      <c r="G1491">
        <v>0</v>
      </c>
      <c r="H1491">
        <v>0</v>
      </c>
      <c r="I1491">
        <v>1277634.6399999999</v>
      </c>
      <c r="J1491" s="186">
        <v>51.105385599999998</v>
      </c>
      <c r="K1491">
        <v>0</v>
      </c>
      <c r="L1491">
        <v>0</v>
      </c>
      <c r="M1491">
        <v>1233765</v>
      </c>
      <c r="N1491">
        <v>43869.64</v>
      </c>
      <c r="O1491">
        <v>2055468.45</v>
      </c>
      <c r="P1491">
        <v>0</v>
      </c>
      <c r="Q1491">
        <v>0</v>
      </c>
      <c r="R1491">
        <v>0</v>
      </c>
      <c r="S1491" t="s">
        <v>1231</v>
      </c>
      <c r="T1491" t="s">
        <v>51</v>
      </c>
      <c r="U1491" t="s">
        <v>52</v>
      </c>
      <c r="V1491" t="s">
        <v>51</v>
      </c>
      <c r="W1491" t="s">
        <v>33</v>
      </c>
      <c r="X1491" t="s">
        <v>53</v>
      </c>
      <c r="Y1491" t="s">
        <v>35</v>
      </c>
      <c r="Z1491" s="198">
        <v>45383</v>
      </c>
      <c r="AA1491" s="198">
        <v>46112</v>
      </c>
      <c r="AB1491" t="s">
        <v>36</v>
      </c>
      <c r="AC1491">
        <v>2500000</v>
      </c>
      <c r="AD1491" t="s">
        <v>52</v>
      </c>
      <c r="AE1491" t="s">
        <v>45</v>
      </c>
      <c r="AF1491" s="37">
        <v>0</v>
      </c>
      <c r="AH1491" s="3">
        <v>1</v>
      </c>
    </row>
    <row r="1492" spans="1:34" x14ac:dyDescent="0.3">
      <c r="A1492" t="s">
        <v>3144</v>
      </c>
      <c r="B1492" t="s">
        <v>3145</v>
      </c>
      <c r="C1492" t="s">
        <v>1854</v>
      </c>
      <c r="D1492">
        <v>15900000</v>
      </c>
      <c r="E1492">
        <v>15900000</v>
      </c>
      <c r="F1492">
        <v>1799434.49</v>
      </c>
      <c r="G1492">
        <v>-0.01</v>
      </c>
      <c r="H1492">
        <v>-0.01</v>
      </c>
      <c r="I1492">
        <v>11185967.390000001</v>
      </c>
      <c r="J1492" s="186">
        <v>70.351996163522017</v>
      </c>
      <c r="K1492">
        <v>0</v>
      </c>
      <c r="L1492">
        <v>0</v>
      </c>
      <c r="M1492">
        <v>10533370.07</v>
      </c>
      <c r="N1492">
        <v>652597.32999999996</v>
      </c>
      <c r="O1492">
        <v>12985401.880000001</v>
      </c>
      <c r="P1492">
        <v>0</v>
      </c>
      <c r="Q1492">
        <v>0</v>
      </c>
      <c r="R1492">
        <v>0</v>
      </c>
      <c r="S1492" t="s">
        <v>72</v>
      </c>
      <c r="T1492" t="s">
        <v>41</v>
      </c>
      <c r="U1492" t="s">
        <v>42</v>
      </c>
      <c r="V1492" t="s">
        <v>41</v>
      </c>
      <c r="W1492" t="s">
        <v>33</v>
      </c>
      <c r="X1492" t="s">
        <v>43</v>
      </c>
      <c r="Y1492" t="s">
        <v>35</v>
      </c>
      <c r="Z1492" s="198">
        <v>45657</v>
      </c>
      <c r="AA1492" s="198">
        <v>46022</v>
      </c>
      <c r="AB1492" t="s">
        <v>36</v>
      </c>
      <c r="AC1492">
        <v>7500000</v>
      </c>
      <c r="AD1492" t="s">
        <v>42</v>
      </c>
      <c r="AE1492" t="s">
        <v>45</v>
      </c>
      <c r="AF1492" s="37">
        <v>0</v>
      </c>
      <c r="AH1492" s="3">
        <v>1</v>
      </c>
    </row>
    <row r="1493" spans="1:34" x14ac:dyDescent="0.3">
      <c r="A1493" t="s">
        <v>3148</v>
      </c>
      <c r="B1493" t="s">
        <v>3149</v>
      </c>
      <c r="C1493" t="s">
        <v>1858</v>
      </c>
      <c r="D1493">
        <v>9949000</v>
      </c>
      <c r="E1493">
        <v>9949000</v>
      </c>
      <c r="F1493">
        <v>6080217.6500000004</v>
      </c>
      <c r="G1493">
        <v>-0.03</v>
      </c>
      <c r="H1493">
        <v>-0.03</v>
      </c>
      <c r="I1493">
        <v>2112520.15</v>
      </c>
      <c r="J1493" s="186">
        <v>21.233492310785003</v>
      </c>
      <c r="K1493">
        <v>0</v>
      </c>
      <c r="L1493">
        <v>0</v>
      </c>
      <c r="M1493">
        <v>1403377</v>
      </c>
      <c r="N1493">
        <v>709143.18</v>
      </c>
      <c r="O1493">
        <v>8192737.7999999998</v>
      </c>
      <c r="P1493">
        <v>0</v>
      </c>
      <c r="Q1493">
        <v>0</v>
      </c>
      <c r="R1493">
        <v>0</v>
      </c>
      <c r="S1493" t="s">
        <v>1231</v>
      </c>
      <c r="T1493" t="s">
        <v>51</v>
      </c>
      <c r="U1493" t="s">
        <v>52</v>
      </c>
      <c r="V1493" t="s">
        <v>51</v>
      </c>
      <c r="W1493" t="s">
        <v>33</v>
      </c>
      <c r="X1493" t="s">
        <v>53</v>
      </c>
      <c r="Y1493" t="s">
        <v>35</v>
      </c>
      <c r="Z1493" s="198">
        <v>45383</v>
      </c>
      <c r="AA1493" s="198">
        <v>46112</v>
      </c>
      <c r="AB1493" t="s">
        <v>36</v>
      </c>
      <c r="AC1493">
        <v>9949000</v>
      </c>
      <c r="AD1493" t="s">
        <v>52</v>
      </c>
      <c r="AE1493" t="s">
        <v>45</v>
      </c>
      <c r="AF1493" s="37">
        <v>0</v>
      </c>
      <c r="AH1493" s="3">
        <v>1</v>
      </c>
    </row>
    <row r="1494" spans="1:34" x14ac:dyDescent="0.3">
      <c r="A1494" t="s">
        <v>3150</v>
      </c>
      <c r="B1494" t="s">
        <v>3151</v>
      </c>
      <c r="C1494" t="s">
        <v>1853</v>
      </c>
      <c r="D1494">
        <v>11300000</v>
      </c>
      <c r="E1494">
        <v>11300000</v>
      </c>
      <c r="F1494">
        <v>2801506.98</v>
      </c>
      <c r="G1494">
        <v>0</v>
      </c>
      <c r="H1494">
        <v>0</v>
      </c>
      <c r="I1494">
        <v>5457263.1699999999</v>
      </c>
      <c r="J1494" s="186">
        <v>48.294364336283188</v>
      </c>
      <c r="K1494">
        <v>0</v>
      </c>
      <c r="L1494">
        <v>0</v>
      </c>
      <c r="M1494">
        <v>5457263.1600000001</v>
      </c>
      <c r="N1494">
        <v>0.01</v>
      </c>
      <c r="O1494">
        <v>8258770.1500000004</v>
      </c>
      <c r="P1494">
        <v>0</v>
      </c>
      <c r="Q1494">
        <v>0</v>
      </c>
      <c r="R1494">
        <v>0</v>
      </c>
      <c r="S1494" t="s">
        <v>391</v>
      </c>
      <c r="T1494" t="s">
        <v>31</v>
      </c>
      <c r="U1494" t="s">
        <v>32</v>
      </c>
      <c r="V1494" t="s">
        <v>31</v>
      </c>
      <c r="W1494" t="s">
        <v>33</v>
      </c>
      <c r="X1494" t="s">
        <v>34</v>
      </c>
      <c r="Y1494" t="s">
        <v>35</v>
      </c>
      <c r="Z1494" s="198">
        <v>45657</v>
      </c>
      <c r="AA1494" s="198">
        <v>46112</v>
      </c>
      <c r="AB1494" t="s">
        <v>36</v>
      </c>
      <c r="AC1494">
        <v>11300000</v>
      </c>
      <c r="AD1494" t="s">
        <v>32</v>
      </c>
      <c r="AE1494" t="s">
        <v>45</v>
      </c>
      <c r="AF1494" s="37">
        <v>0</v>
      </c>
      <c r="AH1494" s="3">
        <v>1</v>
      </c>
    </row>
    <row r="1495" spans="1:34" x14ac:dyDescent="0.3">
      <c r="A1495" t="s">
        <v>3152</v>
      </c>
      <c r="B1495" t="s">
        <v>3153</v>
      </c>
      <c r="C1495" t="s">
        <v>1859</v>
      </c>
      <c r="D1495">
        <v>2500000</v>
      </c>
      <c r="E1495">
        <v>2500000</v>
      </c>
      <c r="F1495">
        <v>746167.97</v>
      </c>
      <c r="G1495">
        <v>0</v>
      </c>
      <c r="H1495">
        <v>0</v>
      </c>
      <c r="I1495">
        <v>1017125.15</v>
      </c>
      <c r="J1495" s="186">
        <v>40.685006000000001</v>
      </c>
      <c r="K1495">
        <v>0</v>
      </c>
      <c r="L1495">
        <v>0</v>
      </c>
      <c r="M1495">
        <v>1009125.15</v>
      </c>
      <c r="N1495">
        <v>8000</v>
      </c>
      <c r="O1495">
        <v>1763293.12</v>
      </c>
      <c r="P1495">
        <v>0</v>
      </c>
      <c r="Q1495">
        <v>0</v>
      </c>
      <c r="R1495">
        <v>0</v>
      </c>
      <c r="S1495" t="s">
        <v>1355</v>
      </c>
      <c r="T1495" t="s">
        <v>162</v>
      </c>
      <c r="U1495" t="s">
        <v>163</v>
      </c>
      <c r="V1495" t="s">
        <v>162</v>
      </c>
      <c r="W1495" t="s">
        <v>33</v>
      </c>
      <c r="X1495" t="s">
        <v>164</v>
      </c>
      <c r="Y1495" t="s">
        <v>35</v>
      </c>
      <c r="Z1495" s="198">
        <v>45383</v>
      </c>
      <c r="AA1495" s="198">
        <v>45930</v>
      </c>
      <c r="AB1495" t="s">
        <v>36</v>
      </c>
      <c r="AC1495">
        <v>2500000</v>
      </c>
      <c r="AD1495" t="s">
        <v>163</v>
      </c>
      <c r="AE1495" t="s">
        <v>45</v>
      </c>
      <c r="AF1495" s="37">
        <v>0</v>
      </c>
      <c r="AH1495" s="3">
        <v>1</v>
      </c>
    </row>
    <row r="1496" spans="1:34" x14ac:dyDescent="0.3">
      <c r="A1496" t="s">
        <v>3155</v>
      </c>
      <c r="B1496" t="s">
        <v>3156</v>
      </c>
      <c r="C1496" t="s">
        <v>1854</v>
      </c>
      <c r="D1496">
        <v>0</v>
      </c>
      <c r="E1496">
        <v>0</v>
      </c>
      <c r="F1496">
        <v>0</v>
      </c>
      <c r="G1496">
        <v>0</v>
      </c>
      <c r="H1496">
        <v>0</v>
      </c>
      <c r="I1496">
        <v>0</v>
      </c>
      <c r="J1496" s="186" t="e">
        <v>#DIV/0!</v>
      </c>
      <c r="K1496">
        <v>0</v>
      </c>
      <c r="L1496">
        <v>0</v>
      </c>
      <c r="M1496">
        <v>0</v>
      </c>
      <c r="N1496">
        <v>0</v>
      </c>
      <c r="O1496">
        <v>0</v>
      </c>
      <c r="P1496">
        <v>0</v>
      </c>
      <c r="Q1496">
        <v>0</v>
      </c>
      <c r="R1496">
        <v>0</v>
      </c>
      <c r="S1496" t="s">
        <v>72</v>
      </c>
      <c r="T1496" t="s">
        <v>41</v>
      </c>
      <c r="U1496" t="s">
        <v>42</v>
      </c>
      <c r="V1496" t="s">
        <v>41</v>
      </c>
      <c r="W1496" t="s">
        <v>33</v>
      </c>
      <c r="X1496" t="s">
        <v>29</v>
      </c>
      <c r="Y1496" t="s">
        <v>35</v>
      </c>
      <c r="Z1496" s="198">
        <v>45663</v>
      </c>
      <c r="AA1496" s="198">
        <v>45687</v>
      </c>
      <c r="AB1496" t="s">
        <v>36</v>
      </c>
      <c r="AC1496">
        <v>8400001</v>
      </c>
      <c r="AD1496" t="s">
        <v>42</v>
      </c>
      <c r="AE1496" t="s">
        <v>1245</v>
      </c>
      <c r="AF1496" s="37">
        <v>0</v>
      </c>
      <c r="AH1496" s="3">
        <v>1</v>
      </c>
    </row>
    <row r="1497" spans="1:34" x14ac:dyDescent="0.3">
      <c r="A1497" t="s">
        <v>3158</v>
      </c>
      <c r="B1497" t="s">
        <v>3159</v>
      </c>
      <c r="C1497" t="s">
        <v>1854</v>
      </c>
      <c r="D1497">
        <v>2600000</v>
      </c>
      <c r="E1497">
        <v>2600000</v>
      </c>
      <c r="F1497">
        <v>51066.11</v>
      </c>
      <c r="G1497">
        <v>0</v>
      </c>
      <c r="H1497">
        <v>0</v>
      </c>
      <c r="I1497">
        <v>2082157.76</v>
      </c>
      <c r="J1497" s="186">
        <v>80.082990769230776</v>
      </c>
      <c r="K1497">
        <v>0</v>
      </c>
      <c r="L1497">
        <v>0</v>
      </c>
      <c r="M1497">
        <v>2082157.76</v>
      </c>
      <c r="N1497">
        <v>0</v>
      </c>
      <c r="O1497">
        <v>2133223.87</v>
      </c>
      <c r="P1497">
        <v>0</v>
      </c>
      <c r="Q1497">
        <v>0</v>
      </c>
      <c r="R1497">
        <v>0</v>
      </c>
      <c r="S1497" t="s">
        <v>72</v>
      </c>
      <c r="T1497" t="s">
        <v>41</v>
      </c>
      <c r="U1497" t="s">
        <v>42</v>
      </c>
      <c r="V1497" t="s">
        <v>41</v>
      </c>
      <c r="W1497" t="s">
        <v>33</v>
      </c>
      <c r="X1497" t="s">
        <v>43</v>
      </c>
      <c r="Y1497" t="s">
        <v>35</v>
      </c>
      <c r="Z1497" s="198">
        <v>45667</v>
      </c>
      <c r="AA1497" s="198">
        <v>46053</v>
      </c>
      <c r="AB1497" t="s">
        <v>36</v>
      </c>
      <c r="AC1497">
        <v>2600000</v>
      </c>
      <c r="AD1497" t="s">
        <v>42</v>
      </c>
      <c r="AE1497" t="s">
        <v>45</v>
      </c>
      <c r="AF1497" s="37">
        <v>0</v>
      </c>
      <c r="AH1497" s="3">
        <v>1</v>
      </c>
    </row>
    <row r="1498" spans="1:34" x14ac:dyDescent="0.3">
      <c r="A1498" t="s">
        <v>3163</v>
      </c>
      <c r="B1498" t="s">
        <v>3164</v>
      </c>
      <c r="C1498" t="s">
        <v>1858</v>
      </c>
      <c r="D1498">
        <v>2000000</v>
      </c>
      <c r="E1498">
        <v>2000000</v>
      </c>
      <c r="F1498">
        <v>70400</v>
      </c>
      <c r="G1498">
        <v>0</v>
      </c>
      <c r="H1498">
        <v>0</v>
      </c>
      <c r="I1498">
        <v>1328187.19</v>
      </c>
      <c r="J1498" s="186">
        <v>66.409359499999994</v>
      </c>
      <c r="K1498">
        <v>0</v>
      </c>
      <c r="L1498">
        <v>0</v>
      </c>
      <c r="M1498">
        <v>1328187.19</v>
      </c>
      <c r="N1498">
        <v>0</v>
      </c>
      <c r="O1498">
        <v>1398587.19</v>
      </c>
      <c r="P1498">
        <v>0</v>
      </c>
      <c r="Q1498">
        <v>0</v>
      </c>
      <c r="R1498">
        <v>0</v>
      </c>
      <c r="S1498" t="s">
        <v>1231</v>
      </c>
      <c r="T1498" t="s">
        <v>51</v>
      </c>
      <c r="U1498" t="s">
        <v>52</v>
      </c>
      <c r="V1498" t="s">
        <v>51</v>
      </c>
      <c r="W1498" t="s">
        <v>33</v>
      </c>
      <c r="X1498" t="s">
        <v>53</v>
      </c>
      <c r="Y1498" t="s">
        <v>86</v>
      </c>
      <c r="Z1498" s="198">
        <v>45670</v>
      </c>
      <c r="AA1498" s="198">
        <v>46112</v>
      </c>
      <c r="AB1498" t="s">
        <v>36</v>
      </c>
      <c r="AC1498">
        <v>2000000</v>
      </c>
      <c r="AD1498" t="s">
        <v>52</v>
      </c>
      <c r="AE1498" t="s">
        <v>45</v>
      </c>
      <c r="AF1498" s="37">
        <v>0</v>
      </c>
      <c r="AH1498" s="3">
        <v>1</v>
      </c>
    </row>
    <row r="1499" spans="1:34" x14ac:dyDescent="0.3">
      <c r="A1499" t="s">
        <v>3167</v>
      </c>
      <c r="B1499" t="s">
        <v>3168</v>
      </c>
      <c r="C1499" t="s">
        <v>1860</v>
      </c>
      <c r="D1499">
        <v>2500000</v>
      </c>
      <c r="E1499">
        <v>2500000</v>
      </c>
      <c r="F1499">
        <v>27793.599999999999</v>
      </c>
      <c r="G1499">
        <v>0</v>
      </c>
      <c r="H1499">
        <v>0</v>
      </c>
      <c r="I1499">
        <v>2255872.58</v>
      </c>
      <c r="J1499" s="186">
        <v>90.234903200000005</v>
      </c>
      <c r="K1499">
        <v>0</v>
      </c>
      <c r="L1499">
        <v>0</v>
      </c>
      <c r="M1499">
        <v>868136.13</v>
      </c>
      <c r="N1499">
        <v>1387736.45</v>
      </c>
      <c r="O1499">
        <v>2283666.1800000002</v>
      </c>
      <c r="P1499">
        <v>0</v>
      </c>
      <c r="Q1499">
        <v>0</v>
      </c>
      <c r="R1499">
        <v>0</v>
      </c>
      <c r="S1499" t="s">
        <v>111</v>
      </c>
      <c r="T1499" t="s">
        <v>112</v>
      </c>
      <c r="U1499" t="s">
        <v>113</v>
      </c>
      <c r="V1499" t="s">
        <v>112</v>
      </c>
      <c r="W1499" t="s">
        <v>33</v>
      </c>
      <c r="X1499" t="s">
        <v>114</v>
      </c>
      <c r="Y1499" t="s">
        <v>35</v>
      </c>
      <c r="Z1499" s="198">
        <v>45672</v>
      </c>
      <c r="AA1499" s="198">
        <v>46112</v>
      </c>
      <c r="AB1499" t="s">
        <v>36</v>
      </c>
      <c r="AC1499">
        <v>2500000</v>
      </c>
      <c r="AD1499" t="s">
        <v>113</v>
      </c>
      <c r="AE1499" t="s">
        <v>45</v>
      </c>
      <c r="AF1499" s="37">
        <v>0</v>
      </c>
      <c r="AH1499" s="3">
        <v>1</v>
      </c>
    </row>
    <row r="1500" spans="1:34" x14ac:dyDescent="0.3">
      <c r="A1500" t="s">
        <v>3165</v>
      </c>
      <c r="B1500" t="s">
        <v>3166</v>
      </c>
      <c r="C1500" t="s">
        <v>1858</v>
      </c>
      <c r="D1500">
        <v>1800000</v>
      </c>
      <c r="E1500">
        <v>1800000</v>
      </c>
      <c r="F1500">
        <v>435921.03</v>
      </c>
      <c r="G1500">
        <v>21628.9</v>
      </c>
      <c r="H1500">
        <v>21628.9</v>
      </c>
      <c r="I1500">
        <v>672703.04</v>
      </c>
      <c r="J1500" s="186">
        <v>37.372391111111114</v>
      </c>
      <c r="K1500">
        <v>0</v>
      </c>
      <c r="L1500">
        <v>0</v>
      </c>
      <c r="M1500">
        <v>651074.14</v>
      </c>
      <c r="N1500">
        <v>0</v>
      </c>
      <c r="O1500">
        <v>1108624.07</v>
      </c>
      <c r="P1500">
        <v>0</v>
      </c>
      <c r="Q1500">
        <v>0</v>
      </c>
      <c r="R1500">
        <v>0</v>
      </c>
      <c r="S1500" t="s">
        <v>1231</v>
      </c>
      <c r="T1500" t="s">
        <v>51</v>
      </c>
      <c r="U1500" t="s">
        <v>52</v>
      </c>
      <c r="V1500" t="s">
        <v>51</v>
      </c>
      <c r="W1500" t="s">
        <v>33</v>
      </c>
      <c r="X1500" t="s">
        <v>53</v>
      </c>
      <c r="Y1500" t="s">
        <v>35</v>
      </c>
      <c r="Z1500" s="198">
        <v>45383</v>
      </c>
      <c r="AA1500" s="198">
        <v>46112</v>
      </c>
      <c r="AB1500" t="s">
        <v>36</v>
      </c>
      <c r="AC1500">
        <v>1</v>
      </c>
      <c r="AD1500" t="s">
        <v>52</v>
      </c>
      <c r="AE1500" t="s">
        <v>45</v>
      </c>
      <c r="AF1500" s="37">
        <v>0</v>
      </c>
      <c r="AH1500" s="3">
        <v>1</v>
      </c>
    </row>
    <row r="1501" spans="1:34" x14ac:dyDescent="0.3">
      <c r="A1501" t="s">
        <v>3169</v>
      </c>
      <c r="B1501" t="s">
        <v>3170</v>
      </c>
      <c r="C1501" t="s">
        <v>1853</v>
      </c>
      <c r="D1501">
        <v>3500000</v>
      </c>
      <c r="E1501">
        <v>3500000</v>
      </c>
      <c r="F1501">
        <v>786652.6</v>
      </c>
      <c r="G1501">
        <v>0</v>
      </c>
      <c r="H1501">
        <v>0</v>
      </c>
      <c r="I1501">
        <v>2230511.42</v>
      </c>
      <c r="J1501" s="186">
        <v>63.728897714285715</v>
      </c>
      <c r="K1501">
        <v>0</v>
      </c>
      <c r="L1501">
        <v>0</v>
      </c>
      <c r="M1501">
        <v>2230511.39</v>
      </c>
      <c r="N1501">
        <v>0.03</v>
      </c>
      <c r="O1501">
        <v>3017164.02</v>
      </c>
      <c r="P1501">
        <v>0</v>
      </c>
      <c r="Q1501">
        <v>0</v>
      </c>
      <c r="R1501">
        <v>0</v>
      </c>
      <c r="S1501" t="s">
        <v>391</v>
      </c>
      <c r="T1501" t="s">
        <v>31</v>
      </c>
      <c r="U1501" t="s">
        <v>32</v>
      </c>
      <c r="V1501" t="s">
        <v>31</v>
      </c>
      <c r="W1501" t="s">
        <v>33</v>
      </c>
      <c r="X1501" t="s">
        <v>34</v>
      </c>
      <c r="Y1501" t="s">
        <v>35</v>
      </c>
      <c r="Z1501" s="198">
        <v>45673</v>
      </c>
      <c r="AA1501" s="198">
        <v>46112</v>
      </c>
      <c r="AB1501" t="s">
        <v>36</v>
      </c>
      <c r="AC1501">
        <v>1</v>
      </c>
      <c r="AD1501" t="s">
        <v>32</v>
      </c>
      <c r="AE1501" t="s">
        <v>45</v>
      </c>
      <c r="AF1501" s="37">
        <v>0</v>
      </c>
      <c r="AH1501" s="3">
        <v>1</v>
      </c>
    </row>
    <row r="1502" spans="1:34" x14ac:dyDescent="0.3">
      <c r="A1502" t="s">
        <v>3171</v>
      </c>
      <c r="B1502" t="s">
        <v>3172</v>
      </c>
      <c r="C1502" t="s">
        <v>1855</v>
      </c>
      <c r="D1502">
        <v>1000000</v>
      </c>
      <c r="E1502">
        <v>1000000</v>
      </c>
      <c r="F1502">
        <v>0</v>
      </c>
      <c r="G1502">
        <v>0</v>
      </c>
      <c r="H1502">
        <v>0</v>
      </c>
      <c r="I1502">
        <v>0</v>
      </c>
      <c r="J1502" s="186">
        <v>0</v>
      </c>
      <c r="K1502">
        <v>0</v>
      </c>
      <c r="L1502">
        <v>0</v>
      </c>
      <c r="M1502">
        <v>0</v>
      </c>
      <c r="N1502">
        <v>0</v>
      </c>
      <c r="O1502">
        <v>0</v>
      </c>
      <c r="P1502">
        <v>0</v>
      </c>
      <c r="Q1502">
        <v>0</v>
      </c>
      <c r="R1502">
        <v>0</v>
      </c>
      <c r="S1502" t="s">
        <v>2949</v>
      </c>
      <c r="T1502" t="s">
        <v>57</v>
      </c>
      <c r="U1502" t="s">
        <v>58</v>
      </c>
      <c r="V1502" t="s">
        <v>57</v>
      </c>
      <c r="W1502" t="s">
        <v>33</v>
      </c>
      <c r="X1502" t="s">
        <v>59</v>
      </c>
      <c r="Y1502" t="s">
        <v>35</v>
      </c>
      <c r="Z1502" s="198">
        <v>45673</v>
      </c>
      <c r="AA1502" s="198">
        <v>46112</v>
      </c>
      <c r="AB1502" t="s">
        <v>36</v>
      </c>
      <c r="AC1502">
        <v>1</v>
      </c>
      <c r="AD1502" t="s">
        <v>58</v>
      </c>
      <c r="AE1502" t="s">
        <v>45</v>
      </c>
      <c r="AF1502" s="37">
        <v>0</v>
      </c>
      <c r="AH1502" s="3">
        <v>1</v>
      </c>
    </row>
    <row r="1503" spans="1:34" x14ac:dyDescent="0.3">
      <c r="A1503" t="s">
        <v>3161</v>
      </c>
      <c r="B1503" t="s">
        <v>3162</v>
      </c>
      <c r="C1503" t="s">
        <v>1859</v>
      </c>
      <c r="D1503">
        <v>4800000</v>
      </c>
      <c r="E1503">
        <v>4800000</v>
      </c>
      <c r="F1503">
        <v>796521.94</v>
      </c>
      <c r="G1503">
        <v>0</v>
      </c>
      <c r="H1503">
        <v>0</v>
      </c>
      <c r="I1503">
        <v>3615974.84</v>
      </c>
      <c r="J1503" s="186">
        <v>75.332809166666664</v>
      </c>
      <c r="K1503">
        <v>0</v>
      </c>
      <c r="L1503">
        <v>0</v>
      </c>
      <c r="M1503">
        <v>2397221.38</v>
      </c>
      <c r="N1503">
        <v>1218753.46</v>
      </c>
      <c r="O1503">
        <v>4412496.78</v>
      </c>
      <c r="P1503">
        <v>0</v>
      </c>
      <c r="Q1503">
        <v>0</v>
      </c>
      <c r="R1503">
        <v>0</v>
      </c>
      <c r="S1503" t="s">
        <v>1355</v>
      </c>
      <c r="T1503" t="s">
        <v>162</v>
      </c>
      <c r="U1503" t="s">
        <v>163</v>
      </c>
      <c r="V1503" t="s">
        <v>162</v>
      </c>
      <c r="W1503" t="s">
        <v>33</v>
      </c>
      <c r="X1503" t="s">
        <v>164</v>
      </c>
      <c r="Y1503" t="s">
        <v>35</v>
      </c>
      <c r="Z1503" s="198">
        <v>45383</v>
      </c>
      <c r="AA1503" s="198">
        <v>46022</v>
      </c>
      <c r="AB1503" t="s">
        <v>36</v>
      </c>
      <c r="AC1503">
        <v>1</v>
      </c>
      <c r="AD1503" t="s">
        <v>163</v>
      </c>
      <c r="AE1503" t="s">
        <v>45</v>
      </c>
      <c r="AF1503" s="37">
        <v>0</v>
      </c>
      <c r="AH1503" s="3">
        <v>1</v>
      </c>
    </row>
    <row r="1504" spans="1:34" x14ac:dyDescent="0.3">
      <c r="A1504" t="s">
        <v>3173</v>
      </c>
      <c r="B1504" t="s">
        <v>3174</v>
      </c>
      <c r="C1504" t="s">
        <v>1855</v>
      </c>
      <c r="D1504">
        <v>620000</v>
      </c>
      <c r="E1504">
        <v>620000</v>
      </c>
      <c r="F1504">
        <v>0</v>
      </c>
      <c r="G1504">
        <v>0</v>
      </c>
      <c r="H1504">
        <v>0</v>
      </c>
      <c r="I1504">
        <v>0</v>
      </c>
      <c r="J1504" s="186">
        <v>0</v>
      </c>
      <c r="K1504">
        <v>0</v>
      </c>
      <c r="L1504">
        <v>0</v>
      </c>
      <c r="M1504">
        <v>0</v>
      </c>
      <c r="N1504">
        <v>0</v>
      </c>
      <c r="O1504">
        <v>0</v>
      </c>
      <c r="P1504">
        <v>0</v>
      </c>
      <c r="Q1504">
        <v>0</v>
      </c>
      <c r="R1504">
        <v>0</v>
      </c>
      <c r="S1504" t="s">
        <v>2949</v>
      </c>
      <c r="T1504" t="s">
        <v>57</v>
      </c>
      <c r="U1504" t="s">
        <v>58</v>
      </c>
      <c r="V1504" t="s">
        <v>57</v>
      </c>
      <c r="W1504" t="s">
        <v>33</v>
      </c>
      <c r="X1504" t="s">
        <v>59</v>
      </c>
      <c r="Y1504" t="s">
        <v>35</v>
      </c>
      <c r="Z1504" s="198">
        <v>45673</v>
      </c>
      <c r="AA1504" s="198">
        <v>46112</v>
      </c>
      <c r="AB1504" t="s">
        <v>36</v>
      </c>
      <c r="AC1504">
        <v>1</v>
      </c>
      <c r="AD1504" t="s">
        <v>58</v>
      </c>
      <c r="AE1504" t="s">
        <v>45</v>
      </c>
      <c r="AF1504" s="37">
        <v>0</v>
      </c>
      <c r="AH1504" s="3">
        <v>1</v>
      </c>
    </row>
    <row r="1505" spans="1:34" x14ac:dyDescent="0.3">
      <c r="A1505" t="s">
        <v>3179</v>
      </c>
      <c r="B1505" t="s">
        <v>3180</v>
      </c>
      <c r="C1505" t="s">
        <v>1854</v>
      </c>
      <c r="D1505">
        <v>3100000</v>
      </c>
      <c r="E1505">
        <v>3100000</v>
      </c>
      <c r="F1505">
        <v>1245761.1399999999</v>
      </c>
      <c r="G1505">
        <v>0</v>
      </c>
      <c r="H1505">
        <v>0</v>
      </c>
      <c r="I1505">
        <v>1405728.83</v>
      </c>
      <c r="J1505" s="186">
        <v>45.346091290322583</v>
      </c>
      <c r="K1505">
        <v>0</v>
      </c>
      <c r="L1505">
        <v>0</v>
      </c>
      <c r="M1505">
        <v>1405728.83</v>
      </c>
      <c r="N1505">
        <v>0</v>
      </c>
      <c r="O1505">
        <v>2651489.9700000002</v>
      </c>
      <c r="P1505">
        <v>0</v>
      </c>
      <c r="Q1505">
        <v>0</v>
      </c>
      <c r="R1505">
        <v>0</v>
      </c>
      <c r="S1505" t="s">
        <v>72</v>
      </c>
      <c r="T1505" t="s">
        <v>41</v>
      </c>
      <c r="U1505" t="s">
        <v>42</v>
      </c>
      <c r="V1505" t="s">
        <v>41</v>
      </c>
      <c r="W1505" t="s">
        <v>33</v>
      </c>
      <c r="X1505" t="s">
        <v>43</v>
      </c>
      <c r="Y1505" t="s">
        <v>35</v>
      </c>
      <c r="Z1505" s="198">
        <v>45674</v>
      </c>
      <c r="AA1505" s="198">
        <v>46053</v>
      </c>
      <c r="AB1505" t="s">
        <v>36</v>
      </c>
      <c r="AC1505">
        <v>3100000</v>
      </c>
      <c r="AD1505" t="s">
        <v>42</v>
      </c>
      <c r="AE1505" t="s">
        <v>45</v>
      </c>
      <c r="AF1505" s="37">
        <v>0</v>
      </c>
      <c r="AH1505" s="3">
        <v>1</v>
      </c>
    </row>
    <row r="1506" spans="1:34" x14ac:dyDescent="0.3">
      <c r="A1506" t="s">
        <v>3175</v>
      </c>
      <c r="B1506" t="s">
        <v>3176</v>
      </c>
      <c r="C1506" t="s">
        <v>1859</v>
      </c>
      <c r="D1506">
        <v>3850000</v>
      </c>
      <c r="E1506">
        <v>3850000</v>
      </c>
      <c r="F1506">
        <v>1799.15</v>
      </c>
      <c r="G1506">
        <v>0</v>
      </c>
      <c r="H1506">
        <v>0</v>
      </c>
      <c r="I1506">
        <v>3560152.6</v>
      </c>
      <c r="J1506" s="186">
        <v>92.471496103896101</v>
      </c>
      <c r="K1506">
        <v>0</v>
      </c>
      <c r="L1506">
        <v>0</v>
      </c>
      <c r="M1506">
        <v>3560152.6</v>
      </c>
      <c r="N1506">
        <v>0</v>
      </c>
      <c r="O1506">
        <v>3561951.75</v>
      </c>
      <c r="P1506">
        <v>0</v>
      </c>
      <c r="Q1506">
        <v>0</v>
      </c>
      <c r="R1506">
        <v>0</v>
      </c>
      <c r="S1506" t="s">
        <v>1355</v>
      </c>
      <c r="T1506" t="s">
        <v>162</v>
      </c>
      <c r="U1506" t="s">
        <v>163</v>
      </c>
      <c r="V1506" t="s">
        <v>162</v>
      </c>
      <c r="W1506" t="s">
        <v>33</v>
      </c>
      <c r="X1506" t="s">
        <v>164</v>
      </c>
      <c r="Y1506" t="s">
        <v>35</v>
      </c>
      <c r="Z1506" s="198">
        <v>45383</v>
      </c>
      <c r="AA1506" s="198">
        <v>45930</v>
      </c>
      <c r="AB1506" t="s">
        <v>36</v>
      </c>
      <c r="AC1506">
        <v>3850000</v>
      </c>
      <c r="AD1506" t="s">
        <v>163</v>
      </c>
      <c r="AE1506" t="s">
        <v>45</v>
      </c>
      <c r="AF1506" s="37">
        <v>0</v>
      </c>
      <c r="AH1506" s="3">
        <v>1</v>
      </c>
    </row>
    <row r="1507" spans="1:34" x14ac:dyDescent="0.3">
      <c r="A1507" t="s">
        <v>3184</v>
      </c>
      <c r="B1507" t="s">
        <v>3185</v>
      </c>
      <c r="C1507" t="s">
        <v>1858</v>
      </c>
      <c r="D1507">
        <v>2600000</v>
      </c>
      <c r="E1507">
        <v>2600000</v>
      </c>
      <c r="F1507">
        <v>1418779.12</v>
      </c>
      <c r="G1507">
        <v>23091.71</v>
      </c>
      <c r="H1507">
        <v>23091.71</v>
      </c>
      <c r="I1507">
        <v>679106.14</v>
      </c>
      <c r="J1507" s="186">
        <v>26.119466923076924</v>
      </c>
      <c r="K1507">
        <v>0</v>
      </c>
      <c r="L1507">
        <v>0</v>
      </c>
      <c r="M1507">
        <v>0</v>
      </c>
      <c r="N1507">
        <v>656014.43000000005</v>
      </c>
      <c r="O1507">
        <v>2097885.2599999998</v>
      </c>
      <c r="P1507">
        <v>0</v>
      </c>
      <c r="Q1507">
        <v>0</v>
      </c>
      <c r="R1507">
        <v>0</v>
      </c>
      <c r="S1507" t="s">
        <v>1231</v>
      </c>
      <c r="T1507" t="s">
        <v>51</v>
      </c>
      <c r="U1507" t="s">
        <v>52</v>
      </c>
      <c r="V1507" t="s">
        <v>51</v>
      </c>
      <c r="W1507" t="s">
        <v>33</v>
      </c>
      <c r="X1507" t="s">
        <v>53</v>
      </c>
      <c r="Y1507" t="s">
        <v>86</v>
      </c>
      <c r="Z1507" s="198">
        <v>45675</v>
      </c>
      <c r="AA1507" s="198">
        <v>46112</v>
      </c>
      <c r="AB1507" t="s">
        <v>36</v>
      </c>
      <c r="AC1507">
        <v>2600000</v>
      </c>
      <c r="AD1507" t="s">
        <v>52</v>
      </c>
      <c r="AE1507" t="s">
        <v>45</v>
      </c>
      <c r="AF1507" s="37">
        <v>0</v>
      </c>
      <c r="AH1507" s="3">
        <v>1</v>
      </c>
    </row>
    <row r="1508" spans="1:34" x14ac:dyDescent="0.3">
      <c r="A1508" t="s">
        <v>3177</v>
      </c>
      <c r="B1508" t="s">
        <v>3178</v>
      </c>
      <c r="C1508" t="s">
        <v>1859</v>
      </c>
      <c r="D1508">
        <v>2200000</v>
      </c>
      <c r="E1508">
        <v>2200000</v>
      </c>
      <c r="F1508">
        <v>213175.52</v>
      </c>
      <c r="G1508">
        <v>0</v>
      </c>
      <c r="H1508">
        <v>0</v>
      </c>
      <c r="I1508">
        <v>1919937.01</v>
      </c>
      <c r="J1508" s="186">
        <v>87.269864090909095</v>
      </c>
      <c r="K1508">
        <v>0</v>
      </c>
      <c r="L1508">
        <v>0</v>
      </c>
      <c r="M1508">
        <v>0</v>
      </c>
      <c r="N1508">
        <v>1919937.01</v>
      </c>
      <c r="O1508">
        <v>2133112.5299999998</v>
      </c>
      <c r="P1508">
        <v>0</v>
      </c>
      <c r="Q1508">
        <v>0</v>
      </c>
      <c r="R1508">
        <v>0</v>
      </c>
      <c r="S1508" t="s">
        <v>1355</v>
      </c>
      <c r="T1508" t="s">
        <v>162</v>
      </c>
      <c r="U1508" t="s">
        <v>163</v>
      </c>
      <c r="V1508" t="s">
        <v>162</v>
      </c>
      <c r="W1508" t="s">
        <v>33</v>
      </c>
      <c r="X1508" t="s">
        <v>164</v>
      </c>
      <c r="Y1508" t="s">
        <v>35</v>
      </c>
      <c r="Z1508" s="198">
        <v>45383</v>
      </c>
      <c r="AA1508" s="198">
        <v>46022</v>
      </c>
      <c r="AB1508" t="s">
        <v>36</v>
      </c>
      <c r="AC1508">
        <v>2200000</v>
      </c>
      <c r="AD1508" t="s">
        <v>163</v>
      </c>
      <c r="AE1508" t="s">
        <v>45</v>
      </c>
      <c r="AF1508" s="37">
        <v>0</v>
      </c>
      <c r="AH1508" s="3">
        <v>1</v>
      </c>
    </row>
    <row r="1509" spans="1:34" x14ac:dyDescent="0.3">
      <c r="A1509" t="s">
        <v>3182</v>
      </c>
      <c r="B1509" t="s">
        <v>3183</v>
      </c>
      <c r="C1509" t="s">
        <v>1853</v>
      </c>
      <c r="D1509">
        <v>0</v>
      </c>
      <c r="E1509">
        <v>850000</v>
      </c>
      <c r="F1509">
        <v>0</v>
      </c>
      <c r="G1509">
        <v>0</v>
      </c>
      <c r="H1509">
        <v>0</v>
      </c>
      <c r="I1509">
        <v>0</v>
      </c>
      <c r="J1509" s="186" t="e">
        <v>#DIV/0!</v>
      </c>
      <c r="K1509">
        <v>0</v>
      </c>
      <c r="L1509">
        <v>0</v>
      </c>
      <c r="M1509">
        <v>0</v>
      </c>
      <c r="N1509">
        <v>0</v>
      </c>
      <c r="O1509">
        <v>0</v>
      </c>
      <c r="P1509">
        <v>0</v>
      </c>
      <c r="Q1509">
        <v>0</v>
      </c>
      <c r="R1509">
        <v>0</v>
      </c>
      <c r="S1509" t="s">
        <v>3094</v>
      </c>
      <c r="T1509" t="s">
        <v>31</v>
      </c>
      <c r="U1509" t="s">
        <v>32</v>
      </c>
      <c r="V1509" t="s">
        <v>31</v>
      </c>
      <c r="W1509" t="s">
        <v>33</v>
      </c>
      <c r="X1509" t="s">
        <v>34</v>
      </c>
      <c r="Y1509" t="s">
        <v>44</v>
      </c>
      <c r="Z1509" s="198">
        <v>45676</v>
      </c>
      <c r="AA1509" s="198">
        <v>46112</v>
      </c>
      <c r="AB1509" t="s">
        <v>36</v>
      </c>
      <c r="AC1509">
        <v>850000</v>
      </c>
      <c r="AD1509" t="s">
        <v>32</v>
      </c>
      <c r="AE1509" t="s">
        <v>37</v>
      </c>
      <c r="AF1509" s="37">
        <v>0</v>
      </c>
      <c r="AH1509" s="3">
        <v>1</v>
      </c>
    </row>
    <row r="1510" spans="1:34" x14ac:dyDescent="0.3">
      <c r="A1510" t="s">
        <v>3181</v>
      </c>
      <c r="B1510" t="s">
        <v>3174</v>
      </c>
      <c r="C1510" t="s">
        <v>1855</v>
      </c>
      <c r="D1510">
        <v>0</v>
      </c>
      <c r="E1510">
        <v>0</v>
      </c>
      <c r="F1510">
        <v>0</v>
      </c>
      <c r="G1510">
        <v>0</v>
      </c>
      <c r="H1510">
        <v>0</v>
      </c>
      <c r="I1510">
        <v>0</v>
      </c>
      <c r="J1510" s="186" t="e">
        <v>#DIV/0!</v>
      </c>
      <c r="K1510">
        <v>0</v>
      </c>
      <c r="L1510">
        <v>0</v>
      </c>
      <c r="M1510">
        <v>0</v>
      </c>
      <c r="N1510">
        <v>0</v>
      </c>
      <c r="O1510">
        <v>0</v>
      </c>
      <c r="P1510">
        <v>0</v>
      </c>
      <c r="Q1510">
        <v>0</v>
      </c>
      <c r="R1510">
        <v>0</v>
      </c>
      <c r="S1510" t="s">
        <v>2949</v>
      </c>
      <c r="T1510" t="s">
        <v>57</v>
      </c>
      <c r="U1510" t="s">
        <v>58</v>
      </c>
      <c r="V1510" t="s">
        <v>57</v>
      </c>
      <c r="W1510" t="s">
        <v>33</v>
      </c>
      <c r="X1510" t="s">
        <v>29</v>
      </c>
      <c r="Y1510" t="s">
        <v>35</v>
      </c>
      <c r="Z1510" s="198">
        <v>45678</v>
      </c>
      <c r="AA1510" s="198">
        <v>46112</v>
      </c>
      <c r="AB1510" t="s">
        <v>36</v>
      </c>
      <c r="AC1510">
        <v>1</v>
      </c>
      <c r="AD1510" t="s">
        <v>58</v>
      </c>
      <c r="AE1510" t="s">
        <v>1245</v>
      </c>
      <c r="AF1510" s="37">
        <v>0</v>
      </c>
      <c r="AH1510" s="3">
        <v>1</v>
      </c>
    </row>
    <row r="1511" spans="1:34" x14ac:dyDescent="0.3">
      <c r="A1511" t="s">
        <v>3186</v>
      </c>
      <c r="B1511" t="s">
        <v>3187</v>
      </c>
      <c r="C1511" t="s">
        <v>1855</v>
      </c>
      <c r="D1511">
        <v>4700000</v>
      </c>
      <c r="E1511">
        <v>4700000</v>
      </c>
      <c r="F1511">
        <v>28643.61</v>
      </c>
      <c r="G1511">
        <v>0</v>
      </c>
      <c r="H1511">
        <v>0</v>
      </c>
      <c r="I1511">
        <v>4548900.96</v>
      </c>
      <c r="J1511" s="186">
        <v>96.78512680851064</v>
      </c>
      <c r="K1511">
        <v>0</v>
      </c>
      <c r="L1511">
        <v>0</v>
      </c>
      <c r="M1511">
        <v>0</v>
      </c>
      <c r="N1511">
        <v>4548900.96</v>
      </c>
      <c r="O1511">
        <v>4577544.57</v>
      </c>
      <c r="P1511">
        <v>0</v>
      </c>
      <c r="Q1511">
        <v>0</v>
      </c>
      <c r="R1511">
        <v>0</v>
      </c>
      <c r="S1511" t="s">
        <v>2949</v>
      </c>
      <c r="T1511" t="s">
        <v>57</v>
      </c>
      <c r="U1511" t="s">
        <v>58</v>
      </c>
      <c r="V1511" t="s">
        <v>57</v>
      </c>
      <c r="W1511" t="s">
        <v>33</v>
      </c>
      <c r="X1511" t="s">
        <v>59</v>
      </c>
      <c r="Y1511" t="s">
        <v>44</v>
      </c>
      <c r="Z1511" s="198">
        <v>45679</v>
      </c>
      <c r="AA1511" s="198">
        <v>46112</v>
      </c>
      <c r="AB1511" t="s">
        <v>36</v>
      </c>
      <c r="AC1511">
        <v>1</v>
      </c>
      <c r="AD1511" t="s">
        <v>58</v>
      </c>
      <c r="AE1511" t="s">
        <v>45</v>
      </c>
      <c r="AF1511" s="37">
        <v>0</v>
      </c>
      <c r="AH1511" s="3">
        <v>1</v>
      </c>
    </row>
    <row r="1512" spans="1:34" x14ac:dyDescent="0.3">
      <c r="A1512" t="s">
        <v>3188</v>
      </c>
      <c r="B1512" t="s">
        <v>3189</v>
      </c>
      <c r="C1512" t="s">
        <v>1859</v>
      </c>
      <c r="D1512">
        <v>2275000</v>
      </c>
      <c r="E1512">
        <v>2275000</v>
      </c>
      <c r="F1512">
        <v>334207.23</v>
      </c>
      <c r="G1512">
        <v>0</v>
      </c>
      <c r="H1512">
        <v>0</v>
      </c>
      <c r="I1512">
        <v>1375535.17</v>
      </c>
      <c r="J1512" s="186">
        <v>60.46308439560439</v>
      </c>
      <c r="K1512">
        <v>0</v>
      </c>
      <c r="L1512">
        <v>0</v>
      </c>
      <c r="M1512">
        <v>0</v>
      </c>
      <c r="N1512">
        <v>1375535.17</v>
      </c>
      <c r="O1512">
        <v>1709742.4</v>
      </c>
      <c r="P1512">
        <v>0</v>
      </c>
      <c r="Q1512">
        <v>0</v>
      </c>
      <c r="R1512">
        <v>0</v>
      </c>
      <c r="S1512" t="s">
        <v>1355</v>
      </c>
      <c r="T1512" t="s">
        <v>162</v>
      </c>
      <c r="U1512" t="s">
        <v>163</v>
      </c>
      <c r="V1512" t="s">
        <v>162</v>
      </c>
      <c r="W1512" t="s">
        <v>33</v>
      </c>
      <c r="X1512" t="s">
        <v>164</v>
      </c>
      <c r="Y1512" t="s">
        <v>86</v>
      </c>
      <c r="Z1512" s="198">
        <v>45383</v>
      </c>
      <c r="AA1512" s="198">
        <v>46022</v>
      </c>
      <c r="AB1512" t="s">
        <v>36</v>
      </c>
      <c r="AC1512">
        <v>2275000</v>
      </c>
      <c r="AD1512" t="s">
        <v>163</v>
      </c>
      <c r="AE1512" t="s">
        <v>45</v>
      </c>
      <c r="AF1512" s="37">
        <v>0</v>
      </c>
      <c r="AH1512" s="3">
        <v>1</v>
      </c>
    </row>
    <row r="1513" spans="1:34" x14ac:dyDescent="0.3">
      <c r="A1513" t="s">
        <v>3198</v>
      </c>
      <c r="B1513" t="s">
        <v>3199</v>
      </c>
      <c r="C1513" t="s">
        <v>1853</v>
      </c>
      <c r="D1513">
        <v>2500000</v>
      </c>
      <c r="E1513">
        <v>2500000</v>
      </c>
      <c r="F1513">
        <v>36426.99</v>
      </c>
      <c r="G1513">
        <v>0</v>
      </c>
      <c r="H1513">
        <v>0</v>
      </c>
      <c r="I1513">
        <v>1974945.51</v>
      </c>
      <c r="J1513" s="186">
        <v>78.997820399999995</v>
      </c>
      <c r="K1513">
        <v>0</v>
      </c>
      <c r="L1513">
        <v>0</v>
      </c>
      <c r="M1513">
        <v>1974945</v>
      </c>
      <c r="N1513">
        <v>0.51</v>
      </c>
      <c r="O1513">
        <v>2011372.5</v>
      </c>
      <c r="P1513">
        <v>0</v>
      </c>
      <c r="Q1513">
        <v>0</v>
      </c>
      <c r="R1513">
        <v>0</v>
      </c>
      <c r="S1513" t="s">
        <v>3094</v>
      </c>
      <c r="T1513" t="s">
        <v>31</v>
      </c>
      <c r="U1513" t="s">
        <v>32</v>
      </c>
      <c r="V1513" t="s">
        <v>31</v>
      </c>
      <c r="W1513" t="s">
        <v>33</v>
      </c>
      <c r="X1513" t="s">
        <v>34</v>
      </c>
      <c r="Y1513" t="s">
        <v>35</v>
      </c>
      <c r="Z1513" s="198">
        <v>45682</v>
      </c>
      <c r="AA1513" s="198">
        <v>46112</v>
      </c>
      <c r="AB1513" t="s">
        <v>36</v>
      </c>
      <c r="AC1513">
        <v>2500000</v>
      </c>
      <c r="AD1513" t="s">
        <v>32</v>
      </c>
      <c r="AE1513" t="s">
        <v>45</v>
      </c>
      <c r="AF1513" s="37">
        <v>0</v>
      </c>
      <c r="AH1513" s="3">
        <v>1</v>
      </c>
    </row>
    <row r="1514" spans="1:34" x14ac:dyDescent="0.3">
      <c r="A1514" t="s">
        <v>3195</v>
      </c>
      <c r="B1514" t="s">
        <v>3196</v>
      </c>
      <c r="C1514" t="s">
        <v>1854</v>
      </c>
      <c r="D1514">
        <v>3300000</v>
      </c>
      <c r="E1514">
        <v>3300000</v>
      </c>
      <c r="F1514">
        <v>28457.53</v>
      </c>
      <c r="G1514">
        <v>0</v>
      </c>
      <c r="H1514">
        <v>0</v>
      </c>
      <c r="I1514">
        <v>2383886.94</v>
      </c>
      <c r="J1514" s="186">
        <v>72.238998181818175</v>
      </c>
      <c r="K1514">
        <v>0</v>
      </c>
      <c r="L1514">
        <v>0</v>
      </c>
      <c r="M1514">
        <v>2345597.7599999998</v>
      </c>
      <c r="N1514">
        <v>38289.18</v>
      </c>
      <c r="O1514">
        <v>2412344.4700000002</v>
      </c>
      <c r="P1514">
        <v>0</v>
      </c>
      <c r="Q1514">
        <v>0</v>
      </c>
      <c r="R1514">
        <v>0</v>
      </c>
      <c r="S1514" t="s">
        <v>72</v>
      </c>
      <c r="T1514" t="s">
        <v>41</v>
      </c>
      <c r="U1514" t="s">
        <v>42</v>
      </c>
      <c r="V1514" t="s">
        <v>41</v>
      </c>
      <c r="W1514" t="s">
        <v>33</v>
      </c>
      <c r="X1514" t="s">
        <v>43</v>
      </c>
      <c r="Y1514" t="s">
        <v>35</v>
      </c>
      <c r="Z1514" s="198">
        <v>45684</v>
      </c>
      <c r="AA1514" s="198">
        <v>46053</v>
      </c>
      <c r="AB1514" t="s">
        <v>36</v>
      </c>
      <c r="AC1514">
        <v>3300000</v>
      </c>
      <c r="AD1514" t="s">
        <v>42</v>
      </c>
      <c r="AE1514" t="s">
        <v>45</v>
      </c>
      <c r="AF1514" s="37">
        <v>0</v>
      </c>
      <c r="AH1514" s="3">
        <v>1</v>
      </c>
    </row>
    <row r="1515" spans="1:34" x14ac:dyDescent="0.3">
      <c r="A1515" t="s">
        <v>3209</v>
      </c>
      <c r="B1515" t="s">
        <v>3210</v>
      </c>
      <c r="C1515" t="s">
        <v>1860</v>
      </c>
      <c r="D1515">
        <v>5000000</v>
      </c>
      <c r="E1515">
        <v>5000000</v>
      </c>
      <c r="F1515">
        <v>0</v>
      </c>
      <c r="G1515">
        <v>0</v>
      </c>
      <c r="H1515">
        <v>0</v>
      </c>
      <c r="I1515">
        <v>1195423.8700000001</v>
      </c>
      <c r="J1515" s="186">
        <v>23.908477400000002</v>
      </c>
      <c r="K1515">
        <v>0</v>
      </c>
      <c r="L1515">
        <v>0</v>
      </c>
      <c r="M1515">
        <v>0</v>
      </c>
      <c r="N1515">
        <v>1195423.8700000001</v>
      </c>
      <c r="O1515">
        <v>1195423.8700000001</v>
      </c>
      <c r="P1515">
        <v>0</v>
      </c>
      <c r="Q1515">
        <v>0</v>
      </c>
      <c r="R1515">
        <v>0</v>
      </c>
      <c r="S1515" t="s">
        <v>111</v>
      </c>
      <c r="T1515" t="s">
        <v>112</v>
      </c>
      <c r="U1515" t="s">
        <v>113</v>
      </c>
      <c r="V1515" t="s">
        <v>112</v>
      </c>
      <c r="W1515" t="s">
        <v>33</v>
      </c>
      <c r="X1515" t="s">
        <v>114</v>
      </c>
      <c r="Y1515" t="s">
        <v>44</v>
      </c>
      <c r="Z1515" s="198">
        <v>45684</v>
      </c>
      <c r="AA1515" s="198">
        <v>46387</v>
      </c>
      <c r="AB1515" t="s">
        <v>36</v>
      </c>
      <c r="AC1515">
        <v>1</v>
      </c>
      <c r="AD1515" t="s">
        <v>113</v>
      </c>
      <c r="AE1515" t="s">
        <v>45</v>
      </c>
      <c r="AF1515" s="37">
        <v>0</v>
      </c>
      <c r="AH1515" s="3">
        <v>1</v>
      </c>
    </row>
    <row r="1516" spans="1:34" x14ac:dyDescent="0.3">
      <c r="A1516" t="s">
        <v>3190</v>
      </c>
      <c r="B1516" t="s">
        <v>3197</v>
      </c>
      <c r="C1516" t="s">
        <v>1854</v>
      </c>
      <c r="D1516">
        <v>5300003</v>
      </c>
      <c r="E1516">
        <v>5300003</v>
      </c>
      <c r="F1516">
        <v>2279.52</v>
      </c>
      <c r="G1516">
        <v>-7.0000000000000007E-2</v>
      </c>
      <c r="H1516">
        <v>-7.0000000000000007E-2</v>
      </c>
      <c r="I1516">
        <v>5060482.38</v>
      </c>
      <c r="J1516" s="186">
        <v>95.480745576936471</v>
      </c>
      <c r="K1516">
        <v>0</v>
      </c>
      <c r="L1516">
        <v>0</v>
      </c>
      <c r="M1516">
        <v>500208</v>
      </c>
      <c r="N1516">
        <v>4560274.45</v>
      </c>
      <c r="O1516">
        <v>5062761.9000000004</v>
      </c>
      <c r="P1516">
        <v>0</v>
      </c>
      <c r="Q1516">
        <v>0</v>
      </c>
      <c r="R1516">
        <v>0</v>
      </c>
      <c r="S1516" t="s">
        <v>72</v>
      </c>
      <c r="T1516" t="s">
        <v>41</v>
      </c>
      <c r="U1516" t="s">
        <v>42</v>
      </c>
      <c r="V1516" t="s">
        <v>41</v>
      </c>
      <c r="W1516" t="s">
        <v>33</v>
      </c>
      <c r="X1516" t="s">
        <v>43</v>
      </c>
      <c r="Y1516" t="s">
        <v>44</v>
      </c>
      <c r="Z1516" s="198">
        <v>45684</v>
      </c>
      <c r="AA1516" s="198">
        <v>46053</v>
      </c>
      <c r="AB1516" t="s">
        <v>36</v>
      </c>
      <c r="AC1516">
        <v>1</v>
      </c>
      <c r="AD1516" t="s">
        <v>42</v>
      </c>
      <c r="AE1516" t="s">
        <v>45</v>
      </c>
      <c r="AF1516" s="37">
        <v>0</v>
      </c>
      <c r="AH1516" s="3">
        <v>1</v>
      </c>
    </row>
    <row r="1517" spans="1:34" x14ac:dyDescent="0.3">
      <c r="A1517" t="s">
        <v>3200</v>
      </c>
      <c r="B1517" t="s">
        <v>3201</v>
      </c>
      <c r="C1517" t="s">
        <v>1858</v>
      </c>
      <c r="D1517">
        <v>12000000</v>
      </c>
      <c r="E1517">
        <v>12000000</v>
      </c>
      <c r="F1517">
        <v>1080960.6599999999</v>
      </c>
      <c r="G1517">
        <v>0</v>
      </c>
      <c r="H1517">
        <v>0</v>
      </c>
      <c r="I1517">
        <v>8156026.21</v>
      </c>
      <c r="J1517" s="186">
        <v>67.966885083333338</v>
      </c>
      <c r="K1517">
        <v>0</v>
      </c>
      <c r="L1517">
        <v>0</v>
      </c>
      <c r="M1517">
        <v>8148198.9400000004</v>
      </c>
      <c r="N1517">
        <v>7827.27</v>
      </c>
      <c r="O1517">
        <v>9236986.8699999992</v>
      </c>
      <c r="P1517">
        <v>0</v>
      </c>
      <c r="Q1517">
        <v>0</v>
      </c>
      <c r="R1517">
        <v>0</v>
      </c>
      <c r="S1517" t="s">
        <v>1231</v>
      </c>
      <c r="T1517" t="s">
        <v>51</v>
      </c>
      <c r="U1517" t="s">
        <v>52</v>
      </c>
      <c r="V1517" t="s">
        <v>51</v>
      </c>
      <c r="W1517" t="s">
        <v>33</v>
      </c>
      <c r="X1517" t="s">
        <v>53</v>
      </c>
      <c r="Y1517" t="s">
        <v>35</v>
      </c>
      <c r="Z1517" s="198">
        <v>45657</v>
      </c>
      <c r="AA1517" s="198">
        <v>46112</v>
      </c>
      <c r="AB1517" t="s">
        <v>36</v>
      </c>
      <c r="AC1517">
        <v>12000000</v>
      </c>
      <c r="AD1517" t="s">
        <v>52</v>
      </c>
      <c r="AE1517" t="s">
        <v>45</v>
      </c>
      <c r="AF1517" s="37">
        <v>0</v>
      </c>
      <c r="AH1517" s="3">
        <v>1</v>
      </c>
    </row>
    <row r="1518" spans="1:34" x14ac:dyDescent="0.3">
      <c r="A1518" t="s">
        <v>3193</v>
      </c>
      <c r="B1518" t="s">
        <v>3194</v>
      </c>
      <c r="C1518" t="s">
        <v>1857</v>
      </c>
      <c r="D1518">
        <v>2000000</v>
      </c>
      <c r="E1518">
        <v>2000000</v>
      </c>
      <c r="F1518">
        <v>0</v>
      </c>
      <c r="G1518">
        <v>0</v>
      </c>
      <c r="H1518">
        <v>0</v>
      </c>
      <c r="I1518">
        <v>0</v>
      </c>
      <c r="J1518" s="186">
        <v>0</v>
      </c>
      <c r="K1518">
        <v>0</v>
      </c>
      <c r="L1518">
        <v>0</v>
      </c>
      <c r="M1518">
        <v>0</v>
      </c>
      <c r="N1518">
        <v>0</v>
      </c>
      <c r="O1518">
        <v>0</v>
      </c>
      <c r="P1518">
        <v>0</v>
      </c>
      <c r="Q1518">
        <v>0</v>
      </c>
      <c r="R1518">
        <v>0</v>
      </c>
      <c r="S1518" t="s">
        <v>2156</v>
      </c>
      <c r="T1518" t="s">
        <v>100</v>
      </c>
      <c r="U1518" t="s">
        <v>101</v>
      </c>
      <c r="V1518" t="s">
        <v>100</v>
      </c>
      <c r="W1518" t="s">
        <v>33</v>
      </c>
      <c r="X1518" t="s">
        <v>102</v>
      </c>
      <c r="Y1518" t="s">
        <v>86</v>
      </c>
      <c r="Z1518" s="198">
        <v>45684</v>
      </c>
      <c r="AA1518" s="198">
        <v>46022</v>
      </c>
      <c r="AB1518" t="s">
        <v>36</v>
      </c>
      <c r="AC1518">
        <v>2000000</v>
      </c>
      <c r="AD1518" t="s">
        <v>101</v>
      </c>
      <c r="AE1518" t="s">
        <v>45</v>
      </c>
      <c r="AF1518" s="37">
        <v>0</v>
      </c>
      <c r="AH1518" s="3">
        <v>1</v>
      </c>
    </row>
    <row r="1519" spans="1:34" x14ac:dyDescent="0.3">
      <c r="A1519" t="s">
        <v>3191</v>
      </c>
      <c r="B1519" t="s">
        <v>3192</v>
      </c>
      <c r="C1519" t="s">
        <v>1857</v>
      </c>
      <c r="D1519">
        <v>2000000</v>
      </c>
      <c r="E1519">
        <v>2000000</v>
      </c>
      <c r="F1519">
        <v>0</v>
      </c>
      <c r="G1519">
        <v>0</v>
      </c>
      <c r="H1519">
        <v>0</v>
      </c>
      <c r="I1519">
        <v>1879182.27</v>
      </c>
      <c r="J1519" s="186">
        <v>93.959113500000001</v>
      </c>
      <c r="K1519">
        <v>0</v>
      </c>
      <c r="L1519">
        <v>0</v>
      </c>
      <c r="M1519">
        <v>1879182.27</v>
      </c>
      <c r="N1519">
        <v>0</v>
      </c>
      <c r="O1519">
        <v>1879182.27</v>
      </c>
      <c r="P1519">
        <v>0</v>
      </c>
      <c r="Q1519">
        <v>0</v>
      </c>
      <c r="R1519">
        <v>0</v>
      </c>
      <c r="S1519" t="s">
        <v>2156</v>
      </c>
      <c r="T1519" t="s">
        <v>100</v>
      </c>
      <c r="U1519" t="s">
        <v>101</v>
      </c>
      <c r="V1519" t="s">
        <v>100</v>
      </c>
      <c r="W1519" t="s">
        <v>33</v>
      </c>
      <c r="X1519" t="s">
        <v>102</v>
      </c>
      <c r="Y1519" t="s">
        <v>86</v>
      </c>
      <c r="Z1519" s="198">
        <v>45684</v>
      </c>
      <c r="AA1519" s="198">
        <v>46022</v>
      </c>
      <c r="AB1519" t="s">
        <v>36</v>
      </c>
      <c r="AC1519">
        <v>2000000</v>
      </c>
      <c r="AD1519" t="s">
        <v>101</v>
      </c>
      <c r="AE1519" t="s">
        <v>37</v>
      </c>
      <c r="AF1519" s="37">
        <v>0</v>
      </c>
      <c r="AH1519" s="3">
        <v>1</v>
      </c>
    </row>
    <row r="1520" spans="1:34" x14ac:dyDescent="0.3">
      <c r="A1520" t="s">
        <v>3202</v>
      </c>
      <c r="B1520" t="s">
        <v>3203</v>
      </c>
      <c r="C1520" t="s">
        <v>1858</v>
      </c>
      <c r="D1520">
        <v>2600000</v>
      </c>
      <c r="E1520">
        <v>2600000</v>
      </c>
      <c r="F1520">
        <v>298700.55</v>
      </c>
      <c r="G1520">
        <v>0</v>
      </c>
      <c r="H1520">
        <v>0</v>
      </c>
      <c r="I1520">
        <v>1482600.4</v>
      </c>
      <c r="J1520" s="186">
        <v>57.023092307692302</v>
      </c>
      <c r="K1520">
        <v>0</v>
      </c>
      <c r="L1520">
        <v>0</v>
      </c>
      <c r="M1520">
        <v>1482600.4</v>
      </c>
      <c r="N1520">
        <v>0</v>
      </c>
      <c r="O1520">
        <v>1781300.95</v>
      </c>
      <c r="P1520">
        <v>0</v>
      </c>
      <c r="Q1520">
        <v>0</v>
      </c>
      <c r="R1520">
        <v>0</v>
      </c>
      <c r="S1520" t="s">
        <v>3204</v>
      </c>
      <c r="T1520" t="s">
        <v>51</v>
      </c>
      <c r="U1520" t="s">
        <v>52</v>
      </c>
      <c r="V1520" t="s">
        <v>51</v>
      </c>
      <c r="W1520" t="s">
        <v>33</v>
      </c>
      <c r="X1520" t="s">
        <v>53</v>
      </c>
      <c r="Y1520" t="s">
        <v>35</v>
      </c>
      <c r="Z1520" s="198">
        <v>45684</v>
      </c>
      <c r="AA1520" s="198">
        <v>46112</v>
      </c>
      <c r="AB1520" t="s">
        <v>36</v>
      </c>
      <c r="AC1520">
        <v>2600000</v>
      </c>
      <c r="AD1520" t="s">
        <v>52</v>
      </c>
      <c r="AE1520" t="s">
        <v>45</v>
      </c>
      <c r="AF1520" s="37">
        <v>0</v>
      </c>
      <c r="AH1520" s="3">
        <v>1</v>
      </c>
    </row>
    <row r="1521" spans="1:34" x14ac:dyDescent="0.3">
      <c r="A1521" t="s">
        <v>3219</v>
      </c>
      <c r="B1521" t="s">
        <v>3220</v>
      </c>
      <c r="C1521" t="s">
        <v>1854</v>
      </c>
      <c r="D1521">
        <v>2400000</v>
      </c>
      <c r="E1521">
        <v>2400000</v>
      </c>
      <c r="F1521">
        <v>375718.77</v>
      </c>
      <c r="G1521">
        <v>0</v>
      </c>
      <c r="H1521">
        <v>0</v>
      </c>
      <c r="I1521">
        <v>1747549.07</v>
      </c>
      <c r="J1521" s="186">
        <v>72.81454458333333</v>
      </c>
      <c r="K1521">
        <v>0</v>
      </c>
      <c r="L1521">
        <v>0</v>
      </c>
      <c r="M1521">
        <v>1469739.5</v>
      </c>
      <c r="N1521">
        <v>277809.57</v>
      </c>
      <c r="O1521">
        <v>2123267.84</v>
      </c>
      <c r="P1521">
        <v>0</v>
      </c>
      <c r="Q1521">
        <v>0</v>
      </c>
      <c r="R1521">
        <v>0</v>
      </c>
      <c r="S1521" t="s">
        <v>72</v>
      </c>
      <c r="T1521" t="s">
        <v>41</v>
      </c>
      <c r="U1521" t="s">
        <v>42</v>
      </c>
      <c r="V1521" t="s">
        <v>41</v>
      </c>
      <c r="W1521" t="s">
        <v>33</v>
      </c>
      <c r="X1521" t="s">
        <v>43</v>
      </c>
      <c r="Y1521" t="s">
        <v>35</v>
      </c>
      <c r="Z1521" s="198">
        <v>45685</v>
      </c>
      <c r="AA1521" s="198">
        <v>46053</v>
      </c>
      <c r="AB1521" t="s">
        <v>36</v>
      </c>
      <c r="AC1521">
        <v>2400000</v>
      </c>
      <c r="AD1521" t="s">
        <v>42</v>
      </c>
      <c r="AE1521" t="s">
        <v>45</v>
      </c>
      <c r="AF1521" s="37">
        <v>0</v>
      </c>
      <c r="AH1521" s="3">
        <v>1</v>
      </c>
    </row>
    <row r="1522" spans="1:34" x14ac:dyDescent="0.3">
      <c r="A1522" t="s">
        <v>3217</v>
      </c>
      <c r="B1522" t="s">
        <v>3218</v>
      </c>
      <c r="C1522" t="s">
        <v>1854</v>
      </c>
      <c r="D1522">
        <v>1200000</v>
      </c>
      <c r="E1522">
        <v>1200000</v>
      </c>
      <c r="F1522">
        <v>39693.129999999997</v>
      </c>
      <c r="G1522">
        <v>0</v>
      </c>
      <c r="H1522">
        <v>0</v>
      </c>
      <c r="I1522">
        <v>1159634.29</v>
      </c>
      <c r="J1522" s="186">
        <v>96.63619083333333</v>
      </c>
      <c r="K1522">
        <v>0</v>
      </c>
      <c r="L1522">
        <v>0</v>
      </c>
      <c r="M1522">
        <v>1159634.29</v>
      </c>
      <c r="N1522">
        <v>0</v>
      </c>
      <c r="O1522">
        <v>1199327.42</v>
      </c>
      <c r="P1522">
        <v>0</v>
      </c>
      <c r="Q1522">
        <v>0</v>
      </c>
      <c r="R1522">
        <v>0</v>
      </c>
      <c r="S1522" t="s">
        <v>72</v>
      </c>
      <c r="T1522" t="s">
        <v>41</v>
      </c>
      <c r="U1522" t="s">
        <v>42</v>
      </c>
      <c r="V1522" t="s">
        <v>41</v>
      </c>
      <c r="W1522" t="s">
        <v>33</v>
      </c>
      <c r="X1522" t="s">
        <v>43</v>
      </c>
      <c r="Y1522" t="s">
        <v>44</v>
      </c>
      <c r="Z1522" s="198">
        <v>45685</v>
      </c>
      <c r="AA1522" s="198">
        <v>46053</v>
      </c>
      <c r="AB1522" t="s">
        <v>36</v>
      </c>
      <c r="AC1522">
        <v>1200000</v>
      </c>
      <c r="AD1522" t="s">
        <v>42</v>
      </c>
      <c r="AE1522" t="s">
        <v>45</v>
      </c>
      <c r="AF1522" s="37">
        <v>0</v>
      </c>
      <c r="AH1522" s="3">
        <v>1</v>
      </c>
    </row>
    <row r="1523" spans="1:34" x14ac:dyDescent="0.3">
      <c r="A1523" t="s">
        <v>3226</v>
      </c>
      <c r="B1523" t="s">
        <v>3227</v>
      </c>
      <c r="C1523" t="s">
        <v>1854</v>
      </c>
      <c r="D1523">
        <v>12200000</v>
      </c>
      <c r="E1523">
        <v>12200000</v>
      </c>
      <c r="F1523">
        <v>227592.38</v>
      </c>
      <c r="G1523">
        <v>0</v>
      </c>
      <c r="H1523">
        <v>0</v>
      </c>
      <c r="I1523">
        <v>10605878.699999999</v>
      </c>
      <c r="J1523" s="186">
        <v>86.93343196721311</v>
      </c>
      <c r="K1523">
        <v>0</v>
      </c>
      <c r="L1523">
        <v>0</v>
      </c>
      <c r="M1523">
        <v>10600137.689999999</v>
      </c>
      <c r="N1523">
        <v>5741.01</v>
      </c>
      <c r="O1523">
        <v>10833471.08</v>
      </c>
      <c r="P1523">
        <v>0</v>
      </c>
      <c r="Q1523">
        <v>0</v>
      </c>
      <c r="R1523">
        <v>0</v>
      </c>
      <c r="S1523" t="s">
        <v>72</v>
      </c>
      <c r="T1523" t="s">
        <v>41</v>
      </c>
      <c r="U1523" t="s">
        <v>42</v>
      </c>
      <c r="V1523" t="s">
        <v>41</v>
      </c>
      <c r="W1523" t="s">
        <v>33</v>
      </c>
      <c r="X1523" t="s">
        <v>43</v>
      </c>
      <c r="Y1523" t="s">
        <v>35</v>
      </c>
      <c r="Z1523" s="198">
        <v>45685</v>
      </c>
      <c r="AA1523" s="198">
        <v>46053</v>
      </c>
      <c r="AB1523" t="s">
        <v>36</v>
      </c>
      <c r="AC1523">
        <v>12200000</v>
      </c>
      <c r="AD1523" t="s">
        <v>42</v>
      </c>
      <c r="AE1523" t="s">
        <v>45</v>
      </c>
      <c r="AF1523" s="37">
        <v>0</v>
      </c>
      <c r="AH1523" s="3">
        <v>1</v>
      </c>
    </row>
    <row r="1524" spans="1:34" x14ac:dyDescent="0.3">
      <c r="A1524" t="s">
        <v>3224</v>
      </c>
      <c r="B1524" t="s">
        <v>3225</v>
      </c>
      <c r="C1524" t="s">
        <v>1854</v>
      </c>
      <c r="D1524">
        <v>11900000</v>
      </c>
      <c r="E1524">
        <v>11900000</v>
      </c>
      <c r="F1524">
        <v>865691.08</v>
      </c>
      <c r="G1524">
        <v>-0.01</v>
      </c>
      <c r="H1524">
        <v>-0.01</v>
      </c>
      <c r="I1524">
        <v>9507809.3699999992</v>
      </c>
      <c r="J1524" s="186">
        <v>79.897557731092434</v>
      </c>
      <c r="K1524">
        <v>0</v>
      </c>
      <c r="L1524">
        <v>0</v>
      </c>
      <c r="M1524">
        <v>8511603.0099999998</v>
      </c>
      <c r="N1524">
        <v>996206.37</v>
      </c>
      <c r="O1524">
        <v>10373500.449999999</v>
      </c>
      <c r="P1524">
        <v>0</v>
      </c>
      <c r="Q1524">
        <v>0</v>
      </c>
      <c r="R1524">
        <v>0</v>
      </c>
      <c r="S1524" t="s">
        <v>72</v>
      </c>
      <c r="T1524" t="s">
        <v>41</v>
      </c>
      <c r="U1524" t="s">
        <v>42</v>
      </c>
      <c r="V1524" t="s">
        <v>41</v>
      </c>
      <c r="W1524" t="s">
        <v>33</v>
      </c>
      <c r="X1524" t="s">
        <v>43</v>
      </c>
      <c r="Y1524" t="s">
        <v>35</v>
      </c>
      <c r="Z1524" s="198">
        <v>45685</v>
      </c>
      <c r="AA1524" s="198">
        <v>46053</v>
      </c>
      <c r="AB1524" t="s">
        <v>36</v>
      </c>
      <c r="AC1524">
        <v>11900000</v>
      </c>
      <c r="AD1524" t="s">
        <v>42</v>
      </c>
      <c r="AE1524" t="s">
        <v>45</v>
      </c>
      <c r="AF1524" s="37">
        <v>0</v>
      </c>
      <c r="AH1524" s="3">
        <v>1</v>
      </c>
    </row>
    <row r="1525" spans="1:34" x14ac:dyDescent="0.3">
      <c r="A1525" t="s">
        <v>3221</v>
      </c>
      <c r="B1525" t="s">
        <v>3222</v>
      </c>
      <c r="C1525" t="s">
        <v>1853</v>
      </c>
      <c r="D1525">
        <v>1200000</v>
      </c>
      <c r="E1525">
        <v>1200000</v>
      </c>
      <c r="F1525">
        <v>25000</v>
      </c>
      <c r="G1525">
        <v>0</v>
      </c>
      <c r="H1525">
        <v>0</v>
      </c>
      <c r="I1525">
        <v>1174723.55</v>
      </c>
      <c r="J1525" s="186">
        <v>97.89362916666667</v>
      </c>
      <c r="K1525">
        <v>0</v>
      </c>
      <c r="L1525">
        <v>0</v>
      </c>
      <c r="M1525">
        <v>1174723.55</v>
      </c>
      <c r="N1525">
        <v>0</v>
      </c>
      <c r="O1525">
        <v>1199723.55</v>
      </c>
      <c r="P1525">
        <v>0</v>
      </c>
      <c r="Q1525">
        <v>0</v>
      </c>
      <c r="R1525">
        <v>0</v>
      </c>
      <c r="S1525" t="s">
        <v>391</v>
      </c>
      <c r="T1525" t="s">
        <v>31</v>
      </c>
      <c r="U1525" t="s">
        <v>32</v>
      </c>
      <c r="V1525" t="s">
        <v>31</v>
      </c>
      <c r="W1525" t="s">
        <v>33</v>
      </c>
      <c r="X1525" t="s">
        <v>34</v>
      </c>
      <c r="Y1525" t="s">
        <v>44</v>
      </c>
      <c r="Z1525" s="198">
        <v>45685</v>
      </c>
      <c r="AA1525" s="198">
        <v>46112</v>
      </c>
      <c r="AB1525" t="s">
        <v>36</v>
      </c>
      <c r="AC1525">
        <v>1200000</v>
      </c>
      <c r="AD1525" t="s">
        <v>32</v>
      </c>
      <c r="AE1525" t="s">
        <v>45</v>
      </c>
      <c r="AF1525" s="37">
        <v>0</v>
      </c>
      <c r="AH1525" s="3">
        <v>1</v>
      </c>
    </row>
    <row r="1526" spans="1:34" x14ac:dyDescent="0.3">
      <c r="A1526" t="s">
        <v>3213</v>
      </c>
      <c r="B1526" t="s">
        <v>3214</v>
      </c>
      <c r="C1526" t="s">
        <v>1854</v>
      </c>
      <c r="D1526">
        <v>3200000</v>
      </c>
      <c r="E1526">
        <v>3200000</v>
      </c>
      <c r="F1526">
        <v>36894.230000000003</v>
      </c>
      <c r="G1526">
        <v>0</v>
      </c>
      <c r="H1526">
        <v>0</v>
      </c>
      <c r="I1526">
        <v>2880135.47</v>
      </c>
      <c r="J1526" s="186">
        <v>90.004233437500005</v>
      </c>
      <c r="K1526">
        <v>0</v>
      </c>
      <c r="L1526">
        <v>0</v>
      </c>
      <c r="M1526">
        <v>2878933.91</v>
      </c>
      <c r="N1526">
        <v>1201.56</v>
      </c>
      <c r="O1526">
        <v>2917029.7</v>
      </c>
      <c r="P1526">
        <v>0</v>
      </c>
      <c r="Q1526">
        <v>0</v>
      </c>
      <c r="R1526">
        <v>0</v>
      </c>
      <c r="S1526" t="s">
        <v>72</v>
      </c>
      <c r="T1526" t="s">
        <v>41</v>
      </c>
      <c r="U1526" t="s">
        <v>42</v>
      </c>
      <c r="V1526" t="s">
        <v>41</v>
      </c>
      <c r="W1526" t="s">
        <v>33</v>
      </c>
      <c r="X1526" t="s">
        <v>43</v>
      </c>
      <c r="Y1526" t="s">
        <v>35</v>
      </c>
      <c r="Z1526" s="198">
        <v>45685</v>
      </c>
      <c r="AA1526" s="198">
        <v>46053</v>
      </c>
      <c r="AB1526" t="s">
        <v>36</v>
      </c>
      <c r="AC1526">
        <v>3200000</v>
      </c>
      <c r="AD1526" t="s">
        <v>42</v>
      </c>
      <c r="AE1526" t="s">
        <v>45</v>
      </c>
      <c r="AF1526" s="37">
        <v>0</v>
      </c>
      <c r="AH1526" s="3">
        <v>1</v>
      </c>
    </row>
    <row r="1527" spans="1:34" x14ac:dyDescent="0.3">
      <c r="A1527" t="s">
        <v>3215</v>
      </c>
      <c r="B1527" t="s">
        <v>3216</v>
      </c>
      <c r="C1527" t="s">
        <v>1854</v>
      </c>
      <c r="D1527">
        <v>1200000</v>
      </c>
      <c r="E1527">
        <v>1200000</v>
      </c>
      <c r="F1527">
        <v>36618.699999999997</v>
      </c>
      <c r="G1527">
        <v>0</v>
      </c>
      <c r="H1527">
        <v>0</v>
      </c>
      <c r="I1527">
        <v>756895.44</v>
      </c>
      <c r="J1527" s="186">
        <v>63.074619999999996</v>
      </c>
      <c r="K1527">
        <v>0</v>
      </c>
      <c r="L1527">
        <v>0</v>
      </c>
      <c r="M1527">
        <v>756895.44</v>
      </c>
      <c r="N1527">
        <v>0</v>
      </c>
      <c r="O1527">
        <v>793514.14</v>
      </c>
      <c r="P1527">
        <v>0</v>
      </c>
      <c r="Q1527">
        <v>0</v>
      </c>
      <c r="R1527">
        <v>0</v>
      </c>
      <c r="S1527" t="s">
        <v>72</v>
      </c>
      <c r="T1527" t="s">
        <v>41</v>
      </c>
      <c r="U1527" t="s">
        <v>42</v>
      </c>
      <c r="V1527" t="s">
        <v>41</v>
      </c>
      <c r="W1527" t="s">
        <v>33</v>
      </c>
      <c r="X1527" t="s">
        <v>43</v>
      </c>
      <c r="Y1527" t="s">
        <v>86</v>
      </c>
      <c r="Z1527" s="198">
        <v>45685</v>
      </c>
      <c r="AA1527" s="198">
        <v>46053</v>
      </c>
      <c r="AB1527" t="s">
        <v>36</v>
      </c>
      <c r="AC1527">
        <v>1200000</v>
      </c>
      <c r="AD1527" t="s">
        <v>42</v>
      </c>
      <c r="AE1527" t="s">
        <v>45</v>
      </c>
      <c r="AF1527" s="37">
        <v>0</v>
      </c>
      <c r="AH1527" s="3">
        <v>1</v>
      </c>
    </row>
    <row r="1528" spans="1:34" x14ac:dyDescent="0.3">
      <c r="A1528" t="s">
        <v>3211</v>
      </c>
      <c r="B1528" t="s">
        <v>3212</v>
      </c>
      <c r="C1528" t="s">
        <v>1854</v>
      </c>
      <c r="D1528">
        <v>3100000</v>
      </c>
      <c r="E1528">
        <v>3100000</v>
      </c>
      <c r="F1528">
        <v>1339854.32</v>
      </c>
      <c r="G1528">
        <v>0</v>
      </c>
      <c r="H1528">
        <v>0</v>
      </c>
      <c r="I1528">
        <v>1301878.1499999999</v>
      </c>
      <c r="J1528" s="186">
        <v>41.99606935483871</v>
      </c>
      <c r="K1528">
        <v>0</v>
      </c>
      <c r="L1528">
        <v>0</v>
      </c>
      <c r="M1528">
        <v>1301878.1499999999</v>
      </c>
      <c r="N1528">
        <v>0</v>
      </c>
      <c r="O1528">
        <v>2641732.4700000002</v>
      </c>
      <c r="P1528">
        <v>0</v>
      </c>
      <c r="Q1528">
        <v>0</v>
      </c>
      <c r="R1528">
        <v>0</v>
      </c>
      <c r="S1528" t="s">
        <v>72</v>
      </c>
      <c r="T1528" t="s">
        <v>41</v>
      </c>
      <c r="U1528" t="s">
        <v>42</v>
      </c>
      <c r="V1528" t="s">
        <v>41</v>
      </c>
      <c r="W1528" t="s">
        <v>33</v>
      </c>
      <c r="X1528" t="s">
        <v>43</v>
      </c>
      <c r="Y1528" t="s">
        <v>35</v>
      </c>
      <c r="Z1528" s="198">
        <v>45687</v>
      </c>
      <c r="AA1528" s="198">
        <v>46053</v>
      </c>
      <c r="AB1528" t="s">
        <v>36</v>
      </c>
      <c r="AC1528">
        <v>3100000</v>
      </c>
      <c r="AD1528" t="s">
        <v>42</v>
      </c>
      <c r="AE1528" t="s">
        <v>45</v>
      </c>
      <c r="AF1528" s="37">
        <v>0</v>
      </c>
      <c r="AH1528" s="3">
        <v>1</v>
      </c>
    </row>
    <row r="1529" spans="1:34" x14ac:dyDescent="0.3">
      <c r="A1529" t="s">
        <v>3449</v>
      </c>
      <c r="B1529" t="s">
        <v>3450</v>
      </c>
      <c r="C1529" t="s">
        <v>1854</v>
      </c>
      <c r="D1529">
        <v>900000</v>
      </c>
      <c r="E1529">
        <v>900000</v>
      </c>
      <c r="F1529">
        <v>0</v>
      </c>
      <c r="G1529">
        <v>0</v>
      </c>
      <c r="H1529">
        <v>0</v>
      </c>
      <c r="I1529">
        <v>522250</v>
      </c>
      <c r="J1529" s="186">
        <v>58.027777777777779</v>
      </c>
      <c r="K1529">
        <v>0</v>
      </c>
      <c r="L1529">
        <v>0</v>
      </c>
      <c r="M1529">
        <v>522250</v>
      </c>
      <c r="N1529">
        <v>0</v>
      </c>
      <c r="O1529">
        <v>522250</v>
      </c>
      <c r="P1529">
        <v>0</v>
      </c>
      <c r="Q1529">
        <v>0</v>
      </c>
      <c r="R1529">
        <v>0</v>
      </c>
      <c r="S1529" t="s">
        <v>72</v>
      </c>
      <c r="T1529" t="s">
        <v>41</v>
      </c>
      <c r="U1529" t="s">
        <v>42</v>
      </c>
      <c r="V1529" t="s">
        <v>41</v>
      </c>
      <c r="W1529" t="s">
        <v>33</v>
      </c>
      <c r="X1529" t="s">
        <v>43</v>
      </c>
      <c r="Y1529" t="s">
        <v>44</v>
      </c>
      <c r="Z1529" s="198">
        <v>45687</v>
      </c>
      <c r="AA1529" s="198">
        <v>46053</v>
      </c>
      <c r="AB1529" t="s">
        <v>36</v>
      </c>
      <c r="AC1529">
        <v>1</v>
      </c>
      <c r="AD1529" t="s">
        <v>42</v>
      </c>
      <c r="AE1529" t="s">
        <v>45</v>
      </c>
      <c r="AF1529" s="37">
        <v>0</v>
      </c>
      <c r="AH1529" s="3">
        <v>1</v>
      </c>
    </row>
    <row r="1530" spans="1:34" x14ac:dyDescent="0.3">
      <c r="A1530" t="s">
        <v>3236</v>
      </c>
      <c r="B1530" t="s">
        <v>3237</v>
      </c>
      <c r="C1530" t="s">
        <v>1854</v>
      </c>
      <c r="D1530">
        <v>3500000</v>
      </c>
      <c r="E1530">
        <v>3500000</v>
      </c>
      <c r="F1530">
        <v>2477.0700000000002</v>
      </c>
      <c r="G1530">
        <v>0</v>
      </c>
      <c r="H1530">
        <v>0</v>
      </c>
      <c r="I1530">
        <v>2603596.7400000002</v>
      </c>
      <c r="J1530" s="186">
        <v>74.388478285714285</v>
      </c>
      <c r="K1530">
        <v>0</v>
      </c>
      <c r="L1530">
        <v>0</v>
      </c>
      <c r="M1530">
        <v>2445700</v>
      </c>
      <c r="N1530">
        <v>157896.74</v>
      </c>
      <c r="O1530">
        <v>2606073.81</v>
      </c>
      <c r="P1530">
        <v>0</v>
      </c>
      <c r="Q1530">
        <v>0</v>
      </c>
      <c r="R1530">
        <v>0</v>
      </c>
      <c r="S1530" t="s">
        <v>72</v>
      </c>
      <c r="T1530" t="s">
        <v>41</v>
      </c>
      <c r="U1530" t="s">
        <v>42</v>
      </c>
      <c r="V1530" t="s">
        <v>41</v>
      </c>
      <c r="W1530" t="s">
        <v>33</v>
      </c>
      <c r="X1530" t="s">
        <v>43</v>
      </c>
      <c r="Y1530" t="s">
        <v>35</v>
      </c>
      <c r="Z1530" s="198">
        <v>45688</v>
      </c>
      <c r="AA1530" s="198">
        <v>46053</v>
      </c>
      <c r="AB1530" t="s">
        <v>36</v>
      </c>
      <c r="AC1530">
        <v>3500000</v>
      </c>
      <c r="AD1530" t="s">
        <v>42</v>
      </c>
      <c r="AE1530" t="s">
        <v>45</v>
      </c>
      <c r="AF1530" s="37">
        <v>0</v>
      </c>
      <c r="AH1530" s="3">
        <v>1</v>
      </c>
    </row>
    <row r="1531" spans="1:34" x14ac:dyDescent="0.3">
      <c r="A1531" t="s">
        <v>3228</v>
      </c>
      <c r="B1531" t="s">
        <v>3229</v>
      </c>
      <c r="C1531" t="s">
        <v>1854</v>
      </c>
      <c r="D1531">
        <v>3000000</v>
      </c>
      <c r="E1531">
        <v>3000000</v>
      </c>
      <c r="F1531">
        <v>238.37</v>
      </c>
      <c r="G1531">
        <v>0</v>
      </c>
      <c r="H1531">
        <v>0</v>
      </c>
      <c r="I1531">
        <v>2917521.53</v>
      </c>
      <c r="J1531" s="186">
        <v>97.25071766666666</v>
      </c>
      <c r="K1531">
        <v>0</v>
      </c>
      <c r="L1531">
        <v>0</v>
      </c>
      <c r="M1531">
        <v>2441093.39</v>
      </c>
      <c r="N1531">
        <v>476428.14</v>
      </c>
      <c r="O1531">
        <v>2917759.9</v>
      </c>
      <c r="P1531">
        <v>0</v>
      </c>
      <c r="Q1531">
        <v>0</v>
      </c>
      <c r="R1531">
        <v>0</v>
      </c>
      <c r="S1531" t="s">
        <v>72</v>
      </c>
      <c r="T1531" t="s">
        <v>41</v>
      </c>
      <c r="U1531" t="s">
        <v>42</v>
      </c>
      <c r="V1531" t="s">
        <v>41</v>
      </c>
      <c r="W1531" t="s">
        <v>33</v>
      </c>
      <c r="X1531" t="s">
        <v>43</v>
      </c>
      <c r="Y1531" t="s">
        <v>35</v>
      </c>
      <c r="Z1531" s="198">
        <v>45688</v>
      </c>
      <c r="AA1531" s="198">
        <v>46053</v>
      </c>
      <c r="AB1531" t="s">
        <v>36</v>
      </c>
      <c r="AC1531">
        <v>3000000</v>
      </c>
      <c r="AD1531" t="s">
        <v>42</v>
      </c>
      <c r="AE1531" t="s">
        <v>45</v>
      </c>
      <c r="AF1531" s="37">
        <v>0</v>
      </c>
      <c r="AH1531" s="3">
        <v>1</v>
      </c>
    </row>
    <row r="1532" spans="1:34" x14ac:dyDescent="0.3">
      <c r="A1532" t="s">
        <v>3230</v>
      </c>
      <c r="B1532" t="s">
        <v>3231</v>
      </c>
      <c r="C1532" t="s">
        <v>1858</v>
      </c>
      <c r="D1532">
        <v>2000000</v>
      </c>
      <c r="E1532">
        <v>2000000</v>
      </c>
      <c r="F1532">
        <v>1722091.07</v>
      </c>
      <c r="G1532">
        <v>0</v>
      </c>
      <c r="H1532">
        <v>0</v>
      </c>
      <c r="I1532">
        <v>263408.71999999997</v>
      </c>
      <c r="J1532" s="186">
        <v>13.170435999999999</v>
      </c>
      <c r="K1532">
        <v>0</v>
      </c>
      <c r="L1532">
        <v>0</v>
      </c>
      <c r="M1532">
        <v>0</v>
      </c>
      <c r="N1532">
        <v>263408.71999999997</v>
      </c>
      <c r="O1532">
        <v>1985499.79</v>
      </c>
      <c r="P1532">
        <v>0</v>
      </c>
      <c r="Q1532">
        <v>0</v>
      </c>
      <c r="R1532">
        <v>0</v>
      </c>
      <c r="S1532" t="s">
        <v>3204</v>
      </c>
      <c r="T1532" t="s">
        <v>51</v>
      </c>
      <c r="U1532" t="s">
        <v>52</v>
      </c>
      <c r="V1532" t="s">
        <v>51</v>
      </c>
      <c r="W1532" t="s">
        <v>33</v>
      </c>
      <c r="X1532" t="s">
        <v>53</v>
      </c>
      <c r="Y1532" t="s">
        <v>35</v>
      </c>
      <c r="Z1532" s="198">
        <v>45688</v>
      </c>
      <c r="AA1532" s="198">
        <v>46112</v>
      </c>
      <c r="AB1532" t="s">
        <v>36</v>
      </c>
      <c r="AC1532">
        <v>2000000</v>
      </c>
      <c r="AD1532" t="s">
        <v>52</v>
      </c>
      <c r="AE1532" t="s">
        <v>45</v>
      </c>
      <c r="AF1532" s="37">
        <v>0</v>
      </c>
      <c r="AH1532" s="3">
        <v>1</v>
      </c>
    </row>
    <row r="1533" spans="1:34" x14ac:dyDescent="0.3">
      <c r="A1533" t="s">
        <v>3232</v>
      </c>
      <c r="B1533" t="s">
        <v>3233</v>
      </c>
      <c r="C1533" t="s">
        <v>1854</v>
      </c>
      <c r="D1533">
        <v>7000000</v>
      </c>
      <c r="E1533">
        <v>7000000</v>
      </c>
      <c r="F1533">
        <v>3585357.44</v>
      </c>
      <c r="G1533">
        <v>0</v>
      </c>
      <c r="H1533">
        <v>0</v>
      </c>
      <c r="I1533">
        <v>3221603.31</v>
      </c>
      <c r="J1533" s="186">
        <v>46.022904428571429</v>
      </c>
      <c r="K1533">
        <v>0</v>
      </c>
      <c r="L1533">
        <v>0</v>
      </c>
      <c r="M1533">
        <v>2822165.25</v>
      </c>
      <c r="N1533">
        <v>399438.06</v>
      </c>
      <c r="O1533">
        <v>6806960.75</v>
      </c>
      <c r="P1533">
        <v>0</v>
      </c>
      <c r="Q1533">
        <v>0</v>
      </c>
      <c r="R1533">
        <v>0</v>
      </c>
      <c r="S1533" t="s">
        <v>72</v>
      </c>
      <c r="T1533" t="s">
        <v>41</v>
      </c>
      <c r="U1533" t="s">
        <v>42</v>
      </c>
      <c r="V1533" t="s">
        <v>41</v>
      </c>
      <c r="W1533" t="s">
        <v>33</v>
      </c>
      <c r="X1533" t="s">
        <v>43</v>
      </c>
      <c r="Y1533" t="s">
        <v>83</v>
      </c>
      <c r="Z1533" s="198">
        <v>45688</v>
      </c>
      <c r="AA1533" s="198">
        <v>46418</v>
      </c>
      <c r="AB1533" t="s">
        <v>36</v>
      </c>
      <c r="AC1533">
        <v>1</v>
      </c>
      <c r="AD1533" t="s">
        <v>42</v>
      </c>
      <c r="AE1533" t="s">
        <v>45</v>
      </c>
      <c r="AF1533" s="37">
        <v>0</v>
      </c>
      <c r="AH1533" s="3">
        <v>1</v>
      </c>
    </row>
    <row r="1534" spans="1:34" x14ac:dyDescent="0.3">
      <c r="A1534" t="s">
        <v>3234</v>
      </c>
      <c r="B1534" t="s">
        <v>3235</v>
      </c>
      <c r="C1534" t="s">
        <v>1854</v>
      </c>
      <c r="D1534">
        <v>0</v>
      </c>
      <c r="E1534">
        <v>0</v>
      </c>
      <c r="F1534">
        <v>0</v>
      </c>
      <c r="G1534">
        <v>0</v>
      </c>
      <c r="H1534">
        <v>0</v>
      </c>
      <c r="I1534">
        <v>0</v>
      </c>
      <c r="J1534" s="186" t="e">
        <v>#DIV/0!</v>
      </c>
      <c r="K1534">
        <v>0</v>
      </c>
      <c r="L1534">
        <v>0</v>
      </c>
      <c r="M1534">
        <v>0</v>
      </c>
      <c r="N1534">
        <v>0</v>
      </c>
      <c r="O1534">
        <v>0</v>
      </c>
      <c r="P1534">
        <v>0</v>
      </c>
      <c r="Q1534">
        <v>0</v>
      </c>
      <c r="R1534">
        <v>0</v>
      </c>
      <c r="S1534" t="s">
        <v>72</v>
      </c>
      <c r="T1534" t="s">
        <v>41</v>
      </c>
      <c r="U1534" t="s">
        <v>42</v>
      </c>
      <c r="V1534" t="s">
        <v>41</v>
      </c>
      <c r="W1534" t="s">
        <v>33</v>
      </c>
      <c r="X1534" t="s">
        <v>29</v>
      </c>
      <c r="Y1534" t="s">
        <v>44</v>
      </c>
      <c r="Z1534" s="198">
        <v>45688</v>
      </c>
      <c r="AA1534" s="198">
        <v>46053</v>
      </c>
      <c r="AB1534" t="s">
        <v>36</v>
      </c>
      <c r="AC1534">
        <v>1080001</v>
      </c>
      <c r="AD1534" t="s">
        <v>42</v>
      </c>
      <c r="AE1534" t="s">
        <v>1245</v>
      </c>
      <c r="AF1534" s="37">
        <v>0</v>
      </c>
      <c r="AH1534" s="3">
        <v>1</v>
      </c>
    </row>
    <row r="1535" spans="1:34" x14ac:dyDescent="0.3">
      <c r="A1535" t="s">
        <v>3238</v>
      </c>
      <c r="B1535" t="s">
        <v>3239</v>
      </c>
      <c r="C1535" t="s">
        <v>1854</v>
      </c>
      <c r="D1535">
        <v>12800000</v>
      </c>
      <c r="E1535">
        <v>12800000</v>
      </c>
      <c r="F1535">
        <v>430473.65</v>
      </c>
      <c r="G1535">
        <v>0</v>
      </c>
      <c r="H1535">
        <v>0</v>
      </c>
      <c r="I1535">
        <v>8962110.0999999996</v>
      </c>
      <c r="J1535" s="186">
        <v>70.016485156249999</v>
      </c>
      <c r="K1535">
        <v>0</v>
      </c>
      <c r="L1535">
        <v>0</v>
      </c>
      <c r="M1535">
        <v>8951482.7200000007</v>
      </c>
      <c r="N1535">
        <v>10627.38</v>
      </c>
      <c r="O1535">
        <v>9392583.75</v>
      </c>
      <c r="P1535">
        <v>0</v>
      </c>
      <c r="Q1535">
        <v>0</v>
      </c>
      <c r="R1535">
        <v>0</v>
      </c>
      <c r="S1535" t="s">
        <v>72</v>
      </c>
      <c r="T1535" t="s">
        <v>41</v>
      </c>
      <c r="U1535" t="s">
        <v>42</v>
      </c>
      <c r="V1535" t="s">
        <v>41</v>
      </c>
      <c r="W1535" t="s">
        <v>33</v>
      </c>
      <c r="X1535" t="s">
        <v>43</v>
      </c>
      <c r="Y1535" t="s">
        <v>35</v>
      </c>
      <c r="Z1535" s="198">
        <v>45688</v>
      </c>
      <c r="AA1535" s="198">
        <v>46053</v>
      </c>
      <c r="AB1535" t="s">
        <v>36</v>
      </c>
      <c r="AC1535">
        <v>12800000</v>
      </c>
      <c r="AD1535" t="s">
        <v>42</v>
      </c>
      <c r="AE1535" t="s">
        <v>45</v>
      </c>
      <c r="AF1535" s="37">
        <v>0</v>
      </c>
      <c r="AH1535" s="3">
        <v>1</v>
      </c>
    </row>
    <row r="1536" spans="1:34" x14ac:dyDescent="0.3">
      <c r="A1536" t="s">
        <v>3299</v>
      </c>
      <c r="B1536" t="s">
        <v>3300</v>
      </c>
      <c r="C1536" t="s">
        <v>1858</v>
      </c>
      <c r="D1536">
        <v>10500000</v>
      </c>
      <c r="E1536">
        <v>10500000</v>
      </c>
      <c r="F1536">
        <v>4319534.25</v>
      </c>
      <c r="G1536">
        <v>0</v>
      </c>
      <c r="H1536">
        <v>0</v>
      </c>
      <c r="I1536">
        <v>2738815.5</v>
      </c>
      <c r="J1536" s="186">
        <v>26.083957142857145</v>
      </c>
      <c r="K1536">
        <v>0</v>
      </c>
      <c r="L1536">
        <v>0</v>
      </c>
      <c r="M1536">
        <v>1071000</v>
      </c>
      <c r="N1536">
        <v>1667815.5</v>
      </c>
      <c r="O1536">
        <v>7058349.75</v>
      </c>
      <c r="P1536">
        <v>0</v>
      </c>
      <c r="Q1536">
        <v>0</v>
      </c>
      <c r="R1536">
        <v>0</v>
      </c>
      <c r="S1536" t="s">
        <v>1231</v>
      </c>
      <c r="T1536" t="s">
        <v>51</v>
      </c>
      <c r="U1536" t="s">
        <v>52</v>
      </c>
      <c r="V1536" t="s">
        <v>51</v>
      </c>
      <c r="W1536" t="s">
        <v>33</v>
      </c>
      <c r="X1536" t="s">
        <v>53</v>
      </c>
      <c r="Y1536" t="s">
        <v>35</v>
      </c>
      <c r="Z1536" s="198">
        <v>45688</v>
      </c>
      <c r="AA1536" s="198">
        <v>46477</v>
      </c>
      <c r="AB1536" t="s">
        <v>36</v>
      </c>
      <c r="AC1536">
        <v>10500000</v>
      </c>
      <c r="AD1536" t="s">
        <v>52</v>
      </c>
      <c r="AE1536" t="s">
        <v>45</v>
      </c>
      <c r="AF1536" s="37">
        <v>0</v>
      </c>
      <c r="AH1536" s="3">
        <v>1</v>
      </c>
    </row>
    <row r="1537" spans="1:34" x14ac:dyDescent="0.3">
      <c r="A1537" t="s">
        <v>3351</v>
      </c>
      <c r="B1537" t="s">
        <v>3352</v>
      </c>
      <c r="C1537" t="s">
        <v>1857</v>
      </c>
      <c r="D1537">
        <v>5000000</v>
      </c>
      <c r="E1537">
        <v>5000000</v>
      </c>
      <c r="F1537">
        <v>2275000</v>
      </c>
      <c r="G1537">
        <v>0</v>
      </c>
      <c r="H1537">
        <v>0</v>
      </c>
      <c r="I1537">
        <v>1089132.3</v>
      </c>
      <c r="J1537" s="186">
        <v>21.782646</v>
      </c>
      <c r="K1537">
        <v>0</v>
      </c>
      <c r="L1537">
        <v>0</v>
      </c>
      <c r="M1537">
        <v>0</v>
      </c>
      <c r="N1537">
        <v>1089132.3</v>
      </c>
      <c r="O1537">
        <v>3364132.3</v>
      </c>
      <c r="P1537">
        <v>0</v>
      </c>
      <c r="Q1537">
        <v>0</v>
      </c>
      <c r="R1537">
        <v>0</v>
      </c>
      <c r="S1537" t="s">
        <v>2156</v>
      </c>
      <c r="T1537" t="s">
        <v>100</v>
      </c>
      <c r="U1537" t="s">
        <v>101</v>
      </c>
      <c r="V1537" t="s">
        <v>100</v>
      </c>
      <c r="W1537" t="s">
        <v>33</v>
      </c>
      <c r="X1537" t="s">
        <v>102</v>
      </c>
      <c r="Y1537" t="s">
        <v>35</v>
      </c>
      <c r="Z1537" s="198">
        <v>45706</v>
      </c>
      <c r="AA1537" s="198">
        <v>45930</v>
      </c>
      <c r="AB1537" t="s">
        <v>36</v>
      </c>
      <c r="AC1537">
        <v>5000000</v>
      </c>
      <c r="AD1537" t="s">
        <v>101</v>
      </c>
      <c r="AE1537" t="s">
        <v>45</v>
      </c>
      <c r="AF1537" s="37">
        <v>0</v>
      </c>
      <c r="AH1537" s="3">
        <v>1</v>
      </c>
    </row>
    <row r="1538" spans="1:34" x14ac:dyDescent="0.3">
      <c r="A1538" t="s">
        <v>3591</v>
      </c>
      <c r="B1538" t="s">
        <v>3592</v>
      </c>
      <c r="C1538" t="s">
        <v>1857</v>
      </c>
      <c r="D1538">
        <v>7700000</v>
      </c>
      <c r="E1538">
        <v>7700000</v>
      </c>
      <c r="F1538">
        <v>0</v>
      </c>
      <c r="G1538">
        <v>575750</v>
      </c>
      <c r="H1538">
        <v>575750</v>
      </c>
      <c r="I1538">
        <v>575750</v>
      </c>
      <c r="J1538" s="186">
        <v>7.4772727272727275</v>
      </c>
      <c r="K1538">
        <v>0</v>
      </c>
      <c r="L1538">
        <v>0</v>
      </c>
      <c r="M1538">
        <v>0</v>
      </c>
      <c r="N1538">
        <v>0</v>
      </c>
      <c r="O1538">
        <v>575750</v>
      </c>
      <c r="P1538">
        <v>0</v>
      </c>
      <c r="Q1538">
        <v>0</v>
      </c>
      <c r="R1538">
        <v>0</v>
      </c>
      <c r="S1538" t="s">
        <v>2156</v>
      </c>
      <c r="T1538" t="s">
        <v>100</v>
      </c>
      <c r="U1538" t="s">
        <v>101</v>
      </c>
      <c r="V1538" t="s">
        <v>100</v>
      </c>
      <c r="W1538" t="s">
        <v>33</v>
      </c>
      <c r="X1538" t="s">
        <v>102</v>
      </c>
      <c r="Y1538" t="s">
        <v>35</v>
      </c>
      <c r="Z1538" s="198">
        <v>45699</v>
      </c>
      <c r="AA1538" s="198">
        <v>46022</v>
      </c>
      <c r="AB1538" t="s">
        <v>36</v>
      </c>
      <c r="AC1538">
        <v>7700000</v>
      </c>
      <c r="AD1538" t="s">
        <v>101</v>
      </c>
      <c r="AE1538" t="s">
        <v>45</v>
      </c>
      <c r="AF1538" s="37">
        <v>0</v>
      </c>
      <c r="AH1538" s="3">
        <v>1</v>
      </c>
    </row>
    <row r="1539" spans="1:34" x14ac:dyDescent="0.3">
      <c r="A1539" t="s">
        <v>3353</v>
      </c>
      <c r="B1539" t="s">
        <v>3354</v>
      </c>
      <c r="C1539" t="s">
        <v>1857</v>
      </c>
      <c r="D1539">
        <v>13500000</v>
      </c>
      <c r="E1539">
        <v>13500000</v>
      </c>
      <c r="F1539">
        <v>1184486.92</v>
      </c>
      <c r="G1539">
        <v>-98755.03</v>
      </c>
      <c r="H1539">
        <v>-98755.03</v>
      </c>
      <c r="I1539">
        <v>11857733.470000001</v>
      </c>
      <c r="J1539" s="186">
        <v>87.835062740740739</v>
      </c>
      <c r="K1539">
        <v>0</v>
      </c>
      <c r="L1539">
        <v>0</v>
      </c>
      <c r="M1539">
        <v>8744783.1099999994</v>
      </c>
      <c r="N1539">
        <v>3211705.39</v>
      </c>
      <c r="O1539">
        <v>13042220.390000001</v>
      </c>
      <c r="P1539">
        <v>0</v>
      </c>
      <c r="Q1539">
        <v>0</v>
      </c>
      <c r="R1539">
        <v>0</v>
      </c>
      <c r="S1539" t="s">
        <v>2156</v>
      </c>
      <c r="T1539" t="s">
        <v>100</v>
      </c>
      <c r="U1539" t="s">
        <v>101</v>
      </c>
      <c r="V1539" t="s">
        <v>100</v>
      </c>
      <c r="W1539" t="s">
        <v>33</v>
      </c>
      <c r="X1539" t="s">
        <v>102</v>
      </c>
      <c r="Y1539" t="s">
        <v>35</v>
      </c>
      <c r="Z1539" s="198">
        <v>45699</v>
      </c>
      <c r="AA1539" s="198">
        <v>45930</v>
      </c>
      <c r="AB1539" t="s">
        <v>36</v>
      </c>
      <c r="AC1539">
        <v>13500000</v>
      </c>
      <c r="AD1539" t="s">
        <v>101</v>
      </c>
      <c r="AE1539" t="s">
        <v>45</v>
      </c>
      <c r="AF1539" s="37">
        <v>0</v>
      </c>
      <c r="AH1539" s="3">
        <v>1</v>
      </c>
    </row>
    <row r="1540" spans="1:34" x14ac:dyDescent="0.3">
      <c r="A1540" t="s">
        <v>3307</v>
      </c>
      <c r="B1540" t="s">
        <v>3308</v>
      </c>
      <c r="C1540" t="s">
        <v>1857</v>
      </c>
      <c r="D1540">
        <v>4000000</v>
      </c>
      <c r="E1540">
        <v>4000000</v>
      </c>
      <c r="F1540">
        <v>1314</v>
      </c>
      <c r="G1540">
        <v>0</v>
      </c>
      <c r="H1540">
        <v>0</v>
      </c>
      <c r="I1540">
        <v>3723174.7</v>
      </c>
      <c r="J1540" s="186">
        <v>93.079367500000004</v>
      </c>
      <c r="K1540">
        <v>0</v>
      </c>
      <c r="L1540">
        <v>0</v>
      </c>
      <c r="M1540">
        <v>3583305</v>
      </c>
      <c r="N1540">
        <v>139869.70000000001</v>
      </c>
      <c r="O1540">
        <v>3724488.7</v>
      </c>
      <c r="P1540">
        <v>0</v>
      </c>
      <c r="Q1540">
        <v>0</v>
      </c>
      <c r="R1540">
        <v>0</v>
      </c>
      <c r="S1540" t="s">
        <v>2156</v>
      </c>
      <c r="T1540" t="s">
        <v>100</v>
      </c>
      <c r="U1540" t="s">
        <v>101</v>
      </c>
      <c r="V1540" t="s">
        <v>100</v>
      </c>
      <c r="W1540" t="s">
        <v>33</v>
      </c>
      <c r="X1540" t="s">
        <v>102</v>
      </c>
      <c r="Y1540" t="s">
        <v>35</v>
      </c>
      <c r="Z1540" s="198">
        <v>45699</v>
      </c>
      <c r="AA1540" s="198">
        <v>45808</v>
      </c>
      <c r="AB1540" t="s">
        <v>36</v>
      </c>
      <c r="AC1540">
        <v>4000000</v>
      </c>
      <c r="AD1540" t="s">
        <v>101</v>
      </c>
      <c r="AE1540" t="s">
        <v>45</v>
      </c>
      <c r="AF1540" s="37">
        <v>0</v>
      </c>
      <c r="AH1540" s="3">
        <v>1</v>
      </c>
    </row>
    <row r="1541" spans="1:34" x14ac:dyDescent="0.3">
      <c r="A1541" t="s">
        <v>3303</v>
      </c>
      <c r="B1541" t="s">
        <v>3304</v>
      </c>
      <c r="C1541" t="s">
        <v>1857</v>
      </c>
      <c r="D1541">
        <v>900000</v>
      </c>
      <c r="E1541">
        <v>900000</v>
      </c>
      <c r="F1541">
        <v>0</v>
      </c>
      <c r="G1541">
        <v>-0.01</v>
      </c>
      <c r="H1541">
        <v>-0.01</v>
      </c>
      <c r="I1541">
        <v>856927.25</v>
      </c>
      <c r="J1541" s="186">
        <v>95.214138888888883</v>
      </c>
      <c r="K1541">
        <v>0</v>
      </c>
      <c r="L1541">
        <v>0</v>
      </c>
      <c r="M1541">
        <v>856927.26</v>
      </c>
      <c r="N1541">
        <v>0</v>
      </c>
      <c r="O1541">
        <v>856927.25</v>
      </c>
      <c r="P1541">
        <v>0</v>
      </c>
      <c r="Q1541">
        <v>0</v>
      </c>
      <c r="R1541">
        <v>0</v>
      </c>
      <c r="S1541" t="s">
        <v>2156</v>
      </c>
      <c r="T1541" t="s">
        <v>100</v>
      </c>
      <c r="U1541" t="s">
        <v>101</v>
      </c>
      <c r="V1541" t="s">
        <v>100</v>
      </c>
      <c r="W1541" t="s">
        <v>33</v>
      </c>
      <c r="X1541" t="s">
        <v>102</v>
      </c>
      <c r="Y1541" t="s">
        <v>35</v>
      </c>
      <c r="Z1541" s="198">
        <v>45699</v>
      </c>
      <c r="AA1541" s="198">
        <v>45747</v>
      </c>
      <c r="AB1541" t="s">
        <v>36</v>
      </c>
      <c r="AC1541">
        <v>900000</v>
      </c>
      <c r="AD1541" t="s">
        <v>101</v>
      </c>
      <c r="AE1541" t="s">
        <v>2231</v>
      </c>
      <c r="AF1541" s="37">
        <v>0</v>
      </c>
      <c r="AH1541" s="3">
        <v>1</v>
      </c>
    </row>
    <row r="1542" spans="1:34" x14ac:dyDescent="0.3">
      <c r="A1542" t="s">
        <v>3317</v>
      </c>
      <c r="B1542" t="s">
        <v>3318</v>
      </c>
      <c r="C1542" t="s">
        <v>1857</v>
      </c>
      <c r="D1542">
        <v>3100000</v>
      </c>
      <c r="E1542">
        <v>3100000</v>
      </c>
      <c r="F1542">
        <v>0</v>
      </c>
      <c r="G1542">
        <v>0</v>
      </c>
      <c r="H1542">
        <v>0</v>
      </c>
      <c r="I1542">
        <v>0</v>
      </c>
      <c r="J1542" s="186">
        <v>0</v>
      </c>
      <c r="K1542">
        <v>0</v>
      </c>
      <c r="L1542">
        <v>0</v>
      </c>
      <c r="M1542">
        <v>0</v>
      </c>
      <c r="N1542">
        <v>0</v>
      </c>
      <c r="O1542">
        <v>0</v>
      </c>
      <c r="P1542">
        <v>0</v>
      </c>
      <c r="Q1542">
        <v>0</v>
      </c>
      <c r="R1542">
        <v>0</v>
      </c>
      <c r="S1542" t="s">
        <v>2156</v>
      </c>
      <c r="T1542" t="s">
        <v>100</v>
      </c>
      <c r="U1542" t="s">
        <v>101</v>
      </c>
      <c r="V1542" t="s">
        <v>100</v>
      </c>
      <c r="W1542" t="s">
        <v>33</v>
      </c>
      <c r="X1542" t="s">
        <v>102</v>
      </c>
      <c r="Y1542" t="s">
        <v>35</v>
      </c>
      <c r="Z1542" s="198">
        <v>45699</v>
      </c>
      <c r="AA1542" s="198">
        <v>46022</v>
      </c>
      <c r="AB1542" t="s">
        <v>36</v>
      </c>
      <c r="AC1542">
        <v>3100000</v>
      </c>
      <c r="AD1542" t="s">
        <v>101</v>
      </c>
      <c r="AE1542" t="s">
        <v>45</v>
      </c>
      <c r="AF1542" s="37">
        <v>0</v>
      </c>
      <c r="AH1542" s="3">
        <v>1</v>
      </c>
    </row>
    <row r="1543" spans="1:34" x14ac:dyDescent="0.3">
      <c r="A1543" t="s">
        <v>3309</v>
      </c>
      <c r="B1543" t="s">
        <v>3310</v>
      </c>
      <c r="C1543" t="s">
        <v>1857</v>
      </c>
      <c r="D1543">
        <v>1100000</v>
      </c>
      <c r="E1543">
        <v>1100000</v>
      </c>
      <c r="F1543">
        <v>430812.63</v>
      </c>
      <c r="G1543">
        <v>0.01</v>
      </c>
      <c r="H1543">
        <v>0.01</v>
      </c>
      <c r="I1543">
        <v>667404.98</v>
      </c>
      <c r="J1543" s="186">
        <v>60.673179999999995</v>
      </c>
      <c r="K1543">
        <v>0</v>
      </c>
      <c r="L1543">
        <v>0</v>
      </c>
      <c r="M1543">
        <v>667404.97</v>
      </c>
      <c r="N1543">
        <v>0</v>
      </c>
      <c r="O1543">
        <v>1098217.6100000001</v>
      </c>
      <c r="P1543">
        <v>0</v>
      </c>
      <c r="Q1543">
        <v>0</v>
      </c>
      <c r="R1543">
        <v>0</v>
      </c>
      <c r="S1543" t="s">
        <v>2156</v>
      </c>
      <c r="T1543" t="s">
        <v>100</v>
      </c>
      <c r="U1543" t="s">
        <v>101</v>
      </c>
      <c r="V1543" t="s">
        <v>100</v>
      </c>
      <c r="W1543" t="s">
        <v>33</v>
      </c>
      <c r="X1543" t="s">
        <v>102</v>
      </c>
      <c r="Y1543" t="s">
        <v>35</v>
      </c>
      <c r="Z1543" s="198">
        <v>45699</v>
      </c>
      <c r="AA1543" s="198">
        <v>45838</v>
      </c>
      <c r="AB1543" t="s">
        <v>36</v>
      </c>
      <c r="AC1543">
        <v>1100000</v>
      </c>
      <c r="AD1543" t="s">
        <v>101</v>
      </c>
      <c r="AE1543" t="s">
        <v>45</v>
      </c>
      <c r="AF1543" s="37">
        <v>0</v>
      </c>
      <c r="AH1543" s="3">
        <v>1</v>
      </c>
    </row>
    <row r="1544" spans="1:34" x14ac:dyDescent="0.3">
      <c r="A1544" t="s">
        <v>3305</v>
      </c>
      <c r="B1544" t="s">
        <v>3306</v>
      </c>
      <c r="C1544" t="s">
        <v>1857</v>
      </c>
      <c r="D1544">
        <v>220000</v>
      </c>
      <c r="E1544">
        <v>220000</v>
      </c>
      <c r="F1544">
        <v>0</v>
      </c>
      <c r="G1544">
        <v>0</v>
      </c>
      <c r="H1544">
        <v>0</v>
      </c>
      <c r="I1544">
        <v>203216.82</v>
      </c>
      <c r="J1544" s="186">
        <v>92.371281818181828</v>
      </c>
      <c r="K1544">
        <v>0</v>
      </c>
      <c r="L1544">
        <v>0</v>
      </c>
      <c r="M1544">
        <v>203216.82</v>
      </c>
      <c r="N1544">
        <v>0</v>
      </c>
      <c r="O1544">
        <v>203216.82</v>
      </c>
      <c r="P1544">
        <v>0</v>
      </c>
      <c r="Q1544">
        <v>0</v>
      </c>
      <c r="R1544">
        <v>0</v>
      </c>
      <c r="S1544" t="s">
        <v>2156</v>
      </c>
      <c r="T1544" t="s">
        <v>100</v>
      </c>
      <c r="U1544" t="s">
        <v>101</v>
      </c>
      <c r="V1544" t="s">
        <v>100</v>
      </c>
      <c r="W1544" t="s">
        <v>33</v>
      </c>
      <c r="X1544" t="s">
        <v>102</v>
      </c>
      <c r="Y1544" t="s">
        <v>35</v>
      </c>
      <c r="Z1544" s="198">
        <v>45699</v>
      </c>
      <c r="AA1544" s="198">
        <v>45808</v>
      </c>
      <c r="AB1544" t="s">
        <v>36</v>
      </c>
      <c r="AC1544">
        <v>220000</v>
      </c>
      <c r="AD1544" t="s">
        <v>101</v>
      </c>
      <c r="AE1544" t="s">
        <v>37</v>
      </c>
      <c r="AF1544" s="37">
        <v>0</v>
      </c>
      <c r="AH1544" s="3">
        <v>1</v>
      </c>
    </row>
    <row r="1545" spans="1:34" x14ac:dyDescent="0.3">
      <c r="A1545" t="s">
        <v>3311</v>
      </c>
      <c r="B1545" t="s">
        <v>3312</v>
      </c>
      <c r="C1545" t="s">
        <v>1857</v>
      </c>
      <c r="D1545">
        <v>700000</v>
      </c>
      <c r="E1545">
        <v>700000</v>
      </c>
      <c r="F1545">
        <v>201443.54</v>
      </c>
      <c r="G1545">
        <v>0</v>
      </c>
      <c r="H1545">
        <v>0</v>
      </c>
      <c r="I1545">
        <v>409906.89</v>
      </c>
      <c r="J1545" s="186">
        <v>58.558127142857145</v>
      </c>
      <c r="K1545">
        <v>0</v>
      </c>
      <c r="L1545">
        <v>0</v>
      </c>
      <c r="M1545">
        <v>409906.89</v>
      </c>
      <c r="N1545">
        <v>0</v>
      </c>
      <c r="O1545">
        <v>611350.43000000005</v>
      </c>
      <c r="P1545">
        <v>0</v>
      </c>
      <c r="Q1545">
        <v>0</v>
      </c>
      <c r="R1545">
        <v>0</v>
      </c>
      <c r="S1545" t="s">
        <v>2156</v>
      </c>
      <c r="T1545" t="s">
        <v>100</v>
      </c>
      <c r="U1545" t="s">
        <v>101</v>
      </c>
      <c r="V1545" t="s">
        <v>100</v>
      </c>
      <c r="W1545" t="s">
        <v>33</v>
      </c>
      <c r="X1545" t="s">
        <v>102</v>
      </c>
      <c r="Y1545" t="s">
        <v>35</v>
      </c>
      <c r="Z1545" s="198">
        <v>45699</v>
      </c>
      <c r="AA1545" s="198">
        <v>45961</v>
      </c>
      <c r="AB1545" t="s">
        <v>36</v>
      </c>
      <c r="AC1545">
        <v>700000</v>
      </c>
      <c r="AD1545" t="s">
        <v>101</v>
      </c>
      <c r="AE1545" t="s">
        <v>45</v>
      </c>
      <c r="AF1545" s="37">
        <v>0</v>
      </c>
      <c r="AH1545" s="3">
        <v>1</v>
      </c>
    </row>
    <row r="1546" spans="1:34" x14ac:dyDescent="0.3">
      <c r="A1546" t="s">
        <v>3291</v>
      </c>
      <c r="B1546" t="s">
        <v>3292</v>
      </c>
      <c r="C1546" t="s">
        <v>1856</v>
      </c>
      <c r="D1546">
        <v>4000000</v>
      </c>
      <c r="E1546">
        <v>4000000</v>
      </c>
      <c r="F1546">
        <v>0</v>
      </c>
      <c r="G1546">
        <v>546933.29</v>
      </c>
      <c r="H1546">
        <v>546933.29</v>
      </c>
      <c r="I1546">
        <v>3991958.23</v>
      </c>
      <c r="J1546" s="186">
        <v>99.798955750000005</v>
      </c>
      <c r="K1546">
        <v>0</v>
      </c>
      <c r="L1546">
        <v>0</v>
      </c>
      <c r="M1546">
        <v>3235014.94</v>
      </c>
      <c r="N1546">
        <v>210010</v>
      </c>
      <c r="O1546">
        <v>3991958.23</v>
      </c>
      <c r="P1546">
        <v>0</v>
      </c>
      <c r="Q1546">
        <v>0</v>
      </c>
      <c r="R1546">
        <v>0</v>
      </c>
      <c r="S1546" t="s">
        <v>3017</v>
      </c>
      <c r="T1546" t="s">
        <v>76</v>
      </c>
      <c r="U1546" t="s">
        <v>77</v>
      </c>
      <c r="V1546" t="s">
        <v>76</v>
      </c>
      <c r="W1546" t="s">
        <v>33</v>
      </c>
      <c r="X1546" t="s">
        <v>78</v>
      </c>
      <c r="Y1546" t="s">
        <v>35</v>
      </c>
      <c r="Z1546" s="198">
        <v>45699</v>
      </c>
      <c r="AA1546" s="198">
        <v>46203</v>
      </c>
      <c r="AB1546" t="s">
        <v>36</v>
      </c>
      <c r="AC1546">
        <v>4000000</v>
      </c>
      <c r="AD1546" t="s">
        <v>77</v>
      </c>
      <c r="AE1546" t="s">
        <v>45</v>
      </c>
      <c r="AF1546" s="37">
        <v>0</v>
      </c>
      <c r="AH1546" s="3">
        <v>1</v>
      </c>
    </row>
    <row r="1547" spans="1:34" x14ac:dyDescent="0.3">
      <c r="A1547" t="s">
        <v>3293</v>
      </c>
      <c r="B1547" t="s">
        <v>3294</v>
      </c>
      <c r="C1547" t="s">
        <v>1856</v>
      </c>
      <c r="D1547">
        <v>900000</v>
      </c>
      <c r="E1547">
        <v>900000</v>
      </c>
      <c r="F1547">
        <v>0</v>
      </c>
      <c r="G1547">
        <v>0</v>
      </c>
      <c r="H1547">
        <v>0</v>
      </c>
      <c r="I1547">
        <v>880852.6</v>
      </c>
      <c r="J1547" s="186">
        <v>97.872511111111109</v>
      </c>
      <c r="K1547">
        <v>0</v>
      </c>
      <c r="L1547">
        <v>0</v>
      </c>
      <c r="M1547">
        <v>880852.6</v>
      </c>
      <c r="N1547">
        <v>0</v>
      </c>
      <c r="O1547">
        <v>880852.6</v>
      </c>
      <c r="P1547">
        <v>0</v>
      </c>
      <c r="Q1547">
        <v>0</v>
      </c>
      <c r="R1547">
        <v>0</v>
      </c>
      <c r="S1547" t="s">
        <v>3017</v>
      </c>
      <c r="T1547" t="s">
        <v>76</v>
      </c>
      <c r="U1547" t="s">
        <v>77</v>
      </c>
      <c r="V1547" t="s">
        <v>76</v>
      </c>
      <c r="W1547" t="s">
        <v>33</v>
      </c>
      <c r="X1547" t="s">
        <v>78</v>
      </c>
      <c r="Y1547" t="s">
        <v>35</v>
      </c>
      <c r="Z1547" s="198">
        <v>45699</v>
      </c>
      <c r="AA1547" s="198">
        <v>46233</v>
      </c>
      <c r="AB1547" t="s">
        <v>36</v>
      </c>
      <c r="AC1547">
        <v>900000</v>
      </c>
      <c r="AD1547" t="s">
        <v>77</v>
      </c>
      <c r="AE1547" t="s">
        <v>45</v>
      </c>
      <c r="AF1547" s="37">
        <v>0</v>
      </c>
      <c r="AH1547" s="3">
        <v>1</v>
      </c>
    </row>
    <row r="1548" spans="1:34" x14ac:dyDescent="0.3">
      <c r="A1548" t="s">
        <v>3241</v>
      </c>
      <c r="B1548" t="s">
        <v>3242</v>
      </c>
      <c r="C1548" t="s">
        <v>1859</v>
      </c>
      <c r="D1548">
        <v>1200000</v>
      </c>
      <c r="E1548">
        <v>1200000</v>
      </c>
      <c r="F1548">
        <v>0</v>
      </c>
      <c r="G1548">
        <v>0</v>
      </c>
      <c r="H1548">
        <v>0</v>
      </c>
      <c r="I1548">
        <v>0</v>
      </c>
      <c r="J1548" s="186">
        <v>0</v>
      </c>
      <c r="K1548">
        <v>0</v>
      </c>
      <c r="L1548">
        <v>0</v>
      </c>
      <c r="M1548">
        <v>0</v>
      </c>
      <c r="N1548">
        <v>0</v>
      </c>
      <c r="O1548">
        <v>0</v>
      </c>
      <c r="P1548">
        <v>0</v>
      </c>
      <c r="Q1548">
        <v>0</v>
      </c>
      <c r="R1548">
        <v>0</v>
      </c>
      <c r="S1548" t="s">
        <v>1355</v>
      </c>
      <c r="T1548" t="s">
        <v>162</v>
      </c>
      <c r="U1548" t="s">
        <v>163</v>
      </c>
      <c r="V1548" t="s">
        <v>162</v>
      </c>
      <c r="W1548" t="s">
        <v>33</v>
      </c>
      <c r="X1548" t="s">
        <v>164</v>
      </c>
      <c r="Y1548" t="s">
        <v>35</v>
      </c>
      <c r="Z1548" s="198">
        <v>45383</v>
      </c>
      <c r="AA1548" s="198">
        <v>46022</v>
      </c>
      <c r="AB1548" t="s">
        <v>36</v>
      </c>
      <c r="AC1548">
        <v>1200000</v>
      </c>
      <c r="AD1548" t="s">
        <v>163</v>
      </c>
      <c r="AE1548" t="s">
        <v>45</v>
      </c>
      <c r="AF1548" s="37">
        <v>0</v>
      </c>
      <c r="AH1548" s="3">
        <v>1</v>
      </c>
    </row>
    <row r="1549" spans="1:34" x14ac:dyDescent="0.3">
      <c r="A1549" t="s">
        <v>3243</v>
      </c>
      <c r="B1549" t="s">
        <v>3244</v>
      </c>
      <c r="C1549" t="s">
        <v>1859</v>
      </c>
      <c r="D1549">
        <v>2500000</v>
      </c>
      <c r="E1549">
        <v>2500000</v>
      </c>
      <c r="F1549">
        <v>1719809.42</v>
      </c>
      <c r="G1549">
        <v>0</v>
      </c>
      <c r="H1549">
        <v>0</v>
      </c>
      <c r="I1549">
        <v>0</v>
      </c>
      <c r="J1549" s="186">
        <v>0</v>
      </c>
      <c r="K1549">
        <v>0</v>
      </c>
      <c r="L1549">
        <v>0</v>
      </c>
      <c r="M1549">
        <v>0</v>
      </c>
      <c r="N1549">
        <v>0</v>
      </c>
      <c r="O1549">
        <v>1719809.42</v>
      </c>
      <c r="P1549">
        <v>0</v>
      </c>
      <c r="Q1549">
        <v>0</v>
      </c>
      <c r="R1549">
        <v>0</v>
      </c>
      <c r="S1549" t="s">
        <v>1355</v>
      </c>
      <c r="T1549" t="s">
        <v>162</v>
      </c>
      <c r="U1549" t="s">
        <v>163</v>
      </c>
      <c r="V1549" t="s">
        <v>162</v>
      </c>
      <c r="W1549" t="s">
        <v>33</v>
      </c>
      <c r="X1549" t="s">
        <v>164</v>
      </c>
      <c r="Y1549" t="s">
        <v>35</v>
      </c>
      <c r="Z1549" s="198">
        <v>45383</v>
      </c>
      <c r="AA1549" s="198">
        <v>46022</v>
      </c>
      <c r="AB1549" t="s">
        <v>36</v>
      </c>
      <c r="AC1549">
        <v>2500000</v>
      </c>
      <c r="AD1549" t="s">
        <v>163</v>
      </c>
      <c r="AE1549" t="s">
        <v>45</v>
      </c>
      <c r="AF1549" s="37">
        <v>0</v>
      </c>
      <c r="AH1549" s="3">
        <v>1</v>
      </c>
    </row>
    <row r="1550" spans="1:34" x14ac:dyDescent="0.3">
      <c r="A1550" t="s">
        <v>3245</v>
      </c>
      <c r="B1550" t="s">
        <v>3246</v>
      </c>
      <c r="C1550" t="s">
        <v>1859</v>
      </c>
      <c r="D1550">
        <v>1000000</v>
      </c>
      <c r="E1550">
        <v>1000000</v>
      </c>
      <c r="F1550">
        <v>745309.8</v>
      </c>
      <c r="G1550">
        <v>0</v>
      </c>
      <c r="H1550">
        <v>0</v>
      </c>
      <c r="I1550">
        <v>0</v>
      </c>
      <c r="J1550" s="186">
        <v>0</v>
      </c>
      <c r="K1550">
        <v>0</v>
      </c>
      <c r="L1550">
        <v>0</v>
      </c>
      <c r="M1550">
        <v>0</v>
      </c>
      <c r="N1550">
        <v>0</v>
      </c>
      <c r="O1550">
        <v>745309.8</v>
      </c>
      <c r="P1550">
        <v>0</v>
      </c>
      <c r="Q1550">
        <v>0</v>
      </c>
      <c r="R1550">
        <v>0</v>
      </c>
      <c r="S1550" t="s">
        <v>1355</v>
      </c>
      <c r="T1550" t="s">
        <v>162</v>
      </c>
      <c r="U1550" t="s">
        <v>163</v>
      </c>
      <c r="V1550" t="s">
        <v>162</v>
      </c>
      <c r="W1550" t="s">
        <v>33</v>
      </c>
      <c r="X1550" t="s">
        <v>164</v>
      </c>
      <c r="Y1550" t="s">
        <v>35</v>
      </c>
      <c r="Z1550" s="198">
        <v>45383</v>
      </c>
      <c r="AA1550" s="198">
        <v>46022</v>
      </c>
      <c r="AB1550" t="s">
        <v>36</v>
      </c>
      <c r="AC1550">
        <v>1000000</v>
      </c>
      <c r="AD1550" t="s">
        <v>163</v>
      </c>
      <c r="AE1550" t="s">
        <v>45</v>
      </c>
      <c r="AF1550" s="37">
        <v>0</v>
      </c>
      <c r="AH1550" s="3">
        <v>1</v>
      </c>
    </row>
    <row r="1551" spans="1:34" x14ac:dyDescent="0.3">
      <c r="A1551" t="s">
        <v>3247</v>
      </c>
      <c r="B1551" t="s">
        <v>3248</v>
      </c>
      <c r="C1551" t="s">
        <v>1859</v>
      </c>
      <c r="D1551">
        <v>750000</v>
      </c>
      <c r="E1551">
        <v>750000</v>
      </c>
      <c r="F1551">
        <v>676945.86</v>
      </c>
      <c r="G1551">
        <v>0</v>
      </c>
      <c r="H1551">
        <v>0</v>
      </c>
      <c r="I1551">
        <v>0</v>
      </c>
      <c r="J1551" s="186">
        <v>0</v>
      </c>
      <c r="K1551">
        <v>0</v>
      </c>
      <c r="L1551">
        <v>0</v>
      </c>
      <c r="M1551">
        <v>0</v>
      </c>
      <c r="N1551">
        <v>0</v>
      </c>
      <c r="O1551">
        <v>676945.86</v>
      </c>
      <c r="P1551">
        <v>0</v>
      </c>
      <c r="Q1551">
        <v>0</v>
      </c>
      <c r="R1551">
        <v>0</v>
      </c>
      <c r="S1551" t="s">
        <v>1355</v>
      </c>
      <c r="T1551" t="s">
        <v>162</v>
      </c>
      <c r="U1551" t="s">
        <v>163</v>
      </c>
      <c r="V1551" t="s">
        <v>162</v>
      </c>
      <c r="W1551" t="s">
        <v>33</v>
      </c>
      <c r="X1551" t="s">
        <v>164</v>
      </c>
      <c r="Y1551" t="s">
        <v>35</v>
      </c>
      <c r="Z1551" s="198">
        <v>45383</v>
      </c>
      <c r="AA1551" s="198">
        <v>46022</v>
      </c>
      <c r="AB1551" t="s">
        <v>36</v>
      </c>
      <c r="AC1551">
        <v>750000</v>
      </c>
      <c r="AD1551" t="s">
        <v>163</v>
      </c>
      <c r="AE1551" t="s">
        <v>45</v>
      </c>
      <c r="AF1551" s="37">
        <v>0</v>
      </c>
      <c r="AH1551" s="3">
        <v>1</v>
      </c>
    </row>
    <row r="1552" spans="1:34" x14ac:dyDescent="0.3">
      <c r="A1552" t="s">
        <v>3269</v>
      </c>
      <c r="B1552" t="s">
        <v>3270</v>
      </c>
      <c r="C1552" t="s">
        <v>1858</v>
      </c>
      <c r="D1552">
        <v>1300000</v>
      </c>
      <c r="E1552">
        <v>1300000</v>
      </c>
      <c r="F1552">
        <v>0</v>
      </c>
      <c r="G1552">
        <v>0</v>
      </c>
      <c r="H1552">
        <v>0</v>
      </c>
      <c r="I1552">
        <v>1275206.28</v>
      </c>
      <c r="J1552" s="186">
        <v>98.092790769230774</v>
      </c>
      <c r="K1552">
        <v>0</v>
      </c>
      <c r="L1552">
        <v>0</v>
      </c>
      <c r="M1552">
        <v>1212092.46</v>
      </c>
      <c r="N1552">
        <v>63113.82</v>
      </c>
      <c r="O1552">
        <v>1275206.28</v>
      </c>
      <c r="P1552">
        <v>0</v>
      </c>
      <c r="Q1552">
        <v>0</v>
      </c>
      <c r="R1552">
        <v>0</v>
      </c>
      <c r="S1552" t="s">
        <v>1231</v>
      </c>
      <c r="T1552" t="s">
        <v>51</v>
      </c>
      <c r="U1552" t="s">
        <v>52</v>
      </c>
      <c r="V1552" t="s">
        <v>51</v>
      </c>
      <c r="W1552" t="s">
        <v>33</v>
      </c>
      <c r="X1552" t="s">
        <v>53</v>
      </c>
      <c r="Y1552" t="s">
        <v>35</v>
      </c>
      <c r="Z1552" s="198">
        <v>45383</v>
      </c>
      <c r="AA1552" s="198">
        <v>46112</v>
      </c>
      <c r="AB1552" t="s">
        <v>36</v>
      </c>
      <c r="AC1552">
        <v>1300000</v>
      </c>
      <c r="AD1552" t="s">
        <v>52</v>
      </c>
      <c r="AE1552" t="s">
        <v>45</v>
      </c>
      <c r="AF1552" s="37">
        <v>0</v>
      </c>
      <c r="AH1552" s="3">
        <v>1</v>
      </c>
    </row>
    <row r="1553" spans="1:34" x14ac:dyDescent="0.3">
      <c r="A1553" t="s">
        <v>3267</v>
      </c>
      <c r="B1553" t="s">
        <v>3268</v>
      </c>
      <c r="C1553" t="s">
        <v>1858</v>
      </c>
      <c r="D1553">
        <v>1400000</v>
      </c>
      <c r="E1553">
        <v>1400000</v>
      </c>
      <c r="F1553">
        <v>18835.38</v>
      </c>
      <c r="G1553">
        <v>0</v>
      </c>
      <c r="H1553">
        <v>0</v>
      </c>
      <c r="I1553">
        <v>1362848.99</v>
      </c>
      <c r="J1553" s="186">
        <v>97.346356428571426</v>
      </c>
      <c r="K1553">
        <v>0</v>
      </c>
      <c r="L1553">
        <v>0</v>
      </c>
      <c r="M1553">
        <v>1362848.99</v>
      </c>
      <c r="N1553">
        <v>0</v>
      </c>
      <c r="O1553">
        <v>1381684.37</v>
      </c>
      <c r="P1553">
        <v>0</v>
      </c>
      <c r="Q1553">
        <v>0</v>
      </c>
      <c r="R1553">
        <v>0</v>
      </c>
      <c r="S1553" t="s">
        <v>1231</v>
      </c>
      <c r="T1553" t="s">
        <v>51</v>
      </c>
      <c r="U1553" t="s">
        <v>52</v>
      </c>
      <c r="V1553" t="s">
        <v>51</v>
      </c>
      <c r="W1553" t="s">
        <v>33</v>
      </c>
      <c r="X1553" t="s">
        <v>53</v>
      </c>
      <c r="Y1553" t="s">
        <v>35</v>
      </c>
      <c r="Z1553" s="198">
        <v>45700</v>
      </c>
      <c r="AA1553" s="198">
        <v>46112</v>
      </c>
      <c r="AB1553" t="s">
        <v>36</v>
      </c>
      <c r="AC1553">
        <v>1400000</v>
      </c>
      <c r="AD1553" t="s">
        <v>52</v>
      </c>
      <c r="AE1553" t="s">
        <v>45</v>
      </c>
      <c r="AF1553" s="37">
        <v>0</v>
      </c>
      <c r="AH1553" s="3">
        <v>1</v>
      </c>
    </row>
    <row r="1554" spans="1:34" x14ac:dyDescent="0.3">
      <c r="A1554" t="s">
        <v>3259</v>
      </c>
      <c r="B1554" t="s">
        <v>3260</v>
      </c>
      <c r="C1554" t="s">
        <v>1854</v>
      </c>
      <c r="D1554">
        <v>7400000</v>
      </c>
      <c r="E1554">
        <v>7400000</v>
      </c>
      <c r="F1554">
        <v>4908496.42</v>
      </c>
      <c r="G1554">
        <v>0</v>
      </c>
      <c r="H1554">
        <v>0</v>
      </c>
      <c r="I1554">
        <v>1881396.81</v>
      </c>
      <c r="J1554" s="186">
        <v>25.424281216216215</v>
      </c>
      <c r="K1554">
        <v>0</v>
      </c>
      <c r="L1554">
        <v>0</v>
      </c>
      <c r="M1554">
        <v>0</v>
      </c>
      <c r="N1554">
        <v>1881396.81</v>
      </c>
      <c r="O1554">
        <v>6789893.2300000004</v>
      </c>
      <c r="P1554">
        <v>0</v>
      </c>
      <c r="Q1554">
        <v>0</v>
      </c>
      <c r="R1554">
        <v>0</v>
      </c>
      <c r="S1554" t="s">
        <v>72</v>
      </c>
      <c r="T1554" t="s">
        <v>41</v>
      </c>
      <c r="U1554" t="s">
        <v>42</v>
      </c>
      <c r="V1554" t="s">
        <v>41</v>
      </c>
      <c r="W1554" t="s">
        <v>33</v>
      </c>
      <c r="X1554" t="s">
        <v>43</v>
      </c>
      <c r="Y1554" t="s">
        <v>35</v>
      </c>
      <c r="Z1554" s="198">
        <v>45700</v>
      </c>
      <c r="AA1554" s="198">
        <v>46081</v>
      </c>
      <c r="AB1554" t="s">
        <v>36</v>
      </c>
      <c r="AC1554">
        <v>7400000</v>
      </c>
      <c r="AD1554" t="s">
        <v>42</v>
      </c>
      <c r="AE1554" t="s">
        <v>45</v>
      </c>
      <c r="AF1554" s="37">
        <v>0</v>
      </c>
      <c r="AH1554" s="3">
        <v>1</v>
      </c>
    </row>
    <row r="1555" spans="1:34" x14ac:dyDescent="0.3">
      <c r="A1555" t="s">
        <v>3249</v>
      </c>
      <c r="B1555" t="s">
        <v>3250</v>
      </c>
      <c r="C1555" t="s">
        <v>1858</v>
      </c>
      <c r="D1555">
        <v>3300000</v>
      </c>
      <c r="E1555">
        <v>3300000</v>
      </c>
      <c r="F1555">
        <v>0</v>
      </c>
      <c r="G1555">
        <v>0</v>
      </c>
      <c r="H1555">
        <v>0</v>
      </c>
      <c r="I1555">
        <v>0</v>
      </c>
      <c r="J1555" s="186">
        <v>0</v>
      </c>
      <c r="K1555">
        <v>0</v>
      </c>
      <c r="L1555">
        <v>0</v>
      </c>
      <c r="M1555">
        <v>0</v>
      </c>
      <c r="N1555">
        <v>0</v>
      </c>
      <c r="O1555">
        <v>0</v>
      </c>
      <c r="P1555">
        <v>0</v>
      </c>
      <c r="Q1555">
        <v>0</v>
      </c>
      <c r="R1555">
        <v>0</v>
      </c>
      <c r="S1555" t="s">
        <v>1231</v>
      </c>
      <c r="T1555" t="s">
        <v>51</v>
      </c>
      <c r="U1555" t="s">
        <v>52</v>
      </c>
      <c r="V1555" t="s">
        <v>51</v>
      </c>
      <c r="W1555" t="s">
        <v>33</v>
      </c>
      <c r="X1555" t="s">
        <v>53</v>
      </c>
      <c r="Y1555" t="s">
        <v>35</v>
      </c>
      <c r="Z1555" s="198">
        <v>45700</v>
      </c>
      <c r="AA1555" s="198">
        <v>46065</v>
      </c>
      <c r="AB1555" t="s">
        <v>36</v>
      </c>
      <c r="AC1555">
        <v>3300000</v>
      </c>
      <c r="AD1555" t="s">
        <v>52</v>
      </c>
      <c r="AE1555" t="s">
        <v>45</v>
      </c>
      <c r="AF1555" s="37">
        <v>0</v>
      </c>
      <c r="AH1555" s="3">
        <v>1</v>
      </c>
    </row>
    <row r="1556" spans="1:34" x14ac:dyDescent="0.3">
      <c r="A1556" t="s">
        <v>3283</v>
      </c>
      <c r="B1556" t="s">
        <v>3284</v>
      </c>
      <c r="C1556" t="s">
        <v>1860</v>
      </c>
      <c r="D1556">
        <v>7500000</v>
      </c>
      <c r="E1556">
        <v>7500000</v>
      </c>
      <c r="F1556">
        <v>1407866.75</v>
      </c>
      <c r="G1556">
        <v>0</v>
      </c>
      <c r="H1556">
        <v>0</v>
      </c>
      <c r="I1556">
        <v>5424420.1900000004</v>
      </c>
      <c r="J1556" s="186">
        <v>72.325602533333338</v>
      </c>
      <c r="K1556">
        <v>0</v>
      </c>
      <c r="L1556">
        <v>0</v>
      </c>
      <c r="M1556">
        <v>5424420.1900000004</v>
      </c>
      <c r="N1556">
        <v>0</v>
      </c>
      <c r="O1556">
        <v>6832286.9400000004</v>
      </c>
      <c r="P1556">
        <v>0</v>
      </c>
      <c r="Q1556">
        <v>0</v>
      </c>
      <c r="R1556">
        <v>0</v>
      </c>
      <c r="S1556" t="s">
        <v>111</v>
      </c>
      <c r="T1556" t="s">
        <v>112</v>
      </c>
      <c r="U1556" t="s">
        <v>113</v>
      </c>
      <c r="V1556" t="s">
        <v>112</v>
      </c>
      <c r="W1556" t="s">
        <v>33</v>
      </c>
      <c r="X1556" t="s">
        <v>114</v>
      </c>
      <c r="Y1556" t="s">
        <v>35</v>
      </c>
      <c r="Z1556" s="198">
        <v>45700</v>
      </c>
      <c r="AA1556" s="198">
        <v>46112</v>
      </c>
      <c r="AB1556" t="s">
        <v>36</v>
      </c>
      <c r="AC1556">
        <v>7500000</v>
      </c>
      <c r="AD1556" t="s">
        <v>113</v>
      </c>
      <c r="AE1556" t="s">
        <v>45</v>
      </c>
      <c r="AF1556" s="37">
        <v>0</v>
      </c>
      <c r="AH1556" s="3">
        <v>1</v>
      </c>
    </row>
    <row r="1557" spans="1:34" x14ac:dyDescent="0.3">
      <c r="A1557" t="s">
        <v>3295</v>
      </c>
      <c r="B1557" t="s">
        <v>3296</v>
      </c>
      <c r="C1557" t="s">
        <v>1860</v>
      </c>
      <c r="D1557">
        <v>5000000</v>
      </c>
      <c r="E1557">
        <v>5000000</v>
      </c>
      <c r="F1557">
        <v>0</v>
      </c>
      <c r="G1557">
        <v>0</v>
      </c>
      <c r="H1557">
        <v>0</v>
      </c>
      <c r="I1557">
        <v>2341588.5</v>
      </c>
      <c r="J1557" s="186">
        <v>46.831769999999999</v>
      </c>
      <c r="K1557">
        <v>0</v>
      </c>
      <c r="L1557">
        <v>0</v>
      </c>
      <c r="M1557">
        <v>2341588.5</v>
      </c>
      <c r="N1557">
        <v>0</v>
      </c>
      <c r="O1557">
        <v>2341588.5</v>
      </c>
      <c r="P1557">
        <v>0</v>
      </c>
      <c r="Q1557">
        <v>0</v>
      </c>
      <c r="R1557">
        <v>0</v>
      </c>
      <c r="S1557" t="s">
        <v>111</v>
      </c>
      <c r="T1557" t="s">
        <v>112</v>
      </c>
      <c r="U1557" t="s">
        <v>113</v>
      </c>
      <c r="V1557" t="s">
        <v>112</v>
      </c>
      <c r="W1557" t="s">
        <v>33</v>
      </c>
      <c r="X1557" t="s">
        <v>114</v>
      </c>
      <c r="Y1557" t="s">
        <v>35</v>
      </c>
      <c r="Z1557" s="198">
        <v>45700</v>
      </c>
      <c r="AA1557" s="198">
        <v>46387</v>
      </c>
      <c r="AB1557" t="s">
        <v>36</v>
      </c>
      <c r="AC1557">
        <v>5000000</v>
      </c>
      <c r="AD1557" t="s">
        <v>113</v>
      </c>
      <c r="AE1557" t="s">
        <v>45</v>
      </c>
      <c r="AF1557" s="37">
        <v>0</v>
      </c>
      <c r="AH1557" s="3">
        <v>1</v>
      </c>
    </row>
    <row r="1558" spans="1:34" x14ac:dyDescent="0.3">
      <c r="A1558" t="s">
        <v>3285</v>
      </c>
      <c r="B1558" t="s">
        <v>3286</v>
      </c>
      <c r="C1558" t="s">
        <v>1860</v>
      </c>
      <c r="D1558">
        <v>3200000</v>
      </c>
      <c r="E1558">
        <v>3200000</v>
      </c>
      <c r="F1558">
        <v>1375.51</v>
      </c>
      <c r="G1558">
        <v>0</v>
      </c>
      <c r="H1558">
        <v>0</v>
      </c>
      <c r="I1558">
        <v>3143993.18</v>
      </c>
      <c r="J1558" s="186">
        <v>98.249786875000012</v>
      </c>
      <c r="K1558">
        <v>0</v>
      </c>
      <c r="L1558">
        <v>0</v>
      </c>
      <c r="M1558">
        <v>2118284.1800000002</v>
      </c>
      <c r="N1558">
        <v>1025709</v>
      </c>
      <c r="O1558">
        <v>3145368.69</v>
      </c>
      <c r="P1558">
        <v>0</v>
      </c>
      <c r="Q1558">
        <v>0</v>
      </c>
      <c r="R1558">
        <v>0</v>
      </c>
      <c r="S1558" t="s">
        <v>111</v>
      </c>
      <c r="T1558" t="s">
        <v>112</v>
      </c>
      <c r="U1558" t="s">
        <v>113</v>
      </c>
      <c r="V1558" t="s">
        <v>112</v>
      </c>
      <c r="W1558" t="s">
        <v>33</v>
      </c>
      <c r="X1558" t="s">
        <v>114</v>
      </c>
      <c r="Y1558" t="s">
        <v>35</v>
      </c>
      <c r="Z1558" s="198">
        <v>45700</v>
      </c>
      <c r="AA1558" s="198">
        <v>46112</v>
      </c>
      <c r="AB1558" t="s">
        <v>36</v>
      </c>
      <c r="AC1558">
        <v>3200000</v>
      </c>
      <c r="AD1558" t="s">
        <v>113</v>
      </c>
      <c r="AE1558" t="s">
        <v>45</v>
      </c>
      <c r="AF1558" s="37">
        <v>0</v>
      </c>
      <c r="AH1558" s="3">
        <v>1</v>
      </c>
    </row>
    <row r="1559" spans="1:34" x14ac:dyDescent="0.3">
      <c r="A1559" t="s">
        <v>3271</v>
      </c>
      <c r="B1559" t="s">
        <v>3272</v>
      </c>
      <c r="C1559" t="s">
        <v>1858</v>
      </c>
      <c r="D1559">
        <v>2000000</v>
      </c>
      <c r="E1559">
        <v>2000000</v>
      </c>
      <c r="F1559">
        <v>122109.74</v>
      </c>
      <c r="G1559">
        <v>0</v>
      </c>
      <c r="H1559">
        <v>0</v>
      </c>
      <c r="I1559">
        <v>1706314.08</v>
      </c>
      <c r="J1559" s="186">
        <v>85.315703999999997</v>
      </c>
      <c r="K1559">
        <v>0</v>
      </c>
      <c r="L1559">
        <v>0</v>
      </c>
      <c r="M1559">
        <v>1706314.08</v>
      </c>
      <c r="N1559">
        <v>0</v>
      </c>
      <c r="O1559">
        <v>1828423.82</v>
      </c>
      <c r="P1559">
        <v>0</v>
      </c>
      <c r="Q1559">
        <v>0</v>
      </c>
      <c r="R1559">
        <v>0</v>
      </c>
      <c r="S1559" t="s">
        <v>1231</v>
      </c>
      <c r="T1559" t="s">
        <v>51</v>
      </c>
      <c r="U1559" t="s">
        <v>52</v>
      </c>
      <c r="V1559" t="s">
        <v>51</v>
      </c>
      <c r="W1559" t="s">
        <v>33</v>
      </c>
      <c r="X1559" t="s">
        <v>53</v>
      </c>
      <c r="Y1559" t="s">
        <v>35</v>
      </c>
      <c r="Z1559" s="198">
        <v>45700</v>
      </c>
      <c r="AA1559" s="198">
        <v>46112</v>
      </c>
      <c r="AB1559" t="s">
        <v>36</v>
      </c>
      <c r="AC1559">
        <v>2000000</v>
      </c>
      <c r="AD1559" t="s">
        <v>52</v>
      </c>
      <c r="AE1559" t="s">
        <v>45</v>
      </c>
      <c r="AF1559" s="37">
        <v>0</v>
      </c>
      <c r="AH1559" s="3">
        <v>1</v>
      </c>
    </row>
    <row r="1560" spans="1:34" x14ac:dyDescent="0.3">
      <c r="A1560" t="s">
        <v>3257</v>
      </c>
      <c r="B1560" t="s">
        <v>3258</v>
      </c>
      <c r="C1560" t="s">
        <v>1854</v>
      </c>
      <c r="D1560">
        <v>1500000</v>
      </c>
      <c r="E1560">
        <v>1500000</v>
      </c>
      <c r="F1560">
        <v>0</v>
      </c>
      <c r="G1560">
        <v>0</v>
      </c>
      <c r="H1560">
        <v>0</v>
      </c>
      <c r="I1560">
        <v>1466148.13</v>
      </c>
      <c r="J1560" s="186">
        <v>97.743208666666661</v>
      </c>
      <c r="K1560">
        <v>0</v>
      </c>
      <c r="L1560">
        <v>0</v>
      </c>
      <c r="M1560">
        <v>1466148.13</v>
      </c>
      <c r="N1560">
        <v>0</v>
      </c>
      <c r="O1560">
        <v>1466148.13</v>
      </c>
      <c r="P1560">
        <v>0</v>
      </c>
      <c r="Q1560">
        <v>0</v>
      </c>
      <c r="R1560">
        <v>0</v>
      </c>
      <c r="S1560" t="s">
        <v>72</v>
      </c>
      <c r="T1560" t="s">
        <v>41</v>
      </c>
      <c r="U1560" t="s">
        <v>42</v>
      </c>
      <c r="V1560" t="s">
        <v>41</v>
      </c>
      <c r="W1560" t="s">
        <v>33</v>
      </c>
      <c r="X1560" t="s">
        <v>43</v>
      </c>
      <c r="Y1560" t="s">
        <v>35</v>
      </c>
      <c r="Z1560" s="198">
        <v>45700</v>
      </c>
      <c r="AA1560" s="198">
        <v>46081</v>
      </c>
      <c r="AB1560" t="s">
        <v>36</v>
      </c>
      <c r="AC1560">
        <v>1500000</v>
      </c>
      <c r="AD1560" t="s">
        <v>42</v>
      </c>
      <c r="AE1560" t="s">
        <v>45</v>
      </c>
      <c r="AF1560" s="37">
        <v>0</v>
      </c>
      <c r="AH1560" s="3">
        <v>1</v>
      </c>
    </row>
    <row r="1561" spans="1:34" x14ac:dyDescent="0.3">
      <c r="A1561" t="s">
        <v>3273</v>
      </c>
      <c r="B1561" t="s">
        <v>3274</v>
      </c>
      <c r="C1561" t="s">
        <v>1858</v>
      </c>
      <c r="D1561">
        <v>1500000</v>
      </c>
      <c r="E1561">
        <v>1500000</v>
      </c>
      <c r="F1561">
        <v>261842.32</v>
      </c>
      <c r="G1561">
        <v>29204.51</v>
      </c>
      <c r="H1561">
        <v>29204.51</v>
      </c>
      <c r="I1561">
        <v>1008219.32</v>
      </c>
      <c r="J1561" s="186">
        <v>67.214621333333326</v>
      </c>
      <c r="K1561">
        <v>0</v>
      </c>
      <c r="L1561">
        <v>0</v>
      </c>
      <c r="M1561">
        <v>0</v>
      </c>
      <c r="N1561">
        <v>979014.81</v>
      </c>
      <c r="O1561">
        <v>1270061.6399999999</v>
      </c>
      <c r="P1561">
        <v>0</v>
      </c>
      <c r="Q1561">
        <v>0</v>
      </c>
      <c r="R1561">
        <v>0</v>
      </c>
      <c r="S1561" t="s">
        <v>1231</v>
      </c>
      <c r="T1561" t="s">
        <v>51</v>
      </c>
      <c r="U1561" t="s">
        <v>52</v>
      </c>
      <c r="V1561" t="s">
        <v>51</v>
      </c>
      <c r="W1561" t="s">
        <v>33</v>
      </c>
      <c r="X1561" t="s">
        <v>53</v>
      </c>
      <c r="Y1561" t="s">
        <v>35</v>
      </c>
      <c r="Z1561" s="198">
        <v>45700</v>
      </c>
      <c r="AA1561" s="198">
        <v>46112</v>
      </c>
      <c r="AB1561" t="s">
        <v>36</v>
      </c>
      <c r="AC1561">
        <v>1500000</v>
      </c>
      <c r="AD1561" t="s">
        <v>52</v>
      </c>
      <c r="AE1561" t="s">
        <v>45</v>
      </c>
      <c r="AF1561" s="37">
        <v>0</v>
      </c>
      <c r="AH1561" s="3">
        <v>1</v>
      </c>
    </row>
    <row r="1562" spans="1:34" x14ac:dyDescent="0.3">
      <c r="A1562" t="s">
        <v>3297</v>
      </c>
      <c r="B1562" t="s">
        <v>3298</v>
      </c>
      <c r="C1562" t="s">
        <v>1858</v>
      </c>
      <c r="D1562">
        <v>2500000</v>
      </c>
      <c r="E1562">
        <v>2500000</v>
      </c>
      <c r="F1562">
        <v>468188.28</v>
      </c>
      <c r="G1562">
        <v>0</v>
      </c>
      <c r="H1562">
        <v>0</v>
      </c>
      <c r="I1562">
        <v>1969197.62</v>
      </c>
      <c r="J1562" s="186">
        <v>78.767904800000011</v>
      </c>
      <c r="K1562">
        <v>0</v>
      </c>
      <c r="L1562">
        <v>0</v>
      </c>
      <c r="M1562">
        <v>0</v>
      </c>
      <c r="N1562">
        <v>1969197.62</v>
      </c>
      <c r="O1562">
        <v>2437385.9</v>
      </c>
      <c r="P1562">
        <v>0</v>
      </c>
      <c r="Q1562">
        <v>0</v>
      </c>
      <c r="R1562">
        <v>0</v>
      </c>
      <c r="S1562" t="s">
        <v>1231</v>
      </c>
      <c r="T1562" t="s">
        <v>51</v>
      </c>
      <c r="U1562" t="s">
        <v>52</v>
      </c>
      <c r="V1562" t="s">
        <v>51</v>
      </c>
      <c r="W1562" t="s">
        <v>33</v>
      </c>
      <c r="X1562" t="s">
        <v>53</v>
      </c>
      <c r="Y1562" t="s">
        <v>35</v>
      </c>
      <c r="Z1562" s="198">
        <v>45700</v>
      </c>
      <c r="AA1562" s="198">
        <v>46430</v>
      </c>
      <c r="AB1562" t="s">
        <v>36</v>
      </c>
      <c r="AC1562">
        <v>2500000</v>
      </c>
      <c r="AD1562" t="s">
        <v>52</v>
      </c>
      <c r="AE1562" t="s">
        <v>45</v>
      </c>
      <c r="AF1562" s="37">
        <v>0</v>
      </c>
      <c r="AH1562" s="3">
        <v>1</v>
      </c>
    </row>
    <row r="1563" spans="1:34" x14ac:dyDescent="0.3">
      <c r="A1563" t="s">
        <v>3301</v>
      </c>
      <c r="B1563" t="s">
        <v>3302</v>
      </c>
      <c r="C1563" t="s">
        <v>1858</v>
      </c>
      <c r="D1563">
        <v>2000000</v>
      </c>
      <c r="E1563">
        <v>2000000</v>
      </c>
      <c r="F1563">
        <v>199935.31</v>
      </c>
      <c r="G1563">
        <v>-0.21</v>
      </c>
      <c r="H1563">
        <v>-0.21</v>
      </c>
      <c r="I1563">
        <v>1649880.64</v>
      </c>
      <c r="J1563" s="186">
        <v>82.49403199999999</v>
      </c>
      <c r="K1563">
        <v>0</v>
      </c>
      <c r="L1563">
        <v>0</v>
      </c>
      <c r="M1563">
        <v>0</v>
      </c>
      <c r="N1563">
        <v>1649880.85</v>
      </c>
      <c r="O1563">
        <v>1849815.95</v>
      </c>
      <c r="P1563">
        <v>0</v>
      </c>
      <c r="Q1563">
        <v>0</v>
      </c>
      <c r="R1563">
        <v>0</v>
      </c>
      <c r="S1563" t="s">
        <v>1231</v>
      </c>
      <c r="T1563" t="s">
        <v>51</v>
      </c>
      <c r="U1563" t="s">
        <v>52</v>
      </c>
      <c r="V1563" t="s">
        <v>51</v>
      </c>
      <c r="W1563" t="s">
        <v>33</v>
      </c>
      <c r="X1563" t="s">
        <v>53</v>
      </c>
      <c r="Y1563" t="s">
        <v>35</v>
      </c>
      <c r="Z1563" s="198">
        <v>45700</v>
      </c>
      <c r="AA1563" s="198">
        <v>46580</v>
      </c>
      <c r="AB1563" t="s">
        <v>36</v>
      </c>
      <c r="AC1563">
        <v>2000000</v>
      </c>
      <c r="AD1563" t="s">
        <v>52</v>
      </c>
      <c r="AE1563" t="s">
        <v>45</v>
      </c>
      <c r="AF1563" s="37">
        <v>0</v>
      </c>
      <c r="AH1563" s="3">
        <v>1</v>
      </c>
    </row>
    <row r="1564" spans="1:34" x14ac:dyDescent="0.3">
      <c r="A1564" t="s">
        <v>3255</v>
      </c>
      <c r="B1564" t="s">
        <v>3256</v>
      </c>
      <c r="C1564" t="s">
        <v>1854</v>
      </c>
      <c r="D1564">
        <v>10000000</v>
      </c>
      <c r="E1564">
        <v>10000000</v>
      </c>
      <c r="F1564">
        <v>937317.49</v>
      </c>
      <c r="G1564">
        <v>0.04</v>
      </c>
      <c r="H1564">
        <v>0.04</v>
      </c>
      <c r="I1564">
        <v>6939455.3399999999</v>
      </c>
      <c r="J1564" s="186">
        <v>69.394553399999992</v>
      </c>
      <c r="K1564">
        <v>0</v>
      </c>
      <c r="L1564">
        <v>0</v>
      </c>
      <c r="M1564">
        <v>6846448.3799999999</v>
      </c>
      <c r="N1564">
        <v>93006.92</v>
      </c>
      <c r="O1564">
        <v>7876772.8300000001</v>
      </c>
      <c r="P1564">
        <v>0</v>
      </c>
      <c r="Q1564">
        <v>0</v>
      </c>
      <c r="R1564">
        <v>0</v>
      </c>
      <c r="S1564" t="s">
        <v>72</v>
      </c>
      <c r="T1564" t="s">
        <v>41</v>
      </c>
      <c r="U1564" t="s">
        <v>42</v>
      </c>
      <c r="V1564" t="s">
        <v>41</v>
      </c>
      <c r="W1564" t="s">
        <v>33</v>
      </c>
      <c r="X1564" t="s">
        <v>43</v>
      </c>
      <c r="Y1564" t="s">
        <v>35</v>
      </c>
      <c r="Z1564" s="198">
        <v>45700</v>
      </c>
      <c r="AA1564" s="198">
        <v>46081</v>
      </c>
      <c r="AB1564" t="s">
        <v>36</v>
      </c>
      <c r="AC1564">
        <v>10000000</v>
      </c>
      <c r="AD1564" t="s">
        <v>42</v>
      </c>
      <c r="AE1564" t="s">
        <v>45</v>
      </c>
      <c r="AF1564" s="37">
        <v>0</v>
      </c>
      <c r="AH1564" s="3">
        <v>1</v>
      </c>
    </row>
    <row r="1565" spans="1:34" x14ac:dyDescent="0.3">
      <c r="A1565" t="s">
        <v>3287</v>
      </c>
      <c r="B1565" t="s">
        <v>3288</v>
      </c>
      <c r="C1565" t="s">
        <v>1853</v>
      </c>
      <c r="D1565">
        <v>2200000</v>
      </c>
      <c r="E1565">
        <v>2200000</v>
      </c>
      <c r="F1565">
        <v>59581.45</v>
      </c>
      <c r="G1565">
        <v>0</v>
      </c>
      <c r="H1565">
        <v>0</v>
      </c>
      <c r="I1565">
        <v>2065558.38</v>
      </c>
      <c r="J1565" s="186">
        <v>93.889017272727273</v>
      </c>
      <c r="K1565">
        <v>0</v>
      </c>
      <c r="L1565">
        <v>0</v>
      </c>
      <c r="M1565">
        <v>2065558.38</v>
      </c>
      <c r="N1565">
        <v>0</v>
      </c>
      <c r="O1565">
        <v>2125139.83</v>
      </c>
      <c r="P1565">
        <v>0</v>
      </c>
      <c r="Q1565">
        <v>0</v>
      </c>
      <c r="R1565">
        <v>0</v>
      </c>
      <c r="S1565" t="s">
        <v>391</v>
      </c>
      <c r="T1565" t="s">
        <v>31</v>
      </c>
      <c r="U1565" t="s">
        <v>32</v>
      </c>
      <c r="V1565" t="s">
        <v>31</v>
      </c>
      <c r="W1565" t="s">
        <v>33</v>
      </c>
      <c r="X1565" t="s">
        <v>34</v>
      </c>
      <c r="Y1565" t="s">
        <v>35</v>
      </c>
      <c r="Z1565" s="198">
        <v>45700</v>
      </c>
      <c r="AA1565" s="198">
        <v>46112</v>
      </c>
      <c r="AB1565" t="s">
        <v>36</v>
      </c>
      <c r="AC1565">
        <v>2200000</v>
      </c>
      <c r="AD1565" t="s">
        <v>32</v>
      </c>
      <c r="AE1565" t="s">
        <v>45</v>
      </c>
      <c r="AF1565" s="37">
        <v>0</v>
      </c>
      <c r="AH1565" s="3">
        <v>1</v>
      </c>
    </row>
    <row r="1566" spans="1:34" x14ac:dyDescent="0.3">
      <c r="A1566" t="s">
        <v>3261</v>
      </c>
      <c r="B1566" t="s">
        <v>3262</v>
      </c>
      <c r="C1566" t="s">
        <v>1854</v>
      </c>
      <c r="D1566">
        <v>2200000</v>
      </c>
      <c r="E1566">
        <v>2200000</v>
      </c>
      <c r="F1566">
        <v>702290.69</v>
      </c>
      <c r="G1566">
        <v>0</v>
      </c>
      <c r="H1566">
        <v>0</v>
      </c>
      <c r="I1566">
        <v>1331346.6499999999</v>
      </c>
      <c r="J1566" s="186">
        <v>60.515756818181814</v>
      </c>
      <c r="K1566">
        <v>0</v>
      </c>
      <c r="L1566">
        <v>0</v>
      </c>
      <c r="M1566">
        <v>1331346.6499999999</v>
      </c>
      <c r="N1566">
        <v>0</v>
      </c>
      <c r="O1566">
        <v>2033637.34</v>
      </c>
      <c r="P1566">
        <v>0</v>
      </c>
      <c r="Q1566">
        <v>0</v>
      </c>
      <c r="R1566">
        <v>0</v>
      </c>
      <c r="S1566" t="s">
        <v>72</v>
      </c>
      <c r="T1566" t="s">
        <v>41</v>
      </c>
      <c r="U1566" t="s">
        <v>42</v>
      </c>
      <c r="V1566" t="s">
        <v>41</v>
      </c>
      <c r="W1566" t="s">
        <v>33</v>
      </c>
      <c r="X1566" t="s">
        <v>43</v>
      </c>
      <c r="Y1566" t="s">
        <v>35</v>
      </c>
      <c r="Z1566" s="198">
        <v>45700</v>
      </c>
      <c r="AA1566" s="198">
        <v>46081</v>
      </c>
      <c r="AB1566" t="s">
        <v>36</v>
      </c>
      <c r="AC1566">
        <v>2200000</v>
      </c>
      <c r="AD1566" t="s">
        <v>42</v>
      </c>
      <c r="AE1566" t="s">
        <v>45</v>
      </c>
      <c r="AF1566" s="37">
        <v>0</v>
      </c>
      <c r="AH1566" s="3">
        <v>1</v>
      </c>
    </row>
    <row r="1567" spans="1:34" x14ac:dyDescent="0.3">
      <c r="A1567" t="s">
        <v>3281</v>
      </c>
      <c r="B1567" t="s">
        <v>3282</v>
      </c>
      <c r="C1567" t="s">
        <v>1853</v>
      </c>
      <c r="D1567">
        <v>1745000</v>
      </c>
      <c r="E1567">
        <v>1745000</v>
      </c>
      <c r="F1567">
        <v>2001.11</v>
      </c>
      <c r="G1567">
        <v>0</v>
      </c>
      <c r="H1567">
        <v>0</v>
      </c>
      <c r="I1567">
        <v>749186.72</v>
      </c>
      <c r="J1567" s="186">
        <v>42.933336389684811</v>
      </c>
      <c r="K1567">
        <v>0</v>
      </c>
      <c r="L1567">
        <v>0</v>
      </c>
      <c r="M1567">
        <v>749186.7</v>
      </c>
      <c r="N1567">
        <v>0.02</v>
      </c>
      <c r="O1567">
        <v>751187.83</v>
      </c>
      <c r="P1567">
        <v>0</v>
      </c>
      <c r="Q1567">
        <v>0</v>
      </c>
      <c r="R1567">
        <v>0</v>
      </c>
      <c r="S1567" t="s">
        <v>391</v>
      </c>
      <c r="T1567" t="s">
        <v>31</v>
      </c>
      <c r="U1567" t="s">
        <v>32</v>
      </c>
      <c r="V1567" t="s">
        <v>31</v>
      </c>
      <c r="W1567" t="s">
        <v>33</v>
      </c>
      <c r="X1567" t="s">
        <v>34</v>
      </c>
      <c r="Y1567" t="s">
        <v>35</v>
      </c>
      <c r="Z1567" s="198">
        <v>45700</v>
      </c>
      <c r="AA1567" s="198">
        <v>46112</v>
      </c>
      <c r="AB1567" t="s">
        <v>36</v>
      </c>
      <c r="AC1567">
        <v>1745000</v>
      </c>
      <c r="AD1567" t="s">
        <v>32</v>
      </c>
      <c r="AE1567" t="s">
        <v>45</v>
      </c>
      <c r="AF1567" s="37">
        <v>0</v>
      </c>
      <c r="AH1567" s="3">
        <v>1</v>
      </c>
    </row>
    <row r="1568" spans="1:34" x14ac:dyDescent="0.3">
      <c r="A1568" t="s">
        <v>3289</v>
      </c>
      <c r="B1568" t="s">
        <v>3290</v>
      </c>
      <c r="C1568" t="s">
        <v>1853</v>
      </c>
      <c r="D1568">
        <v>1600000</v>
      </c>
      <c r="E1568">
        <v>1600000</v>
      </c>
      <c r="F1568">
        <v>290399.38</v>
      </c>
      <c r="G1568">
        <v>0</v>
      </c>
      <c r="H1568">
        <v>0</v>
      </c>
      <c r="I1568">
        <v>1054070.54</v>
      </c>
      <c r="J1568" s="186">
        <v>65.879408749999996</v>
      </c>
      <c r="K1568">
        <v>0</v>
      </c>
      <c r="L1568">
        <v>0</v>
      </c>
      <c r="M1568">
        <v>1054070.54</v>
      </c>
      <c r="N1568">
        <v>0</v>
      </c>
      <c r="O1568">
        <v>1344469.92</v>
      </c>
      <c r="P1568">
        <v>0</v>
      </c>
      <c r="Q1568">
        <v>0</v>
      </c>
      <c r="R1568">
        <v>0</v>
      </c>
      <c r="S1568" t="s">
        <v>391</v>
      </c>
      <c r="T1568" t="s">
        <v>31</v>
      </c>
      <c r="U1568" t="s">
        <v>32</v>
      </c>
      <c r="V1568" t="s">
        <v>31</v>
      </c>
      <c r="W1568" t="s">
        <v>33</v>
      </c>
      <c r="X1568" t="s">
        <v>34</v>
      </c>
      <c r="Y1568" t="s">
        <v>35</v>
      </c>
      <c r="Z1568" s="198">
        <v>45700</v>
      </c>
      <c r="AA1568" s="198">
        <v>46112</v>
      </c>
      <c r="AB1568" t="s">
        <v>36</v>
      </c>
      <c r="AC1568">
        <v>1600000</v>
      </c>
      <c r="AD1568" t="s">
        <v>32</v>
      </c>
      <c r="AE1568" t="s">
        <v>45</v>
      </c>
      <c r="AF1568" s="37">
        <v>0</v>
      </c>
      <c r="AH1568" s="3">
        <v>1</v>
      </c>
    </row>
    <row r="1569" spans="1:34" x14ac:dyDescent="0.3">
      <c r="A1569" t="s">
        <v>3263</v>
      </c>
      <c r="B1569" t="s">
        <v>3264</v>
      </c>
      <c r="C1569" t="s">
        <v>1854</v>
      </c>
      <c r="D1569">
        <v>1300000</v>
      </c>
      <c r="E1569">
        <v>1300000</v>
      </c>
      <c r="F1569">
        <v>0</v>
      </c>
      <c r="G1569">
        <v>0</v>
      </c>
      <c r="H1569">
        <v>0</v>
      </c>
      <c r="I1569">
        <v>1272397.25</v>
      </c>
      <c r="J1569" s="186">
        <v>97.876711538461535</v>
      </c>
      <c r="K1569">
        <v>0</v>
      </c>
      <c r="L1569">
        <v>0</v>
      </c>
      <c r="M1569">
        <v>1073100.83</v>
      </c>
      <c r="N1569">
        <v>199296.42</v>
      </c>
      <c r="O1569">
        <v>1272397.25</v>
      </c>
      <c r="P1569">
        <v>0</v>
      </c>
      <c r="Q1569">
        <v>0</v>
      </c>
      <c r="R1569">
        <v>0</v>
      </c>
      <c r="S1569" t="s">
        <v>72</v>
      </c>
      <c r="T1569" t="s">
        <v>41</v>
      </c>
      <c r="U1569" t="s">
        <v>42</v>
      </c>
      <c r="V1569" t="s">
        <v>41</v>
      </c>
      <c r="W1569" t="s">
        <v>33</v>
      </c>
      <c r="X1569" t="s">
        <v>43</v>
      </c>
      <c r="Y1569" t="s">
        <v>35</v>
      </c>
      <c r="Z1569" s="198">
        <v>45700</v>
      </c>
      <c r="AA1569" s="198">
        <v>46081</v>
      </c>
      <c r="AB1569" t="s">
        <v>36</v>
      </c>
      <c r="AC1569">
        <v>1300000</v>
      </c>
      <c r="AD1569" t="s">
        <v>42</v>
      </c>
      <c r="AE1569" t="s">
        <v>45</v>
      </c>
      <c r="AF1569" s="37">
        <v>0</v>
      </c>
      <c r="AH1569" s="3">
        <v>1</v>
      </c>
    </row>
    <row r="1570" spans="1:34" x14ac:dyDescent="0.3">
      <c r="A1570" t="s">
        <v>3265</v>
      </c>
      <c r="B1570" t="s">
        <v>3266</v>
      </c>
      <c r="C1570" t="s">
        <v>1854</v>
      </c>
      <c r="D1570">
        <v>1300000</v>
      </c>
      <c r="E1570">
        <v>1300000</v>
      </c>
      <c r="F1570">
        <v>633313.71</v>
      </c>
      <c r="G1570">
        <v>0</v>
      </c>
      <c r="H1570">
        <v>0</v>
      </c>
      <c r="I1570">
        <v>659339.05000000005</v>
      </c>
      <c r="J1570" s="186">
        <v>50.718388461538467</v>
      </c>
      <c r="K1570">
        <v>0</v>
      </c>
      <c r="L1570">
        <v>0</v>
      </c>
      <c r="M1570">
        <v>659339.05000000005</v>
      </c>
      <c r="N1570">
        <v>0</v>
      </c>
      <c r="O1570">
        <v>1292652.76</v>
      </c>
      <c r="P1570">
        <v>0</v>
      </c>
      <c r="Q1570">
        <v>0</v>
      </c>
      <c r="R1570">
        <v>0</v>
      </c>
      <c r="S1570" t="s">
        <v>72</v>
      </c>
      <c r="T1570" t="s">
        <v>41</v>
      </c>
      <c r="U1570" t="s">
        <v>42</v>
      </c>
      <c r="V1570" t="s">
        <v>41</v>
      </c>
      <c r="W1570" t="s">
        <v>33</v>
      </c>
      <c r="X1570" t="s">
        <v>43</v>
      </c>
      <c r="Y1570" t="s">
        <v>35</v>
      </c>
      <c r="Z1570" s="198">
        <v>45700</v>
      </c>
      <c r="AA1570" s="198">
        <v>46081</v>
      </c>
      <c r="AB1570" t="s">
        <v>36</v>
      </c>
      <c r="AC1570">
        <v>1300000</v>
      </c>
      <c r="AD1570" t="s">
        <v>42</v>
      </c>
      <c r="AE1570" t="s">
        <v>45</v>
      </c>
      <c r="AF1570" s="37">
        <v>0</v>
      </c>
      <c r="AH1570" s="3">
        <v>1</v>
      </c>
    </row>
    <row r="1571" spans="1:34" x14ac:dyDescent="0.3">
      <c r="A1571" t="s">
        <v>3251</v>
      </c>
      <c r="B1571" t="s">
        <v>3252</v>
      </c>
      <c r="C1571" t="s">
        <v>1854</v>
      </c>
      <c r="D1571">
        <v>1100000</v>
      </c>
      <c r="E1571">
        <v>1100000</v>
      </c>
      <c r="F1571">
        <v>607056.75</v>
      </c>
      <c r="G1571">
        <v>-0.04</v>
      </c>
      <c r="H1571">
        <v>-0.04</v>
      </c>
      <c r="I1571">
        <v>449374.12</v>
      </c>
      <c r="J1571" s="186">
        <v>40.85219272727273</v>
      </c>
      <c r="K1571">
        <v>0</v>
      </c>
      <c r="L1571">
        <v>0</v>
      </c>
      <c r="M1571">
        <v>447330.7</v>
      </c>
      <c r="N1571">
        <v>2043.46</v>
      </c>
      <c r="O1571">
        <v>1056430.8700000001</v>
      </c>
      <c r="P1571">
        <v>0</v>
      </c>
      <c r="Q1571">
        <v>0</v>
      </c>
      <c r="R1571">
        <v>0</v>
      </c>
      <c r="S1571" t="s">
        <v>72</v>
      </c>
      <c r="T1571" t="s">
        <v>41</v>
      </c>
      <c r="U1571" t="s">
        <v>42</v>
      </c>
      <c r="V1571" t="s">
        <v>41</v>
      </c>
      <c r="W1571" t="s">
        <v>33</v>
      </c>
      <c r="X1571" t="s">
        <v>43</v>
      </c>
      <c r="Y1571" t="s">
        <v>35</v>
      </c>
      <c r="Z1571" s="198">
        <v>45700</v>
      </c>
      <c r="AA1571" s="198">
        <v>46081</v>
      </c>
      <c r="AB1571" t="s">
        <v>36</v>
      </c>
      <c r="AC1571">
        <v>1100000</v>
      </c>
      <c r="AD1571" t="s">
        <v>42</v>
      </c>
      <c r="AE1571" t="s">
        <v>45</v>
      </c>
      <c r="AF1571" s="37">
        <v>0</v>
      </c>
      <c r="AH1571" s="3">
        <v>1</v>
      </c>
    </row>
    <row r="1572" spans="1:34" x14ac:dyDescent="0.3">
      <c r="A1572" t="s">
        <v>3275</v>
      </c>
      <c r="B1572" t="s">
        <v>3276</v>
      </c>
      <c r="C1572" t="s">
        <v>1853</v>
      </c>
      <c r="D1572">
        <v>3400000</v>
      </c>
      <c r="E1572">
        <v>3400000</v>
      </c>
      <c r="F1572">
        <v>37372.79</v>
      </c>
      <c r="G1572">
        <v>37374.78</v>
      </c>
      <c r="H1572">
        <v>37374.78</v>
      </c>
      <c r="I1572">
        <v>3347138.39</v>
      </c>
      <c r="J1572" s="186">
        <v>98.445246764705885</v>
      </c>
      <c r="K1572">
        <v>0</v>
      </c>
      <c r="L1572">
        <v>0</v>
      </c>
      <c r="M1572">
        <v>2318708</v>
      </c>
      <c r="N1572">
        <v>991055.61</v>
      </c>
      <c r="O1572">
        <v>3384511.18</v>
      </c>
      <c r="P1572">
        <v>0</v>
      </c>
      <c r="Q1572">
        <v>0</v>
      </c>
      <c r="R1572">
        <v>0</v>
      </c>
      <c r="S1572" t="s">
        <v>391</v>
      </c>
      <c r="T1572" t="s">
        <v>31</v>
      </c>
      <c r="U1572" t="s">
        <v>32</v>
      </c>
      <c r="V1572" t="s">
        <v>31</v>
      </c>
      <c r="W1572" t="s">
        <v>33</v>
      </c>
      <c r="X1572" t="s">
        <v>34</v>
      </c>
      <c r="Y1572" t="s">
        <v>35</v>
      </c>
      <c r="Z1572" s="198">
        <v>45700</v>
      </c>
      <c r="AA1572" s="198">
        <v>46112</v>
      </c>
      <c r="AB1572" t="s">
        <v>36</v>
      </c>
      <c r="AC1572">
        <v>3400000</v>
      </c>
      <c r="AD1572" t="s">
        <v>32</v>
      </c>
      <c r="AE1572" t="s">
        <v>45</v>
      </c>
      <c r="AF1572" s="37">
        <v>0</v>
      </c>
      <c r="AH1572" s="3">
        <v>1</v>
      </c>
    </row>
    <row r="1573" spans="1:34" x14ac:dyDescent="0.3">
      <c r="A1573" t="s">
        <v>3277</v>
      </c>
      <c r="B1573" t="s">
        <v>3278</v>
      </c>
      <c r="C1573" t="s">
        <v>1853</v>
      </c>
      <c r="D1573">
        <v>1500000</v>
      </c>
      <c r="E1573">
        <v>1500000</v>
      </c>
      <c r="F1573">
        <v>435644.55</v>
      </c>
      <c r="G1573">
        <v>0.02</v>
      </c>
      <c r="H1573">
        <v>0.02</v>
      </c>
      <c r="I1573">
        <v>1055949.1200000001</v>
      </c>
      <c r="J1573" s="186">
        <v>70.396608000000001</v>
      </c>
      <c r="K1573">
        <v>0</v>
      </c>
      <c r="L1573">
        <v>0</v>
      </c>
      <c r="M1573">
        <v>1055949.1000000001</v>
      </c>
      <c r="N1573">
        <v>0</v>
      </c>
      <c r="O1573">
        <v>1491593.67</v>
      </c>
      <c r="P1573">
        <v>0</v>
      </c>
      <c r="Q1573">
        <v>0</v>
      </c>
      <c r="R1573">
        <v>0</v>
      </c>
      <c r="S1573" t="s">
        <v>391</v>
      </c>
      <c r="T1573" t="s">
        <v>31</v>
      </c>
      <c r="U1573" t="s">
        <v>32</v>
      </c>
      <c r="V1573" t="s">
        <v>31</v>
      </c>
      <c r="W1573" t="s">
        <v>33</v>
      </c>
      <c r="X1573" t="s">
        <v>34</v>
      </c>
      <c r="Y1573" t="s">
        <v>35</v>
      </c>
      <c r="Z1573" s="198">
        <v>45700</v>
      </c>
      <c r="AA1573" s="198">
        <v>46112</v>
      </c>
      <c r="AB1573" t="s">
        <v>36</v>
      </c>
      <c r="AC1573">
        <v>1500000</v>
      </c>
      <c r="AD1573" t="s">
        <v>32</v>
      </c>
      <c r="AE1573" t="s">
        <v>45</v>
      </c>
      <c r="AF1573" s="37">
        <v>0</v>
      </c>
      <c r="AH1573" s="3">
        <v>1</v>
      </c>
    </row>
    <row r="1574" spans="1:34" x14ac:dyDescent="0.3">
      <c r="A1574" t="s">
        <v>3279</v>
      </c>
      <c r="B1574" t="s">
        <v>3280</v>
      </c>
      <c r="C1574" t="s">
        <v>1853</v>
      </c>
      <c r="D1574">
        <v>1800000</v>
      </c>
      <c r="E1574">
        <v>1800000</v>
      </c>
      <c r="F1574">
        <v>1150025.1299999999</v>
      </c>
      <c r="G1574">
        <v>0</v>
      </c>
      <c r="H1574">
        <v>0</v>
      </c>
      <c r="I1574">
        <v>617529.79</v>
      </c>
      <c r="J1574" s="186">
        <v>34.307210555555557</v>
      </c>
      <c r="K1574">
        <v>0</v>
      </c>
      <c r="L1574">
        <v>0</v>
      </c>
      <c r="M1574">
        <v>617529.79</v>
      </c>
      <c r="N1574">
        <v>0</v>
      </c>
      <c r="O1574">
        <v>1767554.92</v>
      </c>
      <c r="P1574">
        <v>0</v>
      </c>
      <c r="Q1574">
        <v>0</v>
      </c>
      <c r="R1574">
        <v>0</v>
      </c>
      <c r="S1574" t="s">
        <v>391</v>
      </c>
      <c r="T1574" t="s">
        <v>31</v>
      </c>
      <c r="U1574" t="s">
        <v>32</v>
      </c>
      <c r="V1574" t="s">
        <v>31</v>
      </c>
      <c r="W1574" t="s">
        <v>33</v>
      </c>
      <c r="X1574" t="s">
        <v>34</v>
      </c>
      <c r="Y1574" t="s">
        <v>35</v>
      </c>
      <c r="Z1574" s="198">
        <v>45700</v>
      </c>
      <c r="AA1574" s="198">
        <v>46112</v>
      </c>
      <c r="AB1574" t="s">
        <v>36</v>
      </c>
      <c r="AC1574">
        <v>1800000</v>
      </c>
      <c r="AD1574" t="s">
        <v>32</v>
      </c>
      <c r="AE1574" t="s">
        <v>45</v>
      </c>
      <c r="AF1574" s="37">
        <v>0</v>
      </c>
      <c r="AH1574" s="3">
        <v>1</v>
      </c>
    </row>
    <row r="1575" spans="1:34" x14ac:dyDescent="0.3">
      <c r="A1575" t="s">
        <v>3253</v>
      </c>
      <c r="B1575" t="s">
        <v>3254</v>
      </c>
      <c r="C1575" t="s">
        <v>1854</v>
      </c>
      <c r="D1575">
        <v>1700000</v>
      </c>
      <c r="E1575">
        <v>1700000</v>
      </c>
      <c r="F1575">
        <v>0</v>
      </c>
      <c r="G1575">
        <v>0</v>
      </c>
      <c r="H1575">
        <v>0</v>
      </c>
      <c r="I1575">
        <v>0</v>
      </c>
      <c r="J1575" s="186">
        <v>0</v>
      </c>
      <c r="K1575">
        <v>0</v>
      </c>
      <c r="L1575">
        <v>0</v>
      </c>
      <c r="M1575">
        <v>0</v>
      </c>
      <c r="N1575">
        <v>0</v>
      </c>
      <c r="O1575">
        <v>0</v>
      </c>
      <c r="P1575">
        <v>0</v>
      </c>
      <c r="Q1575">
        <v>0</v>
      </c>
      <c r="R1575">
        <v>0</v>
      </c>
      <c r="S1575" t="s">
        <v>72</v>
      </c>
      <c r="T1575" t="s">
        <v>41</v>
      </c>
      <c r="U1575" t="s">
        <v>42</v>
      </c>
      <c r="V1575" t="s">
        <v>41</v>
      </c>
      <c r="W1575" t="s">
        <v>33</v>
      </c>
      <c r="X1575" t="s">
        <v>43</v>
      </c>
      <c r="Y1575" t="s">
        <v>83</v>
      </c>
      <c r="Z1575" s="198">
        <v>45700</v>
      </c>
      <c r="AA1575" s="198">
        <v>46081</v>
      </c>
      <c r="AB1575" t="s">
        <v>36</v>
      </c>
      <c r="AC1575">
        <v>1700000</v>
      </c>
      <c r="AD1575" t="s">
        <v>42</v>
      </c>
      <c r="AE1575" t="s">
        <v>45</v>
      </c>
      <c r="AF1575" s="37">
        <v>0</v>
      </c>
      <c r="AH1575" s="3">
        <v>1</v>
      </c>
    </row>
    <row r="1576" spans="1:34" x14ac:dyDescent="0.3">
      <c r="A1576" t="s">
        <v>3323</v>
      </c>
      <c r="B1576" t="s">
        <v>3324</v>
      </c>
      <c r="C1576" t="s">
        <v>1854</v>
      </c>
      <c r="D1576">
        <v>5600000</v>
      </c>
      <c r="E1576">
        <v>5600000</v>
      </c>
      <c r="F1576">
        <v>114976.37</v>
      </c>
      <c r="G1576">
        <v>0</v>
      </c>
      <c r="H1576">
        <v>0</v>
      </c>
      <c r="I1576">
        <v>4784304.37</v>
      </c>
      <c r="J1576" s="186">
        <v>85.434006607142862</v>
      </c>
      <c r="K1576">
        <v>0</v>
      </c>
      <c r="L1576">
        <v>0</v>
      </c>
      <c r="M1576">
        <v>4694018.82</v>
      </c>
      <c r="N1576">
        <v>90285.55</v>
      </c>
      <c r="O1576">
        <v>4899280.74</v>
      </c>
      <c r="P1576">
        <v>0</v>
      </c>
      <c r="Q1576">
        <v>0</v>
      </c>
      <c r="R1576">
        <v>0</v>
      </c>
      <c r="S1576" t="s">
        <v>72</v>
      </c>
      <c r="T1576" t="s">
        <v>41</v>
      </c>
      <c r="U1576" t="s">
        <v>42</v>
      </c>
      <c r="V1576" t="s">
        <v>41</v>
      </c>
      <c r="W1576" t="s">
        <v>33</v>
      </c>
      <c r="X1576" t="s">
        <v>43</v>
      </c>
      <c r="Y1576" t="s">
        <v>35</v>
      </c>
      <c r="Z1576" s="198">
        <v>45701</v>
      </c>
      <c r="AA1576" s="198">
        <v>46081</v>
      </c>
      <c r="AB1576" t="s">
        <v>36</v>
      </c>
      <c r="AC1576">
        <v>5600000</v>
      </c>
      <c r="AD1576" t="s">
        <v>42</v>
      </c>
      <c r="AE1576" t="s">
        <v>45</v>
      </c>
      <c r="AF1576" s="37">
        <v>0</v>
      </c>
      <c r="AH1576" s="3">
        <v>1</v>
      </c>
    </row>
    <row r="1577" spans="1:34" x14ac:dyDescent="0.3">
      <c r="A1577" t="s">
        <v>3313</v>
      </c>
      <c r="B1577" t="s">
        <v>3314</v>
      </c>
      <c r="C1577" t="s">
        <v>1854</v>
      </c>
      <c r="D1577">
        <v>2200000</v>
      </c>
      <c r="E1577">
        <v>2200000</v>
      </c>
      <c r="F1577">
        <v>0</v>
      </c>
      <c r="G1577">
        <v>-0.01</v>
      </c>
      <c r="H1577">
        <v>-0.01</v>
      </c>
      <c r="I1577">
        <v>2152586.34</v>
      </c>
      <c r="J1577" s="186">
        <v>97.844833636363632</v>
      </c>
      <c r="K1577">
        <v>0</v>
      </c>
      <c r="L1577">
        <v>0</v>
      </c>
      <c r="M1577">
        <v>2152586.35</v>
      </c>
      <c r="N1577">
        <v>0</v>
      </c>
      <c r="O1577">
        <v>2152586.34</v>
      </c>
      <c r="P1577">
        <v>0</v>
      </c>
      <c r="Q1577">
        <v>0</v>
      </c>
      <c r="R1577">
        <v>0</v>
      </c>
      <c r="S1577" t="s">
        <v>72</v>
      </c>
      <c r="T1577" t="s">
        <v>41</v>
      </c>
      <c r="U1577" t="s">
        <v>42</v>
      </c>
      <c r="V1577" t="s">
        <v>41</v>
      </c>
      <c r="W1577" t="s">
        <v>33</v>
      </c>
      <c r="X1577" t="s">
        <v>43</v>
      </c>
      <c r="Y1577" t="s">
        <v>83</v>
      </c>
      <c r="Z1577" s="198">
        <v>45701</v>
      </c>
      <c r="AA1577" s="198">
        <v>46081</v>
      </c>
      <c r="AB1577" t="s">
        <v>36</v>
      </c>
      <c r="AC1577">
        <v>2200000</v>
      </c>
      <c r="AD1577" t="s">
        <v>42</v>
      </c>
      <c r="AE1577" t="s">
        <v>45</v>
      </c>
      <c r="AF1577" s="37">
        <v>0</v>
      </c>
      <c r="AH1577" s="3">
        <v>1</v>
      </c>
    </row>
    <row r="1578" spans="1:34" x14ac:dyDescent="0.3">
      <c r="A1578" t="s">
        <v>3315</v>
      </c>
      <c r="B1578" t="s">
        <v>3316</v>
      </c>
      <c r="C1578" t="s">
        <v>1853</v>
      </c>
      <c r="D1578">
        <v>2600000</v>
      </c>
      <c r="E1578">
        <v>2600000</v>
      </c>
      <c r="F1578">
        <v>2671.82</v>
      </c>
      <c r="G1578">
        <v>0</v>
      </c>
      <c r="H1578">
        <v>0</v>
      </c>
      <c r="I1578">
        <v>2392057.21</v>
      </c>
      <c r="J1578" s="186">
        <v>92.002200384615378</v>
      </c>
      <c r="K1578">
        <v>0</v>
      </c>
      <c r="L1578">
        <v>0</v>
      </c>
      <c r="M1578">
        <v>2392057.21</v>
      </c>
      <c r="N1578">
        <v>0</v>
      </c>
      <c r="O1578">
        <v>2394729.0299999998</v>
      </c>
      <c r="P1578">
        <v>0</v>
      </c>
      <c r="Q1578">
        <v>0</v>
      </c>
      <c r="R1578">
        <v>0</v>
      </c>
      <c r="S1578" t="s">
        <v>391</v>
      </c>
      <c r="T1578" t="s">
        <v>31</v>
      </c>
      <c r="U1578" t="s">
        <v>32</v>
      </c>
      <c r="V1578" t="s">
        <v>31</v>
      </c>
      <c r="W1578" t="s">
        <v>33</v>
      </c>
      <c r="X1578" t="s">
        <v>34</v>
      </c>
      <c r="Y1578" t="s">
        <v>35</v>
      </c>
      <c r="Z1578" s="198">
        <v>45701</v>
      </c>
      <c r="AA1578" s="198">
        <v>46112</v>
      </c>
      <c r="AB1578" t="s">
        <v>36</v>
      </c>
      <c r="AC1578">
        <v>2600000</v>
      </c>
      <c r="AD1578" t="s">
        <v>32</v>
      </c>
      <c r="AE1578" t="s">
        <v>45</v>
      </c>
      <c r="AF1578" s="37">
        <v>0</v>
      </c>
      <c r="AH1578" s="3">
        <v>1</v>
      </c>
    </row>
    <row r="1579" spans="1:34" x14ac:dyDescent="0.3">
      <c r="A1579" t="s">
        <v>3441</v>
      </c>
      <c r="B1579" t="s">
        <v>3442</v>
      </c>
      <c r="C1579" t="s">
        <v>1854</v>
      </c>
      <c r="D1579">
        <v>1300000</v>
      </c>
      <c r="E1579">
        <v>1300000</v>
      </c>
      <c r="F1579">
        <v>0</v>
      </c>
      <c r="G1579">
        <v>0</v>
      </c>
      <c r="H1579">
        <v>0</v>
      </c>
      <c r="I1579">
        <v>0</v>
      </c>
      <c r="J1579" s="186">
        <v>0</v>
      </c>
      <c r="K1579">
        <v>0</v>
      </c>
      <c r="L1579">
        <v>0</v>
      </c>
      <c r="M1579">
        <v>0</v>
      </c>
      <c r="N1579">
        <v>0</v>
      </c>
      <c r="O1579">
        <v>0</v>
      </c>
      <c r="P1579">
        <v>0</v>
      </c>
      <c r="Q1579">
        <v>0</v>
      </c>
      <c r="R1579">
        <v>0</v>
      </c>
      <c r="S1579" t="s">
        <v>72</v>
      </c>
      <c r="T1579" t="s">
        <v>41</v>
      </c>
      <c r="U1579" t="s">
        <v>42</v>
      </c>
      <c r="V1579" t="s">
        <v>41</v>
      </c>
      <c r="W1579" t="s">
        <v>33</v>
      </c>
      <c r="X1579" t="s">
        <v>43</v>
      </c>
      <c r="Y1579" t="s">
        <v>83</v>
      </c>
      <c r="Z1579" s="198">
        <v>45701</v>
      </c>
      <c r="AA1579" s="198">
        <v>46081</v>
      </c>
      <c r="AB1579" t="s">
        <v>36</v>
      </c>
      <c r="AC1579">
        <v>1300000</v>
      </c>
      <c r="AD1579" t="s">
        <v>42</v>
      </c>
      <c r="AE1579" t="s">
        <v>45</v>
      </c>
      <c r="AF1579" s="37">
        <v>0</v>
      </c>
      <c r="AH1579" s="3">
        <v>1</v>
      </c>
    </row>
    <row r="1580" spans="1:34" x14ac:dyDescent="0.3">
      <c r="A1580" t="s">
        <v>3439</v>
      </c>
      <c r="B1580" t="s">
        <v>3440</v>
      </c>
      <c r="C1580" t="s">
        <v>1854</v>
      </c>
      <c r="D1580">
        <v>2400000</v>
      </c>
      <c r="E1580">
        <v>2400000</v>
      </c>
      <c r="F1580">
        <v>0</v>
      </c>
      <c r="G1580">
        <v>0</v>
      </c>
      <c r="H1580">
        <v>0</v>
      </c>
      <c r="I1580">
        <v>0</v>
      </c>
      <c r="J1580" s="186">
        <v>0</v>
      </c>
      <c r="K1580">
        <v>0</v>
      </c>
      <c r="L1580">
        <v>0</v>
      </c>
      <c r="M1580">
        <v>0</v>
      </c>
      <c r="N1580">
        <v>0</v>
      </c>
      <c r="O1580">
        <v>0</v>
      </c>
      <c r="P1580">
        <v>0</v>
      </c>
      <c r="Q1580">
        <v>0</v>
      </c>
      <c r="R1580">
        <v>0</v>
      </c>
      <c r="S1580" t="s">
        <v>72</v>
      </c>
      <c r="T1580" t="s">
        <v>41</v>
      </c>
      <c r="U1580" t="s">
        <v>42</v>
      </c>
      <c r="V1580" t="s">
        <v>41</v>
      </c>
      <c r="W1580" t="s">
        <v>33</v>
      </c>
      <c r="X1580" t="s">
        <v>43</v>
      </c>
      <c r="Y1580" t="s">
        <v>83</v>
      </c>
      <c r="Z1580" s="198">
        <v>45701</v>
      </c>
      <c r="AA1580" s="198">
        <v>46081</v>
      </c>
      <c r="AB1580" t="s">
        <v>36</v>
      </c>
      <c r="AC1580">
        <v>2400000</v>
      </c>
      <c r="AD1580" t="s">
        <v>42</v>
      </c>
      <c r="AE1580" t="s">
        <v>45</v>
      </c>
      <c r="AF1580" s="37">
        <v>0</v>
      </c>
      <c r="AH1580" s="3">
        <v>1</v>
      </c>
    </row>
    <row r="1581" spans="1:34" x14ac:dyDescent="0.3">
      <c r="A1581" t="s">
        <v>3321</v>
      </c>
      <c r="B1581" t="s">
        <v>3322</v>
      </c>
      <c r="C1581" t="s">
        <v>1853</v>
      </c>
      <c r="D1581">
        <v>2000000</v>
      </c>
      <c r="E1581">
        <v>2000000</v>
      </c>
      <c r="F1581">
        <v>0</v>
      </c>
      <c r="G1581">
        <v>0</v>
      </c>
      <c r="H1581">
        <v>0</v>
      </c>
      <c r="I1581">
        <v>0</v>
      </c>
      <c r="J1581" s="186">
        <v>0</v>
      </c>
      <c r="K1581">
        <v>0</v>
      </c>
      <c r="L1581">
        <v>0</v>
      </c>
      <c r="M1581">
        <v>0</v>
      </c>
      <c r="N1581">
        <v>0</v>
      </c>
      <c r="O1581">
        <v>0</v>
      </c>
      <c r="P1581">
        <v>0</v>
      </c>
      <c r="Q1581">
        <v>0</v>
      </c>
      <c r="R1581">
        <v>0</v>
      </c>
      <c r="S1581" t="s">
        <v>391</v>
      </c>
      <c r="T1581" t="s">
        <v>31</v>
      </c>
      <c r="U1581" t="s">
        <v>32</v>
      </c>
      <c r="V1581" t="s">
        <v>31</v>
      </c>
      <c r="W1581" t="s">
        <v>33</v>
      </c>
      <c r="X1581" t="s">
        <v>34</v>
      </c>
      <c r="Y1581" t="s">
        <v>83</v>
      </c>
      <c r="Z1581" s="198">
        <v>45701</v>
      </c>
      <c r="AA1581" s="198">
        <v>46112</v>
      </c>
      <c r="AB1581" t="s">
        <v>36</v>
      </c>
      <c r="AC1581">
        <v>2000000</v>
      </c>
      <c r="AD1581" t="s">
        <v>32</v>
      </c>
      <c r="AE1581" t="s">
        <v>45</v>
      </c>
      <c r="AF1581" s="37">
        <v>0</v>
      </c>
      <c r="AH1581" s="3">
        <v>1</v>
      </c>
    </row>
    <row r="1582" spans="1:34" x14ac:dyDescent="0.3">
      <c r="A1582" t="s">
        <v>3319</v>
      </c>
      <c r="B1582" t="s">
        <v>3320</v>
      </c>
      <c r="C1582" t="s">
        <v>1853</v>
      </c>
      <c r="D1582">
        <v>1600000</v>
      </c>
      <c r="E1582">
        <v>1600000</v>
      </c>
      <c r="F1582">
        <v>0</v>
      </c>
      <c r="G1582">
        <v>0</v>
      </c>
      <c r="H1582">
        <v>0</v>
      </c>
      <c r="I1582">
        <v>0</v>
      </c>
      <c r="J1582" s="186">
        <v>0</v>
      </c>
      <c r="K1582">
        <v>0</v>
      </c>
      <c r="L1582">
        <v>0</v>
      </c>
      <c r="M1582">
        <v>0</v>
      </c>
      <c r="N1582">
        <v>0</v>
      </c>
      <c r="O1582">
        <v>0</v>
      </c>
      <c r="P1582">
        <v>0</v>
      </c>
      <c r="Q1582">
        <v>0</v>
      </c>
      <c r="R1582">
        <v>0</v>
      </c>
      <c r="S1582" t="s">
        <v>391</v>
      </c>
      <c r="T1582" t="s">
        <v>31</v>
      </c>
      <c r="U1582" t="s">
        <v>32</v>
      </c>
      <c r="V1582" t="s">
        <v>31</v>
      </c>
      <c r="W1582" t="s">
        <v>33</v>
      </c>
      <c r="X1582" t="s">
        <v>34</v>
      </c>
      <c r="Y1582" t="s">
        <v>83</v>
      </c>
      <c r="Z1582" s="198">
        <v>45701</v>
      </c>
      <c r="AA1582" s="198">
        <v>46112</v>
      </c>
      <c r="AB1582" t="s">
        <v>36</v>
      </c>
      <c r="AC1582">
        <v>1600000</v>
      </c>
      <c r="AD1582" t="s">
        <v>32</v>
      </c>
      <c r="AE1582" t="s">
        <v>45</v>
      </c>
      <c r="AF1582" s="37">
        <v>0</v>
      </c>
      <c r="AH1582" s="3">
        <v>1</v>
      </c>
    </row>
    <row r="1583" spans="1:34" x14ac:dyDescent="0.3">
      <c r="A1583" t="s">
        <v>3333</v>
      </c>
      <c r="B1583" t="s">
        <v>3334</v>
      </c>
      <c r="C1583" t="s">
        <v>1853</v>
      </c>
      <c r="D1583">
        <v>2500000</v>
      </c>
      <c r="E1583">
        <v>2500000</v>
      </c>
      <c r="F1583">
        <v>0</v>
      </c>
      <c r="G1583">
        <v>0</v>
      </c>
      <c r="H1583">
        <v>0</v>
      </c>
      <c r="I1583">
        <v>1926117.83</v>
      </c>
      <c r="J1583" s="186">
        <v>77.044713200000004</v>
      </c>
      <c r="K1583">
        <v>0</v>
      </c>
      <c r="L1583">
        <v>0</v>
      </c>
      <c r="M1583">
        <v>1844160.13</v>
      </c>
      <c r="N1583">
        <v>81957.7</v>
      </c>
      <c r="O1583">
        <v>1926117.83</v>
      </c>
      <c r="P1583">
        <v>0</v>
      </c>
      <c r="Q1583">
        <v>0</v>
      </c>
      <c r="R1583">
        <v>0</v>
      </c>
      <c r="S1583" t="s">
        <v>391</v>
      </c>
      <c r="T1583" t="s">
        <v>31</v>
      </c>
      <c r="U1583" t="s">
        <v>32</v>
      </c>
      <c r="V1583" t="s">
        <v>31</v>
      </c>
      <c r="W1583" t="s">
        <v>33</v>
      </c>
      <c r="X1583" t="s">
        <v>34</v>
      </c>
      <c r="Y1583" t="s">
        <v>35</v>
      </c>
      <c r="Z1583" s="198">
        <v>45702</v>
      </c>
      <c r="AA1583" s="198">
        <v>46112</v>
      </c>
      <c r="AB1583" t="s">
        <v>36</v>
      </c>
      <c r="AC1583">
        <v>2500000</v>
      </c>
      <c r="AD1583" t="s">
        <v>32</v>
      </c>
      <c r="AE1583" t="s">
        <v>45</v>
      </c>
      <c r="AF1583" s="37">
        <v>0</v>
      </c>
      <c r="AH1583" s="3">
        <v>1</v>
      </c>
    </row>
    <row r="1584" spans="1:34" x14ac:dyDescent="0.3">
      <c r="A1584" t="s">
        <v>3331</v>
      </c>
      <c r="B1584" t="s">
        <v>3332</v>
      </c>
      <c r="C1584" t="s">
        <v>1853</v>
      </c>
      <c r="D1584">
        <v>2500000</v>
      </c>
      <c r="E1584">
        <v>2500000</v>
      </c>
      <c r="F1584">
        <v>0</v>
      </c>
      <c r="G1584">
        <v>0</v>
      </c>
      <c r="H1584">
        <v>0</v>
      </c>
      <c r="I1584">
        <v>658185.6</v>
      </c>
      <c r="J1584" s="186">
        <v>26.327424000000001</v>
      </c>
      <c r="K1584">
        <v>0</v>
      </c>
      <c r="L1584">
        <v>0</v>
      </c>
      <c r="M1584">
        <v>0</v>
      </c>
      <c r="N1584">
        <v>658185.6</v>
      </c>
      <c r="O1584">
        <v>658185.6</v>
      </c>
      <c r="P1584">
        <v>0</v>
      </c>
      <c r="Q1584">
        <v>0</v>
      </c>
      <c r="R1584">
        <v>0</v>
      </c>
      <c r="S1584" t="s">
        <v>391</v>
      </c>
      <c r="T1584" t="s">
        <v>31</v>
      </c>
      <c r="U1584" t="s">
        <v>32</v>
      </c>
      <c r="V1584" t="s">
        <v>31</v>
      </c>
      <c r="W1584" t="s">
        <v>33</v>
      </c>
      <c r="X1584" t="s">
        <v>34</v>
      </c>
      <c r="Y1584" t="s">
        <v>35</v>
      </c>
      <c r="Z1584" s="198">
        <v>45702</v>
      </c>
      <c r="AA1584" s="198">
        <v>46112</v>
      </c>
      <c r="AB1584" t="s">
        <v>36</v>
      </c>
      <c r="AC1584">
        <v>2500000</v>
      </c>
      <c r="AD1584" t="s">
        <v>32</v>
      </c>
      <c r="AE1584" t="s">
        <v>45</v>
      </c>
      <c r="AF1584" s="37">
        <v>0</v>
      </c>
      <c r="AH1584" s="3">
        <v>1</v>
      </c>
    </row>
    <row r="1585" spans="1:34" x14ac:dyDescent="0.3">
      <c r="A1585" t="s">
        <v>3329</v>
      </c>
      <c r="B1585" t="s">
        <v>3330</v>
      </c>
      <c r="C1585" t="s">
        <v>1859</v>
      </c>
      <c r="D1585">
        <v>3750000</v>
      </c>
      <c r="E1585">
        <v>3750000</v>
      </c>
      <c r="F1585">
        <v>0</v>
      </c>
      <c r="G1585">
        <v>0</v>
      </c>
      <c r="H1585">
        <v>0</v>
      </c>
      <c r="I1585">
        <v>0</v>
      </c>
      <c r="J1585" s="186">
        <v>0</v>
      </c>
      <c r="K1585">
        <v>0</v>
      </c>
      <c r="L1585">
        <v>0</v>
      </c>
      <c r="M1585">
        <v>0</v>
      </c>
      <c r="N1585">
        <v>0</v>
      </c>
      <c r="O1585">
        <v>0</v>
      </c>
      <c r="P1585">
        <v>0</v>
      </c>
      <c r="Q1585">
        <v>0</v>
      </c>
      <c r="R1585">
        <v>0</v>
      </c>
      <c r="S1585" t="s">
        <v>1355</v>
      </c>
      <c r="T1585" t="s">
        <v>162</v>
      </c>
      <c r="U1585" t="s">
        <v>163</v>
      </c>
      <c r="V1585" t="s">
        <v>162</v>
      </c>
      <c r="W1585" t="s">
        <v>33</v>
      </c>
      <c r="X1585" t="s">
        <v>164</v>
      </c>
      <c r="Y1585" t="s">
        <v>83</v>
      </c>
      <c r="Z1585" s="198">
        <v>45383</v>
      </c>
      <c r="AA1585" s="198">
        <v>46112</v>
      </c>
      <c r="AB1585" t="s">
        <v>36</v>
      </c>
      <c r="AC1585">
        <v>3750000</v>
      </c>
      <c r="AD1585" t="s">
        <v>163</v>
      </c>
      <c r="AE1585" t="s">
        <v>45</v>
      </c>
      <c r="AF1585" s="37">
        <v>0</v>
      </c>
      <c r="AH1585" s="3">
        <v>1</v>
      </c>
    </row>
    <row r="1586" spans="1:34" x14ac:dyDescent="0.3">
      <c r="A1586" t="s">
        <v>3327</v>
      </c>
      <c r="B1586" t="s">
        <v>3328</v>
      </c>
      <c r="C1586" t="s">
        <v>1859</v>
      </c>
      <c r="D1586">
        <v>2500000</v>
      </c>
      <c r="E1586">
        <v>2500000</v>
      </c>
      <c r="F1586">
        <v>1016451.39</v>
      </c>
      <c r="G1586">
        <v>0</v>
      </c>
      <c r="H1586">
        <v>0</v>
      </c>
      <c r="I1586">
        <v>1274005.18</v>
      </c>
      <c r="J1586" s="186">
        <v>50.960207199999999</v>
      </c>
      <c r="K1586">
        <v>0</v>
      </c>
      <c r="L1586">
        <v>0</v>
      </c>
      <c r="M1586">
        <v>911530.97</v>
      </c>
      <c r="N1586">
        <v>362474.21</v>
      </c>
      <c r="O1586">
        <v>2290456.5699999998</v>
      </c>
      <c r="P1586">
        <v>0</v>
      </c>
      <c r="Q1586">
        <v>0</v>
      </c>
      <c r="R1586">
        <v>0</v>
      </c>
      <c r="S1586" t="s">
        <v>1355</v>
      </c>
      <c r="T1586" t="s">
        <v>162</v>
      </c>
      <c r="U1586" t="s">
        <v>163</v>
      </c>
      <c r="V1586" t="s">
        <v>162</v>
      </c>
      <c r="W1586" t="s">
        <v>33</v>
      </c>
      <c r="X1586" t="s">
        <v>164</v>
      </c>
      <c r="Y1586" t="s">
        <v>35</v>
      </c>
      <c r="Z1586" s="198">
        <v>45383</v>
      </c>
      <c r="AA1586" s="198">
        <v>46022</v>
      </c>
      <c r="AB1586" t="s">
        <v>36</v>
      </c>
      <c r="AC1586">
        <v>2500000</v>
      </c>
      <c r="AD1586" t="s">
        <v>163</v>
      </c>
      <c r="AE1586" t="s">
        <v>45</v>
      </c>
      <c r="AF1586" s="37">
        <v>0</v>
      </c>
      <c r="AH1586" s="3">
        <v>1</v>
      </c>
    </row>
    <row r="1587" spans="1:34" x14ac:dyDescent="0.3">
      <c r="A1587" t="s">
        <v>3325</v>
      </c>
      <c r="B1587" t="s">
        <v>3326</v>
      </c>
      <c r="C1587" t="s">
        <v>1859</v>
      </c>
      <c r="D1587">
        <v>2500000</v>
      </c>
      <c r="E1587">
        <v>2500000</v>
      </c>
      <c r="F1587">
        <v>815379.67</v>
      </c>
      <c r="G1587">
        <v>0</v>
      </c>
      <c r="H1587">
        <v>0</v>
      </c>
      <c r="I1587">
        <v>1333298.18</v>
      </c>
      <c r="J1587" s="186">
        <v>53.331927199999996</v>
      </c>
      <c r="K1587">
        <v>0</v>
      </c>
      <c r="L1587">
        <v>0</v>
      </c>
      <c r="M1587">
        <v>1333298.18</v>
      </c>
      <c r="N1587">
        <v>0</v>
      </c>
      <c r="O1587">
        <v>2148677.85</v>
      </c>
      <c r="P1587">
        <v>0</v>
      </c>
      <c r="Q1587">
        <v>0</v>
      </c>
      <c r="R1587">
        <v>0</v>
      </c>
      <c r="S1587" t="s">
        <v>1355</v>
      </c>
      <c r="T1587" t="s">
        <v>162</v>
      </c>
      <c r="U1587" t="s">
        <v>163</v>
      </c>
      <c r="V1587" t="s">
        <v>162</v>
      </c>
      <c r="W1587" t="s">
        <v>33</v>
      </c>
      <c r="X1587" t="s">
        <v>164</v>
      </c>
      <c r="Y1587" t="s">
        <v>35</v>
      </c>
      <c r="Z1587" s="198">
        <v>45383</v>
      </c>
      <c r="AA1587" s="198">
        <v>46022</v>
      </c>
      <c r="AB1587" t="s">
        <v>36</v>
      </c>
      <c r="AC1587">
        <v>2500000</v>
      </c>
      <c r="AD1587" t="s">
        <v>163</v>
      </c>
      <c r="AE1587" t="s">
        <v>45</v>
      </c>
      <c r="AF1587" s="37">
        <v>0</v>
      </c>
      <c r="AH1587" s="3">
        <v>1</v>
      </c>
    </row>
    <row r="1588" spans="1:34" x14ac:dyDescent="0.3">
      <c r="A1588" t="s">
        <v>3335</v>
      </c>
      <c r="B1588" t="s">
        <v>3336</v>
      </c>
      <c r="C1588" t="s">
        <v>1860</v>
      </c>
      <c r="D1588">
        <v>19400000</v>
      </c>
      <c r="E1588">
        <v>19400000</v>
      </c>
      <c r="F1588">
        <v>4773355.59</v>
      </c>
      <c r="G1588">
        <v>0</v>
      </c>
      <c r="H1588">
        <v>0</v>
      </c>
      <c r="I1588">
        <v>6765424.9000000004</v>
      </c>
      <c r="J1588" s="186">
        <v>34.873324226804122</v>
      </c>
      <c r="K1588">
        <v>0</v>
      </c>
      <c r="L1588">
        <v>0</v>
      </c>
      <c r="M1588">
        <v>6030165.8899999997</v>
      </c>
      <c r="N1588">
        <v>735259.01</v>
      </c>
      <c r="O1588">
        <v>11538780.49</v>
      </c>
      <c r="P1588">
        <v>0</v>
      </c>
      <c r="Q1588">
        <v>0</v>
      </c>
      <c r="R1588">
        <v>0</v>
      </c>
      <c r="S1588" t="s">
        <v>111</v>
      </c>
      <c r="T1588" t="s">
        <v>112</v>
      </c>
      <c r="U1588" t="s">
        <v>113</v>
      </c>
      <c r="V1588" t="s">
        <v>112</v>
      </c>
      <c r="W1588" t="s">
        <v>33</v>
      </c>
      <c r="X1588" t="s">
        <v>114</v>
      </c>
      <c r="Y1588" t="s">
        <v>35</v>
      </c>
      <c r="Z1588" s="198">
        <v>45705</v>
      </c>
      <c r="AA1588" s="198">
        <v>46112</v>
      </c>
      <c r="AB1588" t="s">
        <v>36</v>
      </c>
      <c r="AC1588">
        <v>19400000</v>
      </c>
      <c r="AD1588" t="s">
        <v>113</v>
      </c>
      <c r="AE1588" t="s">
        <v>45</v>
      </c>
      <c r="AF1588" s="37">
        <v>0</v>
      </c>
      <c r="AH1588" s="3">
        <v>1</v>
      </c>
    </row>
    <row r="1589" spans="1:34" x14ac:dyDescent="0.3">
      <c r="A1589" t="s">
        <v>3341</v>
      </c>
      <c r="B1589" t="s">
        <v>3342</v>
      </c>
      <c r="C1589" t="s">
        <v>1858</v>
      </c>
      <c r="D1589">
        <v>2000000</v>
      </c>
      <c r="E1589">
        <v>2000000</v>
      </c>
      <c r="F1589">
        <v>70400</v>
      </c>
      <c r="G1589">
        <v>0</v>
      </c>
      <c r="H1589">
        <v>0</v>
      </c>
      <c r="I1589">
        <v>0</v>
      </c>
      <c r="J1589" s="186">
        <v>0</v>
      </c>
      <c r="K1589">
        <v>0</v>
      </c>
      <c r="L1589">
        <v>0</v>
      </c>
      <c r="M1589">
        <v>0</v>
      </c>
      <c r="N1589">
        <v>0</v>
      </c>
      <c r="O1589">
        <v>70400</v>
      </c>
      <c r="P1589">
        <v>0</v>
      </c>
      <c r="Q1589">
        <v>0</v>
      </c>
      <c r="R1589">
        <v>0</v>
      </c>
      <c r="S1589" t="s">
        <v>3204</v>
      </c>
      <c r="T1589" t="s">
        <v>51</v>
      </c>
      <c r="U1589" t="s">
        <v>52</v>
      </c>
      <c r="V1589" t="s">
        <v>51</v>
      </c>
      <c r="W1589" t="s">
        <v>33</v>
      </c>
      <c r="X1589" t="s">
        <v>53</v>
      </c>
      <c r="Y1589" t="s">
        <v>86</v>
      </c>
      <c r="Z1589" s="198">
        <v>45383</v>
      </c>
      <c r="AA1589" s="198">
        <v>46112</v>
      </c>
      <c r="AB1589" t="s">
        <v>36</v>
      </c>
      <c r="AC1589">
        <v>2000000</v>
      </c>
      <c r="AD1589" t="s">
        <v>52</v>
      </c>
      <c r="AE1589" t="s">
        <v>45</v>
      </c>
      <c r="AF1589" s="37">
        <v>0</v>
      </c>
      <c r="AH1589" s="3">
        <v>1</v>
      </c>
    </row>
    <row r="1590" spans="1:34" x14ac:dyDescent="0.3">
      <c r="A1590" t="s">
        <v>3339</v>
      </c>
      <c r="B1590" t="s">
        <v>3340</v>
      </c>
      <c r="C1590" t="s">
        <v>1858</v>
      </c>
      <c r="D1590">
        <v>2000000</v>
      </c>
      <c r="E1590">
        <v>2000000</v>
      </c>
      <c r="F1590">
        <v>0</v>
      </c>
      <c r="G1590">
        <v>0</v>
      </c>
      <c r="H1590">
        <v>0</v>
      </c>
      <c r="I1590">
        <v>0</v>
      </c>
      <c r="J1590" s="186">
        <v>0</v>
      </c>
      <c r="K1590">
        <v>0</v>
      </c>
      <c r="L1590">
        <v>0</v>
      </c>
      <c r="M1590">
        <v>0</v>
      </c>
      <c r="N1590">
        <v>0</v>
      </c>
      <c r="O1590">
        <v>0</v>
      </c>
      <c r="P1590">
        <v>0</v>
      </c>
      <c r="Q1590">
        <v>0</v>
      </c>
      <c r="R1590">
        <v>0</v>
      </c>
      <c r="S1590" t="s">
        <v>1231</v>
      </c>
      <c r="T1590" t="s">
        <v>51</v>
      </c>
      <c r="U1590" t="s">
        <v>52</v>
      </c>
      <c r="V1590" t="s">
        <v>51</v>
      </c>
      <c r="W1590" t="s">
        <v>33</v>
      </c>
      <c r="X1590" t="s">
        <v>53</v>
      </c>
      <c r="Y1590" t="s">
        <v>86</v>
      </c>
      <c r="Z1590" s="198">
        <v>45705</v>
      </c>
      <c r="AA1590" s="198">
        <v>46112</v>
      </c>
      <c r="AB1590" t="s">
        <v>36</v>
      </c>
      <c r="AC1590">
        <v>2000000</v>
      </c>
      <c r="AD1590" t="s">
        <v>52</v>
      </c>
      <c r="AE1590" t="s">
        <v>45</v>
      </c>
      <c r="AF1590" s="37">
        <v>0</v>
      </c>
      <c r="AH1590" s="3">
        <v>1</v>
      </c>
    </row>
    <row r="1591" spans="1:34" x14ac:dyDescent="0.3">
      <c r="A1591" t="s">
        <v>3337</v>
      </c>
      <c r="B1591" t="s">
        <v>3338</v>
      </c>
      <c r="C1591" t="s">
        <v>1858</v>
      </c>
      <c r="D1591">
        <v>1200000</v>
      </c>
      <c r="E1591">
        <v>1200000</v>
      </c>
      <c r="F1591">
        <v>428856.44</v>
      </c>
      <c r="G1591">
        <v>0</v>
      </c>
      <c r="H1591">
        <v>0</v>
      </c>
      <c r="I1591">
        <v>769519.46</v>
      </c>
      <c r="J1591" s="186">
        <v>64.126621666666665</v>
      </c>
      <c r="K1591">
        <v>0</v>
      </c>
      <c r="L1591">
        <v>0</v>
      </c>
      <c r="M1591">
        <v>0</v>
      </c>
      <c r="N1591">
        <v>769519.46</v>
      </c>
      <c r="O1591">
        <v>1198375.8999999999</v>
      </c>
      <c r="P1591">
        <v>0</v>
      </c>
      <c r="Q1591">
        <v>0</v>
      </c>
      <c r="R1591">
        <v>0</v>
      </c>
      <c r="S1591" t="s">
        <v>1231</v>
      </c>
      <c r="T1591" t="s">
        <v>51</v>
      </c>
      <c r="U1591" t="s">
        <v>52</v>
      </c>
      <c r="V1591" t="s">
        <v>51</v>
      </c>
      <c r="W1591" t="s">
        <v>33</v>
      </c>
      <c r="X1591" t="s">
        <v>53</v>
      </c>
      <c r="Y1591" t="s">
        <v>44</v>
      </c>
      <c r="Z1591" s="198">
        <v>45383</v>
      </c>
      <c r="AA1591" s="198">
        <v>46112</v>
      </c>
      <c r="AB1591" t="s">
        <v>36</v>
      </c>
      <c r="AC1591">
        <v>1200000</v>
      </c>
      <c r="AD1591" t="s">
        <v>52</v>
      </c>
      <c r="AE1591" t="s">
        <v>45</v>
      </c>
      <c r="AF1591" s="37">
        <v>0</v>
      </c>
      <c r="AH1591" s="3">
        <v>1</v>
      </c>
    </row>
    <row r="1592" spans="1:34" x14ac:dyDescent="0.3">
      <c r="A1592" t="s">
        <v>3343</v>
      </c>
      <c r="B1592" t="s">
        <v>3344</v>
      </c>
      <c r="C1592" t="s">
        <v>1856</v>
      </c>
      <c r="D1592">
        <v>1600000</v>
      </c>
      <c r="E1592">
        <v>1600000</v>
      </c>
      <c r="F1592">
        <v>88641</v>
      </c>
      <c r="G1592">
        <v>0</v>
      </c>
      <c r="H1592">
        <v>0</v>
      </c>
      <c r="I1592">
        <v>1488871.33</v>
      </c>
      <c r="J1592" s="186">
        <v>93.054458125000011</v>
      </c>
      <c r="K1592">
        <v>0</v>
      </c>
      <c r="L1592">
        <v>0</v>
      </c>
      <c r="M1592">
        <v>1328851.33</v>
      </c>
      <c r="N1592">
        <v>160020</v>
      </c>
      <c r="O1592">
        <v>1577512.33</v>
      </c>
      <c r="P1592">
        <v>0</v>
      </c>
      <c r="Q1592">
        <v>0</v>
      </c>
      <c r="R1592">
        <v>0</v>
      </c>
      <c r="S1592" t="s">
        <v>3017</v>
      </c>
      <c r="T1592" t="s">
        <v>76</v>
      </c>
      <c r="U1592" t="s">
        <v>77</v>
      </c>
      <c r="V1592" t="s">
        <v>76</v>
      </c>
      <c r="W1592" t="s">
        <v>33</v>
      </c>
      <c r="X1592" t="s">
        <v>78</v>
      </c>
      <c r="Y1592" t="s">
        <v>35</v>
      </c>
      <c r="Z1592" s="198">
        <v>45705</v>
      </c>
      <c r="AA1592" s="198">
        <v>46112</v>
      </c>
      <c r="AB1592" t="s">
        <v>36</v>
      </c>
      <c r="AC1592">
        <v>1600000</v>
      </c>
      <c r="AD1592" t="s">
        <v>77</v>
      </c>
      <c r="AE1592" t="s">
        <v>45</v>
      </c>
      <c r="AF1592" s="37">
        <v>0</v>
      </c>
      <c r="AH1592" s="3">
        <v>1</v>
      </c>
    </row>
    <row r="1593" spans="1:34" x14ac:dyDescent="0.3">
      <c r="A1593" t="s">
        <v>3347</v>
      </c>
      <c r="B1593" t="s">
        <v>3348</v>
      </c>
      <c r="C1593" t="s">
        <v>1856</v>
      </c>
      <c r="D1593">
        <v>2100000</v>
      </c>
      <c r="E1593">
        <v>2100000</v>
      </c>
      <c r="F1593">
        <v>37233.5</v>
      </c>
      <c r="G1593">
        <v>527356.02</v>
      </c>
      <c r="H1593">
        <v>527356.02</v>
      </c>
      <c r="I1593">
        <v>1417333.48</v>
      </c>
      <c r="J1593" s="186">
        <v>67.492070476190477</v>
      </c>
      <c r="K1593">
        <v>0</v>
      </c>
      <c r="L1593">
        <v>0</v>
      </c>
      <c r="M1593">
        <v>0</v>
      </c>
      <c r="N1593">
        <v>889977.46</v>
      </c>
      <c r="O1593">
        <v>1454566.98</v>
      </c>
      <c r="P1593">
        <v>0</v>
      </c>
      <c r="Q1593">
        <v>0</v>
      </c>
      <c r="R1593">
        <v>0</v>
      </c>
      <c r="S1593" t="s">
        <v>3017</v>
      </c>
      <c r="T1593" t="s">
        <v>76</v>
      </c>
      <c r="U1593" t="s">
        <v>77</v>
      </c>
      <c r="V1593" t="s">
        <v>76</v>
      </c>
      <c r="W1593" t="s">
        <v>33</v>
      </c>
      <c r="X1593" t="s">
        <v>78</v>
      </c>
      <c r="Y1593" t="s">
        <v>35</v>
      </c>
      <c r="Z1593" s="198">
        <v>45705</v>
      </c>
      <c r="AA1593" s="198">
        <v>46203</v>
      </c>
      <c r="AB1593" t="s">
        <v>36</v>
      </c>
      <c r="AC1593">
        <v>2100000</v>
      </c>
      <c r="AD1593" t="s">
        <v>77</v>
      </c>
      <c r="AE1593" t="s">
        <v>45</v>
      </c>
      <c r="AF1593" s="37">
        <v>0</v>
      </c>
      <c r="AH1593" s="3">
        <v>1</v>
      </c>
    </row>
    <row r="1594" spans="1:34" x14ac:dyDescent="0.3">
      <c r="A1594" t="s">
        <v>3349</v>
      </c>
      <c r="B1594" t="s">
        <v>3350</v>
      </c>
      <c r="C1594" t="s">
        <v>1856</v>
      </c>
      <c r="D1594">
        <v>2800000</v>
      </c>
      <c r="E1594">
        <v>2800000</v>
      </c>
      <c r="F1594">
        <v>585000</v>
      </c>
      <c r="G1594">
        <v>0</v>
      </c>
      <c r="H1594">
        <v>0</v>
      </c>
      <c r="I1594">
        <v>870682.99</v>
      </c>
      <c r="J1594" s="186">
        <v>31.095821071428571</v>
      </c>
      <c r="K1594">
        <v>0</v>
      </c>
      <c r="L1594">
        <v>0</v>
      </c>
      <c r="M1594">
        <v>0</v>
      </c>
      <c r="N1594">
        <v>870682.99</v>
      </c>
      <c r="O1594">
        <v>1455682.99</v>
      </c>
      <c r="P1594">
        <v>0</v>
      </c>
      <c r="Q1594">
        <v>0</v>
      </c>
      <c r="R1594">
        <v>0</v>
      </c>
      <c r="S1594" t="s">
        <v>3017</v>
      </c>
      <c r="T1594" t="s">
        <v>76</v>
      </c>
      <c r="U1594" t="s">
        <v>77</v>
      </c>
      <c r="V1594" t="s">
        <v>76</v>
      </c>
      <c r="W1594" t="s">
        <v>33</v>
      </c>
      <c r="X1594" t="s">
        <v>78</v>
      </c>
      <c r="Y1594" t="s">
        <v>35</v>
      </c>
      <c r="Z1594" s="198">
        <v>45705</v>
      </c>
      <c r="AA1594" s="198">
        <v>46233</v>
      </c>
      <c r="AB1594" t="s">
        <v>36</v>
      </c>
      <c r="AC1594">
        <v>2800000</v>
      </c>
      <c r="AD1594" t="s">
        <v>77</v>
      </c>
      <c r="AE1594" t="s">
        <v>45</v>
      </c>
      <c r="AF1594" s="37">
        <v>0</v>
      </c>
      <c r="AH1594" s="3">
        <v>1</v>
      </c>
    </row>
    <row r="1595" spans="1:34" x14ac:dyDescent="0.3">
      <c r="A1595" t="s">
        <v>3345</v>
      </c>
      <c r="B1595" t="s">
        <v>3346</v>
      </c>
      <c r="C1595" t="s">
        <v>1853</v>
      </c>
      <c r="D1595">
        <v>2600000</v>
      </c>
      <c r="E1595">
        <v>2600000</v>
      </c>
      <c r="F1595">
        <v>100157.16</v>
      </c>
      <c r="G1595">
        <v>0</v>
      </c>
      <c r="H1595">
        <v>0</v>
      </c>
      <c r="I1595">
        <v>1936094.83</v>
      </c>
      <c r="J1595" s="186">
        <v>74.465185769230771</v>
      </c>
      <c r="K1595">
        <v>0</v>
      </c>
      <c r="L1595">
        <v>0</v>
      </c>
      <c r="M1595">
        <v>1844160.13</v>
      </c>
      <c r="N1595">
        <v>91934.7</v>
      </c>
      <c r="O1595">
        <v>2036251.99</v>
      </c>
      <c r="P1595">
        <v>0</v>
      </c>
      <c r="Q1595">
        <v>0</v>
      </c>
      <c r="R1595">
        <v>0</v>
      </c>
      <c r="S1595" t="s">
        <v>391</v>
      </c>
      <c r="T1595" t="s">
        <v>31</v>
      </c>
      <c r="U1595" t="s">
        <v>32</v>
      </c>
      <c r="V1595" t="s">
        <v>31</v>
      </c>
      <c r="W1595" t="s">
        <v>33</v>
      </c>
      <c r="X1595" t="s">
        <v>34</v>
      </c>
      <c r="Y1595" t="s">
        <v>35</v>
      </c>
      <c r="Z1595" s="198">
        <v>45706</v>
      </c>
      <c r="AA1595" s="198">
        <v>46112</v>
      </c>
      <c r="AB1595" t="s">
        <v>36</v>
      </c>
      <c r="AC1595">
        <v>2600000</v>
      </c>
      <c r="AD1595" t="s">
        <v>32</v>
      </c>
      <c r="AE1595" t="s">
        <v>45</v>
      </c>
      <c r="AF1595" s="37">
        <v>0</v>
      </c>
      <c r="AH1595" s="3">
        <v>1</v>
      </c>
    </row>
    <row r="1596" spans="1:34" x14ac:dyDescent="0.3">
      <c r="A1596" t="s">
        <v>3355</v>
      </c>
      <c r="B1596" t="s">
        <v>3356</v>
      </c>
      <c r="C1596" t="s">
        <v>1856</v>
      </c>
      <c r="D1596">
        <v>3600000</v>
      </c>
      <c r="E1596">
        <v>3600000</v>
      </c>
      <c r="F1596">
        <v>0</v>
      </c>
      <c r="G1596">
        <v>332367.24</v>
      </c>
      <c r="H1596">
        <v>332367.24</v>
      </c>
      <c r="I1596">
        <v>3596848.07</v>
      </c>
      <c r="J1596" s="186">
        <v>99.912446388888881</v>
      </c>
      <c r="K1596">
        <v>0</v>
      </c>
      <c r="L1596">
        <v>0</v>
      </c>
      <c r="M1596">
        <v>3179341</v>
      </c>
      <c r="N1596">
        <v>85139.83</v>
      </c>
      <c r="O1596">
        <v>3596848.07</v>
      </c>
      <c r="P1596">
        <v>0</v>
      </c>
      <c r="Q1596">
        <v>0</v>
      </c>
      <c r="R1596">
        <v>0</v>
      </c>
      <c r="S1596" t="s">
        <v>3017</v>
      </c>
      <c r="T1596" t="s">
        <v>76</v>
      </c>
      <c r="U1596" t="s">
        <v>77</v>
      </c>
      <c r="V1596" t="s">
        <v>76</v>
      </c>
      <c r="W1596" t="s">
        <v>33</v>
      </c>
      <c r="X1596" t="s">
        <v>78</v>
      </c>
      <c r="Y1596" t="s">
        <v>35</v>
      </c>
      <c r="Z1596" s="198">
        <v>45706</v>
      </c>
      <c r="AA1596" s="198">
        <v>46203</v>
      </c>
      <c r="AB1596" t="s">
        <v>36</v>
      </c>
      <c r="AC1596">
        <v>3600000</v>
      </c>
      <c r="AD1596" t="s">
        <v>77</v>
      </c>
      <c r="AE1596" t="s">
        <v>45</v>
      </c>
      <c r="AF1596" s="37">
        <v>0</v>
      </c>
      <c r="AH1596" s="3">
        <v>1</v>
      </c>
    </row>
    <row r="1597" spans="1:34" x14ac:dyDescent="0.3">
      <c r="A1597" t="s">
        <v>3357</v>
      </c>
      <c r="B1597" t="s">
        <v>3358</v>
      </c>
      <c r="C1597" t="s">
        <v>1856</v>
      </c>
      <c r="D1597">
        <v>3700000</v>
      </c>
      <c r="E1597">
        <v>3700000</v>
      </c>
      <c r="F1597">
        <v>0</v>
      </c>
      <c r="G1597">
        <v>0</v>
      </c>
      <c r="H1597">
        <v>0</v>
      </c>
      <c r="I1597">
        <v>3677601.15</v>
      </c>
      <c r="J1597" s="186">
        <v>99.39462567567567</v>
      </c>
      <c r="K1597">
        <v>0</v>
      </c>
      <c r="L1597">
        <v>0</v>
      </c>
      <c r="M1597">
        <v>3677601.14</v>
      </c>
      <c r="N1597">
        <v>0.01</v>
      </c>
      <c r="O1597">
        <v>3677601.15</v>
      </c>
      <c r="P1597">
        <v>0</v>
      </c>
      <c r="Q1597">
        <v>0</v>
      </c>
      <c r="R1597">
        <v>0</v>
      </c>
      <c r="S1597" t="s">
        <v>3017</v>
      </c>
      <c r="T1597" t="s">
        <v>76</v>
      </c>
      <c r="U1597" t="s">
        <v>77</v>
      </c>
      <c r="V1597" t="s">
        <v>76</v>
      </c>
      <c r="W1597" t="s">
        <v>33</v>
      </c>
      <c r="X1597" t="s">
        <v>78</v>
      </c>
      <c r="Y1597" t="s">
        <v>35</v>
      </c>
      <c r="Z1597" s="198">
        <v>45706</v>
      </c>
      <c r="AA1597" s="198">
        <v>46203</v>
      </c>
      <c r="AB1597" t="s">
        <v>36</v>
      </c>
      <c r="AC1597">
        <v>3700000</v>
      </c>
      <c r="AD1597" t="s">
        <v>77</v>
      </c>
      <c r="AE1597" t="s">
        <v>45</v>
      </c>
      <c r="AF1597" s="37">
        <v>0</v>
      </c>
      <c r="AH1597" s="3">
        <v>1</v>
      </c>
    </row>
    <row r="1598" spans="1:34" x14ac:dyDescent="0.3">
      <c r="A1598" t="s">
        <v>3359</v>
      </c>
      <c r="B1598" t="s">
        <v>3360</v>
      </c>
      <c r="C1598" t="s">
        <v>1856</v>
      </c>
      <c r="D1598">
        <v>3100000</v>
      </c>
      <c r="E1598">
        <v>3100000</v>
      </c>
      <c r="F1598">
        <v>1839576.15</v>
      </c>
      <c r="G1598">
        <v>0</v>
      </c>
      <c r="H1598">
        <v>0</v>
      </c>
      <c r="I1598">
        <v>1257911.08</v>
      </c>
      <c r="J1598" s="186">
        <v>40.577776774193552</v>
      </c>
      <c r="K1598">
        <v>0</v>
      </c>
      <c r="L1598">
        <v>0</v>
      </c>
      <c r="M1598">
        <v>0</v>
      </c>
      <c r="N1598">
        <v>1257911.08</v>
      </c>
      <c r="O1598">
        <v>3097487.23</v>
      </c>
      <c r="P1598">
        <v>0</v>
      </c>
      <c r="Q1598">
        <v>0</v>
      </c>
      <c r="R1598">
        <v>0</v>
      </c>
      <c r="S1598" t="s">
        <v>3017</v>
      </c>
      <c r="T1598" t="s">
        <v>76</v>
      </c>
      <c r="U1598" t="s">
        <v>77</v>
      </c>
      <c r="V1598" t="s">
        <v>76</v>
      </c>
      <c r="W1598" t="s">
        <v>33</v>
      </c>
      <c r="X1598" t="s">
        <v>78</v>
      </c>
      <c r="Y1598" t="s">
        <v>35</v>
      </c>
      <c r="Z1598" s="198">
        <v>45706</v>
      </c>
      <c r="AA1598" s="198">
        <v>46203</v>
      </c>
      <c r="AB1598" t="s">
        <v>36</v>
      </c>
      <c r="AC1598">
        <v>3100000</v>
      </c>
      <c r="AD1598" t="s">
        <v>77</v>
      </c>
      <c r="AE1598" t="s">
        <v>45</v>
      </c>
      <c r="AF1598" s="37">
        <v>0</v>
      </c>
      <c r="AH1598" s="3">
        <v>1</v>
      </c>
    </row>
    <row r="1599" spans="1:34" x14ac:dyDescent="0.3">
      <c r="A1599" t="s">
        <v>3370</v>
      </c>
      <c r="B1599" t="s">
        <v>3371</v>
      </c>
      <c r="C1599" t="s">
        <v>1856</v>
      </c>
      <c r="D1599">
        <v>1000000</v>
      </c>
      <c r="E1599">
        <v>1000000</v>
      </c>
      <c r="F1599">
        <v>402945.77</v>
      </c>
      <c r="G1599">
        <v>0</v>
      </c>
      <c r="H1599">
        <v>0</v>
      </c>
      <c r="I1599">
        <v>562910.93000000005</v>
      </c>
      <c r="J1599" s="186">
        <v>56.291093000000004</v>
      </c>
      <c r="K1599">
        <v>0</v>
      </c>
      <c r="L1599">
        <v>0</v>
      </c>
      <c r="M1599">
        <v>0</v>
      </c>
      <c r="N1599">
        <v>562910.93000000005</v>
      </c>
      <c r="O1599">
        <v>965856.7</v>
      </c>
      <c r="P1599">
        <v>0</v>
      </c>
      <c r="Q1599">
        <v>0</v>
      </c>
      <c r="R1599">
        <v>0</v>
      </c>
      <c r="S1599" t="s">
        <v>3017</v>
      </c>
      <c r="T1599" t="s">
        <v>76</v>
      </c>
      <c r="U1599" t="s">
        <v>77</v>
      </c>
      <c r="V1599" t="s">
        <v>76</v>
      </c>
      <c r="W1599" t="s">
        <v>33</v>
      </c>
      <c r="X1599" t="s">
        <v>78</v>
      </c>
      <c r="Y1599" t="s">
        <v>35</v>
      </c>
      <c r="Z1599" s="198">
        <v>45706</v>
      </c>
      <c r="AA1599" s="198">
        <v>46203</v>
      </c>
      <c r="AB1599" t="s">
        <v>36</v>
      </c>
      <c r="AC1599">
        <v>1000000</v>
      </c>
      <c r="AD1599" t="s">
        <v>77</v>
      </c>
      <c r="AE1599" t="s">
        <v>45</v>
      </c>
      <c r="AF1599" s="37">
        <v>0</v>
      </c>
      <c r="AH1599" s="3">
        <v>1</v>
      </c>
    </row>
    <row r="1600" spans="1:34" x14ac:dyDescent="0.3">
      <c r="A1600" t="s">
        <v>3366</v>
      </c>
      <c r="B1600" t="s">
        <v>3367</v>
      </c>
      <c r="C1600" t="s">
        <v>1856</v>
      </c>
      <c r="D1600">
        <v>2600000</v>
      </c>
      <c r="E1600">
        <v>2600000</v>
      </c>
      <c r="F1600">
        <v>197728.6</v>
      </c>
      <c r="G1600">
        <v>50000</v>
      </c>
      <c r="H1600">
        <v>50000</v>
      </c>
      <c r="I1600">
        <v>2136042</v>
      </c>
      <c r="J1600" s="186">
        <v>82.155461538461537</v>
      </c>
      <c r="K1600">
        <v>0</v>
      </c>
      <c r="L1600">
        <v>0</v>
      </c>
      <c r="M1600">
        <v>1080221</v>
      </c>
      <c r="N1600">
        <v>1005821</v>
      </c>
      <c r="O1600">
        <v>2333770.6</v>
      </c>
      <c r="P1600">
        <v>0</v>
      </c>
      <c r="Q1600">
        <v>0</v>
      </c>
      <c r="R1600">
        <v>0</v>
      </c>
      <c r="S1600" t="s">
        <v>3017</v>
      </c>
      <c r="T1600" t="s">
        <v>76</v>
      </c>
      <c r="U1600" t="s">
        <v>77</v>
      </c>
      <c r="V1600" t="s">
        <v>76</v>
      </c>
      <c r="W1600" t="s">
        <v>33</v>
      </c>
      <c r="X1600" t="s">
        <v>78</v>
      </c>
      <c r="Y1600" t="s">
        <v>35</v>
      </c>
      <c r="Z1600" s="198">
        <v>45706</v>
      </c>
      <c r="AA1600" s="198">
        <v>46203</v>
      </c>
      <c r="AB1600" t="s">
        <v>36</v>
      </c>
      <c r="AC1600">
        <v>2600000</v>
      </c>
      <c r="AD1600" t="s">
        <v>77</v>
      </c>
      <c r="AE1600" t="s">
        <v>45</v>
      </c>
      <c r="AF1600" s="37">
        <v>0</v>
      </c>
      <c r="AH1600" s="3">
        <v>1</v>
      </c>
    </row>
    <row r="1601" spans="1:34" x14ac:dyDescent="0.3">
      <c r="A1601" t="s">
        <v>3368</v>
      </c>
      <c r="B1601" t="s">
        <v>3369</v>
      </c>
      <c r="C1601" t="s">
        <v>1857</v>
      </c>
      <c r="D1601">
        <v>800000</v>
      </c>
      <c r="E1601">
        <v>800000</v>
      </c>
      <c r="F1601">
        <v>0</v>
      </c>
      <c r="G1601">
        <v>0</v>
      </c>
      <c r="H1601">
        <v>0</v>
      </c>
      <c r="I1601">
        <v>590885.23</v>
      </c>
      <c r="J1601" s="186">
        <v>73.860653749999997</v>
      </c>
      <c r="K1601">
        <v>0</v>
      </c>
      <c r="L1601">
        <v>0</v>
      </c>
      <c r="M1601">
        <v>590885.23</v>
      </c>
      <c r="N1601">
        <v>0</v>
      </c>
      <c r="O1601">
        <v>590885.23</v>
      </c>
      <c r="P1601">
        <v>0</v>
      </c>
      <c r="Q1601">
        <v>0</v>
      </c>
      <c r="R1601">
        <v>0</v>
      </c>
      <c r="S1601" t="s">
        <v>2156</v>
      </c>
      <c r="T1601" t="s">
        <v>100</v>
      </c>
      <c r="U1601" t="s">
        <v>101</v>
      </c>
      <c r="V1601" t="s">
        <v>100</v>
      </c>
      <c r="W1601" t="s">
        <v>33</v>
      </c>
      <c r="X1601" t="s">
        <v>102</v>
      </c>
      <c r="Y1601" t="s">
        <v>35</v>
      </c>
      <c r="Z1601" s="198">
        <v>45707</v>
      </c>
      <c r="AA1601" s="198">
        <v>45961</v>
      </c>
      <c r="AB1601" t="s">
        <v>36</v>
      </c>
      <c r="AC1601">
        <v>800000</v>
      </c>
      <c r="AD1601" t="s">
        <v>101</v>
      </c>
      <c r="AE1601" t="s">
        <v>37</v>
      </c>
      <c r="AF1601" s="37">
        <v>0</v>
      </c>
      <c r="AH1601" s="3">
        <v>1</v>
      </c>
    </row>
    <row r="1602" spans="1:34" x14ac:dyDescent="0.3">
      <c r="A1602" t="s">
        <v>3364</v>
      </c>
      <c r="B1602" t="s">
        <v>3365</v>
      </c>
      <c r="C1602" t="s">
        <v>1854</v>
      </c>
      <c r="D1602">
        <v>7500000</v>
      </c>
      <c r="E1602">
        <v>7500000</v>
      </c>
      <c r="F1602">
        <v>2143419.4700000002</v>
      </c>
      <c r="G1602">
        <v>0</v>
      </c>
      <c r="H1602">
        <v>0</v>
      </c>
      <c r="I1602">
        <v>2960720.97</v>
      </c>
      <c r="J1602" s="186">
        <v>39.476279600000005</v>
      </c>
      <c r="K1602">
        <v>0</v>
      </c>
      <c r="L1602">
        <v>0</v>
      </c>
      <c r="M1602">
        <v>2650915</v>
      </c>
      <c r="N1602">
        <v>309805.96999999997</v>
      </c>
      <c r="O1602">
        <v>5104140.4400000004</v>
      </c>
      <c r="P1602">
        <v>0</v>
      </c>
      <c r="Q1602">
        <v>0</v>
      </c>
      <c r="R1602">
        <v>0</v>
      </c>
      <c r="S1602" t="s">
        <v>72</v>
      </c>
      <c r="T1602" t="s">
        <v>41</v>
      </c>
      <c r="U1602" t="s">
        <v>42</v>
      </c>
      <c r="V1602" t="s">
        <v>41</v>
      </c>
      <c r="W1602" t="s">
        <v>33</v>
      </c>
      <c r="X1602" t="s">
        <v>43</v>
      </c>
      <c r="Y1602" t="s">
        <v>35</v>
      </c>
      <c r="Z1602" s="198">
        <v>45707</v>
      </c>
      <c r="AA1602" s="198">
        <v>46081</v>
      </c>
      <c r="AB1602" t="s">
        <v>36</v>
      </c>
      <c r="AC1602">
        <v>7500000</v>
      </c>
      <c r="AD1602" t="s">
        <v>42</v>
      </c>
      <c r="AE1602" t="s">
        <v>45</v>
      </c>
      <c r="AF1602" s="37">
        <v>0</v>
      </c>
      <c r="AH1602" s="3">
        <v>1</v>
      </c>
    </row>
    <row r="1603" spans="1:34" x14ac:dyDescent="0.3">
      <c r="A1603" t="s">
        <v>3362</v>
      </c>
      <c r="B1603" t="s">
        <v>3363</v>
      </c>
      <c r="C1603" t="s">
        <v>1854</v>
      </c>
      <c r="D1603">
        <v>15300000</v>
      </c>
      <c r="E1603">
        <v>15300000</v>
      </c>
      <c r="F1603">
        <v>765790.76</v>
      </c>
      <c r="G1603">
        <v>-0.02</v>
      </c>
      <c r="H1603">
        <v>-0.02</v>
      </c>
      <c r="I1603">
        <v>10006425.01</v>
      </c>
      <c r="J1603" s="186">
        <v>65.401470653594771</v>
      </c>
      <c r="K1603">
        <v>0</v>
      </c>
      <c r="L1603">
        <v>0</v>
      </c>
      <c r="M1603">
        <v>9522787.5399999991</v>
      </c>
      <c r="N1603">
        <v>483637.49</v>
      </c>
      <c r="O1603">
        <v>10772215.77</v>
      </c>
      <c r="P1603">
        <v>0</v>
      </c>
      <c r="Q1603">
        <v>0</v>
      </c>
      <c r="R1603">
        <v>0</v>
      </c>
      <c r="S1603" t="s">
        <v>72</v>
      </c>
      <c r="T1603" t="s">
        <v>41</v>
      </c>
      <c r="U1603" t="s">
        <v>42</v>
      </c>
      <c r="V1603" t="s">
        <v>41</v>
      </c>
      <c r="W1603" t="s">
        <v>33</v>
      </c>
      <c r="X1603" t="s">
        <v>43</v>
      </c>
      <c r="Y1603" t="s">
        <v>35</v>
      </c>
      <c r="Z1603" s="198">
        <v>45707</v>
      </c>
      <c r="AA1603" s="198">
        <v>46081</v>
      </c>
      <c r="AB1603" t="s">
        <v>36</v>
      </c>
      <c r="AC1603">
        <v>7500000</v>
      </c>
      <c r="AD1603" t="s">
        <v>42</v>
      </c>
      <c r="AE1603" t="s">
        <v>45</v>
      </c>
      <c r="AF1603" s="37">
        <v>0</v>
      </c>
      <c r="AH1603" s="3">
        <v>1</v>
      </c>
    </row>
    <row r="1604" spans="1:34" x14ac:dyDescent="0.3">
      <c r="A1604" t="s">
        <v>3390</v>
      </c>
      <c r="B1604" t="s">
        <v>3391</v>
      </c>
      <c r="C1604" t="s">
        <v>1856</v>
      </c>
      <c r="D1604">
        <v>4700000</v>
      </c>
      <c r="E1604">
        <v>4700000</v>
      </c>
      <c r="F1604">
        <v>510416.65</v>
      </c>
      <c r="G1604">
        <v>145600</v>
      </c>
      <c r="H1604">
        <v>145600</v>
      </c>
      <c r="I1604">
        <v>1460785.67</v>
      </c>
      <c r="J1604" s="186">
        <v>31.080546170212763</v>
      </c>
      <c r="K1604">
        <v>0</v>
      </c>
      <c r="L1604">
        <v>0</v>
      </c>
      <c r="M1604">
        <v>1093193.67</v>
      </c>
      <c r="N1604">
        <v>221992</v>
      </c>
      <c r="O1604">
        <v>1971202.32</v>
      </c>
      <c r="P1604">
        <v>0</v>
      </c>
      <c r="Q1604">
        <v>0</v>
      </c>
      <c r="R1604">
        <v>0</v>
      </c>
      <c r="S1604" t="s">
        <v>3017</v>
      </c>
      <c r="T1604" t="s">
        <v>76</v>
      </c>
      <c r="U1604" t="s">
        <v>77</v>
      </c>
      <c r="V1604" t="s">
        <v>76</v>
      </c>
      <c r="W1604" t="s">
        <v>33</v>
      </c>
      <c r="X1604" t="s">
        <v>78</v>
      </c>
      <c r="Y1604" t="s">
        <v>35</v>
      </c>
      <c r="Z1604" s="198">
        <v>45709</v>
      </c>
      <c r="AA1604" s="198">
        <v>46203</v>
      </c>
      <c r="AB1604" t="s">
        <v>36</v>
      </c>
      <c r="AC1604">
        <v>4700000</v>
      </c>
      <c r="AD1604" t="s">
        <v>77</v>
      </c>
      <c r="AE1604" t="s">
        <v>45</v>
      </c>
      <c r="AF1604" s="37">
        <v>0</v>
      </c>
      <c r="AH1604" s="3">
        <v>1</v>
      </c>
    </row>
    <row r="1605" spans="1:34" x14ac:dyDescent="0.3">
      <c r="A1605" t="s">
        <v>3376</v>
      </c>
      <c r="B1605" t="s">
        <v>3377</v>
      </c>
      <c r="C1605" t="s">
        <v>1853</v>
      </c>
      <c r="D1605">
        <v>2200000</v>
      </c>
      <c r="E1605">
        <v>2200000</v>
      </c>
      <c r="F1605">
        <v>11997.42</v>
      </c>
      <c r="G1605">
        <v>0</v>
      </c>
      <c r="H1605">
        <v>0</v>
      </c>
      <c r="I1605">
        <v>1950357.97</v>
      </c>
      <c r="J1605" s="186">
        <v>88.652635000000004</v>
      </c>
      <c r="K1605">
        <v>0</v>
      </c>
      <c r="L1605">
        <v>0</v>
      </c>
      <c r="M1605">
        <v>1844160.13</v>
      </c>
      <c r="N1605">
        <v>106197.84</v>
      </c>
      <c r="O1605">
        <v>1962355.39</v>
      </c>
      <c r="P1605">
        <v>0</v>
      </c>
      <c r="Q1605">
        <v>0</v>
      </c>
      <c r="R1605">
        <v>0</v>
      </c>
      <c r="S1605" t="s">
        <v>391</v>
      </c>
      <c r="T1605" t="s">
        <v>31</v>
      </c>
      <c r="U1605" t="s">
        <v>32</v>
      </c>
      <c r="V1605" t="s">
        <v>31</v>
      </c>
      <c r="W1605" t="s">
        <v>33</v>
      </c>
      <c r="X1605" t="s">
        <v>34</v>
      </c>
      <c r="Y1605" t="s">
        <v>35</v>
      </c>
      <c r="Z1605" s="198">
        <v>45709</v>
      </c>
      <c r="AA1605" s="198">
        <v>46112</v>
      </c>
      <c r="AB1605" t="s">
        <v>36</v>
      </c>
      <c r="AC1605">
        <v>2200000</v>
      </c>
      <c r="AD1605" t="s">
        <v>32</v>
      </c>
      <c r="AE1605" t="s">
        <v>45</v>
      </c>
      <c r="AF1605" s="37">
        <v>0</v>
      </c>
      <c r="AH1605" s="3">
        <v>1</v>
      </c>
    </row>
    <row r="1606" spans="1:34" x14ac:dyDescent="0.3">
      <c r="A1606" t="s">
        <v>3372</v>
      </c>
      <c r="B1606" t="s">
        <v>3373</v>
      </c>
      <c r="C1606" t="s">
        <v>1854</v>
      </c>
      <c r="D1606">
        <v>2700000</v>
      </c>
      <c r="E1606">
        <v>2700000</v>
      </c>
      <c r="F1606">
        <v>770686.53</v>
      </c>
      <c r="G1606">
        <v>0</v>
      </c>
      <c r="H1606">
        <v>0</v>
      </c>
      <c r="I1606">
        <v>1512710.94</v>
      </c>
      <c r="J1606" s="186">
        <v>56.026331111111112</v>
      </c>
      <c r="K1606">
        <v>0</v>
      </c>
      <c r="L1606">
        <v>0</v>
      </c>
      <c r="M1606">
        <v>1512710.94</v>
      </c>
      <c r="N1606">
        <v>0</v>
      </c>
      <c r="O1606">
        <v>2283397.4700000002</v>
      </c>
      <c r="P1606">
        <v>0</v>
      </c>
      <c r="Q1606">
        <v>0</v>
      </c>
      <c r="R1606">
        <v>0</v>
      </c>
      <c r="S1606" t="s">
        <v>72</v>
      </c>
      <c r="T1606" t="s">
        <v>41</v>
      </c>
      <c r="U1606" t="s">
        <v>42</v>
      </c>
      <c r="V1606" t="s">
        <v>41</v>
      </c>
      <c r="W1606" t="s">
        <v>33</v>
      </c>
      <c r="X1606" t="s">
        <v>43</v>
      </c>
      <c r="Y1606" t="s">
        <v>35</v>
      </c>
      <c r="Z1606" s="198">
        <v>45712</v>
      </c>
      <c r="AA1606" s="198">
        <v>46081</v>
      </c>
      <c r="AB1606" t="s">
        <v>36</v>
      </c>
      <c r="AC1606">
        <v>2700000</v>
      </c>
      <c r="AD1606" t="s">
        <v>42</v>
      </c>
      <c r="AE1606" t="s">
        <v>45</v>
      </c>
      <c r="AF1606" s="37">
        <v>0</v>
      </c>
      <c r="AH1606" s="3">
        <v>1</v>
      </c>
    </row>
    <row r="1607" spans="1:34" x14ac:dyDescent="0.3">
      <c r="A1607" s="3" t="s">
        <v>3374</v>
      </c>
      <c r="B1607" s="3" t="s">
        <v>3375</v>
      </c>
      <c r="C1607" s="3" t="s">
        <v>1853</v>
      </c>
      <c r="D1607" s="3">
        <v>2600000</v>
      </c>
      <c r="E1607" s="3">
        <v>2600000</v>
      </c>
      <c r="F1607" s="3">
        <v>0</v>
      </c>
      <c r="G1607" s="3">
        <v>0</v>
      </c>
      <c r="H1607" s="3">
        <v>0</v>
      </c>
      <c r="I1607" s="3">
        <v>2043337.41</v>
      </c>
      <c r="J1607" s="3">
        <v>78.589900384615376</v>
      </c>
      <c r="K1607" s="3">
        <v>0</v>
      </c>
      <c r="L1607" s="3">
        <v>0</v>
      </c>
      <c r="M1607" s="3">
        <v>1361111.56</v>
      </c>
      <c r="N1607" s="3">
        <v>682225.85</v>
      </c>
      <c r="O1607" s="3">
        <v>2043337.41</v>
      </c>
      <c r="P1607" s="3">
        <v>0</v>
      </c>
      <c r="Q1607" s="3">
        <v>0</v>
      </c>
      <c r="R1607" s="3">
        <v>0</v>
      </c>
      <c r="S1607" s="3" t="s">
        <v>391</v>
      </c>
      <c r="T1607" s="3" t="s">
        <v>31</v>
      </c>
      <c r="U1607" s="3" t="s">
        <v>32</v>
      </c>
      <c r="V1607" s="3" t="s">
        <v>31</v>
      </c>
      <c r="W1607" s="3" t="s">
        <v>33</v>
      </c>
      <c r="X1607" s="3" t="s">
        <v>34</v>
      </c>
      <c r="Y1607" s="3" t="s">
        <v>35</v>
      </c>
      <c r="Z1607" s="200">
        <v>45712</v>
      </c>
      <c r="AA1607" s="200">
        <v>46112</v>
      </c>
      <c r="AB1607" s="3" t="s">
        <v>36</v>
      </c>
      <c r="AC1607" s="3">
        <v>2600000</v>
      </c>
      <c r="AD1607" s="3" t="s">
        <v>32</v>
      </c>
      <c r="AE1607" s="3" t="s">
        <v>45</v>
      </c>
      <c r="AF1607" s="37">
        <v>0</v>
      </c>
      <c r="AH1607" s="3">
        <v>1</v>
      </c>
    </row>
    <row r="1608" spans="1:34" x14ac:dyDescent="0.3">
      <c r="A1608" s="3" t="s">
        <v>3384</v>
      </c>
      <c r="B1608" s="3" t="s">
        <v>3385</v>
      </c>
      <c r="C1608" s="3" t="s">
        <v>1855</v>
      </c>
      <c r="D1608" s="3">
        <v>1372500</v>
      </c>
      <c r="E1608" s="3">
        <v>1372500</v>
      </c>
      <c r="F1608" s="3">
        <v>0</v>
      </c>
      <c r="G1608" s="3">
        <v>0</v>
      </c>
      <c r="H1608" s="3">
        <v>0</v>
      </c>
      <c r="I1608" s="3">
        <v>0</v>
      </c>
      <c r="J1608" s="3">
        <v>0</v>
      </c>
      <c r="K1608" s="3">
        <v>0</v>
      </c>
      <c r="L1608" s="3">
        <v>0</v>
      </c>
      <c r="M1608" s="3">
        <v>0</v>
      </c>
      <c r="N1608" s="3">
        <v>0</v>
      </c>
      <c r="O1608" s="3">
        <v>0</v>
      </c>
      <c r="P1608" s="3">
        <v>0</v>
      </c>
      <c r="Q1608" s="3">
        <v>0</v>
      </c>
      <c r="R1608" s="3">
        <v>0</v>
      </c>
      <c r="S1608" s="3" t="s">
        <v>286</v>
      </c>
      <c r="T1608" s="3" t="s">
        <v>57</v>
      </c>
      <c r="U1608" s="3" t="s">
        <v>58</v>
      </c>
      <c r="V1608" s="3" t="s">
        <v>57</v>
      </c>
      <c r="W1608" s="3" t="s">
        <v>33</v>
      </c>
      <c r="X1608" s="3" t="s">
        <v>59</v>
      </c>
      <c r="Y1608" s="3" t="s">
        <v>83</v>
      </c>
      <c r="Z1608" s="200">
        <v>45713</v>
      </c>
      <c r="AA1608" s="200">
        <v>46112</v>
      </c>
      <c r="AB1608" s="3" t="s">
        <v>36</v>
      </c>
      <c r="AC1608" s="3">
        <v>1372500</v>
      </c>
      <c r="AD1608" s="3" t="s">
        <v>58</v>
      </c>
      <c r="AE1608" s="3" t="s">
        <v>45</v>
      </c>
      <c r="AF1608" s="37">
        <v>0</v>
      </c>
      <c r="AH1608" s="3">
        <v>1</v>
      </c>
    </row>
    <row r="1609" spans="1:34" x14ac:dyDescent="0.3">
      <c r="A1609" s="3" t="s">
        <v>3386</v>
      </c>
      <c r="B1609" s="3" t="s">
        <v>3387</v>
      </c>
      <c r="C1609" s="3" t="s">
        <v>1855</v>
      </c>
      <c r="D1609" s="3">
        <v>1350000</v>
      </c>
      <c r="E1609" s="3">
        <v>1350000</v>
      </c>
      <c r="F1609" s="3">
        <v>0</v>
      </c>
      <c r="G1609" s="3">
        <v>0</v>
      </c>
      <c r="H1609" s="3">
        <v>0</v>
      </c>
      <c r="I1609" s="3">
        <v>0</v>
      </c>
      <c r="J1609" s="3">
        <v>0</v>
      </c>
      <c r="K1609" s="3">
        <v>0</v>
      </c>
      <c r="L1609" s="3">
        <v>0</v>
      </c>
      <c r="M1609" s="3">
        <v>0</v>
      </c>
      <c r="N1609" s="3">
        <v>0</v>
      </c>
      <c r="O1609" s="3">
        <v>0</v>
      </c>
      <c r="P1609" s="3">
        <v>0</v>
      </c>
      <c r="Q1609" s="3">
        <v>0</v>
      </c>
      <c r="R1609" s="3">
        <v>0</v>
      </c>
      <c r="S1609" s="3" t="s">
        <v>286</v>
      </c>
      <c r="T1609" s="3" t="s">
        <v>57</v>
      </c>
      <c r="U1609" s="3" t="s">
        <v>58</v>
      </c>
      <c r="V1609" s="3" t="s">
        <v>57</v>
      </c>
      <c r="W1609" s="3" t="s">
        <v>33</v>
      </c>
      <c r="X1609" s="3" t="s">
        <v>59</v>
      </c>
      <c r="Y1609" s="3" t="s">
        <v>83</v>
      </c>
      <c r="Z1609" s="200">
        <v>45713</v>
      </c>
      <c r="AA1609" s="200">
        <v>46112</v>
      </c>
      <c r="AB1609" s="3" t="s">
        <v>36</v>
      </c>
      <c r="AC1609" s="3">
        <v>1350000</v>
      </c>
      <c r="AD1609" s="3" t="s">
        <v>58</v>
      </c>
      <c r="AE1609" s="3" t="s">
        <v>45</v>
      </c>
      <c r="AF1609" s="37">
        <v>0</v>
      </c>
      <c r="AH1609" s="3">
        <v>1</v>
      </c>
    </row>
    <row r="1610" spans="1:34" x14ac:dyDescent="0.3">
      <c r="A1610" s="3" t="s">
        <v>3388</v>
      </c>
      <c r="B1610" s="3" t="s">
        <v>3389</v>
      </c>
      <c r="C1610" s="3" t="s">
        <v>1853</v>
      </c>
      <c r="D1610" s="3">
        <v>1200000</v>
      </c>
      <c r="E1610" s="3">
        <v>1200000</v>
      </c>
      <c r="F1610" s="3">
        <v>48997.82</v>
      </c>
      <c r="G1610" s="3">
        <v>0</v>
      </c>
      <c r="H1610" s="3">
        <v>0</v>
      </c>
      <c r="I1610" s="3">
        <v>1078096.73</v>
      </c>
      <c r="J1610" s="3">
        <v>89.84139416666666</v>
      </c>
      <c r="K1610" s="3">
        <v>0</v>
      </c>
      <c r="L1610" s="3">
        <v>0</v>
      </c>
      <c r="M1610" s="3">
        <v>1078096.73</v>
      </c>
      <c r="N1610" s="3">
        <v>0</v>
      </c>
      <c r="O1610" s="3">
        <v>1127094.55</v>
      </c>
      <c r="P1610" s="3">
        <v>0</v>
      </c>
      <c r="Q1610" s="3">
        <v>0</v>
      </c>
      <c r="R1610" s="3">
        <v>0</v>
      </c>
      <c r="S1610" s="3" t="s">
        <v>391</v>
      </c>
      <c r="T1610" s="3" t="s">
        <v>31</v>
      </c>
      <c r="U1610" s="3" t="s">
        <v>32</v>
      </c>
      <c r="V1610" s="3" t="s">
        <v>31</v>
      </c>
      <c r="W1610" s="3" t="s">
        <v>33</v>
      </c>
      <c r="X1610" s="3" t="s">
        <v>34</v>
      </c>
      <c r="Y1610" s="3" t="s">
        <v>35</v>
      </c>
      <c r="Z1610" s="200">
        <v>45713</v>
      </c>
      <c r="AA1610" s="200">
        <v>46112</v>
      </c>
      <c r="AB1610" s="3" t="s">
        <v>36</v>
      </c>
      <c r="AC1610" s="3">
        <v>1200000</v>
      </c>
      <c r="AD1610" s="3" t="s">
        <v>32</v>
      </c>
      <c r="AE1610" s="3" t="s">
        <v>45</v>
      </c>
      <c r="AF1610" s="37">
        <v>0</v>
      </c>
      <c r="AH1610" s="3">
        <v>1</v>
      </c>
    </row>
    <row r="1611" spans="1:34" x14ac:dyDescent="0.3">
      <c r="A1611" s="3" t="s">
        <v>3380</v>
      </c>
      <c r="B1611" s="3" t="s">
        <v>3381</v>
      </c>
      <c r="C1611" s="3" t="s">
        <v>1854</v>
      </c>
      <c r="D1611" s="3">
        <v>2300000</v>
      </c>
      <c r="E1611" s="3">
        <v>2300000</v>
      </c>
      <c r="F1611" s="3">
        <v>53898.77</v>
      </c>
      <c r="G1611" s="3">
        <v>0</v>
      </c>
      <c r="H1611" s="3">
        <v>0</v>
      </c>
      <c r="I1611" s="3">
        <v>990631.93</v>
      </c>
      <c r="J1611" s="3">
        <v>43.070953478260869</v>
      </c>
      <c r="K1611" s="3">
        <v>0</v>
      </c>
      <c r="L1611" s="3">
        <v>0</v>
      </c>
      <c r="M1611" s="3">
        <v>920350</v>
      </c>
      <c r="N1611" s="3">
        <v>70281.929999999993</v>
      </c>
      <c r="O1611" s="3">
        <v>1044530.7</v>
      </c>
      <c r="P1611" s="3">
        <v>0</v>
      </c>
      <c r="Q1611" s="3">
        <v>0</v>
      </c>
      <c r="R1611" s="3">
        <v>0</v>
      </c>
      <c r="S1611" s="3" t="s">
        <v>72</v>
      </c>
      <c r="T1611" s="3" t="s">
        <v>41</v>
      </c>
      <c r="U1611" s="3" t="s">
        <v>42</v>
      </c>
      <c r="V1611" s="3" t="s">
        <v>41</v>
      </c>
      <c r="W1611" s="3" t="s">
        <v>33</v>
      </c>
      <c r="X1611" s="3" t="s">
        <v>43</v>
      </c>
      <c r="Y1611" s="3" t="s">
        <v>35</v>
      </c>
      <c r="Z1611" s="200">
        <v>45714</v>
      </c>
      <c r="AA1611" s="200">
        <v>46081</v>
      </c>
      <c r="AB1611" s="3" t="s">
        <v>36</v>
      </c>
      <c r="AC1611" s="3">
        <v>2300000</v>
      </c>
      <c r="AD1611" s="3" t="s">
        <v>42</v>
      </c>
      <c r="AE1611" s="3" t="s">
        <v>45</v>
      </c>
      <c r="AF1611" s="37">
        <v>0</v>
      </c>
      <c r="AH1611" s="3">
        <v>1</v>
      </c>
    </row>
    <row r="1612" spans="1:34" x14ac:dyDescent="0.3">
      <c r="A1612" s="3" t="s">
        <v>3378</v>
      </c>
      <c r="B1612" s="3" t="s">
        <v>3379</v>
      </c>
      <c r="C1612" s="3" t="s">
        <v>1854</v>
      </c>
      <c r="D1612" s="3">
        <v>2100000</v>
      </c>
      <c r="E1612" s="3">
        <v>2100000</v>
      </c>
      <c r="F1612" s="3">
        <v>0</v>
      </c>
      <c r="G1612" s="3">
        <v>0</v>
      </c>
      <c r="H1612" s="3">
        <v>0</v>
      </c>
      <c r="I1612" s="3">
        <v>0</v>
      </c>
      <c r="J1612" s="3">
        <v>0</v>
      </c>
      <c r="K1612" s="3">
        <v>0</v>
      </c>
      <c r="L1612" s="3">
        <v>0</v>
      </c>
      <c r="M1612" s="3">
        <v>0</v>
      </c>
      <c r="N1612" s="3">
        <v>0</v>
      </c>
      <c r="O1612" s="3">
        <v>0</v>
      </c>
      <c r="P1612" s="3">
        <v>0</v>
      </c>
      <c r="Q1612" s="3">
        <v>0</v>
      </c>
      <c r="R1612" s="3">
        <v>0</v>
      </c>
      <c r="S1612" s="3" t="s">
        <v>72</v>
      </c>
      <c r="T1612" s="3" t="s">
        <v>41</v>
      </c>
      <c r="U1612" s="3" t="s">
        <v>42</v>
      </c>
      <c r="V1612" s="3" t="s">
        <v>41</v>
      </c>
      <c r="W1612" s="3" t="s">
        <v>33</v>
      </c>
      <c r="X1612" s="3" t="s">
        <v>43</v>
      </c>
      <c r="Y1612" s="3" t="s">
        <v>83</v>
      </c>
      <c r="Z1612" s="200">
        <v>45714</v>
      </c>
      <c r="AA1612" s="200">
        <v>46081</v>
      </c>
      <c r="AB1612" s="3" t="s">
        <v>36</v>
      </c>
      <c r="AC1612" s="3">
        <v>2100000</v>
      </c>
      <c r="AD1612" s="3" t="s">
        <v>42</v>
      </c>
      <c r="AE1612" s="3" t="s">
        <v>45</v>
      </c>
      <c r="AF1612" s="37">
        <v>0</v>
      </c>
      <c r="AH1612" s="3">
        <v>1</v>
      </c>
    </row>
    <row r="1613" spans="1:34" x14ac:dyDescent="0.3">
      <c r="A1613" s="3" t="s">
        <v>3382</v>
      </c>
      <c r="B1613" s="3" t="s">
        <v>3383</v>
      </c>
      <c r="C1613" s="3" t="s">
        <v>1854</v>
      </c>
      <c r="D1613" s="3">
        <v>1200000</v>
      </c>
      <c r="E1613" s="3">
        <v>1200000</v>
      </c>
      <c r="F1613" s="3">
        <v>0</v>
      </c>
      <c r="G1613" s="3">
        <v>0</v>
      </c>
      <c r="H1613" s="3">
        <v>0</v>
      </c>
      <c r="I1613" s="3">
        <v>0</v>
      </c>
      <c r="J1613" s="3">
        <v>0</v>
      </c>
      <c r="K1613" s="3">
        <v>0</v>
      </c>
      <c r="L1613" s="3">
        <v>0</v>
      </c>
      <c r="M1613" s="3">
        <v>0</v>
      </c>
      <c r="N1613" s="3">
        <v>0</v>
      </c>
      <c r="O1613" s="3">
        <v>0</v>
      </c>
      <c r="P1613" s="3">
        <v>0</v>
      </c>
      <c r="Q1613" s="3">
        <v>0</v>
      </c>
      <c r="R1613" s="3">
        <v>0</v>
      </c>
      <c r="S1613" s="3" t="s">
        <v>72</v>
      </c>
      <c r="T1613" s="3" t="s">
        <v>41</v>
      </c>
      <c r="U1613" s="3" t="s">
        <v>42</v>
      </c>
      <c r="V1613" s="3" t="s">
        <v>41</v>
      </c>
      <c r="W1613" s="3" t="s">
        <v>33</v>
      </c>
      <c r="X1613" s="3" t="s">
        <v>43</v>
      </c>
      <c r="Y1613" s="3" t="s">
        <v>83</v>
      </c>
      <c r="Z1613" s="200">
        <v>45714</v>
      </c>
      <c r="AA1613" s="200">
        <v>46081</v>
      </c>
      <c r="AB1613" s="3" t="s">
        <v>36</v>
      </c>
      <c r="AC1613" s="3">
        <v>1200000</v>
      </c>
      <c r="AD1613" s="3" t="s">
        <v>42</v>
      </c>
      <c r="AE1613" s="3" t="s">
        <v>45</v>
      </c>
      <c r="AF1613" s="37">
        <v>0</v>
      </c>
      <c r="AH1613" s="3">
        <v>1</v>
      </c>
    </row>
    <row r="1614" spans="1:34" x14ac:dyDescent="0.3">
      <c r="A1614" s="3" t="s">
        <v>3392</v>
      </c>
      <c r="B1614" s="3" t="s">
        <v>3393</v>
      </c>
      <c r="C1614" s="3" t="s">
        <v>1856</v>
      </c>
      <c r="D1614" s="3">
        <v>3000000</v>
      </c>
      <c r="E1614" s="3">
        <v>3000000</v>
      </c>
      <c r="F1614" s="3">
        <v>0</v>
      </c>
      <c r="G1614" s="3">
        <v>28071.7</v>
      </c>
      <c r="H1614" s="3">
        <v>28071.7</v>
      </c>
      <c r="I1614" s="3">
        <v>2996280.79</v>
      </c>
      <c r="J1614" s="3">
        <v>99.876026333333328</v>
      </c>
      <c r="K1614" s="3">
        <v>0</v>
      </c>
      <c r="L1614" s="3">
        <v>0</v>
      </c>
      <c r="M1614" s="3">
        <v>2929956.15</v>
      </c>
      <c r="N1614" s="3">
        <v>38252.94</v>
      </c>
      <c r="O1614" s="3">
        <v>2996280.79</v>
      </c>
      <c r="P1614" s="3">
        <v>0</v>
      </c>
      <c r="Q1614" s="3">
        <v>0</v>
      </c>
      <c r="R1614" s="3">
        <v>0</v>
      </c>
      <c r="S1614" s="3" t="s">
        <v>3017</v>
      </c>
      <c r="T1614" s="3" t="s">
        <v>76</v>
      </c>
      <c r="U1614" s="3" t="s">
        <v>77</v>
      </c>
      <c r="V1614" s="3" t="s">
        <v>76</v>
      </c>
      <c r="W1614" s="3" t="s">
        <v>33</v>
      </c>
      <c r="X1614" s="3" t="s">
        <v>78</v>
      </c>
      <c r="Y1614" s="3" t="s">
        <v>86</v>
      </c>
      <c r="Z1614" s="200">
        <v>45715</v>
      </c>
      <c r="AA1614" s="200">
        <v>46203</v>
      </c>
      <c r="AB1614" s="3" t="s">
        <v>36</v>
      </c>
      <c r="AC1614" s="3">
        <v>3000000</v>
      </c>
      <c r="AD1614" s="3" t="s">
        <v>77</v>
      </c>
      <c r="AE1614" s="3" t="s">
        <v>45</v>
      </c>
      <c r="AF1614" s="37">
        <v>0</v>
      </c>
      <c r="AH1614" s="3">
        <v>1</v>
      </c>
    </row>
    <row r="1615" spans="1:34" x14ac:dyDescent="0.3">
      <c r="A1615" s="3" t="s">
        <v>3394</v>
      </c>
      <c r="B1615" s="3" t="s">
        <v>3395</v>
      </c>
      <c r="C1615" t="s">
        <v>1856</v>
      </c>
      <c r="D1615" s="3">
        <v>600000</v>
      </c>
      <c r="E1615" s="3">
        <v>600000</v>
      </c>
      <c r="F1615" s="3">
        <v>0</v>
      </c>
      <c r="G1615" s="3">
        <v>20000</v>
      </c>
      <c r="H1615" s="3">
        <v>20000</v>
      </c>
      <c r="I1615" s="3">
        <v>587037.69999999995</v>
      </c>
      <c r="J1615" s="3">
        <v>97.839616666666657</v>
      </c>
      <c r="K1615" s="3">
        <v>0</v>
      </c>
      <c r="L1615" s="3">
        <v>0</v>
      </c>
      <c r="M1615" s="3">
        <v>567037.69999999995</v>
      </c>
      <c r="N1615" s="3">
        <v>0</v>
      </c>
      <c r="O1615" s="3">
        <v>587037.69999999995</v>
      </c>
      <c r="P1615" s="3">
        <v>0</v>
      </c>
      <c r="Q1615" s="3">
        <v>0</v>
      </c>
      <c r="R1615" s="3">
        <v>0</v>
      </c>
      <c r="S1615" s="3" t="s">
        <v>3017</v>
      </c>
      <c r="T1615" s="3" t="s">
        <v>76</v>
      </c>
      <c r="U1615" s="3" t="s">
        <v>77</v>
      </c>
      <c r="V1615" s="3" t="s">
        <v>76</v>
      </c>
      <c r="W1615" s="3" t="s">
        <v>33</v>
      </c>
      <c r="X1615" s="3" t="s">
        <v>78</v>
      </c>
      <c r="Y1615" s="3" t="s">
        <v>44</v>
      </c>
      <c r="Z1615" s="200">
        <v>45715</v>
      </c>
      <c r="AA1615" s="200">
        <v>46203</v>
      </c>
      <c r="AB1615" s="3" t="s">
        <v>36</v>
      </c>
      <c r="AC1615" s="3">
        <v>600000</v>
      </c>
      <c r="AD1615" s="3" t="s">
        <v>77</v>
      </c>
      <c r="AE1615" s="3" t="s">
        <v>45</v>
      </c>
      <c r="AF1615" s="37">
        <v>0</v>
      </c>
      <c r="AH1615" s="3">
        <v>1</v>
      </c>
    </row>
    <row r="1616" spans="1:34" x14ac:dyDescent="0.3">
      <c r="A1616" s="3" t="s">
        <v>3396</v>
      </c>
      <c r="B1616" s="3" t="s">
        <v>3397</v>
      </c>
      <c r="C1616" s="3" t="s">
        <v>1857</v>
      </c>
      <c r="D1616" s="3">
        <v>3130000</v>
      </c>
      <c r="E1616" s="3">
        <v>3130000</v>
      </c>
      <c r="F1616" s="3">
        <v>0</v>
      </c>
      <c r="G1616" s="3">
        <v>0</v>
      </c>
      <c r="H1616" s="3">
        <v>0</v>
      </c>
      <c r="I1616" s="3">
        <v>0</v>
      </c>
      <c r="J1616" s="3">
        <v>0</v>
      </c>
      <c r="K1616" s="3">
        <v>0</v>
      </c>
      <c r="L1616" s="3">
        <v>0</v>
      </c>
      <c r="M1616" s="3">
        <v>0</v>
      </c>
      <c r="N1616" s="3">
        <v>0</v>
      </c>
      <c r="O1616" s="3">
        <v>0</v>
      </c>
      <c r="P1616" s="3">
        <v>0</v>
      </c>
      <c r="Q1616" s="3">
        <v>0</v>
      </c>
      <c r="R1616" s="3">
        <v>0</v>
      </c>
      <c r="S1616" s="3" t="s">
        <v>2156</v>
      </c>
      <c r="T1616" s="3" t="s">
        <v>100</v>
      </c>
      <c r="U1616" s="3" t="s">
        <v>101</v>
      </c>
      <c r="V1616" s="3" t="s">
        <v>100</v>
      </c>
      <c r="W1616" s="3" t="s">
        <v>33</v>
      </c>
      <c r="X1616" s="3" t="s">
        <v>102</v>
      </c>
      <c r="Y1616" s="3" t="s">
        <v>83</v>
      </c>
      <c r="Z1616" s="200">
        <v>45715</v>
      </c>
      <c r="AA1616" s="200">
        <v>46022</v>
      </c>
      <c r="AB1616" s="3" t="s">
        <v>36</v>
      </c>
      <c r="AC1616" s="3">
        <v>3130000</v>
      </c>
      <c r="AD1616" s="3" t="s">
        <v>101</v>
      </c>
      <c r="AE1616" s="3" t="s">
        <v>45</v>
      </c>
      <c r="AF1616" s="37">
        <v>0</v>
      </c>
      <c r="AH1616" s="3">
        <v>1</v>
      </c>
    </row>
    <row r="1617" spans="1:34" x14ac:dyDescent="0.3">
      <c r="A1617" s="3" t="s">
        <v>3408</v>
      </c>
      <c r="B1617" s="3" t="s">
        <v>3409</v>
      </c>
      <c r="C1617" s="3" t="s">
        <v>1856</v>
      </c>
      <c r="D1617" s="3">
        <v>2600000</v>
      </c>
      <c r="E1617" s="3">
        <v>2600000</v>
      </c>
      <c r="F1617" s="3">
        <v>0</v>
      </c>
      <c r="G1617" s="3">
        <v>0</v>
      </c>
      <c r="H1617" s="3">
        <v>0</v>
      </c>
      <c r="I1617" s="3">
        <v>0</v>
      </c>
      <c r="J1617" s="3">
        <v>0</v>
      </c>
      <c r="K1617" s="3">
        <v>0</v>
      </c>
      <c r="L1617" s="3">
        <v>0</v>
      </c>
      <c r="M1617" s="3">
        <v>0</v>
      </c>
      <c r="N1617" s="3">
        <v>0</v>
      </c>
      <c r="O1617" s="3">
        <v>0</v>
      </c>
      <c r="P1617" s="3">
        <v>0</v>
      </c>
      <c r="Q1617" s="3">
        <v>0</v>
      </c>
      <c r="R1617" s="3">
        <v>0</v>
      </c>
      <c r="S1617" s="3" t="s">
        <v>3017</v>
      </c>
      <c r="T1617" s="3" t="s">
        <v>76</v>
      </c>
      <c r="U1617" s="3" t="s">
        <v>77</v>
      </c>
      <c r="V1617" s="3" t="s">
        <v>76</v>
      </c>
      <c r="W1617" s="3" t="s">
        <v>33</v>
      </c>
      <c r="X1617" s="3" t="s">
        <v>78</v>
      </c>
      <c r="Y1617" s="3" t="s">
        <v>83</v>
      </c>
      <c r="Z1617" s="200">
        <v>45715</v>
      </c>
      <c r="AA1617" s="200">
        <v>46203</v>
      </c>
      <c r="AB1617" s="3" t="s">
        <v>36</v>
      </c>
      <c r="AC1617" s="3">
        <v>2600000</v>
      </c>
      <c r="AD1617" s="3" t="s">
        <v>77</v>
      </c>
      <c r="AE1617" s="3" t="s">
        <v>45</v>
      </c>
      <c r="AF1617" s="37">
        <v>0</v>
      </c>
      <c r="AH1617" s="3">
        <v>1</v>
      </c>
    </row>
    <row r="1618" spans="1:34" x14ac:dyDescent="0.3">
      <c r="A1618" s="3" t="s">
        <v>3400</v>
      </c>
      <c r="B1618" s="3" t="s">
        <v>3401</v>
      </c>
      <c r="C1618" s="3" t="s">
        <v>1860</v>
      </c>
      <c r="D1618" s="3">
        <v>11500000</v>
      </c>
      <c r="E1618" s="3">
        <v>11500000</v>
      </c>
      <c r="F1618" s="3">
        <v>5558572.5899999999</v>
      </c>
      <c r="G1618" s="3">
        <v>0</v>
      </c>
      <c r="H1618" s="3">
        <v>0</v>
      </c>
      <c r="I1618" s="3">
        <v>2949002.75</v>
      </c>
      <c r="J1618" s="3">
        <v>25.643502173913042</v>
      </c>
      <c r="K1618" s="3">
        <v>0</v>
      </c>
      <c r="L1618" s="3">
        <v>0</v>
      </c>
      <c r="M1618" s="3">
        <v>2860800.59</v>
      </c>
      <c r="N1618" s="3">
        <v>88202.16</v>
      </c>
      <c r="O1618" s="3">
        <v>8507575.3399999999</v>
      </c>
      <c r="P1618" s="3">
        <v>0</v>
      </c>
      <c r="Q1618" s="3">
        <v>0</v>
      </c>
      <c r="R1618" s="3">
        <v>0</v>
      </c>
      <c r="S1618" s="3" t="s">
        <v>111</v>
      </c>
      <c r="T1618" s="3" t="s">
        <v>112</v>
      </c>
      <c r="U1618" s="3" t="s">
        <v>113</v>
      </c>
      <c r="V1618" s="3" t="s">
        <v>112</v>
      </c>
      <c r="W1618" s="3" t="s">
        <v>33</v>
      </c>
      <c r="X1618" s="3" t="s">
        <v>114</v>
      </c>
      <c r="Y1618" s="3" t="s">
        <v>35</v>
      </c>
      <c r="Z1618" s="200">
        <v>45715</v>
      </c>
      <c r="AA1618" s="200">
        <v>46112</v>
      </c>
      <c r="AB1618" s="3" t="s">
        <v>36</v>
      </c>
      <c r="AC1618" s="3">
        <v>11500000</v>
      </c>
      <c r="AD1618" s="3" t="s">
        <v>113</v>
      </c>
      <c r="AE1618" s="3" t="s">
        <v>45</v>
      </c>
    </row>
    <row r="1619" spans="1:34" x14ac:dyDescent="0.3">
      <c r="A1619" s="3" t="s">
        <v>3402</v>
      </c>
      <c r="B1619" s="3" t="s">
        <v>3403</v>
      </c>
      <c r="C1619" s="3" t="s">
        <v>1856</v>
      </c>
      <c r="D1619" s="3">
        <v>2200000</v>
      </c>
      <c r="E1619" s="3">
        <v>2200000</v>
      </c>
      <c r="F1619" s="3">
        <v>0</v>
      </c>
      <c r="G1619" s="3">
        <v>0</v>
      </c>
      <c r="H1619" s="3">
        <v>0</v>
      </c>
      <c r="I1619" s="3">
        <v>0</v>
      </c>
      <c r="J1619" s="3">
        <v>0</v>
      </c>
      <c r="K1619" s="3">
        <v>0</v>
      </c>
      <c r="L1619" s="3">
        <v>0</v>
      </c>
      <c r="M1619" s="3">
        <v>0</v>
      </c>
      <c r="N1619" s="3">
        <v>0</v>
      </c>
      <c r="O1619" s="3">
        <v>0</v>
      </c>
      <c r="P1619" s="3">
        <v>0</v>
      </c>
      <c r="Q1619" s="3">
        <v>0</v>
      </c>
      <c r="R1619" s="3">
        <v>0</v>
      </c>
      <c r="S1619" s="3" t="s">
        <v>3017</v>
      </c>
      <c r="T1619" s="3" t="s">
        <v>76</v>
      </c>
      <c r="U1619" s="3" t="s">
        <v>77</v>
      </c>
      <c r="V1619" s="3" t="s">
        <v>76</v>
      </c>
      <c r="W1619" s="3" t="s">
        <v>33</v>
      </c>
      <c r="X1619" s="3" t="s">
        <v>78</v>
      </c>
      <c r="Y1619" s="3" t="s">
        <v>83</v>
      </c>
      <c r="Z1619" s="200">
        <v>45715</v>
      </c>
      <c r="AA1619" s="200">
        <v>46203</v>
      </c>
      <c r="AB1619" s="3" t="s">
        <v>36</v>
      </c>
      <c r="AC1619" s="3">
        <v>2200000</v>
      </c>
      <c r="AD1619" s="3" t="s">
        <v>77</v>
      </c>
      <c r="AE1619" s="3" t="s">
        <v>45</v>
      </c>
    </row>
    <row r="1620" spans="1:34" x14ac:dyDescent="0.3">
      <c r="A1620" s="3" t="s">
        <v>3398</v>
      </c>
      <c r="B1620" s="3" t="s">
        <v>3399</v>
      </c>
      <c r="C1620" s="3" t="s">
        <v>1853</v>
      </c>
      <c r="D1620" s="3">
        <v>10000000</v>
      </c>
      <c r="E1620" s="3">
        <v>10000000</v>
      </c>
      <c r="F1620" s="3">
        <v>198975.92</v>
      </c>
      <c r="G1620" s="3">
        <v>0</v>
      </c>
      <c r="H1620" s="3">
        <v>0</v>
      </c>
      <c r="I1620" s="3">
        <v>6401481.1900000004</v>
      </c>
      <c r="J1620" s="3">
        <v>64.014811899999998</v>
      </c>
      <c r="K1620" s="3">
        <v>0</v>
      </c>
      <c r="L1620" s="3">
        <v>0</v>
      </c>
      <c r="M1620" s="3">
        <v>4721754</v>
      </c>
      <c r="N1620" s="3">
        <v>1679727.19</v>
      </c>
      <c r="O1620" s="3">
        <v>6600457.1100000003</v>
      </c>
      <c r="P1620" s="3">
        <v>0</v>
      </c>
      <c r="Q1620" s="3">
        <v>0</v>
      </c>
      <c r="R1620" s="3">
        <v>0</v>
      </c>
      <c r="S1620" s="3" t="s">
        <v>391</v>
      </c>
      <c r="T1620" s="3" t="s">
        <v>31</v>
      </c>
      <c r="U1620" s="3" t="s">
        <v>32</v>
      </c>
      <c r="V1620" s="3" t="s">
        <v>31</v>
      </c>
      <c r="W1620" s="3" t="s">
        <v>33</v>
      </c>
      <c r="X1620" s="3" t="s">
        <v>34</v>
      </c>
      <c r="Y1620" s="3" t="s">
        <v>35</v>
      </c>
      <c r="Z1620" s="200">
        <v>45715</v>
      </c>
      <c r="AA1620" s="200">
        <v>46112</v>
      </c>
      <c r="AB1620" s="3" t="s">
        <v>36</v>
      </c>
      <c r="AC1620" s="3">
        <v>10000000</v>
      </c>
      <c r="AD1620" s="3" t="s">
        <v>32</v>
      </c>
      <c r="AE1620" s="3" t="s">
        <v>45</v>
      </c>
    </row>
    <row r="1621" spans="1:34" x14ac:dyDescent="0.3">
      <c r="A1621" s="3" t="s">
        <v>3404</v>
      </c>
      <c r="B1621" s="3" t="s">
        <v>3405</v>
      </c>
      <c r="C1621" s="3" t="s">
        <v>1856</v>
      </c>
      <c r="D1621" s="3">
        <v>1700000</v>
      </c>
      <c r="E1621" s="3">
        <v>1700000</v>
      </c>
      <c r="F1621" s="3">
        <v>0</v>
      </c>
      <c r="G1621" s="3">
        <v>0</v>
      </c>
      <c r="H1621" s="3">
        <v>0</v>
      </c>
      <c r="I1621" s="3">
        <v>0</v>
      </c>
      <c r="J1621" s="3">
        <v>0</v>
      </c>
      <c r="K1621" s="3">
        <v>0</v>
      </c>
      <c r="L1621" s="3">
        <v>0</v>
      </c>
      <c r="M1621" s="3">
        <v>0</v>
      </c>
      <c r="N1621" s="3">
        <v>0</v>
      </c>
      <c r="O1621" s="3">
        <v>0</v>
      </c>
      <c r="P1621" s="3">
        <v>0</v>
      </c>
      <c r="Q1621" s="3">
        <v>0</v>
      </c>
      <c r="R1621" s="3">
        <v>0</v>
      </c>
      <c r="S1621" s="3" t="s">
        <v>3017</v>
      </c>
      <c r="T1621" s="3" t="s">
        <v>76</v>
      </c>
      <c r="U1621" s="3" t="s">
        <v>77</v>
      </c>
      <c r="V1621" s="3" t="s">
        <v>76</v>
      </c>
      <c r="W1621" s="3" t="s">
        <v>33</v>
      </c>
      <c r="X1621" s="3" t="s">
        <v>78</v>
      </c>
      <c r="Y1621" s="3" t="s">
        <v>83</v>
      </c>
      <c r="Z1621" s="200">
        <v>45715</v>
      </c>
      <c r="AA1621" s="200">
        <v>46203</v>
      </c>
      <c r="AB1621" s="3" t="s">
        <v>36</v>
      </c>
      <c r="AC1621" s="3">
        <v>1700000</v>
      </c>
      <c r="AD1621" s="3" t="s">
        <v>77</v>
      </c>
      <c r="AE1621" s="3" t="s">
        <v>45</v>
      </c>
    </row>
    <row r="1622" spans="1:34" x14ac:dyDescent="0.3">
      <c r="A1622" s="3" t="s">
        <v>3406</v>
      </c>
      <c r="B1622" s="3" t="s">
        <v>3407</v>
      </c>
      <c r="C1622" s="3" t="s">
        <v>1856</v>
      </c>
      <c r="D1622" s="3">
        <v>3000000</v>
      </c>
      <c r="E1622" s="3">
        <v>3000000</v>
      </c>
      <c r="F1622" s="3">
        <v>0</v>
      </c>
      <c r="G1622" s="3">
        <v>0</v>
      </c>
      <c r="H1622" s="3">
        <v>0</v>
      </c>
      <c r="I1622" s="3">
        <v>3044326.86</v>
      </c>
      <c r="J1622" s="3">
        <v>101.47756199999999</v>
      </c>
      <c r="K1622" s="3">
        <v>0</v>
      </c>
      <c r="L1622" s="3">
        <v>0</v>
      </c>
      <c r="M1622" s="3">
        <v>2994015.86</v>
      </c>
      <c r="N1622" s="3">
        <v>50311</v>
      </c>
      <c r="O1622" s="3">
        <v>3044326.86</v>
      </c>
      <c r="P1622" s="3">
        <v>0</v>
      </c>
      <c r="Q1622" s="3">
        <v>0</v>
      </c>
      <c r="R1622" s="3">
        <v>0</v>
      </c>
      <c r="S1622" s="3" t="s">
        <v>3017</v>
      </c>
      <c r="T1622" s="3" t="s">
        <v>76</v>
      </c>
      <c r="U1622" s="3" t="s">
        <v>77</v>
      </c>
      <c r="V1622" s="3" t="s">
        <v>76</v>
      </c>
      <c r="W1622" s="3" t="s">
        <v>33</v>
      </c>
      <c r="X1622" s="3" t="s">
        <v>78</v>
      </c>
      <c r="Y1622" s="3" t="s">
        <v>86</v>
      </c>
      <c r="Z1622" s="200">
        <v>45715</v>
      </c>
      <c r="AA1622" s="200">
        <v>46203</v>
      </c>
      <c r="AB1622" s="3" t="s">
        <v>36</v>
      </c>
      <c r="AC1622" s="3">
        <v>3000000</v>
      </c>
      <c r="AD1622" s="3" t="s">
        <v>77</v>
      </c>
      <c r="AE1622" s="3" t="s">
        <v>45</v>
      </c>
    </row>
    <row r="1623" spans="1:34" x14ac:dyDescent="0.3">
      <c r="A1623" s="3" t="s">
        <v>3414</v>
      </c>
      <c r="B1623" s="3" t="s">
        <v>3415</v>
      </c>
      <c r="C1623" s="3" t="s">
        <v>1856</v>
      </c>
      <c r="D1623" s="3">
        <v>2500000</v>
      </c>
      <c r="E1623" s="3">
        <v>2500000</v>
      </c>
      <c r="F1623" s="3">
        <v>0</v>
      </c>
      <c r="G1623" s="3">
        <v>50000</v>
      </c>
      <c r="H1623" s="3">
        <v>50000</v>
      </c>
      <c r="I1623" s="3">
        <v>1546691.33</v>
      </c>
      <c r="J1623" s="3">
        <v>61.867653199999999</v>
      </c>
      <c r="K1623" s="3">
        <v>0</v>
      </c>
      <c r="L1623" s="3">
        <v>0</v>
      </c>
      <c r="M1623" s="3">
        <v>504248.1</v>
      </c>
      <c r="N1623" s="3">
        <v>992443.23</v>
      </c>
      <c r="O1623" s="3">
        <v>1546691.33</v>
      </c>
      <c r="P1623" s="3">
        <v>0</v>
      </c>
      <c r="Q1623" s="3">
        <v>0</v>
      </c>
      <c r="R1623" s="3">
        <v>0</v>
      </c>
      <c r="S1623" s="3" t="s">
        <v>3017</v>
      </c>
      <c r="T1623" s="3" t="s">
        <v>76</v>
      </c>
      <c r="U1623" s="3" t="s">
        <v>77</v>
      </c>
      <c r="V1623" s="3" t="s">
        <v>76</v>
      </c>
      <c r="W1623" s="3" t="s">
        <v>33</v>
      </c>
      <c r="X1623" s="3" t="s">
        <v>78</v>
      </c>
      <c r="Y1623" s="3" t="s">
        <v>35</v>
      </c>
      <c r="Z1623" s="200">
        <v>45715</v>
      </c>
      <c r="AA1623" s="200">
        <v>46295</v>
      </c>
      <c r="AB1623" s="3" t="s">
        <v>36</v>
      </c>
      <c r="AC1623" s="3">
        <v>2500000</v>
      </c>
      <c r="AD1623" s="3" t="s">
        <v>77</v>
      </c>
      <c r="AE1623" s="3" t="s">
        <v>45</v>
      </c>
    </row>
    <row r="1624" spans="1:34" x14ac:dyDescent="0.3">
      <c r="A1624" s="3" t="s">
        <v>3410</v>
      </c>
      <c r="B1624" s="3" t="s">
        <v>3411</v>
      </c>
      <c r="C1624" s="3" t="s">
        <v>1858</v>
      </c>
      <c r="D1624" s="3">
        <v>7500000</v>
      </c>
      <c r="E1624" s="3">
        <v>7500000</v>
      </c>
      <c r="F1624" s="3">
        <v>1572703.51</v>
      </c>
      <c r="G1624" s="3">
        <v>0</v>
      </c>
      <c r="H1624" s="3">
        <v>0</v>
      </c>
      <c r="I1624" s="3">
        <v>5507380.3200000003</v>
      </c>
      <c r="J1624" s="3">
        <v>73.431737600000005</v>
      </c>
      <c r="K1624" s="3">
        <v>0</v>
      </c>
      <c r="L1624" s="3">
        <v>0</v>
      </c>
      <c r="M1624" s="3">
        <v>5507380.3200000003</v>
      </c>
      <c r="N1624" s="3">
        <v>0</v>
      </c>
      <c r="O1624" s="3">
        <v>7080083.8300000001</v>
      </c>
      <c r="P1624" s="3">
        <v>0</v>
      </c>
      <c r="Q1624" s="3">
        <v>0</v>
      </c>
      <c r="R1624" s="3">
        <v>0</v>
      </c>
      <c r="S1624" s="3" t="s">
        <v>1231</v>
      </c>
      <c r="T1624" s="3" t="s">
        <v>51</v>
      </c>
      <c r="U1624" s="3" t="s">
        <v>52</v>
      </c>
      <c r="V1624" s="3" t="s">
        <v>51</v>
      </c>
      <c r="W1624" s="3" t="s">
        <v>33</v>
      </c>
      <c r="X1624" s="3" t="s">
        <v>53</v>
      </c>
      <c r="Y1624" s="3" t="s">
        <v>35</v>
      </c>
      <c r="Z1624" s="200">
        <v>45383</v>
      </c>
      <c r="AA1624" s="200">
        <v>46112</v>
      </c>
      <c r="AB1624" s="3" t="s">
        <v>36</v>
      </c>
      <c r="AC1624" s="3">
        <v>7500000</v>
      </c>
      <c r="AD1624" s="3" t="s">
        <v>52</v>
      </c>
      <c r="AE1624" s="3" t="s">
        <v>45</v>
      </c>
    </row>
    <row r="1625" spans="1:34" x14ac:dyDescent="0.3">
      <c r="A1625" s="3" t="s">
        <v>3412</v>
      </c>
      <c r="B1625" s="3" t="s">
        <v>3413</v>
      </c>
      <c r="C1625" s="3" t="s">
        <v>1858</v>
      </c>
      <c r="D1625" s="3">
        <v>7500000</v>
      </c>
      <c r="E1625" s="3">
        <v>7500000</v>
      </c>
      <c r="F1625" s="3">
        <v>1131207.74</v>
      </c>
      <c r="G1625" s="3">
        <v>0</v>
      </c>
      <c r="H1625" s="3">
        <v>0</v>
      </c>
      <c r="I1625" s="3">
        <v>3564294.93</v>
      </c>
      <c r="J1625" s="3">
        <v>47.5239324</v>
      </c>
      <c r="K1625" s="3">
        <v>0</v>
      </c>
      <c r="L1625" s="3">
        <v>0</v>
      </c>
      <c r="M1625" s="3">
        <v>3564294.93</v>
      </c>
      <c r="N1625" s="3">
        <v>0</v>
      </c>
      <c r="O1625" s="3">
        <v>4695502.67</v>
      </c>
      <c r="P1625" s="3">
        <v>0</v>
      </c>
      <c r="Q1625" s="3">
        <v>0</v>
      </c>
      <c r="R1625" s="3">
        <v>0</v>
      </c>
      <c r="S1625" s="3" t="s">
        <v>3204</v>
      </c>
      <c r="T1625" s="3" t="s">
        <v>51</v>
      </c>
      <c r="U1625" s="3" t="s">
        <v>52</v>
      </c>
      <c r="V1625" s="3" t="s">
        <v>51</v>
      </c>
      <c r="W1625" s="3" t="s">
        <v>33</v>
      </c>
      <c r="X1625" s="3" t="s">
        <v>53</v>
      </c>
      <c r="Y1625" s="3" t="s">
        <v>35</v>
      </c>
      <c r="Z1625" s="200">
        <v>45383</v>
      </c>
      <c r="AA1625" s="200">
        <v>46112</v>
      </c>
      <c r="AB1625" s="3" t="s">
        <v>36</v>
      </c>
      <c r="AC1625" s="3">
        <v>7500000</v>
      </c>
      <c r="AD1625" s="3" t="s">
        <v>52</v>
      </c>
      <c r="AE1625" s="3" t="s">
        <v>45</v>
      </c>
    </row>
    <row r="1626" spans="1:34" x14ac:dyDescent="0.3">
      <c r="A1626" s="3" t="s">
        <v>3587</v>
      </c>
      <c r="B1626" s="3" t="s">
        <v>3588</v>
      </c>
      <c r="C1626" s="3" t="s">
        <v>1858</v>
      </c>
      <c r="D1626" s="3">
        <v>8000000</v>
      </c>
      <c r="E1626" s="3">
        <v>8000000</v>
      </c>
      <c r="F1626" s="3">
        <v>0</v>
      </c>
      <c r="G1626" s="3">
        <v>0</v>
      </c>
      <c r="H1626" s="3">
        <v>0</v>
      </c>
      <c r="I1626" s="3">
        <v>0</v>
      </c>
      <c r="J1626" s="3">
        <v>0</v>
      </c>
      <c r="K1626" s="3">
        <v>0</v>
      </c>
      <c r="L1626" s="3">
        <v>0</v>
      </c>
      <c r="M1626" s="3">
        <v>0</v>
      </c>
      <c r="N1626" s="3">
        <v>0</v>
      </c>
      <c r="O1626" s="3">
        <v>0</v>
      </c>
      <c r="P1626" s="3">
        <v>0</v>
      </c>
      <c r="Q1626" s="3">
        <v>0</v>
      </c>
      <c r="R1626" s="3">
        <v>0</v>
      </c>
      <c r="S1626" s="3" t="s">
        <v>1231</v>
      </c>
      <c r="T1626" s="3" t="s">
        <v>51</v>
      </c>
      <c r="U1626" s="3" t="s">
        <v>52</v>
      </c>
      <c r="V1626" s="3" t="s">
        <v>51</v>
      </c>
      <c r="W1626" s="3" t="s">
        <v>33</v>
      </c>
      <c r="X1626" s="3" t="s">
        <v>53</v>
      </c>
      <c r="Y1626" s="3" t="s">
        <v>35</v>
      </c>
      <c r="Z1626" s="200">
        <v>45383</v>
      </c>
      <c r="AA1626" s="200">
        <v>46112</v>
      </c>
      <c r="AB1626" s="3" t="s">
        <v>36</v>
      </c>
      <c r="AC1626" s="3">
        <v>8000000</v>
      </c>
      <c r="AD1626" s="3" t="s">
        <v>52</v>
      </c>
      <c r="AE1626" s="3" t="s">
        <v>45</v>
      </c>
    </row>
    <row r="1627" spans="1:34" x14ac:dyDescent="0.3">
      <c r="A1627" s="3" t="s">
        <v>3571</v>
      </c>
      <c r="B1627" s="3" t="s">
        <v>3572</v>
      </c>
      <c r="C1627" s="3" t="s">
        <v>1858</v>
      </c>
      <c r="D1627" s="3">
        <v>4500000</v>
      </c>
      <c r="E1627" s="3">
        <v>4500000</v>
      </c>
      <c r="F1627" s="3">
        <v>1033141.4</v>
      </c>
      <c r="G1627" s="3">
        <v>0</v>
      </c>
      <c r="H1627" s="3">
        <v>0</v>
      </c>
      <c r="I1627" s="3">
        <v>306022.55</v>
      </c>
      <c r="J1627" s="3">
        <v>6.8005011111111111</v>
      </c>
      <c r="K1627" s="3">
        <v>0</v>
      </c>
      <c r="L1627" s="3">
        <v>0</v>
      </c>
      <c r="M1627" s="3">
        <v>0</v>
      </c>
      <c r="N1627" s="3">
        <v>306022.55</v>
      </c>
      <c r="O1627" s="3">
        <v>1339163.95</v>
      </c>
      <c r="P1627" s="3">
        <v>0</v>
      </c>
      <c r="Q1627" s="3">
        <v>0</v>
      </c>
      <c r="R1627" s="3">
        <v>0</v>
      </c>
      <c r="S1627" s="3" t="s">
        <v>3204</v>
      </c>
      <c r="T1627" s="3" t="s">
        <v>51</v>
      </c>
      <c r="U1627" s="3" t="s">
        <v>52</v>
      </c>
      <c r="V1627" s="3" t="s">
        <v>51</v>
      </c>
      <c r="W1627" s="3" t="s">
        <v>33</v>
      </c>
      <c r="X1627" s="3" t="s">
        <v>53</v>
      </c>
      <c r="Y1627" s="3" t="s">
        <v>35</v>
      </c>
      <c r="Z1627" s="200">
        <v>45383</v>
      </c>
      <c r="AA1627" s="200">
        <v>46112</v>
      </c>
      <c r="AB1627" s="3" t="s">
        <v>36</v>
      </c>
      <c r="AC1627" s="3">
        <v>4500000</v>
      </c>
      <c r="AD1627" s="3" t="s">
        <v>52</v>
      </c>
      <c r="AE1627" s="3" t="s">
        <v>45</v>
      </c>
    </row>
    <row r="1628" spans="1:34" x14ac:dyDescent="0.3">
      <c r="A1628" s="3" t="s">
        <v>3445</v>
      </c>
      <c r="B1628" s="3" t="s">
        <v>3446</v>
      </c>
      <c r="C1628" s="3" t="s">
        <v>1858</v>
      </c>
      <c r="D1628" s="3">
        <v>10600000</v>
      </c>
      <c r="E1628" s="3">
        <v>10600000</v>
      </c>
      <c r="F1628" s="3">
        <v>5148781.2300000004</v>
      </c>
      <c r="G1628" s="3">
        <v>71530.69</v>
      </c>
      <c r="H1628" s="3">
        <v>71530.69</v>
      </c>
      <c r="I1628" s="3">
        <v>3273543.42</v>
      </c>
      <c r="J1628" s="3">
        <v>30.882485094339621</v>
      </c>
      <c r="K1628" s="3">
        <v>0</v>
      </c>
      <c r="L1628" s="3">
        <v>0</v>
      </c>
      <c r="M1628" s="3">
        <v>1748784</v>
      </c>
      <c r="N1628" s="3">
        <v>1453228.73</v>
      </c>
      <c r="O1628" s="3">
        <v>8422324.6500000004</v>
      </c>
      <c r="P1628" s="3">
        <v>0</v>
      </c>
      <c r="Q1628" s="3">
        <v>0</v>
      </c>
      <c r="R1628" s="3">
        <v>0</v>
      </c>
      <c r="S1628" s="3" t="s">
        <v>3204</v>
      </c>
      <c r="T1628" s="3" t="s">
        <v>51</v>
      </c>
      <c r="U1628" s="3" t="s">
        <v>52</v>
      </c>
      <c r="V1628" s="3" t="s">
        <v>51</v>
      </c>
      <c r="W1628" s="3" t="s">
        <v>33</v>
      </c>
      <c r="X1628" s="3" t="s">
        <v>53</v>
      </c>
      <c r="Y1628" s="3" t="s">
        <v>35</v>
      </c>
      <c r="Z1628" s="200">
        <v>45383</v>
      </c>
      <c r="AA1628" s="200">
        <v>46112</v>
      </c>
      <c r="AB1628" s="3" t="s">
        <v>36</v>
      </c>
      <c r="AC1628" s="3">
        <v>10600000</v>
      </c>
      <c r="AD1628" s="3" t="s">
        <v>52</v>
      </c>
      <c r="AE1628" s="3" t="s">
        <v>45</v>
      </c>
    </row>
    <row r="1629" spans="1:34" x14ac:dyDescent="0.3">
      <c r="A1629" s="3" t="s">
        <v>3416</v>
      </c>
      <c r="B1629" s="3" t="s">
        <v>3417</v>
      </c>
      <c r="C1629" s="3" t="s">
        <v>1856</v>
      </c>
      <c r="D1629" s="3">
        <v>13800000</v>
      </c>
      <c r="E1629" s="3">
        <v>13800000</v>
      </c>
      <c r="F1629" s="3">
        <v>2313394.0699999998</v>
      </c>
      <c r="G1629" s="3">
        <v>1739199.88</v>
      </c>
      <c r="H1629" s="3">
        <v>1739199.88</v>
      </c>
      <c r="I1629" s="3">
        <v>6635389.5</v>
      </c>
      <c r="J1629" s="3">
        <v>48.082532608695651</v>
      </c>
      <c r="K1629" s="3">
        <v>0</v>
      </c>
      <c r="L1629" s="3">
        <v>0</v>
      </c>
      <c r="M1629" s="3">
        <v>3051041</v>
      </c>
      <c r="N1629" s="3">
        <v>1845148.62</v>
      </c>
      <c r="O1629" s="3">
        <v>8948783.5700000003</v>
      </c>
      <c r="P1629" s="3">
        <v>0</v>
      </c>
      <c r="Q1629" s="3">
        <v>0</v>
      </c>
      <c r="R1629" s="3">
        <v>0</v>
      </c>
      <c r="S1629" s="3" t="s">
        <v>3017</v>
      </c>
      <c r="T1629" s="3" t="s">
        <v>76</v>
      </c>
      <c r="U1629" s="3" t="s">
        <v>77</v>
      </c>
      <c r="V1629" s="3" t="s">
        <v>76</v>
      </c>
      <c r="W1629" s="3" t="s">
        <v>33</v>
      </c>
      <c r="X1629" s="3" t="s">
        <v>78</v>
      </c>
      <c r="Y1629" s="3" t="s">
        <v>35</v>
      </c>
      <c r="Z1629" s="200">
        <v>45716</v>
      </c>
      <c r="AA1629" s="200">
        <v>46112</v>
      </c>
      <c r="AB1629" s="3" t="s">
        <v>36</v>
      </c>
      <c r="AC1629" s="3">
        <v>13800000</v>
      </c>
      <c r="AD1629" s="3" t="s">
        <v>77</v>
      </c>
      <c r="AE1629" s="3" t="s">
        <v>45</v>
      </c>
    </row>
    <row r="1630" spans="1:34" x14ac:dyDescent="0.3">
      <c r="A1630" s="3" t="s">
        <v>3418</v>
      </c>
      <c r="B1630" s="3" t="s">
        <v>3419</v>
      </c>
      <c r="C1630" s="3" t="s">
        <v>1856</v>
      </c>
      <c r="D1630" s="3">
        <v>2500000</v>
      </c>
      <c r="E1630" s="3">
        <v>2500000</v>
      </c>
      <c r="F1630" s="3">
        <v>515071.23</v>
      </c>
      <c r="G1630" s="3">
        <v>50000</v>
      </c>
      <c r="H1630" s="3">
        <v>50000</v>
      </c>
      <c r="I1630" s="3">
        <v>1846156.3</v>
      </c>
      <c r="J1630" s="3">
        <v>73.846252000000007</v>
      </c>
      <c r="K1630" s="3">
        <v>0</v>
      </c>
      <c r="L1630" s="3">
        <v>0</v>
      </c>
      <c r="M1630" s="3">
        <v>510214</v>
      </c>
      <c r="N1630" s="3">
        <v>1285942.3</v>
      </c>
      <c r="O1630" s="3">
        <v>2361227.5299999998</v>
      </c>
      <c r="P1630" s="3">
        <v>0</v>
      </c>
      <c r="Q1630" s="3">
        <v>0</v>
      </c>
      <c r="R1630" s="3">
        <v>0</v>
      </c>
      <c r="S1630" s="3" t="s">
        <v>3017</v>
      </c>
      <c r="T1630" s="3" t="s">
        <v>76</v>
      </c>
      <c r="U1630" s="3" t="s">
        <v>77</v>
      </c>
      <c r="V1630" s="3" t="s">
        <v>76</v>
      </c>
      <c r="W1630" s="3" t="s">
        <v>33</v>
      </c>
      <c r="X1630" s="3" t="s">
        <v>78</v>
      </c>
      <c r="Y1630" s="3" t="s">
        <v>35</v>
      </c>
      <c r="Z1630" s="200">
        <v>45716</v>
      </c>
      <c r="AA1630" s="200">
        <v>46203</v>
      </c>
      <c r="AB1630" s="3" t="s">
        <v>36</v>
      </c>
      <c r="AC1630" s="3">
        <v>2500000</v>
      </c>
      <c r="AD1630" s="3" t="s">
        <v>77</v>
      </c>
      <c r="AE1630" s="3" t="s">
        <v>45</v>
      </c>
    </row>
    <row r="1631" spans="1:34" x14ac:dyDescent="0.3">
      <c r="A1631" s="3" t="s">
        <v>3422</v>
      </c>
      <c r="B1631" s="3" t="s">
        <v>3423</v>
      </c>
      <c r="C1631" s="3" t="s">
        <v>1856</v>
      </c>
      <c r="D1631" s="3">
        <v>4500000</v>
      </c>
      <c r="E1631" s="3">
        <v>4500000</v>
      </c>
      <c r="F1631" s="3">
        <v>2494790.96</v>
      </c>
      <c r="G1631" s="3">
        <v>0</v>
      </c>
      <c r="H1631" s="3">
        <v>0</v>
      </c>
      <c r="I1631" s="3">
        <v>1500763.06</v>
      </c>
      <c r="J1631" s="3">
        <v>33.35029022222222</v>
      </c>
      <c r="K1631" s="3">
        <v>0</v>
      </c>
      <c r="L1631" s="3">
        <v>0</v>
      </c>
      <c r="M1631" s="3">
        <v>0</v>
      </c>
      <c r="N1631" s="3">
        <v>1500763.06</v>
      </c>
      <c r="O1631" s="3">
        <v>3995554.02</v>
      </c>
      <c r="P1631" s="3">
        <v>0</v>
      </c>
      <c r="Q1631" s="3">
        <v>0</v>
      </c>
      <c r="R1631" s="3">
        <v>0</v>
      </c>
      <c r="S1631" s="3" t="s">
        <v>3017</v>
      </c>
      <c r="T1631" s="3" t="s">
        <v>76</v>
      </c>
      <c r="U1631" s="3" t="s">
        <v>77</v>
      </c>
      <c r="V1631" s="3" t="s">
        <v>76</v>
      </c>
      <c r="W1631" s="3" t="s">
        <v>33</v>
      </c>
      <c r="X1631" s="3" t="s">
        <v>78</v>
      </c>
      <c r="Y1631" s="3" t="s">
        <v>35</v>
      </c>
      <c r="Z1631" s="200">
        <v>45719</v>
      </c>
      <c r="AA1631" s="200">
        <v>46295</v>
      </c>
      <c r="AB1631" s="3" t="s">
        <v>36</v>
      </c>
      <c r="AC1631" s="3">
        <v>4500000</v>
      </c>
      <c r="AD1631" s="3" t="s">
        <v>77</v>
      </c>
      <c r="AE1631" s="3" t="s">
        <v>45</v>
      </c>
    </row>
    <row r="1632" spans="1:34" x14ac:dyDescent="0.3">
      <c r="A1632" s="3" t="s">
        <v>3427</v>
      </c>
      <c r="B1632" s="3" t="s">
        <v>3428</v>
      </c>
      <c r="C1632" s="3" t="s">
        <v>1853</v>
      </c>
      <c r="D1632" s="3">
        <v>4100000</v>
      </c>
      <c r="E1632" s="3">
        <v>4100000</v>
      </c>
      <c r="F1632" s="3">
        <v>316124.57</v>
      </c>
      <c r="G1632" s="3">
        <v>0</v>
      </c>
      <c r="H1632" s="3">
        <v>0</v>
      </c>
      <c r="I1632" s="3">
        <v>2554757.0099999998</v>
      </c>
      <c r="J1632" s="3">
        <v>62.311146585365847</v>
      </c>
      <c r="K1632" s="3">
        <v>0</v>
      </c>
      <c r="L1632" s="3">
        <v>0</v>
      </c>
      <c r="M1632" s="3">
        <v>2554757.0099999998</v>
      </c>
      <c r="N1632" s="3">
        <v>0</v>
      </c>
      <c r="O1632" s="3">
        <v>2870881.58</v>
      </c>
      <c r="P1632" s="3">
        <v>0</v>
      </c>
      <c r="Q1632" s="3">
        <v>0</v>
      </c>
      <c r="R1632" s="3">
        <v>0</v>
      </c>
      <c r="S1632" s="3" t="s">
        <v>391</v>
      </c>
      <c r="T1632" s="3" t="s">
        <v>31</v>
      </c>
      <c r="U1632" s="3" t="s">
        <v>32</v>
      </c>
      <c r="V1632" s="3" t="s">
        <v>31</v>
      </c>
      <c r="W1632" s="3" t="s">
        <v>33</v>
      </c>
      <c r="X1632" s="3" t="s">
        <v>34</v>
      </c>
      <c r="Y1632" s="3" t="s">
        <v>35</v>
      </c>
      <c r="Z1632" s="200">
        <v>45719</v>
      </c>
      <c r="AA1632" s="200">
        <v>46112</v>
      </c>
      <c r="AB1632" s="3" t="s">
        <v>36</v>
      </c>
      <c r="AC1632" s="3">
        <v>4100000</v>
      </c>
      <c r="AD1632" s="3" t="s">
        <v>32</v>
      </c>
      <c r="AE1632" s="3" t="s">
        <v>45</v>
      </c>
    </row>
    <row r="1633" spans="1:31" x14ac:dyDescent="0.3">
      <c r="A1633" s="3" t="s">
        <v>3521</v>
      </c>
      <c r="B1633" s="3" t="s">
        <v>3522</v>
      </c>
      <c r="C1633" s="3" t="s">
        <v>1856</v>
      </c>
      <c r="D1633" s="3">
        <v>1900000</v>
      </c>
      <c r="E1633" s="3">
        <v>1900000</v>
      </c>
      <c r="F1633" s="3">
        <v>0</v>
      </c>
      <c r="G1633" s="3">
        <v>0</v>
      </c>
      <c r="H1633" s="3">
        <v>0</v>
      </c>
      <c r="I1633" s="3">
        <v>0</v>
      </c>
      <c r="J1633" s="3">
        <v>0</v>
      </c>
      <c r="K1633" s="3">
        <v>0</v>
      </c>
      <c r="L1633" s="3">
        <v>0</v>
      </c>
      <c r="M1633" s="3">
        <v>0</v>
      </c>
      <c r="N1633" s="3">
        <v>0</v>
      </c>
      <c r="O1633" s="3">
        <v>0</v>
      </c>
      <c r="P1633" s="3">
        <v>0</v>
      </c>
      <c r="Q1633" s="3">
        <v>0</v>
      </c>
      <c r="R1633" s="3">
        <v>0</v>
      </c>
      <c r="S1633" s="3" t="s">
        <v>3017</v>
      </c>
      <c r="T1633" s="3" t="s">
        <v>76</v>
      </c>
      <c r="U1633" s="3" t="s">
        <v>77</v>
      </c>
      <c r="V1633" s="3" t="s">
        <v>76</v>
      </c>
      <c r="W1633" s="3" t="s">
        <v>33</v>
      </c>
      <c r="X1633" s="3" t="s">
        <v>78</v>
      </c>
      <c r="Y1633" s="3" t="s">
        <v>35</v>
      </c>
      <c r="Z1633" s="200">
        <v>45722</v>
      </c>
      <c r="AA1633" s="200">
        <v>46295</v>
      </c>
      <c r="AB1633" s="3" t="s">
        <v>36</v>
      </c>
      <c r="AC1633" s="3">
        <v>1900000</v>
      </c>
      <c r="AD1633" s="3" t="s">
        <v>77</v>
      </c>
      <c r="AE1633" s="3" t="s">
        <v>45</v>
      </c>
    </row>
    <row r="1634" spans="1:31" x14ac:dyDescent="0.3">
      <c r="A1634" s="3" t="s">
        <v>3425</v>
      </c>
      <c r="B1634" s="3" t="s">
        <v>3426</v>
      </c>
      <c r="C1634" s="3" t="s">
        <v>1860</v>
      </c>
      <c r="D1634" s="3">
        <v>5100000</v>
      </c>
      <c r="E1634" s="3">
        <v>5100000</v>
      </c>
      <c r="F1634" s="3">
        <v>1923449.3</v>
      </c>
      <c r="G1634" s="3">
        <v>0</v>
      </c>
      <c r="H1634" s="3">
        <v>0</v>
      </c>
      <c r="I1634" s="3">
        <v>1496877.97</v>
      </c>
      <c r="J1634" s="3">
        <v>29.350548431372548</v>
      </c>
      <c r="K1634" s="3">
        <v>0</v>
      </c>
      <c r="L1634" s="3">
        <v>0</v>
      </c>
      <c r="M1634" s="3">
        <v>0</v>
      </c>
      <c r="N1634" s="3">
        <v>1496877.97</v>
      </c>
      <c r="O1634" s="3">
        <v>3420327.27</v>
      </c>
      <c r="P1634" s="3">
        <v>0</v>
      </c>
      <c r="Q1634" s="3">
        <v>0</v>
      </c>
      <c r="R1634" s="3">
        <v>0</v>
      </c>
      <c r="S1634" s="3" t="s">
        <v>111</v>
      </c>
      <c r="T1634" s="3" t="s">
        <v>112</v>
      </c>
      <c r="U1634" s="3" t="s">
        <v>113</v>
      </c>
      <c r="V1634" s="3" t="s">
        <v>112</v>
      </c>
      <c r="W1634" s="3" t="s">
        <v>33</v>
      </c>
      <c r="X1634" s="3" t="s">
        <v>114</v>
      </c>
      <c r="Y1634" s="3" t="s">
        <v>35</v>
      </c>
      <c r="Z1634" s="200">
        <v>45717</v>
      </c>
      <c r="AA1634" s="200">
        <v>46112</v>
      </c>
      <c r="AB1634" s="3" t="s">
        <v>36</v>
      </c>
      <c r="AC1634" s="3">
        <v>5100000</v>
      </c>
      <c r="AD1634" s="3" t="s">
        <v>113</v>
      </c>
      <c r="AE1634" s="3" t="s">
        <v>45</v>
      </c>
    </row>
    <row r="1635" spans="1:31" x14ac:dyDescent="0.3">
      <c r="A1635" s="3" t="s">
        <v>3429</v>
      </c>
      <c r="B1635" s="3" t="s">
        <v>3430</v>
      </c>
      <c r="C1635" s="3" t="s">
        <v>1856</v>
      </c>
      <c r="D1635" s="3">
        <v>4200000</v>
      </c>
      <c r="E1635" s="3">
        <v>4200000</v>
      </c>
      <c r="F1635" s="3">
        <v>165441.51999999999</v>
      </c>
      <c r="G1635" s="3">
        <v>0</v>
      </c>
      <c r="H1635" s="3">
        <v>0</v>
      </c>
      <c r="I1635" s="3">
        <v>4028104.82</v>
      </c>
      <c r="J1635" s="3">
        <v>95.907257619047613</v>
      </c>
      <c r="K1635" s="3">
        <v>0</v>
      </c>
      <c r="L1635" s="3">
        <v>0</v>
      </c>
      <c r="M1635" s="3">
        <v>4026094</v>
      </c>
      <c r="N1635" s="3">
        <v>2010.82</v>
      </c>
      <c r="O1635" s="3">
        <v>4193546.34</v>
      </c>
      <c r="P1635" s="3">
        <v>0</v>
      </c>
      <c r="Q1635" s="3">
        <v>0</v>
      </c>
      <c r="R1635" s="3">
        <v>0</v>
      </c>
      <c r="S1635" s="3" t="s">
        <v>3017</v>
      </c>
      <c r="T1635" s="3" t="s">
        <v>76</v>
      </c>
      <c r="U1635" s="3" t="s">
        <v>77</v>
      </c>
      <c r="V1635" s="3" t="s">
        <v>76</v>
      </c>
      <c r="W1635" s="3" t="s">
        <v>33</v>
      </c>
      <c r="X1635" s="3" t="s">
        <v>78</v>
      </c>
      <c r="Y1635" s="3" t="s">
        <v>35</v>
      </c>
      <c r="Z1635" s="200">
        <v>45719</v>
      </c>
      <c r="AA1635" s="200">
        <v>46295</v>
      </c>
      <c r="AB1635" s="3" t="s">
        <v>36</v>
      </c>
      <c r="AC1635" s="3">
        <v>4200000</v>
      </c>
      <c r="AD1635" s="3" t="s">
        <v>77</v>
      </c>
      <c r="AE1635" s="3" t="s">
        <v>45</v>
      </c>
    </row>
    <row r="1636" spans="1:31" x14ac:dyDescent="0.3">
      <c r="A1636" s="3" t="s">
        <v>3499</v>
      </c>
      <c r="B1636" s="3" t="s">
        <v>3500</v>
      </c>
      <c r="C1636" s="3" t="s">
        <v>1860</v>
      </c>
      <c r="D1636" s="3">
        <v>600000</v>
      </c>
      <c r="E1636" s="3">
        <v>600000</v>
      </c>
      <c r="F1636" s="3">
        <v>0</v>
      </c>
      <c r="G1636" s="3">
        <v>0</v>
      </c>
      <c r="H1636" s="3">
        <v>0</v>
      </c>
      <c r="I1636" s="3">
        <v>0</v>
      </c>
      <c r="J1636" s="3">
        <v>0</v>
      </c>
      <c r="K1636" s="3">
        <v>0</v>
      </c>
      <c r="L1636" s="3">
        <v>0</v>
      </c>
      <c r="M1636" s="3">
        <v>0</v>
      </c>
      <c r="N1636" s="3">
        <v>0</v>
      </c>
      <c r="O1636" s="3">
        <v>0</v>
      </c>
      <c r="P1636" s="3">
        <v>0</v>
      </c>
      <c r="Q1636" s="3">
        <v>0</v>
      </c>
      <c r="R1636" s="3">
        <v>0</v>
      </c>
      <c r="S1636" s="3" t="s">
        <v>111</v>
      </c>
      <c r="T1636" s="3" t="s">
        <v>112</v>
      </c>
      <c r="U1636" s="3" t="s">
        <v>113</v>
      </c>
      <c r="V1636" s="3" t="s">
        <v>112</v>
      </c>
      <c r="W1636" s="3" t="s">
        <v>33</v>
      </c>
      <c r="X1636" s="3" t="s">
        <v>114</v>
      </c>
      <c r="Y1636" s="3" t="s">
        <v>35</v>
      </c>
      <c r="Z1636" s="200">
        <v>45736</v>
      </c>
      <c r="AA1636" s="200">
        <v>46112</v>
      </c>
      <c r="AB1636" s="3" t="s">
        <v>36</v>
      </c>
      <c r="AC1636" s="3">
        <v>600000</v>
      </c>
      <c r="AD1636" s="3" t="s">
        <v>113</v>
      </c>
      <c r="AE1636" s="3" t="s">
        <v>45</v>
      </c>
    </row>
    <row r="1637" spans="1:31" x14ac:dyDescent="0.3">
      <c r="A1637" s="3" t="s">
        <v>3431</v>
      </c>
      <c r="B1637" s="3" t="s">
        <v>3432</v>
      </c>
      <c r="C1637" s="3" t="s">
        <v>1856</v>
      </c>
      <c r="D1637" s="3">
        <v>4200000</v>
      </c>
      <c r="E1637" s="3">
        <v>4200000</v>
      </c>
      <c r="F1637" s="3">
        <v>1890075.27</v>
      </c>
      <c r="G1637" s="3">
        <v>0</v>
      </c>
      <c r="H1637" s="3">
        <v>0</v>
      </c>
      <c r="I1637" s="3">
        <v>1995017.46</v>
      </c>
      <c r="J1637" s="3">
        <v>47.500415714285715</v>
      </c>
      <c r="K1637" s="3">
        <v>0</v>
      </c>
      <c r="L1637" s="3">
        <v>0</v>
      </c>
      <c r="M1637" s="3">
        <v>0</v>
      </c>
      <c r="N1637" s="3">
        <v>1995017.46</v>
      </c>
      <c r="O1637" s="3">
        <v>3885092.73</v>
      </c>
      <c r="P1637" s="3">
        <v>0</v>
      </c>
      <c r="Q1637" s="3">
        <v>0</v>
      </c>
      <c r="R1637" s="3">
        <v>0</v>
      </c>
      <c r="S1637" s="3" t="s">
        <v>3017</v>
      </c>
      <c r="T1637" s="3" t="s">
        <v>76</v>
      </c>
      <c r="U1637" s="3" t="s">
        <v>77</v>
      </c>
      <c r="V1637" s="3" t="s">
        <v>76</v>
      </c>
      <c r="W1637" s="3" t="s">
        <v>33</v>
      </c>
      <c r="X1637" s="3" t="s">
        <v>78</v>
      </c>
      <c r="Y1637" s="3" t="s">
        <v>35</v>
      </c>
      <c r="Z1637" s="200">
        <v>45719</v>
      </c>
      <c r="AA1637" s="200">
        <v>46295</v>
      </c>
      <c r="AB1637" s="3" t="s">
        <v>36</v>
      </c>
      <c r="AC1637" s="3">
        <v>4200000</v>
      </c>
      <c r="AD1637" s="3" t="s">
        <v>77</v>
      </c>
      <c r="AE1637" s="3" t="s">
        <v>45</v>
      </c>
    </row>
    <row r="1638" spans="1:31" x14ac:dyDescent="0.3">
      <c r="A1638" s="3" t="s">
        <v>3579</v>
      </c>
      <c r="B1638" s="3" t="s">
        <v>3580</v>
      </c>
      <c r="C1638" s="3" t="s">
        <v>1854</v>
      </c>
      <c r="D1638" s="3">
        <v>5500000</v>
      </c>
      <c r="E1638" s="3">
        <v>5500000</v>
      </c>
      <c r="F1638" s="3">
        <v>321722.78000000003</v>
      </c>
      <c r="G1638" s="3">
        <v>0</v>
      </c>
      <c r="H1638" s="3">
        <v>0</v>
      </c>
      <c r="I1638" s="3">
        <v>0</v>
      </c>
      <c r="J1638" s="3">
        <v>0</v>
      </c>
      <c r="K1638" s="3">
        <v>0</v>
      </c>
      <c r="L1638" s="3">
        <v>0</v>
      </c>
      <c r="M1638" s="3">
        <v>0</v>
      </c>
      <c r="N1638" s="3">
        <v>0</v>
      </c>
      <c r="O1638" s="3">
        <v>321722.78000000003</v>
      </c>
      <c r="P1638" s="3">
        <v>0</v>
      </c>
      <c r="Q1638" s="3">
        <v>0</v>
      </c>
      <c r="R1638" s="3">
        <v>0</v>
      </c>
      <c r="S1638" s="3" t="s">
        <v>72</v>
      </c>
      <c r="T1638" s="3" t="s">
        <v>41</v>
      </c>
      <c r="U1638" s="3" t="s">
        <v>42</v>
      </c>
      <c r="V1638" s="3" t="s">
        <v>41</v>
      </c>
      <c r="W1638" s="3" t="s">
        <v>33</v>
      </c>
      <c r="X1638" s="3" t="s">
        <v>43</v>
      </c>
      <c r="Y1638" s="3" t="s">
        <v>35</v>
      </c>
      <c r="Z1638" s="200">
        <v>45720</v>
      </c>
      <c r="AA1638" s="200">
        <v>46112</v>
      </c>
      <c r="AB1638" s="3" t="s">
        <v>36</v>
      </c>
      <c r="AC1638" s="3">
        <v>5500000</v>
      </c>
      <c r="AD1638" s="3" t="s">
        <v>42</v>
      </c>
      <c r="AE1638" s="3" t="s">
        <v>45</v>
      </c>
    </row>
    <row r="1639" spans="1:31" x14ac:dyDescent="0.3">
      <c r="A1639" s="3" t="s">
        <v>3451</v>
      </c>
      <c r="B1639" s="3" t="s">
        <v>3452</v>
      </c>
      <c r="C1639" s="3" t="s">
        <v>1854</v>
      </c>
      <c r="D1639" s="3">
        <v>900000</v>
      </c>
      <c r="E1639" s="3">
        <v>900000</v>
      </c>
      <c r="F1639" s="3">
        <v>0</v>
      </c>
      <c r="G1639" s="3">
        <v>0</v>
      </c>
      <c r="H1639" s="3">
        <v>0</v>
      </c>
      <c r="I1639" s="3">
        <v>793841.5</v>
      </c>
      <c r="J1639" s="3">
        <v>88.204611111111106</v>
      </c>
      <c r="K1639" s="3">
        <v>0</v>
      </c>
      <c r="L1639" s="3">
        <v>0</v>
      </c>
      <c r="M1639" s="3">
        <v>0</v>
      </c>
      <c r="N1639" s="3">
        <v>793841.5</v>
      </c>
      <c r="O1639" s="3">
        <v>793841.5</v>
      </c>
      <c r="P1639" s="3">
        <v>0</v>
      </c>
      <c r="Q1639" s="3">
        <v>0</v>
      </c>
      <c r="R1639" s="3">
        <v>0</v>
      </c>
      <c r="S1639" s="3" t="s">
        <v>72</v>
      </c>
      <c r="T1639" s="3" t="s">
        <v>41</v>
      </c>
      <c r="U1639" s="3" t="s">
        <v>42</v>
      </c>
      <c r="V1639" s="3" t="s">
        <v>41</v>
      </c>
      <c r="W1639" s="3" t="s">
        <v>33</v>
      </c>
      <c r="X1639" s="3" t="s">
        <v>43</v>
      </c>
      <c r="Y1639" s="3" t="s">
        <v>44</v>
      </c>
      <c r="Z1639" s="200">
        <v>45721</v>
      </c>
      <c r="AA1639" s="200">
        <v>46081</v>
      </c>
      <c r="AB1639" s="3" t="s">
        <v>36</v>
      </c>
      <c r="AC1639" s="3">
        <v>900000</v>
      </c>
      <c r="AD1639" s="3" t="s">
        <v>42</v>
      </c>
      <c r="AE1639" s="3" t="s">
        <v>45</v>
      </c>
    </row>
    <row r="1640" spans="1:31" x14ac:dyDescent="0.3">
      <c r="A1640" s="3" t="s">
        <v>3435</v>
      </c>
      <c r="B1640" s="3" t="s">
        <v>3436</v>
      </c>
      <c r="C1640" s="3" t="s">
        <v>1854</v>
      </c>
      <c r="D1640" s="3">
        <v>0</v>
      </c>
      <c r="E1640" s="3">
        <v>0</v>
      </c>
      <c r="F1640" s="3">
        <v>0</v>
      </c>
      <c r="G1640" s="3">
        <v>0</v>
      </c>
      <c r="H1640" s="3">
        <v>0</v>
      </c>
      <c r="I1640" s="3">
        <v>0</v>
      </c>
      <c r="J1640" s="3" t="e">
        <v>#DIV/0!</v>
      </c>
      <c r="K1640" s="3">
        <v>0</v>
      </c>
      <c r="L1640" s="3">
        <v>0</v>
      </c>
      <c r="M1640" s="3">
        <v>0</v>
      </c>
      <c r="N1640" s="3">
        <v>0</v>
      </c>
      <c r="O1640" s="3">
        <v>0</v>
      </c>
      <c r="P1640" s="3">
        <v>0</v>
      </c>
      <c r="Q1640" s="3">
        <v>0</v>
      </c>
      <c r="R1640" s="3">
        <v>0</v>
      </c>
      <c r="S1640" s="3" t="s">
        <v>72</v>
      </c>
      <c r="T1640" s="3" t="s">
        <v>41</v>
      </c>
      <c r="U1640" s="3" t="s">
        <v>42</v>
      </c>
      <c r="V1640" s="3" t="s">
        <v>41</v>
      </c>
      <c r="W1640" s="3" t="s">
        <v>33</v>
      </c>
      <c r="X1640" s="3" t="s">
        <v>29</v>
      </c>
      <c r="Y1640" s="3" t="s">
        <v>35</v>
      </c>
      <c r="Z1640" s="200">
        <v>45723</v>
      </c>
      <c r="AA1640" s="200">
        <v>46112</v>
      </c>
      <c r="AB1640" s="3" t="s">
        <v>36</v>
      </c>
      <c r="AC1640" s="3">
        <v>7800001</v>
      </c>
      <c r="AD1640" s="3" t="s">
        <v>42</v>
      </c>
      <c r="AE1640" s="3" t="s">
        <v>1245</v>
      </c>
    </row>
    <row r="1641" spans="1:31" x14ac:dyDescent="0.3">
      <c r="A1641" s="3" t="s">
        <v>3447</v>
      </c>
      <c r="B1641" s="3" t="s">
        <v>3448</v>
      </c>
      <c r="C1641" s="3" t="s">
        <v>1858</v>
      </c>
      <c r="D1641" s="3">
        <v>15000000</v>
      </c>
      <c r="E1641" s="3">
        <v>15000000</v>
      </c>
      <c r="F1641" s="3">
        <v>1306289.31</v>
      </c>
      <c r="G1641" s="3">
        <v>0</v>
      </c>
      <c r="H1641" s="3">
        <v>0</v>
      </c>
      <c r="I1641" s="3">
        <v>0</v>
      </c>
      <c r="J1641" s="3">
        <v>0</v>
      </c>
      <c r="K1641" s="3">
        <v>0</v>
      </c>
      <c r="L1641" s="3">
        <v>0</v>
      </c>
      <c r="M1641" s="3">
        <v>0</v>
      </c>
      <c r="N1641" s="3">
        <v>0</v>
      </c>
      <c r="O1641" s="3">
        <v>1306289.31</v>
      </c>
      <c r="P1641" s="3">
        <v>0</v>
      </c>
      <c r="Q1641" s="3">
        <v>0</v>
      </c>
      <c r="R1641" s="3">
        <v>0</v>
      </c>
      <c r="S1641" s="3" t="s">
        <v>1231</v>
      </c>
      <c r="T1641" s="3" t="s">
        <v>51</v>
      </c>
      <c r="U1641" s="3" t="s">
        <v>52</v>
      </c>
      <c r="V1641" s="3" t="s">
        <v>51</v>
      </c>
      <c r="W1641" s="3" t="s">
        <v>33</v>
      </c>
      <c r="X1641" s="3" t="s">
        <v>53</v>
      </c>
      <c r="Y1641" s="3" t="s">
        <v>35</v>
      </c>
      <c r="Z1641" s="200">
        <v>45383</v>
      </c>
      <c r="AA1641" s="200">
        <v>46112</v>
      </c>
      <c r="AB1641" s="3" t="s">
        <v>36</v>
      </c>
      <c r="AC1641" s="3">
        <v>15000000</v>
      </c>
      <c r="AD1641" s="3" t="s">
        <v>52</v>
      </c>
      <c r="AE1641" s="3" t="s">
        <v>45</v>
      </c>
    </row>
    <row r="1642" spans="1:31" x14ac:dyDescent="0.3">
      <c r="A1642" s="3" t="s">
        <v>3443</v>
      </c>
      <c r="B1642" s="3" t="s">
        <v>3444</v>
      </c>
      <c r="C1642" s="3" t="s">
        <v>1858</v>
      </c>
      <c r="D1642" s="3">
        <v>1200000</v>
      </c>
      <c r="E1642" s="3">
        <v>1200000</v>
      </c>
      <c r="F1642" s="3">
        <v>79233</v>
      </c>
      <c r="G1642" s="3">
        <v>0</v>
      </c>
      <c r="H1642" s="3">
        <v>0</v>
      </c>
      <c r="I1642" s="3">
        <v>505235.52</v>
      </c>
      <c r="J1642" s="3">
        <v>42.102960000000003</v>
      </c>
      <c r="K1642" s="3">
        <v>0</v>
      </c>
      <c r="L1642" s="3">
        <v>0</v>
      </c>
      <c r="M1642" s="3">
        <v>0</v>
      </c>
      <c r="N1642" s="3">
        <v>505235.52</v>
      </c>
      <c r="O1642" s="3">
        <v>584468.52</v>
      </c>
      <c r="P1642" s="3">
        <v>0</v>
      </c>
      <c r="Q1642" s="3">
        <v>0</v>
      </c>
      <c r="R1642" s="3">
        <v>0</v>
      </c>
      <c r="S1642" s="3" t="s">
        <v>1231</v>
      </c>
      <c r="T1642" s="3" t="s">
        <v>51</v>
      </c>
      <c r="U1642" s="3" t="s">
        <v>52</v>
      </c>
      <c r="V1642" s="3" t="s">
        <v>51</v>
      </c>
      <c r="W1642" s="3" t="s">
        <v>33</v>
      </c>
      <c r="X1642" s="3" t="s">
        <v>53</v>
      </c>
      <c r="Y1642" s="3" t="s">
        <v>35</v>
      </c>
      <c r="Z1642" s="200">
        <v>45383</v>
      </c>
      <c r="AA1642" s="200">
        <v>46112</v>
      </c>
      <c r="AB1642" s="3" t="s">
        <v>36</v>
      </c>
      <c r="AC1642" s="3">
        <v>1200000</v>
      </c>
      <c r="AD1642" s="3" t="s">
        <v>52</v>
      </c>
      <c r="AE1642" s="3" t="s">
        <v>45</v>
      </c>
    </row>
    <row r="1643" spans="1:31" x14ac:dyDescent="0.3">
      <c r="A1643" s="3" t="s">
        <v>3433</v>
      </c>
      <c r="B1643" s="3" t="s">
        <v>3434</v>
      </c>
      <c r="C1643" s="3" t="s">
        <v>1854</v>
      </c>
      <c r="D1643" s="3">
        <v>1200000</v>
      </c>
      <c r="E1643" s="3">
        <v>1200000</v>
      </c>
      <c r="F1643" s="3">
        <v>101318.04</v>
      </c>
      <c r="G1643" s="3">
        <v>0</v>
      </c>
      <c r="H1643" s="3">
        <v>0</v>
      </c>
      <c r="I1643" s="3">
        <v>964023.71</v>
      </c>
      <c r="J1643" s="3">
        <v>80.335309166666661</v>
      </c>
      <c r="K1643" s="3">
        <v>0</v>
      </c>
      <c r="L1643" s="3">
        <v>0</v>
      </c>
      <c r="M1643" s="3">
        <v>964023.71</v>
      </c>
      <c r="N1643" s="3">
        <v>0</v>
      </c>
      <c r="O1643" s="3">
        <v>1065341.75</v>
      </c>
      <c r="P1643" s="3">
        <v>0</v>
      </c>
      <c r="Q1643" s="3">
        <v>0</v>
      </c>
      <c r="R1643" s="3">
        <v>0</v>
      </c>
      <c r="S1643" s="3" t="s">
        <v>72</v>
      </c>
      <c r="T1643" s="3" t="s">
        <v>41</v>
      </c>
      <c r="U1643" s="3" t="s">
        <v>42</v>
      </c>
      <c r="V1643" s="3" t="s">
        <v>41</v>
      </c>
      <c r="W1643" s="3" t="s">
        <v>33</v>
      </c>
      <c r="X1643" s="3" t="s">
        <v>43</v>
      </c>
      <c r="Y1643" s="3" t="s">
        <v>44</v>
      </c>
      <c r="Z1643" s="200">
        <v>45727</v>
      </c>
      <c r="AA1643" s="200">
        <v>46112</v>
      </c>
      <c r="AB1643" s="3" t="s">
        <v>36</v>
      </c>
      <c r="AC1643" s="3">
        <v>1200000</v>
      </c>
      <c r="AD1643" s="3" t="s">
        <v>42</v>
      </c>
      <c r="AE1643" s="3" t="s">
        <v>45</v>
      </c>
    </row>
    <row r="1644" spans="1:31" x14ac:dyDescent="0.3">
      <c r="A1644" s="3" t="s">
        <v>3459</v>
      </c>
      <c r="B1644" s="3" t="s">
        <v>3460</v>
      </c>
      <c r="C1644" s="3" t="s">
        <v>1858</v>
      </c>
      <c r="D1644" s="3">
        <v>1300000</v>
      </c>
      <c r="E1644" s="3">
        <v>1300000</v>
      </c>
      <c r="F1644" s="3">
        <v>456593.52</v>
      </c>
      <c r="G1644" s="3">
        <v>0</v>
      </c>
      <c r="H1644" s="3">
        <v>0</v>
      </c>
      <c r="I1644" s="3">
        <v>0</v>
      </c>
      <c r="J1644" s="3">
        <v>0</v>
      </c>
      <c r="K1644" s="3">
        <v>0</v>
      </c>
      <c r="L1644" s="3">
        <v>0</v>
      </c>
      <c r="M1644" s="3">
        <v>0</v>
      </c>
      <c r="N1644" s="3">
        <v>0</v>
      </c>
      <c r="O1644" s="3">
        <v>456593.52</v>
      </c>
      <c r="P1644" s="3">
        <v>0</v>
      </c>
      <c r="Q1644" s="3">
        <v>0</v>
      </c>
      <c r="R1644" s="3">
        <v>0</v>
      </c>
      <c r="S1644" s="3" t="s">
        <v>1231</v>
      </c>
      <c r="T1644" s="3" t="s">
        <v>51</v>
      </c>
      <c r="U1644" s="3" t="s">
        <v>52</v>
      </c>
      <c r="V1644" s="3" t="s">
        <v>51</v>
      </c>
      <c r="W1644" s="3" t="s">
        <v>33</v>
      </c>
      <c r="X1644" s="3" t="s">
        <v>53</v>
      </c>
      <c r="Y1644" s="3" t="s">
        <v>83</v>
      </c>
      <c r="Z1644" s="200">
        <v>45383</v>
      </c>
      <c r="AA1644" s="200">
        <v>46112</v>
      </c>
      <c r="AB1644" s="3" t="s">
        <v>36</v>
      </c>
      <c r="AC1644" s="3">
        <v>1300000</v>
      </c>
      <c r="AD1644" s="3" t="s">
        <v>52</v>
      </c>
      <c r="AE1644" s="3" t="s">
        <v>45</v>
      </c>
    </row>
    <row r="1645" spans="1:31" x14ac:dyDescent="0.3">
      <c r="A1645" s="3" t="s">
        <v>3457</v>
      </c>
      <c r="B1645" s="3" t="s">
        <v>3458</v>
      </c>
      <c r="C1645" s="3" t="s">
        <v>1855</v>
      </c>
      <c r="D1645" s="3">
        <v>9100000</v>
      </c>
      <c r="E1645" s="3">
        <v>9100000</v>
      </c>
      <c r="F1645" s="3">
        <v>0</v>
      </c>
      <c r="G1645" s="3">
        <v>0</v>
      </c>
      <c r="H1645" s="3">
        <v>0</v>
      </c>
      <c r="I1645" s="3">
        <v>1288155.8899999999</v>
      </c>
      <c r="J1645" s="3">
        <v>14.15555923076923</v>
      </c>
      <c r="K1645" s="3">
        <v>0</v>
      </c>
      <c r="L1645" s="3">
        <v>0</v>
      </c>
      <c r="M1645" s="3">
        <v>0</v>
      </c>
      <c r="N1645" s="3">
        <v>1288155.8899999999</v>
      </c>
      <c r="O1645" s="3">
        <v>1288155.8899999999</v>
      </c>
      <c r="P1645" s="3">
        <v>0</v>
      </c>
      <c r="Q1645" s="3">
        <v>0</v>
      </c>
      <c r="R1645" s="3">
        <v>0</v>
      </c>
      <c r="S1645" s="3" t="s">
        <v>2949</v>
      </c>
      <c r="T1645" s="3" t="s">
        <v>57</v>
      </c>
      <c r="U1645" s="3" t="s">
        <v>58</v>
      </c>
      <c r="V1645" s="3" t="s">
        <v>57</v>
      </c>
      <c r="W1645" s="3" t="s">
        <v>33</v>
      </c>
      <c r="X1645" s="3" t="s">
        <v>59</v>
      </c>
      <c r="Y1645" s="3" t="s">
        <v>35</v>
      </c>
      <c r="Z1645" s="200">
        <v>45729</v>
      </c>
      <c r="AA1645" s="200">
        <v>46112</v>
      </c>
      <c r="AB1645" s="3" t="s">
        <v>36</v>
      </c>
      <c r="AC1645" s="3">
        <v>9100000</v>
      </c>
      <c r="AD1645" s="3" t="s">
        <v>58</v>
      </c>
      <c r="AE1645" s="3" t="s">
        <v>45</v>
      </c>
    </row>
    <row r="1646" spans="1:31" x14ac:dyDescent="0.3">
      <c r="A1646" s="3" t="s">
        <v>3455</v>
      </c>
      <c r="B1646" s="3" t="s">
        <v>3456</v>
      </c>
      <c r="C1646" s="3" t="s">
        <v>1854</v>
      </c>
      <c r="D1646" s="3">
        <v>2800000</v>
      </c>
      <c r="E1646" s="3">
        <v>2800000</v>
      </c>
      <c r="F1646" s="3">
        <v>1777933.95</v>
      </c>
      <c r="G1646" s="3">
        <v>-0.04</v>
      </c>
      <c r="H1646" s="3">
        <v>-0.04</v>
      </c>
      <c r="I1646" s="3">
        <v>689790.37</v>
      </c>
      <c r="J1646" s="3">
        <v>24.635370357142858</v>
      </c>
      <c r="K1646" s="3">
        <v>0</v>
      </c>
      <c r="L1646" s="3">
        <v>0</v>
      </c>
      <c r="M1646" s="3">
        <v>689790.41</v>
      </c>
      <c r="N1646" s="3">
        <v>0</v>
      </c>
      <c r="O1646" s="3">
        <v>2467724.3199999998</v>
      </c>
      <c r="P1646" s="3">
        <v>0</v>
      </c>
      <c r="Q1646" s="3">
        <v>0</v>
      </c>
      <c r="R1646" s="3">
        <v>0</v>
      </c>
      <c r="S1646" s="3" t="s">
        <v>72</v>
      </c>
      <c r="T1646" s="3" t="s">
        <v>41</v>
      </c>
      <c r="U1646" s="3" t="s">
        <v>42</v>
      </c>
      <c r="V1646" s="3" t="s">
        <v>41</v>
      </c>
      <c r="W1646" s="3" t="s">
        <v>33</v>
      </c>
      <c r="X1646" s="3" t="s">
        <v>43</v>
      </c>
      <c r="Y1646" s="3" t="s">
        <v>35</v>
      </c>
      <c r="Z1646" s="200">
        <v>45733</v>
      </c>
      <c r="AA1646" s="200">
        <v>46112</v>
      </c>
      <c r="AB1646" s="3" t="s">
        <v>36</v>
      </c>
      <c r="AC1646" s="3">
        <v>2800000</v>
      </c>
      <c r="AD1646" s="3" t="s">
        <v>42</v>
      </c>
      <c r="AE1646" s="3" t="s">
        <v>45</v>
      </c>
    </row>
    <row r="1647" spans="1:31" x14ac:dyDescent="0.3">
      <c r="A1647" s="3" t="s">
        <v>3453</v>
      </c>
      <c r="B1647" s="3" t="s">
        <v>3454</v>
      </c>
      <c r="C1647" s="3" t="s">
        <v>1854</v>
      </c>
      <c r="D1647" s="3">
        <v>2400000</v>
      </c>
      <c r="E1647" s="3">
        <v>2400000</v>
      </c>
      <c r="F1647" s="3">
        <v>40115.15</v>
      </c>
      <c r="G1647" s="3">
        <v>0</v>
      </c>
      <c r="H1647" s="3">
        <v>0</v>
      </c>
      <c r="I1647" s="3">
        <v>725248.06</v>
      </c>
      <c r="J1647" s="3">
        <v>30.218669166666668</v>
      </c>
      <c r="K1647" s="3">
        <v>0</v>
      </c>
      <c r="L1647" s="3">
        <v>0</v>
      </c>
      <c r="M1647" s="3">
        <v>715000</v>
      </c>
      <c r="N1647" s="3">
        <v>10248.06</v>
      </c>
      <c r="O1647" s="3">
        <v>765363.21</v>
      </c>
      <c r="P1647" s="3">
        <v>0</v>
      </c>
      <c r="Q1647" s="3">
        <v>0</v>
      </c>
      <c r="R1647" s="3">
        <v>0</v>
      </c>
      <c r="S1647" s="3" t="s">
        <v>72</v>
      </c>
      <c r="T1647" s="3" t="s">
        <v>41</v>
      </c>
      <c r="U1647" s="3" t="s">
        <v>42</v>
      </c>
      <c r="V1647" s="3" t="s">
        <v>41</v>
      </c>
      <c r="W1647" s="3" t="s">
        <v>33</v>
      </c>
      <c r="X1647" s="3" t="s">
        <v>43</v>
      </c>
      <c r="Y1647" s="3" t="s">
        <v>35</v>
      </c>
      <c r="Z1647" s="200">
        <v>45733</v>
      </c>
      <c r="AA1647" s="200">
        <v>46112</v>
      </c>
      <c r="AB1647" s="3" t="s">
        <v>36</v>
      </c>
      <c r="AC1647" s="3">
        <v>2400000</v>
      </c>
      <c r="AD1647" s="3" t="s">
        <v>42</v>
      </c>
      <c r="AE1647" s="3" t="s">
        <v>45</v>
      </c>
    </row>
    <row r="1648" spans="1:31" x14ac:dyDescent="0.3">
      <c r="A1648" s="3" t="s">
        <v>3483</v>
      </c>
      <c r="B1648" s="3" t="s">
        <v>3484</v>
      </c>
      <c r="C1648" s="3" t="s">
        <v>1860</v>
      </c>
      <c r="D1648" s="3">
        <v>2000000</v>
      </c>
      <c r="E1648" s="3">
        <v>2000000</v>
      </c>
      <c r="F1648" s="3">
        <v>1026971.54</v>
      </c>
      <c r="G1648" s="3">
        <v>0</v>
      </c>
      <c r="H1648" s="3">
        <v>0</v>
      </c>
      <c r="I1648" s="3">
        <v>529811.66</v>
      </c>
      <c r="J1648" s="3">
        <v>26.490583000000001</v>
      </c>
      <c r="K1648" s="3">
        <v>0</v>
      </c>
      <c r="L1648" s="3">
        <v>0</v>
      </c>
      <c r="M1648" s="3">
        <v>0</v>
      </c>
      <c r="N1648" s="3">
        <v>529811.66</v>
      </c>
      <c r="O1648" s="3">
        <v>1556783.2</v>
      </c>
      <c r="P1648" s="3">
        <v>0</v>
      </c>
      <c r="Q1648" s="3">
        <v>0</v>
      </c>
      <c r="R1648" s="3">
        <v>0</v>
      </c>
      <c r="S1648" s="3" t="s">
        <v>111</v>
      </c>
      <c r="T1648" s="3" t="s">
        <v>112</v>
      </c>
      <c r="U1648" s="3" t="s">
        <v>113</v>
      </c>
      <c r="V1648" s="3" t="s">
        <v>112</v>
      </c>
      <c r="W1648" s="3" t="s">
        <v>33</v>
      </c>
      <c r="X1648" s="3" t="s">
        <v>114</v>
      </c>
      <c r="Y1648" s="3" t="s">
        <v>35</v>
      </c>
      <c r="Z1648" s="200">
        <v>45734</v>
      </c>
      <c r="AA1648" s="200">
        <v>46112</v>
      </c>
      <c r="AB1648" s="3" t="s">
        <v>36</v>
      </c>
      <c r="AC1648" s="3">
        <v>2000000</v>
      </c>
      <c r="AD1648" s="3" t="s">
        <v>113</v>
      </c>
      <c r="AE1648" s="3" t="s">
        <v>45</v>
      </c>
    </row>
    <row r="1649" spans="1:31" x14ac:dyDescent="0.3">
      <c r="A1649" s="3" t="s">
        <v>3485</v>
      </c>
      <c r="B1649" s="3" t="s">
        <v>3486</v>
      </c>
      <c r="C1649" s="3" t="s">
        <v>1860</v>
      </c>
      <c r="D1649" s="3">
        <v>2300000</v>
      </c>
      <c r="E1649" s="3">
        <v>2300000</v>
      </c>
      <c r="F1649" s="3">
        <v>1302683.24</v>
      </c>
      <c r="G1649" s="3">
        <v>0</v>
      </c>
      <c r="H1649" s="3">
        <v>0</v>
      </c>
      <c r="I1649" s="3">
        <v>848166.86</v>
      </c>
      <c r="J1649" s="3">
        <v>36.876820000000002</v>
      </c>
      <c r="K1649" s="3">
        <v>0</v>
      </c>
      <c r="L1649" s="3">
        <v>0</v>
      </c>
      <c r="M1649" s="3">
        <v>378171.95</v>
      </c>
      <c r="N1649" s="3">
        <v>469994.91</v>
      </c>
      <c r="O1649" s="3">
        <v>2150850.1</v>
      </c>
      <c r="P1649" s="3">
        <v>0</v>
      </c>
      <c r="Q1649" s="3">
        <v>0</v>
      </c>
      <c r="R1649" s="3">
        <v>0</v>
      </c>
      <c r="S1649" s="3" t="s">
        <v>111</v>
      </c>
      <c r="T1649" s="3" t="s">
        <v>112</v>
      </c>
      <c r="U1649" s="3" t="s">
        <v>113</v>
      </c>
      <c r="V1649" s="3" t="s">
        <v>112</v>
      </c>
      <c r="W1649" s="3" t="s">
        <v>33</v>
      </c>
      <c r="X1649" s="3" t="s">
        <v>114</v>
      </c>
      <c r="Y1649" s="3" t="s">
        <v>35</v>
      </c>
      <c r="Z1649" s="200">
        <v>45734</v>
      </c>
      <c r="AA1649" s="200">
        <v>46112</v>
      </c>
      <c r="AB1649" s="3" t="s">
        <v>36</v>
      </c>
      <c r="AC1649" s="3">
        <v>2300000</v>
      </c>
      <c r="AD1649" s="3" t="s">
        <v>113</v>
      </c>
      <c r="AE1649" s="3" t="s">
        <v>45</v>
      </c>
    </row>
    <row r="1650" spans="1:31" x14ac:dyDescent="0.3">
      <c r="A1650" s="3" t="s">
        <v>3479</v>
      </c>
      <c r="B1650" s="3" t="s">
        <v>3480</v>
      </c>
      <c r="C1650" s="3" t="s">
        <v>1858</v>
      </c>
      <c r="D1650" s="3">
        <v>9300000</v>
      </c>
      <c r="E1650" s="3">
        <v>9300000</v>
      </c>
      <c r="F1650" s="3">
        <v>106209.88</v>
      </c>
      <c r="G1650" s="3">
        <v>0.32</v>
      </c>
      <c r="H1650" s="3">
        <v>0.32</v>
      </c>
      <c r="I1650" s="3">
        <v>7935815.21</v>
      </c>
      <c r="J1650" s="3">
        <v>85.331346344086015</v>
      </c>
      <c r="K1650" s="3">
        <v>0</v>
      </c>
      <c r="L1650" s="3">
        <v>0</v>
      </c>
      <c r="M1650" s="3">
        <v>7663179.1200000001</v>
      </c>
      <c r="N1650" s="3">
        <v>272635.77</v>
      </c>
      <c r="O1650" s="3">
        <v>8042025.0899999999</v>
      </c>
      <c r="P1650" s="3">
        <v>0</v>
      </c>
      <c r="Q1650" s="3">
        <v>0</v>
      </c>
      <c r="R1650" s="3">
        <v>0</v>
      </c>
      <c r="S1650" s="3" t="s">
        <v>1231</v>
      </c>
      <c r="T1650" s="3" t="s">
        <v>51</v>
      </c>
      <c r="U1650" s="3" t="s">
        <v>52</v>
      </c>
      <c r="V1650" s="3" t="s">
        <v>51</v>
      </c>
      <c r="W1650" s="3" t="s">
        <v>33</v>
      </c>
      <c r="X1650" s="3" t="s">
        <v>53</v>
      </c>
      <c r="Y1650" s="3" t="s">
        <v>44</v>
      </c>
      <c r="Z1650" s="200">
        <v>45383</v>
      </c>
      <c r="AA1650" s="200">
        <v>46112</v>
      </c>
      <c r="AB1650" s="3" t="s">
        <v>36</v>
      </c>
      <c r="AC1650" s="3">
        <v>9300000</v>
      </c>
      <c r="AD1650" s="3" t="s">
        <v>52</v>
      </c>
      <c r="AE1650" s="3" t="s">
        <v>45</v>
      </c>
    </row>
    <row r="1651" spans="1:31" x14ac:dyDescent="0.3">
      <c r="A1651" s="3" t="s">
        <v>3507</v>
      </c>
      <c r="B1651" s="3" t="s">
        <v>3508</v>
      </c>
      <c r="C1651" s="3" t="s">
        <v>1855</v>
      </c>
      <c r="D1651" s="3">
        <v>4600000</v>
      </c>
      <c r="E1651" s="3">
        <v>4600000</v>
      </c>
      <c r="F1651" s="3">
        <v>150350.39000000001</v>
      </c>
      <c r="G1651" s="3">
        <v>0</v>
      </c>
      <c r="H1651" s="3">
        <v>0</v>
      </c>
      <c r="I1651" s="3">
        <v>1062068.3500000001</v>
      </c>
      <c r="J1651" s="3">
        <v>23.088442391304351</v>
      </c>
      <c r="K1651" s="3">
        <v>0</v>
      </c>
      <c r="L1651" s="3">
        <v>0</v>
      </c>
      <c r="M1651" s="3">
        <v>0</v>
      </c>
      <c r="N1651" s="3">
        <v>1062068.3500000001</v>
      </c>
      <c r="O1651" s="3">
        <v>1212418.74</v>
      </c>
      <c r="P1651" s="3">
        <v>0</v>
      </c>
      <c r="Q1651" s="3">
        <v>0</v>
      </c>
      <c r="R1651" s="3">
        <v>0</v>
      </c>
      <c r="S1651" s="3" t="s">
        <v>2949</v>
      </c>
      <c r="T1651" s="3" t="s">
        <v>57</v>
      </c>
      <c r="U1651" s="3" t="s">
        <v>58</v>
      </c>
      <c r="V1651" s="3" t="s">
        <v>57</v>
      </c>
      <c r="W1651" s="3" t="s">
        <v>33</v>
      </c>
      <c r="X1651" s="3" t="s">
        <v>59</v>
      </c>
      <c r="Y1651" s="3" t="s">
        <v>35</v>
      </c>
      <c r="Z1651" s="200">
        <v>45735</v>
      </c>
      <c r="AA1651" s="200">
        <v>46112</v>
      </c>
      <c r="AB1651" s="3" t="s">
        <v>36</v>
      </c>
      <c r="AC1651" s="3">
        <v>4600000</v>
      </c>
      <c r="AD1651" s="3" t="s">
        <v>58</v>
      </c>
      <c r="AE1651" s="3" t="s">
        <v>45</v>
      </c>
    </row>
    <row r="1652" spans="1:31" x14ac:dyDescent="0.3">
      <c r="A1652" s="3" t="s">
        <v>3477</v>
      </c>
      <c r="B1652" s="3" t="s">
        <v>3478</v>
      </c>
      <c r="C1652" s="3" t="s">
        <v>1853</v>
      </c>
      <c r="D1652" s="3">
        <v>16100000</v>
      </c>
      <c r="E1652" s="3">
        <v>16100000</v>
      </c>
      <c r="F1652" s="3">
        <v>1033423.06</v>
      </c>
      <c r="G1652" s="3">
        <v>1453294.15</v>
      </c>
      <c r="H1652" s="3">
        <v>1453294.15</v>
      </c>
      <c r="I1652" s="3">
        <v>13516508.380000001</v>
      </c>
      <c r="J1652" s="3">
        <v>83.953468198757776</v>
      </c>
      <c r="K1652" s="3">
        <v>0</v>
      </c>
      <c r="L1652" s="3">
        <v>0</v>
      </c>
      <c r="M1652" s="3">
        <v>4810123.84</v>
      </c>
      <c r="N1652" s="3">
        <v>7253090.3899999997</v>
      </c>
      <c r="O1652" s="3">
        <v>14549931.439999999</v>
      </c>
      <c r="P1652" s="3">
        <v>0</v>
      </c>
      <c r="Q1652" s="3">
        <v>0</v>
      </c>
      <c r="R1652" s="3">
        <v>0</v>
      </c>
      <c r="S1652" s="3" t="s">
        <v>391</v>
      </c>
      <c r="T1652" s="3" t="s">
        <v>31</v>
      </c>
      <c r="U1652" s="3" t="s">
        <v>32</v>
      </c>
      <c r="V1652" s="3" t="s">
        <v>31</v>
      </c>
      <c r="W1652" s="3" t="s">
        <v>33</v>
      </c>
      <c r="X1652" s="3" t="s">
        <v>34</v>
      </c>
      <c r="Y1652" s="3" t="s">
        <v>44</v>
      </c>
      <c r="Z1652" s="200">
        <v>45735</v>
      </c>
      <c r="AA1652" s="200">
        <v>46112</v>
      </c>
      <c r="AB1652" s="3" t="s">
        <v>36</v>
      </c>
      <c r="AC1652" s="3">
        <v>3100000</v>
      </c>
      <c r="AD1652" s="3" t="s">
        <v>32</v>
      </c>
      <c r="AE1652" s="3" t="s">
        <v>45</v>
      </c>
    </row>
    <row r="1653" spans="1:31" x14ac:dyDescent="0.3">
      <c r="A1653" s="3" t="s">
        <v>3487</v>
      </c>
      <c r="B1653" s="3" t="s">
        <v>3488</v>
      </c>
      <c r="C1653" s="3" t="s">
        <v>1858</v>
      </c>
      <c r="D1653" s="3">
        <v>13300000</v>
      </c>
      <c r="E1653" s="3">
        <v>13300000</v>
      </c>
      <c r="F1653" s="3">
        <v>1505823.47</v>
      </c>
      <c r="G1653" s="3">
        <v>0</v>
      </c>
      <c r="H1653" s="3">
        <v>0</v>
      </c>
      <c r="I1653" s="3">
        <v>121282.98</v>
      </c>
      <c r="J1653" s="3">
        <v>0.91190210526315785</v>
      </c>
      <c r="K1653" s="3">
        <v>0</v>
      </c>
      <c r="L1653" s="3">
        <v>0</v>
      </c>
      <c r="M1653" s="3">
        <v>0</v>
      </c>
      <c r="N1653" s="3">
        <v>121282.98</v>
      </c>
      <c r="O1653" s="3">
        <v>1627106.45</v>
      </c>
      <c r="P1653" s="3">
        <v>0</v>
      </c>
      <c r="Q1653" s="3">
        <v>0</v>
      </c>
      <c r="R1653" s="3">
        <v>0</v>
      </c>
      <c r="S1653" s="3" t="s">
        <v>3204</v>
      </c>
      <c r="T1653" s="3" t="s">
        <v>51</v>
      </c>
      <c r="U1653" s="3" t="s">
        <v>52</v>
      </c>
      <c r="V1653" s="3" t="s">
        <v>51</v>
      </c>
      <c r="W1653" s="3" t="s">
        <v>33</v>
      </c>
      <c r="X1653" s="3" t="s">
        <v>53</v>
      </c>
      <c r="Y1653" s="3" t="s">
        <v>35</v>
      </c>
      <c r="Z1653" s="200">
        <v>45383</v>
      </c>
      <c r="AA1653" s="200">
        <v>46112</v>
      </c>
      <c r="AB1653" s="3" t="s">
        <v>36</v>
      </c>
      <c r="AC1653" s="3">
        <v>13300000</v>
      </c>
      <c r="AD1653" s="3" t="s">
        <v>52</v>
      </c>
      <c r="AE1653" s="3" t="s">
        <v>45</v>
      </c>
    </row>
    <row r="1654" spans="1:31" x14ac:dyDescent="0.3">
      <c r="A1654" s="3" t="s">
        <v>3495</v>
      </c>
      <c r="B1654" s="3" t="s">
        <v>3496</v>
      </c>
      <c r="C1654" s="3" t="s">
        <v>1857</v>
      </c>
      <c r="D1654" s="3">
        <v>300000</v>
      </c>
      <c r="E1654" s="3">
        <v>300000</v>
      </c>
      <c r="F1654" s="3">
        <v>291806.8</v>
      </c>
      <c r="G1654" s="3">
        <v>0</v>
      </c>
      <c r="H1654" s="3">
        <v>0</v>
      </c>
      <c r="I1654" s="3">
        <v>0</v>
      </c>
      <c r="J1654" s="3">
        <v>0</v>
      </c>
      <c r="K1654" s="3">
        <v>0</v>
      </c>
      <c r="L1654" s="3">
        <v>0</v>
      </c>
      <c r="M1654" s="3">
        <v>0</v>
      </c>
      <c r="N1654" s="3">
        <v>0</v>
      </c>
      <c r="O1654" s="3">
        <v>291806.8</v>
      </c>
      <c r="P1654" s="3">
        <v>0</v>
      </c>
      <c r="Q1654" s="3">
        <v>0</v>
      </c>
      <c r="R1654" s="3">
        <v>0</v>
      </c>
      <c r="S1654" s="3" t="s">
        <v>2156</v>
      </c>
      <c r="T1654" s="3" t="s">
        <v>100</v>
      </c>
      <c r="U1654" s="3" t="s">
        <v>101</v>
      </c>
      <c r="V1654" s="3" t="s">
        <v>100</v>
      </c>
      <c r="W1654" s="3" t="s">
        <v>33</v>
      </c>
      <c r="X1654" s="3" t="s">
        <v>102</v>
      </c>
      <c r="Y1654" s="3" t="s">
        <v>35</v>
      </c>
      <c r="Z1654" s="200">
        <v>45735</v>
      </c>
      <c r="AA1654" s="200">
        <v>46081</v>
      </c>
      <c r="AB1654" s="3" t="s">
        <v>36</v>
      </c>
      <c r="AC1654" s="3">
        <v>300000</v>
      </c>
      <c r="AD1654" s="3" t="s">
        <v>101</v>
      </c>
      <c r="AE1654" s="3" t="s">
        <v>45</v>
      </c>
    </row>
    <row r="1655" spans="1:31" x14ac:dyDescent="0.3">
      <c r="A1655" s="3" t="s">
        <v>3475</v>
      </c>
      <c r="B1655" s="3" t="s">
        <v>3476</v>
      </c>
      <c r="C1655" s="3" t="s">
        <v>1857</v>
      </c>
      <c r="D1655" s="3">
        <v>3300000</v>
      </c>
      <c r="E1655" s="3">
        <v>3300000</v>
      </c>
      <c r="F1655" s="3">
        <v>0</v>
      </c>
      <c r="G1655" s="3">
        <v>0</v>
      </c>
      <c r="H1655" s="3">
        <v>0</v>
      </c>
      <c r="I1655" s="3">
        <v>0</v>
      </c>
      <c r="J1655" s="3">
        <v>0</v>
      </c>
      <c r="K1655" s="3">
        <v>0</v>
      </c>
      <c r="L1655" s="3">
        <v>0</v>
      </c>
      <c r="M1655" s="3">
        <v>0</v>
      </c>
      <c r="N1655" s="3">
        <v>0</v>
      </c>
      <c r="O1655" s="3">
        <v>0</v>
      </c>
      <c r="P1655" s="3">
        <v>0</v>
      </c>
      <c r="Q1655" s="3">
        <v>0</v>
      </c>
      <c r="R1655" s="3">
        <v>0</v>
      </c>
      <c r="S1655" s="3" t="s">
        <v>2156</v>
      </c>
      <c r="T1655" s="3" t="s">
        <v>100</v>
      </c>
      <c r="U1655" s="3" t="s">
        <v>101</v>
      </c>
      <c r="V1655" s="3" t="s">
        <v>100</v>
      </c>
      <c r="W1655" s="3" t="s">
        <v>33</v>
      </c>
      <c r="X1655" s="3" t="s">
        <v>102</v>
      </c>
      <c r="Y1655" s="3" t="s">
        <v>35</v>
      </c>
      <c r="Z1655" s="200">
        <v>45735</v>
      </c>
      <c r="AA1655" s="200">
        <v>46081</v>
      </c>
      <c r="AB1655" s="3" t="s">
        <v>36</v>
      </c>
      <c r="AC1655" s="3">
        <v>3300000</v>
      </c>
      <c r="AD1655" s="3" t="s">
        <v>101</v>
      </c>
      <c r="AE1655" s="3" t="s">
        <v>45</v>
      </c>
    </row>
    <row r="1656" spans="1:31" x14ac:dyDescent="0.3">
      <c r="A1656" s="3" t="s">
        <v>3505</v>
      </c>
      <c r="B1656" s="3" t="s">
        <v>3506</v>
      </c>
      <c r="C1656" s="3" t="s">
        <v>1853</v>
      </c>
      <c r="D1656" s="3">
        <v>2200000</v>
      </c>
      <c r="E1656" s="3">
        <v>2200000</v>
      </c>
      <c r="F1656" s="3">
        <v>171290.74</v>
      </c>
      <c r="G1656" s="3">
        <v>0</v>
      </c>
      <c r="H1656" s="3">
        <v>0</v>
      </c>
      <c r="I1656" s="3">
        <v>1518894.14</v>
      </c>
      <c r="J1656" s="3">
        <v>69.040642727272726</v>
      </c>
      <c r="K1656" s="3">
        <v>0</v>
      </c>
      <c r="L1656" s="3">
        <v>0</v>
      </c>
      <c r="M1656" s="3">
        <v>1518894.14</v>
      </c>
      <c r="N1656" s="3">
        <v>0</v>
      </c>
      <c r="O1656" s="3">
        <v>1690184.88</v>
      </c>
      <c r="P1656" s="3">
        <v>0</v>
      </c>
      <c r="Q1656" s="3">
        <v>0</v>
      </c>
      <c r="R1656" s="3">
        <v>0</v>
      </c>
      <c r="S1656" s="3" t="s">
        <v>391</v>
      </c>
      <c r="T1656" s="3" t="s">
        <v>31</v>
      </c>
      <c r="U1656" s="3" t="s">
        <v>32</v>
      </c>
      <c r="V1656" s="3" t="s">
        <v>31</v>
      </c>
      <c r="W1656" s="3" t="s">
        <v>33</v>
      </c>
      <c r="X1656" s="3" t="s">
        <v>34</v>
      </c>
      <c r="Y1656" s="3" t="s">
        <v>35</v>
      </c>
      <c r="Z1656" s="200">
        <v>45735</v>
      </c>
      <c r="AA1656" s="200">
        <v>46112</v>
      </c>
      <c r="AB1656" s="3" t="s">
        <v>36</v>
      </c>
      <c r="AC1656" s="3">
        <v>2200000</v>
      </c>
      <c r="AD1656" s="3" t="s">
        <v>32</v>
      </c>
      <c r="AE1656" s="3" t="s">
        <v>45</v>
      </c>
    </row>
    <row r="1657" spans="1:31" x14ac:dyDescent="0.3">
      <c r="A1657" s="3" t="s">
        <v>3481</v>
      </c>
      <c r="B1657" s="3" t="s">
        <v>3482</v>
      </c>
      <c r="C1657" s="3" t="s">
        <v>1856</v>
      </c>
      <c r="D1657" s="3">
        <v>4100000</v>
      </c>
      <c r="E1657" s="3">
        <v>4100000</v>
      </c>
      <c r="F1657" s="3">
        <v>0</v>
      </c>
      <c r="G1657" s="3">
        <v>-256481</v>
      </c>
      <c r="H1657" s="3">
        <v>-256481</v>
      </c>
      <c r="I1657" s="3">
        <v>3773165.46</v>
      </c>
      <c r="J1657" s="3">
        <v>92.028425853658533</v>
      </c>
      <c r="K1657" s="3">
        <v>0</v>
      </c>
      <c r="L1657" s="3">
        <v>0</v>
      </c>
      <c r="M1657" s="3">
        <v>256481.16</v>
      </c>
      <c r="N1657" s="3">
        <v>3773165.3</v>
      </c>
      <c r="O1657" s="3">
        <v>3773165.46</v>
      </c>
      <c r="P1657" s="3">
        <v>0</v>
      </c>
      <c r="Q1657" s="3">
        <v>0</v>
      </c>
      <c r="R1657" s="3">
        <v>0</v>
      </c>
      <c r="S1657" s="3" t="s">
        <v>3017</v>
      </c>
      <c r="T1657" s="3" t="s">
        <v>76</v>
      </c>
      <c r="U1657" s="3" t="s">
        <v>77</v>
      </c>
      <c r="V1657" s="3" t="s">
        <v>76</v>
      </c>
      <c r="W1657" s="3" t="s">
        <v>33</v>
      </c>
      <c r="X1657" s="3" t="s">
        <v>78</v>
      </c>
      <c r="Y1657" s="3" t="s">
        <v>44</v>
      </c>
      <c r="Z1657" s="200">
        <v>45735</v>
      </c>
      <c r="AA1657" s="200">
        <v>46295</v>
      </c>
      <c r="AB1657" s="3" t="s">
        <v>36</v>
      </c>
      <c r="AC1657" s="3">
        <v>4100000</v>
      </c>
      <c r="AD1657" s="3" t="s">
        <v>77</v>
      </c>
      <c r="AE1657" s="3" t="s">
        <v>45</v>
      </c>
    </row>
    <row r="1658" spans="1:31" x14ac:dyDescent="0.3">
      <c r="A1658" s="3" t="s">
        <v>3501</v>
      </c>
      <c r="B1658" s="3" t="s">
        <v>3502</v>
      </c>
      <c r="C1658" s="3" t="s">
        <v>1860</v>
      </c>
      <c r="D1658" s="3">
        <v>1500000</v>
      </c>
      <c r="E1658" s="3">
        <v>1500000</v>
      </c>
      <c r="F1658" s="3">
        <v>0</v>
      </c>
      <c r="G1658" s="3">
        <v>0</v>
      </c>
      <c r="H1658" s="3">
        <v>0</v>
      </c>
      <c r="I1658" s="3">
        <v>0</v>
      </c>
      <c r="J1658" s="3">
        <v>0</v>
      </c>
      <c r="K1658" s="3">
        <v>0</v>
      </c>
      <c r="L1658" s="3">
        <v>0</v>
      </c>
      <c r="M1658" s="3">
        <v>0</v>
      </c>
      <c r="N1658" s="3">
        <v>0</v>
      </c>
      <c r="O1658" s="3">
        <v>0</v>
      </c>
      <c r="P1658" s="3">
        <v>0</v>
      </c>
      <c r="Q1658" s="3">
        <v>0</v>
      </c>
      <c r="R1658" s="3">
        <v>0</v>
      </c>
      <c r="S1658" s="3" t="s">
        <v>111</v>
      </c>
      <c r="T1658" s="3" t="s">
        <v>112</v>
      </c>
      <c r="U1658" s="3" t="s">
        <v>113</v>
      </c>
      <c r="V1658" s="3" t="s">
        <v>112</v>
      </c>
      <c r="W1658" s="3" t="s">
        <v>33</v>
      </c>
      <c r="X1658" s="3" t="s">
        <v>114</v>
      </c>
      <c r="Y1658" s="3" t="s">
        <v>35</v>
      </c>
      <c r="Z1658" s="200">
        <v>45736</v>
      </c>
      <c r="AA1658" s="200">
        <v>46112</v>
      </c>
      <c r="AB1658" s="3" t="s">
        <v>36</v>
      </c>
      <c r="AC1658" s="3">
        <v>1500000</v>
      </c>
      <c r="AD1658" s="3" t="s">
        <v>113</v>
      </c>
      <c r="AE1658" s="3" t="s">
        <v>45</v>
      </c>
    </row>
    <row r="1659" spans="1:31" x14ac:dyDescent="0.3">
      <c r="A1659" s="3" t="s">
        <v>3503</v>
      </c>
      <c r="B1659" s="3" t="s">
        <v>3504</v>
      </c>
      <c r="C1659" s="3" t="s">
        <v>1860</v>
      </c>
      <c r="D1659" s="3">
        <v>1600000</v>
      </c>
      <c r="E1659" s="3">
        <v>1600000</v>
      </c>
      <c r="F1659" s="3">
        <v>0</v>
      </c>
      <c r="G1659" s="3">
        <v>0</v>
      </c>
      <c r="H1659" s="3">
        <v>0</v>
      </c>
      <c r="I1659" s="3">
        <v>0</v>
      </c>
      <c r="J1659" s="3">
        <v>0</v>
      </c>
      <c r="K1659" s="3">
        <v>0</v>
      </c>
      <c r="L1659" s="3">
        <v>0</v>
      </c>
      <c r="M1659" s="3">
        <v>0</v>
      </c>
      <c r="N1659" s="3">
        <v>0</v>
      </c>
      <c r="O1659" s="3">
        <v>0</v>
      </c>
      <c r="P1659" s="3">
        <v>0</v>
      </c>
      <c r="Q1659" s="3">
        <v>0</v>
      </c>
      <c r="R1659" s="3">
        <v>0</v>
      </c>
      <c r="S1659" s="3" t="s">
        <v>111</v>
      </c>
      <c r="T1659" s="3" t="s">
        <v>112</v>
      </c>
      <c r="U1659" s="3" t="s">
        <v>113</v>
      </c>
      <c r="V1659" s="3" t="s">
        <v>112</v>
      </c>
      <c r="W1659" s="3" t="s">
        <v>33</v>
      </c>
      <c r="X1659" s="3" t="s">
        <v>114</v>
      </c>
      <c r="Y1659" s="3" t="s">
        <v>35</v>
      </c>
      <c r="Z1659" s="200">
        <v>45736</v>
      </c>
      <c r="AA1659" s="200">
        <v>46112</v>
      </c>
      <c r="AB1659" s="3" t="s">
        <v>36</v>
      </c>
      <c r="AC1659" s="3">
        <v>1600000</v>
      </c>
      <c r="AD1659" s="3" t="s">
        <v>113</v>
      </c>
      <c r="AE1659" s="3" t="s">
        <v>45</v>
      </c>
    </row>
    <row r="1660" spans="1:31" x14ac:dyDescent="0.3">
      <c r="A1660" s="3" t="s">
        <v>3497</v>
      </c>
      <c r="B1660" s="3" t="s">
        <v>3498</v>
      </c>
      <c r="C1660" s="3" t="s">
        <v>1853</v>
      </c>
      <c r="D1660" s="3">
        <v>2800000</v>
      </c>
      <c r="E1660" s="3">
        <v>2800000</v>
      </c>
      <c r="F1660" s="3">
        <v>202456.01</v>
      </c>
      <c r="G1660" s="3">
        <v>0</v>
      </c>
      <c r="H1660" s="3">
        <v>0</v>
      </c>
      <c r="I1660" s="3">
        <v>2119239.9700000002</v>
      </c>
      <c r="J1660" s="3">
        <v>75.687141785714289</v>
      </c>
      <c r="K1660" s="3">
        <v>0</v>
      </c>
      <c r="L1660" s="3">
        <v>0</v>
      </c>
      <c r="M1660" s="3">
        <v>2119239.9700000002</v>
      </c>
      <c r="N1660" s="3">
        <v>0</v>
      </c>
      <c r="O1660" s="3">
        <v>2321695.98</v>
      </c>
      <c r="P1660" s="3">
        <v>0</v>
      </c>
      <c r="Q1660" s="3">
        <v>0</v>
      </c>
      <c r="R1660" s="3">
        <v>0</v>
      </c>
      <c r="S1660" s="3" t="s">
        <v>391</v>
      </c>
      <c r="T1660" s="3" t="s">
        <v>31</v>
      </c>
      <c r="U1660" s="3" t="s">
        <v>32</v>
      </c>
      <c r="V1660" s="3" t="s">
        <v>31</v>
      </c>
      <c r="W1660" s="3" t="s">
        <v>33</v>
      </c>
      <c r="X1660" s="3" t="s">
        <v>34</v>
      </c>
      <c r="Y1660" s="3" t="s">
        <v>35</v>
      </c>
      <c r="Z1660" s="200">
        <v>45736</v>
      </c>
      <c r="AA1660" s="200">
        <v>46112</v>
      </c>
      <c r="AB1660" s="3" t="s">
        <v>36</v>
      </c>
      <c r="AC1660" s="3">
        <v>2800000</v>
      </c>
      <c r="AD1660" s="3" t="s">
        <v>32</v>
      </c>
      <c r="AE1660" s="3" t="s">
        <v>45</v>
      </c>
    </row>
    <row r="1661" spans="1:31" x14ac:dyDescent="0.3">
      <c r="A1661" s="3" t="s">
        <v>3489</v>
      </c>
      <c r="B1661" s="3" t="s">
        <v>3490</v>
      </c>
      <c r="C1661" s="3" t="s">
        <v>1854</v>
      </c>
      <c r="D1661" s="3">
        <v>1700000</v>
      </c>
      <c r="E1661" s="3">
        <v>1700000</v>
      </c>
      <c r="F1661" s="3">
        <v>0</v>
      </c>
      <c r="G1661" s="3">
        <v>0</v>
      </c>
      <c r="H1661" s="3">
        <v>0</v>
      </c>
      <c r="I1661" s="3">
        <v>0</v>
      </c>
      <c r="J1661" s="3">
        <v>0</v>
      </c>
      <c r="K1661" s="3">
        <v>0</v>
      </c>
      <c r="L1661" s="3">
        <v>0</v>
      </c>
      <c r="M1661" s="3">
        <v>0</v>
      </c>
      <c r="N1661" s="3">
        <v>0</v>
      </c>
      <c r="O1661" s="3">
        <v>0</v>
      </c>
      <c r="P1661" s="3">
        <v>0</v>
      </c>
      <c r="Q1661" s="3">
        <v>0</v>
      </c>
      <c r="R1661" s="3">
        <v>0</v>
      </c>
      <c r="S1661" s="3" t="s">
        <v>72</v>
      </c>
      <c r="T1661" s="3" t="s">
        <v>41</v>
      </c>
      <c r="U1661" s="3" t="s">
        <v>42</v>
      </c>
      <c r="V1661" s="3" t="s">
        <v>41</v>
      </c>
      <c r="W1661" s="3" t="s">
        <v>33</v>
      </c>
      <c r="X1661" s="3" t="s">
        <v>43</v>
      </c>
      <c r="Y1661" s="3" t="s">
        <v>83</v>
      </c>
      <c r="Z1661" s="200">
        <v>45736</v>
      </c>
      <c r="AA1661" s="200">
        <v>46112</v>
      </c>
      <c r="AB1661" s="3" t="s">
        <v>36</v>
      </c>
      <c r="AC1661" s="3">
        <v>1700000</v>
      </c>
      <c r="AD1661" s="3" t="s">
        <v>42</v>
      </c>
      <c r="AE1661" s="3" t="s">
        <v>45</v>
      </c>
    </row>
    <row r="1662" spans="1:31" x14ac:dyDescent="0.3">
      <c r="A1662" s="3" t="s">
        <v>3491</v>
      </c>
      <c r="B1662" s="3" t="s">
        <v>3492</v>
      </c>
      <c r="C1662" s="3" t="s">
        <v>1854</v>
      </c>
      <c r="D1662" s="3">
        <v>1600000</v>
      </c>
      <c r="E1662" s="3">
        <v>1600000</v>
      </c>
      <c r="F1662" s="3">
        <v>0</v>
      </c>
      <c r="G1662" s="3">
        <v>0</v>
      </c>
      <c r="H1662" s="3">
        <v>0</v>
      </c>
      <c r="I1662" s="3">
        <v>0</v>
      </c>
      <c r="J1662" s="3">
        <v>0</v>
      </c>
      <c r="K1662" s="3">
        <v>0</v>
      </c>
      <c r="L1662" s="3">
        <v>0</v>
      </c>
      <c r="M1662" s="3">
        <v>0</v>
      </c>
      <c r="N1662" s="3">
        <v>0</v>
      </c>
      <c r="O1662" s="3">
        <v>0</v>
      </c>
      <c r="P1662" s="3">
        <v>0</v>
      </c>
      <c r="Q1662" s="3">
        <v>0</v>
      </c>
      <c r="R1662" s="3">
        <v>0</v>
      </c>
      <c r="S1662" s="3" t="s">
        <v>72</v>
      </c>
      <c r="T1662" s="3" t="s">
        <v>41</v>
      </c>
      <c r="U1662" s="3" t="s">
        <v>42</v>
      </c>
      <c r="V1662" s="3" t="s">
        <v>41</v>
      </c>
      <c r="W1662" s="3" t="s">
        <v>33</v>
      </c>
      <c r="X1662" s="3" t="s">
        <v>43</v>
      </c>
      <c r="Y1662" s="3" t="s">
        <v>83</v>
      </c>
      <c r="Z1662" s="200">
        <v>45736</v>
      </c>
      <c r="AA1662" s="200">
        <v>46112</v>
      </c>
      <c r="AB1662" s="3" t="s">
        <v>36</v>
      </c>
      <c r="AC1662" s="3">
        <v>1600000</v>
      </c>
      <c r="AD1662" s="3" t="s">
        <v>42</v>
      </c>
      <c r="AE1662" s="3" t="s">
        <v>45</v>
      </c>
    </row>
    <row r="1663" spans="1:31" x14ac:dyDescent="0.3">
      <c r="A1663" s="3" t="s">
        <v>3509</v>
      </c>
      <c r="B1663" s="3" t="s">
        <v>3510</v>
      </c>
      <c r="C1663" s="3" t="s">
        <v>1854</v>
      </c>
      <c r="D1663" s="3">
        <v>7400000</v>
      </c>
      <c r="E1663" s="3">
        <v>7400000</v>
      </c>
      <c r="F1663" s="3">
        <v>0</v>
      </c>
      <c r="G1663" s="3">
        <v>0</v>
      </c>
      <c r="H1663" s="3">
        <v>0</v>
      </c>
      <c r="I1663" s="3">
        <v>0</v>
      </c>
      <c r="J1663" s="3">
        <v>0</v>
      </c>
      <c r="K1663" s="3">
        <v>0</v>
      </c>
      <c r="L1663" s="3">
        <v>0</v>
      </c>
      <c r="M1663" s="3">
        <v>0</v>
      </c>
      <c r="N1663" s="3">
        <v>0</v>
      </c>
      <c r="O1663" s="3">
        <v>0</v>
      </c>
      <c r="P1663" s="3">
        <v>0</v>
      </c>
      <c r="Q1663" s="3">
        <v>0</v>
      </c>
      <c r="R1663" s="3">
        <v>0</v>
      </c>
      <c r="S1663" s="3" t="s">
        <v>72</v>
      </c>
      <c r="T1663" s="3" t="s">
        <v>41</v>
      </c>
      <c r="U1663" s="3" t="s">
        <v>42</v>
      </c>
      <c r="V1663" s="3" t="s">
        <v>41</v>
      </c>
      <c r="W1663" s="3" t="s">
        <v>33</v>
      </c>
      <c r="X1663" s="3" t="s">
        <v>43</v>
      </c>
      <c r="Y1663" s="3" t="s">
        <v>83</v>
      </c>
      <c r="Z1663" s="200">
        <v>45736</v>
      </c>
      <c r="AA1663" s="200">
        <v>46112</v>
      </c>
      <c r="AB1663" s="3" t="s">
        <v>36</v>
      </c>
      <c r="AC1663" s="3">
        <v>7400000</v>
      </c>
      <c r="AD1663" s="3" t="s">
        <v>42</v>
      </c>
      <c r="AE1663" s="3" t="s">
        <v>45</v>
      </c>
    </row>
    <row r="1664" spans="1:31" x14ac:dyDescent="0.3">
      <c r="A1664" s="3" t="s">
        <v>3511</v>
      </c>
      <c r="B1664" s="3" t="s">
        <v>3512</v>
      </c>
      <c r="C1664" s="3" t="s">
        <v>1854</v>
      </c>
      <c r="D1664" s="3">
        <v>2300000</v>
      </c>
      <c r="E1664" s="3">
        <v>2300000</v>
      </c>
      <c r="F1664" s="3">
        <v>510417.86</v>
      </c>
      <c r="G1664" s="3">
        <v>0</v>
      </c>
      <c r="H1664" s="3">
        <v>0</v>
      </c>
      <c r="I1664" s="3">
        <v>1798793.89</v>
      </c>
      <c r="J1664" s="3">
        <v>78.208429999999993</v>
      </c>
      <c r="K1664" s="3">
        <v>0</v>
      </c>
      <c r="L1664" s="3">
        <v>0</v>
      </c>
      <c r="M1664" s="3">
        <v>1635350</v>
      </c>
      <c r="N1664" s="3">
        <v>163443.89000000001</v>
      </c>
      <c r="O1664" s="3">
        <v>2309211.75</v>
      </c>
      <c r="P1664" s="3">
        <v>0</v>
      </c>
      <c r="Q1664" s="3">
        <v>0</v>
      </c>
      <c r="R1664" s="3">
        <v>0</v>
      </c>
      <c r="S1664" s="3" t="s">
        <v>72</v>
      </c>
      <c r="T1664" s="3" t="s">
        <v>41</v>
      </c>
      <c r="U1664" s="3" t="s">
        <v>42</v>
      </c>
      <c r="V1664" s="3" t="s">
        <v>41</v>
      </c>
      <c r="W1664" s="3" t="s">
        <v>33</v>
      </c>
      <c r="X1664" s="3" t="s">
        <v>43</v>
      </c>
      <c r="Y1664" s="3" t="s">
        <v>35</v>
      </c>
      <c r="Z1664" s="200">
        <v>45736</v>
      </c>
      <c r="AA1664" s="200">
        <v>46112</v>
      </c>
      <c r="AB1664" s="3" t="s">
        <v>36</v>
      </c>
      <c r="AC1664" s="3">
        <v>2300000</v>
      </c>
      <c r="AD1664" s="3" t="s">
        <v>42</v>
      </c>
      <c r="AE1664" s="3" t="s">
        <v>45</v>
      </c>
    </row>
    <row r="1665" spans="1:31" x14ac:dyDescent="0.3">
      <c r="A1665" s="3" t="s">
        <v>3493</v>
      </c>
      <c r="B1665" s="3" t="s">
        <v>3494</v>
      </c>
      <c r="C1665" s="3" t="s">
        <v>1857</v>
      </c>
      <c r="D1665" s="3">
        <v>9526977</v>
      </c>
      <c r="E1665" s="3">
        <v>9526977</v>
      </c>
      <c r="F1665" s="3">
        <v>13977.2</v>
      </c>
      <c r="G1665" s="3">
        <v>90665.27</v>
      </c>
      <c r="H1665" s="3">
        <v>90665.27</v>
      </c>
      <c r="I1665" s="3">
        <v>838858.31</v>
      </c>
      <c r="J1665" s="3">
        <v>8.8050838161989891</v>
      </c>
      <c r="K1665" s="3">
        <v>0</v>
      </c>
      <c r="L1665" s="3">
        <v>0</v>
      </c>
      <c r="M1665" s="3">
        <v>0</v>
      </c>
      <c r="N1665" s="3">
        <v>748193.04</v>
      </c>
      <c r="O1665" s="3">
        <v>852835.51</v>
      </c>
      <c r="P1665" s="3">
        <v>0</v>
      </c>
      <c r="Q1665" s="3">
        <v>0</v>
      </c>
      <c r="R1665" s="3">
        <v>0</v>
      </c>
      <c r="S1665" s="3" t="s">
        <v>2156</v>
      </c>
      <c r="T1665" s="3" t="s">
        <v>100</v>
      </c>
      <c r="U1665" s="3" t="s">
        <v>101</v>
      </c>
      <c r="V1665" s="3" t="s">
        <v>100</v>
      </c>
      <c r="W1665" s="3" t="s">
        <v>33</v>
      </c>
      <c r="X1665" s="3" t="s">
        <v>102</v>
      </c>
      <c r="Y1665" s="3" t="s">
        <v>35</v>
      </c>
      <c r="Z1665" s="200">
        <v>45737</v>
      </c>
      <c r="AA1665" s="200">
        <v>46022</v>
      </c>
      <c r="AB1665" s="3" t="s">
        <v>36</v>
      </c>
      <c r="AC1665" s="3">
        <v>9526977</v>
      </c>
      <c r="AD1665" s="3" t="s">
        <v>101</v>
      </c>
      <c r="AE1665" s="3" t="s">
        <v>45</v>
      </c>
    </row>
    <row r="1666" spans="1:31" x14ac:dyDescent="0.3">
      <c r="A1666" s="3" t="s">
        <v>3515</v>
      </c>
      <c r="B1666" s="3" t="s">
        <v>3516</v>
      </c>
      <c r="C1666" s="3" t="s">
        <v>1853</v>
      </c>
      <c r="D1666" s="3">
        <v>4600000</v>
      </c>
      <c r="E1666" s="3">
        <v>4600000</v>
      </c>
      <c r="F1666" s="3">
        <v>3170487.09</v>
      </c>
      <c r="G1666" s="3">
        <v>83.46</v>
      </c>
      <c r="H1666" s="3">
        <v>83.46</v>
      </c>
      <c r="I1666" s="3">
        <v>1266540.95</v>
      </c>
      <c r="J1666" s="3">
        <v>27.533498913043477</v>
      </c>
      <c r="K1666" s="3">
        <v>0</v>
      </c>
      <c r="L1666" s="3">
        <v>0</v>
      </c>
      <c r="M1666" s="3">
        <v>1266457.49</v>
      </c>
      <c r="N1666" s="3">
        <v>0</v>
      </c>
      <c r="O1666" s="3">
        <v>4437028.04</v>
      </c>
      <c r="P1666" s="3">
        <v>0</v>
      </c>
      <c r="Q1666" s="3">
        <v>0</v>
      </c>
      <c r="R1666" s="3">
        <v>0</v>
      </c>
      <c r="S1666" s="3" t="s">
        <v>391</v>
      </c>
      <c r="T1666" s="3" t="s">
        <v>31</v>
      </c>
      <c r="U1666" s="3" t="s">
        <v>32</v>
      </c>
      <c r="V1666" s="3" t="s">
        <v>31</v>
      </c>
      <c r="W1666" s="3" t="s">
        <v>33</v>
      </c>
      <c r="X1666" s="3" t="s">
        <v>34</v>
      </c>
      <c r="Y1666" s="3" t="s">
        <v>35</v>
      </c>
      <c r="Z1666" s="200">
        <v>45737</v>
      </c>
      <c r="AA1666" s="200">
        <v>46112</v>
      </c>
      <c r="AB1666" s="3" t="s">
        <v>36</v>
      </c>
      <c r="AC1666" s="3">
        <v>4600000</v>
      </c>
      <c r="AD1666" s="3" t="s">
        <v>32</v>
      </c>
      <c r="AE1666" s="3" t="s">
        <v>45</v>
      </c>
    </row>
    <row r="1667" spans="1:31" x14ac:dyDescent="0.3">
      <c r="A1667" s="3" t="s">
        <v>3513</v>
      </c>
      <c r="B1667" s="3" t="s">
        <v>3514</v>
      </c>
      <c r="C1667" s="3" t="s">
        <v>1853</v>
      </c>
      <c r="D1667" s="3">
        <v>2300000</v>
      </c>
      <c r="E1667" s="3">
        <v>2300000</v>
      </c>
      <c r="F1667" s="3">
        <v>892296.59</v>
      </c>
      <c r="G1667" s="3">
        <v>0</v>
      </c>
      <c r="H1667" s="3">
        <v>0</v>
      </c>
      <c r="I1667" s="3">
        <v>0</v>
      </c>
      <c r="J1667" s="3">
        <v>0</v>
      </c>
      <c r="K1667" s="3">
        <v>0</v>
      </c>
      <c r="L1667" s="3">
        <v>0</v>
      </c>
      <c r="M1667" s="3">
        <v>0</v>
      </c>
      <c r="N1667" s="3">
        <v>0</v>
      </c>
      <c r="O1667" s="3">
        <v>892296.59</v>
      </c>
      <c r="P1667" s="3">
        <v>0</v>
      </c>
      <c r="Q1667" s="3">
        <v>0</v>
      </c>
      <c r="R1667" s="3">
        <v>0</v>
      </c>
      <c r="S1667" s="3" t="s">
        <v>391</v>
      </c>
      <c r="T1667" s="3" t="s">
        <v>31</v>
      </c>
      <c r="U1667" s="3" t="s">
        <v>32</v>
      </c>
      <c r="V1667" s="3" t="s">
        <v>31</v>
      </c>
      <c r="W1667" s="3" t="s">
        <v>33</v>
      </c>
      <c r="X1667" s="3" t="s">
        <v>34</v>
      </c>
      <c r="Y1667" s="3" t="s">
        <v>35</v>
      </c>
      <c r="Z1667" s="200">
        <v>45737</v>
      </c>
      <c r="AA1667" s="200">
        <v>46112</v>
      </c>
      <c r="AB1667" s="3" t="s">
        <v>36</v>
      </c>
      <c r="AC1667" s="3">
        <v>2300000</v>
      </c>
      <c r="AD1667" s="3" t="s">
        <v>32</v>
      </c>
      <c r="AE1667" s="3" t="s">
        <v>45</v>
      </c>
    </row>
    <row r="1668" spans="1:31" x14ac:dyDescent="0.3">
      <c r="A1668" s="3" t="s">
        <v>3519</v>
      </c>
      <c r="B1668" s="3" t="s">
        <v>3520</v>
      </c>
      <c r="C1668" s="3" t="s">
        <v>1858</v>
      </c>
      <c r="D1668" s="3">
        <v>2300000</v>
      </c>
      <c r="E1668" s="3">
        <v>2300000</v>
      </c>
      <c r="F1668" s="3">
        <v>1405323.75</v>
      </c>
      <c r="G1668" s="3">
        <v>16395.37</v>
      </c>
      <c r="H1668" s="3">
        <v>16395.37</v>
      </c>
      <c r="I1668" s="3">
        <v>482172.84</v>
      </c>
      <c r="J1668" s="3">
        <v>20.964036521739132</v>
      </c>
      <c r="K1668" s="3">
        <v>0</v>
      </c>
      <c r="L1668" s="3">
        <v>0</v>
      </c>
      <c r="M1668" s="3">
        <v>0</v>
      </c>
      <c r="N1668" s="3">
        <v>465777.47</v>
      </c>
      <c r="O1668" s="3">
        <v>1887496.59</v>
      </c>
      <c r="P1668" s="3">
        <v>0</v>
      </c>
      <c r="Q1668" s="3">
        <v>0</v>
      </c>
      <c r="R1668" s="3">
        <v>0</v>
      </c>
      <c r="S1668" s="3" t="s">
        <v>3204</v>
      </c>
      <c r="T1668" s="3" t="s">
        <v>51</v>
      </c>
      <c r="U1668" s="3" t="s">
        <v>52</v>
      </c>
      <c r="V1668" s="3" t="s">
        <v>51</v>
      </c>
      <c r="W1668" s="3" t="s">
        <v>33</v>
      </c>
      <c r="X1668" s="3" t="s">
        <v>53</v>
      </c>
      <c r="Y1668" s="3" t="s">
        <v>35</v>
      </c>
      <c r="Z1668" s="200">
        <v>45383</v>
      </c>
      <c r="AA1668" s="200">
        <v>46112</v>
      </c>
      <c r="AB1668" s="3" t="s">
        <v>36</v>
      </c>
      <c r="AC1668" s="3">
        <v>2300000</v>
      </c>
      <c r="AD1668" s="3" t="s">
        <v>52</v>
      </c>
      <c r="AE1668" s="3" t="s">
        <v>45</v>
      </c>
    </row>
    <row r="1669" spans="1:31" x14ac:dyDescent="0.3">
      <c r="A1669" s="3" t="s">
        <v>3517</v>
      </c>
      <c r="B1669" s="3" t="s">
        <v>3518</v>
      </c>
      <c r="C1669" s="3" t="s">
        <v>1853</v>
      </c>
      <c r="D1669" s="3">
        <v>2600000</v>
      </c>
      <c r="E1669" s="3">
        <v>2600000</v>
      </c>
      <c r="F1669" s="3">
        <v>0</v>
      </c>
      <c r="G1669" s="3">
        <v>0</v>
      </c>
      <c r="H1669" s="3">
        <v>0</v>
      </c>
      <c r="I1669" s="3">
        <v>0</v>
      </c>
      <c r="J1669" s="3">
        <v>0</v>
      </c>
      <c r="K1669" s="3">
        <v>0</v>
      </c>
      <c r="L1669" s="3">
        <v>0</v>
      </c>
      <c r="M1669" s="3">
        <v>0</v>
      </c>
      <c r="N1669" s="3">
        <v>0</v>
      </c>
      <c r="O1669" s="3">
        <v>0</v>
      </c>
      <c r="P1669" s="3">
        <v>0</v>
      </c>
      <c r="Q1669" s="3">
        <v>0</v>
      </c>
      <c r="R1669" s="3">
        <v>0</v>
      </c>
      <c r="S1669" s="3" t="s">
        <v>391</v>
      </c>
      <c r="T1669" s="3" t="s">
        <v>31</v>
      </c>
      <c r="U1669" s="3" t="s">
        <v>32</v>
      </c>
      <c r="V1669" s="3" t="s">
        <v>31</v>
      </c>
      <c r="W1669" s="3" t="s">
        <v>33</v>
      </c>
      <c r="X1669" s="3" t="s">
        <v>34</v>
      </c>
      <c r="Y1669" s="3" t="s">
        <v>35</v>
      </c>
      <c r="Z1669" s="200">
        <v>45740</v>
      </c>
      <c r="AA1669" s="200">
        <v>46112</v>
      </c>
      <c r="AB1669" s="3" t="s">
        <v>36</v>
      </c>
      <c r="AC1669" s="3">
        <v>2600000</v>
      </c>
      <c r="AD1669" s="3" t="s">
        <v>32</v>
      </c>
      <c r="AE1669" s="3" t="s">
        <v>45</v>
      </c>
    </row>
    <row r="1670" spans="1:31" x14ac:dyDescent="0.3">
      <c r="A1670" s="3" t="s">
        <v>3523</v>
      </c>
      <c r="B1670" s="3" t="s">
        <v>3524</v>
      </c>
      <c r="C1670" s="3" t="s">
        <v>1854</v>
      </c>
      <c r="D1670" s="3">
        <v>3200000</v>
      </c>
      <c r="E1670" s="3">
        <v>3200000</v>
      </c>
      <c r="F1670" s="3">
        <v>53270.46</v>
      </c>
      <c r="G1670" s="3">
        <v>0</v>
      </c>
      <c r="H1670" s="3">
        <v>0</v>
      </c>
      <c r="I1670" s="3">
        <v>1351187.11</v>
      </c>
      <c r="J1670" s="3">
        <v>42.224597187500002</v>
      </c>
      <c r="K1670" s="3">
        <v>0</v>
      </c>
      <c r="L1670" s="3">
        <v>0</v>
      </c>
      <c r="M1670" s="3">
        <v>920350</v>
      </c>
      <c r="N1670" s="3">
        <v>430837.11</v>
      </c>
      <c r="O1670" s="3">
        <v>1404457.57</v>
      </c>
      <c r="P1670" s="3">
        <v>0</v>
      </c>
      <c r="Q1670" s="3">
        <v>0</v>
      </c>
      <c r="R1670" s="3">
        <v>0</v>
      </c>
      <c r="S1670" s="3" t="s">
        <v>72</v>
      </c>
      <c r="T1670" s="3" t="s">
        <v>41</v>
      </c>
      <c r="U1670" s="3" t="s">
        <v>42</v>
      </c>
      <c r="V1670" s="3" t="s">
        <v>41</v>
      </c>
      <c r="W1670" s="3" t="s">
        <v>33</v>
      </c>
      <c r="X1670" s="3" t="s">
        <v>43</v>
      </c>
      <c r="Y1670" s="3" t="s">
        <v>35</v>
      </c>
      <c r="Z1670" s="200">
        <v>45382</v>
      </c>
      <c r="AA1670" s="200">
        <v>46112</v>
      </c>
      <c r="AB1670" s="3" t="s">
        <v>36</v>
      </c>
      <c r="AC1670" s="3">
        <v>3200000</v>
      </c>
      <c r="AD1670" s="3" t="s">
        <v>42</v>
      </c>
      <c r="AE1670" s="3" t="s">
        <v>45</v>
      </c>
    </row>
    <row r="1671" spans="1:31" x14ac:dyDescent="0.3">
      <c r="A1671" s="3" t="s">
        <v>3581</v>
      </c>
      <c r="B1671" s="3" t="s">
        <v>3582</v>
      </c>
      <c r="C1671" s="3" t="s">
        <v>1854</v>
      </c>
      <c r="D1671" s="3">
        <v>17200000</v>
      </c>
      <c r="E1671" s="3">
        <v>17200000</v>
      </c>
      <c r="F1671" s="3">
        <v>2417197.56</v>
      </c>
      <c r="G1671" s="3">
        <v>0</v>
      </c>
      <c r="H1671" s="3">
        <v>0</v>
      </c>
      <c r="I1671" s="3">
        <v>0</v>
      </c>
      <c r="J1671" s="3">
        <v>0</v>
      </c>
      <c r="K1671" s="3">
        <v>0</v>
      </c>
      <c r="L1671" s="3">
        <v>0</v>
      </c>
      <c r="M1671" s="3">
        <v>0</v>
      </c>
      <c r="N1671" s="3">
        <v>0</v>
      </c>
      <c r="O1671" s="3">
        <v>2417197.56</v>
      </c>
      <c r="P1671" s="3">
        <v>0</v>
      </c>
      <c r="Q1671" s="3">
        <v>0</v>
      </c>
      <c r="R1671" s="3">
        <v>0</v>
      </c>
      <c r="S1671" s="3" t="s">
        <v>72</v>
      </c>
      <c r="T1671" s="3" t="s">
        <v>41</v>
      </c>
      <c r="U1671" s="3" t="s">
        <v>42</v>
      </c>
      <c r="V1671" s="3" t="s">
        <v>41</v>
      </c>
      <c r="W1671" s="3" t="s">
        <v>33</v>
      </c>
      <c r="X1671" s="3" t="s">
        <v>43</v>
      </c>
      <c r="Y1671" s="3" t="s">
        <v>35</v>
      </c>
      <c r="Z1671" s="200">
        <v>45741</v>
      </c>
      <c r="AA1671" s="200">
        <v>46112</v>
      </c>
      <c r="AB1671" s="3" t="s">
        <v>36</v>
      </c>
      <c r="AC1671" s="3">
        <v>17200001</v>
      </c>
      <c r="AD1671" s="3" t="s">
        <v>42</v>
      </c>
      <c r="AE1671" s="3" t="s">
        <v>45</v>
      </c>
    </row>
    <row r="1672" spans="1:31" x14ac:dyDescent="0.3">
      <c r="A1672" s="3" t="s">
        <v>3573</v>
      </c>
      <c r="B1672" s="3" t="s">
        <v>3574</v>
      </c>
      <c r="C1672" s="3" t="s">
        <v>1854</v>
      </c>
      <c r="D1672" s="3">
        <v>16425000</v>
      </c>
      <c r="E1672" s="3">
        <v>16425000</v>
      </c>
      <c r="F1672" s="3">
        <v>12672493.68</v>
      </c>
      <c r="G1672" s="3">
        <v>-0.03</v>
      </c>
      <c r="H1672" s="3">
        <v>-0.03</v>
      </c>
      <c r="I1672" s="3">
        <v>3621152.98</v>
      </c>
      <c r="J1672" s="3">
        <v>22.046593485540335</v>
      </c>
      <c r="K1672" s="3">
        <v>0</v>
      </c>
      <c r="L1672" s="3">
        <v>0</v>
      </c>
      <c r="M1672" s="3">
        <v>3330565</v>
      </c>
      <c r="N1672" s="3">
        <v>290588.01</v>
      </c>
      <c r="O1672" s="3">
        <v>16293646.66</v>
      </c>
      <c r="P1672" s="3">
        <v>0</v>
      </c>
      <c r="Q1672" s="3">
        <v>0</v>
      </c>
      <c r="R1672" s="3">
        <v>0</v>
      </c>
      <c r="S1672" s="3" t="s">
        <v>72</v>
      </c>
      <c r="T1672" s="3" t="s">
        <v>41</v>
      </c>
      <c r="U1672" s="3" t="s">
        <v>42</v>
      </c>
      <c r="V1672" s="3" t="s">
        <v>41</v>
      </c>
      <c r="W1672" s="3" t="s">
        <v>33</v>
      </c>
      <c r="X1672" s="3" t="s">
        <v>43</v>
      </c>
      <c r="Y1672" s="3" t="s">
        <v>35</v>
      </c>
      <c r="Z1672" s="200">
        <v>45741</v>
      </c>
      <c r="AA1672" s="200">
        <v>46112</v>
      </c>
      <c r="AB1672" s="3" t="s">
        <v>36</v>
      </c>
      <c r="AC1672" s="3">
        <v>16425000</v>
      </c>
      <c r="AD1672" s="3" t="s">
        <v>42</v>
      </c>
      <c r="AE1672" s="3" t="s">
        <v>45</v>
      </c>
    </row>
    <row r="1673" spans="1:31" x14ac:dyDescent="0.3">
      <c r="A1673" s="3" t="s">
        <v>3529</v>
      </c>
      <c r="B1673" s="3" t="s">
        <v>3530</v>
      </c>
      <c r="C1673" s="3" t="s">
        <v>1855</v>
      </c>
      <c r="D1673" s="3">
        <v>12300000</v>
      </c>
      <c r="E1673" s="3">
        <v>12300000</v>
      </c>
      <c r="F1673" s="3">
        <v>307238.32</v>
      </c>
      <c r="G1673" s="3">
        <v>0</v>
      </c>
      <c r="H1673" s="3">
        <v>0</v>
      </c>
      <c r="I1673" s="3">
        <v>1143830.5900000001</v>
      </c>
      <c r="J1673" s="3">
        <v>9.299435691056912</v>
      </c>
      <c r="K1673" s="3">
        <v>0</v>
      </c>
      <c r="L1673" s="3">
        <v>0</v>
      </c>
      <c r="M1673" s="3">
        <v>0</v>
      </c>
      <c r="N1673" s="3">
        <v>1143830.5900000001</v>
      </c>
      <c r="O1673" s="3">
        <v>1451068.91</v>
      </c>
      <c r="P1673" s="3">
        <v>0</v>
      </c>
      <c r="Q1673" s="3">
        <v>0</v>
      </c>
      <c r="R1673" s="3">
        <v>0</v>
      </c>
      <c r="S1673" s="3" t="s">
        <v>2949</v>
      </c>
      <c r="T1673" s="3" t="s">
        <v>57</v>
      </c>
      <c r="U1673" s="3" t="s">
        <v>58</v>
      </c>
      <c r="V1673" s="3" t="s">
        <v>57</v>
      </c>
      <c r="W1673" s="3" t="s">
        <v>33</v>
      </c>
      <c r="X1673" s="3" t="s">
        <v>59</v>
      </c>
      <c r="Y1673" s="3" t="s">
        <v>35</v>
      </c>
      <c r="Z1673" s="200">
        <v>45741</v>
      </c>
      <c r="AA1673" s="200">
        <v>46112</v>
      </c>
      <c r="AB1673" s="3" t="s">
        <v>36</v>
      </c>
      <c r="AC1673" s="3">
        <v>12300000</v>
      </c>
      <c r="AD1673" s="3" t="s">
        <v>58</v>
      </c>
      <c r="AE1673" s="3" t="s">
        <v>45</v>
      </c>
    </row>
    <row r="1674" spans="1:31" x14ac:dyDescent="0.3">
      <c r="A1674" s="3" t="s">
        <v>3531</v>
      </c>
      <c r="B1674" s="3" t="s">
        <v>3532</v>
      </c>
      <c r="C1674" s="3" t="s">
        <v>1855</v>
      </c>
      <c r="D1674" s="3">
        <v>4500000</v>
      </c>
      <c r="E1674" s="3">
        <v>4500000</v>
      </c>
      <c r="F1674" s="3">
        <v>0</v>
      </c>
      <c r="G1674" s="3">
        <v>0</v>
      </c>
      <c r="H1674" s="3">
        <v>0</v>
      </c>
      <c r="I1674" s="3">
        <v>0</v>
      </c>
      <c r="J1674" s="3">
        <v>0</v>
      </c>
      <c r="K1674" s="3">
        <v>0</v>
      </c>
      <c r="L1674" s="3">
        <v>0</v>
      </c>
      <c r="M1674" s="3">
        <v>0</v>
      </c>
      <c r="N1674" s="3">
        <v>0</v>
      </c>
      <c r="O1674" s="3">
        <v>0</v>
      </c>
      <c r="P1674" s="3">
        <v>0</v>
      </c>
      <c r="Q1674" s="3">
        <v>0</v>
      </c>
      <c r="R1674" s="3">
        <v>0</v>
      </c>
      <c r="S1674" s="3" t="s">
        <v>2949</v>
      </c>
      <c r="T1674" s="3" t="s">
        <v>57</v>
      </c>
      <c r="U1674" s="3" t="s">
        <v>58</v>
      </c>
      <c r="V1674" s="3" t="s">
        <v>57</v>
      </c>
      <c r="W1674" s="3" t="s">
        <v>33</v>
      </c>
      <c r="X1674" s="3" t="s">
        <v>59</v>
      </c>
      <c r="Y1674" s="3" t="s">
        <v>44</v>
      </c>
      <c r="Z1674" s="200">
        <v>45742</v>
      </c>
      <c r="AA1674" s="200">
        <v>46112</v>
      </c>
      <c r="AB1674" s="3" t="s">
        <v>36</v>
      </c>
      <c r="AC1674" s="3">
        <v>4500000</v>
      </c>
      <c r="AD1674" s="3" t="s">
        <v>58</v>
      </c>
      <c r="AE1674" s="3" t="s">
        <v>45</v>
      </c>
    </row>
    <row r="1675" spans="1:31" x14ac:dyDescent="0.3">
      <c r="A1675" s="3" t="s">
        <v>3541</v>
      </c>
      <c r="B1675" s="3" t="s">
        <v>3542</v>
      </c>
      <c r="C1675" s="3" t="s">
        <v>1859</v>
      </c>
      <c r="D1675" s="3">
        <v>2100001</v>
      </c>
      <c r="E1675" s="3">
        <v>2100001</v>
      </c>
      <c r="F1675" s="3">
        <v>0</v>
      </c>
      <c r="G1675" s="3">
        <v>0</v>
      </c>
      <c r="H1675" s="3">
        <v>0</v>
      </c>
      <c r="I1675" s="3">
        <v>286778.86</v>
      </c>
      <c r="J1675" s="3">
        <v>13.656129687557293</v>
      </c>
      <c r="K1675" s="3">
        <v>0</v>
      </c>
      <c r="L1675" s="3">
        <v>0</v>
      </c>
      <c r="M1675" s="3">
        <v>0</v>
      </c>
      <c r="N1675" s="3">
        <v>286778.86</v>
      </c>
      <c r="O1675" s="3">
        <v>286778.86</v>
      </c>
      <c r="P1675" s="3">
        <v>0</v>
      </c>
      <c r="Q1675" s="3">
        <v>0</v>
      </c>
      <c r="R1675" s="3">
        <v>0</v>
      </c>
      <c r="S1675" s="3" t="s">
        <v>1355</v>
      </c>
      <c r="T1675" s="3" t="s">
        <v>162</v>
      </c>
      <c r="U1675" s="3" t="s">
        <v>163</v>
      </c>
      <c r="V1675" s="3" t="s">
        <v>162</v>
      </c>
      <c r="W1675" s="3" t="s">
        <v>33</v>
      </c>
      <c r="X1675" s="3" t="s">
        <v>164</v>
      </c>
      <c r="Y1675" s="3" t="s">
        <v>35</v>
      </c>
      <c r="Z1675" s="200">
        <v>45383</v>
      </c>
      <c r="AA1675" s="200">
        <v>46112</v>
      </c>
      <c r="AB1675" s="3" t="s">
        <v>36</v>
      </c>
      <c r="AC1675" s="3">
        <v>1</v>
      </c>
      <c r="AD1675" s="3" t="s">
        <v>163</v>
      </c>
      <c r="AE1675" s="3" t="s">
        <v>45</v>
      </c>
    </row>
    <row r="1676" spans="1:31" x14ac:dyDescent="0.3">
      <c r="A1676" s="3" t="s">
        <v>3545</v>
      </c>
      <c r="B1676" s="3" t="s">
        <v>3546</v>
      </c>
      <c r="C1676" s="3" t="s">
        <v>1854</v>
      </c>
      <c r="D1676" s="3">
        <v>3400000</v>
      </c>
      <c r="E1676" s="3">
        <v>3400000</v>
      </c>
      <c r="F1676" s="3">
        <v>0</v>
      </c>
      <c r="G1676" s="3">
        <v>0</v>
      </c>
      <c r="H1676" s="3">
        <v>0</v>
      </c>
      <c r="I1676" s="3">
        <v>0</v>
      </c>
      <c r="J1676" s="3">
        <v>0</v>
      </c>
      <c r="K1676" s="3">
        <v>0</v>
      </c>
      <c r="L1676" s="3">
        <v>0</v>
      </c>
      <c r="M1676" s="3">
        <v>0</v>
      </c>
      <c r="N1676" s="3">
        <v>0</v>
      </c>
      <c r="O1676" s="3">
        <v>0</v>
      </c>
      <c r="P1676" s="3">
        <v>0</v>
      </c>
      <c r="Q1676" s="3">
        <v>0</v>
      </c>
      <c r="R1676" s="3">
        <v>0</v>
      </c>
      <c r="S1676" s="3" t="s">
        <v>72</v>
      </c>
      <c r="T1676" s="3" t="s">
        <v>41</v>
      </c>
      <c r="U1676" s="3" t="s">
        <v>42</v>
      </c>
      <c r="V1676" s="3" t="s">
        <v>41</v>
      </c>
      <c r="W1676" s="3" t="s">
        <v>33</v>
      </c>
      <c r="X1676" s="3" t="s">
        <v>43</v>
      </c>
      <c r="Y1676" s="3" t="s">
        <v>35</v>
      </c>
      <c r="Z1676" s="200">
        <v>45742</v>
      </c>
      <c r="AA1676" s="200">
        <v>46112</v>
      </c>
      <c r="AB1676" s="3" t="s">
        <v>36</v>
      </c>
      <c r="AC1676" s="3">
        <v>3400000</v>
      </c>
      <c r="AD1676" s="3" t="s">
        <v>42</v>
      </c>
      <c r="AE1676" s="3" t="s">
        <v>45</v>
      </c>
    </row>
  </sheetData>
  <autoFilter ref="A1:AG1651" xr:uid="{00000000-0001-0000-0100-000000000000}"/>
  <sortState xmlns:xlrd2="http://schemas.microsoft.com/office/spreadsheetml/2017/richdata2" ref="A2:AE915">
    <sortCondition descending="1" ref="E2:E915"/>
  </sortState>
  <conditionalFormatting sqref="AE1:AE1048576">
    <cfRule type="containsText" dxfId="0" priority="1" operator="containsText" text="closed">
      <formula>NOT(ISERROR(SEARCH("closed",AE1)))</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R28"/>
  <sheetViews>
    <sheetView topLeftCell="A8" zoomScale="90" zoomScaleNormal="90" workbookViewId="0">
      <selection activeCell="J18" sqref="J18"/>
    </sheetView>
  </sheetViews>
  <sheetFormatPr defaultColWidth="9.109375" defaultRowHeight="17.399999999999999" x14ac:dyDescent="0.4"/>
  <cols>
    <col min="1" max="1" width="16.44140625" style="4" customWidth="1"/>
    <col min="2" max="2" width="8.21875" style="4" customWidth="1"/>
    <col min="3" max="4" width="10.44140625" style="4" customWidth="1"/>
    <col min="5" max="5" width="12.109375" style="4" customWidth="1"/>
    <col min="6" max="6" width="13.5546875" style="4" bestFit="1" customWidth="1"/>
    <col min="7" max="7" width="13.21875" style="4" customWidth="1"/>
    <col min="8" max="8" width="9" style="4" customWidth="1"/>
    <col min="9" max="10" width="13.44140625" style="4" customWidth="1"/>
    <col min="11" max="11" width="10.44140625" style="4" customWidth="1"/>
    <col min="12" max="12" width="12.6640625" style="4" bestFit="1" customWidth="1"/>
    <col min="13" max="13" width="13.109375" style="4" bestFit="1" customWidth="1"/>
    <col min="14" max="14" width="6.109375" style="4" bestFit="1" customWidth="1"/>
    <col min="15" max="15" width="13.33203125" style="4" bestFit="1" customWidth="1"/>
    <col min="16" max="16" width="15.33203125" style="4" customWidth="1"/>
    <col min="17" max="17" width="13.5546875" style="4" customWidth="1"/>
    <col min="18" max="18" width="13.44140625" style="4" customWidth="1"/>
    <col min="19" max="16384" width="9.109375" style="4"/>
  </cols>
  <sheetData>
    <row r="1" spans="1:18" ht="21" x14ac:dyDescent="0.45">
      <c r="A1" s="8" t="s">
        <v>2157</v>
      </c>
      <c r="B1" s="7"/>
      <c r="C1" s="7"/>
      <c r="D1" s="7"/>
      <c r="E1" s="7"/>
      <c r="F1" s="7"/>
      <c r="G1" s="7"/>
      <c r="H1" s="7"/>
    </row>
    <row r="2" spans="1:18" ht="18" thickBot="1" x14ac:dyDescent="0.45"/>
    <row r="3" spans="1:18" ht="21.6" thickBot="1" x14ac:dyDescent="0.5">
      <c r="A3" s="42" t="s">
        <v>1846</v>
      </c>
      <c r="B3" s="43"/>
      <c r="C3" s="43"/>
      <c r="D3" s="43"/>
      <c r="E3" s="43"/>
      <c r="F3" s="43"/>
      <c r="G3" s="43"/>
      <c r="H3" s="44"/>
      <c r="J3" s="45" t="s">
        <v>1847</v>
      </c>
      <c r="K3" s="46"/>
      <c r="L3" s="46"/>
      <c r="M3" s="46"/>
      <c r="N3" s="46"/>
      <c r="O3" s="46"/>
      <c r="P3" s="46"/>
      <c r="Q3" s="46"/>
      <c r="R3" s="47"/>
    </row>
    <row r="4" spans="1:18" x14ac:dyDescent="0.4">
      <c r="I4" s="78">
        <f>I11-Q10</f>
        <v>1897.7330452000001</v>
      </c>
      <c r="J4" s="14"/>
    </row>
    <row r="5" spans="1:18" s="20" customFormat="1" ht="49.8" customHeight="1" x14ac:dyDescent="0.4">
      <c r="A5" s="18" t="s">
        <v>1831</v>
      </c>
      <c r="B5" s="19" t="s">
        <v>1833</v>
      </c>
      <c r="C5" s="19" t="s">
        <v>2645</v>
      </c>
      <c r="D5" s="19" t="s">
        <v>1832</v>
      </c>
      <c r="E5" s="19" t="s">
        <v>1835</v>
      </c>
      <c r="F5" s="19" t="s">
        <v>1834</v>
      </c>
      <c r="G5" s="19" t="s">
        <v>2233</v>
      </c>
      <c r="H5" s="19" t="s">
        <v>2232</v>
      </c>
      <c r="I5" s="20">
        <f>I9-1.2</f>
        <v>811.55400940000004</v>
      </c>
      <c r="J5" s="21" t="s">
        <v>1831</v>
      </c>
      <c r="K5" s="19" t="s">
        <v>1833</v>
      </c>
      <c r="L5" s="19" t="s">
        <v>2668</v>
      </c>
      <c r="M5" s="19" t="s">
        <v>1832</v>
      </c>
      <c r="N5" s="19" t="s">
        <v>1835</v>
      </c>
      <c r="O5" s="19" t="s">
        <v>1834</v>
      </c>
      <c r="P5" s="19" t="s">
        <v>2234</v>
      </c>
      <c r="Q5" s="19" t="s">
        <v>2158</v>
      </c>
      <c r="R5" s="25" t="s">
        <v>2235</v>
      </c>
    </row>
    <row r="6" spans="1:18" x14ac:dyDescent="0.4">
      <c r="A6" s="15" t="s">
        <v>1836</v>
      </c>
      <c r="B6" s="23">
        <v>6520.92</v>
      </c>
      <c r="C6" s="22">
        <v>3458.55</v>
      </c>
      <c r="D6" s="12">
        <f>C6/B6</f>
        <v>0.53037761542849782</v>
      </c>
      <c r="E6" s="5">
        <f>RANK(C6,C$6:C$13,0)</f>
        <v>1</v>
      </c>
      <c r="F6" s="5"/>
      <c r="G6" s="23"/>
      <c r="H6" s="23">
        <f>B6-C6-G6</f>
        <v>3062.37</v>
      </c>
      <c r="I6">
        <v>1484.1409259000004</v>
      </c>
      <c r="J6" s="16" t="s">
        <v>1836</v>
      </c>
      <c r="K6" s="23">
        <v>5652.8424085199995</v>
      </c>
      <c r="L6" s="23">
        <v>1484.1</v>
      </c>
      <c r="M6" s="12">
        <f>L6/K6</f>
        <v>0.26254048720041356</v>
      </c>
      <c r="N6" s="5">
        <f>RANK(L6,L$6:L$13,0)</f>
        <v>4</v>
      </c>
      <c r="O6" s="5"/>
      <c r="P6" s="41"/>
      <c r="Q6" s="39">
        <f>SUMIF('DATA Sheet'!$C:$C,'DASH BOARD'!J6,'DATA Sheet'!$G:$G)/10^5</f>
        <v>23.397905699999999</v>
      </c>
      <c r="R6" s="26">
        <f>L6+Q6</f>
        <v>1507.4979056999998</v>
      </c>
    </row>
    <row r="7" spans="1:18" x14ac:dyDescent="0.4">
      <c r="A7" s="15" t="s">
        <v>1837</v>
      </c>
      <c r="B7" s="23">
        <v>1120.5</v>
      </c>
      <c r="C7" s="22">
        <v>535.5</v>
      </c>
      <c r="D7" s="12">
        <f t="shared" ref="D7:D15" si="0">C7/B7</f>
        <v>0.47791164658634538</v>
      </c>
      <c r="E7" s="5">
        <f t="shared" ref="E7:E13" si="1">RANK(C7,C$6:C$13,0)</f>
        <v>8</v>
      </c>
      <c r="F7" s="5"/>
      <c r="G7" s="23"/>
      <c r="H7" s="23">
        <f t="shared" ref="H7:H14" si="2">B7-C7-G7</f>
        <v>585</v>
      </c>
      <c r="I7">
        <v>22.446520100000001</v>
      </c>
      <c r="J7" s="16" t="s">
        <v>1837</v>
      </c>
      <c r="K7" s="23">
        <v>1227.79169604</v>
      </c>
      <c r="L7" s="23">
        <v>202.8</v>
      </c>
      <c r="M7" s="12">
        <f t="shared" ref="M7:M15" si="3">L7/K7</f>
        <v>0.16517459814567195</v>
      </c>
      <c r="N7" s="5">
        <f>RANK(L7,L$6:L$13,0)</f>
        <v>8</v>
      </c>
      <c r="O7" s="5"/>
      <c r="P7" s="41"/>
      <c r="Q7" s="39">
        <f>(SUMIF('DATA Sheet'!$C:$C,'DASH BOARD'!J7,'DATA Sheet'!$G:$G)/10^5)</f>
        <v>11.142277200000001</v>
      </c>
      <c r="R7" s="26">
        <f t="shared" ref="R7:R14" si="4">L7+Q7</f>
        <v>213.94227720000001</v>
      </c>
    </row>
    <row r="8" spans="1:18" x14ac:dyDescent="0.4">
      <c r="A8" s="15" t="s">
        <v>1838</v>
      </c>
      <c r="B8" s="23">
        <v>3631.5</v>
      </c>
      <c r="C8" s="22">
        <v>2436.5</v>
      </c>
      <c r="D8" s="12">
        <f t="shared" si="0"/>
        <v>0.67093487539584196</v>
      </c>
      <c r="E8" s="5">
        <f t="shared" si="1"/>
        <v>5</v>
      </c>
      <c r="F8" s="5"/>
      <c r="G8" s="23"/>
      <c r="H8" s="23">
        <f t="shared" si="2"/>
        <v>1195</v>
      </c>
      <c r="I8">
        <v>202.8378597</v>
      </c>
      <c r="J8" s="16" t="s">
        <v>1838</v>
      </c>
      <c r="K8" s="23">
        <v>3205.57555116</v>
      </c>
      <c r="L8" s="23">
        <v>1351.1229145000002</v>
      </c>
      <c r="M8" s="12">
        <f t="shared" si="3"/>
        <v>0.42149152092549186</v>
      </c>
      <c r="N8" s="5">
        <f t="shared" ref="N8:N13" si="5">RANK(L8,L$6:L$13,0)</f>
        <v>5</v>
      </c>
      <c r="O8" s="5"/>
      <c r="P8" s="41"/>
      <c r="Q8" s="39">
        <f>SUMIF('DATA Sheet'!$C:$C,'DASH BOARD'!J8,'DATA Sheet'!$G:$G)/10^5</f>
        <v>1.7887385999999998</v>
      </c>
      <c r="R8" s="26">
        <f t="shared" si="4"/>
        <v>1352.9116531000002</v>
      </c>
    </row>
    <row r="9" spans="1:18" x14ac:dyDescent="0.4">
      <c r="A9" s="15" t="s">
        <v>1861</v>
      </c>
      <c r="B9" s="23">
        <v>3797.75</v>
      </c>
      <c r="C9" s="22">
        <v>2236.3000000000002</v>
      </c>
      <c r="D9" s="12">
        <f t="shared" si="0"/>
        <v>0.58884866039102102</v>
      </c>
      <c r="E9" s="5">
        <f t="shared" si="1"/>
        <v>6</v>
      </c>
      <c r="F9" s="5"/>
      <c r="G9" s="23"/>
      <c r="H9" s="23">
        <f t="shared" si="2"/>
        <v>1561.4499999999998</v>
      </c>
      <c r="I9">
        <v>812.75400940000009</v>
      </c>
      <c r="J9" s="16" t="s">
        <v>1861</v>
      </c>
      <c r="K9" s="23">
        <v>3381.1242576799996</v>
      </c>
      <c r="L9" s="23">
        <v>1277.0913695000004</v>
      </c>
      <c r="M9" s="12">
        <f t="shared" si="3"/>
        <v>0.37771204847002354</v>
      </c>
      <c r="N9" s="5">
        <f t="shared" si="5"/>
        <v>6</v>
      </c>
      <c r="O9" s="5"/>
      <c r="P9" s="41"/>
      <c r="Q9" s="39">
        <f>SUMIF('DATA Sheet'!$C:$C,'DASH BOARD'!J9,'DATA Sheet'!$G:$G)/10^5</f>
        <v>-1.603221</v>
      </c>
      <c r="R9" s="26">
        <f t="shared" si="4"/>
        <v>1275.4881485000003</v>
      </c>
    </row>
    <row r="10" spans="1:18" x14ac:dyDescent="0.4">
      <c r="A10" s="15" t="s">
        <v>1839</v>
      </c>
      <c r="B10" s="23">
        <v>6226.1475</v>
      </c>
      <c r="C10" s="22">
        <v>3270.2999999999997</v>
      </c>
      <c r="D10" s="12">
        <f t="shared" si="0"/>
        <v>0.52525257392312019</v>
      </c>
      <c r="E10" s="5">
        <f t="shared" si="1"/>
        <v>2</v>
      </c>
      <c r="F10" s="5"/>
      <c r="G10" s="23"/>
      <c r="H10" s="23">
        <f t="shared" si="2"/>
        <v>2955.8475000000003</v>
      </c>
      <c r="I10">
        <v>961.23978050000017</v>
      </c>
      <c r="J10" s="16" t="s">
        <v>1839</v>
      </c>
      <c r="K10" s="23">
        <v>5330.0290033499996</v>
      </c>
      <c r="L10" s="23">
        <v>2560.4503730000006</v>
      </c>
      <c r="M10" s="12">
        <f t="shared" si="3"/>
        <v>0.48038207135284272</v>
      </c>
      <c r="N10" s="5">
        <f t="shared" si="5"/>
        <v>1</v>
      </c>
      <c r="O10" s="5"/>
      <c r="P10" s="41"/>
      <c r="Q10" s="39">
        <f>SUMIF('DATA Sheet'!$C:$C,'DASH BOARD'!J10,'DATA Sheet'!$G:$G)/10^5</f>
        <v>16.655125899999998</v>
      </c>
      <c r="R10" s="26">
        <f t="shared" si="4"/>
        <v>2577.1054989000004</v>
      </c>
    </row>
    <row r="11" spans="1:18" x14ac:dyDescent="0.4">
      <c r="A11" s="15" t="s">
        <v>1862</v>
      </c>
      <c r="B11" s="23">
        <v>3875</v>
      </c>
      <c r="C11" s="22">
        <v>3038</v>
      </c>
      <c r="D11" s="12">
        <f t="shared" si="0"/>
        <v>0.78400000000000003</v>
      </c>
      <c r="E11" s="5">
        <f t="shared" si="1"/>
        <v>3</v>
      </c>
      <c r="F11" s="5"/>
      <c r="G11" s="23"/>
      <c r="H11" s="23">
        <f t="shared" si="2"/>
        <v>837</v>
      </c>
      <c r="I11">
        <v>1914.3881711000001</v>
      </c>
      <c r="J11" s="16" t="s">
        <v>1862</v>
      </c>
      <c r="K11" s="23">
        <v>3765.0247942400001</v>
      </c>
      <c r="L11" s="23">
        <v>2198.0752561999998</v>
      </c>
      <c r="M11" s="12">
        <f t="shared" si="3"/>
        <v>0.58381428445378902</v>
      </c>
      <c r="N11" s="5">
        <f t="shared" si="5"/>
        <v>2</v>
      </c>
      <c r="O11" s="5"/>
      <c r="P11" s="41"/>
      <c r="Q11" s="39">
        <f>SUMIF('DATA Sheet'!$C:$C,'DASH BOARD'!J11,'DATA Sheet'!$G:$G)/10^5</f>
        <v>33.851257600000004</v>
      </c>
      <c r="R11" s="26">
        <f t="shared" si="4"/>
        <v>2231.9265137999996</v>
      </c>
    </row>
    <row r="12" spans="1:18" x14ac:dyDescent="0.4">
      <c r="A12" s="15" t="s">
        <v>1840</v>
      </c>
      <c r="B12" s="23">
        <v>2532.79</v>
      </c>
      <c r="C12" s="22">
        <v>1707.5099999999998</v>
      </c>
      <c r="D12" s="12">
        <f t="shared" si="0"/>
        <v>0.67416169520568214</v>
      </c>
      <c r="E12" s="5">
        <f t="shared" si="1"/>
        <v>7</v>
      </c>
      <c r="F12" s="5"/>
      <c r="G12" s="23"/>
      <c r="H12" s="23">
        <f t="shared" si="2"/>
        <v>825.2800000000002</v>
      </c>
      <c r="I12">
        <v>1773.8960797</v>
      </c>
      <c r="J12" s="16" t="s">
        <v>1840</v>
      </c>
      <c r="K12" s="23">
        <v>2696.2020405699996</v>
      </c>
      <c r="L12" s="23">
        <v>1141.7784763000002</v>
      </c>
      <c r="M12" s="12">
        <f t="shared" si="3"/>
        <v>0.42347660120404729</v>
      </c>
      <c r="N12" s="5">
        <f t="shared" si="5"/>
        <v>7</v>
      </c>
      <c r="O12" s="5"/>
      <c r="P12" s="41"/>
      <c r="Q12" s="39">
        <f>SUMIF('DATA Sheet'!$C:$C,'DASH BOARD'!J12,'DATA Sheet'!$G:$G)/10^5</f>
        <v>-0.38360759999999994</v>
      </c>
      <c r="R12" s="26">
        <f t="shared" si="4"/>
        <v>1141.3948687000002</v>
      </c>
    </row>
    <row r="13" spans="1:18" x14ac:dyDescent="0.4">
      <c r="A13" s="15" t="s">
        <v>1841</v>
      </c>
      <c r="B13" s="23">
        <v>3966.6</v>
      </c>
      <c r="C13" s="22">
        <v>2869.5</v>
      </c>
      <c r="D13" s="12">
        <f t="shared" si="0"/>
        <v>0.72341551958856454</v>
      </c>
      <c r="E13" s="5">
        <f t="shared" si="1"/>
        <v>4</v>
      </c>
      <c r="F13" s="5"/>
      <c r="G13" s="23"/>
      <c r="H13" s="23">
        <f t="shared" si="2"/>
        <v>1097.0999999999999</v>
      </c>
      <c r="I13">
        <v>887.74171700000022</v>
      </c>
      <c r="J13" s="16" t="s">
        <v>1841</v>
      </c>
      <c r="K13" s="23">
        <v>3440.67847041</v>
      </c>
      <c r="L13" s="23">
        <v>1959.3748315</v>
      </c>
      <c r="M13" s="12">
        <f t="shared" si="3"/>
        <v>0.56947338972551997</v>
      </c>
      <c r="N13" s="5">
        <f t="shared" si="5"/>
        <v>3</v>
      </c>
      <c r="O13" s="5"/>
      <c r="P13" s="41"/>
      <c r="Q13" s="39">
        <f>SUMIF('DATA Sheet'!$C:$C,'DASH BOARD'!J13,'DATA Sheet'!$G:$G)/10^5</f>
        <v>-22.178492899999991</v>
      </c>
      <c r="R13" s="26">
        <f t="shared" si="4"/>
        <v>1937.1963386</v>
      </c>
    </row>
    <row r="14" spans="1:18" x14ac:dyDescent="0.4">
      <c r="A14" s="15" t="s">
        <v>1843</v>
      </c>
      <c r="B14" s="5">
        <v>0</v>
      </c>
      <c r="C14" s="5">
        <v>270</v>
      </c>
      <c r="D14" s="12"/>
      <c r="E14" s="5" t="s">
        <v>1844</v>
      </c>
      <c r="F14" s="5"/>
      <c r="G14" s="23"/>
      <c r="H14" s="23">
        <f t="shared" si="2"/>
        <v>-270</v>
      </c>
      <c r="I14" s="4">
        <f>I13-0.9</f>
        <v>886.84171700000024</v>
      </c>
      <c r="J14" s="16" t="s">
        <v>1843</v>
      </c>
      <c r="K14" s="5">
        <v>0</v>
      </c>
      <c r="L14" s="23">
        <v>43.565418300000005</v>
      </c>
      <c r="M14" s="12"/>
      <c r="N14" s="5"/>
      <c r="O14" s="5"/>
      <c r="P14" s="41"/>
      <c r="Q14" s="39">
        <f>SUMIF('DATA Sheet'!$C:$C,'DASH BOARD'!J14,'DATA Sheet'!$G:$G)/10^5</f>
        <v>0</v>
      </c>
      <c r="R14" s="26">
        <f t="shared" si="4"/>
        <v>43.565418300000005</v>
      </c>
    </row>
    <row r="15" spans="1:18" x14ac:dyDescent="0.4">
      <c r="A15" s="15" t="s">
        <v>1842</v>
      </c>
      <c r="B15" s="10">
        <f>SUM(B6:B14)</f>
        <v>31671.2075</v>
      </c>
      <c r="C15" s="11">
        <f>SUM(C6:C14)</f>
        <v>19822.16</v>
      </c>
      <c r="D15" s="13">
        <f t="shared" si="0"/>
        <v>0.62587320044554662</v>
      </c>
      <c r="E15" s="10"/>
      <c r="F15" s="9" t="s">
        <v>1845</v>
      </c>
      <c r="G15" s="11">
        <f>SUM(G6:G14)</f>
        <v>0</v>
      </c>
      <c r="H15" s="11">
        <f>SUM(H6:H14)</f>
        <v>11849.047500000001</v>
      </c>
      <c r="J15" s="16" t="s">
        <v>1842</v>
      </c>
      <c r="K15" s="10">
        <f>SUM(K6:K14)</f>
        <v>28699.268221969996</v>
      </c>
      <c r="L15" s="17">
        <f>SUM(L6:L14)</f>
        <v>12218.358639300001</v>
      </c>
      <c r="M15" s="13">
        <f t="shared" si="3"/>
        <v>0.42573763709928136</v>
      </c>
      <c r="N15" s="10"/>
      <c r="O15" s="9" t="s">
        <v>1845</v>
      </c>
      <c r="P15" s="11">
        <f>SUM(P6:P14)</f>
        <v>0</v>
      </c>
      <c r="Q15" s="40">
        <f>SUM(Q6:Q14)</f>
        <v>62.669983500000015</v>
      </c>
      <c r="R15" s="26">
        <f>SUM(R6:R14)</f>
        <v>12281.028622800002</v>
      </c>
    </row>
    <row r="16" spans="1:18" ht="18" thickBot="1" x14ac:dyDescent="0.45"/>
    <row r="17" spans="1:18" ht="39" customHeight="1" thickBot="1" x14ac:dyDescent="0.5">
      <c r="A17" s="255" t="s">
        <v>2039</v>
      </c>
      <c r="B17" s="256"/>
      <c r="C17" s="256"/>
      <c r="D17" s="256"/>
      <c r="E17" s="256"/>
      <c r="F17" s="256"/>
      <c r="G17" s="256"/>
      <c r="H17" s="59"/>
      <c r="I17" s="253" t="s">
        <v>1864</v>
      </c>
      <c r="J17" s="254"/>
      <c r="K17" s="254"/>
      <c r="L17" s="254"/>
      <c r="M17" s="254"/>
      <c r="N17" s="52"/>
      <c r="O17" s="249" t="s">
        <v>1865</v>
      </c>
      <c r="P17" s="250"/>
      <c r="Q17" s="251" t="s">
        <v>1867</v>
      </c>
      <c r="R17" s="252"/>
    </row>
    <row r="18" spans="1:18" s="20" customFormat="1" ht="52.2" x14ac:dyDescent="0.4">
      <c r="A18" s="38" t="s">
        <v>1831</v>
      </c>
      <c r="B18" s="74" t="s">
        <v>1863</v>
      </c>
      <c r="C18" s="74" t="s">
        <v>37</v>
      </c>
      <c r="D18" s="48" t="s">
        <v>2239</v>
      </c>
      <c r="E18" s="49" t="s">
        <v>2236</v>
      </c>
      <c r="F18" s="60" t="s">
        <v>2240</v>
      </c>
      <c r="G18" s="60" t="s">
        <v>2241</v>
      </c>
      <c r="I18" s="56" t="s">
        <v>1831</v>
      </c>
      <c r="J18" s="57" t="s">
        <v>1833</v>
      </c>
      <c r="K18" s="57" t="s">
        <v>2237</v>
      </c>
      <c r="L18" s="55" t="s">
        <v>2888</v>
      </c>
      <c r="M18" s="58" t="s">
        <v>2238</v>
      </c>
      <c r="O18" s="50" t="s">
        <v>1831</v>
      </c>
      <c r="P18" s="51" t="s">
        <v>1866</v>
      </c>
      <c r="Q18" s="50" t="s">
        <v>1831</v>
      </c>
      <c r="R18" s="51" t="s">
        <v>1866</v>
      </c>
    </row>
    <row r="19" spans="1:18" x14ac:dyDescent="0.4">
      <c r="A19" s="6" t="s">
        <v>1836</v>
      </c>
      <c r="B19" s="5">
        <f>SUMIF('DATA Sheet'!C:C,'DASH BOARD'!A19,'DATA Sheet'!AF:AF)</f>
        <v>160</v>
      </c>
      <c r="C19" s="5">
        <f>SUMIFS('DATA Sheet'!AF:AF,'DATA Sheet'!AE:AE,"Closed",'DATA Sheet'!C:C,A19)</f>
        <v>145</v>
      </c>
      <c r="D19" s="27">
        <f>B19-C19</f>
        <v>15</v>
      </c>
      <c r="E19" s="32">
        <v>98</v>
      </c>
      <c r="F19" s="5">
        <v>107</v>
      </c>
      <c r="G19" s="5">
        <f>F19-D19</f>
        <v>92</v>
      </c>
      <c r="I19" s="28" t="s">
        <v>1836</v>
      </c>
      <c r="J19" s="72">
        <f>'[1]NPCB Plan Smmry 24-25 '!$F$4</f>
        <v>4055.2170085200005</v>
      </c>
      <c r="K19" s="30">
        <f>SUMIF('DATA Sheet'!C:C,'DASH BOARD'!I19,'DATA Sheet'!L:L)/10^5</f>
        <v>0</v>
      </c>
      <c r="L19" s="22">
        <f>SUMIF('DATA Sheet'!C:C,'DASH BOARD'!I19,'DATA Sheet'!N:N)/10^5</f>
        <v>633.45095970000011</v>
      </c>
      <c r="M19" s="22">
        <f>SUMIF('DATA Sheet'!$C:$C,'DASH BOARD'!I19,'DATA Sheet'!$K:$K)/10^5</f>
        <v>0</v>
      </c>
      <c r="O19" s="28" t="s">
        <v>1836</v>
      </c>
      <c r="P19" s="33">
        <v>0</v>
      </c>
      <c r="Q19" s="28" t="s">
        <v>1836</v>
      </c>
      <c r="R19" s="22">
        <f>SUMIF('DATA Sheet'!$C:$C,'DASH BOARD'!N19,'DATA Sheet'!$K:$K)/10^5</f>
        <v>0</v>
      </c>
    </row>
    <row r="20" spans="1:18" x14ac:dyDescent="0.4">
      <c r="A20" s="6" t="s">
        <v>1837</v>
      </c>
      <c r="B20" s="5">
        <f>SUMIF('DATA Sheet'!C:C,'DASH BOARD'!A20,'DATA Sheet'!AF:AF)</f>
        <v>57</v>
      </c>
      <c r="C20" s="5">
        <f>SUMIFS('DATA Sheet'!AF:AF,'DATA Sheet'!AE:AE,"Closed",'DATA Sheet'!C:C,A20)</f>
        <v>53</v>
      </c>
      <c r="D20" s="27">
        <f t="shared" ref="D20:D27" si="6">B20-C20</f>
        <v>4</v>
      </c>
      <c r="E20" s="32">
        <v>33</v>
      </c>
      <c r="F20" s="5">
        <v>43</v>
      </c>
      <c r="G20" s="5">
        <f t="shared" ref="G20:G27" si="7">F20-D20</f>
        <v>39</v>
      </c>
      <c r="I20" s="28" t="s">
        <v>1837</v>
      </c>
      <c r="J20" s="72">
        <f>'[1]NPCB Plan Smmry 24-25 '!$F$5</f>
        <v>953.26919604000022</v>
      </c>
      <c r="K20" s="30">
        <f>SUMIF('DATA Sheet'!C:C,'DASH BOARD'!I20,'DATA Sheet'!L:L)/10^5</f>
        <v>0</v>
      </c>
      <c r="L20" s="22">
        <f>SUMIF('DATA Sheet'!C:C,'DASH BOARD'!I20,'DATA Sheet'!N:N)/10^5</f>
        <v>229.64533099999997</v>
      </c>
      <c r="M20" s="22">
        <f>SUMIF('DATA Sheet'!$C:$C,'DASH BOARD'!I20,'DATA Sheet'!$K:$K)/10^5</f>
        <v>0</v>
      </c>
      <c r="O20" s="28" t="s">
        <v>1837</v>
      </c>
      <c r="P20" s="33">
        <v>0</v>
      </c>
      <c r="Q20" s="28" t="s">
        <v>1837</v>
      </c>
      <c r="R20" s="22">
        <f>SUMIF('DATA Sheet'!$C:$C,'DASH BOARD'!N20,'DATA Sheet'!$K:$K)/10^5</f>
        <v>0</v>
      </c>
    </row>
    <row r="21" spans="1:18" x14ac:dyDescent="0.4">
      <c r="A21" s="6" t="s">
        <v>1838</v>
      </c>
      <c r="B21" s="5">
        <f>SUMIF('DATA Sheet'!C:C,'DASH BOARD'!A21,'DATA Sheet'!AF:AF)</f>
        <v>94</v>
      </c>
      <c r="C21" s="5">
        <f>SUMIFS('DATA Sheet'!AF:AF,'DATA Sheet'!AE:AE,"Closed",'DATA Sheet'!C:C,A21)</f>
        <v>89</v>
      </c>
      <c r="D21" s="27">
        <f t="shared" si="6"/>
        <v>5</v>
      </c>
      <c r="E21" s="32">
        <v>25</v>
      </c>
      <c r="F21" s="5">
        <v>63</v>
      </c>
      <c r="G21" s="5">
        <f t="shared" si="7"/>
        <v>58</v>
      </c>
      <c r="I21" s="28" t="s">
        <v>1838</v>
      </c>
      <c r="J21" s="72">
        <f>'[1]NPCB Plan Smmry 24-25 '!$F$6</f>
        <v>2315.8580511600003</v>
      </c>
      <c r="K21" s="30">
        <f>SUMIF('DATA Sheet'!C:C,'DASH BOARD'!I21,'DATA Sheet'!L:L)/10^5</f>
        <v>0</v>
      </c>
      <c r="L21" s="22">
        <f>SUMIF('DATA Sheet'!C:C,'DASH BOARD'!I21,'DATA Sheet'!N:N)/10^5</f>
        <v>311.16332110000008</v>
      </c>
      <c r="M21" s="22">
        <f>SUMIF('DATA Sheet'!$C:$C,'DASH BOARD'!I21,'DATA Sheet'!$K:$K)/10^5</f>
        <v>0</v>
      </c>
      <c r="O21" s="28" t="s">
        <v>1838</v>
      </c>
      <c r="P21" s="33">
        <v>0</v>
      </c>
      <c r="Q21" s="28" t="s">
        <v>1838</v>
      </c>
      <c r="R21" s="22">
        <f>SUMIF('DATA Sheet'!$C:$C,'DASH BOARD'!N21,'DATA Sheet'!$K:$K)/10^5</f>
        <v>0</v>
      </c>
    </row>
    <row r="22" spans="1:18" x14ac:dyDescent="0.4">
      <c r="A22" s="6" t="s">
        <v>1861</v>
      </c>
      <c r="B22" s="5">
        <f>SUMIF('DATA Sheet'!C:C,'DASH BOARD'!A22,'DATA Sheet'!AF:AF)</f>
        <v>102</v>
      </c>
      <c r="C22" s="5">
        <f>SUMIFS('DATA Sheet'!AF:AF,'DATA Sheet'!AE:AE,"Closed",'DATA Sheet'!C:C,A22)</f>
        <v>97</v>
      </c>
      <c r="D22" s="27">
        <f t="shared" si="6"/>
        <v>5</v>
      </c>
      <c r="E22" s="32">
        <v>13</v>
      </c>
      <c r="F22" s="5">
        <v>66</v>
      </c>
      <c r="G22" s="5">
        <f t="shared" si="7"/>
        <v>61</v>
      </c>
      <c r="I22" s="28" t="s">
        <v>1861</v>
      </c>
      <c r="J22" s="72">
        <f>'[1]NPCB Plan Smmry 24-25 '!$F$7</f>
        <v>2450.67550768</v>
      </c>
      <c r="K22" s="30">
        <f>SUMIF('DATA Sheet'!C:C,'DASH BOARD'!I22,'DATA Sheet'!L:L)/10^5</f>
        <v>0</v>
      </c>
      <c r="L22" s="22">
        <f>SUMIF('DATA Sheet'!C:C,'DASH BOARD'!I22,'DATA Sheet'!N:N)/10^5</f>
        <v>553.63375930000007</v>
      </c>
      <c r="M22" s="22">
        <f>SUMIF('DATA Sheet'!$C:$C,'DASH BOARD'!I22,'DATA Sheet'!$K:$K)/10^5</f>
        <v>0</v>
      </c>
      <c r="O22" s="28" t="s">
        <v>1861</v>
      </c>
      <c r="P22" s="33">
        <v>0</v>
      </c>
      <c r="Q22" s="28" t="s">
        <v>1861</v>
      </c>
      <c r="R22" s="22">
        <f>SUMIF('DATA Sheet'!$C:$C,'DASH BOARD'!N22,'DATA Sheet'!$K:$K)/10^5</f>
        <v>0</v>
      </c>
    </row>
    <row r="23" spans="1:18" x14ac:dyDescent="0.4">
      <c r="A23" s="6" t="s">
        <v>1839</v>
      </c>
      <c r="B23" s="5">
        <f>SUMIF('DATA Sheet'!C:C,'DASH BOARD'!A23,'DATA Sheet'!AF:AF)</f>
        <v>167</v>
      </c>
      <c r="C23" s="5">
        <f>SUMIFS('DATA Sheet'!AF:AF,'DATA Sheet'!AE:AE,"Closed",'DATA Sheet'!C:C,A23)</f>
        <v>162</v>
      </c>
      <c r="D23" s="27">
        <f t="shared" si="6"/>
        <v>5</v>
      </c>
      <c r="E23" s="32">
        <v>109</v>
      </c>
      <c r="F23" s="5">
        <v>112</v>
      </c>
      <c r="G23" s="5">
        <f t="shared" si="7"/>
        <v>107</v>
      </c>
      <c r="I23" s="28" t="s">
        <v>1839</v>
      </c>
      <c r="J23" s="72">
        <f>'[1]NPCB Plan Smmry 24-25 '!$F$8</f>
        <v>3804.6228658499999</v>
      </c>
      <c r="K23" s="30">
        <f>SUMIF('DATA Sheet'!C:C,'DASH BOARD'!I23,'DATA Sheet'!L:L)/10^5</f>
        <v>0</v>
      </c>
      <c r="L23" s="22">
        <f>SUMIF('DATA Sheet'!C:C,'DASH BOARD'!I23,'DATA Sheet'!N:N)/10^5</f>
        <v>666.23413300000016</v>
      </c>
      <c r="M23" s="22">
        <f>SUMIF('DATA Sheet'!$C:$C,'DASH BOARD'!I23,'DATA Sheet'!$K:$K)/10^5</f>
        <v>0</v>
      </c>
      <c r="O23" s="28" t="s">
        <v>1839</v>
      </c>
      <c r="P23" s="33">
        <v>0</v>
      </c>
      <c r="Q23" s="28" t="s">
        <v>1839</v>
      </c>
      <c r="R23" s="22">
        <f>SUMIF('DATA Sheet'!$C:$C,'DASH BOARD'!N23,'DATA Sheet'!$K:$K)/10^5</f>
        <v>0</v>
      </c>
    </row>
    <row r="24" spans="1:18" x14ac:dyDescent="0.4">
      <c r="A24" s="6" t="s">
        <v>1862</v>
      </c>
      <c r="B24" s="5">
        <f>SUMIF('DATA Sheet'!C:C,'DASH BOARD'!A24,'DATA Sheet'!AF:AF)</f>
        <v>129</v>
      </c>
      <c r="C24" s="5">
        <f>SUMIFS('DATA Sheet'!AF:AF,'DATA Sheet'!AE:AE,"Closed",'DATA Sheet'!C:C,A24)</f>
        <v>122</v>
      </c>
      <c r="D24" s="27">
        <f t="shared" si="6"/>
        <v>7</v>
      </c>
      <c r="E24" s="32">
        <v>28</v>
      </c>
      <c r="F24" s="5">
        <v>110</v>
      </c>
      <c r="G24" s="5">
        <f t="shared" si="7"/>
        <v>103</v>
      </c>
      <c r="I24" s="28" t="s">
        <v>1862</v>
      </c>
      <c r="J24" s="72">
        <f>'[1]NPCB Plan Smmry 24-25 '!$F$9</f>
        <v>2815.6497942400001</v>
      </c>
      <c r="K24" s="30">
        <f>SUMIF('DATA Sheet'!C:C,'DASH BOARD'!I24,'DATA Sheet'!L:L)/10^5</f>
        <v>0</v>
      </c>
      <c r="L24" s="22">
        <f>SUMIF('DATA Sheet'!C:C,'DASH BOARD'!I24,'DATA Sheet'!N:N)/10^5</f>
        <v>586.02726239999981</v>
      </c>
      <c r="M24" s="22">
        <f>SUMIF('DATA Sheet'!$C:$C,'DASH BOARD'!I24,'DATA Sheet'!$K:$K)/10^5</f>
        <v>0</v>
      </c>
      <c r="O24" s="28" t="s">
        <v>1862</v>
      </c>
      <c r="P24" s="33">
        <v>0</v>
      </c>
      <c r="Q24" s="28" t="s">
        <v>1862</v>
      </c>
      <c r="R24" s="22">
        <f>SUMIF('DATA Sheet'!$C:$C,'DASH BOARD'!N24,'DATA Sheet'!$K:$K)/10^5</f>
        <v>0</v>
      </c>
    </row>
    <row r="25" spans="1:18" x14ac:dyDescent="0.4">
      <c r="A25" s="6" t="s">
        <v>1840</v>
      </c>
      <c r="B25" s="5">
        <f>SUMIF('DATA Sheet'!C:C,'DASH BOARD'!A25,'DATA Sheet'!AF:AF)</f>
        <v>148</v>
      </c>
      <c r="C25" s="5">
        <f>SUMIFS('DATA Sheet'!AF:AF,'DATA Sheet'!AE:AE,"Closed",'DATA Sheet'!C:C,A25)</f>
        <v>137</v>
      </c>
      <c r="D25" s="27">
        <f t="shared" si="6"/>
        <v>11</v>
      </c>
      <c r="E25" s="32">
        <v>102</v>
      </c>
      <c r="F25" s="5">
        <v>144</v>
      </c>
      <c r="G25" s="5">
        <f t="shared" si="7"/>
        <v>133</v>
      </c>
      <c r="I25" s="28" t="s">
        <v>1840</v>
      </c>
      <c r="J25" s="72">
        <f>'[1]NPCB Plan Smmry 24-25 '!$F$10</f>
        <v>2075.6684905699999</v>
      </c>
      <c r="K25" s="30">
        <f>SUMIF('DATA Sheet'!C:C,'DASH BOARD'!I25,'DATA Sheet'!L:L)/10^5</f>
        <v>0</v>
      </c>
      <c r="L25" s="22">
        <f>SUMIF('DATA Sheet'!C:C,'DASH BOARD'!I25,'DATA Sheet'!N:N)/10^5</f>
        <v>535.81142910000005</v>
      </c>
      <c r="M25" s="22">
        <f>SUMIF('DATA Sheet'!$C:$C,'DASH BOARD'!I25,'DATA Sheet'!$K:$K)/10^5</f>
        <v>0</v>
      </c>
      <c r="O25" s="28" t="s">
        <v>1840</v>
      </c>
      <c r="P25" s="33">
        <v>0</v>
      </c>
      <c r="Q25" s="28" t="s">
        <v>1840</v>
      </c>
      <c r="R25" s="22">
        <f>SUMIF('DATA Sheet'!$C:$C,'DASH BOARD'!N25,'DATA Sheet'!$K:$K)/10^5</f>
        <v>0</v>
      </c>
    </row>
    <row r="26" spans="1:18" x14ac:dyDescent="0.4">
      <c r="A26" s="6" t="s">
        <v>1841</v>
      </c>
      <c r="B26" s="5">
        <f>SUMIF('DATA Sheet'!C:C,'DASH BOARD'!A26,'DATA Sheet'!AF:AF)</f>
        <v>132</v>
      </c>
      <c r="C26" s="5">
        <f>SUMIFS('DATA Sheet'!AF:AF,'DATA Sheet'!AE:AE,"Closed",'DATA Sheet'!C:C,A26)</f>
        <v>129</v>
      </c>
      <c r="D26" s="27">
        <f t="shared" si="6"/>
        <v>3</v>
      </c>
      <c r="E26" s="32">
        <v>53</v>
      </c>
      <c r="F26" s="5">
        <v>83</v>
      </c>
      <c r="G26" s="5">
        <f t="shared" si="7"/>
        <v>80</v>
      </c>
      <c r="I26" s="28" t="s">
        <v>1841</v>
      </c>
      <c r="J26" s="72">
        <f>'[1]NPCB Plan Smmry 24-25 '!$F$11</f>
        <v>2468.86147041</v>
      </c>
      <c r="K26" s="30">
        <f>SUMIF('DATA Sheet'!C:C,'DASH BOARD'!I26,'DATA Sheet'!L:L)/10^5</f>
        <v>0</v>
      </c>
      <c r="L26" s="22">
        <f>SUMIF('DATA Sheet'!C:C,'DASH BOARD'!I26,'DATA Sheet'!N:N)/10^5</f>
        <v>417.39853859999999</v>
      </c>
      <c r="M26" s="22">
        <f>SUMIF('DATA Sheet'!$C:$C,'DASH BOARD'!I26,'DATA Sheet'!$K:$K)/10^5</f>
        <v>0</v>
      </c>
      <c r="O26" s="28" t="s">
        <v>1841</v>
      </c>
      <c r="P26" s="33">
        <v>0</v>
      </c>
      <c r="Q26" s="28" t="s">
        <v>1841</v>
      </c>
      <c r="R26" s="22">
        <f>SUMIF('DATA Sheet'!$C:$C,'DASH BOARD'!N26,'DATA Sheet'!$K:$K)/10^5</f>
        <v>0</v>
      </c>
    </row>
    <row r="27" spans="1:18" x14ac:dyDescent="0.4">
      <c r="A27" s="6" t="s">
        <v>1843</v>
      </c>
      <c r="B27" s="5">
        <f>SUMIF('DATA Sheet'!C:C,'DASH BOARD'!A27,'DATA Sheet'!AF:AF)</f>
        <v>9</v>
      </c>
      <c r="C27" s="5">
        <f>SUMIFS('DATA Sheet'!AF:AF,'DATA Sheet'!AE:AE,"Closed",'DATA Sheet'!C:C,A27)</f>
        <v>8</v>
      </c>
      <c r="D27" s="27">
        <f t="shared" si="6"/>
        <v>1</v>
      </c>
      <c r="E27" s="32">
        <v>0</v>
      </c>
      <c r="F27" s="5">
        <v>9</v>
      </c>
      <c r="G27" s="5">
        <f t="shared" si="7"/>
        <v>8</v>
      </c>
      <c r="I27" s="28" t="s">
        <v>1843</v>
      </c>
      <c r="J27" s="29">
        <v>0</v>
      </c>
      <c r="K27" s="30">
        <f>SUMIF('DATA Sheet'!C:C,'DASH BOARD'!I27,'DATA Sheet'!L:L)/10^5</f>
        <v>0</v>
      </c>
      <c r="L27" s="22">
        <f>SUMIF('DATA Sheet'!C:C,'DASH BOARD'!I27,'DATA Sheet'!N:N)/10^5</f>
        <v>10.625672399999999</v>
      </c>
      <c r="M27" s="22">
        <f>SUMIF('DATA Sheet'!$C:$C,'DASH BOARD'!I27,'DATA Sheet'!$K:$K)/10^5</f>
        <v>0</v>
      </c>
      <c r="O27" s="28" t="s">
        <v>1843</v>
      </c>
      <c r="P27" s="33">
        <v>0</v>
      </c>
      <c r="Q27" s="28" t="s">
        <v>1843</v>
      </c>
      <c r="R27" s="22">
        <f>SUMIF('DATA Sheet'!$C:$C,'DASH BOARD'!N27,'DATA Sheet'!$K:$K)/10^5</f>
        <v>0</v>
      </c>
    </row>
    <row r="28" spans="1:18" x14ac:dyDescent="0.4">
      <c r="A28" s="6" t="s">
        <v>1842</v>
      </c>
      <c r="B28" s="10">
        <f t="shared" ref="B28:G28" si="8">SUM(B19:B27)</f>
        <v>998</v>
      </c>
      <c r="C28" s="10">
        <f t="shared" si="8"/>
        <v>942</v>
      </c>
      <c r="D28" s="24">
        <f t="shared" si="8"/>
        <v>56</v>
      </c>
      <c r="E28" s="32">
        <f t="shared" si="8"/>
        <v>461</v>
      </c>
      <c r="F28" s="61">
        <f t="shared" si="8"/>
        <v>737</v>
      </c>
      <c r="G28" s="5">
        <f t="shared" si="8"/>
        <v>681</v>
      </c>
      <c r="I28" s="28" t="s">
        <v>1842</v>
      </c>
      <c r="J28" s="73">
        <f>SUM(J19:J27)</f>
        <v>20939.822384469997</v>
      </c>
      <c r="K28" s="31">
        <f>SUM(K19:K27)</f>
        <v>0</v>
      </c>
      <c r="L28" s="34">
        <f>SUM(L19:L27)</f>
        <v>3943.9904066000004</v>
      </c>
      <c r="M28" s="22">
        <f>SUM(M19:M27)</f>
        <v>0</v>
      </c>
      <c r="O28" s="28" t="s">
        <v>1842</v>
      </c>
      <c r="P28" s="33">
        <f>SUM(P19:P27)</f>
        <v>0</v>
      </c>
      <c r="Q28" s="28" t="s">
        <v>1842</v>
      </c>
      <c r="R28" s="35">
        <f>SUM(R19:R27)</f>
        <v>0</v>
      </c>
    </row>
  </sheetData>
  <mergeCells count="4">
    <mergeCell ref="O17:P17"/>
    <mergeCell ref="Q17:R17"/>
    <mergeCell ref="I17:M17"/>
    <mergeCell ref="A17:G17"/>
  </mergeCells>
  <conditionalFormatting sqref="E6:E14">
    <cfRule type="colorScale" priority="5">
      <colorScale>
        <cfvo type="min"/>
        <cfvo type="percentile" val="50"/>
        <cfvo type="max"/>
        <color rgb="FF63BE7B"/>
        <color rgb="FFFFEB84"/>
        <color rgb="FFF8696B"/>
      </colorScale>
    </cfRule>
  </conditionalFormatting>
  <conditionalFormatting sqref="F6:F13">
    <cfRule type="colorScale" priority="2">
      <colorScale>
        <cfvo type="min"/>
        <cfvo type="percentile" val="50"/>
        <cfvo type="max"/>
        <color rgb="FF63BE7B"/>
        <color rgb="FFFFEB84"/>
        <color rgb="FFF8696B"/>
      </colorScale>
    </cfRule>
  </conditionalFormatting>
  <conditionalFormatting sqref="N6:N13">
    <cfRule type="colorScale" priority="3">
      <colorScale>
        <cfvo type="min"/>
        <cfvo type="percentile" val="50"/>
        <cfvo type="max"/>
        <color rgb="FF63BE7B"/>
        <color rgb="FFFFEB84"/>
        <color rgb="FFF8696B"/>
      </colorScale>
    </cfRule>
  </conditionalFormatting>
  <conditionalFormatting sqref="O6:O13">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4104E-D4E9-415A-9295-C9D52E0E5B00}">
  <dimension ref="A1:AE1676"/>
  <sheetViews>
    <sheetView workbookViewId="0">
      <selection activeCell="G13" sqref="G13"/>
    </sheetView>
  </sheetViews>
  <sheetFormatPr defaultRowHeight="14.4" x14ac:dyDescent="0.3"/>
  <cols>
    <col min="1" max="1" width="16" style="3" bestFit="1" customWidth="1"/>
    <col min="2" max="2" width="42" style="3" bestFit="1" customWidth="1"/>
    <col min="3" max="3" width="12.77734375" style="3" bestFit="1" customWidth="1"/>
    <col min="4" max="5" width="14" style="3" bestFit="1" customWidth="1"/>
    <col min="6" max="6" width="20" style="3" bestFit="1" customWidth="1"/>
    <col min="7" max="8" width="17" style="3" bestFit="1" customWidth="1"/>
    <col min="9" max="9" width="18.6640625" style="3" bestFit="1" customWidth="1"/>
    <col min="10" max="10" width="7.33203125" style="3" bestFit="1" customWidth="1"/>
    <col min="11" max="12" width="6" style="3" bestFit="1" customWidth="1"/>
    <col min="13" max="13" width="18" style="3" bestFit="1" customWidth="1"/>
    <col min="14" max="14" width="13" style="3" bestFit="1" customWidth="1"/>
    <col min="15" max="15" width="15" style="3" bestFit="1" customWidth="1"/>
    <col min="16" max="16" width="21" style="3" bestFit="1" customWidth="1"/>
    <col min="17" max="17" width="11" style="3" bestFit="1" customWidth="1"/>
    <col min="18" max="18" width="16" style="3" bestFit="1" customWidth="1"/>
    <col min="19" max="19" width="18" style="3" bestFit="1" customWidth="1"/>
    <col min="20" max="20" width="14" style="3" bestFit="1" customWidth="1"/>
    <col min="21" max="21" width="30" style="3" bestFit="1" customWidth="1"/>
    <col min="22" max="22" width="14" style="3" bestFit="1" customWidth="1"/>
    <col min="23" max="23" width="6" style="3" bestFit="1" customWidth="1"/>
    <col min="24" max="24" width="10" style="3" bestFit="1" customWidth="1"/>
    <col min="25" max="25" width="11" style="3" bestFit="1" customWidth="1"/>
    <col min="26" max="27" width="13" style="3" bestFit="1" customWidth="1"/>
    <col min="28" max="28" width="5" style="3" bestFit="1" customWidth="1"/>
    <col min="29" max="29" width="17" style="3" bestFit="1" customWidth="1"/>
    <col min="30" max="30" width="30" style="3" bestFit="1" customWidth="1"/>
    <col min="31" max="31" width="23" style="3" bestFit="1" customWidth="1"/>
    <col min="32" max="16384" width="8.88671875" style="3"/>
  </cols>
  <sheetData>
    <row r="1" spans="1:31" ht="57.6" x14ac:dyDescent="0.3">
      <c r="A1" s="1" t="s">
        <v>0</v>
      </c>
      <c r="B1" s="1" t="s">
        <v>1</v>
      </c>
      <c r="C1" s="1" t="s">
        <v>3619</v>
      </c>
      <c r="D1" s="2" t="s">
        <v>2</v>
      </c>
      <c r="E1" s="2" t="s">
        <v>3</v>
      </c>
      <c r="F1" s="1" t="s">
        <v>2122</v>
      </c>
      <c r="G1" s="1" t="s">
        <v>4</v>
      </c>
      <c r="H1" s="1" t="s">
        <v>5</v>
      </c>
      <c r="I1" s="1" t="s">
        <v>6</v>
      </c>
      <c r="J1" s="1" t="s">
        <v>1848</v>
      </c>
      <c r="K1" s="2" t="s">
        <v>7</v>
      </c>
      <c r="L1" s="2" t="s">
        <v>8</v>
      </c>
      <c r="M1" s="1" t="s">
        <v>9</v>
      </c>
      <c r="N1" s="2" t="s">
        <v>10</v>
      </c>
      <c r="O1" s="1" t="s">
        <v>11</v>
      </c>
      <c r="P1" s="2" t="s">
        <v>12</v>
      </c>
      <c r="Q1" s="2" t="s">
        <v>13</v>
      </c>
      <c r="R1" s="2" t="s">
        <v>3160</v>
      </c>
      <c r="S1" s="1" t="s">
        <v>14</v>
      </c>
      <c r="T1" s="2" t="s">
        <v>15</v>
      </c>
      <c r="U1" s="1" t="s">
        <v>16</v>
      </c>
      <c r="V1" s="1" t="s">
        <v>17</v>
      </c>
      <c r="W1" s="1" t="s">
        <v>18</v>
      </c>
      <c r="X1" s="2" t="s">
        <v>19</v>
      </c>
      <c r="Y1" s="1" t="s">
        <v>20</v>
      </c>
      <c r="Z1" s="1" t="s">
        <v>21</v>
      </c>
      <c r="AA1" s="1" t="s">
        <v>22</v>
      </c>
      <c r="AB1" s="1" t="s">
        <v>23</v>
      </c>
      <c r="AC1" s="1" t="s">
        <v>24</v>
      </c>
      <c r="AD1" s="1" t="s">
        <v>25</v>
      </c>
      <c r="AE1" s="1" t="s">
        <v>26</v>
      </c>
    </row>
    <row r="2" spans="1:31" x14ac:dyDescent="0.3">
      <c r="A2" s="3" t="s">
        <v>879</v>
      </c>
      <c r="B2" s="3" t="s">
        <v>880</v>
      </c>
      <c r="C2" s="3" t="s">
        <v>1843</v>
      </c>
      <c r="D2" s="53">
        <v>6619999</v>
      </c>
      <c r="E2" s="53">
        <v>6619999</v>
      </c>
      <c r="F2" s="53">
        <v>0</v>
      </c>
      <c r="G2" s="53">
        <v>0</v>
      </c>
      <c r="H2" s="53">
        <v>0</v>
      </c>
      <c r="I2" s="53">
        <v>5219425.88</v>
      </c>
      <c r="J2" s="53">
        <v>78.843303148535213</v>
      </c>
      <c r="K2" s="53">
        <v>0</v>
      </c>
      <c r="L2" s="53">
        <v>0</v>
      </c>
      <c r="M2" s="53">
        <v>5219425.88</v>
      </c>
      <c r="N2" s="53">
        <v>0</v>
      </c>
      <c r="O2" s="53">
        <v>5219425.88</v>
      </c>
      <c r="P2" s="53">
        <v>0</v>
      </c>
      <c r="Q2" s="53">
        <v>0</v>
      </c>
      <c r="R2" s="53">
        <v>0</v>
      </c>
      <c r="S2" s="3" t="s">
        <v>881</v>
      </c>
      <c r="T2" s="3" t="s">
        <v>882</v>
      </c>
      <c r="U2" s="3" t="s">
        <v>883</v>
      </c>
      <c r="V2" s="3" t="s">
        <v>882</v>
      </c>
      <c r="W2" s="3" t="s">
        <v>33</v>
      </c>
      <c r="X2" s="3" t="s">
        <v>884</v>
      </c>
      <c r="Y2" s="3" t="s">
        <v>35</v>
      </c>
      <c r="Z2" s="54">
        <v>44285</v>
      </c>
      <c r="AA2" s="54">
        <v>45016</v>
      </c>
      <c r="AB2" s="3" t="s">
        <v>36</v>
      </c>
      <c r="AC2" s="53">
        <v>6619999</v>
      </c>
      <c r="AD2" s="3" t="s">
        <v>883</v>
      </c>
      <c r="AE2" s="3" t="s">
        <v>37</v>
      </c>
    </row>
    <row r="3" spans="1:31" x14ac:dyDescent="0.3">
      <c r="A3" s="3" t="s">
        <v>1227</v>
      </c>
      <c r="B3" s="3" t="s">
        <v>1228</v>
      </c>
      <c r="C3" s="3" t="s">
        <v>1854</v>
      </c>
      <c r="D3" s="53">
        <v>1000000</v>
      </c>
      <c r="E3" s="53">
        <v>1000000</v>
      </c>
      <c r="F3" s="53">
        <v>0</v>
      </c>
      <c r="G3" s="53">
        <v>0</v>
      </c>
      <c r="H3" s="53">
        <v>0</v>
      </c>
      <c r="I3" s="53">
        <v>711049.73</v>
      </c>
      <c r="J3" s="53">
        <v>71.104973000000001</v>
      </c>
      <c r="K3" s="53">
        <v>0</v>
      </c>
      <c r="L3" s="53">
        <v>0</v>
      </c>
      <c r="M3" s="53">
        <v>711049.73</v>
      </c>
      <c r="N3" s="53">
        <v>0</v>
      </c>
      <c r="O3" s="53">
        <v>711049.73</v>
      </c>
      <c r="P3" s="53">
        <v>0</v>
      </c>
      <c r="Q3" s="53">
        <v>0</v>
      </c>
      <c r="R3" s="53">
        <v>0</v>
      </c>
      <c r="S3" s="3" t="s">
        <v>40</v>
      </c>
      <c r="T3" s="3" t="s">
        <v>41</v>
      </c>
      <c r="U3" s="3" t="s">
        <v>42</v>
      </c>
      <c r="V3" s="3" t="s">
        <v>41</v>
      </c>
      <c r="W3" s="3" t="s">
        <v>33</v>
      </c>
      <c r="X3" s="3" t="s">
        <v>29</v>
      </c>
      <c r="Y3" s="3" t="s">
        <v>44</v>
      </c>
      <c r="Z3" s="54">
        <v>44319</v>
      </c>
      <c r="AA3" s="54">
        <v>44469</v>
      </c>
      <c r="AB3" s="3" t="s">
        <v>36</v>
      </c>
      <c r="AC3" s="53">
        <v>1000000</v>
      </c>
      <c r="AD3" s="3" t="s">
        <v>42</v>
      </c>
      <c r="AE3" s="3" t="s">
        <v>37</v>
      </c>
    </row>
    <row r="4" spans="1:31" x14ac:dyDescent="0.3">
      <c r="A4" s="3" t="s">
        <v>562</v>
      </c>
      <c r="B4" s="3" t="s">
        <v>563</v>
      </c>
      <c r="C4" s="3" t="s">
        <v>1860</v>
      </c>
      <c r="D4" s="53">
        <v>2200000</v>
      </c>
      <c r="E4" s="53">
        <v>2200000</v>
      </c>
      <c r="F4" s="53">
        <v>0</v>
      </c>
      <c r="G4" s="53">
        <v>0</v>
      </c>
      <c r="H4" s="53">
        <v>0</v>
      </c>
      <c r="I4" s="53">
        <v>2265727.9500000002</v>
      </c>
      <c r="J4" s="53">
        <v>102.9876340909091</v>
      </c>
      <c r="K4" s="53">
        <v>0</v>
      </c>
      <c r="L4" s="53">
        <v>0</v>
      </c>
      <c r="M4" s="53">
        <v>2265727.9500000002</v>
      </c>
      <c r="N4" s="53">
        <v>0</v>
      </c>
      <c r="O4" s="53">
        <v>2265727.9500000002</v>
      </c>
      <c r="P4" s="53">
        <v>0</v>
      </c>
      <c r="Q4" s="53">
        <v>0</v>
      </c>
      <c r="R4" s="53">
        <v>0</v>
      </c>
      <c r="S4" s="3" t="s">
        <v>111</v>
      </c>
      <c r="T4" s="3" t="s">
        <v>112</v>
      </c>
      <c r="U4" s="3" t="s">
        <v>113</v>
      </c>
      <c r="V4" s="3" t="s">
        <v>112</v>
      </c>
      <c r="W4" s="3" t="s">
        <v>33</v>
      </c>
      <c r="X4" s="3" t="s">
        <v>114</v>
      </c>
      <c r="Y4" s="3" t="s">
        <v>35</v>
      </c>
      <c r="Z4" s="54">
        <v>44321</v>
      </c>
      <c r="AA4" s="54">
        <v>45291</v>
      </c>
      <c r="AB4" s="3" t="s">
        <v>36</v>
      </c>
      <c r="AC4" s="53">
        <v>2200000</v>
      </c>
      <c r="AD4" s="3" t="s">
        <v>113</v>
      </c>
      <c r="AE4" s="3" t="s">
        <v>37</v>
      </c>
    </row>
    <row r="5" spans="1:31" x14ac:dyDescent="0.3">
      <c r="A5" s="3" t="s">
        <v>984</v>
      </c>
      <c r="B5" s="3" t="s">
        <v>985</v>
      </c>
      <c r="C5" s="3" t="s">
        <v>1860</v>
      </c>
      <c r="D5" s="53">
        <v>100000000</v>
      </c>
      <c r="E5" s="53">
        <v>100000000</v>
      </c>
      <c r="F5" s="53">
        <v>894484.64</v>
      </c>
      <c r="G5" s="53">
        <v>0</v>
      </c>
      <c r="H5" s="53">
        <v>0</v>
      </c>
      <c r="I5" s="53">
        <v>94707570.670000002</v>
      </c>
      <c r="J5" s="53">
        <v>94.707570669999996</v>
      </c>
      <c r="K5" s="53">
        <v>0</v>
      </c>
      <c r="L5" s="53">
        <v>0</v>
      </c>
      <c r="M5" s="53">
        <v>92133433.799999997</v>
      </c>
      <c r="N5" s="53">
        <v>2574136.87</v>
      </c>
      <c r="O5" s="53">
        <v>95602055.310000002</v>
      </c>
      <c r="P5" s="53">
        <v>0</v>
      </c>
      <c r="Q5" s="53">
        <v>0</v>
      </c>
      <c r="R5" s="53">
        <v>0</v>
      </c>
      <c r="S5" s="3" t="s">
        <v>111</v>
      </c>
      <c r="T5" s="3" t="s">
        <v>112</v>
      </c>
      <c r="U5" s="3" t="s">
        <v>113</v>
      </c>
      <c r="V5" s="3" t="s">
        <v>112</v>
      </c>
      <c r="W5" s="3" t="s">
        <v>33</v>
      </c>
      <c r="X5" s="3" t="s">
        <v>114</v>
      </c>
      <c r="Y5" s="3" t="s">
        <v>986</v>
      </c>
      <c r="Z5" s="54">
        <v>44651</v>
      </c>
      <c r="AA5" s="54">
        <v>45565</v>
      </c>
      <c r="AB5" s="3" t="s">
        <v>36</v>
      </c>
      <c r="AC5" s="53">
        <v>100000000</v>
      </c>
      <c r="AD5" s="3" t="s">
        <v>113</v>
      </c>
      <c r="AE5" s="3" t="s">
        <v>45</v>
      </c>
    </row>
    <row r="6" spans="1:31" x14ac:dyDescent="0.3">
      <c r="A6" s="3" t="s">
        <v>885</v>
      </c>
      <c r="B6" s="3" t="s">
        <v>886</v>
      </c>
      <c r="C6" s="3" t="s">
        <v>1853</v>
      </c>
      <c r="D6" s="53">
        <v>9600000</v>
      </c>
      <c r="E6" s="53">
        <v>9600000</v>
      </c>
      <c r="F6" s="53">
        <v>0</v>
      </c>
      <c r="G6" s="53">
        <v>0</v>
      </c>
      <c r="H6" s="53">
        <v>0</v>
      </c>
      <c r="I6" s="53">
        <v>9322743.4100000001</v>
      </c>
      <c r="J6" s="53">
        <v>97.111910520833334</v>
      </c>
      <c r="K6" s="53">
        <v>0</v>
      </c>
      <c r="L6" s="53">
        <v>0</v>
      </c>
      <c r="M6" s="53">
        <v>9322743.4100000001</v>
      </c>
      <c r="N6" s="53">
        <v>0</v>
      </c>
      <c r="O6" s="53">
        <v>9322743.4100000001</v>
      </c>
      <c r="P6" s="53">
        <v>0</v>
      </c>
      <c r="Q6" s="53">
        <v>0</v>
      </c>
      <c r="R6" s="53">
        <v>0</v>
      </c>
      <c r="S6" s="3" t="s">
        <v>781</v>
      </c>
      <c r="T6" s="3" t="s">
        <v>31</v>
      </c>
      <c r="U6" s="3" t="s">
        <v>32</v>
      </c>
      <c r="V6" s="3" t="s">
        <v>31</v>
      </c>
      <c r="W6" s="3" t="s">
        <v>33</v>
      </c>
      <c r="X6" s="3" t="s">
        <v>34</v>
      </c>
      <c r="Y6" s="3" t="s">
        <v>83</v>
      </c>
      <c r="Z6" s="54">
        <v>44354</v>
      </c>
      <c r="AA6" s="54">
        <v>45291</v>
      </c>
      <c r="AB6" s="3" t="s">
        <v>36</v>
      </c>
      <c r="AC6" s="53">
        <v>9600000</v>
      </c>
      <c r="AD6" s="3" t="s">
        <v>32</v>
      </c>
      <c r="AE6" s="3" t="s">
        <v>37</v>
      </c>
    </row>
    <row r="7" spans="1:31" x14ac:dyDescent="0.3">
      <c r="A7" s="3" t="s">
        <v>887</v>
      </c>
      <c r="B7" s="3" t="s">
        <v>888</v>
      </c>
      <c r="C7" s="3" t="s">
        <v>1859</v>
      </c>
      <c r="D7" s="53">
        <v>11900000</v>
      </c>
      <c r="E7" s="53">
        <v>11900000</v>
      </c>
      <c r="F7" s="53">
        <v>0</v>
      </c>
      <c r="G7" s="53">
        <v>0</v>
      </c>
      <c r="H7" s="53">
        <v>0</v>
      </c>
      <c r="I7" s="53">
        <v>10947216.880000001</v>
      </c>
      <c r="J7" s="53">
        <v>91.993419159663873</v>
      </c>
      <c r="K7" s="53">
        <v>0</v>
      </c>
      <c r="L7" s="53">
        <v>0</v>
      </c>
      <c r="M7" s="53">
        <v>10947216.880000001</v>
      </c>
      <c r="N7" s="53">
        <v>0</v>
      </c>
      <c r="O7" s="53">
        <v>10947216.880000001</v>
      </c>
      <c r="P7" s="53">
        <v>0</v>
      </c>
      <c r="Q7" s="53">
        <v>0</v>
      </c>
      <c r="R7" s="53">
        <v>0</v>
      </c>
      <c r="S7" s="3" t="s">
        <v>161</v>
      </c>
      <c r="T7" s="3" t="s">
        <v>162</v>
      </c>
      <c r="U7" s="3" t="s">
        <v>163</v>
      </c>
      <c r="V7" s="3" t="s">
        <v>162</v>
      </c>
      <c r="W7" s="3" t="s">
        <v>33</v>
      </c>
      <c r="X7" s="3" t="s">
        <v>164</v>
      </c>
      <c r="Y7" s="3" t="s">
        <v>83</v>
      </c>
      <c r="Z7" s="54">
        <v>44357</v>
      </c>
      <c r="AA7" s="54">
        <v>45199</v>
      </c>
      <c r="AB7" s="3" t="s">
        <v>36</v>
      </c>
      <c r="AC7" s="53">
        <v>11900000</v>
      </c>
      <c r="AD7" s="3" t="s">
        <v>163</v>
      </c>
      <c r="AE7" s="3" t="s">
        <v>37</v>
      </c>
    </row>
    <row r="8" spans="1:31" x14ac:dyDescent="0.3">
      <c r="A8" s="3" t="s">
        <v>889</v>
      </c>
      <c r="B8" s="3" t="s">
        <v>890</v>
      </c>
      <c r="C8" s="3" t="s">
        <v>1860</v>
      </c>
      <c r="D8" s="53">
        <v>2000000</v>
      </c>
      <c r="E8" s="53">
        <v>2000000</v>
      </c>
      <c r="F8" s="53">
        <v>0</v>
      </c>
      <c r="G8" s="53">
        <v>0</v>
      </c>
      <c r="H8" s="53">
        <v>0</v>
      </c>
      <c r="I8" s="53">
        <v>1991228.74</v>
      </c>
      <c r="J8" s="53">
        <v>99.561436999999998</v>
      </c>
      <c r="K8" s="53">
        <v>0</v>
      </c>
      <c r="L8" s="53">
        <v>0</v>
      </c>
      <c r="M8" s="53">
        <v>1991228.74</v>
      </c>
      <c r="N8" s="53">
        <v>0</v>
      </c>
      <c r="O8" s="53">
        <v>1991228.74</v>
      </c>
      <c r="P8" s="53">
        <v>0</v>
      </c>
      <c r="Q8" s="53">
        <v>0</v>
      </c>
      <c r="R8" s="53">
        <v>0</v>
      </c>
      <c r="S8" s="3" t="s">
        <v>111</v>
      </c>
      <c r="T8" s="3" t="s">
        <v>112</v>
      </c>
      <c r="U8" s="3" t="s">
        <v>113</v>
      </c>
      <c r="V8" s="3" t="s">
        <v>112</v>
      </c>
      <c r="W8" s="3" t="s">
        <v>33</v>
      </c>
      <c r="X8" s="3" t="s">
        <v>114</v>
      </c>
      <c r="Y8" s="3" t="s">
        <v>86</v>
      </c>
      <c r="Z8" s="54">
        <v>44502</v>
      </c>
      <c r="AA8" s="54">
        <v>45565</v>
      </c>
      <c r="AB8" s="3" t="s">
        <v>36</v>
      </c>
      <c r="AC8" s="53">
        <v>2000000</v>
      </c>
      <c r="AD8" s="3" t="s">
        <v>113</v>
      </c>
      <c r="AE8" s="3" t="s">
        <v>37</v>
      </c>
    </row>
    <row r="9" spans="1:31" x14ac:dyDescent="0.3">
      <c r="A9" s="3" t="s">
        <v>750</v>
      </c>
      <c r="B9" s="3" t="s">
        <v>751</v>
      </c>
      <c r="C9" s="3" t="s">
        <v>1859</v>
      </c>
      <c r="D9" s="53">
        <v>2000000</v>
      </c>
      <c r="E9" s="53">
        <v>2000000</v>
      </c>
      <c r="F9" s="53">
        <v>0</v>
      </c>
      <c r="G9" s="53">
        <v>0</v>
      </c>
      <c r="H9" s="53">
        <v>0</v>
      </c>
      <c r="I9" s="53">
        <v>1654426.15</v>
      </c>
      <c r="J9" s="53">
        <v>82.721307499999995</v>
      </c>
      <c r="K9" s="53">
        <v>0</v>
      </c>
      <c r="L9" s="53">
        <v>0</v>
      </c>
      <c r="M9" s="53">
        <v>1654426.15</v>
      </c>
      <c r="N9" s="53">
        <v>0</v>
      </c>
      <c r="O9" s="53">
        <v>1654426.15</v>
      </c>
      <c r="P9" s="53">
        <v>0</v>
      </c>
      <c r="Q9" s="53">
        <v>0</v>
      </c>
      <c r="R9" s="53">
        <v>0</v>
      </c>
      <c r="S9" s="3" t="s">
        <v>161</v>
      </c>
      <c r="T9" s="3" t="s">
        <v>162</v>
      </c>
      <c r="U9" s="3" t="s">
        <v>163</v>
      </c>
      <c r="V9" s="3" t="s">
        <v>162</v>
      </c>
      <c r="W9" s="3" t="s">
        <v>33</v>
      </c>
      <c r="X9" s="3" t="s">
        <v>164</v>
      </c>
      <c r="Y9" s="3" t="s">
        <v>35</v>
      </c>
      <c r="Z9" s="54">
        <v>44500</v>
      </c>
      <c r="AA9" s="54">
        <v>45291</v>
      </c>
      <c r="AB9" s="3" t="s">
        <v>36</v>
      </c>
      <c r="AC9" s="53">
        <v>2000000</v>
      </c>
      <c r="AD9" s="3" t="s">
        <v>163</v>
      </c>
      <c r="AE9" s="3" t="s">
        <v>37</v>
      </c>
    </row>
    <row r="10" spans="1:31" x14ac:dyDescent="0.3">
      <c r="A10" s="3" t="s">
        <v>564</v>
      </c>
      <c r="B10" s="3" t="s">
        <v>565</v>
      </c>
      <c r="C10" s="3" t="s">
        <v>1860</v>
      </c>
      <c r="D10" s="53">
        <v>9500000</v>
      </c>
      <c r="E10" s="53">
        <v>9500000</v>
      </c>
      <c r="F10" s="53">
        <v>0</v>
      </c>
      <c r="G10" s="53">
        <v>0</v>
      </c>
      <c r="H10" s="53">
        <v>0</v>
      </c>
      <c r="I10" s="53">
        <v>10340860.32</v>
      </c>
      <c r="J10" s="53">
        <v>108.85116126315789</v>
      </c>
      <c r="K10" s="53">
        <v>0</v>
      </c>
      <c r="L10" s="53">
        <v>0</v>
      </c>
      <c r="M10" s="53">
        <v>10340860.32</v>
      </c>
      <c r="N10" s="53">
        <v>0</v>
      </c>
      <c r="O10" s="53">
        <v>10340860.32</v>
      </c>
      <c r="P10" s="53">
        <v>0</v>
      </c>
      <c r="Q10" s="53">
        <v>0</v>
      </c>
      <c r="R10" s="53">
        <v>0</v>
      </c>
      <c r="S10" s="3" t="s">
        <v>111</v>
      </c>
      <c r="T10" s="3" t="s">
        <v>112</v>
      </c>
      <c r="U10" s="3" t="s">
        <v>113</v>
      </c>
      <c r="V10" s="3" t="s">
        <v>112</v>
      </c>
      <c r="W10" s="3" t="s">
        <v>33</v>
      </c>
      <c r="X10" s="3" t="s">
        <v>114</v>
      </c>
      <c r="Y10" s="3" t="s">
        <v>35</v>
      </c>
      <c r="Z10" s="54">
        <v>44552</v>
      </c>
      <c r="AA10" s="54">
        <v>45291</v>
      </c>
      <c r="AB10" s="3" t="s">
        <v>36</v>
      </c>
      <c r="AC10" s="53">
        <v>9500000</v>
      </c>
      <c r="AD10" s="3" t="s">
        <v>113</v>
      </c>
      <c r="AE10" s="3" t="s">
        <v>37</v>
      </c>
    </row>
    <row r="11" spans="1:31" x14ac:dyDescent="0.3">
      <c r="A11" s="3" t="s">
        <v>752</v>
      </c>
      <c r="B11" s="3" t="s">
        <v>753</v>
      </c>
      <c r="C11" s="3" t="s">
        <v>1853</v>
      </c>
      <c r="D11" s="53">
        <v>8100000</v>
      </c>
      <c r="E11" s="53">
        <v>8100000</v>
      </c>
      <c r="F11" s="53">
        <v>0</v>
      </c>
      <c r="G11" s="53">
        <v>0</v>
      </c>
      <c r="H11" s="53">
        <v>0</v>
      </c>
      <c r="I11" s="53">
        <v>8664983.2100000009</v>
      </c>
      <c r="J11" s="53">
        <v>106.9751013580247</v>
      </c>
      <c r="K11" s="53">
        <v>0</v>
      </c>
      <c r="L11" s="53">
        <v>0</v>
      </c>
      <c r="M11" s="53">
        <v>8664983.2100000009</v>
      </c>
      <c r="N11" s="53">
        <v>0</v>
      </c>
      <c r="O11" s="53">
        <v>8664983.2100000009</v>
      </c>
      <c r="P11" s="53">
        <v>0</v>
      </c>
      <c r="Q11" s="53">
        <v>0</v>
      </c>
      <c r="R11" s="53">
        <v>0</v>
      </c>
      <c r="S11" s="3" t="s">
        <v>30</v>
      </c>
      <c r="T11" s="3" t="s">
        <v>31</v>
      </c>
      <c r="U11" s="3" t="s">
        <v>32</v>
      </c>
      <c r="V11" s="3" t="s">
        <v>31</v>
      </c>
      <c r="W11" s="3" t="s">
        <v>33</v>
      </c>
      <c r="X11" s="3" t="s">
        <v>34</v>
      </c>
      <c r="Y11" s="3" t="s">
        <v>35</v>
      </c>
      <c r="Z11" s="54">
        <v>44560</v>
      </c>
      <c r="AA11" s="54">
        <v>44834</v>
      </c>
      <c r="AB11" s="3" t="s">
        <v>36</v>
      </c>
      <c r="AC11" s="53">
        <v>8100000</v>
      </c>
      <c r="AD11" s="3" t="s">
        <v>32</v>
      </c>
      <c r="AE11" s="3" t="s">
        <v>37</v>
      </c>
    </row>
    <row r="12" spans="1:31" x14ac:dyDescent="0.3">
      <c r="A12" s="3" t="s">
        <v>987</v>
      </c>
      <c r="B12" s="3" t="s">
        <v>988</v>
      </c>
      <c r="C12" s="3" t="s">
        <v>1853</v>
      </c>
      <c r="D12" s="53">
        <v>3918000</v>
      </c>
      <c r="E12" s="53">
        <v>3918000</v>
      </c>
      <c r="F12" s="53">
        <v>0</v>
      </c>
      <c r="G12" s="53">
        <v>0</v>
      </c>
      <c r="H12" s="53">
        <v>0</v>
      </c>
      <c r="I12" s="53">
        <v>0</v>
      </c>
      <c r="J12" s="53">
        <v>0</v>
      </c>
      <c r="K12" s="53">
        <v>0</v>
      </c>
      <c r="L12" s="53">
        <v>0</v>
      </c>
      <c r="M12" s="53">
        <v>0</v>
      </c>
      <c r="N12" s="53">
        <v>0</v>
      </c>
      <c r="O12" s="53">
        <v>0</v>
      </c>
      <c r="P12" s="53">
        <v>0</v>
      </c>
      <c r="Q12" s="53">
        <v>0</v>
      </c>
      <c r="R12" s="53">
        <v>0</v>
      </c>
      <c r="S12" s="3" t="s">
        <v>391</v>
      </c>
      <c r="T12" s="3" t="s">
        <v>31</v>
      </c>
      <c r="U12" s="3" t="s">
        <v>32</v>
      </c>
      <c r="V12" s="3" t="s">
        <v>31</v>
      </c>
      <c r="W12" s="3" t="s">
        <v>33</v>
      </c>
      <c r="X12" s="3" t="s">
        <v>34</v>
      </c>
      <c r="Y12" s="3" t="s">
        <v>989</v>
      </c>
      <c r="Z12" s="54">
        <v>44561</v>
      </c>
      <c r="AA12" s="54">
        <v>45838</v>
      </c>
      <c r="AB12" s="3" t="s">
        <v>36</v>
      </c>
      <c r="AC12" s="53">
        <v>3918000</v>
      </c>
      <c r="AD12" s="3" t="s">
        <v>32</v>
      </c>
      <c r="AE12" s="3" t="s">
        <v>45</v>
      </c>
    </row>
    <row r="13" spans="1:31" x14ac:dyDescent="0.3">
      <c r="A13" s="3" t="s">
        <v>990</v>
      </c>
      <c r="B13" s="3" t="s">
        <v>991</v>
      </c>
      <c r="C13" s="3" t="s">
        <v>1860</v>
      </c>
      <c r="D13" s="53">
        <v>1200000</v>
      </c>
      <c r="E13" s="53">
        <v>1200000</v>
      </c>
      <c r="F13" s="53">
        <v>0</v>
      </c>
      <c r="G13" s="53">
        <v>0</v>
      </c>
      <c r="H13" s="53">
        <v>0</v>
      </c>
      <c r="I13" s="53">
        <v>823044.81</v>
      </c>
      <c r="J13" s="53">
        <v>68.587067500000003</v>
      </c>
      <c r="K13" s="53">
        <v>0</v>
      </c>
      <c r="L13" s="53">
        <v>0</v>
      </c>
      <c r="M13" s="53">
        <v>823044.81</v>
      </c>
      <c r="N13" s="53">
        <v>0</v>
      </c>
      <c r="O13" s="53">
        <v>823044.81</v>
      </c>
      <c r="P13" s="53">
        <v>0</v>
      </c>
      <c r="Q13" s="53">
        <v>0</v>
      </c>
      <c r="R13" s="53">
        <v>0</v>
      </c>
      <c r="S13" s="3" t="s">
        <v>756</v>
      </c>
      <c r="T13" s="3" t="s">
        <v>112</v>
      </c>
      <c r="U13" s="3" t="s">
        <v>113</v>
      </c>
      <c r="V13" s="3" t="s">
        <v>112</v>
      </c>
      <c r="W13" s="3" t="s">
        <v>33</v>
      </c>
      <c r="X13" s="3" t="s">
        <v>114</v>
      </c>
      <c r="Y13" s="3" t="s">
        <v>44</v>
      </c>
      <c r="Z13" s="54">
        <v>44580</v>
      </c>
      <c r="AA13" s="54">
        <v>45199</v>
      </c>
      <c r="AB13" s="3" t="s">
        <v>36</v>
      </c>
      <c r="AC13" s="53">
        <v>1200000</v>
      </c>
      <c r="AD13" s="3" t="s">
        <v>113</v>
      </c>
      <c r="AE13" s="3" t="s">
        <v>37</v>
      </c>
    </row>
    <row r="14" spans="1:31" x14ac:dyDescent="0.3">
      <c r="A14" s="3" t="s">
        <v>754</v>
      </c>
      <c r="B14" s="3" t="s">
        <v>755</v>
      </c>
      <c r="C14" s="3" t="s">
        <v>1860</v>
      </c>
      <c r="D14" s="53">
        <v>9500000</v>
      </c>
      <c r="E14" s="53">
        <v>9500000</v>
      </c>
      <c r="F14" s="53">
        <v>0</v>
      </c>
      <c r="G14" s="53">
        <v>0</v>
      </c>
      <c r="H14" s="53">
        <v>0</v>
      </c>
      <c r="I14" s="53">
        <v>9222278.6400000006</v>
      </c>
      <c r="J14" s="53">
        <v>97.0766172631579</v>
      </c>
      <c r="K14" s="53">
        <v>0</v>
      </c>
      <c r="L14" s="53">
        <v>0</v>
      </c>
      <c r="M14" s="53">
        <v>9222278.6400000006</v>
      </c>
      <c r="N14" s="53">
        <v>0</v>
      </c>
      <c r="O14" s="53">
        <v>9222278.6400000006</v>
      </c>
      <c r="P14" s="53">
        <v>0</v>
      </c>
      <c r="Q14" s="53">
        <v>0</v>
      </c>
      <c r="R14" s="53">
        <v>0</v>
      </c>
      <c r="S14" s="3" t="s">
        <v>111</v>
      </c>
      <c r="T14" s="3" t="s">
        <v>112</v>
      </c>
      <c r="U14" s="3" t="s">
        <v>113</v>
      </c>
      <c r="V14" s="3" t="s">
        <v>112</v>
      </c>
      <c r="W14" s="3" t="s">
        <v>33</v>
      </c>
      <c r="X14" s="3" t="s">
        <v>114</v>
      </c>
      <c r="Y14" s="3" t="s">
        <v>35</v>
      </c>
      <c r="Z14" s="54">
        <v>44588</v>
      </c>
      <c r="AA14" s="54">
        <v>45473</v>
      </c>
      <c r="AB14" s="3" t="s">
        <v>36</v>
      </c>
      <c r="AC14" s="53">
        <v>9500000</v>
      </c>
      <c r="AD14" s="3" t="s">
        <v>113</v>
      </c>
      <c r="AE14" s="3" t="s">
        <v>37</v>
      </c>
    </row>
    <row r="15" spans="1:31" x14ac:dyDescent="0.3">
      <c r="A15" s="3" t="s">
        <v>891</v>
      </c>
      <c r="B15" s="3" t="s">
        <v>892</v>
      </c>
      <c r="C15" s="3" t="s">
        <v>1856</v>
      </c>
      <c r="D15" s="53">
        <v>25800000</v>
      </c>
      <c r="E15" s="53">
        <v>25800000</v>
      </c>
      <c r="F15" s="53">
        <v>0</v>
      </c>
      <c r="G15" s="53">
        <v>0</v>
      </c>
      <c r="H15" s="53">
        <v>0</v>
      </c>
      <c r="I15" s="53">
        <v>25730121.199999999</v>
      </c>
      <c r="J15" s="53">
        <v>99.729151937984497</v>
      </c>
      <c r="K15" s="53">
        <v>0</v>
      </c>
      <c r="L15" s="53">
        <v>0</v>
      </c>
      <c r="M15" s="53">
        <v>25730121.199999999</v>
      </c>
      <c r="N15" s="53">
        <v>0</v>
      </c>
      <c r="O15" s="53">
        <v>25730121.199999999</v>
      </c>
      <c r="P15" s="53">
        <v>0</v>
      </c>
      <c r="Q15" s="53">
        <v>0</v>
      </c>
      <c r="R15" s="53">
        <v>0</v>
      </c>
      <c r="S15" s="3" t="s">
        <v>893</v>
      </c>
      <c r="T15" s="3" t="s">
        <v>76</v>
      </c>
      <c r="U15" s="3" t="s">
        <v>77</v>
      </c>
      <c r="V15" s="3" t="s">
        <v>76</v>
      </c>
      <c r="W15" s="3" t="s">
        <v>33</v>
      </c>
      <c r="X15" s="3" t="s">
        <v>78</v>
      </c>
      <c r="Y15" s="3" t="s">
        <v>44</v>
      </c>
      <c r="Z15" s="54">
        <v>44600</v>
      </c>
      <c r="AA15" s="54">
        <v>45382</v>
      </c>
      <c r="AB15" s="3" t="s">
        <v>36</v>
      </c>
      <c r="AC15" s="53">
        <v>25800000</v>
      </c>
      <c r="AD15" s="3" t="s">
        <v>77</v>
      </c>
      <c r="AE15" s="3" t="s">
        <v>37</v>
      </c>
    </row>
    <row r="16" spans="1:31" x14ac:dyDescent="0.3">
      <c r="A16" s="3" t="s">
        <v>894</v>
      </c>
      <c r="B16" s="3" t="s">
        <v>895</v>
      </c>
      <c r="C16" s="3" t="s">
        <v>1854</v>
      </c>
      <c r="D16" s="53">
        <v>22050000</v>
      </c>
      <c r="E16" s="53">
        <v>22050000</v>
      </c>
      <c r="F16" s="53">
        <v>6521.42</v>
      </c>
      <c r="G16" s="53">
        <v>0</v>
      </c>
      <c r="H16" s="53">
        <v>0</v>
      </c>
      <c r="I16" s="53">
        <v>22023782.32</v>
      </c>
      <c r="J16" s="53">
        <v>99.881098956916105</v>
      </c>
      <c r="K16" s="53">
        <v>0</v>
      </c>
      <c r="L16" s="53">
        <v>0</v>
      </c>
      <c r="M16" s="53">
        <v>18610722.039999999</v>
      </c>
      <c r="N16" s="53">
        <v>3413060.28</v>
      </c>
      <c r="O16" s="53">
        <v>22030303.739999998</v>
      </c>
      <c r="P16" s="53">
        <v>0</v>
      </c>
      <c r="Q16" s="53">
        <v>0</v>
      </c>
      <c r="R16" s="53">
        <v>0</v>
      </c>
      <c r="S16" s="3" t="s">
        <v>72</v>
      </c>
      <c r="T16" s="3" t="s">
        <v>41</v>
      </c>
      <c r="U16" s="3" t="s">
        <v>42</v>
      </c>
      <c r="V16" s="3" t="s">
        <v>41</v>
      </c>
      <c r="W16" s="3" t="s">
        <v>33</v>
      </c>
      <c r="X16" s="3" t="s">
        <v>43</v>
      </c>
      <c r="Y16" s="3" t="s">
        <v>44</v>
      </c>
      <c r="Z16" s="54">
        <v>44606</v>
      </c>
      <c r="AA16" s="54">
        <v>45747</v>
      </c>
      <c r="AB16" s="3" t="s">
        <v>36</v>
      </c>
      <c r="AC16" s="53">
        <v>22050000</v>
      </c>
      <c r="AD16" s="3" t="s">
        <v>42</v>
      </c>
      <c r="AE16" s="3" t="s">
        <v>2231</v>
      </c>
    </row>
    <row r="17" spans="1:31" x14ac:dyDescent="0.3">
      <c r="A17" s="3" t="s">
        <v>896</v>
      </c>
      <c r="B17" s="3" t="s">
        <v>897</v>
      </c>
      <c r="C17" s="3" t="s">
        <v>1858</v>
      </c>
      <c r="D17" s="53">
        <v>13050000</v>
      </c>
      <c r="E17" s="53">
        <v>13050000</v>
      </c>
      <c r="F17" s="53">
        <v>0</v>
      </c>
      <c r="G17" s="53">
        <v>0</v>
      </c>
      <c r="H17" s="53">
        <v>0</v>
      </c>
      <c r="I17" s="53">
        <v>13037908.310000001</v>
      </c>
      <c r="J17" s="53">
        <v>99.907343371647514</v>
      </c>
      <c r="K17" s="53">
        <v>0</v>
      </c>
      <c r="L17" s="53">
        <v>0</v>
      </c>
      <c r="M17" s="53">
        <v>13037908.310000001</v>
      </c>
      <c r="N17" s="53">
        <v>0</v>
      </c>
      <c r="O17" s="53">
        <v>13037908.310000001</v>
      </c>
      <c r="P17" s="53">
        <v>0</v>
      </c>
      <c r="Q17" s="53">
        <v>0</v>
      </c>
      <c r="R17" s="53">
        <v>0</v>
      </c>
      <c r="S17" s="3" t="s">
        <v>1231</v>
      </c>
      <c r="T17" s="3" t="s">
        <v>51</v>
      </c>
      <c r="U17" s="3" t="s">
        <v>52</v>
      </c>
      <c r="V17" s="3" t="s">
        <v>51</v>
      </c>
      <c r="W17" s="3" t="s">
        <v>33</v>
      </c>
      <c r="X17" s="3" t="s">
        <v>53</v>
      </c>
      <c r="Y17" s="3" t="s">
        <v>44</v>
      </c>
      <c r="Z17" s="54">
        <v>44603</v>
      </c>
      <c r="AA17" s="54">
        <v>45382</v>
      </c>
      <c r="AB17" s="3" t="s">
        <v>36</v>
      </c>
      <c r="AC17" s="53">
        <v>13050000</v>
      </c>
      <c r="AD17" s="3" t="s">
        <v>52</v>
      </c>
      <c r="AE17" s="3" t="s">
        <v>37</v>
      </c>
    </row>
    <row r="18" spans="1:31" x14ac:dyDescent="0.3">
      <c r="A18" s="3" t="s">
        <v>898</v>
      </c>
      <c r="B18" s="3" t="s">
        <v>899</v>
      </c>
      <c r="C18" s="3" t="s">
        <v>1860</v>
      </c>
      <c r="D18" s="53">
        <v>2100000</v>
      </c>
      <c r="E18" s="53">
        <v>2100000</v>
      </c>
      <c r="F18" s="53">
        <v>0</v>
      </c>
      <c r="G18" s="53">
        <v>0</v>
      </c>
      <c r="H18" s="53">
        <v>0</v>
      </c>
      <c r="I18" s="53">
        <v>2097659.66</v>
      </c>
      <c r="J18" s="53">
        <v>99.88855523809525</v>
      </c>
      <c r="K18" s="53">
        <v>0</v>
      </c>
      <c r="L18" s="53">
        <v>0</v>
      </c>
      <c r="M18" s="53">
        <v>2097659.66</v>
      </c>
      <c r="N18" s="53">
        <v>0</v>
      </c>
      <c r="O18" s="53">
        <v>2097659.66</v>
      </c>
      <c r="P18" s="53">
        <v>0</v>
      </c>
      <c r="Q18" s="53">
        <v>0</v>
      </c>
      <c r="R18" s="53">
        <v>0</v>
      </c>
      <c r="S18" s="3" t="s">
        <v>111</v>
      </c>
      <c r="T18" s="3" t="s">
        <v>112</v>
      </c>
      <c r="U18" s="3" t="s">
        <v>113</v>
      </c>
      <c r="V18" s="3" t="s">
        <v>112</v>
      </c>
      <c r="W18" s="3" t="s">
        <v>33</v>
      </c>
      <c r="X18" s="3" t="s">
        <v>114</v>
      </c>
      <c r="Y18" s="3" t="s">
        <v>44</v>
      </c>
      <c r="Z18" s="54">
        <v>44613</v>
      </c>
      <c r="AA18" s="54">
        <v>45382</v>
      </c>
      <c r="AB18" s="3" t="s">
        <v>36</v>
      </c>
      <c r="AC18" s="53">
        <v>2100000</v>
      </c>
      <c r="AD18" s="3" t="s">
        <v>113</v>
      </c>
      <c r="AE18" s="3" t="s">
        <v>37</v>
      </c>
    </row>
    <row r="19" spans="1:31" x14ac:dyDescent="0.3">
      <c r="A19" s="3" t="s">
        <v>992</v>
      </c>
      <c r="B19" s="3" t="s">
        <v>993</v>
      </c>
      <c r="C19" s="3" t="s">
        <v>1853</v>
      </c>
      <c r="D19" s="53">
        <v>21600000</v>
      </c>
      <c r="E19" s="53">
        <v>21600000</v>
      </c>
      <c r="F19" s="53">
        <v>0</v>
      </c>
      <c r="G19" s="53">
        <v>0</v>
      </c>
      <c r="H19" s="53">
        <v>0</v>
      </c>
      <c r="I19" s="53">
        <v>21561883.18</v>
      </c>
      <c r="J19" s="53">
        <v>99.823533240740744</v>
      </c>
      <c r="K19" s="53">
        <v>0</v>
      </c>
      <c r="L19" s="53">
        <v>0</v>
      </c>
      <c r="M19" s="53">
        <v>21561883.18</v>
      </c>
      <c r="N19" s="53">
        <v>0</v>
      </c>
      <c r="O19" s="53">
        <v>21561883.18</v>
      </c>
      <c r="P19" s="53">
        <v>0</v>
      </c>
      <c r="Q19" s="53">
        <v>0</v>
      </c>
      <c r="R19" s="53">
        <v>0</v>
      </c>
      <c r="S19" s="3" t="s">
        <v>30</v>
      </c>
      <c r="T19" s="3" t="s">
        <v>31</v>
      </c>
      <c r="U19" s="3" t="s">
        <v>32</v>
      </c>
      <c r="V19" s="3" t="s">
        <v>31</v>
      </c>
      <c r="W19" s="3" t="s">
        <v>33</v>
      </c>
      <c r="X19" s="3" t="s">
        <v>34</v>
      </c>
      <c r="Y19" s="3" t="s">
        <v>44</v>
      </c>
      <c r="Z19" s="54">
        <v>44618</v>
      </c>
      <c r="AA19" s="54">
        <v>45382</v>
      </c>
      <c r="AB19" s="3" t="s">
        <v>36</v>
      </c>
      <c r="AC19" s="53">
        <v>21600000</v>
      </c>
      <c r="AD19" s="3" t="s">
        <v>32</v>
      </c>
      <c r="AE19" s="3" t="s">
        <v>37</v>
      </c>
    </row>
    <row r="20" spans="1:31" x14ac:dyDescent="0.3">
      <c r="A20" s="3" t="s">
        <v>994</v>
      </c>
      <c r="B20" s="3" t="s">
        <v>995</v>
      </c>
      <c r="C20" s="3" t="s">
        <v>1859</v>
      </c>
      <c r="D20" s="53">
        <v>22950000</v>
      </c>
      <c r="E20" s="53">
        <v>22950000</v>
      </c>
      <c r="F20" s="53">
        <v>0</v>
      </c>
      <c r="G20" s="53">
        <v>0</v>
      </c>
      <c r="H20" s="53">
        <v>0</v>
      </c>
      <c r="I20" s="53">
        <v>16101185.57</v>
      </c>
      <c r="J20" s="53">
        <v>70.157671328976036</v>
      </c>
      <c r="K20" s="53">
        <v>0</v>
      </c>
      <c r="L20" s="53">
        <v>0</v>
      </c>
      <c r="M20" s="53">
        <v>16101185.57</v>
      </c>
      <c r="N20" s="53">
        <v>0</v>
      </c>
      <c r="O20" s="53">
        <v>16101185.57</v>
      </c>
      <c r="P20" s="53">
        <v>0</v>
      </c>
      <c r="Q20" s="53">
        <v>0</v>
      </c>
      <c r="R20" s="53">
        <v>0</v>
      </c>
      <c r="S20" s="3" t="s">
        <v>161</v>
      </c>
      <c r="T20" s="3" t="s">
        <v>162</v>
      </c>
      <c r="U20" s="3" t="s">
        <v>163</v>
      </c>
      <c r="V20" s="3" t="s">
        <v>162</v>
      </c>
      <c r="W20" s="3" t="s">
        <v>33</v>
      </c>
      <c r="X20" s="3" t="s">
        <v>164</v>
      </c>
      <c r="Y20" s="3" t="s">
        <v>44</v>
      </c>
      <c r="Z20" s="54">
        <v>44619</v>
      </c>
      <c r="AA20" s="54">
        <v>45291</v>
      </c>
      <c r="AB20" s="3" t="s">
        <v>36</v>
      </c>
      <c r="AC20" s="53">
        <v>22950000</v>
      </c>
      <c r="AD20" s="3" t="s">
        <v>163</v>
      </c>
      <c r="AE20" s="3" t="s">
        <v>37</v>
      </c>
    </row>
    <row r="21" spans="1:31" x14ac:dyDescent="0.3">
      <c r="A21" s="3" t="s">
        <v>757</v>
      </c>
      <c r="B21" s="3" t="s">
        <v>758</v>
      </c>
      <c r="C21" s="3" t="s">
        <v>1860</v>
      </c>
      <c r="D21" s="53">
        <v>9800000</v>
      </c>
      <c r="E21" s="53">
        <v>9800000</v>
      </c>
      <c r="F21" s="53">
        <v>0</v>
      </c>
      <c r="G21" s="53">
        <v>0</v>
      </c>
      <c r="H21" s="53">
        <v>0</v>
      </c>
      <c r="I21" s="53">
        <v>10670891.08</v>
      </c>
      <c r="J21" s="53">
        <v>108.88664367346939</v>
      </c>
      <c r="K21" s="53">
        <v>0</v>
      </c>
      <c r="L21" s="53">
        <v>0</v>
      </c>
      <c r="M21" s="53">
        <v>10670891.08</v>
      </c>
      <c r="N21" s="53">
        <v>0</v>
      </c>
      <c r="O21" s="53">
        <v>10670891.08</v>
      </c>
      <c r="P21" s="53">
        <v>0</v>
      </c>
      <c r="Q21" s="53">
        <v>0</v>
      </c>
      <c r="R21" s="53">
        <v>0</v>
      </c>
      <c r="S21" s="3" t="s">
        <v>756</v>
      </c>
      <c r="T21" s="3" t="s">
        <v>112</v>
      </c>
      <c r="U21" s="3" t="s">
        <v>113</v>
      </c>
      <c r="V21" s="3" t="s">
        <v>112</v>
      </c>
      <c r="W21" s="3" t="s">
        <v>33</v>
      </c>
      <c r="X21" s="3" t="s">
        <v>114</v>
      </c>
      <c r="Y21" s="3" t="s">
        <v>35</v>
      </c>
      <c r="Z21" s="54">
        <v>44620</v>
      </c>
      <c r="AA21" s="54">
        <v>45291</v>
      </c>
      <c r="AB21" s="3" t="s">
        <v>36</v>
      </c>
      <c r="AC21" s="53">
        <v>9800000</v>
      </c>
      <c r="AD21" s="3" t="s">
        <v>113</v>
      </c>
      <c r="AE21" s="3" t="s">
        <v>37</v>
      </c>
    </row>
    <row r="22" spans="1:31" x14ac:dyDescent="0.3">
      <c r="A22" s="3" t="s">
        <v>996</v>
      </c>
      <c r="B22" s="3" t="s">
        <v>997</v>
      </c>
      <c r="C22" s="3" t="s">
        <v>1857</v>
      </c>
      <c r="D22" s="53">
        <v>56800000</v>
      </c>
      <c r="E22" s="53">
        <v>56800000</v>
      </c>
      <c r="F22" s="53">
        <v>0</v>
      </c>
      <c r="G22" s="53">
        <v>0</v>
      </c>
      <c r="H22" s="53">
        <v>0</v>
      </c>
      <c r="I22" s="53">
        <v>56799060</v>
      </c>
      <c r="J22" s="53">
        <v>99.998345070422531</v>
      </c>
      <c r="K22" s="53">
        <v>0</v>
      </c>
      <c r="L22" s="53">
        <v>0</v>
      </c>
      <c r="M22" s="53">
        <v>56799060</v>
      </c>
      <c r="N22" s="53">
        <v>0</v>
      </c>
      <c r="O22" s="53">
        <v>56799060</v>
      </c>
      <c r="P22" s="53">
        <v>0</v>
      </c>
      <c r="Q22" s="53">
        <v>0</v>
      </c>
      <c r="R22" s="53">
        <v>0</v>
      </c>
      <c r="S22" s="3" t="s">
        <v>998</v>
      </c>
      <c r="T22" s="3" t="s">
        <v>100</v>
      </c>
      <c r="U22" s="3" t="s">
        <v>101</v>
      </c>
      <c r="V22" s="3" t="s">
        <v>100</v>
      </c>
      <c r="W22" s="3" t="s">
        <v>33</v>
      </c>
      <c r="X22" s="3" t="s">
        <v>102</v>
      </c>
      <c r="Y22" s="3" t="s">
        <v>989</v>
      </c>
      <c r="Z22" s="54">
        <v>44642</v>
      </c>
      <c r="AA22" s="54">
        <v>45473</v>
      </c>
      <c r="AB22" s="3" t="s">
        <v>36</v>
      </c>
      <c r="AC22" s="53">
        <v>48500000</v>
      </c>
      <c r="AD22" s="3" t="s">
        <v>101</v>
      </c>
      <c r="AE22" s="3" t="s">
        <v>37</v>
      </c>
    </row>
    <row r="23" spans="1:31" x14ac:dyDescent="0.3">
      <c r="A23" s="3" t="s">
        <v>27</v>
      </c>
      <c r="B23" s="3" t="s">
        <v>28</v>
      </c>
      <c r="C23" s="3" t="s">
        <v>1853</v>
      </c>
      <c r="D23" s="53">
        <v>13200000</v>
      </c>
      <c r="E23" s="53">
        <v>13200000</v>
      </c>
      <c r="F23" s="53">
        <v>0</v>
      </c>
      <c r="G23" s="53">
        <v>0</v>
      </c>
      <c r="H23" s="53">
        <v>0</v>
      </c>
      <c r="I23" s="53">
        <v>13289437.82</v>
      </c>
      <c r="J23" s="53">
        <v>100.67755924242424</v>
      </c>
      <c r="K23" s="53">
        <v>0</v>
      </c>
      <c r="L23" s="53">
        <v>0</v>
      </c>
      <c r="M23" s="53">
        <v>13289437.82</v>
      </c>
      <c r="N23" s="53">
        <v>0</v>
      </c>
      <c r="O23" s="53">
        <v>13289437.82</v>
      </c>
      <c r="P23" s="53">
        <v>0</v>
      </c>
      <c r="Q23" s="53">
        <v>0</v>
      </c>
      <c r="R23" s="53">
        <v>0</v>
      </c>
      <c r="S23" s="3" t="s">
        <v>30</v>
      </c>
      <c r="T23" s="3" t="s">
        <v>31</v>
      </c>
      <c r="U23" s="3" t="s">
        <v>32</v>
      </c>
      <c r="V23" s="3" t="s">
        <v>31</v>
      </c>
      <c r="W23" s="3" t="s">
        <v>33</v>
      </c>
      <c r="X23" s="3" t="s">
        <v>34</v>
      </c>
      <c r="Y23" s="3" t="s">
        <v>35</v>
      </c>
      <c r="Z23" s="54">
        <v>44650</v>
      </c>
      <c r="AA23" s="54">
        <v>45169</v>
      </c>
      <c r="AB23" s="3" t="s">
        <v>36</v>
      </c>
      <c r="AC23" s="53">
        <v>13200000</v>
      </c>
      <c r="AD23" s="3" t="s">
        <v>32</v>
      </c>
      <c r="AE23" s="3" t="s">
        <v>37</v>
      </c>
    </row>
    <row r="24" spans="1:31" x14ac:dyDescent="0.3">
      <c r="A24" s="3" t="s">
        <v>38</v>
      </c>
      <c r="B24" s="3" t="s">
        <v>39</v>
      </c>
      <c r="C24" s="3" t="s">
        <v>1854</v>
      </c>
      <c r="D24" s="53">
        <v>10500000</v>
      </c>
      <c r="E24" s="53">
        <v>10500000</v>
      </c>
      <c r="F24" s="53">
        <v>0</v>
      </c>
      <c r="G24" s="53">
        <v>0</v>
      </c>
      <c r="H24" s="53">
        <v>0</v>
      </c>
      <c r="I24" s="53">
        <v>10047945.970000001</v>
      </c>
      <c r="J24" s="53">
        <v>95.694723523809529</v>
      </c>
      <c r="K24" s="53">
        <v>0</v>
      </c>
      <c r="L24" s="53">
        <v>0</v>
      </c>
      <c r="M24" s="53">
        <v>10047945.970000001</v>
      </c>
      <c r="N24" s="53">
        <v>0</v>
      </c>
      <c r="O24" s="53">
        <v>10047945.970000001</v>
      </c>
      <c r="P24" s="53">
        <v>0</v>
      </c>
      <c r="Q24" s="53">
        <v>0</v>
      </c>
      <c r="R24" s="53">
        <v>0</v>
      </c>
      <c r="S24" s="3" t="s">
        <v>40</v>
      </c>
      <c r="T24" s="3" t="s">
        <v>41</v>
      </c>
      <c r="U24" s="3" t="s">
        <v>42</v>
      </c>
      <c r="V24" s="3" t="s">
        <v>41</v>
      </c>
      <c r="W24" s="3" t="s">
        <v>33</v>
      </c>
      <c r="X24" s="3" t="s">
        <v>43</v>
      </c>
      <c r="Y24" s="3" t="s">
        <v>44</v>
      </c>
      <c r="Z24" s="54">
        <v>44650</v>
      </c>
      <c r="AA24" s="54">
        <v>45382</v>
      </c>
      <c r="AB24" s="3" t="s">
        <v>36</v>
      </c>
      <c r="AC24" s="53">
        <v>10500000</v>
      </c>
      <c r="AD24" s="3" t="s">
        <v>42</v>
      </c>
      <c r="AE24" s="3" t="s">
        <v>37</v>
      </c>
    </row>
    <row r="25" spans="1:31" x14ac:dyDescent="0.3">
      <c r="A25" s="3" t="s">
        <v>46</v>
      </c>
      <c r="B25" s="3" t="s">
        <v>47</v>
      </c>
      <c r="C25" s="3" t="s">
        <v>1853</v>
      </c>
      <c r="D25" s="53">
        <v>7400000</v>
      </c>
      <c r="E25" s="53">
        <v>7400000</v>
      </c>
      <c r="F25" s="53">
        <v>0</v>
      </c>
      <c r="G25" s="53">
        <v>0</v>
      </c>
      <c r="H25" s="53">
        <v>0</v>
      </c>
      <c r="I25" s="53">
        <v>7447612.8799999999</v>
      </c>
      <c r="J25" s="53">
        <v>100.64341729729729</v>
      </c>
      <c r="K25" s="53">
        <v>0</v>
      </c>
      <c r="L25" s="53">
        <v>0</v>
      </c>
      <c r="M25" s="53">
        <v>7447612.8799999999</v>
      </c>
      <c r="N25" s="53">
        <v>0</v>
      </c>
      <c r="O25" s="53">
        <v>7447612.8799999999</v>
      </c>
      <c r="P25" s="53">
        <v>0</v>
      </c>
      <c r="Q25" s="53">
        <v>0</v>
      </c>
      <c r="R25" s="53">
        <v>0</v>
      </c>
      <c r="S25" s="3" t="s">
        <v>30</v>
      </c>
      <c r="T25" s="3" t="s">
        <v>31</v>
      </c>
      <c r="U25" s="3" t="s">
        <v>32</v>
      </c>
      <c r="V25" s="3" t="s">
        <v>31</v>
      </c>
      <c r="W25" s="3" t="s">
        <v>33</v>
      </c>
      <c r="X25" s="3" t="s">
        <v>34</v>
      </c>
      <c r="Y25" s="3" t="s">
        <v>35</v>
      </c>
      <c r="Z25" s="54">
        <v>44651</v>
      </c>
      <c r="AA25" s="54">
        <v>45199</v>
      </c>
      <c r="AB25" s="3" t="s">
        <v>36</v>
      </c>
      <c r="AC25" s="53">
        <v>7400000</v>
      </c>
      <c r="AD25" s="3" t="s">
        <v>32</v>
      </c>
      <c r="AE25" s="3" t="s">
        <v>37</v>
      </c>
    </row>
    <row r="26" spans="1:31" x14ac:dyDescent="0.3">
      <c r="A26" s="3" t="s">
        <v>48</v>
      </c>
      <c r="B26" s="3" t="s">
        <v>49</v>
      </c>
      <c r="C26" s="3" t="s">
        <v>1858</v>
      </c>
      <c r="D26" s="53">
        <v>2000000</v>
      </c>
      <c r="E26" s="53">
        <v>2000000</v>
      </c>
      <c r="F26" s="53">
        <v>0</v>
      </c>
      <c r="G26" s="53">
        <v>0</v>
      </c>
      <c r="H26" s="53">
        <v>0</v>
      </c>
      <c r="I26" s="53">
        <v>1727952.09</v>
      </c>
      <c r="J26" s="53">
        <v>86.3976045</v>
      </c>
      <c r="K26" s="53">
        <v>0</v>
      </c>
      <c r="L26" s="53">
        <v>0</v>
      </c>
      <c r="M26" s="53">
        <v>1727952.09</v>
      </c>
      <c r="N26" s="53">
        <v>0</v>
      </c>
      <c r="O26" s="53">
        <v>1727952.09</v>
      </c>
      <c r="P26" s="53">
        <v>0</v>
      </c>
      <c r="Q26" s="53">
        <v>0</v>
      </c>
      <c r="R26" s="53">
        <v>0</v>
      </c>
      <c r="S26" s="3" t="s">
        <v>50</v>
      </c>
      <c r="T26" s="3" t="s">
        <v>51</v>
      </c>
      <c r="U26" s="3" t="s">
        <v>52</v>
      </c>
      <c r="V26" s="3" t="s">
        <v>51</v>
      </c>
      <c r="W26" s="3" t="s">
        <v>33</v>
      </c>
      <c r="X26" s="3" t="s">
        <v>53</v>
      </c>
      <c r="Y26" s="3" t="s">
        <v>35</v>
      </c>
      <c r="Z26" s="54">
        <v>44681</v>
      </c>
      <c r="AA26" s="54">
        <v>45382</v>
      </c>
      <c r="AB26" s="3" t="s">
        <v>36</v>
      </c>
      <c r="AC26" s="53">
        <v>2000000</v>
      </c>
      <c r="AD26" s="3" t="s">
        <v>52</v>
      </c>
      <c r="AE26" s="3" t="s">
        <v>37</v>
      </c>
    </row>
    <row r="27" spans="1:31" x14ac:dyDescent="0.3">
      <c r="A27" s="3" t="s">
        <v>54</v>
      </c>
      <c r="B27" s="3" t="s">
        <v>55</v>
      </c>
      <c r="C27" s="3" t="s">
        <v>1855</v>
      </c>
      <c r="D27" s="53">
        <v>7800000</v>
      </c>
      <c r="E27" s="53">
        <v>7800000</v>
      </c>
      <c r="F27" s="53">
        <v>0</v>
      </c>
      <c r="G27" s="53">
        <v>0</v>
      </c>
      <c r="H27" s="53">
        <v>0</v>
      </c>
      <c r="I27" s="53">
        <v>6316322.3600000003</v>
      </c>
      <c r="J27" s="53">
        <v>80.9784917948718</v>
      </c>
      <c r="K27" s="53">
        <v>0</v>
      </c>
      <c r="L27" s="53">
        <v>0</v>
      </c>
      <c r="M27" s="53">
        <v>6316322.3600000003</v>
      </c>
      <c r="N27" s="53">
        <v>0</v>
      </c>
      <c r="O27" s="53">
        <v>6316322.3600000003</v>
      </c>
      <c r="P27" s="53">
        <v>0</v>
      </c>
      <c r="Q27" s="53">
        <v>0</v>
      </c>
      <c r="R27" s="53">
        <v>0</v>
      </c>
      <c r="S27" s="3" t="s">
        <v>56</v>
      </c>
      <c r="T27" s="3" t="s">
        <v>57</v>
      </c>
      <c r="U27" s="3" t="s">
        <v>58</v>
      </c>
      <c r="V27" s="3" t="s">
        <v>57</v>
      </c>
      <c r="W27" s="3" t="s">
        <v>33</v>
      </c>
      <c r="X27" s="3" t="s">
        <v>59</v>
      </c>
      <c r="Y27" s="3" t="s">
        <v>35</v>
      </c>
      <c r="Z27" s="54">
        <v>44683</v>
      </c>
      <c r="AA27" s="54">
        <v>45382</v>
      </c>
      <c r="AB27" s="3" t="s">
        <v>36</v>
      </c>
      <c r="AC27" s="53">
        <v>7800000</v>
      </c>
      <c r="AD27" s="3" t="s">
        <v>58</v>
      </c>
      <c r="AE27" s="3" t="s">
        <v>37</v>
      </c>
    </row>
    <row r="28" spans="1:31" x14ac:dyDescent="0.3">
      <c r="A28" s="3" t="s">
        <v>60</v>
      </c>
      <c r="B28" s="3" t="s">
        <v>61</v>
      </c>
      <c r="C28" s="3" t="s">
        <v>1855</v>
      </c>
      <c r="D28" s="53">
        <v>9700000</v>
      </c>
      <c r="E28" s="53">
        <v>9700000</v>
      </c>
      <c r="F28" s="53">
        <v>0</v>
      </c>
      <c r="G28" s="53">
        <v>0</v>
      </c>
      <c r="H28" s="53">
        <v>0</v>
      </c>
      <c r="I28" s="53">
        <v>7580273.7599999998</v>
      </c>
      <c r="J28" s="53">
        <v>78.147152164948452</v>
      </c>
      <c r="K28" s="53">
        <v>0</v>
      </c>
      <c r="L28" s="53">
        <v>0</v>
      </c>
      <c r="M28" s="53">
        <v>7580273.7599999998</v>
      </c>
      <c r="N28" s="53">
        <v>0</v>
      </c>
      <c r="O28" s="53">
        <v>7580273.7599999998</v>
      </c>
      <c r="P28" s="53">
        <v>0</v>
      </c>
      <c r="Q28" s="53">
        <v>0</v>
      </c>
      <c r="R28" s="53">
        <v>0</v>
      </c>
      <c r="S28" s="3" t="s">
        <v>56</v>
      </c>
      <c r="T28" s="3" t="s">
        <v>57</v>
      </c>
      <c r="U28" s="3" t="s">
        <v>58</v>
      </c>
      <c r="V28" s="3" t="s">
        <v>57</v>
      </c>
      <c r="W28" s="3" t="s">
        <v>33</v>
      </c>
      <c r="X28" s="3" t="s">
        <v>59</v>
      </c>
      <c r="Y28" s="3" t="s">
        <v>35</v>
      </c>
      <c r="Z28" s="54">
        <v>44683</v>
      </c>
      <c r="AA28" s="54">
        <v>45382</v>
      </c>
      <c r="AB28" s="3" t="s">
        <v>36</v>
      </c>
      <c r="AC28" s="53">
        <v>9700000</v>
      </c>
      <c r="AD28" s="3" t="s">
        <v>58</v>
      </c>
      <c r="AE28" s="3" t="s">
        <v>37</v>
      </c>
    </row>
    <row r="29" spans="1:31" x14ac:dyDescent="0.3">
      <c r="A29" s="3" t="s">
        <v>62</v>
      </c>
      <c r="B29" s="3" t="s">
        <v>63</v>
      </c>
      <c r="C29" s="3" t="s">
        <v>1855</v>
      </c>
      <c r="D29" s="53">
        <v>2400000</v>
      </c>
      <c r="E29" s="53">
        <v>2400000</v>
      </c>
      <c r="F29" s="53">
        <v>0</v>
      </c>
      <c r="G29" s="53">
        <v>0</v>
      </c>
      <c r="H29" s="53">
        <v>0</v>
      </c>
      <c r="I29" s="53">
        <v>2368403.8199999998</v>
      </c>
      <c r="J29" s="53">
        <v>98.6834925</v>
      </c>
      <c r="K29" s="53">
        <v>0</v>
      </c>
      <c r="L29" s="53">
        <v>0</v>
      </c>
      <c r="M29" s="53">
        <v>2368403.8199999998</v>
      </c>
      <c r="N29" s="53">
        <v>0</v>
      </c>
      <c r="O29" s="53">
        <v>2368403.8199999998</v>
      </c>
      <c r="P29" s="53">
        <v>0</v>
      </c>
      <c r="Q29" s="53">
        <v>0</v>
      </c>
      <c r="R29" s="53">
        <v>0</v>
      </c>
      <c r="S29" s="3" t="s">
        <v>56</v>
      </c>
      <c r="T29" s="3" t="s">
        <v>57</v>
      </c>
      <c r="U29" s="3" t="s">
        <v>58</v>
      </c>
      <c r="V29" s="3" t="s">
        <v>57</v>
      </c>
      <c r="W29" s="3" t="s">
        <v>33</v>
      </c>
      <c r="X29" s="3" t="s">
        <v>59</v>
      </c>
      <c r="Y29" s="3" t="s">
        <v>35</v>
      </c>
      <c r="Z29" s="54">
        <v>44688</v>
      </c>
      <c r="AA29" s="54">
        <v>45382</v>
      </c>
      <c r="AB29" s="3" t="s">
        <v>36</v>
      </c>
      <c r="AC29" s="53">
        <v>2400000</v>
      </c>
      <c r="AD29" s="3" t="s">
        <v>58</v>
      </c>
      <c r="AE29" s="3" t="s">
        <v>37</v>
      </c>
    </row>
    <row r="30" spans="1:31" x14ac:dyDescent="0.3">
      <c r="A30" s="3" t="s">
        <v>64</v>
      </c>
      <c r="B30" s="3" t="s">
        <v>65</v>
      </c>
      <c r="C30" s="3" t="s">
        <v>1858</v>
      </c>
      <c r="D30" s="53">
        <v>2600000</v>
      </c>
      <c r="E30" s="53">
        <v>2600000</v>
      </c>
      <c r="F30" s="53">
        <v>0</v>
      </c>
      <c r="G30" s="53">
        <v>0</v>
      </c>
      <c r="H30" s="53">
        <v>0</v>
      </c>
      <c r="I30" s="53">
        <v>2757722.42</v>
      </c>
      <c r="J30" s="53">
        <v>106.06624692307692</v>
      </c>
      <c r="K30" s="53">
        <v>0</v>
      </c>
      <c r="L30" s="53">
        <v>0</v>
      </c>
      <c r="M30" s="53">
        <v>2757722.42</v>
      </c>
      <c r="N30" s="53">
        <v>0</v>
      </c>
      <c r="O30" s="53">
        <v>2757722.42</v>
      </c>
      <c r="P30" s="53">
        <v>0</v>
      </c>
      <c r="Q30" s="53">
        <v>0</v>
      </c>
      <c r="R30" s="53">
        <v>0</v>
      </c>
      <c r="S30" s="3" t="s">
        <v>50</v>
      </c>
      <c r="T30" s="3" t="s">
        <v>51</v>
      </c>
      <c r="U30" s="3" t="s">
        <v>52</v>
      </c>
      <c r="V30" s="3" t="s">
        <v>51</v>
      </c>
      <c r="W30" s="3" t="s">
        <v>33</v>
      </c>
      <c r="X30" s="3" t="s">
        <v>53</v>
      </c>
      <c r="Y30" s="3" t="s">
        <v>35</v>
      </c>
      <c r="Z30" s="54">
        <v>44692</v>
      </c>
      <c r="AA30" s="54">
        <v>45565</v>
      </c>
      <c r="AB30" s="3" t="s">
        <v>36</v>
      </c>
      <c r="AC30" s="53">
        <v>2600000</v>
      </c>
      <c r="AD30" s="3" t="s">
        <v>52</v>
      </c>
      <c r="AE30" s="3" t="s">
        <v>37</v>
      </c>
    </row>
    <row r="31" spans="1:31" x14ac:dyDescent="0.3">
      <c r="A31" s="3" t="s">
        <v>66</v>
      </c>
      <c r="B31" s="3" t="s">
        <v>67</v>
      </c>
      <c r="C31" s="3" t="s">
        <v>1858</v>
      </c>
      <c r="D31" s="53">
        <v>2600000</v>
      </c>
      <c r="E31" s="53">
        <v>2600000</v>
      </c>
      <c r="F31" s="53">
        <v>0</v>
      </c>
      <c r="G31" s="53">
        <v>0</v>
      </c>
      <c r="H31" s="53">
        <v>0</v>
      </c>
      <c r="I31" s="53">
        <v>2690057.12</v>
      </c>
      <c r="J31" s="53">
        <v>103.46373538461539</v>
      </c>
      <c r="K31" s="53">
        <v>0</v>
      </c>
      <c r="L31" s="53">
        <v>0</v>
      </c>
      <c r="M31" s="53">
        <v>2690057.12</v>
      </c>
      <c r="N31" s="53">
        <v>0</v>
      </c>
      <c r="O31" s="53">
        <v>2690057.12</v>
      </c>
      <c r="P31" s="53">
        <v>0</v>
      </c>
      <c r="Q31" s="53">
        <v>0</v>
      </c>
      <c r="R31" s="53">
        <v>0</v>
      </c>
      <c r="S31" s="3" t="s">
        <v>50</v>
      </c>
      <c r="T31" s="3" t="s">
        <v>51</v>
      </c>
      <c r="U31" s="3" t="s">
        <v>52</v>
      </c>
      <c r="V31" s="3" t="s">
        <v>51</v>
      </c>
      <c r="W31" s="3" t="s">
        <v>33</v>
      </c>
      <c r="X31" s="3" t="s">
        <v>53</v>
      </c>
      <c r="Y31" s="3" t="s">
        <v>35</v>
      </c>
      <c r="Z31" s="54">
        <v>44692</v>
      </c>
      <c r="AA31" s="54">
        <v>45565</v>
      </c>
      <c r="AB31" s="3" t="s">
        <v>36</v>
      </c>
      <c r="AC31" s="53">
        <v>2600000</v>
      </c>
      <c r="AD31" s="3" t="s">
        <v>52</v>
      </c>
      <c r="AE31" s="3" t="s">
        <v>37</v>
      </c>
    </row>
    <row r="32" spans="1:31" x14ac:dyDescent="0.3">
      <c r="A32" s="3" t="s">
        <v>68</v>
      </c>
      <c r="B32" s="3" t="s">
        <v>69</v>
      </c>
      <c r="C32" s="3" t="s">
        <v>1858</v>
      </c>
      <c r="D32" s="53">
        <v>4800000</v>
      </c>
      <c r="E32" s="53">
        <v>4800000</v>
      </c>
      <c r="F32" s="53">
        <v>0</v>
      </c>
      <c r="G32" s="53">
        <v>0</v>
      </c>
      <c r="H32" s="53">
        <v>0</v>
      </c>
      <c r="I32" s="53">
        <v>3832024.1</v>
      </c>
      <c r="J32" s="53">
        <v>79.833835416666673</v>
      </c>
      <c r="K32" s="53">
        <v>0</v>
      </c>
      <c r="L32" s="53">
        <v>0</v>
      </c>
      <c r="M32" s="53">
        <v>3832024.1</v>
      </c>
      <c r="N32" s="53">
        <v>0</v>
      </c>
      <c r="O32" s="53">
        <v>3832024.1</v>
      </c>
      <c r="P32" s="53">
        <v>0</v>
      </c>
      <c r="Q32" s="53">
        <v>0</v>
      </c>
      <c r="R32" s="53">
        <v>0</v>
      </c>
      <c r="S32" s="3" t="s">
        <v>50</v>
      </c>
      <c r="T32" s="3" t="s">
        <v>51</v>
      </c>
      <c r="U32" s="3" t="s">
        <v>52</v>
      </c>
      <c r="V32" s="3" t="s">
        <v>51</v>
      </c>
      <c r="W32" s="3" t="s">
        <v>33</v>
      </c>
      <c r="X32" s="3" t="s">
        <v>53</v>
      </c>
      <c r="Y32" s="3" t="s">
        <v>44</v>
      </c>
      <c r="Z32" s="54">
        <v>44692</v>
      </c>
      <c r="AA32" s="54">
        <v>45443</v>
      </c>
      <c r="AB32" s="3" t="s">
        <v>36</v>
      </c>
      <c r="AC32" s="53">
        <v>4800000</v>
      </c>
      <c r="AD32" s="3" t="s">
        <v>52</v>
      </c>
      <c r="AE32" s="3" t="s">
        <v>37</v>
      </c>
    </row>
    <row r="33" spans="1:31" x14ac:dyDescent="0.3">
      <c r="A33" s="3" t="s">
        <v>70</v>
      </c>
      <c r="B33" s="3" t="s">
        <v>71</v>
      </c>
      <c r="C33" s="3" t="s">
        <v>1854</v>
      </c>
      <c r="D33" s="53">
        <v>3900000</v>
      </c>
      <c r="E33" s="53">
        <v>3900000</v>
      </c>
      <c r="F33" s="53">
        <v>0</v>
      </c>
      <c r="G33" s="53">
        <v>0</v>
      </c>
      <c r="H33" s="53">
        <v>0</v>
      </c>
      <c r="I33" s="53">
        <v>4165559.78</v>
      </c>
      <c r="J33" s="53">
        <v>106.80922512820513</v>
      </c>
      <c r="K33" s="53">
        <v>0</v>
      </c>
      <c r="L33" s="53">
        <v>0</v>
      </c>
      <c r="M33" s="53">
        <v>4165559.78</v>
      </c>
      <c r="N33" s="53">
        <v>0</v>
      </c>
      <c r="O33" s="53">
        <v>4165559.78</v>
      </c>
      <c r="P33" s="53">
        <v>0</v>
      </c>
      <c r="Q33" s="53">
        <v>0</v>
      </c>
      <c r="R33" s="53">
        <v>0</v>
      </c>
      <c r="S33" s="3" t="s">
        <v>72</v>
      </c>
      <c r="T33" s="3" t="s">
        <v>41</v>
      </c>
      <c r="U33" s="3" t="s">
        <v>42</v>
      </c>
      <c r="V33" s="3" t="s">
        <v>41</v>
      </c>
      <c r="W33" s="3" t="s">
        <v>33</v>
      </c>
      <c r="X33" s="3" t="s">
        <v>43</v>
      </c>
      <c r="Y33" s="3" t="s">
        <v>35</v>
      </c>
      <c r="Z33" s="54">
        <v>44699</v>
      </c>
      <c r="AA33" s="54">
        <v>45443</v>
      </c>
      <c r="AB33" s="3" t="s">
        <v>36</v>
      </c>
      <c r="AC33" s="53">
        <v>3900000</v>
      </c>
      <c r="AD33" s="3" t="s">
        <v>42</v>
      </c>
      <c r="AE33" s="3" t="s">
        <v>37</v>
      </c>
    </row>
    <row r="34" spans="1:31" x14ac:dyDescent="0.3">
      <c r="A34" s="3" t="s">
        <v>73</v>
      </c>
      <c r="B34" s="3" t="s">
        <v>74</v>
      </c>
      <c r="C34" s="3" t="s">
        <v>1856</v>
      </c>
      <c r="D34" s="53">
        <v>6770000</v>
      </c>
      <c r="E34" s="53">
        <v>6770000</v>
      </c>
      <c r="F34" s="53">
        <v>0</v>
      </c>
      <c r="G34" s="53">
        <v>0</v>
      </c>
      <c r="H34" s="53">
        <v>0</v>
      </c>
      <c r="I34" s="53">
        <v>6696473.9800000004</v>
      </c>
      <c r="J34" s="53">
        <v>98.913943574593802</v>
      </c>
      <c r="K34" s="53">
        <v>0</v>
      </c>
      <c r="L34" s="53">
        <v>0</v>
      </c>
      <c r="M34" s="53">
        <v>6696473.9800000004</v>
      </c>
      <c r="N34" s="53">
        <v>0</v>
      </c>
      <c r="O34" s="53">
        <v>6696473.9800000004</v>
      </c>
      <c r="P34" s="53">
        <v>0</v>
      </c>
      <c r="Q34" s="53">
        <v>0</v>
      </c>
      <c r="R34" s="53">
        <v>0</v>
      </c>
      <c r="S34" s="3" t="s">
        <v>75</v>
      </c>
      <c r="T34" s="3" t="s">
        <v>76</v>
      </c>
      <c r="U34" s="3" t="s">
        <v>77</v>
      </c>
      <c r="V34" s="3" t="s">
        <v>76</v>
      </c>
      <c r="W34" s="3" t="s">
        <v>33</v>
      </c>
      <c r="X34" s="3" t="s">
        <v>78</v>
      </c>
      <c r="Y34" s="3" t="s">
        <v>35</v>
      </c>
      <c r="Z34" s="54">
        <v>44706</v>
      </c>
      <c r="AA34" s="54">
        <v>45382</v>
      </c>
      <c r="AB34" s="3" t="s">
        <v>36</v>
      </c>
      <c r="AC34" s="53">
        <v>6770000</v>
      </c>
      <c r="AD34" s="3" t="s">
        <v>77</v>
      </c>
      <c r="AE34" s="3" t="s">
        <v>37</v>
      </c>
    </row>
    <row r="35" spans="1:31" x14ac:dyDescent="0.3">
      <c r="A35" s="3" t="s">
        <v>79</v>
      </c>
      <c r="B35" s="3" t="s">
        <v>80</v>
      </c>
      <c r="C35" s="3" t="s">
        <v>1858</v>
      </c>
      <c r="D35" s="53">
        <v>10000000</v>
      </c>
      <c r="E35" s="53">
        <v>10000000</v>
      </c>
      <c r="F35" s="53">
        <v>0</v>
      </c>
      <c r="G35" s="53">
        <v>0</v>
      </c>
      <c r="H35" s="53">
        <v>0</v>
      </c>
      <c r="I35" s="53">
        <v>9826460.1799999997</v>
      </c>
      <c r="J35" s="53">
        <v>98.264601799999994</v>
      </c>
      <c r="K35" s="53">
        <v>0</v>
      </c>
      <c r="L35" s="53">
        <v>0</v>
      </c>
      <c r="M35" s="53">
        <v>9826460.1799999997</v>
      </c>
      <c r="N35" s="53">
        <v>0</v>
      </c>
      <c r="O35" s="53">
        <v>9826460.1799999997</v>
      </c>
      <c r="P35" s="53">
        <v>0</v>
      </c>
      <c r="Q35" s="53">
        <v>0</v>
      </c>
      <c r="R35" s="53">
        <v>0</v>
      </c>
      <c r="S35" s="3" t="s">
        <v>50</v>
      </c>
      <c r="T35" s="3" t="s">
        <v>51</v>
      </c>
      <c r="U35" s="3" t="s">
        <v>52</v>
      </c>
      <c r="V35" s="3" t="s">
        <v>51</v>
      </c>
      <c r="W35" s="3" t="s">
        <v>33</v>
      </c>
      <c r="X35" s="3" t="s">
        <v>53</v>
      </c>
      <c r="Y35" s="3" t="s">
        <v>44</v>
      </c>
      <c r="Z35" s="54">
        <v>44694</v>
      </c>
      <c r="AA35" s="54">
        <v>45565</v>
      </c>
      <c r="AB35" s="3" t="s">
        <v>36</v>
      </c>
      <c r="AC35" s="53">
        <v>10000000</v>
      </c>
      <c r="AD35" s="3" t="s">
        <v>52</v>
      </c>
      <c r="AE35" s="3" t="s">
        <v>37</v>
      </c>
    </row>
    <row r="36" spans="1:31" x14ac:dyDescent="0.3">
      <c r="A36" s="3" t="s">
        <v>81</v>
      </c>
      <c r="B36" s="3" t="s">
        <v>82</v>
      </c>
      <c r="C36" s="3" t="s">
        <v>1858</v>
      </c>
      <c r="D36" s="53">
        <v>9400000</v>
      </c>
      <c r="E36" s="53">
        <v>9400000</v>
      </c>
      <c r="F36" s="53">
        <v>0</v>
      </c>
      <c r="G36" s="53">
        <v>0</v>
      </c>
      <c r="H36" s="53">
        <v>0</v>
      </c>
      <c r="I36" s="53">
        <v>8519073.4700000007</v>
      </c>
      <c r="J36" s="53">
        <v>90.628441170212767</v>
      </c>
      <c r="K36" s="53">
        <v>0</v>
      </c>
      <c r="L36" s="53">
        <v>0</v>
      </c>
      <c r="M36" s="53">
        <v>8519073.4700000007</v>
      </c>
      <c r="N36" s="53">
        <v>0</v>
      </c>
      <c r="O36" s="53">
        <v>8519073.4700000007</v>
      </c>
      <c r="P36" s="53">
        <v>0</v>
      </c>
      <c r="Q36" s="53">
        <v>0</v>
      </c>
      <c r="R36" s="53">
        <v>0</v>
      </c>
      <c r="S36" s="3" t="s">
        <v>50</v>
      </c>
      <c r="T36" s="3" t="s">
        <v>51</v>
      </c>
      <c r="U36" s="3" t="s">
        <v>52</v>
      </c>
      <c r="V36" s="3" t="s">
        <v>51</v>
      </c>
      <c r="W36" s="3" t="s">
        <v>33</v>
      </c>
      <c r="X36" s="3" t="s">
        <v>53</v>
      </c>
      <c r="Y36" s="3" t="s">
        <v>83</v>
      </c>
      <c r="Z36" s="54">
        <v>44694</v>
      </c>
      <c r="AA36" s="54">
        <v>45565</v>
      </c>
      <c r="AB36" s="3" t="s">
        <v>36</v>
      </c>
      <c r="AC36" s="53">
        <v>9400000</v>
      </c>
      <c r="AD36" s="3" t="s">
        <v>52</v>
      </c>
      <c r="AE36" s="3" t="s">
        <v>37</v>
      </c>
    </row>
    <row r="37" spans="1:31" x14ac:dyDescent="0.3">
      <c r="A37" s="3" t="s">
        <v>84</v>
      </c>
      <c r="B37" s="3" t="s">
        <v>85</v>
      </c>
      <c r="C37" s="3" t="s">
        <v>1854</v>
      </c>
      <c r="D37" s="53">
        <v>1800000</v>
      </c>
      <c r="E37" s="53">
        <v>1800000</v>
      </c>
      <c r="F37" s="53">
        <v>0</v>
      </c>
      <c r="G37" s="53">
        <v>0</v>
      </c>
      <c r="H37" s="53">
        <v>0</v>
      </c>
      <c r="I37" s="53">
        <v>1642705.31</v>
      </c>
      <c r="J37" s="53">
        <v>91.261406111111114</v>
      </c>
      <c r="K37" s="53">
        <v>0</v>
      </c>
      <c r="L37" s="53">
        <v>0</v>
      </c>
      <c r="M37" s="53">
        <v>1642705.31</v>
      </c>
      <c r="N37" s="53">
        <v>0</v>
      </c>
      <c r="O37" s="53">
        <v>1642705.31</v>
      </c>
      <c r="P37" s="53">
        <v>0</v>
      </c>
      <c r="Q37" s="53">
        <v>0</v>
      </c>
      <c r="R37" s="53">
        <v>0</v>
      </c>
      <c r="S37" s="3" t="s">
        <v>72</v>
      </c>
      <c r="T37" s="3" t="s">
        <v>41</v>
      </c>
      <c r="U37" s="3" t="s">
        <v>42</v>
      </c>
      <c r="V37" s="3" t="s">
        <v>41</v>
      </c>
      <c r="W37" s="3" t="s">
        <v>33</v>
      </c>
      <c r="X37" s="3" t="s">
        <v>43</v>
      </c>
      <c r="Y37" s="3" t="s">
        <v>86</v>
      </c>
      <c r="Z37" s="54">
        <v>44699</v>
      </c>
      <c r="AA37" s="54">
        <v>45443</v>
      </c>
      <c r="AB37" s="3" t="s">
        <v>36</v>
      </c>
      <c r="AC37" s="53">
        <v>1800000</v>
      </c>
      <c r="AD37" s="3" t="s">
        <v>42</v>
      </c>
      <c r="AE37" s="3" t="s">
        <v>37</v>
      </c>
    </row>
    <row r="38" spans="1:31" x14ac:dyDescent="0.3">
      <c r="A38" s="3" t="s">
        <v>87</v>
      </c>
      <c r="B38" s="3" t="s">
        <v>88</v>
      </c>
      <c r="C38" s="3" t="s">
        <v>1854</v>
      </c>
      <c r="D38" s="53">
        <v>9900000</v>
      </c>
      <c r="E38" s="53">
        <v>9900000</v>
      </c>
      <c r="F38" s="53">
        <v>0</v>
      </c>
      <c r="G38" s="53">
        <v>0</v>
      </c>
      <c r="H38" s="53">
        <v>0</v>
      </c>
      <c r="I38" s="53">
        <v>10492537.289999999</v>
      </c>
      <c r="J38" s="53">
        <v>105.98522515151514</v>
      </c>
      <c r="K38" s="53">
        <v>0</v>
      </c>
      <c r="L38" s="53">
        <v>0</v>
      </c>
      <c r="M38" s="53">
        <v>10492537.289999999</v>
      </c>
      <c r="N38" s="53">
        <v>0</v>
      </c>
      <c r="O38" s="53">
        <v>10492537.289999999</v>
      </c>
      <c r="P38" s="53">
        <v>0</v>
      </c>
      <c r="Q38" s="53">
        <v>0</v>
      </c>
      <c r="R38" s="53">
        <v>0</v>
      </c>
      <c r="S38" s="3" t="s">
        <v>72</v>
      </c>
      <c r="T38" s="3" t="s">
        <v>41</v>
      </c>
      <c r="U38" s="3" t="s">
        <v>42</v>
      </c>
      <c r="V38" s="3" t="s">
        <v>41</v>
      </c>
      <c r="W38" s="3" t="s">
        <v>33</v>
      </c>
      <c r="X38" s="3" t="s">
        <v>43</v>
      </c>
      <c r="Y38" s="3" t="s">
        <v>83</v>
      </c>
      <c r="Z38" s="54">
        <v>44712</v>
      </c>
      <c r="AA38" s="54">
        <v>45657</v>
      </c>
      <c r="AB38" s="3" t="s">
        <v>36</v>
      </c>
      <c r="AC38" s="53">
        <v>9900000</v>
      </c>
      <c r="AD38" s="3" t="s">
        <v>42</v>
      </c>
      <c r="AE38" s="3" t="s">
        <v>37</v>
      </c>
    </row>
    <row r="39" spans="1:31" x14ac:dyDescent="0.3">
      <c r="A39" s="3" t="s">
        <v>89</v>
      </c>
      <c r="B39" s="3" t="s">
        <v>90</v>
      </c>
      <c r="C39" s="3" t="s">
        <v>1858</v>
      </c>
      <c r="D39" s="53">
        <v>1500000</v>
      </c>
      <c r="E39" s="53">
        <v>1500000</v>
      </c>
      <c r="F39" s="53">
        <v>0</v>
      </c>
      <c r="G39" s="53">
        <v>0</v>
      </c>
      <c r="H39" s="53">
        <v>0</v>
      </c>
      <c r="I39" s="53">
        <v>1532613.54</v>
      </c>
      <c r="J39" s="53">
        <v>102.17423600000001</v>
      </c>
      <c r="K39" s="53">
        <v>0</v>
      </c>
      <c r="L39" s="53">
        <v>0</v>
      </c>
      <c r="M39" s="53">
        <v>1532613.54</v>
      </c>
      <c r="N39" s="53">
        <v>0</v>
      </c>
      <c r="O39" s="53">
        <v>1532613.54</v>
      </c>
      <c r="P39" s="53">
        <v>0</v>
      </c>
      <c r="Q39" s="53">
        <v>0</v>
      </c>
      <c r="R39" s="53">
        <v>0</v>
      </c>
      <c r="S39" s="3" t="s">
        <v>50</v>
      </c>
      <c r="T39" s="3" t="s">
        <v>51</v>
      </c>
      <c r="U39" s="3" t="s">
        <v>52</v>
      </c>
      <c r="V39" s="3" t="s">
        <v>51</v>
      </c>
      <c r="W39" s="3" t="s">
        <v>33</v>
      </c>
      <c r="X39" s="3" t="s">
        <v>53</v>
      </c>
      <c r="Y39" s="3" t="s">
        <v>35</v>
      </c>
      <c r="Z39" s="54">
        <v>44702</v>
      </c>
      <c r="AA39" s="54">
        <v>45565</v>
      </c>
      <c r="AB39" s="3" t="s">
        <v>36</v>
      </c>
      <c r="AC39" s="53">
        <v>1500000</v>
      </c>
      <c r="AD39" s="3" t="s">
        <v>52</v>
      </c>
      <c r="AE39" s="3" t="s">
        <v>37</v>
      </c>
    </row>
    <row r="40" spans="1:31" x14ac:dyDescent="0.3">
      <c r="A40" s="3" t="s">
        <v>91</v>
      </c>
      <c r="B40" s="3" t="s">
        <v>92</v>
      </c>
      <c r="C40" s="3" t="s">
        <v>1854</v>
      </c>
      <c r="D40" s="53">
        <v>2500000</v>
      </c>
      <c r="E40" s="53">
        <v>2500000</v>
      </c>
      <c r="F40" s="53">
        <v>0</v>
      </c>
      <c r="G40" s="53">
        <v>0</v>
      </c>
      <c r="H40" s="53">
        <v>0</v>
      </c>
      <c r="I40" s="53">
        <v>2477075.91</v>
      </c>
      <c r="J40" s="53">
        <v>99.083036400000012</v>
      </c>
      <c r="K40" s="53">
        <v>0</v>
      </c>
      <c r="L40" s="53">
        <v>0</v>
      </c>
      <c r="M40" s="53">
        <v>2477075.91</v>
      </c>
      <c r="N40" s="53">
        <v>0</v>
      </c>
      <c r="O40" s="53">
        <v>2477075.91</v>
      </c>
      <c r="P40" s="53">
        <v>0</v>
      </c>
      <c r="Q40" s="53">
        <v>0</v>
      </c>
      <c r="R40" s="53">
        <v>0</v>
      </c>
      <c r="S40" s="3" t="s">
        <v>72</v>
      </c>
      <c r="T40" s="3" t="s">
        <v>41</v>
      </c>
      <c r="U40" s="3" t="s">
        <v>42</v>
      </c>
      <c r="V40" s="3" t="s">
        <v>41</v>
      </c>
      <c r="W40" s="3" t="s">
        <v>33</v>
      </c>
      <c r="X40" s="3" t="s">
        <v>43</v>
      </c>
      <c r="Y40" s="3" t="s">
        <v>35</v>
      </c>
      <c r="Z40" s="54">
        <v>44712</v>
      </c>
      <c r="AA40" s="54">
        <v>45443</v>
      </c>
      <c r="AB40" s="3" t="s">
        <v>36</v>
      </c>
      <c r="AC40" s="53">
        <v>2500000</v>
      </c>
      <c r="AD40" s="3" t="s">
        <v>42</v>
      </c>
      <c r="AE40" s="3" t="s">
        <v>37</v>
      </c>
    </row>
    <row r="41" spans="1:31" x14ac:dyDescent="0.3">
      <c r="A41" s="3" t="s">
        <v>93</v>
      </c>
      <c r="B41" s="3" t="s">
        <v>94</v>
      </c>
      <c r="C41" s="3" t="s">
        <v>1855</v>
      </c>
      <c r="D41" s="53">
        <v>1390000</v>
      </c>
      <c r="E41" s="53">
        <v>1390000</v>
      </c>
      <c r="F41" s="53">
        <v>0</v>
      </c>
      <c r="G41" s="53">
        <v>0</v>
      </c>
      <c r="H41" s="53">
        <v>0</v>
      </c>
      <c r="I41" s="53">
        <v>703673.21</v>
      </c>
      <c r="J41" s="53">
        <v>50.62397194244604</v>
      </c>
      <c r="K41" s="53">
        <v>0</v>
      </c>
      <c r="L41" s="53">
        <v>0</v>
      </c>
      <c r="M41" s="53">
        <v>703673.21</v>
      </c>
      <c r="N41" s="53">
        <v>0</v>
      </c>
      <c r="O41" s="53">
        <v>703673.21</v>
      </c>
      <c r="P41" s="53">
        <v>0</v>
      </c>
      <c r="Q41" s="53">
        <v>0</v>
      </c>
      <c r="R41" s="53">
        <v>0</v>
      </c>
      <c r="S41" s="3" t="s">
        <v>56</v>
      </c>
      <c r="T41" s="3" t="s">
        <v>57</v>
      </c>
      <c r="U41" s="3" t="s">
        <v>58</v>
      </c>
      <c r="V41" s="3" t="s">
        <v>57</v>
      </c>
      <c r="W41" s="3" t="s">
        <v>33</v>
      </c>
      <c r="X41" s="3" t="s">
        <v>59</v>
      </c>
      <c r="Y41" s="3" t="s">
        <v>35</v>
      </c>
      <c r="Z41" s="54">
        <v>44702</v>
      </c>
      <c r="AA41" s="54">
        <v>45412</v>
      </c>
      <c r="AB41" s="3" t="s">
        <v>36</v>
      </c>
      <c r="AC41" s="53">
        <v>1390000</v>
      </c>
      <c r="AD41" s="3" t="s">
        <v>58</v>
      </c>
      <c r="AE41" s="3" t="s">
        <v>37</v>
      </c>
    </row>
    <row r="42" spans="1:31" x14ac:dyDescent="0.3">
      <c r="A42" s="3" t="s">
        <v>95</v>
      </c>
      <c r="B42" s="3" t="s">
        <v>96</v>
      </c>
      <c r="C42" s="3" t="s">
        <v>1856</v>
      </c>
      <c r="D42" s="53">
        <v>5800000</v>
      </c>
      <c r="E42" s="53">
        <v>5800000</v>
      </c>
      <c r="F42" s="53">
        <v>0</v>
      </c>
      <c r="G42" s="53">
        <v>0</v>
      </c>
      <c r="H42" s="53">
        <v>0</v>
      </c>
      <c r="I42" s="53">
        <v>6345457.4800000004</v>
      </c>
      <c r="J42" s="53">
        <v>109.40443931034484</v>
      </c>
      <c r="K42" s="53">
        <v>0</v>
      </c>
      <c r="L42" s="53">
        <v>0</v>
      </c>
      <c r="M42" s="53">
        <v>6345457.4800000004</v>
      </c>
      <c r="N42" s="53">
        <v>0</v>
      </c>
      <c r="O42" s="53">
        <v>6345457.4800000004</v>
      </c>
      <c r="P42" s="53">
        <v>0</v>
      </c>
      <c r="Q42" s="53">
        <v>0</v>
      </c>
      <c r="R42" s="53">
        <v>0</v>
      </c>
      <c r="S42" s="3" t="s">
        <v>75</v>
      </c>
      <c r="T42" s="3" t="s">
        <v>76</v>
      </c>
      <c r="U42" s="3" t="s">
        <v>77</v>
      </c>
      <c r="V42" s="3" t="s">
        <v>76</v>
      </c>
      <c r="W42" s="3" t="s">
        <v>33</v>
      </c>
      <c r="X42" s="3" t="s">
        <v>78</v>
      </c>
      <c r="Y42" s="3" t="s">
        <v>44</v>
      </c>
      <c r="Z42" s="54">
        <v>44706</v>
      </c>
      <c r="AA42" s="54">
        <v>45443</v>
      </c>
      <c r="AB42" s="3" t="s">
        <v>36</v>
      </c>
      <c r="AC42" s="53">
        <v>5800000</v>
      </c>
      <c r="AD42" s="3" t="s">
        <v>77</v>
      </c>
      <c r="AE42" s="3" t="s">
        <v>37</v>
      </c>
    </row>
    <row r="43" spans="1:31" x14ac:dyDescent="0.3">
      <c r="A43" s="3" t="s">
        <v>97</v>
      </c>
      <c r="B43" s="3" t="s">
        <v>98</v>
      </c>
      <c r="C43" s="3" t="s">
        <v>1857</v>
      </c>
      <c r="D43" s="53">
        <v>4600000</v>
      </c>
      <c r="E43" s="53">
        <v>4600000</v>
      </c>
      <c r="F43" s="53">
        <v>0</v>
      </c>
      <c r="G43" s="53">
        <v>0</v>
      </c>
      <c r="H43" s="53">
        <v>0</v>
      </c>
      <c r="I43" s="53">
        <v>4928965.3600000003</v>
      </c>
      <c r="J43" s="53">
        <v>107.15142086956523</v>
      </c>
      <c r="K43" s="53">
        <v>0</v>
      </c>
      <c r="L43" s="53">
        <v>0</v>
      </c>
      <c r="M43" s="53">
        <v>4928965.3600000003</v>
      </c>
      <c r="N43" s="53">
        <v>0</v>
      </c>
      <c r="O43" s="53">
        <v>4928965.3600000003</v>
      </c>
      <c r="P43" s="53">
        <v>0</v>
      </c>
      <c r="Q43" s="53">
        <v>0</v>
      </c>
      <c r="R43" s="53">
        <v>0</v>
      </c>
      <c r="S43" s="3" t="s">
        <v>99</v>
      </c>
      <c r="T43" s="3" t="s">
        <v>100</v>
      </c>
      <c r="U43" s="3" t="s">
        <v>101</v>
      </c>
      <c r="V43" s="3" t="s">
        <v>100</v>
      </c>
      <c r="W43" s="3" t="s">
        <v>33</v>
      </c>
      <c r="X43" s="3" t="s">
        <v>102</v>
      </c>
      <c r="Y43" s="3" t="s">
        <v>44</v>
      </c>
      <c r="Z43" s="54">
        <v>44707</v>
      </c>
      <c r="AA43" s="54">
        <v>45169</v>
      </c>
      <c r="AB43" s="3" t="s">
        <v>36</v>
      </c>
      <c r="AC43" s="53">
        <v>4600000</v>
      </c>
      <c r="AD43" s="3" t="s">
        <v>101</v>
      </c>
      <c r="AE43" s="3" t="s">
        <v>37</v>
      </c>
    </row>
    <row r="44" spans="1:31" x14ac:dyDescent="0.3">
      <c r="A44" s="3" t="s">
        <v>103</v>
      </c>
      <c r="B44" s="3" t="s">
        <v>104</v>
      </c>
      <c r="C44" s="3" t="s">
        <v>1854</v>
      </c>
      <c r="D44" s="53">
        <v>9900000</v>
      </c>
      <c r="E44" s="53">
        <v>9900000</v>
      </c>
      <c r="F44" s="53">
        <v>0</v>
      </c>
      <c r="G44" s="53">
        <v>0</v>
      </c>
      <c r="H44" s="53">
        <v>0</v>
      </c>
      <c r="I44" s="53">
        <v>10153558.73</v>
      </c>
      <c r="J44" s="53">
        <v>102.5611992929293</v>
      </c>
      <c r="K44" s="53">
        <v>0</v>
      </c>
      <c r="L44" s="53">
        <v>0</v>
      </c>
      <c r="M44" s="53">
        <v>10153558.73</v>
      </c>
      <c r="N44" s="53">
        <v>0</v>
      </c>
      <c r="O44" s="53">
        <v>10153558.73</v>
      </c>
      <c r="P44" s="53">
        <v>0</v>
      </c>
      <c r="Q44" s="53">
        <v>0</v>
      </c>
      <c r="R44" s="53">
        <v>0</v>
      </c>
      <c r="S44" s="3" t="s">
        <v>72</v>
      </c>
      <c r="T44" s="3" t="s">
        <v>41</v>
      </c>
      <c r="U44" s="3" t="s">
        <v>42</v>
      </c>
      <c r="V44" s="3" t="s">
        <v>41</v>
      </c>
      <c r="W44" s="3" t="s">
        <v>33</v>
      </c>
      <c r="X44" s="3" t="s">
        <v>43</v>
      </c>
      <c r="Y44" s="3" t="s">
        <v>44</v>
      </c>
      <c r="Z44" s="54">
        <v>44712</v>
      </c>
      <c r="AA44" s="54">
        <v>45473</v>
      </c>
      <c r="AB44" s="3" t="s">
        <v>36</v>
      </c>
      <c r="AC44" s="53">
        <v>9900000</v>
      </c>
      <c r="AD44" s="3" t="s">
        <v>42</v>
      </c>
      <c r="AE44" s="3" t="s">
        <v>37</v>
      </c>
    </row>
    <row r="45" spans="1:31" x14ac:dyDescent="0.3">
      <c r="A45" s="3" t="s">
        <v>105</v>
      </c>
      <c r="B45" s="3" t="s">
        <v>106</v>
      </c>
      <c r="C45" s="3" t="s">
        <v>1856</v>
      </c>
      <c r="D45" s="53">
        <v>6750000</v>
      </c>
      <c r="E45" s="53">
        <v>6750000</v>
      </c>
      <c r="F45" s="53">
        <v>0</v>
      </c>
      <c r="G45" s="53">
        <v>0</v>
      </c>
      <c r="H45" s="53">
        <v>0</v>
      </c>
      <c r="I45" s="53">
        <v>7016868.3899999997</v>
      </c>
      <c r="J45" s="53">
        <v>103.95360577777777</v>
      </c>
      <c r="K45" s="53">
        <v>0</v>
      </c>
      <c r="L45" s="53">
        <v>0</v>
      </c>
      <c r="M45" s="53">
        <v>7016868.3899999997</v>
      </c>
      <c r="N45" s="53">
        <v>0</v>
      </c>
      <c r="O45" s="53">
        <v>7016868.3899999997</v>
      </c>
      <c r="P45" s="53">
        <v>0</v>
      </c>
      <c r="Q45" s="53">
        <v>0</v>
      </c>
      <c r="R45" s="53">
        <v>0</v>
      </c>
      <c r="S45" s="3" t="s">
        <v>75</v>
      </c>
      <c r="T45" s="3" t="s">
        <v>76</v>
      </c>
      <c r="U45" s="3" t="s">
        <v>77</v>
      </c>
      <c r="V45" s="3" t="s">
        <v>76</v>
      </c>
      <c r="W45" s="3" t="s">
        <v>33</v>
      </c>
      <c r="X45" s="3" t="s">
        <v>78</v>
      </c>
      <c r="Y45" s="3" t="s">
        <v>35</v>
      </c>
      <c r="Z45" s="54">
        <v>44733</v>
      </c>
      <c r="AA45" s="54">
        <v>45382</v>
      </c>
      <c r="AB45" s="3" t="s">
        <v>36</v>
      </c>
      <c r="AC45" s="53">
        <v>6750000</v>
      </c>
      <c r="AD45" s="3" t="s">
        <v>77</v>
      </c>
      <c r="AE45" s="3" t="s">
        <v>37</v>
      </c>
    </row>
    <row r="46" spans="1:31" x14ac:dyDescent="0.3">
      <c r="A46" s="3" t="s">
        <v>107</v>
      </c>
      <c r="B46" s="3" t="s">
        <v>108</v>
      </c>
      <c r="C46" s="3" t="s">
        <v>1857</v>
      </c>
      <c r="D46" s="53">
        <v>1200000</v>
      </c>
      <c r="E46" s="53">
        <v>1200000</v>
      </c>
      <c r="F46" s="53">
        <v>0</v>
      </c>
      <c r="G46" s="53">
        <v>0</v>
      </c>
      <c r="H46" s="53">
        <v>0</v>
      </c>
      <c r="I46" s="53">
        <v>1045020.53</v>
      </c>
      <c r="J46" s="53">
        <v>87.085044166666663</v>
      </c>
      <c r="K46" s="53">
        <v>0</v>
      </c>
      <c r="L46" s="53">
        <v>0</v>
      </c>
      <c r="M46" s="53">
        <v>1045020.53</v>
      </c>
      <c r="N46" s="53">
        <v>0</v>
      </c>
      <c r="O46" s="53">
        <v>1045020.53</v>
      </c>
      <c r="P46" s="53">
        <v>0</v>
      </c>
      <c r="Q46" s="53">
        <v>0</v>
      </c>
      <c r="R46" s="53">
        <v>0</v>
      </c>
      <c r="S46" s="3" t="s">
        <v>99</v>
      </c>
      <c r="T46" s="3" t="s">
        <v>100</v>
      </c>
      <c r="U46" s="3" t="s">
        <v>101</v>
      </c>
      <c r="V46" s="3" t="s">
        <v>100</v>
      </c>
      <c r="W46" s="3" t="s">
        <v>33</v>
      </c>
      <c r="X46" s="3" t="s">
        <v>102</v>
      </c>
      <c r="Y46" s="3" t="s">
        <v>35</v>
      </c>
      <c r="Z46" s="54">
        <v>44707</v>
      </c>
      <c r="AA46" s="54">
        <v>45199</v>
      </c>
      <c r="AB46" s="3" t="s">
        <v>36</v>
      </c>
      <c r="AC46" s="53">
        <v>1200000</v>
      </c>
      <c r="AD46" s="3" t="s">
        <v>101</v>
      </c>
      <c r="AE46" s="3" t="s">
        <v>37</v>
      </c>
    </row>
    <row r="47" spans="1:31" x14ac:dyDescent="0.3">
      <c r="A47" s="3" t="s">
        <v>109</v>
      </c>
      <c r="B47" s="3" t="s">
        <v>110</v>
      </c>
      <c r="C47" s="3" t="s">
        <v>1860</v>
      </c>
      <c r="D47" s="53">
        <v>850000</v>
      </c>
      <c r="E47" s="53">
        <v>850000</v>
      </c>
      <c r="F47" s="53">
        <v>0</v>
      </c>
      <c r="G47" s="53">
        <v>0</v>
      </c>
      <c r="H47" s="53">
        <v>0</v>
      </c>
      <c r="I47" s="53">
        <v>770978.8</v>
      </c>
      <c r="J47" s="53">
        <v>90.703388235294128</v>
      </c>
      <c r="K47" s="53">
        <v>0</v>
      </c>
      <c r="L47" s="53">
        <v>0</v>
      </c>
      <c r="M47" s="53">
        <v>770978.8</v>
      </c>
      <c r="N47" s="53">
        <v>0</v>
      </c>
      <c r="O47" s="53">
        <v>770978.8</v>
      </c>
      <c r="P47" s="53">
        <v>0</v>
      </c>
      <c r="Q47" s="53">
        <v>0</v>
      </c>
      <c r="R47" s="53">
        <v>0</v>
      </c>
      <c r="S47" s="3" t="s">
        <v>111</v>
      </c>
      <c r="T47" s="3" t="s">
        <v>112</v>
      </c>
      <c r="U47" s="3" t="s">
        <v>113</v>
      </c>
      <c r="V47" s="3" t="s">
        <v>112</v>
      </c>
      <c r="W47" s="3" t="s">
        <v>33</v>
      </c>
      <c r="X47" s="3" t="s">
        <v>114</v>
      </c>
      <c r="Y47" s="3" t="s">
        <v>35</v>
      </c>
      <c r="Z47" s="54">
        <v>44711</v>
      </c>
      <c r="AA47" s="54">
        <v>45382</v>
      </c>
      <c r="AB47" s="3" t="s">
        <v>36</v>
      </c>
      <c r="AC47" s="53">
        <v>850000</v>
      </c>
      <c r="AD47" s="3" t="s">
        <v>113</v>
      </c>
      <c r="AE47" s="3" t="s">
        <v>37</v>
      </c>
    </row>
    <row r="48" spans="1:31" x14ac:dyDescent="0.3">
      <c r="A48" s="3" t="s">
        <v>115</v>
      </c>
      <c r="B48" s="3" t="s">
        <v>116</v>
      </c>
      <c r="C48" s="3" t="s">
        <v>1860</v>
      </c>
      <c r="D48" s="53">
        <v>850000</v>
      </c>
      <c r="E48" s="53">
        <v>850000</v>
      </c>
      <c r="F48" s="53">
        <v>0</v>
      </c>
      <c r="G48" s="53">
        <v>0</v>
      </c>
      <c r="H48" s="53">
        <v>0</v>
      </c>
      <c r="I48" s="53">
        <v>717756.56</v>
      </c>
      <c r="J48" s="53">
        <v>84.44194823529412</v>
      </c>
      <c r="K48" s="53">
        <v>0</v>
      </c>
      <c r="L48" s="53">
        <v>0</v>
      </c>
      <c r="M48" s="53">
        <v>717756.56</v>
      </c>
      <c r="N48" s="53">
        <v>0</v>
      </c>
      <c r="O48" s="53">
        <v>717756.56</v>
      </c>
      <c r="P48" s="53">
        <v>0</v>
      </c>
      <c r="Q48" s="53">
        <v>0</v>
      </c>
      <c r="R48" s="53">
        <v>0</v>
      </c>
      <c r="S48" s="3" t="s">
        <v>111</v>
      </c>
      <c r="T48" s="3" t="s">
        <v>112</v>
      </c>
      <c r="U48" s="3" t="s">
        <v>113</v>
      </c>
      <c r="V48" s="3" t="s">
        <v>112</v>
      </c>
      <c r="W48" s="3" t="s">
        <v>33</v>
      </c>
      <c r="X48" s="3" t="s">
        <v>114</v>
      </c>
      <c r="Y48" s="3" t="s">
        <v>35</v>
      </c>
      <c r="Z48" s="54">
        <v>44711</v>
      </c>
      <c r="AA48" s="54">
        <v>45291</v>
      </c>
      <c r="AB48" s="3" t="s">
        <v>36</v>
      </c>
      <c r="AC48" s="53">
        <v>850000</v>
      </c>
      <c r="AD48" s="3" t="s">
        <v>113</v>
      </c>
      <c r="AE48" s="3" t="s">
        <v>37</v>
      </c>
    </row>
    <row r="49" spans="1:31" x14ac:dyDescent="0.3">
      <c r="A49" s="3" t="s">
        <v>117</v>
      </c>
      <c r="B49" s="3" t="s">
        <v>118</v>
      </c>
      <c r="C49" s="3" t="s">
        <v>1860</v>
      </c>
      <c r="D49" s="53">
        <v>650000</v>
      </c>
      <c r="E49" s="53">
        <v>650000</v>
      </c>
      <c r="F49" s="53">
        <v>0</v>
      </c>
      <c r="G49" s="53">
        <v>0</v>
      </c>
      <c r="H49" s="53">
        <v>0</v>
      </c>
      <c r="I49" s="53">
        <v>471393.74</v>
      </c>
      <c r="J49" s="53">
        <v>72.522113846153843</v>
      </c>
      <c r="K49" s="53">
        <v>0</v>
      </c>
      <c r="L49" s="53">
        <v>0</v>
      </c>
      <c r="M49" s="53">
        <v>471393.74</v>
      </c>
      <c r="N49" s="53">
        <v>0</v>
      </c>
      <c r="O49" s="53">
        <v>471393.74</v>
      </c>
      <c r="P49" s="53">
        <v>0</v>
      </c>
      <c r="Q49" s="53">
        <v>0</v>
      </c>
      <c r="R49" s="53">
        <v>0</v>
      </c>
      <c r="S49" s="3" t="s">
        <v>111</v>
      </c>
      <c r="T49" s="3" t="s">
        <v>112</v>
      </c>
      <c r="U49" s="3" t="s">
        <v>113</v>
      </c>
      <c r="V49" s="3" t="s">
        <v>112</v>
      </c>
      <c r="W49" s="3" t="s">
        <v>33</v>
      </c>
      <c r="X49" s="3" t="s">
        <v>114</v>
      </c>
      <c r="Y49" s="3" t="s">
        <v>35</v>
      </c>
      <c r="Z49" s="54">
        <v>44711</v>
      </c>
      <c r="AA49" s="54">
        <v>45291</v>
      </c>
      <c r="AB49" s="3" t="s">
        <v>36</v>
      </c>
      <c r="AC49" s="53">
        <v>650000</v>
      </c>
      <c r="AD49" s="3" t="s">
        <v>113</v>
      </c>
      <c r="AE49" s="3" t="s">
        <v>37</v>
      </c>
    </row>
    <row r="50" spans="1:31" x14ac:dyDescent="0.3">
      <c r="A50" s="3" t="s">
        <v>119</v>
      </c>
      <c r="B50" s="3" t="s">
        <v>120</v>
      </c>
      <c r="C50" s="3" t="s">
        <v>1856</v>
      </c>
      <c r="D50" s="53">
        <v>8400000</v>
      </c>
      <c r="E50" s="53">
        <v>8400000</v>
      </c>
      <c r="F50" s="53">
        <v>0</v>
      </c>
      <c r="G50" s="53">
        <v>0</v>
      </c>
      <c r="H50" s="53">
        <v>0</v>
      </c>
      <c r="I50" s="53">
        <v>8071496.7000000002</v>
      </c>
      <c r="J50" s="53">
        <v>96.089246428571428</v>
      </c>
      <c r="K50" s="53">
        <v>0</v>
      </c>
      <c r="L50" s="53">
        <v>0</v>
      </c>
      <c r="M50" s="53">
        <v>8071496.7000000002</v>
      </c>
      <c r="N50" s="53">
        <v>0</v>
      </c>
      <c r="O50" s="53">
        <v>8071496.7000000002</v>
      </c>
      <c r="P50" s="53">
        <v>0</v>
      </c>
      <c r="Q50" s="53">
        <v>0</v>
      </c>
      <c r="R50" s="53">
        <v>0</v>
      </c>
      <c r="S50" s="3" t="s">
        <v>75</v>
      </c>
      <c r="T50" s="3" t="s">
        <v>76</v>
      </c>
      <c r="U50" s="3" t="s">
        <v>77</v>
      </c>
      <c r="V50" s="3" t="s">
        <v>76</v>
      </c>
      <c r="W50" s="3" t="s">
        <v>33</v>
      </c>
      <c r="X50" s="3" t="s">
        <v>78</v>
      </c>
      <c r="Y50" s="3" t="s">
        <v>83</v>
      </c>
      <c r="Z50" s="54">
        <v>44707</v>
      </c>
      <c r="AA50" s="54">
        <v>45382</v>
      </c>
      <c r="AB50" s="3" t="s">
        <v>36</v>
      </c>
      <c r="AC50" s="53">
        <v>8400000</v>
      </c>
      <c r="AD50" s="3" t="s">
        <v>77</v>
      </c>
      <c r="AE50" s="3" t="s">
        <v>37</v>
      </c>
    </row>
    <row r="51" spans="1:31" x14ac:dyDescent="0.3">
      <c r="A51" s="3" t="s">
        <v>121</v>
      </c>
      <c r="B51" s="3" t="s">
        <v>122</v>
      </c>
      <c r="C51" s="3" t="s">
        <v>1857</v>
      </c>
      <c r="D51" s="53">
        <v>4700000</v>
      </c>
      <c r="E51" s="53">
        <v>4700000</v>
      </c>
      <c r="F51" s="53">
        <v>0</v>
      </c>
      <c r="G51" s="53">
        <v>0</v>
      </c>
      <c r="H51" s="53">
        <v>0</v>
      </c>
      <c r="I51" s="53">
        <v>1370047.04</v>
      </c>
      <c r="J51" s="53">
        <v>29.149937021276596</v>
      </c>
      <c r="K51" s="53">
        <v>0</v>
      </c>
      <c r="L51" s="53">
        <v>0</v>
      </c>
      <c r="M51" s="53">
        <v>1370047.04</v>
      </c>
      <c r="N51" s="53">
        <v>0</v>
      </c>
      <c r="O51" s="53">
        <v>1370047.04</v>
      </c>
      <c r="P51" s="53">
        <v>0</v>
      </c>
      <c r="Q51" s="53">
        <v>0</v>
      </c>
      <c r="R51" s="53">
        <v>0</v>
      </c>
      <c r="S51" s="3" t="s">
        <v>99</v>
      </c>
      <c r="T51" s="3" t="s">
        <v>100</v>
      </c>
      <c r="U51" s="3" t="s">
        <v>101</v>
      </c>
      <c r="V51" s="3" t="s">
        <v>100</v>
      </c>
      <c r="W51" s="3" t="s">
        <v>33</v>
      </c>
      <c r="X51" s="3" t="s">
        <v>102</v>
      </c>
      <c r="Y51" s="3" t="s">
        <v>83</v>
      </c>
      <c r="Z51" s="54">
        <v>44728</v>
      </c>
      <c r="AA51" s="54">
        <v>45260</v>
      </c>
      <c r="AB51" s="3" t="s">
        <v>36</v>
      </c>
      <c r="AC51" s="53">
        <v>4700000</v>
      </c>
      <c r="AD51" s="3" t="s">
        <v>101</v>
      </c>
      <c r="AE51" s="3" t="s">
        <v>37</v>
      </c>
    </row>
    <row r="52" spans="1:31" x14ac:dyDescent="0.3">
      <c r="A52" s="3" t="s">
        <v>123</v>
      </c>
      <c r="B52" s="3" t="s">
        <v>124</v>
      </c>
      <c r="C52" s="3" t="s">
        <v>1855</v>
      </c>
      <c r="D52" s="53">
        <v>4800000</v>
      </c>
      <c r="E52" s="53">
        <v>4800000</v>
      </c>
      <c r="F52" s="53">
        <v>0</v>
      </c>
      <c r="G52" s="53">
        <v>0</v>
      </c>
      <c r="H52" s="53">
        <v>0</v>
      </c>
      <c r="I52" s="53">
        <v>5138983.38</v>
      </c>
      <c r="J52" s="53">
        <v>107.06215374999999</v>
      </c>
      <c r="K52" s="53">
        <v>0</v>
      </c>
      <c r="L52" s="53">
        <v>0</v>
      </c>
      <c r="M52" s="53">
        <v>5138983.38</v>
      </c>
      <c r="N52" s="53">
        <v>0</v>
      </c>
      <c r="O52" s="53">
        <v>5138983.38</v>
      </c>
      <c r="P52" s="53">
        <v>0</v>
      </c>
      <c r="Q52" s="53">
        <v>0</v>
      </c>
      <c r="R52" s="53">
        <v>0</v>
      </c>
      <c r="S52" s="3" t="s">
        <v>56</v>
      </c>
      <c r="T52" s="3" t="s">
        <v>57</v>
      </c>
      <c r="U52" s="3" t="s">
        <v>58</v>
      </c>
      <c r="V52" s="3" t="s">
        <v>57</v>
      </c>
      <c r="W52" s="3" t="s">
        <v>33</v>
      </c>
      <c r="X52" s="3" t="s">
        <v>59</v>
      </c>
      <c r="Y52" s="3" t="s">
        <v>35</v>
      </c>
      <c r="Z52" s="54">
        <v>44712</v>
      </c>
      <c r="AA52" s="54">
        <v>45596</v>
      </c>
      <c r="AB52" s="3" t="s">
        <v>36</v>
      </c>
      <c r="AC52" s="53">
        <v>4800000</v>
      </c>
      <c r="AD52" s="3" t="s">
        <v>58</v>
      </c>
      <c r="AE52" s="3" t="s">
        <v>37</v>
      </c>
    </row>
    <row r="53" spans="1:31" x14ac:dyDescent="0.3">
      <c r="A53" s="3" t="s">
        <v>125</v>
      </c>
      <c r="B53" s="3" t="s">
        <v>126</v>
      </c>
      <c r="C53" s="3" t="s">
        <v>1860</v>
      </c>
      <c r="D53" s="53">
        <v>2100000</v>
      </c>
      <c r="E53" s="53">
        <v>2100000</v>
      </c>
      <c r="F53" s="53">
        <v>0</v>
      </c>
      <c r="G53" s="53">
        <v>0</v>
      </c>
      <c r="H53" s="53">
        <v>0</v>
      </c>
      <c r="I53" s="53">
        <v>1487000.57</v>
      </c>
      <c r="J53" s="53">
        <v>70.80955095238096</v>
      </c>
      <c r="K53" s="53">
        <v>0</v>
      </c>
      <c r="L53" s="53">
        <v>0</v>
      </c>
      <c r="M53" s="53">
        <v>1487000.57</v>
      </c>
      <c r="N53" s="53">
        <v>0</v>
      </c>
      <c r="O53" s="53">
        <v>1487000.57</v>
      </c>
      <c r="P53" s="53">
        <v>0</v>
      </c>
      <c r="Q53" s="53">
        <v>0</v>
      </c>
      <c r="R53" s="53">
        <v>0</v>
      </c>
      <c r="S53" s="3" t="s">
        <v>111</v>
      </c>
      <c r="T53" s="3" t="s">
        <v>112</v>
      </c>
      <c r="U53" s="3" t="s">
        <v>113</v>
      </c>
      <c r="V53" s="3" t="s">
        <v>112</v>
      </c>
      <c r="W53" s="3" t="s">
        <v>33</v>
      </c>
      <c r="X53" s="3" t="s">
        <v>114</v>
      </c>
      <c r="Y53" s="3" t="s">
        <v>35</v>
      </c>
      <c r="Z53" s="54">
        <v>44724</v>
      </c>
      <c r="AA53" s="54">
        <v>45382</v>
      </c>
      <c r="AB53" s="3" t="s">
        <v>36</v>
      </c>
      <c r="AC53" s="53">
        <v>2100000</v>
      </c>
      <c r="AD53" s="3" t="s">
        <v>113</v>
      </c>
      <c r="AE53" s="3" t="s">
        <v>37</v>
      </c>
    </row>
    <row r="54" spans="1:31" x14ac:dyDescent="0.3">
      <c r="A54" s="3" t="s">
        <v>127</v>
      </c>
      <c r="B54" s="3" t="s">
        <v>128</v>
      </c>
      <c r="C54" s="3" t="s">
        <v>1860</v>
      </c>
      <c r="D54" s="53">
        <v>2100000</v>
      </c>
      <c r="E54" s="53">
        <v>2100000</v>
      </c>
      <c r="F54" s="53">
        <v>0</v>
      </c>
      <c r="G54" s="53">
        <v>0</v>
      </c>
      <c r="H54" s="53">
        <v>0</v>
      </c>
      <c r="I54" s="53">
        <v>1911417.78</v>
      </c>
      <c r="J54" s="53">
        <v>91.019894285714287</v>
      </c>
      <c r="K54" s="53">
        <v>0</v>
      </c>
      <c r="L54" s="53">
        <v>0</v>
      </c>
      <c r="M54" s="53">
        <v>1911417.78</v>
      </c>
      <c r="N54" s="53">
        <v>0</v>
      </c>
      <c r="O54" s="53">
        <v>1911417.78</v>
      </c>
      <c r="P54" s="53">
        <v>0</v>
      </c>
      <c r="Q54" s="53">
        <v>0</v>
      </c>
      <c r="R54" s="53">
        <v>0</v>
      </c>
      <c r="S54" s="3" t="s">
        <v>129</v>
      </c>
      <c r="T54" s="3" t="s">
        <v>112</v>
      </c>
      <c r="U54" s="3" t="s">
        <v>113</v>
      </c>
      <c r="V54" s="3" t="s">
        <v>112</v>
      </c>
      <c r="W54" s="3" t="s">
        <v>33</v>
      </c>
      <c r="X54" s="3" t="s">
        <v>114</v>
      </c>
      <c r="Y54" s="3" t="s">
        <v>35</v>
      </c>
      <c r="Z54" s="54">
        <v>44724</v>
      </c>
      <c r="AA54" s="54">
        <v>45291</v>
      </c>
      <c r="AB54" s="3" t="s">
        <v>36</v>
      </c>
      <c r="AC54" s="53">
        <v>2100000</v>
      </c>
      <c r="AD54" s="3" t="s">
        <v>113</v>
      </c>
      <c r="AE54" s="3" t="s">
        <v>37</v>
      </c>
    </row>
    <row r="55" spans="1:31" x14ac:dyDescent="0.3">
      <c r="A55" s="3" t="s">
        <v>130</v>
      </c>
      <c r="B55" s="3" t="s">
        <v>131</v>
      </c>
      <c r="C55" s="3" t="s">
        <v>1860</v>
      </c>
      <c r="D55" s="53">
        <v>850000</v>
      </c>
      <c r="E55" s="53">
        <v>850000</v>
      </c>
      <c r="F55" s="53">
        <v>0</v>
      </c>
      <c r="G55" s="53">
        <v>0</v>
      </c>
      <c r="H55" s="53">
        <v>0</v>
      </c>
      <c r="I55" s="53">
        <v>733832.18</v>
      </c>
      <c r="J55" s="53">
        <v>86.333197647058824</v>
      </c>
      <c r="K55" s="53">
        <v>0</v>
      </c>
      <c r="L55" s="53">
        <v>0</v>
      </c>
      <c r="M55" s="53">
        <v>733832.18</v>
      </c>
      <c r="N55" s="53">
        <v>0</v>
      </c>
      <c r="O55" s="53">
        <v>733832.18</v>
      </c>
      <c r="P55" s="53">
        <v>0</v>
      </c>
      <c r="Q55" s="53">
        <v>0</v>
      </c>
      <c r="R55" s="53">
        <v>0</v>
      </c>
      <c r="S55" s="3" t="s">
        <v>129</v>
      </c>
      <c r="T55" s="3" t="s">
        <v>112</v>
      </c>
      <c r="U55" s="3" t="s">
        <v>113</v>
      </c>
      <c r="V55" s="3" t="s">
        <v>112</v>
      </c>
      <c r="W55" s="3" t="s">
        <v>33</v>
      </c>
      <c r="X55" s="3" t="s">
        <v>114</v>
      </c>
      <c r="Y55" s="3" t="s">
        <v>35</v>
      </c>
      <c r="Z55" s="54">
        <v>44724</v>
      </c>
      <c r="AA55" s="54">
        <v>45291</v>
      </c>
      <c r="AB55" s="3" t="s">
        <v>36</v>
      </c>
      <c r="AC55" s="53">
        <v>850000</v>
      </c>
      <c r="AD55" s="3" t="s">
        <v>113</v>
      </c>
      <c r="AE55" s="3" t="s">
        <v>37</v>
      </c>
    </row>
    <row r="56" spans="1:31" x14ac:dyDescent="0.3">
      <c r="A56" s="3" t="s">
        <v>132</v>
      </c>
      <c r="B56" s="3" t="s">
        <v>133</v>
      </c>
      <c r="C56" s="3" t="s">
        <v>1858</v>
      </c>
      <c r="D56" s="53">
        <v>900000</v>
      </c>
      <c r="E56" s="53">
        <v>900000</v>
      </c>
      <c r="F56" s="53">
        <v>0</v>
      </c>
      <c r="G56" s="53">
        <v>0</v>
      </c>
      <c r="H56" s="53">
        <v>0</v>
      </c>
      <c r="I56" s="53">
        <v>814046.82</v>
      </c>
      <c r="J56" s="53">
        <v>90.449646666666666</v>
      </c>
      <c r="K56" s="53">
        <v>0</v>
      </c>
      <c r="L56" s="53">
        <v>0</v>
      </c>
      <c r="M56" s="53">
        <v>814046.82</v>
      </c>
      <c r="N56" s="53">
        <v>0</v>
      </c>
      <c r="O56" s="53">
        <v>814046.82</v>
      </c>
      <c r="P56" s="53">
        <v>0</v>
      </c>
      <c r="Q56" s="53">
        <v>0</v>
      </c>
      <c r="R56" s="53">
        <v>0</v>
      </c>
      <c r="S56" s="3" t="s">
        <v>50</v>
      </c>
      <c r="T56" s="3" t="s">
        <v>51</v>
      </c>
      <c r="U56" s="3" t="s">
        <v>52</v>
      </c>
      <c r="V56" s="3" t="s">
        <v>51</v>
      </c>
      <c r="W56" s="3" t="s">
        <v>33</v>
      </c>
      <c r="X56" s="3" t="s">
        <v>53</v>
      </c>
      <c r="Y56" s="3" t="s">
        <v>35</v>
      </c>
      <c r="Z56" s="54">
        <v>44720</v>
      </c>
      <c r="AA56" s="54">
        <v>45565</v>
      </c>
      <c r="AB56" s="3" t="s">
        <v>36</v>
      </c>
      <c r="AC56" s="53">
        <v>900000</v>
      </c>
      <c r="AD56" s="3" t="s">
        <v>52</v>
      </c>
      <c r="AE56" s="3" t="s">
        <v>37</v>
      </c>
    </row>
    <row r="57" spans="1:31" x14ac:dyDescent="0.3">
      <c r="A57" s="3" t="s">
        <v>134</v>
      </c>
      <c r="B57" s="3" t="s">
        <v>135</v>
      </c>
      <c r="C57" s="3" t="s">
        <v>1858</v>
      </c>
      <c r="D57" s="53">
        <v>1800000</v>
      </c>
      <c r="E57" s="53">
        <v>1800000</v>
      </c>
      <c r="F57" s="53">
        <v>0</v>
      </c>
      <c r="G57" s="53">
        <v>0</v>
      </c>
      <c r="H57" s="53">
        <v>0</v>
      </c>
      <c r="I57" s="53">
        <v>1431527.75</v>
      </c>
      <c r="J57" s="53">
        <v>79.52931944444444</v>
      </c>
      <c r="K57" s="53">
        <v>0</v>
      </c>
      <c r="L57" s="53">
        <v>0</v>
      </c>
      <c r="M57" s="53">
        <v>1431527.75</v>
      </c>
      <c r="N57" s="53">
        <v>0</v>
      </c>
      <c r="O57" s="53">
        <v>1431527.75</v>
      </c>
      <c r="P57" s="53">
        <v>0</v>
      </c>
      <c r="Q57" s="53">
        <v>0</v>
      </c>
      <c r="R57" s="53">
        <v>0</v>
      </c>
      <c r="S57" s="3" t="s">
        <v>50</v>
      </c>
      <c r="T57" s="3" t="s">
        <v>51</v>
      </c>
      <c r="U57" s="3" t="s">
        <v>52</v>
      </c>
      <c r="V57" s="3" t="s">
        <v>51</v>
      </c>
      <c r="W57" s="3" t="s">
        <v>33</v>
      </c>
      <c r="X57" s="3" t="s">
        <v>53</v>
      </c>
      <c r="Y57" s="3" t="s">
        <v>35</v>
      </c>
      <c r="Z57" s="54">
        <v>44720</v>
      </c>
      <c r="AA57" s="54">
        <v>45565</v>
      </c>
      <c r="AB57" s="3" t="s">
        <v>36</v>
      </c>
      <c r="AC57" s="53">
        <v>1800000</v>
      </c>
      <c r="AD57" s="3" t="s">
        <v>52</v>
      </c>
      <c r="AE57" s="3" t="s">
        <v>37</v>
      </c>
    </row>
    <row r="58" spans="1:31" x14ac:dyDescent="0.3">
      <c r="A58" s="3" t="s">
        <v>136</v>
      </c>
      <c r="B58" s="3" t="s">
        <v>137</v>
      </c>
      <c r="C58" s="3" t="s">
        <v>1856</v>
      </c>
      <c r="D58" s="53">
        <v>5400000</v>
      </c>
      <c r="E58" s="53">
        <v>5400000</v>
      </c>
      <c r="F58" s="53">
        <v>0</v>
      </c>
      <c r="G58" s="53">
        <v>0</v>
      </c>
      <c r="H58" s="53">
        <v>0</v>
      </c>
      <c r="I58" s="53">
        <v>5913131.4800000004</v>
      </c>
      <c r="J58" s="53">
        <v>109.50243481481482</v>
      </c>
      <c r="K58" s="53">
        <v>0</v>
      </c>
      <c r="L58" s="53">
        <v>0</v>
      </c>
      <c r="M58" s="53">
        <v>5913131.4800000004</v>
      </c>
      <c r="N58" s="53">
        <v>0</v>
      </c>
      <c r="O58" s="53">
        <v>5913131.4800000004</v>
      </c>
      <c r="P58" s="53">
        <v>0</v>
      </c>
      <c r="Q58" s="53">
        <v>0</v>
      </c>
      <c r="R58" s="53">
        <v>0</v>
      </c>
      <c r="S58" s="3" t="s">
        <v>75</v>
      </c>
      <c r="T58" s="3" t="s">
        <v>76</v>
      </c>
      <c r="U58" s="3" t="s">
        <v>77</v>
      </c>
      <c r="V58" s="3" t="s">
        <v>76</v>
      </c>
      <c r="W58" s="3" t="s">
        <v>33</v>
      </c>
      <c r="X58" s="3" t="s">
        <v>78</v>
      </c>
      <c r="Y58" s="3" t="s">
        <v>83</v>
      </c>
      <c r="Z58" s="54">
        <v>44739</v>
      </c>
      <c r="AA58" s="54">
        <v>45473</v>
      </c>
      <c r="AB58" s="3" t="s">
        <v>36</v>
      </c>
      <c r="AC58" s="53">
        <v>5400000</v>
      </c>
      <c r="AD58" s="3" t="s">
        <v>77</v>
      </c>
      <c r="AE58" s="3" t="s">
        <v>37</v>
      </c>
    </row>
    <row r="59" spans="1:31" x14ac:dyDescent="0.3">
      <c r="A59" s="3" t="s">
        <v>138</v>
      </c>
      <c r="B59" s="3" t="s">
        <v>139</v>
      </c>
      <c r="C59" s="3" t="s">
        <v>1858</v>
      </c>
      <c r="D59" s="53">
        <v>3600000</v>
      </c>
      <c r="E59" s="53">
        <v>3600000</v>
      </c>
      <c r="F59" s="53">
        <v>0</v>
      </c>
      <c r="G59" s="53">
        <v>0</v>
      </c>
      <c r="H59" s="53">
        <v>0</v>
      </c>
      <c r="I59" s="53">
        <v>3427576.47</v>
      </c>
      <c r="J59" s="53">
        <v>95.210457500000004</v>
      </c>
      <c r="K59" s="53">
        <v>0</v>
      </c>
      <c r="L59" s="53">
        <v>0</v>
      </c>
      <c r="M59" s="53">
        <v>3427576.47</v>
      </c>
      <c r="N59" s="53">
        <v>0</v>
      </c>
      <c r="O59" s="53">
        <v>3427576.47</v>
      </c>
      <c r="P59" s="53">
        <v>0</v>
      </c>
      <c r="Q59" s="53">
        <v>0</v>
      </c>
      <c r="R59" s="53">
        <v>0</v>
      </c>
      <c r="S59" s="3" t="s">
        <v>50</v>
      </c>
      <c r="T59" s="3" t="s">
        <v>51</v>
      </c>
      <c r="U59" s="3" t="s">
        <v>52</v>
      </c>
      <c r="V59" s="3" t="s">
        <v>51</v>
      </c>
      <c r="W59" s="3" t="s">
        <v>33</v>
      </c>
      <c r="X59" s="3" t="s">
        <v>53</v>
      </c>
      <c r="Y59" s="3" t="s">
        <v>35</v>
      </c>
      <c r="Z59" s="54">
        <v>44726</v>
      </c>
      <c r="AA59" s="54">
        <v>45565</v>
      </c>
      <c r="AB59" s="3" t="s">
        <v>36</v>
      </c>
      <c r="AC59" s="53">
        <v>3600000</v>
      </c>
      <c r="AD59" s="3" t="s">
        <v>52</v>
      </c>
      <c r="AE59" s="3" t="s">
        <v>37</v>
      </c>
    </row>
    <row r="60" spans="1:31" x14ac:dyDescent="0.3">
      <c r="A60" s="3" t="s">
        <v>140</v>
      </c>
      <c r="B60" s="3" t="s">
        <v>141</v>
      </c>
      <c r="C60" s="3" t="s">
        <v>1858</v>
      </c>
      <c r="D60" s="53">
        <v>4200000</v>
      </c>
      <c r="E60" s="53">
        <v>4200000</v>
      </c>
      <c r="F60" s="53">
        <v>0</v>
      </c>
      <c r="G60" s="53">
        <v>0</v>
      </c>
      <c r="H60" s="53">
        <v>0</v>
      </c>
      <c r="I60" s="53">
        <v>4415674.2300000004</v>
      </c>
      <c r="J60" s="53">
        <v>105.13510071428573</v>
      </c>
      <c r="K60" s="53">
        <v>0</v>
      </c>
      <c r="L60" s="53">
        <v>0</v>
      </c>
      <c r="M60" s="53">
        <v>4415674.2300000004</v>
      </c>
      <c r="N60" s="53">
        <v>0</v>
      </c>
      <c r="O60" s="53">
        <v>4415674.2300000004</v>
      </c>
      <c r="P60" s="53">
        <v>0</v>
      </c>
      <c r="Q60" s="53">
        <v>0</v>
      </c>
      <c r="R60" s="53">
        <v>0</v>
      </c>
      <c r="S60" s="3" t="s">
        <v>50</v>
      </c>
      <c r="T60" s="3" t="s">
        <v>51</v>
      </c>
      <c r="U60" s="3" t="s">
        <v>52</v>
      </c>
      <c r="V60" s="3" t="s">
        <v>51</v>
      </c>
      <c r="W60" s="3" t="s">
        <v>33</v>
      </c>
      <c r="X60" s="3" t="s">
        <v>53</v>
      </c>
      <c r="Y60" s="3" t="s">
        <v>35</v>
      </c>
      <c r="Z60" s="54">
        <v>44726</v>
      </c>
      <c r="AA60" s="54">
        <v>45565</v>
      </c>
      <c r="AB60" s="3" t="s">
        <v>36</v>
      </c>
      <c r="AC60" s="53">
        <v>4200000</v>
      </c>
      <c r="AD60" s="3" t="s">
        <v>52</v>
      </c>
      <c r="AE60" s="3" t="s">
        <v>37</v>
      </c>
    </row>
    <row r="61" spans="1:31" x14ac:dyDescent="0.3">
      <c r="A61" s="3" t="s">
        <v>142</v>
      </c>
      <c r="B61" s="3" t="s">
        <v>143</v>
      </c>
      <c r="C61" s="3" t="s">
        <v>1854</v>
      </c>
      <c r="D61" s="53">
        <v>900000</v>
      </c>
      <c r="E61" s="53">
        <v>900000</v>
      </c>
      <c r="F61" s="53">
        <v>0</v>
      </c>
      <c r="G61" s="53">
        <v>0</v>
      </c>
      <c r="H61" s="53">
        <v>0</v>
      </c>
      <c r="I61" s="53">
        <v>740314.8</v>
      </c>
      <c r="J61" s="53">
        <v>82.257200000000012</v>
      </c>
      <c r="K61" s="53">
        <v>0</v>
      </c>
      <c r="L61" s="53">
        <v>0</v>
      </c>
      <c r="M61" s="53">
        <v>740314.8</v>
      </c>
      <c r="N61" s="53">
        <v>0</v>
      </c>
      <c r="O61" s="53">
        <v>740314.8</v>
      </c>
      <c r="P61" s="53">
        <v>0</v>
      </c>
      <c r="Q61" s="53">
        <v>0</v>
      </c>
      <c r="R61" s="53">
        <v>0</v>
      </c>
      <c r="S61" s="3" t="s">
        <v>72</v>
      </c>
      <c r="T61" s="3" t="s">
        <v>41</v>
      </c>
      <c r="U61" s="3" t="s">
        <v>42</v>
      </c>
      <c r="V61" s="3" t="s">
        <v>41</v>
      </c>
      <c r="W61" s="3" t="s">
        <v>33</v>
      </c>
      <c r="X61" s="3" t="s">
        <v>43</v>
      </c>
      <c r="Y61" s="3" t="s">
        <v>35</v>
      </c>
      <c r="Z61" s="54">
        <v>44723</v>
      </c>
      <c r="AA61" s="54">
        <v>45291</v>
      </c>
      <c r="AB61" s="3" t="s">
        <v>36</v>
      </c>
      <c r="AC61" s="53">
        <v>900000</v>
      </c>
      <c r="AD61" s="3" t="s">
        <v>42</v>
      </c>
      <c r="AE61" s="3" t="s">
        <v>37</v>
      </c>
    </row>
    <row r="62" spans="1:31" x14ac:dyDescent="0.3">
      <c r="A62" s="3" t="s">
        <v>144</v>
      </c>
      <c r="B62" s="3" t="s">
        <v>145</v>
      </c>
      <c r="C62" s="3" t="s">
        <v>1854</v>
      </c>
      <c r="D62" s="53">
        <v>900000</v>
      </c>
      <c r="E62" s="53">
        <v>900000</v>
      </c>
      <c r="F62" s="53">
        <v>0</v>
      </c>
      <c r="G62" s="53">
        <v>0</v>
      </c>
      <c r="H62" s="53">
        <v>0</v>
      </c>
      <c r="I62" s="53">
        <v>848194.01</v>
      </c>
      <c r="J62" s="53">
        <v>94.243778888888883</v>
      </c>
      <c r="K62" s="53">
        <v>0</v>
      </c>
      <c r="L62" s="53">
        <v>0</v>
      </c>
      <c r="M62" s="53">
        <v>848194.01</v>
      </c>
      <c r="N62" s="53">
        <v>0</v>
      </c>
      <c r="O62" s="53">
        <v>848194.01</v>
      </c>
      <c r="P62" s="53">
        <v>0</v>
      </c>
      <c r="Q62" s="53">
        <v>0</v>
      </c>
      <c r="R62" s="53">
        <v>0</v>
      </c>
      <c r="S62" s="3" t="s">
        <v>72</v>
      </c>
      <c r="T62" s="3" t="s">
        <v>41</v>
      </c>
      <c r="U62" s="3" t="s">
        <v>42</v>
      </c>
      <c r="V62" s="3" t="s">
        <v>41</v>
      </c>
      <c r="W62" s="3" t="s">
        <v>33</v>
      </c>
      <c r="X62" s="3" t="s">
        <v>43</v>
      </c>
      <c r="Y62" s="3" t="s">
        <v>35</v>
      </c>
      <c r="Z62" s="54">
        <v>44723</v>
      </c>
      <c r="AA62" s="54">
        <v>45291</v>
      </c>
      <c r="AB62" s="3" t="s">
        <v>36</v>
      </c>
      <c r="AC62" s="53">
        <v>900000</v>
      </c>
      <c r="AD62" s="3" t="s">
        <v>42</v>
      </c>
      <c r="AE62" s="3" t="s">
        <v>37</v>
      </c>
    </row>
    <row r="63" spans="1:31" x14ac:dyDescent="0.3">
      <c r="A63" s="3" t="s">
        <v>146</v>
      </c>
      <c r="B63" s="3" t="s">
        <v>147</v>
      </c>
      <c r="C63" s="3" t="s">
        <v>1854</v>
      </c>
      <c r="D63" s="53">
        <v>1200000</v>
      </c>
      <c r="E63" s="53">
        <v>1200000</v>
      </c>
      <c r="F63" s="53">
        <v>0</v>
      </c>
      <c r="G63" s="53">
        <v>0</v>
      </c>
      <c r="H63" s="53">
        <v>0</v>
      </c>
      <c r="I63" s="53">
        <v>1199523</v>
      </c>
      <c r="J63" s="53">
        <v>99.960250000000002</v>
      </c>
      <c r="K63" s="53">
        <v>0</v>
      </c>
      <c r="L63" s="53">
        <v>0</v>
      </c>
      <c r="M63" s="53">
        <v>1199523</v>
      </c>
      <c r="N63" s="53">
        <v>0</v>
      </c>
      <c r="O63" s="53">
        <v>1199523</v>
      </c>
      <c r="P63" s="53">
        <v>0</v>
      </c>
      <c r="Q63" s="53">
        <v>0</v>
      </c>
      <c r="R63" s="53">
        <v>0</v>
      </c>
      <c r="S63" s="3" t="s">
        <v>72</v>
      </c>
      <c r="T63" s="3" t="s">
        <v>41</v>
      </c>
      <c r="U63" s="3" t="s">
        <v>42</v>
      </c>
      <c r="V63" s="3" t="s">
        <v>41</v>
      </c>
      <c r="W63" s="3" t="s">
        <v>33</v>
      </c>
      <c r="X63" s="3" t="s">
        <v>43</v>
      </c>
      <c r="Y63" s="3" t="s">
        <v>35</v>
      </c>
      <c r="Z63" s="54">
        <v>44723</v>
      </c>
      <c r="AA63" s="54">
        <v>45291</v>
      </c>
      <c r="AB63" s="3" t="s">
        <v>36</v>
      </c>
      <c r="AC63" s="53">
        <v>1200000</v>
      </c>
      <c r="AD63" s="3" t="s">
        <v>42</v>
      </c>
      <c r="AE63" s="3" t="s">
        <v>37</v>
      </c>
    </row>
    <row r="64" spans="1:31" x14ac:dyDescent="0.3">
      <c r="A64" s="3" t="s">
        <v>148</v>
      </c>
      <c r="B64" s="3" t="s">
        <v>149</v>
      </c>
      <c r="C64" s="3" t="s">
        <v>1860</v>
      </c>
      <c r="D64" s="53">
        <v>1600000</v>
      </c>
      <c r="E64" s="53">
        <v>1600000</v>
      </c>
      <c r="F64" s="53">
        <v>0</v>
      </c>
      <c r="G64" s="53">
        <v>0</v>
      </c>
      <c r="H64" s="53">
        <v>0</v>
      </c>
      <c r="I64" s="53">
        <v>1504561.79</v>
      </c>
      <c r="J64" s="53">
        <v>94.035111874999998</v>
      </c>
      <c r="K64" s="53">
        <v>0</v>
      </c>
      <c r="L64" s="53">
        <v>0</v>
      </c>
      <c r="M64" s="53">
        <v>1504561.79</v>
      </c>
      <c r="N64" s="53">
        <v>0</v>
      </c>
      <c r="O64" s="53">
        <v>1504561.79</v>
      </c>
      <c r="P64" s="53">
        <v>0</v>
      </c>
      <c r="Q64" s="53">
        <v>0</v>
      </c>
      <c r="R64" s="53">
        <v>0</v>
      </c>
      <c r="S64" s="3" t="s">
        <v>111</v>
      </c>
      <c r="T64" s="3" t="s">
        <v>112</v>
      </c>
      <c r="U64" s="3" t="s">
        <v>113</v>
      </c>
      <c r="V64" s="3" t="s">
        <v>112</v>
      </c>
      <c r="W64" s="3" t="s">
        <v>33</v>
      </c>
      <c r="X64" s="3" t="s">
        <v>114</v>
      </c>
      <c r="Y64" s="3" t="s">
        <v>35</v>
      </c>
      <c r="Z64" s="54">
        <v>44724</v>
      </c>
      <c r="AA64" s="54">
        <v>45382</v>
      </c>
      <c r="AB64" s="3" t="s">
        <v>36</v>
      </c>
      <c r="AC64" s="53">
        <v>1600000</v>
      </c>
      <c r="AD64" s="3" t="s">
        <v>113</v>
      </c>
      <c r="AE64" s="3" t="s">
        <v>37</v>
      </c>
    </row>
    <row r="65" spans="1:31" x14ac:dyDescent="0.3">
      <c r="A65" s="3" t="s">
        <v>150</v>
      </c>
      <c r="B65" s="3" t="s">
        <v>151</v>
      </c>
      <c r="C65" s="3" t="s">
        <v>1856</v>
      </c>
      <c r="D65" s="53">
        <v>2700000</v>
      </c>
      <c r="E65" s="53">
        <v>2700000</v>
      </c>
      <c r="F65" s="53">
        <v>0</v>
      </c>
      <c r="G65" s="53">
        <v>0</v>
      </c>
      <c r="H65" s="53">
        <v>0</v>
      </c>
      <c r="I65" s="53">
        <v>1925520.03</v>
      </c>
      <c r="J65" s="53">
        <v>71.315556666666666</v>
      </c>
      <c r="K65" s="53">
        <v>0</v>
      </c>
      <c r="L65" s="53">
        <v>0</v>
      </c>
      <c r="M65" s="53">
        <v>1925520.03</v>
      </c>
      <c r="N65" s="53">
        <v>0</v>
      </c>
      <c r="O65" s="53">
        <v>1925520.03</v>
      </c>
      <c r="P65" s="53">
        <v>0</v>
      </c>
      <c r="Q65" s="53">
        <v>0</v>
      </c>
      <c r="R65" s="53">
        <v>0</v>
      </c>
      <c r="S65" s="3" t="s">
        <v>152</v>
      </c>
      <c r="T65" s="3" t="s">
        <v>76</v>
      </c>
      <c r="U65" s="3" t="s">
        <v>77</v>
      </c>
      <c r="V65" s="3" t="s">
        <v>76</v>
      </c>
      <c r="W65" s="3" t="s">
        <v>33</v>
      </c>
      <c r="X65" s="3" t="s">
        <v>78</v>
      </c>
      <c r="Y65" s="3" t="s">
        <v>35</v>
      </c>
      <c r="Z65" s="54">
        <v>44725</v>
      </c>
      <c r="AA65" s="54">
        <v>45291</v>
      </c>
      <c r="AB65" s="3" t="s">
        <v>36</v>
      </c>
      <c r="AC65" s="53">
        <v>2700000</v>
      </c>
      <c r="AD65" s="3" t="s">
        <v>77</v>
      </c>
      <c r="AE65" s="3" t="s">
        <v>37</v>
      </c>
    </row>
    <row r="66" spans="1:31" x14ac:dyDescent="0.3">
      <c r="A66" s="3" t="s">
        <v>153</v>
      </c>
      <c r="B66" s="3" t="s">
        <v>154</v>
      </c>
      <c r="C66" s="3" t="s">
        <v>1860</v>
      </c>
      <c r="D66" s="53">
        <v>10000000</v>
      </c>
      <c r="E66" s="53">
        <v>10000000</v>
      </c>
      <c r="F66" s="53">
        <v>0</v>
      </c>
      <c r="G66" s="53">
        <v>0</v>
      </c>
      <c r="H66" s="53">
        <v>0</v>
      </c>
      <c r="I66" s="53">
        <v>9873826.6999999993</v>
      </c>
      <c r="J66" s="53">
        <v>98.738266999999993</v>
      </c>
      <c r="K66" s="53">
        <v>0</v>
      </c>
      <c r="L66" s="53">
        <v>0</v>
      </c>
      <c r="M66" s="53">
        <v>9873826.6999999993</v>
      </c>
      <c r="N66" s="53">
        <v>0</v>
      </c>
      <c r="O66" s="53">
        <v>9873826.6999999993</v>
      </c>
      <c r="P66" s="53">
        <v>0</v>
      </c>
      <c r="Q66" s="53">
        <v>0</v>
      </c>
      <c r="R66" s="53">
        <v>0</v>
      </c>
      <c r="S66" s="3" t="s">
        <v>129</v>
      </c>
      <c r="T66" s="3" t="s">
        <v>112</v>
      </c>
      <c r="U66" s="3" t="s">
        <v>113</v>
      </c>
      <c r="V66" s="3" t="s">
        <v>112</v>
      </c>
      <c r="W66" s="3" t="s">
        <v>33</v>
      </c>
      <c r="X66" s="3" t="s">
        <v>114</v>
      </c>
      <c r="Y66" s="3" t="s">
        <v>44</v>
      </c>
      <c r="Z66" s="54">
        <v>44726</v>
      </c>
      <c r="AA66" s="54">
        <v>45382</v>
      </c>
      <c r="AB66" s="3" t="s">
        <v>36</v>
      </c>
      <c r="AC66" s="53">
        <v>10000000</v>
      </c>
      <c r="AD66" s="3" t="s">
        <v>113</v>
      </c>
      <c r="AE66" s="3" t="s">
        <v>37</v>
      </c>
    </row>
    <row r="67" spans="1:31" x14ac:dyDescent="0.3">
      <c r="A67" s="3" t="s">
        <v>155</v>
      </c>
      <c r="B67" s="3" t="s">
        <v>156</v>
      </c>
      <c r="C67" s="3" t="s">
        <v>1856</v>
      </c>
      <c r="D67" s="53">
        <v>10000000</v>
      </c>
      <c r="E67" s="53">
        <v>10000000</v>
      </c>
      <c r="F67" s="53">
        <v>0</v>
      </c>
      <c r="G67" s="53">
        <v>0</v>
      </c>
      <c r="H67" s="53">
        <v>0</v>
      </c>
      <c r="I67" s="53">
        <v>8421480.6300000008</v>
      </c>
      <c r="J67" s="53">
        <v>84.214806300000006</v>
      </c>
      <c r="K67" s="53">
        <v>0</v>
      </c>
      <c r="L67" s="53">
        <v>0</v>
      </c>
      <c r="M67" s="53">
        <v>8421480.6300000008</v>
      </c>
      <c r="N67" s="53">
        <v>0</v>
      </c>
      <c r="O67" s="53">
        <v>8421480.6300000008</v>
      </c>
      <c r="P67" s="53">
        <v>0</v>
      </c>
      <c r="Q67" s="53">
        <v>0</v>
      </c>
      <c r="R67" s="53">
        <v>0</v>
      </c>
      <c r="S67" s="3" t="s">
        <v>152</v>
      </c>
      <c r="T67" s="3" t="s">
        <v>76</v>
      </c>
      <c r="U67" s="3" t="s">
        <v>77</v>
      </c>
      <c r="V67" s="3" t="s">
        <v>76</v>
      </c>
      <c r="W67" s="3" t="s">
        <v>33</v>
      </c>
      <c r="X67" s="3" t="s">
        <v>78</v>
      </c>
      <c r="Y67" s="3" t="s">
        <v>44</v>
      </c>
      <c r="Z67" s="54">
        <v>44741</v>
      </c>
      <c r="AA67" s="54">
        <v>45473</v>
      </c>
      <c r="AB67" s="3" t="s">
        <v>36</v>
      </c>
      <c r="AC67" s="53">
        <v>10000000</v>
      </c>
      <c r="AD67" s="3" t="s">
        <v>77</v>
      </c>
      <c r="AE67" s="3" t="s">
        <v>37</v>
      </c>
    </row>
    <row r="68" spans="1:31" x14ac:dyDescent="0.3">
      <c r="A68" s="3" t="s">
        <v>157</v>
      </c>
      <c r="B68" s="3" t="s">
        <v>158</v>
      </c>
      <c r="C68" s="3" t="s">
        <v>1855</v>
      </c>
      <c r="D68" s="53">
        <v>10000000</v>
      </c>
      <c r="E68" s="53">
        <v>10000000</v>
      </c>
      <c r="F68" s="53">
        <v>0</v>
      </c>
      <c r="G68" s="53">
        <v>0</v>
      </c>
      <c r="H68" s="53">
        <v>0</v>
      </c>
      <c r="I68" s="53">
        <v>9502586.4700000007</v>
      </c>
      <c r="J68" s="53">
        <v>95.0258647</v>
      </c>
      <c r="K68" s="53">
        <v>0</v>
      </c>
      <c r="L68" s="53">
        <v>0</v>
      </c>
      <c r="M68" s="53">
        <v>9502586.4700000007</v>
      </c>
      <c r="N68" s="53">
        <v>0</v>
      </c>
      <c r="O68" s="53">
        <v>9502586.4700000007</v>
      </c>
      <c r="P68" s="53">
        <v>0</v>
      </c>
      <c r="Q68" s="53">
        <v>0</v>
      </c>
      <c r="R68" s="53">
        <v>0</v>
      </c>
      <c r="S68" s="3" t="s">
        <v>56</v>
      </c>
      <c r="T68" s="3" t="s">
        <v>57</v>
      </c>
      <c r="U68" s="3" t="s">
        <v>58</v>
      </c>
      <c r="V68" s="3" t="s">
        <v>57</v>
      </c>
      <c r="W68" s="3" t="s">
        <v>33</v>
      </c>
      <c r="X68" s="3" t="s">
        <v>59</v>
      </c>
      <c r="Y68" s="3" t="s">
        <v>44</v>
      </c>
      <c r="Z68" s="54">
        <v>44726</v>
      </c>
      <c r="AA68" s="54">
        <v>45473</v>
      </c>
      <c r="AB68" s="3" t="s">
        <v>36</v>
      </c>
      <c r="AC68" s="53">
        <v>10000000</v>
      </c>
      <c r="AD68" s="3" t="s">
        <v>58</v>
      </c>
      <c r="AE68" s="3" t="s">
        <v>37</v>
      </c>
    </row>
    <row r="69" spans="1:31" x14ac:dyDescent="0.3">
      <c r="A69" s="3" t="s">
        <v>159</v>
      </c>
      <c r="B69" s="3" t="s">
        <v>160</v>
      </c>
      <c r="C69" s="3" t="s">
        <v>1859</v>
      </c>
      <c r="D69" s="53">
        <v>5000000</v>
      </c>
      <c r="E69" s="53">
        <v>5000000</v>
      </c>
      <c r="F69" s="53">
        <v>0</v>
      </c>
      <c r="G69" s="53">
        <v>0</v>
      </c>
      <c r="H69" s="53">
        <v>0</v>
      </c>
      <c r="I69" s="53">
        <v>5086556.7300000004</v>
      </c>
      <c r="J69" s="53">
        <v>101.7311346</v>
      </c>
      <c r="K69" s="53">
        <v>0</v>
      </c>
      <c r="L69" s="53">
        <v>0</v>
      </c>
      <c r="M69" s="53">
        <v>5086556.7300000004</v>
      </c>
      <c r="N69" s="53">
        <v>0</v>
      </c>
      <c r="O69" s="53">
        <v>5086556.7300000004</v>
      </c>
      <c r="P69" s="53">
        <v>0</v>
      </c>
      <c r="Q69" s="53">
        <v>0</v>
      </c>
      <c r="R69" s="53">
        <v>0</v>
      </c>
      <c r="S69" s="3" t="s">
        <v>161</v>
      </c>
      <c r="T69" s="3" t="s">
        <v>162</v>
      </c>
      <c r="U69" s="3" t="s">
        <v>163</v>
      </c>
      <c r="V69" s="3" t="s">
        <v>162</v>
      </c>
      <c r="W69" s="3" t="s">
        <v>33</v>
      </c>
      <c r="X69" s="3" t="s">
        <v>164</v>
      </c>
      <c r="Y69" s="3" t="s">
        <v>44</v>
      </c>
      <c r="Z69" s="54">
        <v>44727</v>
      </c>
      <c r="AA69" s="54">
        <v>45199</v>
      </c>
      <c r="AB69" s="3" t="s">
        <v>36</v>
      </c>
      <c r="AC69" s="53">
        <v>5000000</v>
      </c>
      <c r="AD69" s="3" t="s">
        <v>163</v>
      </c>
      <c r="AE69" s="3" t="s">
        <v>37</v>
      </c>
    </row>
    <row r="70" spans="1:31" x14ac:dyDescent="0.3">
      <c r="A70" s="3" t="s">
        <v>165</v>
      </c>
      <c r="B70" s="3" t="s">
        <v>166</v>
      </c>
      <c r="C70" s="3" t="s">
        <v>1858</v>
      </c>
      <c r="D70" s="53">
        <v>5000000</v>
      </c>
      <c r="E70" s="53">
        <v>5000000</v>
      </c>
      <c r="F70" s="53">
        <v>0</v>
      </c>
      <c r="G70" s="53">
        <v>0</v>
      </c>
      <c r="H70" s="53">
        <v>0</v>
      </c>
      <c r="I70" s="53">
        <v>4984957.08</v>
      </c>
      <c r="J70" s="53">
        <v>99.699141600000004</v>
      </c>
      <c r="K70" s="53">
        <v>0</v>
      </c>
      <c r="L70" s="53">
        <v>0</v>
      </c>
      <c r="M70" s="53">
        <v>4984957.08</v>
      </c>
      <c r="N70" s="53">
        <v>0</v>
      </c>
      <c r="O70" s="53">
        <v>4984957.08</v>
      </c>
      <c r="P70" s="53">
        <v>0</v>
      </c>
      <c r="Q70" s="53">
        <v>0</v>
      </c>
      <c r="R70" s="53">
        <v>0</v>
      </c>
      <c r="S70" s="3" t="s">
        <v>50</v>
      </c>
      <c r="T70" s="3" t="s">
        <v>51</v>
      </c>
      <c r="U70" s="3" t="s">
        <v>52</v>
      </c>
      <c r="V70" s="3" t="s">
        <v>51</v>
      </c>
      <c r="W70" s="3" t="s">
        <v>33</v>
      </c>
      <c r="X70" s="3" t="s">
        <v>53</v>
      </c>
      <c r="Y70" s="3" t="s">
        <v>35</v>
      </c>
      <c r="Z70" s="54">
        <v>44726</v>
      </c>
      <c r="AA70" s="54">
        <v>45565</v>
      </c>
      <c r="AB70" s="3" t="s">
        <v>36</v>
      </c>
      <c r="AC70" s="53">
        <v>5000000</v>
      </c>
      <c r="AD70" s="3" t="s">
        <v>52</v>
      </c>
      <c r="AE70" s="3" t="s">
        <v>37</v>
      </c>
    </row>
    <row r="71" spans="1:31" x14ac:dyDescent="0.3">
      <c r="A71" s="3" t="s">
        <v>167</v>
      </c>
      <c r="B71" s="3" t="s">
        <v>168</v>
      </c>
      <c r="C71" s="3" t="s">
        <v>1859</v>
      </c>
      <c r="D71" s="53">
        <v>15000000</v>
      </c>
      <c r="E71" s="53">
        <v>15000000</v>
      </c>
      <c r="F71" s="53">
        <v>0</v>
      </c>
      <c r="G71" s="53">
        <v>0</v>
      </c>
      <c r="H71" s="53">
        <v>0</v>
      </c>
      <c r="I71" s="53">
        <v>11755454.41</v>
      </c>
      <c r="J71" s="53">
        <v>78.369696066666663</v>
      </c>
      <c r="K71" s="53">
        <v>0</v>
      </c>
      <c r="L71" s="53">
        <v>0</v>
      </c>
      <c r="M71" s="53">
        <v>11755454.41</v>
      </c>
      <c r="N71" s="53">
        <v>0</v>
      </c>
      <c r="O71" s="53">
        <v>11755454.41</v>
      </c>
      <c r="P71" s="53">
        <v>0</v>
      </c>
      <c r="Q71" s="53">
        <v>0</v>
      </c>
      <c r="R71" s="53">
        <v>0</v>
      </c>
      <c r="S71" s="3" t="s">
        <v>161</v>
      </c>
      <c r="T71" s="3" t="s">
        <v>162</v>
      </c>
      <c r="U71" s="3" t="s">
        <v>163</v>
      </c>
      <c r="V71" s="3" t="s">
        <v>162</v>
      </c>
      <c r="W71" s="3" t="s">
        <v>33</v>
      </c>
      <c r="X71" s="3" t="s">
        <v>164</v>
      </c>
      <c r="Y71" s="3" t="s">
        <v>44</v>
      </c>
      <c r="Z71" s="54">
        <v>44727</v>
      </c>
      <c r="AA71" s="54">
        <v>45291</v>
      </c>
      <c r="AB71" s="3" t="s">
        <v>36</v>
      </c>
      <c r="AC71" s="53">
        <v>15000000</v>
      </c>
      <c r="AD71" s="3" t="s">
        <v>163</v>
      </c>
      <c r="AE71" s="3" t="s">
        <v>37</v>
      </c>
    </row>
    <row r="72" spans="1:31" x14ac:dyDescent="0.3">
      <c r="A72" s="3" t="s">
        <v>169</v>
      </c>
      <c r="B72" s="3" t="s">
        <v>170</v>
      </c>
      <c r="C72" s="3" t="s">
        <v>1853</v>
      </c>
      <c r="D72" s="53">
        <v>24000000</v>
      </c>
      <c r="E72" s="53">
        <v>24000000</v>
      </c>
      <c r="F72" s="53">
        <v>0</v>
      </c>
      <c r="G72" s="53">
        <v>0</v>
      </c>
      <c r="H72" s="53">
        <v>0</v>
      </c>
      <c r="I72" s="53">
        <v>24372735.989999998</v>
      </c>
      <c r="J72" s="53">
        <v>101.553066625</v>
      </c>
      <c r="K72" s="53">
        <v>0</v>
      </c>
      <c r="L72" s="53">
        <v>0</v>
      </c>
      <c r="M72" s="53">
        <v>24372735.989999998</v>
      </c>
      <c r="N72" s="53">
        <v>0</v>
      </c>
      <c r="O72" s="53">
        <v>24372735.989999998</v>
      </c>
      <c r="P72" s="53">
        <v>0</v>
      </c>
      <c r="Q72" s="53">
        <v>0</v>
      </c>
      <c r="R72" s="53">
        <v>0</v>
      </c>
      <c r="S72" s="3" t="s">
        <v>30</v>
      </c>
      <c r="T72" s="3" t="s">
        <v>31</v>
      </c>
      <c r="U72" s="3" t="s">
        <v>32</v>
      </c>
      <c r="V72" s="3" t="s">
        <v>31</v>
      </c>
      <c r="W72" s="3" t="s">
        <v>33</v>
      </c>
      <c r="X72" s="3" t="s">
        <v>34</v>
      </c>
      <c r="Y72" s="3" t="s">
        <v>35</v>
      </c>
      <c r="Z72" s="54">
        <v>44732</v>
      </c>
      <c r="AA72" s="54">
        <v>45382</v>
      </c>
      <c r="AB72" s="3" t="s">
        <v>36</v>
      </c>
      <c r="AC72" s="53">
        <v>24000000</v>
      </c>
      <c r="AD72" s="3" t="s">
        <v>32</v>
      </c>
      <c r="AE72" s="3" t="s">
        <v>37</v>
      </c>
    </row>
    <row r="73" spans="1:31" x14ac:dyDescent="0.3">
      <c r="A73" s="3" t="s">
        <v>171</v>
      </c>
      <c r="B73" s="3" t="s">
        <v>172</v>
      </c>
      <c r="C73" s="3" t="s">
        <v>1855</v>
      </c>
      <c r="D73" s="53">
        <v>4400000</v>
      </c>
      <c r="E73" s="53">
        <v>4400000</v>
      </c>
      <c r="F73" s="53">
        <v>0</v>
      </c>
      <c r="G73" s="53">
        <v>0</v>
      </c>
      <c r="H73" s="53">
        <v>0</v>
      </c>
      <c r="I73" s="53">
        <v>4106290.15</v>
      </c>
      <c r="J73" s="53">
        <v>93.324776136363639</v>
      </c>
      <c r="K73" s="53">
        <v>0</v>
      </c>
      <c r="L73" s="53">
        <v>0</v>
      </c>
      <c r="M73" s="53">
        <v>4106290.15</v>
      </c>
      <c r="N73" s="53">
        <v>0</v>
      </c>
      <c r="O73" s="53">
        <v>4106290.15</v>
      </c>
      <c r="P73" s="53">
        <v>0</v>
      </c>
      <c r="Q73" s="53">
        <v>0</v>
      </c>
      <c r="R73" s="53">
        <v>0</v>
      </c>
      <c r="S73" s="3" t="s">
        <v>56</v>
      </c>
      <c r="T73" s="3" t="s">
        <v>57</v>
      </c>
      <c r="U73" s="3" t="s">
        <v>58</v>
      </c>
      <c r="V73" s="3" t="s">
        <v>57</v>
      </c>
      <c r="W73" s="3" t="s">
        <v>33</v>
      </c>
      <c r="X73" s="3" t="s">
        <v>59</v>
      </c>
      <c r="Y73" s="3" t="s">
        <v>83</v>
      </c>
      <c r="Z73" s="54">
        <v>44730</v>
      </c>
      <c r="AA73" s="54">
        <v>45473</v>
      </c>
      <c r="AB73" s="3" t="s">
        <v>36</v>
      </c>
      <c r="AC73" s="53">
        <v>4400000</v>
      </c>
      <c r="AD73" s="3" t="s">
        <v>58</v>
      </c>
      <c r="AE73" s="3" t="s">
        <v>37</v>
      </c>
    </row>
    <row r="74" spans="1:31" x14ac:dyDescent="0.3">
      <c r="A74" s="3" t="s">
        <v>173</v>
      </c>
      <c r="B74" s="3" t="s">
        <v>174</v>
      </c>
      <c r="C74" s="3" t="s">
        <v>1859</v>
      </c>
      <c r="D74" s="53">
        <v>2500000</v>
      </c>
      <c r="E74" s="53">
        <v>2500000</v>
      </c>
      <c r="F74" s="53">
        <v>0</v>
      </c>
      <c r="G74" s="53">
        <v>0</v>
      </c>
      <c r="H74" s="53">
        <v>0</v>
      </c>
      <c r="I74" s="53">
        <v>2329368.31</v>
      </c>
      <c r="J74" s="53">
        <v>93.174732399999996</v>
      </c>
      <c r="K74" s="53">
        <v>0</v>
      </c>
      <c r="L74" s="53">
        <v>0</v>
      </c>
      <c r="M74" s="53">
        <v>2329368.31</v>
      </c>
      <c r="N74" s="53">
        <v>0</v>
      </c>
      <c r="O74" s="53">
        <v>2329368.31</v>
      </c>
      <c r="P74" s="53">
        <v>0</v>
      </c>
      <c r="Q74" s="53">
        <v>0</v>
      </c>
      <c r="R74" s="53">
        <v>0</v>
      </c>
      <c r="S74" s="3" t="s">
        <v>161</v>
      </c>
      <c r="T74" s="3" t="s">
        <v>162</v>
      </c>
      <c r="U74" s="3" t="s">
        <v>163</v>
      </c>
      <c r="V74" s="3" t="s">
        <v>162</v>
      </c>
      <c r="W74" s="3" t="s">
        <v>33</v>
      </c>
      <c r="X74" s="3" t="s">
        <v>164</v>
      </c>
      <c r="Y74" s="3" t="s">
        <v>35</v>
      </c>
      <c r="Z74" s="54">
        <v>44734</v>
      </c>
      <c r="AA74" s="54">
        <v>45230</v>
      </c>
      <c r="AB74" s="3" t="s">
        <v>36</v>
      </c>
      <c r="AC74" s="53">
        <v>2500000</v>
      </c>
      <c r="AD74" s="3" t="s">
        <v>163</v>
      </c>
      <c r="AE74" s="3" t="s">
        <v>37</v>
      </c>
    </row>
    <row r="75" spans="1:31" x14ac:dyDescent="0.3">
      <c r="A75" s="3" t="s">
        <v>175</v>
      </c>
      <c r="B75" s="3" t="s">
        <v>176</v>
      </c>
      <c r="C75" s="3" t="s">
        <v>1859</v>
      </c>
      <c r="D75" s="53">
        <v>1100000</v>
      </c>
      <c r="E75" s="53">
        <v>1100000</v>
      </c>
      <c r="F75" s="53">
        <v>0</v>
      </c>
      <c r="G75" s="53">
        <v>0</v>
      </c>
      <c r="H75" s="53">
        <v>0</v>
      </c>
      <c r="I75" s="53">
        <v>1093914.98</v>
      </c>
      <c r="J75" s="53">
        <v>99.446816363636358</v>
      </c>
      <c r="K75" s="53">
        <v>0</v>
      </c>
      <c r="L75" s="53">
        <v>0</v>
      </c>
      <c r="M75" s="53">
        <v>1093914.98</v>
      </c>
      <c r="N75" s="53">
        <v>0</v>
      </c>
      <c r="O75" s="53">
        <v>1093914.98</v>
      </c>
      <c r="P75" s="53">
        <v>0</v>
      </c>
      <c r="Q75" s="53">
        <v>0</v>
      </c>
      <c r="R75" s="53">
        <v>0</v>
      </c>
      <c r="S75" s="3" t="s">
        <v>161</v>
      </c>
      <c r="T75" s="3" t="s">
        <v>162</v>
      </c>
      <c r="U75" s="3" t="s">
        <v>163</v>
      </c>
      <c r="V75" s="3" t="s">
        <v>162</v>
      </c>
      <c r="W75" s="3" t="s">
        <v>33</v>
      </c>
      <c r="X75" s="3" t="s">
        <v>164</v>
      </c>
      <c r="Y75" s="3" t="s">
        <v>35</v>
      </c>
      <c r="Z75" s="54">
        <v>44734</v>
      </c>
      <c r="AA75" s="54">
        <v>45199</v>
      </c>
      <c r="AB75" s="3" t="s">
        <v>36</v>
      </c>
      <c r="AC75" s="53">
        <v>1100000</v>
      </c>
      <c r="AD75" s="3" t="s">
        <v>163</v>
      </c>
      <c r="AE75" s="3" t="s">
        <v>37</v>
      </c>
    </row>
    <row r="76" spans="1:31" x14ac:dyDescent="0.3">
      <c r="A76" s="3" t="s">
        <v>177</v>
      </c>
      <c r="B76" s="3" t="s">
        <v>178</v>
      </c>
      <c r="C76" s="3" t="s">
        <v>1856</v>
      </c>
      <c r="D76" s="53">
        <v>2550000</v>
      </c>
      <c r="E76" s="53">
        <v>2550000</v>
      </c>
      <c r="F76" s="53">
        <v>0</v>
      </c>
      <c r="G76" s="53">
        <v>0</v>
      </c>
      <c r="H76" s="53">
        <v>0</v>
      </c>
      <c r="I76" s="53">
        <v>2470561.36</v>
      </c>
      <c r="J76" s="53">
        <v>96.884759215686273</v>
      </c>
      <c r="K76" s="53">
        <v>0</v>
      </c>
      <c r="L76" s="53">
        <v>0</v>
      </c>
      <c r="M76" s="53">
        <v>2470561.36</v>
      </c>
      <c r="N76" s="53">
        <v>0</v>
      </c>
      <c r="O76" s="53">
        <v>2470561.36</v>
      </c>
      <c r="P76" s="53">
        <v>0</v>
      </c>
      <c r="Q76" s="53">
        <v>0</v>
      </c>
      <c r="R76" s="53">
        <v>0</v>
      </c>
      <c r="S76" s="3" t="s">
        <v>75</v>
      </c>
      <c r="T76" s="3" t="s">
        <v>76</v>
      </c>
      <c r="U76" s="3" t="s">
        <v>77</v>
      </c>
      <c r="V76" s="3" t="s">
        <v>76</v>
      </c>
      <c r="W76" s="3" t="s">
        <v>33</v>
      </c>
      <c r="X76" s="3" t="s">
        <v>78</v>
      </c>
      <c r="Y76" s="3" t="s">
        <v>35</v>
      </c>
      <c r="Z76" s="54">
        <v>44733</v>
      </c>
      <c r="AA76" s="54">
        <v>45291</v>
      </c>
      <c r="AB76" s="3" t="s">
        <v>36</v>
      </c>
      <c r="AC76" s="53">
        <v>2550000</v>
      </c>
      <c r="AD76" s="3" t="s">
        <v>77</v>
      </c>
      <c r="AE76" s="3" t="s">
        <v>37</v>
      </c>
    </row>
    <row r="77" spans="1:31" x14ac:dyDescent="0.3">
      <c r="A77" s="3" t="s">
        <v>179</v>
      </c>
      <c r="B77" s="3" t="s">
        <v>180</v>
      </c>
      <c r="C77" s="3" t="s">
        <v>1860</v>
      </c>
      <c r="D77" s="53">
        <v>9000000</v>
      </c>
      <c r="E77" s="53">
        <v>9000000</v>
      </c>
      <c r="F77" s="53">
        <v>0</v>
      </c>
      <c r="G77" s="53">
        <v>0</v>
      </c>
      <c r="H77" s="53">
        <v>0</v>
      </c>
      <c r="I77" s="53">
        <v>9874550.2100000009</v>
      </c>
      <c r="J77" s="53">
        <v>109.71722455555556</v>
      </c>
      <c r="K77" s="53">
        <v>0</v>
      </c>
      <c r="L77" s="53">
        <v>0</v>
      </c>
      <c r="M77" s="53">
        <v>9874550.2100000009</v>
      </c>
      <c r="N77" s="53">
        <v>0</v>
      </c>
      <c r="O77" s="53">
        <v>9874550.2100000009</v>
      </c>
      <c r="P77" s="53">
        <v>0</v>
      </c>
      <c r="Q77" s="53">
        <v>0</v>
      </c>
      <c r="R77" s="53">
        <v>0</v>
      </c>
      <c r="S77" s="3" t="s">
        <v>111</v>
      </c>
      <c r="T77" s="3" t="s">
        <v>112</v>
      </c>
      <c r="U77" s="3" t="s">
        <v>113</v>
      </c>
      <c r="V77" s="3" t="s">
        <v>112</v>
      </c>
      <c r="W77" s="3" t="s">
        <v>33</v>
      </c>
      <c r="X77" s="3" t="s">
        <v>114</v>
      </c>
      <c r="Y77" s="3" t="s">
        <v>35</v>
      </c>
      <c r="Z77" s="54">
        <v>44740</v>
      </c>
      <c r="AA77" s="54">
        <v>45291</v>
      </c>
      <c r="AB77" s="3" t="s">
        <v>36</v>
      </c>
      <c r="AC77" s="53">
        <v>9000000</v>
      </c>
      <c r="AD77" s="3" t="s">
        <v>113</v>
      </c>
      <c r="AE77" s="3" t="s">
        <v>37</v>
      </c>
    </row>
    <row r="78" spans="1:31" x14ac:dyDescent="0.3">
      <c r="A78" s="3" t="s">
        <v>181</v>
      </c>
      <c r="B78" s="3" t="s">
        <v>182</v>
      </c>
      <c r="C78" s="3" t="s">
        <v>1860</v>
      </c>
      <c r="D78" s="53">
        <v>1300000</v>
      </c>
      <c r="E78" s="53">
        <v>1300000</v>
      </c>
      <c r="F78" s="53">
        <v>0</v>
      </c>
      <c r="G78" s="53">
        <v>0</v>
      </c>
      <c r="H78" s="53">
        <v>0</v>
      </c>
      <c r="I78" s="53">
        <v>1153397.8500000001</v>
      </c>
      <c r="J78" s="53">
        <v>88.722911538461545</v>
      </c>
      <c r="K78" s="53">
        <v>0</v>
      </c>
      <c r="L78" s="53">
        <v>0</v>
      </c>
      <c r="M78" s="53">
        <v>1153397.8500000001</v>
      </c>
      <c r="N78" s="53">
        <v>0</v>
      </c>
      <c r="O78" s="53">
        <v>1153397.8500000001</v>
      </c>
      <c r="P78" s="53">
        <v>0</v>
      </c>
      <c r="Q78" s="53">
        <v>0</v>
      </c>
      <c r="R78" s="53">
        <v>0</v>
      </c>
      <c r="S78" s="3" t="s">
        <v>129</v>
      </c>
      <c r="T78" s="3" t="s">
        <v>112</v>
      </c>
      <c r="U78" s="3" t="s">
        <v>113</v>
      </c>
      <c r="V78" s="3" t="s">
        <v>112</v>
      </c>
      <c r="W78" s="3" t="s">
        <v>33</v>
      </c>
      <c r="X78" s="3" t="s">
        <v>114</v>
      </c>
      <c r="Y78" s="3" t="s">
        <v>35</v>
      </c>
      <c r="Z78" s="54">
        <v>44740</v>
      </c>
      <c r="AA78" s="54">
        <v>45290</v>
      </c>
      <c r="AB78" s="3" t="s">
        <v>36</v>
      </c>
      <c r="AC78" s="53">
        <v>1300000</v>
      </c>
      <c r="AD78" s="3" t="s">
        <v>113</v>
      </c>
      <c r="AE78" s="3" t="s">
        <v>37</v>
      </c>
    </row>
    <row r="79" spans="1:31" x14ac:dyDescent="0.3">
      <c r="A79" s="3" t="s">
        <v>183</v>
      </c>
      <c r="B79" s="3" t="s">
        <v>184</v>
      </c>
      <c r="C79" s="3" t="s">
        <v>1860</v>
      </c>
      <c r="D79" s="53">
        <v>2800000</v>
      </c>
      <c r="E79" s="53">
        <v>2800000</v>
      </c>
      <c r="F79" s="53">
        <v>0</v>
      </c>
      <c r="G79" s="53">
        <v>0</v>
      </c>
      <c r="H79" s="53">
        <v>0</v>
      </c>
      <c r="I79" s="53">
        <v>2560501.83</v>
      </c>
      <c r="J79" s="53">
        <v>91.446493928571428</v>
      </c>
      <c r="K79" s="53">
        <v>0</v>
      </c>
      <c r="L79" s="53">
        <v>0</v>
      </c>
      <c r="M79" s="53">
        <v>2560501.83</v>
      </c>
      <c r="N79" s="53">
        <v>0</v>
      </c>
      <c r="O79" s="53">
        <v>2560501.83</v>
      </c>
      <c r="P79" s="53">
        <v>0</v>
      </c>
      <c r="Q79" s="53">
        <v>0</v>
      </c>
      <c r="R79" s="53">
        <v>0</v>
      </c>
      <c r="S79" s="3" t="s">
        <v>111</v>
      </c>
      <c r="T79" s="3" t="s">
        <v>112</v>
      </c>
      <c r="U79" s="3" t="s">
        <v>113</v>
      </c>
      <c r="V79" s="3" t="s">
        <v>112</v>
      </c>
      <c r="W79" s="3" t="s">
        <v>33</v>
      </c>
      <c r="X79" s="3" t="s">
        <v>114</v>
      </c>
      <c r="Y79" s="3" t="s">
        <v>35</v>
      </c>
      <c r="Z79" s="54">
        <v>44740</v>
      </c>
      <c r="AA79" s="54">
        <v>45382</v>
      </c>
      <c r="AB79" s="3" t="s">
        <v>36</v>
      </c>
      <c r="AC79" s="53">
        <v>2800000</v>
      </c>
      <c r="AD79" s="3" t="s">
        <v>113</v>
      </c>
      <c r="AE79" s="3" t="s">
        <v>37</v>
      </c>
    </row>
    <row r="80" spans="1:31" x14ac:dyDescent="0.3">
      <c r="A80" s="3" t="s">
        <v>185</v>
      </c>
      <c r="B80" s="3" t="s">
        <v>186</v>
      </c>
      <c r="C80" s="3" t="s">
        <v>1860</v>
      </c>
      <c r="D80" s="53">
        <v>1500000</v>
      </c>
      <c r="E80" s="53">
        <v>1500000</v>
      </c>
      <c r="F80" s="53">
        <v>0</v>
      </c>
      <c r="G80" s="53">
        <v>0</v>
      </c>
      <c r="H80" s="53">
        <v>0</v>
      </c>
      <c r="I80" s="53">
        <v>1433430.05</v>
      </c>
      <c r="J80" s="53">
        <v>95.562003333333337</v>
      </c>
      <c r="K80" s="53">
        <v>0</v>
      </c>
      <c r="L80" s="53">
        <v>0</v>
      </c>
      <c r="M80" s="53">
        <v>1433430.05</v>
      </c>
      <c r="N80" s="53">
        <v>0</v>
      </c>
      <c r="O80" s="53">
        <v>1433430.05</v>
      </c>
      <c r="P80" s="53">
        <v>0</v>
      </c>
      <c r="Q80" s="53">
        <v>0</v>
      </c>
      <c r="R80" s="53">
        <v>0</v>
      </c>
      <c r="S80" s="3" t="s">
        <v>111</v>
      </c>
      <c r="T80" s="3" t="s">
        <v>112</v>
      </c>
      <c r="U80" s="3" t="s">
        <v>113</v>
      </c>
      <c r="V80" s="3" t="s">
        <v>112</v>
      </c>
      <c r="W80" s="3" t="s">
        <v>33</v>
      </c>
      <c r="X80" s="3" t="s">
        <v>114</v>
      </c>
      <c r="Y80" s="3" t="s">
        <v>35</v>
      </c>
      <c r="Z80" s="54">
        <v>44740</v>
      </c>
      <c r="AA80" s="54">
        <v>45382</v>
      </c>
      <c r="AB80" s="3" t="s">
        <v>36</v>
      </c>
      <c r="AC80" s="53">
        <v>1500000</v>
      </c>
      <c r="AD80" s="3" t="s">
        <v>113</v>
      </c>
      <c r="AE80" s="3" t="s">
        <v>37</v>
      </c>
    </row>
    <row r="81" spans="1:31" x14ac:dyDescent="0.3">
      <c r="A81" s="3" t="s">
        <v>187</v>
      </c>
      <c r="B81" s="3" t="s">
        <v>188</v>
      </c>
      <c r="C81" s="3" t="s">
        <v>1854</v>
      </c>
      <c r="D81" s="53">
        <v>5700000</v>
      </c>
      <c r="E81" s="53">
        <v>5700000</v>
      </c>
      <c r="F81" s="53">
        <v>0</v>
      </c>
      <c r="G81" s="53">
        <v>0</v>
      </c>
      <c r="H81" s="53">
        <v>0</v>
      </c>
      <c r="I81" s="53">
        <v>5160933.25</v>
      </c>
      <c r="J81" s="53">
        <v>90.542688596491232</v>
      </c>
      <c r="K81" s="53">
        <v>0</v>
      </c>
      <c r="L81" s="53">
        <v>0</v>
      </c>
      <c r="M81" s="53">
        <v>5160933.25</v>
      </c>
      <c r="N81" s="53">
        <v>0</v>
      </c>
      <c r="O81" s="53">
        <v>5160933.25</v>
      </c>
      <c r="P81" s="53">
        <v>0</v>
      </c>
      <c r="Q81" s="53">
        <v>0</v>
      </c>
      <c r="R81" s="53">
        <v>0</v>
      </c>
      <c r="S81" s="3" t="s">
        <v>72</v>
      </c>
      <c r="T81" s="3" t="s">
        <v>41</v>
      </c>
      <c r="U81" s="3" t="s">
        <v>42</v>
      </c>
      <c r="V81" s="3" t="s">
        <v>41</v>
      </c>
      <c r="W81" s="3" t="s">
        <v>33</v>
      </c>
      <c r="X81" s="3" t="s">
        <v>43</v>
      </c>
      <c r="Y81" s="3" t="s">
        <v>83</v>
      </c>
      <c r="Z81" s="54">
        <v>44741</v>
      </c>
      <c r="AA81" s="54">
        <v>45382</v>
      </c>
      <c r="AB81" s="3" t="s">
        <v>36</v>
      </c>
      <c r="AC81" s="53">
        <v>5700000</v>
      </c>
      <c r="AD81" s="3" t="s">
        <v>42</v>
      </c>
      <c r="AE81" s="3" t="s">
        <v>37</v>
      </c>
    </row>
    <row r="82" spans="1:31" x14ac:dyDescent="0.3">
      <c r="A82" s="3" t="s">
        <v>189</v>
      </c>
      <c r="B82" s="3" t="s">
        <v>190</v>
      </c>
      <c r="C82" s="3" t="s">
        <v>1858</v>
      </c>
      <c r="D82" s="53">
        <v>6400000</v>
      </c>
      <c r="E82" s="53">
        <v>6400000</v>
      </c>
      <c r="F82" s="53">
        <v>0</v>
      </c>
      <c r="G82" s="53">
        <v>0</v>
      </c>
      <c r="H82" s="53">
        <v>0</v>
      </c>
      <c r="I82" s="53">
        <v>3655776.03</v>
      </c>
      <c r="J82" s="53">
        <v>57.12150046875</v>
      </c>
      <c r="K82" s="53">
        <v>0</v>
      </c>
      <c r="L82" s="53">
        <v>0</v>
      </c>
      <c r="M82" s="53">
        <v>3655776.03</v>
      </c>
      <c r="N82" s="53">
        <v>0</v>
      </c>
      <c r="O82" s="53">
        <v>3655776.03</v>
      </c>
      <c r="P82" s="53">
        <v>0</v>
      </c>
      <c r="Q82" s="53">
        <v>0</v>
      </c>
      <c r="R82" s="53">
        <v>0</v>
      </c>
      <c r="S82" s="3" t="s">
        <v>50</v>
      </c>
      <c r="T82" s="3" t="s">
        <v>51</v>
      </c>
      <c r="U82" s="3" t="s">
        <v>52</v>
      </c>
      <c r="V82" s="3" t="s">
        <v>51</v>
      </c>
      <c r="W82" s="3" t="s">
        <v>33</v>
      </c>
      <c r="X82" s="3" t="s">
        <v>53</v>
      </c>
      <c r="Y82" s="3" t="s">
        <v>83</v>
      </c>
      <c r="Z82" s="54">
        <v>44737</v>
      </c>
      <c r="AA82" s="54">
        <v>45565</v>
      </c>
      <c r="AB82" s="3" t="s">
        <v>36</v>
      </c>
      <c r="AC82" s="53">
        <v>6400000</v>
      </c>
      <c r="AD82" s="3" t="s">
        <v>52</v>
      </c>
      <c r="AE82" s="3" t="s">
        <v>37</v>
      </c>
    </row>
    <row r="83" spans="1:31" x14ac:dyDescent="0.3">
      <c r="A83" s="3" t="s">
        <v>191</v>
      </c>
      <c r="B83" s="3" t="s">
        <v>156</v>
      </c>
      <c r="C83" s="3" t="s">
        <v>1858</v>
      </c>
      <c r="D83" s="53">
        <v>10000000</v>
      </c>
      <c r="E83" s="53">
        <v>10000000</v>
      </c>
      <c r="F83" s="53">
        <v>0</v>
      </c>
      <c r="G83" s="53">
        <v>0</v>
      </c>
      <c r="H83" s="53">
        <v>0</v>
      </c>
      <c r="I83" s="53">
        <v>9868402.7200000007</v>
      </c>
      <c r="J83" s="53">
        <v>98.684027200000003</v>
      </c>
      <c r="K83" s="53">
        <v>0</v>
      </c>
      <c r="L83" s="53">
        <v>0</v>
      </c>
      <c r="M83" s="53">
        <v>9868402.7200000007</v>
      </c>
      <c r="N83" s="53">
        <v>0</v>
      </c>
      <c r="O83" s="53">
        <v>9868402.7200000007</v>
      </c>
      <c r="P83" s="53">
        <v>0</v>
      </c>
      <c r="Q83" s="53">
        <v>0</v>
      </c>
      <c r="R83" s="53">
        <v>0</v>
      </c>
      <c r="S83" s="3" t="s">
        <v>50</v>
      </c>
      <c r="T83" s="3" t="s">
        <v>51</v>
      </c>
      <c r="U83" s="3" t="s">
        <v>52</v>
      </c>
      <c r="V83" s="3" t="s">
        <v>51</v>
      </c>
      <c r="W83" s="3" t="s">
        <v>33</v>
      </c>
      <c r="X83" s="3" t="s">
        <v>53</v>
      </c>
      <c r="Y83" s="3" t="s">
        <v>44</v>
      </c>
      <c r="Z83" s="54">
        <v>44740</v>
      </c>
      <c r="AA83" s="54">
        <v>45657</v>
      </c>
      <c r="AB83" s="3" t="s">
        <v>36</v>
      </c>
      <c r="AC83" s="53">
        <v>10000000</v>
      </c>
      <c r="AD83" s="3" t="s">
        <v>52</v>
      </c>
      <c r="AE83" s="3" t="s">
        <v>37</v>
      </c>
    </row>
    <row r="84" spans="1:31" x14ac:dyDescent="0.3">
      <c r="A84" s="3" t="s">
        <v>192</v>
      </c>
      <c r="B84" s="3" t="s">
        <v>193</v>
      </c>
      <c r="C84" s="3" t="s">
        <v>1855</v>
      </c>
      <c r="D84" s="53">
        <v>6000000</v>
      </c>
      <c r="E84" s="53">
        <v>6000000</v>
      </c>
      <c r="F84" s="53">
        <v>0</v>
      </c>
      <c r="G84" s="53">
        <v>0</v>
      </c>
      <c r="H84" s="53">
        <v>0</v>
      </c>
      <c r="I84" s="53">
        <v>5962487.5499999998</v>
      </c>
      <c r="J84" s="53">
        <v>99.374792499999998</v>
      </c>
      <c r="K84" s="53">
        <v>0</v>
      </c>
      <c r="L84" s="53">
        <v>0</v>
      </c>
      <c r="M84" s="53">
        <v>5962487.5499999998</v>
      </c>
      <c r="N84" s="53">
        <v>0</v>
      </c>
      <c r="O84" s="53">
        <v>5962487.5499999998</v>
      </c>
      <c r="P84" s="53">
        <v>0</v>
      </c>
      <c r="Q84" s="53">
        <v>0</v>
      </c>
      <c r="R84" s="53">
        <v>0</v>
      </c>
      <c r="S84" s="3" t="s">
        <v>56</v>
      </c>
      <c r="T84" s="3" t="s">
        <v>57</v>
      </c>
      <c r="U84" s="3" t="s">
        <v>58</v>
      </c>
      <c r="V84" s="3" t="s">
        <v>57</v>
      </c>
      <c r="W84" s="3" t="s">
        <v>33</v>
      </c>
      <c r="X84" s="3" t="s">
        <v>59</v>
      </c>
      <c r="Y84" s="3" t="s">
        <v>83</v>
      </c>
      <c r="Z84" s="54">
        <v>44746</v>
      </c>
      <c r="AA84" s="54">
        <v>45747</v>
      </c>
      <c r="AB84" s="3" t="s">
        <v>36</v>
      </c>
      <c r="AC84" s="53">
        <v>6000000</v>
      </c>
      <c r="AD84" s="3" t="s">
        <v>58</v>
      </c>
      <c r="AE84" s="3" t="s">
        <v>37</v>
      </c>
    </row>
    <row r="85" spans="1:31" x14ac:dyDescent="0.3">
      <c r="A85" s="3" t="s">
        <v>194</v>
      </c>
      <c r="B85" s="3" t="s">
        <v>195</v>
      </c>
      <c r="C85" s="3" t="s">
        <v>1858</v>
      </c>
      <c r="D85" s="53">
        <v>7000000</v>
      </c>
      <c r="E85" s="53">
        <v>7000000</v>
      </c>
      <c r="F85" s="53">
        <v>0</v>
      </c>
      <c r="G85" s="53">
        <v>0</v>
      </c>
      <c r="H85" s="53">
        <v>0</v>
      </c>
      <c r="I85" s="53">
        <v>5168853.8499999996</v>
      </c>
      <c r="J85" s="53">
        <v>73.840769285714273</v>
      </c>
      <c r="K85" s="53">
        <v>0</v>
      </c>
      <c r="L85" s="53">
        <v>0</v>
      </c>
      <c r="M85" s="53">
        <v>5168853.8499999996</v>
      </c>
      <c r="N85" s="53">
        <v>0</v>
      </c>
      <c r="O85" s="53">
        <v>5168853.8499999996</v>
      </c>
      <c r="P85" s="53">
        <v>0</v>
      </c>
      <c r="Q85" s="53">
        <v>0</v>
      </c>
      <c r="R85" s="53">
        <v>0</v>
      </c>
      <c r="S85" s="3" t="s">
        <v>50</v>
      </c>
      <c r="T85" s="3" t="s">
        <v>51</v>
      </c>
      <c r="U85" s="3" t="s">
        <v>52</v>
      </c>
      <c r="V85" s="3" t="s">
        <v>51</v>
      </c>
      <c r="W85" s="3" t="s">
        <v>33</v>
      </c>
      <c r="X85" s="3" t="s">
        <v>53</v>
      </c>
      <c r="Y85" s="3" t="s">
        <v>83</v>
      </c>
      <c r="Z85" s="54">
        <v>44740</v>
      </c>
      <c r="AA85" s="54">
        <v>45657</v>
      </c>
      <c r="AB85" s="3" t="s">
        <v>36</v>
      </c>
      <c r="AC85" s="53">
        <v>7000000</v>
      </c>
      <c r="AD85" s="3" t="s">
        <v>52</v>
      </c>
      <c r="AE85" s="3" t="s">
        <v>37</v>
      </c>
    </row>
    <row r="86" spans="1:31" x14ac:dyDescent="0.3">
      <c r="A86" s="3" t="s">
        <v>196</v>
      </c>
      <c r="B86" s="3" t="s">
        <v>197</v>
      </c>
      <c r="C86" s="3" t="s">
        <v>1854</v>
      </c>
      <c r="D86" s="53">
        <v>600000</v>
      </c>
      <c r="E86" s="53">
        <v>600000</v>
      </c>
      <c r="F86" s="53">
        <v>0</v>
      </c>
      <c r="G86" s="53">
        <v>0</v>
      </c>
      <c r="H86" s="53">
        <v>0</v>
      </c>
      <c r="I86" s="53">
        <v>468171.32</v>
      </c>
      <c r="J86" s="53">
        <v>78.028553333333335</v>
      </c>
      <c r="K86" s="53">
        <v>0</v>
      </c>
      <c r="L86" s="53">
        <v>0</v>
      </c>
      <c r="M86" s="53">
        <v>468171.32</v>
      </c>
      <c r="N86" s="53">
        <v>0</v>
      </c>
      <c r="O86" s="53">
        <v>468171.32</v>
      </c>
      <c r="P86" s="53">
        <v>0</v>
      </c>
      <c r="Q86" s="53">
        <v>0</v>
      </c>
      <c r="R86" s="53">
        <v>0</v>
      </c>
      <c r="S86" s="3" t="s">
        <v>72</v>
      </c>
      <c r="T86" s="3" t="s">
        <v>41</v>
      </c>
      <c r="U86" s="3" t="s">
        <v>42</v>
      </c>
      <c r="V86" s="3" t="s">
        <v>41</v>
      </c>
      <c r="W86" s="3" t="s">
        <v>33</v>
      </c>
      <c r="X86" s="3" t="s">
        <v>43</v>
      </c>
      <c r="Y86" s="3" t="s">
        <v>35</v>
      </c>
      <c r="Z86" s="54">
        <v>44743</v>
      </c>
      <c r="AA86" s="54">
        <v>45291</v>
      </c>
      <c r="AB86" s="3" t="s">
        <v>36</v>
      </c>
      <c r="AC86" s="53">
        <v>600000</v>
      </c>
      <c r="AD86" s="3" t="s">
        <v>42</v>
      </c>
      <c r="AE86" s="3" t="s">
        <v>37</v>
      </c>
    </row>
    <row r="87" spans="1:31" x14ac:dyDescent="0.3">
      <c r="A87" s="3" t="s">
        <v>198</v>
      </c>
      <c r="B87" s="3" t="s">
        <v>199</v>
      </c>
      <c r="C87" s="3" t="s">
        <v>1860</v>
      </c>
      <c r="D87" s="53">
        <v>8000000</v>
      </c>
      <c r="E87" s="53">
        <v>8000000</v>
      </c>
      <c r="F87" s="53">
        <v>0</v>
      </c>
      <c r="G87" s="53">
        <v>0</v>
      </c>
      <c r="H87" s="53">
        <v>0</v>
      </c>
      <c r="I87" s="53">
        <v>8797008.4800000004</v>
      </c>
      <c r="J87" s="53">
        <v>109.96260600000001</v>
      </c>
      <c r="K87" s="53">
        <v>0</v>
      </c>
      <c r="L87" s="53">
        <v>0</v>
      </c>
      <c r="M87" s="53">
        <v>8797008.4800000004</v>
      </c>
      <c r="N87" s="53">
        <v>0</v>
      </c>
      <c r="O87" s="53">
        <v>8797008.4800000004</v>
      </c>
      <c r="P87" s="53">
        <v>0</v>
      </c>
      <c r="Q87" s="53">
        <v>0</v>
      </c>
      <c r="R87" s="53">
        <v>0</v>
      </c>
      <c r="S87" s="3" t="s">
        <v>129</v>
      </c>
      <c r="T87" s="3" t="s">
        <v>112</v>
      </c>
      <c r="U87" s="3" t="s">
        <v>113</v>
      </c>
      <c r="V87" s="3" t="s">
        <v>112</v>
      </c>
      <c r="W87" s="3" t="s">
        <v>33</v>
      </c>
      <c r="X87" s="3" t="s">
        <v>114</v>
      </c>
      <c r="Y87" s="3" t="s">
        <v>35</v>
      </c>
      <c r="Z87" s="54">
        <v>44742</v>
      </c>
      <c r="AA87" s="54">
        <v>45380</v>
      </c>
      <c r="AB87" s="3" t="s">
        <v>36</v>
      </c>
      <c r="AC87" s="53">
        <v>8000000</v>
      </c>
      <c r="AD87" s="3" t="s">
        <v>113</v>
      </c>
      <c r="AE87" s="3" t="s">
        <v>37</v>
      </c>
    </row>
    <row r="88" spans="1:31" x14ac:dyDescent="0.3">
      <c r="A88" s="3" t="s">
        <v>200</v>
      </c>
      <c r="B88" s="3" t="s">
        <v>201</v>
      </c>
      <c r="C88" s="3" t="s">
        <v>1860</v>
      </c>
      <c r="D88" s="53">
        <v>4700000</v>
      </c>
      <c r="E88" s="53">
        <v>4700000</v>
      </c>
      <c r="F88" s="53">
        <v>0</v>
      </c>
      <c r="G88" s="53">
        <v>0</v>
      </c>
      <c r="H88" s="53">
        <v>0</v>
      </c>
      <c r="I88" s="53">
        <v>4930608.37</v>
      </c>
      <c r="J88" s="53">
        <v>104.90656106382978</v>
      </c>
      <c r="K88" s="53">
        <v>0</v>
      </c>
      <c r="L88" s="53">
        <v>0</v>
      </c>
      <c r="M88" s="53">
        <v>4930608.37</v>
      </c>
      <c r="N88" s="53">
        <v>0</v>
      </c>
      <c r="O88" s="53">
        <v>4930608.37</v>
      </c>
      <c r="P88" s="53">
        <v>0</v>
      </c>
      <c r="Q88" s="53">
        <v>0</v>
      </c>
      <c r="R88" s="53">
        <v>0</v>
      </c>
      <c r="S88" s="3" t="s">
        <v>129</v>
      </c>
      <c r="T88" s="3" t="s">
        <v>112</v>
      </c>
      <c r="U88" s="3" t="s">
        <v>113</v>
      </c>
      <c r="V88" s="3" t="s">
        <v>112</v>
      </c>
      <c r="W88" s="3" t="s">
        <v>33</v>
      </c>
      <c r="X88" s="3" t="s">
        <v>114</v>
      </c>
      <c r="Y88" s="3" t="s">
        <v>35</v>
      </c>
      <c r="Z88" s="54">
        <v>44742</v>
      </c>
      <c r="AA88" s="54">
        <v>45377</v>
      </c>
      <c r="AB88" s="3" t="s">
        <v>36</v>
      </c>
      <c r="AC88" s="53">
        <v>4700000</v>
      </c>
      <c r="AD88" s="3" t="s">
        <v>113</v>
      </c>
      <c r="AE88" s="3" t="s">
        <v>37</v>
      </c>
    </row>
    <row r="89" spans="1:31" x14ac:dyDescent="0.3">
      <c r="A89" s="3" t="s">
        <v>202</v>
      </c>
      <c r="B89" s="3" t="s">
        <v>203</v>
      </c>
      <c r="C89" s="3" t="s">
        <v>1858</v>
      </c>
      <c r="D89" s="53">
        <v>8300000</v>
      </c>
      <c r="E89" s="53">
        <v>8300000</v>
      </c>
      <c r="F89" s="53">
        <v>0</v>
      </c>
      <c r="G89" s="53">
        <v>0</v>
      </c>
      <c r="H89" s="53">
        <v>0</v>
      </c>
      <c r="I89" s="53">
        <v>6923502</v>
      </c>
      <c r="J89" s="53">
        <v>83.415686746987959</v>
      </c>
      <c r="K89" s="53">
        <v>0</v>
      </c>
      <c r="L89" s="53">
        <v>0</v>
      </c>
      <c r="M89" s="53">
        <v>6923502</v>
      </c>
      <c r="N89" s="53">
        <v>0</v>
      </c>
      <c r="O89" s="53">
        <v>6923502</v>
      </c>
      <c r="P89" s="53">
        <v>0</v>
      </c>
      <c r="Q89" s="53">
        <v>0</v>
      </c>
      <c r="R89" s="53">
        <v>0</v>
      </c>
      <c r="S89" s="3" t="s">
        <v>50</v>
      </c>
      <c r="T89" s="3" t="s">
        <v>51</v>
      </c>
      <c r="U89" s="3" t="s">
        <v>52</v>
      </c>
      <c r="V89" s="3" t="s">
        <v>51</v>
      </c>
      <c r="W89" s="3" t="s">
        <v>33</v>
      </c>
      <c r="X89" s="3" t="s">
        <v>53</v>
      </c>
      <c r="Y89" s="3" t="s">
        <v>35</v>
      </c>
      <c r="Z89" s="54">
        <v>44743</v>
      </c>
      <c r="AA89" s="54">
        <v>45657</v>
      </c>
      <c r="AB89" s="3" t="s">
        <v>36</v>
      </c>
      <c r="AC89" s="53">
        <v>8300000</v>
      </c>
      <c r="AD89" s="3" t="s">
        <v>52</v>
      </c>
      <c r="AE89" s="3" t="s">
        <v>37</v>
      </c>
    </row>
    <row r="90" spans="1:31" x14ac:dyDescent="0.3">
      <c r="A90" s="3" t="s">
        <v>204</v>
      </c>
      <c r="B90" s="3" t="s">
        <v>205</v>
      </c>
      <c r="C90" s="3" t="s">
        <v>1858</v>
      </c>
      <c r="D90" s="53">
        <v>800000</v>
      </c>
      <c r="E90" s="53">
        <v>800000</v>
      </c>
      <c r="F90" s="53">
        <v>0</v>
      </c>
      <c r="G90" s="53">
        <v>0</v>
      </c>
      <c r="H90" s="53">
        <v>0</v>
      </c>
      <c r="I90" s="53">
        <v>799092.4</v>
      </c>
      <c r="J90" s="53">
        <v>99.88655</v>
      </c>
      <c r="K90" s="53">
        <v>0</v>
      </c>
      <c r="L90" s="53">
        <v>0</v>
      </c>
      <c r="M90" s="53">
        <v>799092.4</v>
      </c>
      <c r="N90" s="53">
        <v>0</v>
      </c>
      <c r="O90" s="53">
        <v>799092.4</v>
      </c>
      <c r="P90" s="53">
        <v>0</v>
      </c>
      <c r="Q90" s="53">
        <v>0</v>
      </c>
      <c r="R90" s="53">
        <v>0</v>
      </c>
      <c r="S90" s="3" t="s">
        <v>50</v>
      </c>
      <c r="T90" s="3" t="s">
        <v>51</v>
      </c>
      <c r="U90" s="3" t="s">
        <v>52</v>
      </c>
      <c r="V90" s="3" t="s">
        <v>51</v>
      </c>
      <c r="W90" s="3" t="s">
        <v>33</v>
      </c>
      <c r="X90" s="3" t="s">
        <v>53</v>
      </c>
      <c r="Y90" s="3" t="s">
        <v>35</v>
      </c>
      <c r="Z90" s="54">
        <v>44743</v>
      </c>
      <c r="AA90" s="54">
        <v>45565</v>
      </c>
      <c r="AB90" s="3" t="s">
        <v>36</v>
      </c>
      <c r="AC90" s="53">
        <v>800000</v>
      </c>
      <c r="AD90" s="3" t="s">
        <v>52</v>
      </c>
      <c r="AE90" s="3" t="s">
        <v>37</v>
      </c>
    </row>
    <row r="91" spans="1:31" x14ac:dyDescent="0.3">
      <c r="A91" s="3" t="s">
        <v>206</v>
      </c>
      <c r="B91" s="3" t="s">
        <v>207</v>
      </c>
      <c r="C91" s="3" t="s">
        <v>1857</v>
      </c>
      <c r="D91" s="53">
        <v>3900000</v>
      </c>
      <c r="E91" s="53">
        <v>3900000</v>
      </c>
      <c r="F91" s="53">
        <v>0</v>
      </c>
      <c r="G91" s="53">
        <v>0</v>
      </c>
      <c r="H91" s="53">
        <v>0</v>
      </c>
      <c r="I91" s="53">
        <v>3893881.71</v>
      </c>
      <c r="J91" s="53">
        <v>99.843120769230765</v>
      </c>
      <c r="K91" s="53">
        <v>0</v>
      </c>
      <c r="L91" s="53">
        <v>0</v>
      </c>
      <c r="M91" s="53">
        <v>3893881.71</v>
      </c>
      <c r="N91" s="53">
        <v>0</v>
      </c>
      <c r="O91" s="53">
        <v>3893881.71</v>
      </c>
      <c r="P91" s="53">
        <v>0</v>
      </c>
      <c r="Q91" s="53">
        <v>0</v>
      </c>
      <c r="R91" s="53">
        <v>0</v>
      </c>
      <c r="S91" s="3" t="s">
        <v>208</v>
      </c>
      <c r="T91" s="3" t="s">
        <v>100</v>
      </c>
      <c r="U91" s="3" t="s">
        <v>101</v>
      </c>
      <c r="V91" s="3" t="s">
        <v>100</v>
      </c>
      <c r="W91" s="3" t="s">
        <v>33</v>
      </c>
      <c r="X91" s="3" t="s">
        <v>102</v>
      </c>
      <c r="Y91" s="3" t="s">
        <v>35</v>
      </c>
      <c r="Z91" s="54">
        <v>44743</v>
      </c>
      <c r="AA91" s="54">
        <v>45199</v>
      </c>
      <c r="AB91" s="3" t="s">
        <v>36</v>
      </c>
      <c r="AC91" s="53">
        <v>3900000</v>
      </c>
      <c r="AD91" s="3" t="s">
        <v>101</v>
      </c>
      <c r="AE91" s="3" t="s">
        <v>37</v>
      </c>
    </row>
    <row r="92" spans="1:31" x14ac:dyDescent="0.3">
      <c r="A92" s="3" t="s">
        <v>209</v>
      </c>
      <c r="B92" s="3" t="s">
        <v>210</v>
      </c>
      <c r="C92" s="3" t="s">
        <v>1860</v>
      </c>
      <c r="D92" s="53">
        <v>10000000</v>
      </c>
      <c r="E92" s="53">
        <v>10000000</v>
      </c>
      <c r="F92" s="53">
        <v>0</v>
      </c>
      <c r="G92" s="53">
        <v>0</v>
      </c>
      <c r="H92" s="53">
        <v>0</v>
      </c>
      <c r="I92" s="53">
        <v>9965915.0500000007</v>
      </c>
      <c r="J92" s="53">
        <v>99.65915050000001</v>
      </c>
      <c r="K92" s="53">
        <v>0</v>
      </c>
      <c r="L92" s="53">
        <v>0</v>
      </c>
      <c r="M92" s="53">
        <v>9965915.0500000007</v>
      </c>
      <c r="N92" s="53">
        <v>0</v>
      </c>
      <c r="O92" s="53">
        <v>9965915.0500000007</v>
      </c>
      <c r="P92" s="53">
        <v>0</v>
      </c>
      <c r="Q92" s="53">
        <v>0</v>
      </c>
      <c r="R92" s="53">
        <v>0</v>
      </c>
      <c r="S92" s="3" t="s">
        <v>129</v>
      </c>
      <c r="T92" s="3" t="s">
        <v>112</v>
      </c>
      <c r="U92" s="3" t="s">
        <v>113</v>
      </c>
      <c r="V92" s="3" t="s">
        <v>112</v>
      </c>
      <c r="W92" s="3" t="s">
        <v>33</v>
      </c>
      <c r="X92" s="3" t="s">
        <v>114</v>
      </c>
      <c r="Y92" s="3" t="s">
        <v>83</v>
      </c>
      <c r="Z92" s="54">
        <v>44747</v>
      </c>
      <c r="AA92" s="54">
        <v>45657</v>
      </c>
      <c r="AB92" s="3" t="s">
        <v>36</v>
      </c>
      <c r="AC92" s="53">
        <v>10000000</v>
      </c>
      <c r="AD92" s="3" t="s">
        <v>113</v>
      </c>
      <c r="AE92" s="3" t="s">
        <v>37</v>
      </c>
    </row>
    <row r="93" spans="1:31" x14ac:dyDescent="0.3">
      <c r="A93" s="3" t="s">
        <v>211</v>
      </c>
      <c r="B93" s="3" t="s">
        <v>212</v>
      </c>
      <c r="C93" s="3" t="s">
        <v>1860</v>
      </c>
      <c r="D93" s="53">
        <v>2000000</v>
      </c>
      <c r="E93" s="53">
        <v>2000000</v>
      </c>
      <c r="F93" s="53">
        <v>0</v>
      </c>
      <c r="G93" s="53">
        <v>0</v>
      </c>
      <c r="H93" s="53">
        <v>0</v>
      </c>
      <c r="I93" s="53">
        <v>2179098.4700000002</v>
      </c>
      <c r="J93" s="53">
        <v>108.95492350000001</v>
      </c>
      <c r="K93" s="53">
        <v>0</v>
      </c>
      <c r="L93" s="53">
        <v>0</v>
      </c>
      <c r="M93" s="53">
        <v>2179098.4700000002</v>
      </c>
      <c r="N93" s="53">
        <v>0</v>
      </c>
      <c r="O93" s="53">
        <v>2179098.4700000002</v>
      </c>
      <c r="P93" s="53">
        <v>0</v>
      </c>
      <c r="Q93" s="53">
        <v>0</v>
      </c>
      <c r="R93" s="53">
        <v>0</v>
      </c>
      <c r="S93" s="3" t="s">
        <v>129</v>
      </c>
      <c r="T93" s="3" t="s">
        <v>112</v>
      </c>
      <c r="U93" s="3" t="s">
        <v>113</v>
      </c>
      <c r="V93" s="3" t="s">
        <v>112</v>
      </c>
      <c r="W93" s="3" t="s">
        <v>33</v>
      </c>
      <c r="X93" s="3" t="s">
        <v>114</v>
      </c>
      <c r="Y93" s="3" t="s">
        <v>86</v>
      </c>
      <c r="Z93" s="54">
        <v>44747</v>
      </c>
      <c r="AA93" s="54">
        <v>45382</v>
      </c>
      <c r="AB93" s="3" t="s">
        <v>36</v>
      </c>
      <c r="AC93" s="53">
        <v>2000000</v>
      </c>
      <c r="AD93" s="3" t="s">
        <v>113</v>
      </c>
      <c r="AE93" s="3" t="s">
        <v>37</v>
      </c>
    </row>
    <row r="94" spans="1:31" x14ac:dyDescent="0.3">
      <c r="A94" s="3" t="s">
        <v>213</v>
      </c>
      <c r="B94" s="3" t="s">
        <v>214</v>
      </c>
      <c r="C94" s="3" t="s">
        <v>1860</v>
      </c>
      <c r="D94" s="53">
        <v>1000000</v>
      </c>
      <c r="E94" s="53">
        <v>1000000</v>
      </c>
      <c r="F94" s="53">
        <v>0</v>
      </c>
      <c r="G94" s="53">
        <v>0</v>
      </c>
      <c r="H94" s="53">
        <v>0</v>
      </c>
      <c r="I94" s="53">
        <v>1073369.51</v>
      </c>
      <c r="J94" s="53">
        <v>107.336951</v>
      </c>
      <c r="K94" s="53">
        <v>0</v>
      </c>
      <c r="L94" s="53">
        <v>0</v>
      </c>
      <c r="M94" s="53">
        <v>1073369.51</v>
      </c>
      <c r="N94" s="53">
        <v>0</v>
      </c>
      <c r="O94" s="53">
        <v>1073369.51</v>
      </c>
      <c r="P94" s="53">
        <v>0</v>
      </c>
      <c r="Q94" s="53">
        <v>0</v>
      </c>
      <c r="R94" s="53">
        <v>0</v>
      </c>
      <c r="S94" s="3" t="s">
        <v>129</v>
      </c>
      <c r="T94" s="3" t="s">
        <v>112</v>
      </c>
      <c r="U94" s="3" t="s">
        <v>113</v>
      </c>
      <c r="V94" s="3" t="s">
        <v>112</v>
      </c>
      <c r="W94" s="3" t="s">
        <v>33</v>
      </c>
      <c r="X94" s="3" t="s">
        <v>114</v>
      </c>
      <c r="Y94" s="3" t="s">
        <v>35</v>
      </c>
      <c r="Z94" s="54">
        <v>44747</v>
      </c>
      <c r="AA94" s="54">
        <v>45382</v>
      </c>
      <c r="AB94" s="3" t="s">
        <v>36</v>
      </c>
      <c r="AC94" s="53">
        <v>1000000</v>
      </c>
      <c r="AD94" s="3" t="s">
        <v>113</v>
      </c>
      <c r="AE94" s="3" t="s">
        <v>37</v>
      </c>
    </row>
    <row r="95" spans="1:31" x14ac:dyDescent="0.3">
      <c r="A95" s="3" t="s">
        <v>215</v>
      </c>
      <c r="B95" s="3" t="s">
        <v>216</v>
      </c>
      <c r="C95" s="3" t="s">
        <v>1853</v>
      </c>
      <c r="D95" s="53">
        <v>900000</v>
      </c>
      <c r="E95" s="53">
        <v>900000</v>
      </c>
      <c r="F95" s="53">
        <v>0</v>
      </c>
      <c r="G95" s="53">
        <v>0</v>
      </c>
      <c r="H95" s="53">
        <v>0</v>
      </c>
      <c r="I95" s="53">
        <v>902844.43</v>
      </c>
      <c r="J95" s="53">
        <v>100.31604777777778</v>
      </c>
      <c r="K95" s="53">
        <v>0</v>
      </c>
      <c r="L95" s="53">
        <v>0</v>
      </c>
      <c r="M95" s="53">
        <v>902844.43</v>
      </c>
      <c r="N95" s="53">
        <v>0</v>
      </c>
      <c r="O95" s="53">
        <v>902844.43</v>
      </c>
      <c r="P95" s="53">
        <v>0</v>
      </c>
      <c r="Q95" s="53">
        <v>0</v>
      </c>
      <c r="R95" s="53">
        <v>0</v>
      </c>
      <c r="S95" s="3" t="s">
        <v>30</v>
      </c>
      <c r="T95" s="3" t="s">
        <v>31</v>
      </c>
      <c r="U95" s="3" t="s">
        <v>32</v>
      </c>
      <c r="V95" s="3" t="s">
        <v>31</v>
      </c>
      <c r="W95" s="3" t="s">
        <v>33</v>
      </c>
      <c r="X95" s="3" t="s">
        <v>34</v>
      </c>
      <c r="Y95" s="3" t="s">
        <v>35</v>
      </c>
      <c r="Z95" s="54">
        <v>44747</v>
      </c>
      <c r="AA95" s="54">
        <v>45199</v>
      </c>
      <c r="AB95" s="3" t="s">
        <v>36</v>
      </c>
      <c r="AC95" s="53">
        <v>900000</v>
      </c>
      <c r="AD95" s="3" t="s">
        <v>32</v>
      </c>
      <c r="AE95" s="3" t="s">
        <v>37</v>
      </c>
    </row>
    <row r="96" spans="1:31" x14ac:dyDescent="0.3">
      <c r="A96" s="3" t="s">
        <v>217</v>
      </c>
      <c r="B96" s="3" t="s">
        <v>218</v>
      </c>
      <c r="C96" s="3" t="s">
        <v>1853</v>
      </c>
      <c r="D96" s="53">
        <v>800000</v>
      </c>
      <c r="E96" s="53">
        <v>800000</v>
      </c>
      <c r="F96" s="53">
        <v>0</v>
      </c>
      <c r="G96" s="53">
        <v>0</v>
      </c>
      <c r="H96" s="53">
        <v>0</v>
      </c>
      <c r="I96" s="53">
        <v>865987.67</v>
      </c>
      <c r="J96" s="53">
        <v>108.24845875000001</v>
      </c>
      <c r="K96" s="53">
        <v>0</v>
      </c>
      <c r="L96" s="53">
        <v>0</v>
      </c>
      <c r="M96" s="53">
        <v>865987.67</v>
      </c>
      <c r="N96" s="53">
        <v>0</v>
      </c>
      <c r="O96" s="53">
        <v>865987.67</v>
      </c>
      <c r="P96" s="53">
        <v>0</v>
      </c>
      <c r="Q96" s="53">
        <v>0</v>
      </c>
      <c r="R96" s="53">
        <v>0</v>
      </c>
      <c r="S96" s="3" t="s">
        <v>30</v>
      </c>
      <c r="T96" s="3" t="s">
        <v>31</v>
      </c>
      <c r="U96" s="3" t="s">
        <v>32</v>
      </c>
      <c r="V96" s="3" t="s">
        <v>31</v>
      </c>
      <c r="W96" s="3" t="s">
        <v>33</v>
      </c>
      <c r="X96" s="3" t="s">
        <v>34</v>
      </c>
      <c r="Y96" s="3" t="s">
        <v>35</v>
      </c>
      <c r="Z96" s="54">
        <v>44747</v>
      </c>
      <c r="AA96" s="54">
        <v>45291</v>
      </c>
      <c r="AB96" s="3" t="s">
        <v>36</v>
      </c>
      <c r="AC96" s="53">
        <v>800000</v>
      </c>
      <c r="AD96" s="3" t="s">
        <v>32</v>
      </c>
      <c r="AE96" s="3" t="s">
        <v>37</v>
      </c>
    </row>
    <row r="97" spans="1:31" x14ac:dyDescent="0.3">
      <c r="A97" s="3" t="s">
        <v>219</v>
      </c>
      <c r="B97" s="3" t="s">
        <v>220</v>
      </c>
      <c r="C97" s="3" t="s">
        <v>1853</v>
      </c>
      <c r="D97" s="53">
        <v>900000</v>
      </c>
      <c r="E97" s="53">
        <v>900000</v>
      </c>
      <c r="F97" s="53">
        <v>0</v>
      </c>
      <c r="G97" s="53">
        <v>0</v>
      </c>
      <c r="H97" s="53">
        <v>0</v>
      </c>
      <c r="I97" s="53">
        <v>987864.15</v>
      </c>
      <c r="J97" s="53">
        <v>109.76268333333334</v>
      </c>
      <c r="K97" s="53">
        <v>0</v>
      </c>
      <c r="L97" s="53">
        <v>0</v>
      </c>
      <c r="M97" s="53">
        <v>987864.15</v>
      </c>
      <c r="N97" s="53">
        <v>0</v>
      </c>
      <c r="O97" s="53">
        <v>987864.15</v>
      </c>
      <c r="P97" s="53">
        <v>0</v>
      </c>
      <c r="Q97" s="53">
        <v>0</v>
      </c>
      <c r="R97" s="53">
        <v>0</v>
      </c>
      <c r="S97" s="3" t="s">
        <v>30</v>
      </c>
      <c r="T97" s="3" t="s">
        <v>31</v>
      </c>
      <c r="U97" s="3" t="s">
        <v>32</v>
      </c>
      <c r="V97" s="3" t="s">
        <v>31</v>
      </c>
      <c r="W97" s="3" t="s">
        <v>33</v>
      </c>
      <c r="X97" s="3" t="s">
        <v>34</v>
      </c>
      <c r="Y97" s="3" t="s">
        <v>35</v>
      </c>
      <c r="Z97" s="54">
        <v>44747</v>
      </c>
      <c r="AA97" s="54">
        <v>45199</v>
      </c>
      <c r="AB97" s="3" t="s">
        <v>36</v>
      </c>
      <c r="AC97" s="53">
        <v>900000</v>
      </c>
      <c r="AD97" s="3" t="s">
        <v>32</v>
      </c>
      <c r="AE97" s="3" t="s">
        <v>37</v>
      </c>
    </row>
    <row r="98" spans="1:31" x14ac:dyDescent="0.3">
      <c r="A98" s="3" t="s">
        <v>221</v>
      </c>
      <c r="B98" s="3" t="s">
        <v>222</v>
      </c>
      <c r="C98" s="3" t="s">
        <v>1853</v>
      </c>
      <c r="D98" s="53">
        <v>900000</v>
      </c>
      <c r="E98" s="53">
        <v>900000</v>
      </c>
      <c r="F98" s="53">
        <v>0</v>
      </c>
      <c r="G98" s="53">
        <v>0</v>
      </c>
      <c r="H98" s="53">
        <v>0</v>
      </c>
      <c r="I98" s="53">
        <v>921885.85</v>
      </c>
      <c r="J98" s="53">
        <v>102.43176111111111</v>
      </c>
      <c r="K98" s="53">
        <v>0</v>
      </c>
      <c r="L98" s="53">
        <v>0</v>
      </c>
      <c r="M98" s="53">
        <v>921885.85</v>
      </c>
      <c r="N98" s="53">
        <v>0</v>
      </c>
      <c r="O98" s="53">
        <v>921885.85</v>
      </c>
      <c r="P98" s="53">
        <v>0</v>
      </c>
      <c r="Q98" s="53">
        <v>0</v>
      </c>
      <c r="R98" s="53">
        <v>0</v>
      </c>
      <c r="S98" s="3" t="s">
        <v>30</v>
      </c>
      <c r="T98" s="3" t="s">
        <v>31</v>
      </c>
      <c r="U98" s="3" t="s">
        <v>32</v>
      </c>
      <c r="V98" s="3" t="s">
        <v>31</v>
      </c>
      <c r="W98" s="3" t="s">
        <v>33</v>
      </c>
      <c r="X98" s="3" t="s">
        <v>34</v>
      </c>
      <c r="Y98" s="3" t="s">
        <v>35</v>
      </c>
      <c r="Z98" s="54">
        <v>44747</v>
      </c>
      <c r="AA98" s="54">
        <v>45199</v>
      </c>
      <c r="AB98" s="3" t="s">
        <v>36</v>
      </c>
      <c r="AC98" s="53">
        <v>900000</v>
      </c>
      <c r="AD98" s="3" t="s">
        <v>32</v>
      </c>
      <c r="AE98" s="3" t="s">
        <v>37</v>
      </c>
    </row>
    <row r="99" spans="1:31" x14ac:dyDescent="0.3">
      <c r="A99" s="3" t="s">
        <v>223</v>
      </c>
      <c r="B99" s="3" t="s">
        <v>224</v>
      </c>
      <c r="C99" s="3" t="s">
        <v>1853</v>
      </c>
      <c r="D99" s="53">
        <v>900000</v>
      </c>
      <c r="E99" s="53">
        <v>900000</v>
      </c>
      <c r="F99" s="53">
        <v>0</v>
      </c>
      <c r="G99" s="53">
        <v>0</v>
      </c>
      <c r="H99" s="53">
        <v>0</v>
      </c>
      <c r="I99" s="53">
        <v>894499.63</v>
      </c>
      <c r="J99" s="53">
        <v>99.388847777777784</v>
      </c>
      <c r="K99" s="53">
        <v>0</v>
      </c>
      <c r="L99" s="53">
        <v>0</v>
      </c>
      <c r="M99" s="53">
        <v>894499.63</v>
      </c>
      <c r="N99" s="53">
        <v>0</v>
      </c>
      <c r="O99" s="53">
        <v>894499.63</v>
      </c>
      <c r="P99" s="53">
        <v>0</v>
      </c>
      <c r="Q99" s="53">
        <v>0</v>
      </c>
      <c r="R99" s="53">
        <v>0</v>
      </c>
      <c r="S99" s="3" t="s">
        <v>30</v>
      </c>
      <c r="T99" s="3" t="s">
        <v>31</v>
      </c>
      <c r="U99" s="3" t="s">
        <v>32</v>
      </c>
      <c r="V99" s="3" t="s">
        <v>31</v>
      </c>
      <c r="W99" s="3" t="s">
        <v>33</v>
      </c>
      <c r="X99" s="3" t="s">
        <v>34</v>
      </c>
      <c r="Y99" s="3" t="s">
        <v>35</v>
      </c>
      <c r="Z99" s="54">
        <v>44747</v>
      </c>
      <c r="AA99" s="54">
        <v>45291</v>
      </c>
      <c r="AB99" s="3" t="s">
        <v>36</v>
      </c>
      <c r="AC99" s="53">
        <v>900000</v>
      </c>
      <c r="AD99" s="3" t="s">
        <v>32</v>
      </c>
      <c r="AE99" s="3" t="s">
        <v>37</v>
      </c>
    </row>
    <row r="100" spans="1:31" x14ac:dyDescent="0.3">
      <c r="A100" s="3" t="s">
        <v>225</v>
      </c>
      <c r="B100" s="3" t="s">
        <v>226</v>
      </c>
      <c r="C100" s="3" t="s">
        <v>1853</v>
      </c>
      <c r="D100" s="53">
        <v>550000</v>
      </c>
      <c r="E100" s="53">
        <v>550000</v>
      </c>
      <c r="F100" s="53">
        <v>0</v>
      </c>
      <c r="G100" s="53">
        <v>0</v>
      </c>
      <c r="H100" s="53">
        <v>0</v>
      </c>
      <c r="I100" s="53">
        <v>550963.79</v>
      </c>
      <c r="J100" s="53">
        <v>100.17523454545456</v>
      </c>
      <c r="K100" s="53">
        <v>0</v>
      </c>
      <c r="L100" s="53">
        <v>0</v>
      </c>
      <c r="M100" s="53">
        <v>550963.79</v>
      </c>
      <c r="N100" s="53">
        <v>0</v>
      </c>
      <c r="O100" s="53">
        <v>550963.79</v>
      </c>
      <c r="P100" s="53">
        <v>0</v>
      </c>
      <c r="Q100" s="53">
        <v>0</v>
      </c>
      <c r="R100" s="53">
        <v>0</v>
      </c>
      <c r="S100" s="3" t="s">
        <v>30</v>
      </c>
      <c r="T100" s="3" t="s">
        <v>31</v>
      </c>
      <c r="U100" s="3" t="s">
        <v>32</v>
      </c>
      <c r="V100" s="3" t="s">
        <v>31</v>
      </c>
      <c r="W100" s="3" t="s">
        <v>33</v>
      </c>
      <c r="X100" s="3" t="s">
        <v>34</v>
      </c>
      <c r="Y100" s="3" t="s">
        <v>35</v>
      </c>
      <c r="Z100" s="54">
        <v>44747</v>
      </c>
      <c r="AA100" s="54">
        <v>45199</v>
      </c>
      <c r="AB100" s="3" t="s">
        <v>36</v>
      </c>
      <c r="AC100" s="53">
        <v>550000</v>
      </c>
      <c r="AD100" s="3" t="s">
        <v>32</v>
      </c>
      <c r="AE100" s="3" t="s">
        <v>37</v>
      </c>
    </row>
    <row r="101" spans="1:31" x14ac:dyDescent="0.3">
      <c r="A101" s="3" t="s">
        <v>227</v>
      </c>
      <c r="B101" s="3" t="s">
        <v>228</v>
      </c>
      <c r="C101" s="3" t="s">
        <v>1853</v>
      </c>
      <c r="D101" s="53">
        <v>900000</v>
      </c>
      <c r="E101" s="53">
        <v>900000</v>
      </c>
      <c r="F101" s="53">
        <v>0</v>
      </c>
      <c r="G101" s="53">
        <v>0</v>
      </c>
      <c r="H101" s="53">
        <v>0</v>
      </c>
      <c r="I101" s="53">
        <v>898785.64</v>
      </c>
      <c r="J101" s="53">
        <v>99.865071111111106</v>
      </c>
      <c r="K101" s="53">
        <v>0</v>
      </c>
      <c r="L101" s="53">
        <v>0</v>
      </c>
      <c r="M101" s="53">
        <v>898785.64</v>
      </c>
      <c r="N101" s="53">
        <v>0</v>
      </c>
      <c r="O101" s="53">
        <v>898785.64</v>
      </c>
      <c r="P101" s="53">
        <v>0</v>
      </c>
      <c r="Q101" s="53">
        <v>0</v>
      </c>
      <c r="R101" s="53">
        <v>0</v>
      </c>
      <c r="S101" s="3" t="s">
        <v>30</v>
      </c>
      <c r="T101" s="3" t="s">
        <v>31</v>
      </c>
      <c r="U101" s="3" t="s">
        <v>32</v>
      </c>
      <c r="V101" s="3" t="s">
        <v>31</v>
      </c>
      <c r="W101" s="3" t="s">
        <v>33</v>
      </c>
      <c r="X101" s="3" t="s">
        <v>34</v>
      </c>
      <c r="Y101" s="3" t="s">
        <v>35</v>
      </c>
      <c r="Z101" s="54">
        <v>44747</v>
      </c>
      <c r="AA101" s="54">
        <v>45291</v>
      </c>
      <c r="AB101" s="3" t="s">
        <v>36</v>
      </c>
      <c r="AC101" s="53">
        <v>900000</v>
      </c>
      <c r="AD101" s="3" t="s">
        <v>32</v>
      </c>
      <c r="AE101" s="3" t="s">
        <v>37</v>
      </c>
    </row>
    <row r="102" spans="1:31" x14ac:dyDescent="0.3">
      <c r="A102" s="3" t="s">
        <v>229</v>
      </c>
      <c r="B102" s="3" t="s">
        <v>230</v>
      </c>
      <c r="C102" s="3" t="s">
        <v>1859</v>
      </c>
      <c r="D102" s="53">
        <v>2000000</v>
      </c>
      <c r="E102" s="53">
        <v>2000000</v>
      </c>
      <c r="F102" s="53">
        <v>0</v>
      </c>
      <c r="G102" s="53">
        <v>0</v>
      </c>
      <c r="H102" s="53">
        <v>0</v>
      </c>
      <c r="I102" s="53">
        <v>1983339.81</v>
      </c>
      <c r="J102" s="53">
        <v>99.166990499999997</v>
      </c>
      <c r="K102" s="53">
        <v>0</v>
      </c>
      <c r="L102" s="53">
        <v>0</v>
      </c>
      <c r="M102" s="53">
        <v>1983339.81</v>
      </c>
      <c r="N102" s="53">
        <v>0</v>
      </c>
      <c r="O102" s="53">
        <v>1983339.81</v>
      </c>
      <c r="P102" s="53">
        <v>0</v>
      </c>
      <c r="Q102" s="53">
        <v>0</v>
      </c>
      <c r="R102" s="53">
        <v>0</v>
      </c>
      <c r="S102" s="3" t="s">
        <v>231</v>
      </c>
      <c r="T102" s="3" t="s">
        <v>162</v>
      </c>
      <c r="U102" s="3" t="s">
        <v>163</v>
      </c>
      <c r="V102" s="3" t="s">
        <v>162</v>
      </c>
      <c r="W102" s="3" t="s">
        <v>33</v>
      </c>
      <c r="X102" s="3" t="s">
        <v>164</v>
      </c>
      <c r="Y102" s="3" t="s">
        <v>35</v>
      </c>
      <c r="Z102" s="54">
        <v>44749</v>
      </c>
      <c r="AA102" s="54">
        <v>45351</v>
      </c>
      <c r="AB102" s="3" t="s">
        <v>36</v>
      </c>
      <c r="AC102" s="53">
        <v>2000000</v>
      </c>
      <c r="AD102" s="3" t="s">
        <v>163</v>
      </c>
      <c r="AE102" s="3" t="s">
        <v>37</v>
      </c>
    </row>
    <row r="103" spans="1:31" x14ac:dyDescent="0.3">
      <c r="A103" s="3" t="s">
        <v>232</v>
      </c>
      <c r="B103" s="3" t="s">
        <v>233</v>
      </c>
      <c r="C103" s="3" t="s">
        <v>1859</v>
      </c>
      <c r="D103" s="53">
        <v>2700000</v>
      </c>
      <c r="E103" s="53">
        <v>2700000</v>
      </c>
      <c r="F103" s="53">
        <v>0</v>
      </c>
      <c r="G103" s="53">
        <v>0</v>
      </c>
      <c r="H103" s="53">
        <v>0</v>
      </c>
      <c r="I103" s="53">
        <v>2351754.91</v>
      </c>
      <c r="J103" s="53">
        <v>87.102033703703711</v>
      </c>
      <c r="K103" s="53">
        <v>0</v>
      </c>
      <c r="L103" s="53">
        <v>0</v>
      </c>
      <c r="M103" s="53">
        <v>2351754.91</v>
      </c>
      <c r="N103" s="53">
        <v>0</v>
      </c>
      <c r="O103" s="53">
        <v>2351754.91</v>
      </c>
      <c r="P103" s="53">
        <v>0</v>
      </c>
      <c r="Q103" s="53">
        <v>0</v>
      </c>
      <c r="R103" s="53">
        <v>0</v>
      </c>
      <c r="S103" s="3" t="s">
        <v>161</v>
      </c>
      <c r="T103" s="3" t="s">
        <v>162</v>
      </c>
      <c r="U103" s="3" t="s">
        <v>163</v>
      </c>
      <c r="V103" s="3" t="s">
        <v>162</v>
      </c>
      <c r="W103" s="3" t="s">
        <v>33</v>
      </c>
      <c r="X103" s="3" t="s">
        <v>164</v>
      </c>
      <c r="Y103" s="3" t="s">
        <v>35</v>
      </c>
      <c r="Z103" s="54">
        <v>44749</v>
      </c>
      <c r="AA103" s="54">
        <v>45260</v>
      </c>
      <c r="AB103" s="3" t="s">
        <v>36</v>
      </c>
      <c r="AC103" s="53">
        <v>2700000</v>
      </c>
      <c r="AD103" s="3" t="s">
        <v>163</v>
      </c>
      <c r="AE103" s="3" t="s">
        <v>37</v>
      </c>
    </row>
    <row r="104" spans="1:31" x14ac:dyDescent="0.3">
      <c r="A104" s="3" t="s">
        <v>234</v>
      </c>
      <c r="B104" s="3" t="s">
        <v>235</v>
      </c>
      <c r="C104" s="3" t="s">
        <v>1859</v>
      </c>
      <c r="D104" s="53">
        <v>1800000</v>
      </c>
      <c r="E104" s="53">
        <v>1800000</v>
      </c>
      <c r="F104" s="53">
        <v>0</v>
      </c>
      <c r="G104" s="53">
        <v>0</v>
      </c>
      <c r="H104" s="53">
        <v>0</v>
      </c>
      <c r="I104" s="53">
        <v>1662129.05</v>
      </c>
      <c r="J104" s="53">
        <v>92.340502777777786</v>
      </c>
      <c r="K104" s="53">
        <v>0</v>
      </c>
      <c r="L104" s="53">
        <v>0</v>
      </c>
      <c r="M104" s="53">
        <v>1662129.05</v>
      </c>
      <c r="N104" s="53">
        <v>0</v>
      </c>
      <c r="O104" s="53">
        <v>1662129.05</v>
      </c>
      <c r="P104" s="53">
        <v>0</v>
      </c>
      <c r="Q104" s="53">
        <v>0</v>
      </c>
      <c r="R104" s="53">
        <v>0</v>
      </c>
      <c r="S104" s="3" t="s">
        <v>161</v>
      </c>
      <c r="T104" s="3" t="s">
        <v>162</v>
      </c>
      <c r="U104" s="3" t="s">
        <v>163</v>
      </c>
      <c r="V104" s="3" t="s">
        <v>162</v>
      </c>
      <c r="W104" s="3" t="s">
        <v>33</v>
      </c>
      <c r="X104" s="3" t="s">
        <v>164</v>
      </c>
      <c r="Y104" s="3" t="s">
        <v>35</v>
      </c>
      <c r="Z104" s="54">
        <v>44749</v>
      </c>
      <c r="AA104" s="54">
        <v>45291</v>
      </c>
      <c r="AB104" s="3" t="s">
        <v>36</v>
      </c>
      <c r="AC104" s="53">
        <v>1800000</v>
      </c>
      <c r="AD104" s="3" t="s">
        <v>163</v>
      </c>
      <c r="AE104" s="3" t="s">
        <v>37</v>
      </c>
    </row>
    <row r="105" spans="1:31" x14ac:dyDescent="0.3">
      <c r="A105" s="3" t="s">
        <v>236</v>
      </c>
      <c r="B105" s="3" t="s">
        <v>237</v>
      </c>
      <c r="C105" s="3" t="s">
        <v>1860</v>
      </c>
      <c r="D105" s="53">
        <v>5000000</v>
      </c>
      <c r="E105" s="53">
        <v>5000000</v>
      </c>
      <c r="F105" s="53">
        <v>0</v>
      </c>
      <c r="G105" s="53">
        <v>0</v>
      </c>
      <c r="H105" s="53">
        <v>0</v>
      </c>
      <c r="I105" s="53">
        <v>3164387.93</v>
      </c>
      <c r="J105" s="53">
        <v>63.287758600000004</v>
      </c>
      <c r="K105" s="53">
        <v>0</v>
      </c>
      <c r="L105" s="53">
        <v>0</v>
      </c>
      <c r="M105" s="53">
        <v>3164387.93</v>
      </c>
      <c r="N105" s="53">
        <v>0</v>
      </c>
      <c r="O105" s="53">
        <v>3164387.93</v>
      </c>
      <c r="P105" s="53">
        <v>0</v>
      </c>
      <c r="Q105" s="53">
        <v>0</v>
      </c>
      <c r="R105" s="53">
        <v>0</v>
      </c>
      <c r="S105" s="3" t="s">
        <v>111</v>
      </c>
      <c r="T105" s="3" t="s">
        <v>112</v>
      </c>
      <c r="U105" s="3" t="s">
        <v>113</v>
      </c>
      <c r="V105" s="3" t="s">
        <v>112</v>
      </c>
      <c r="W105" s="3" t="s">
        <v>33</v>
      </c>
      <c r="X105" s="3" t="s">
        <v>114</v>
      </c>
      <c r="Y105" s="3" t="s">
        <v>44</v>
      </c>
      <c r="Z105" s="54">
        <v>44753</v>
      </c>
      <c r="AA105" s="54">
        <v>45473</v>
      </c>
      <c r="AB105" s="3" t="s">
        <v>36</v>
      </c>
      <c r="AC105" s="53">
        <v>5000000</v>
      </c>
      <c r="AD105" s="3" t="s">
        <v>113</v>
      </c>
      <c r="AE105" s="3" t="s">
        <v>37</v>
      </c>
    </row>
    <row r="106" spans="1:31" x14ac:dyDescent="0.3">
      <c r="A106" s="3" t="s">
        <v>238</v>
      </c>
      <c r="B106" s="3" t="s">
        <v>239</v>
      </c>
      <c r="C106" s="3" t="s">
        <v>1853</v>
      </c>
      <c r="D106" s="53">
        <v>4800000</v>
      </c>
      <c r="E106" s="53">
        <v>4800000</v>
      </c>
      <c r="F106" s="53">
        <v>0</v>
      </c>
      <c r="G106" s="53">
        <v>0</v>
      </c>
      <c r="H106" s="53">
        <v>0</v>
      </c>
      <c r="I106" s="53">
        <v>4845308.1900000004</v>
      </c>
      <c r="J106" s="53">
        <v>100.943920625</v>
      </c>
      <c r="K106" s="53">
        <v>0</v>
      </c>
      <c r="L106" s="53">
        <v>0</v>
      </c>
      <c r="M106" s="53">
        <v>4845308.1900000004</v>
      </c>
      <c r="N106" s="53">
        <v>0</v>
      </c>
      <c r="O106" s="53">
        <v>4845308.1900000004</v>
      </c>
      <c r="P106" s="53">
        <v>0</v>
      </c>
      <c r="Q106" s="53">
        <v>0</v>
      </c>
      <c r="R106" s="53">
        <v>0</v>
      </c>
      <c r="S106" s="3" t="s">
        <v>30</v>
      </c>
      <c r="T106" s="3" t="s">
        <v>31</v>
      </c>
      <c r="U106" s="3" t="s">
        <v>32</v>
      </c>
      <c r="V106" s="3" t="s">
        <v>31</v>
      </c>
      <c r="W106" s="3" t="s">
        <v>33</v>
      </c>
      <c r="X106" s="3" t="s">
        <v>34</v>
      </c>
      <c r="Y106" s="3" t="s">
        <v>83</v>
      </c>
      <c r="Z106" s="54">
        <v>44750</v>
      </c>
      <c r="AA106" s="54">
        <v>45412</v>
      </c>
      <c r="AB106" s="3" t="s">
        <v>36</v>
      </c>
      <c r="AC106" s="53">
        <v>4800000</v>
      </c>
      <c r="AD106" s="3" t="s">
        <v>32</v>
      </c>
      <c r="AE106" s="3" t="s">
        <v>37</v>
      </c>
    </row>
    <row r="107" spans="1:31" x14ac:dyDescent="0.3">
      <c r="A107" s="3" t="s">
        <v>240</v>
      </c>
      <c r="B107" s="3" t="s">
        <v>241</v>
      </c>
      <c r="C107" s="3" t="s">
        <v>1854</v>
      </c>
      <c r="D107" s="53">
        <v>2200000</v>
      </c>
      <c r="E107" s="53">
        <v>2200000</v>
      </c>
      <c r="F107" s="53">
        <v>0</v>
      </c>
      <c r="G107" s="53">
        <v>0</v>
      </c>
      <c r="H107" s="53">
        <v>0</v>
      </c>
      <c r="I107" s="53">
        <v>1862220.25</v>
      </c>
      <c r="J107" s="53">
        <v>84.646375000000006</v>
      </c>
      <c r="K107" s="53">
        <v>0</v>
      </c>
      <c r="L107" s="53">
        <v>0</v>
      </c>
      <c r="M107" s="53">
        <v>1862220.25</v>
      </c>
      <c r="N107" s="53">
        <v>0</v>
      </c>
      <c r="O107" s="53">
        <v>1862220.25</v>
      </c>
      <c r="P107" s="53">
        <v>0</v>
      </c>
      <c r="Q107" s="53">
        <v>0</v>
      </c>
      <c r="R107" s="53">
        <v>0</v>
      </c>
      <c r="S107" s="3" t="s">
        <v>72</v>
      </c>
      <c r="T107" s="3" t="s">
        <v>41</v>
      </c>
      <c r="U107" s="3" t="s">
        <v>42</v>
      </c>
      <c r="V107" s="3" t="s">
        <v>41</v>
      </c>
      <c r="W107" s="3" t="s">
        <v>33</v>
      </c>
      <c r="X107" s="3" t="s">
        <v>43</v>
      </c>
      <c r="Y107" s="3" t="s">
        <v>83</v>
      </c>
      <c r="Z107" s="54">
        <v>44755</v>
      </c>
      <c r="AA107" s="54">
        <v>45382</v>
      </c>
      <c r="AB107" s="3" t="s">
        <v>36</v>
      </c>
      <c r="AC107" s="53">
        <v>2200000</v>
      </c>
      <c r="AD107" s="3" t="s">
        <v>42</v>
      </c>
      <c r="AE107" s="3" t="s">
        <v>37</v>
      </c>
    </row>
    <row r="108" spans="1:31" x14ac:dyDescent="0.3">
      <c r="A108" s="3" t="s">
        <v>242</v>
      </c>
      <c r="B108" s="3" t="s">
        <v>195</v>
      </c>
      <c r="C108" s="3" t="s">
        <v>1855</v>
      </c>
      <c r="D108" s="53">
        <v>3800000</v>
      </c>
      <c r="E108" s="53">
        <v>3800000</v>
      </c>
      <c r="F108" s="53">
        <v>0</v>
      </c>
      <c r="G108" s="53">
        <v>0</v>
      </c>
      <c r="H108" s="53">
        <v>0</v>
      </c>
      <c r="I108" s="53">
        <v>3773466.39</v>
      </c>
      <c r="J108" s="53">
        <v>99.301747105263161</v>
      </c>
      <c r="K108" s="53">
        <v>0</v>
      </c>
      <c r="L108" s="53">
        <v>0</v>
      </c>
      <c r="M108" s="53">
        <v>3773466.39</v>
      </c>
      <c r="N108" s="53">
        <v>0</v>
      </c>
      <c r="O108" s="53">
        <v>3773466.39</v>
      </c>
      <c r="P108" s="53">
        <v>0</v>
      </c>
      <c r="Q108" s="53">
        <v>0</v>
      </c>
      <c r="R108" s="53">
        <v>0</v>
      </c>
      <c r="S108" s="3" t="s">
        <v>56</v>
      </c>
      <c r="T108" s="3" t="s">
        <v>57</v>
      </c>
      <c r="U108" s="3" t="s">
        <v>58</v>
      </c>
      <c r="V108" s="3" t="s">
        <v>57</v>
      </c>
      <c r="W108" s="3" t="s">
        <v>33</v>
      </c>
      <c r="X108" s="3" t="s">
        <v>59</v>
      </c>
      <c r="Y108" s="3" t="s">
        <v>83</v>
      </c>
      <c r="Z108" s="54">
        <v>44756</v>
      </c>
      <c r="AA108" s="54">
        <v>45747</v>
      </c>
      <c r="AB108" s="3" t="s">
        <v>36</v>
      </c>
      <c r="AC108" s="53">
        <v>3800000</v>
      </c>
      <c r="AD108" s="3" t="s">
        <v>58</v>
      </c>
      <c r="AE108" s="3" t="s">
        <v>37</v>
      </c>
    </row>
    <row r="109" spans="1:31" x14ac:dyDescent="0.3">
      <c r="A109" s="3" t="s">
        <v>243</v>
      </c>
      <c r="B109" s="3" t="s">
        <v>244</v>
      </c>
      <c r="C109" s="3" t="s">
        <v>1854</v>
      </c>
      <c r="D109" s="53">
        <v>1200000</v>
      </c>
      <c r="E109" s="53">
        <v>1200000</v>
      </c>
      <c r="F109" s="53">
        <v>0</v>
      </c>
      <c r="G109" s="53">
        <v>0</v>
      </c>
      <c r="H109" s="53">
        <v>0</v>
      </c>
      <c r="I109" s="53">
        <v>1145461.72</v>
      </c>
      <c r="J109" s="53">
        <v>95.455143333333325</v>
      </c>
      <c r="K109" s="53">
        <v>0</v>
      </c>
      <c r="L109" s="53">
        <v>0</v>
      </c>
      <c r="M109" s="53">
        <v>1145461.72</v>
      </c>
      <c r="N109" s="53">
        <v>0</v>
      </c>
      <c r="O109" s="53">
        <v>1145461.72</v>
      </c>
      <c r="P109" s="53">
        <v>0</v>
      </c>
      <c r="Q109" s="53">
        <v>0</v>
      </c>
      <c r="R109" s="53">
        <v>0</v>
      </c>
      <c r="S109" s="3" t="s">
        <v>72</v>
      </c>
      <c r="T109" s="3" t="s">
        <v>41</v>
      </c>
      <c r="U109" s="3" t="s">
        <v>42</v>
      </c>
      <c r="V109" s="3" t="s">
        <v>41</v>
      </c>
      <c r="W109" s="3" t="s">
        <v>33</v>
      </c>
      <c r="X109" s="3" t="s">
        <v>43</v>
      </c>
      <c r="Y109" s="3" t="s">
        <v>44</v>
      </c>
      <c r="Z109" s="54">
        <v>44757</v>
      </c>
      <c r="AA109" s="54">
        <v>45382</v>
      </c>
      <c r="AB109" s="3" t="s">
        <v>36</v>
      </c>
      <c r="AC109" s="53">
        <v>1200000</v>
      </c>
      <c r="AD109" s="3" t="s">
        <v>42</v>
      </c>
      <c r="AE109" s="3" t="s">
        <v>37</v>
      </c>
    </row>
    <row r="110" spans="1:31" x14ac:dyDescent="0.3">
      <c r="A110" s="3" t="s">
        <v>245</v>
      </c>
      <c r="B110" s="3" t="s">
        <v>246</v>
      </c>
      <c r="C110" s="3" t="s">
        <v>1853</v>
      </c>
      <c r="D110" s="53">
        <v>900000</v>
      </c>
      <c r="E110" s="53">
        <v>900000</v>
      </c>
      <c r="F110" s="53">
        <v>0</v>
      </c>
      <c r="G110" s="53">
        <v>0</v>
      </c>
      <c r="H110" s="53">
        <v>0</v>
      </c>
      <c r="I110" s="53">
        <v>909368.4</v>
      </c>
      <c r="J110" s="53">
        <v>101.04093333333334</v>
      </c>
      <c r="K110" s="53">
        <v>0</v>
      </c>
      <c r="L110" s="53">
        <v>0</v>
      </c>
      <c r="M110" s="53">
        <v>909368.4</v>
      </c>
      <c r="N110" s="53">
        <v>0</v>
      </c>
      <c r="O110" s="53">
        <v>909368.4</v>
      </c>
      <c r="P110" s="53">
        <v>0</v>
      </c>
      <c r="Q110" s="53">
        <v>0</v>
      </c>
      <c r="R110" s="53">
        <v>0</v>
      </c>
      <c r="S110" s="3" t="s">
        <v>30</v>
      </c>
      <c r="T110" s="3" t="s">
        <v>31</v>
      </c>
      <c r="U110" s="3" t="s">
        <v>32</v>
      </c>
      <c r="V110" s="3" t="s">
        <v>31</v>
      </c>
      <c r="W110" s="3" t="s">
        <v>33</v>
      </c>
      <c r="X110" s="3" t="s">
        <v>34</v>
      </c>
      <c r="Y110" s="3" t="s">
        <v>35</v>
      </c>
      <c r="Z110" s="54">
        <v>44758</v>
      </c>
      <c r="AA110" s="54">
        <v>45291</v>
      </c>
      <c r="AB110" s="3" t="s">
        <v>36</v>
      </c>
      <c r="AC110" s="53">
        <v>900000</v>
      </c>
      <c r="AD110" s="3" t="s">
        <v>32</v>
      </c>
      <c r="AE110" s="3" t="s">
        <v>37</v>
      </c>
    </row>
    <row r="111" spans="1:31" x14ac:dyDescent="0.3">
      <c r="A111" s="3" t="s">
        <v>247</v>
      </c>
      <c r="B111" s="3" t="s">
        <v>248</v>
      </c>
      <c r="C111" s="3" t="s">
        <v>1853</v>
      </c>
      <c r="D111" s="53">
        <v>1700000</v>
      </c>
      <c r="E111" s="53">
        <v>1700000</v>
      </c>
      <c r="F111" s="53">
        <v>0</v>
      </c>
      <c r="G111" s="53">
        <v>0</v>
      </c>
      <c r="H111" s="53">
        <v>0</v>
      </c>
      <c r="I111" s="53">
        <v>1699046.78</v>
      </c>
      <c r="J111" s="53">
        <v>99.943928235294123</v>
      </c>
      <c r="K111" s="53">
        <v>0</v>
      </c>
      <c r="L111" s="53">
        <v>0</v>
      </c>
      <c r="M111" s="53">
        <v>1699046.78</v>
      </c>
      <c r="N111" s="53">
        <v>0</v>
      </c>
      <c r="O111" s="53">
        <v>1699046.78</v>
      </c>
      <c r="P111" s="53">
        <v>0</v>
      </c>
      <c r="Q111" s="53">
        <v>0</v>
      </c>
      <c r="R111" s="53">
        <v>0</v>
      </c>
      <c r="S111" s="3" t="s">
        <v>30</v>
      </c>
      <c r="T111" s="3" t="s">
        <v>31</v>
      </c>
      <c r="U111" s="3" t="s">
        <v>32</v>
      </c>
      <c r="V111" s="3" t="s">
        <v>31</v>
      </c>
      <c r="W111" s="3" t="s">
        <v>33</v>
      </c>
      <c r="X111" s="3" t="s">
        <v>34</v>
      </c>
      <c r="Y111" s="3" t="s">
        <v>35</v>
      </c>
      <c r="Z111" s="54">
        <v>44758</v>
      </c>
      <c r="AA111" s="54">
        <v>45291</v>
      </c>
      <c r="AB111" s="3" t="s">
        <v>36</v>
      </c>
      <c r="AC111" s="53">
        <v>1700000</v>
      </c>
      <c r="AD111" s="3" t="s">
        <v>32</v>
      </c>
      <c r="AE111" s="3" t="s">
        <v>37</v>
      </c>
    </row>
    <row r="112" spans="1:31" x14ac:dyDescent="0.3">
      <c r="A112" s="3" t="s">
        <v>249</v>
      </c>
      <c r="B112" s="3" t="s">
        <v>250</v>
      </c>
      <c r="C112" s="3" t="s">
        <v>1854</v>
      </c>
      <c r="D112" s="53">
        <v>9600000</v>
      </c>
      <c r="E112" s="53">
        <v>9600000</v>
      </c>
      <c r="F112" s="53">
        <v>0</v>
      </c>
      <c r="G112" s="53">
        <v>0</v>
      </c>
      <c r="H112" s="53">
        <v>0</v>
      </c>
      <c r="I112" s="53">
        <v>9898563.7699999996</v>
      </c>
      <c r="J112" s="53">
        <v>103.11003927083333</v>
      </c>
      <c r="K112" s="53">
        <v>0</v>
      </c>
      <c r="L112" s="53">
        <v>0</v>
      </c>
      <c r="M112" s="53">
        <v>9898563.7699999996</v>
      </c>
      <c r="N112" s="53">
        <v>0</v>
      </c>
      <c r="O112" s="53">
        <v>9898563.7699999996</v>
      </c>
      <c r="P112" s="53">
        <v>0</v>
      </c>
      <c r="Q112" s="53">
        <v>0</v>
      </c>
      <c r="R112" s="53">
        <v>0</v>
      </c>
      <c r="S112" s="3" t="s">
        <v>72</v>
      </c>
      <c r="T112" s="3" t="s">
        <v>41</v>
      </c>
      <c r="U112" s="3" t="s">
        <v>42</v>
      </c>
      <c r="V112" s="3" t="s">
        <v>41</v>
      </c>
      <c r="W112" s="3" t="s">
        <v>33</v>
      </c>
      <c r="X112" s="3" t="s">
        <v>43</v>
      </c>
      <c r="Y112" s="3" t="s">
        <v>35</v>
      </c>
      <c r="Z112" s="54">
        <v>44760</v>
      </c>
      <c r="AA112" s="54">
        <v>45382</v>
      </c>
      <c r="AB112" s="3" t="s">
        <v>36</v>
      </c>
      <c r="AC112" s="53">
        <v>9600000</v>
      </c>
      <c r="AD112" s="3" t="s">
        <v>42</v>
      </c>
      <c r="AE112" s="3" t="s">
        <v>37</v>
      </c>
    </row>
    <row r="113" spans="1:31" x14ac:dyDescent="0.3">
      <c r="A113" s="3" t="s">
        <v>251</v>
      </c>
      <c r="B113" s="3" t="s">
        <v>252</v>
      </c>
      <c r="C113" s="3" t="s">
        <v>1854</v>
      </c>
      <c r="D113" s="53">
        <v>2900000</v>
      </c>
      <c r="E113" s="53">
        <v>2900000</v>
      </c>
      <c r="F113" s="53">
        <v>0</v>
      </c>
      <c r="G113" s="53">
        <v>0</v>
      </c>
      <c r="H113" s="53">
        <v>0</v>
      </c>
      <c r="I113" s="53">
        <v>2712406.97</v>
      </c>
      <c r="J113" s="53">
        <v>93.531274827586216</v>
      </c>
      <c r="K113" s="53">
        <v>0</v>
      </c>
      <c r="L113" s="53">
        <v>0</v>
      </c>
      <c r="M113" s="53">
        <v>2712406.97</v>
      </c>
      <c r="N113" s="53">
        <v>0</v>
      </c>
      <c r="O113" s="53">
        <v>2712406.97</v>
      </c>
      <c r="P113" s="53">
        <v>0</v>
      </c>
      <c r="Q113" s="53">
        <v>0</v>
      </c>
      <c r="R113" s="53">
        <v>0</v>
      </c>
      <c r="S113" s="3" t="s">
        <v>72</v>
      </c>
      <c r="T113" s="3" t="s">
        <v>41</v>
      </c>
      <c r="U113" s="3" t="s">
        <v>42</v>
      </c>
      <c r="V113" s="3" t="s">
        <v>41</v>
      </c>
      <c r="W113" s="3" t="s">
        <v>33</v>
      </c>
      <c r="X113" s="3" t="s">
        <v>43</v>
      </c>
      <c r="Y113" s="3" t="s">
        <v>35</v>
      </c>
      <c r="Z113" s="54">
        <v>44760</v>
      </c>
      <c r="AA113" s="54">
        <v>45382</v>
      </c>
      <c r="AB113" s="3" t="s">
        <v>36</v>
      </c>
      <c r="AC113" s="53">
        <v>2900000</v>
      </c>
      <c r="AD113" s="3" t="s">
        <v>42</v>
      </c>
      <c r="AE113" s="3" t="s">
        <v>37</v>
      </c>
    </row>
    <row r="114" spans="1:31" x14ac:dyDescent="0.3">
      <c r="A114" s="3" t="s">
        <v>253</v>
      </c>
      <c r="B114" s="3" t="s">
        <v>254</v>
      </c>
      <c r="C114" s="3" t="s">
        <v>1854</v>
      </c>
      <c r="D114" s="53">
        <v>600000</v>
      </c>
      <c r="E114" s="53">
        <v>600000</v>
      </c>
      <c r="F114" s="53">
        <v>0</v>
      </c>
      <c r="G114" s="53">
        <v>0</v>
      </c>
      <c r="H114" s="53">
        <v>0</v>
      </c>
      <c r="I114" s="53">
        <v>375442.1</v>
      </c>
      <c r="J114" s="53">
        <v>62.573683333333328</v>
      </c>
      <c r="K114" s="53">
        <v>0</v>
      </c>
      <c r="L114" s="53">
        <v>0</v>
      </c>
      <c r="M114" s="53">
        <v>375442.1</v>
      </c>
      <c r="N114" s="53">
        <v>0</v>
      </c>
      <c r="O114" s="53">
        <v>375442.1</v>
      </c>
      <c r="P114" s="53">
        <v>0</v>
      </c>
      <c r="Q114" s="53">
        <v>0</v>
      </c>
      <c r="R114" s="53">
        <v>0</v>
      </c>
      <c r="S114" s="3" t="s">
        <v>72</v>
      </c>
      <c r="T114" s="3" t="s">
        <v>41</v>
      </c>
      <c r="U114" s="3" t="s">
        <v>42</v>
      </c>
      <c r="V114" s="3" t="s">
        <v>41</v>
      </c>
      <c r="W114" s="3" t="s">
        <v>33</v>
      </c>
      <c r="X114" s="3" t="s">
        <v>43</v>
      </c>
      <c r="Y114" s="3" t="s">
        <v>35</v>
      </c>
      <c r="Z114" s="54">
        <v>44760</v>
      </c>
      <c r="AA114" s="54">
        <v>45291</v>
      </c>
      <c r="AB114" s="3" t="s">
        <v>36</v>
      </c>
      <c r="AC114" s="53">
        <v>600000</v>
      </c>
      <c r="AD114" s="3" t="s">
        <v>42</v>
      </c>
      <c r="AE114" s="3" t="s">
        <v>37</v>
      </c>
    </row>
    <row r="115" spans="1:31" x14ac:dyDescent="0.3">
      <c r="A115" s="3" t="s">
        <v>255</v>
      </c>
      <c r="B115" s="3" t="s">
        <v>256</v>
      </c>
      <c r="C115" s="3" t="s">
        <v>1858</v>
      </c>
      <c r="D115" s="53">
        <v>1600000</v>
      </c>
      <c r="E115" s="53">
        <v>1600000</v>
      </c>
      <c r="F115" s="53">
        <v>0</v>
      </c>
      <c r="G115" s="53">
        <v>0</v>
      </c>
      <c r="H115" s="53">
        <v>0</v>
      </c>
      <c r="I115" s="53">
        <v>1373293.34</v>
      </c>
      <c r="J115" s="53">
        <v>85.830833750000011</v>
      </c>
      <c r="K115" s="53">
        <v>0</v>
      </c>
      <c r="L115" s="53">
        <v>0</v>
      </c>
      <c r="M115" s="53">
        <v>1373293.34</v>
      </c>
      <c r="N115" s="53">
        <v>0</v>
      </c>
      <c r="O115" s="53">
        <v>1373293.34</v>
      </c>
      <c r="P115" s="53">
        <v>0</v>
      </c>
      <c r="Q115" s="53">
        <v>0</v>
      </c>
      <c r="R115" s="53">
        <v>0</v>
      </c>
      <c r="S115" s="3" t="s">
        <v>50</v>
      </c>
      <c r="T115" s="3" t="s">
        <v>51</v>
      </c>
      <c r="U115" s="3" t="s">
        <v>52</v>
      </c>
      <c r="V115" s="3" t="s">
        <v>51</v>
      </c>
      <c r="W115" s="3" t="s">
        <v>33</v>
      </c>
      <c r="X115" s="3" t="s">
        <v>53</v>
      </c>
      <c r="Y115" s="3" t="s">
        <v>35</v>
      </c>
      <c r="Z115" s="54">
        <v>44762</v>
      </c>
      <c r="AA115" s="54">
        <v>45565</v>
      </c>
      <c r="AB115" s="3" t="s">
        <v>36</v>
      </c>
      <c r="AC115" s="53">
        <v>1600000</v>
      </c>
      <c r="AD115" s="3" t="s">
        <v>52</v>
      </c>
      <c r="AE115" s="3" t="s">
        <v>37</v>
      </c>
    </row>
    <row r="116" spans="1:31" x14ac:dyDescent="0.3">
      <c r="A116" s="3" t="s">
        <v>257</v>
      </c>
      <c r="B116" s="3" t="s">
        <v>258</v>
      </c>
      <c r="C116" s="3" t="s">
        <v>1858</v>
      </c>
      <c r="D116" s="53">
        <v>2600000</v>
      </c>
      <c r="E116" s="53">
        <v>2600000</v>
      </c>
      <c r="F116" s="53">
        <v>0</v>
      </c>
      <c r="G116" s="53">
        <v>0</v>
      </c>
      <c r="H116" s="53">
        <v>0</v>
      </c>
      <c r="I116" s="53">
        <v>2475003.4</v>
      </c>
      <c r="J116" s="53">
        <v>95.192438461538458</v>
      </c>
      <c r="K116" s="53">
        <v>0</v>
      </c>
      <c r="L116" s="53">
        <v>0</v>
      </c>
      <c r="M116" s="53">
        <v>2475003.4</v>
      </c>
      <c r="N116" s="53">
        <v>0</v>
      </c>
      <c r="O116" s="53">
        <v>2475003.4</v>
      </c>
      <c r="P116" s="53">
        <v>0</v>
      </c>
      <c r="Q116" s="53">
        <v>0</v>
      </c>
      <c r="R116" s="53">
        <v>0</v>
      </c>
      <c r="S116" s="3" t="s">
        <v>50</v>
      </c>
      <c r="T116" s="3" t="s">
        <v>51</v>
      </c>
      <c r="U116" s="3" t="s">
        <v>52</v>
      </c>
      <c r="V116" s="3" t="s">
        <v>51</v>
      </c>
      <c r="W116" s="3" t="s">
        <v>33</v>
      </c>
      <c r="X116" s="3" t="s">
        <v>53</v>
      </c>
      <c r="Y116" s="3" t="s">
        <v>35</v>
      </c>
      <c r="Z116" s="54">
        <v>44762</v>
      </c>
      <c r="AA116" s="54">
        <v>45657</v>
      </c>
      <c r="AB116" s="3" t="s">
        <v>36</v>
      </c>
      <c r="AC116" s="53">
        <v>2600000</v>
      </c>
      <c r="AD116" s="3" t="s">
        <v>52</v>
      </c>
      <c r="AE116" s="3" t="s">
        <v>37</v>
      </c>
    </row>
    <row r="117" spans="1:31" x14ac:dyDescent="0.3">
      <c r="A117" s="3" t="s">
        <v>259</v>
      </c>
      <c r="B117" s="3" t="s">
        <v>260</v>
      </c>
      <c r="C117" s="3" t="s">
        <v>1853</v>
      </c>
      <c r="D117" s="53">
        <v>15000000</v>
      </c>
      <c r="E117" s="53">
        <v>15000000</v>
      </c>
      <c r="F117" s="53">
        <v>0</v>
      </c>
      <c r="G117" s="53">
        <v>0</v>
      </c>
      <c r="H117" s="53">
        <v>0</v>
      </c>
      <c r="I117" s="53">
        <v>16368538.689999999</v>
      </c>
      <c r="J117" s="53">
        <v>109.12359126666666</v>
      </c>
      <c r="K117" s="53">
        <v>0</v>
      </c>
      <c r="L117" s="53">
        <v>0</v>
      </c>
      <c r="M117" s="53">
        <v>16368538.689999999</v>
      </c>
      <c r="N117" s="53">
        <v>0</v>
      </c>
      <c r="O117" s="53">
        <v>16368538.689999999</v>
      </c>
      <c r="P117" s="53">
        <v>0</v>
      </c>
      <c r="Q117" s="53">
        <v>0</v>
      </c>
      <c r="R117" s="53">
        <v>0</v>
      </c>
      <c r="S117" s="3" t="s">
        <v>30</v>
      </c>
      <c r="T117" s="3" t="s">
        <v>31</v>
      </c>
      <c r="U117" s="3" t="s">
        <v>32</v>
      </c>
      <c r="V117" s="3" t="s">
        <v>31</v>
      </c>
      <c r="W117" s="3" t="s">
        <v>33</v>
      </c>
      <c r="X117" s="3" t="s">
        <v>34</v>
      </c>
      <c r="Y117" s="3" t="s">
        <v>44</v>
      </c>
      <c r="Z117" s="54">
        <v>44761</v>
      </c>
      <c r="AA117" s="54">
        <v>45382</v>
      </c>
      <c r="AB117" s="3" t="s">
        <v>36</v>
      </c>
      <c r="AC117" s="53">
        <v>15000000</v>
      </c>
      <c r="AD117" s="3" t="s">
        <v>32</v>
      </c>
      <c r="AE117" s="3" t="s">
        <v>37</v>
      </c>
    </row>
    <row r="118" spans="1:31" x14ac:dyDescent="0.3">
      <c r="A118" s="3" t="s">
        <v>261</v>
      </c>
      <c r="B118" s="3" t="s">
        <v>262</v>
      </c>
      <c r="C118" s="3" t="s">
        <v>1855</v>
      </c>
      <c r="D118" s="53">
        <v>900000</v>
      </c>
      <c r="E118" s="53">
        <v>900000</v>
      </c>
      <c r="F118" s="53">
        <v>0</v>
      </c>
      <c r="G118" s="53">
        <v>0</v>
      </c>
      <c r="H118" s="53">
        <v>0</v>
      </c>
      <c r="I118" s="53">
        <v>880668.55</v>
      </c>
      <c r="J118" s="53">
        <v>97.852061111111112</v>
      </c>
      <c r="K118" s="53">
        <v>0</v>
      </c>
      <c r="L118" s="53">
        <v>0</v>
      </c>
      <c r="M118" s="53">
        <v>880668.55</v>
      </c>
      <c r="N118" s="53">
        <v>0</v>
      </c>
      <c r="O118" s="53">
        <v>880668.55</v>
      </c>
      <c r="P118" s="53">
        <v>0</v>
      </c>
      <c r="Q118" s="53">
        <v>0</v>
      </c>
      <c r="R118" s="53">
        <v>0</v>
      </c>
      <c r="S118" s="3" t="s">
        <v>56</v>
      </c>
      <c r="T118" s="3" t="s">
        <v>57</v>
      </c>
      <c r="U118" s="3" t="s">
        <v>58</v>
      </c>
      <c r="V118" s="3" t="s">
        <v>57</v>
      </c>
      <c r="W118" s="3" t="s">
        <v>33</v>
      </c>
      <c r="X118" s="3" t="s">
        <v>59</v>
      </c>
      <c r="Y118" s="3" t="s">
        <v>35</v>
      </c>
      <c r="Z118" s="54">
        <v>44762</v>
      </c>
      <c r="AA118" s="54">
        <v>45412</v>
      </c>
      <c r="AB118" s="3" t="s">
        <v>36</v>
      </c>
      <c r="AC118" s="53">
        <v>900000</v>
      </c>
      <c r="AD118" s="3" t="s">
        <v>58</v>
      </c>
      <c r="AE118" s="3" t="s">
        <v>37</v>
      </c>
    </row>
    <row r="119" spans="1:31" x14ac:dyDescent="0.3">
      <c r="A119" s="3" t="s">
        <v>263</v>
      </c>
      <c r="B119" s="3" t="s">
        <v>264</v>
      </c>
      <c r="C119" s="3" t="s">
        <v>1860</v>
      </c>
      <c r="D119" s="53">
        <v>2700000</v>
      </c>
      <c r="E119" s="53">
        <v>2700000</v>
      </c>
      <c r="F119" s="53">
        <v>0</v>
      </c>
      <c r="G119" s="53">
        <v>0</v>
      </c>
      <c r="H119" s="53">
        <v>0</v>
      </c>
      <c r="I119" s="53">
        <v>1711005.37</v>
      </c>
      <c r="J119" s="53">
        <v>63.370569259259263</v>
      </c>
      <c r="K119" s="53">
        <v>0</v>
      </c>
      <c r="L119" s="53">
        <v>0</v>
      </c>
      <c r="M119" s="53">
        <v>1711005.37</v>
      </c>
      <c r="N119" s="53">
        <v>0</v>
      </c>
      <c r="O119" s="53">
        <v>1711005.37</v>
      </c>
      <c r="P119" s="53">
        <v>0</v>
      </c>
      <c r="Q119" s="53">
        <v>0</v>
      </c>
      <c r="R119" s="53">
        <v>0</v>
      </c>
      <c r="S119" s="3" t="s">
        <v>111</v>
      </c>
      <c r="T119" s="3" t="s">
        <v>112</v>
      </c>
      <c r="U119" s="3" t="s">
        <v>113</v>
      </c>
      <c r="V119" s="3" t="s">
        <v>112</v>
      </c>
      <c r="W119" s="3" t="s">
        <v>33</v>
      </c>
      <c r="X119" s="3" t="s">
        <v>114</v>
      </c>
      <c r="Y119" s="3" t="s">
        <v>265</v>
      </c>
      <c r="Z119" s="54">
        <v>44773</v>
      </c>
      <c r="AA119" s="54">
        <v>45473</v>
      </c>
      <c r="AB119" s="3" t="s">
        <v>36</v>
      </c>
      <c r="AC119" s="53">
        <v>2700000</v>
      </c>
      <c r="AD119" s="3" t="s">
        <v>113</v>
      </c>
      <c r="AE119" s="3" t="s">
        <v>37</v>
      </c>
    </row>
    <row r="120" spans="1:31" x14ac:dyDescent="0.3">
      <c r="A120" s="3" t="s">
        <v>266</v>
      </c>
      <c r="B120" s="3" t="s">
        <v>267</v>
      </c>
      <c r="C120" s="3" t="s">
        <v>1853</v>
      </c>
      <c r="D120" s="53">
        <v>1200000</v>
      </c>
      <c r="E120" s="53">
        <v>1200000</v>
      </c>
      <c r="F120" s="53">
        <v>0</v>
      </c>
      <c r="G120" s="53">
        <v>0</v>
      </c>
      <c r="H120" s="53">
        <v>0</v>
      </c>
      <c r="I120" s="53">
        <v>1052666.74</v>
      </c>
      <c r="J120" s="53">
        <v>87.722228333333334</v>
      </c>
      <c r="K120" s="53">
        <v>0</v>
      </c>
      <c r="L120" s="53">
        <v>0</v>
      </c>
      <c r="M120" s="53">
        <v>1052666.74</v>
      </c>
      <c r="N120" s="53">
        <v>0</v>
      </c>
      <c r="O120" s="53">
        <v>1052666.74</v>
      </c>
      <c r="P120" s="53">
        <v>0</v>
      </c>
      <c r="Q120" s="53">
        <v>0</v>
      </c>
      <c r="R120" s="53">
        <v>0</v>
      </c>
      <c r="S120" s="3" t="s">
        <v>30</v>
      </c>
      <c r="T120" s="3" t="s">
        <v>31</v>
      </c>
      <c r="U120" s="3" t="s">
        <v>32</v>
      </c>
      <c r="V120" s="3" t="s">
        <v>31</v>
      </c>
      <c r="W120" s="3" t="s">
        <v>33</v>
      </c>
      <c r="X120" s="3" t="s">
        <v>34</v>
      </c>
      <c r="Y120" s="3" t="s">
        <v>265</v>
      </c>
      <c r="Z120" s="54">
        <v>44761</v>
      </c>
      <c r="AA120" s="54">
        <v>45291</v>
      </c>
      <c r="AB120" s="3" t="s">
        <v>36</v>
      </c>
      <c r="AC120" s="53">
        <v>1200000</v>
      </c>
      <c r="AD120" s="3" t="s">
        <v>32</v>
      </c>
      <c r="AE120" s="3" t="s">
        <v>37</v>
      </c>
    </row>
    <row r="121" spans="1:31" x14ac:dyDescent="0.3">
      <c r="A121" s="3" t="s">
        <v>268</v>
      </c>
      <c r="B121" s="3" t="s">
        <v>269</v>
      </c>
      <c r="C121" s="3" t="s">
        <v>1853</v>
      </c>
      <c r="D121" s="53">
        <v>1100000</v>
      </c>
      <c r="E121" s="53">
        <v>1100000</v>
      </c>
      <c r="F121" s="53">
        <v>0</v>
      </c>
      <c r="G121" s="53">
        <v>0</v>
      </c>
      <c r="H121" s="53">
        <v>0</v>
      </c>
      <c r="I121" s="53">
        <v>1099954.74</v>
      </c>
      <c r="J121" s="53">
        <v>99.995885454545459</v>
      </c>
      <c r="K121" s="53">
        <v>0</v>
      </c>
      <c r="L121" s="53">
        <v>0</v>
      </c>
      <c r="M121" s="53">
        <v>1099954.74</v>
      </c>
      <c r="N121" s="53">
        <v>0</v>
      </c>
      <c r="O121" s="53">
        <v>1099954.74</v>
      </c>
      <c r="P121" s="53">
        <v>0</v>
      </c>
      <c r="Q121" s="53">
        <v>0</v>
      </c>
      <c r="R121" s="53">
        <v>0</v>
      </c>
      <c r="S121" s="3" t="s">
        <v>30</v>
      </c>
      <c r="T121" s="3" t="s">
        <v>31</v>
      </c>
      <c r="U121" s="3" t="s">
        <v>32</v>
      </c>
      <c r="V121" s="3" t="s">
        <v>31</v>
      </c>
      <c r="W121" s="3" t="s">
        <v>33</v>
      </c>
      <c r="X121" s="3" t="s">
        <v>34</v>
      </c>
      <c r="Y121" s="3" t="s">
        <v>35</v>
      </c>
      <c r="Z121" s="54">
        <v>44761</v>
      </c>
      <c r="AA121" s="54">
        <v>45291</v>
      </c>
      <c r="AB121" s="3" t="s">
        <v>36</v>
      </c>
      <c r="AC121" s="53">
        <v>1100000</v>
      </c>
      <c r="AD121" s="3" t="s">
        <v>32</v>
      </c>
      <c r="AE121" s="3" t="s">
        <v>37</v>
      </c>
    </row>
    <row r="122" spans="1:31" x14ac:dyDescent="0.3">
      <c r="A122" s="3" t="s">
        <v>270</v>
      </c>
      <c r="B122" s="3" t="s">
        <v>271</v>
      </c>
      <c r="C122" s="3" t="s">
        <v>1859</v>
      </c>
      <c r="D122" s="53">
        <v>4300000</v>
      </c>
      <c r="E122" s="53">
        <v>4300000</v>
      </c>
      <c r="F122" s="53">
        <v>0</v>
      </c>
      <c r="G122" s="53">
        <v>0</v>
      </c>
      <c r="H122" s="53">
        <v>0</v>
      </c>
      <c r="I122" s="53">
        <v>4099175.31</v>
      </c>
      <c r="J122" s="53">
        <v>95.329658372093022</v>
      </c>
      <c r="K122" s="53">
        <v>0</v>
      </c>
      <c r="L122" s="53">
        <v>0</v>
      </c>
      <c r="M122" s="53">
        <v>4099175.31</v>
      </c>
      <c r="N122" s="53">
        <v>0</v>
      </c>
      <c r="O122" s="53">
        <v>4099175.31</v>
      </c>
      <c r="P122" s="53">
        <v>0</v>
      </c>
      <c r="Q122" s="53">
        <v>0</v>
      </c>
      <c r="R122" s="53">
        <v>0</v>
      </c>
      <c r="S122" s="3" t="s">
        <v>161</v>
      </c>
      <c r="T122" s="3" t="s">
        <v>162</v>
      </c>
      <c r="U122" s="3" t="s">
        <v>163</v>
      </c>
      <c r="V122" s="3" t="s">
        <v>162</v>
      </c>
      <c r="W122" s="3" t="s">
        <v>33</v>
      </c>
      <c r="X122" s="3" t="s">
        <v>164</v>
      </c>
      <c r="Y122" s="3" t="s">
        <v>83</v>
      </c>
      <c r="Z122" s="54">
        <v>44765</v>
      </c>
      <c r="AA122" s="54">
        <v>45382</v>
      </c>
      <c r="AB122" s="3" t="s">
        <v>36</v>
      </c>
      <c r="AC122" s="53">
        <v>4300000</v>
      </c>
      <c r="AD122" s="3" t="s">
        <v>163</v>
      </c>
      <c r="AE122" s="3" t="s">
        <v>37</v>
      </c>
    </row>
    <row r="123" spans="1:31" x14ac:dyDescent="0.3">
      <c r="A123" s="3" t="s">
        <v>272</v>
      </c>
      <c r="B123" s="3" t="s">
        <v>273</v>
      </c>
      <c r="C123" s="3" t="s">
        <v>1854</v>
      </c>
      <c r="D123" s="53">
        <v>10000000</v>
      </c>
      <c r="E123" s="53">
        <v>10000000</v>
      </c>
      <c r="F123" s="53">
        <v>0</v>
      </c>
      <c r="G123" s="53">
        <v>0</v>
      </c>
      <c r="H123" s="53">
        <v>0</v>
      </c>
      <c r="I123" s="53">
        <v>9632521.9299999997</v>
      </c>
      <c r="J123" s="53">
        <v>96.325219300000001</v>
      </c>
      <c r="K123" s="53">
        <v>0</v>
      </c>
      <c r="L123" s="53">
        <v>0</v>
      </c>
      <c r="M123" s="53">
        <v>9632521.9299999997</v>
      </c>
      <c r="N123" s="53">
        <v>0</v>
      </c>
      <c r="O123" s="53">
        <v>9632521.9299999997</v>
      </c>
      <c r="P123" s="53">
        <v>0</v>
      </c>
      <c r="Q123" s="53">
        <v>0</v>
      </c>
      <c r="R123" s="53">
        <v>0</v>
      </c>
      <c r="S123" s="3" t="s">
        <v>72</v>
      </c>
      <c r="T123" s="3" t="s">
        <v>41</v>
      </c>
      <c r="U123" s="3" t="s">
        <v>42</v>
      </c>
      <c r="V123" s="3" t="s">
        <v>41</v>
      </c>
      <c r="W123" s="3" t="s">
        <v>33</v>
      </c>
      <c r="X123" s="3" t="s">
        <v>43</v>
      </c>
      <c r="Y123" s="3" t="s">
        <v>35</v>
      </c>
      <c r="Z123" s="54">
        <v>44765</v>
      </c>
      <c r="AA123" s="54">
        <v>45504</v>
      </c>
      <c r="AB123" s="3" t="s">
        <v>36</v>
      </c>
      <c r="AC123" s="53">
        <v>10000000</v>
      </c>
      <c r="AD123" s="3" t="s">
        <v>42</v>
      </c>
      <c r="AE123" s="3" t="s">
        <v>37</v>
      </c>
    </row>
    <row r="124" spans="1:31" x14ac:dyDescent="0.3">
      <c r="A124" s="3" t="s">
        <v>274</v>
      </c>
      <c r="B124" s="3" t="s">
        <v>275</v>
      </c>
      <c r="C124" s="3" t="s">
        <v>1859</v>
      </c>
      <c r="D124" s="53">
        <v>4000000</v>
      </c>
      <c r="E124" s="53">
        <v>4000000</v>
      </c>
      <c r="F124" s="53">
        <v>0</v>
      </c>
      <c r="G124" s="53">
        <v>0</v>
      </c>
      <c r="H124" s="53">
        <v>0</v>
      </c>
      <c r="I124" s="53">
        <v>4050768.18</v>
      </c>
      <c r="J124" s="53">
        <v>101.2692045</v>
      </c>
      <c r="K124" s="53">
        <v>0</v>
      </c>
      <c r="L124" s="53">
        <v>0</v>
      </c>
      <c r="M124" s="53">
        <v>4050768.18</v>
      </c>
      <c r="N124" s="53">
        <v>0</v>
      </c>
      <c r="O124" s="53">
        <v>4050768.18</v>
      </c>
      <c r="P124" s="53">
        <v>0</v>
      </c>
      <c r="Q124" s="53">
        <v>0</v>
      </c>
      <c r="R124" s="53">
        <v>0</v>
      </c>
      <c r="S124" s="3" t="s">
        <v>161</v>
      </c>
      <c r="T124" s="3" t="s">
        <v>162</v>
      </c>
      <c r="U124" s="3" t="s">
        <v>163</v>
      </c>
      <c r="V124" s="3" t="s">
        <v>162</v>
      </c>
      <c r="W124" s="3" t="s">
        <v>33</v>
      </c>
      <c r="X124" s="3" t="s">
        <v>164</v>
      </c>
      <c r="Y124" s="3" t="s">
        <v>35</v>
      </c>
      <c r="Z124" s="54">
        <v>44765</v>
      </c>
      <c r="AA124" s="54">
        <v>45199</v>
      </c>
      <c r="AB124" s="3" t="s">
        <v>36</v>
      </c>
      <c r="AC124" s="53">
        <v>4000000</v>
      </c>
      <c r="AD124" s="3" t="s">
        <v>163</v>
      </c>
      <c r="AE124" s="3" t="s">
        <v>37</v>
      </c>
    </row>
    <row r="125" spans="1:31" x14ac:dyDescent="0.3">
      <c r="A125" s="3" t="s">
        <v>276</v>
      </c>
      <c r="B125" s="3" t="s">
        <v>197</v>
      </c>
      <c r="C125" s="3" t="s">
        <v>1856</v>
      </c>
      <c r="D125" s="53">
        <v>1400000</v>
      </c>
      <c r="E125" s="53">
        <v>1400000</v>
      </c>
      <c r="F125" s="53">
        <v>0</v>
      </c>
      <c r="G125" s="53">
        <v>0</v>
      </c>
      <c r="H125" s="53">
        <v>0</v>
      </c>
      <c r="I125" s="53">
        <v>0</v>
      </c>
      <c r="J125" s="53">
        <v>0</v>
      </c>
      <c r="K125" s="53">
        <v>0</v>
      </c>
      <c r="L125" s="53">
        <v>0</v>
      </c>
      <c r="M125" s="53">
        <v>0</v>
      </c>
      <c r="N125" s="53">
        <v>0</v>
      </c>
      <c r="O125" s="53">
        <v>0</v>
      </c>
      <c r="P125" s="53">
        <v>0</v>
      </c>
      <c r="Q125" s="53">
        <v>0</v>
      </c>
      <c r="R125" s="53">
        <v>0</v>
      </c>
      <c r="S125" s="3" t="s">
        <v>152</v>
      </c>
      <c r="T125" s="3" t="s">
        <v>76</v>
      </c>
      <c r="U125" s="3" t="s">
        <v>77</v>
      </c>
      <c r="V125" s="3" t="s">
        <v>76</v>
      </c>
      <c r="W125" s="3" t="s">
        <v>33</v>
      </c>
      <c r="X125" s="3" t="s">
        <v>78</v>
      </c>
      <c r="Y125" s="3" t="s">
        <v>35</v>
      </c>
      <c r="Z125" s="54">
        <v>44765</v>
      </c>
      <c r="AA125" s="54">
        <v>45199</v>
      </c>
      <c r="AB125" s="3" t="s">
        <v>36</v>
      </c>
      <c r="AC125" s="53">
        <v>1400000</v>
      </c>
      <c r="AD125" s="3" t="s">
        <v>77</v>
      </c>
      <c r="AE125" s="3" t="s">
        <v>37</v>
      </c>
    </row>
    <row r="126" spans="1:31" x14ac:dyDescent="0.3">
      <c r="A126" s="3" t="s">
        <v>277</v>
      </c>
      <c r="B126" s="3" t="s">
        <v>197</v>
      </c>
      <c r="C126" s="3" t="s">
        <v>1856</v>
      </c>
      <c r="D126" s="53">
        <v>2300000</v>
      </c>
      <c r="E126" s="53">
        <v>2300000</v>
      </c>
      <c r="F126" s="53">
        <v>0</v>
      </c>
      <c r="G126" s="53">
        <v>0</v>
      </c>
      <c r="H126" s="53">
        <v>0</v>
      </c>
      <c r="I126" s="53">
        <v>2159618.66</v>
      </c>
      <c r="J126" s="53">
        <v>93.89646347826087</v>
      </c>
      <c r="K126" s="53">
        <v>0</v>
      </c>
      <c r="L126" s="53">
        <v>0</v>
      </c>
      <c r="M126" s="53">
        <v>2159618.66</v>
      </c>
      <c r="N126" s="53">
        <v>0</v>
      </c>
      <c r="O126" s="53">
        <v>2159618.66</v>
      </c>
      <c r="P126" s="53">
        <v>0</v>
      </c>
      <c r="Q126" s="53">
        <v>0</v>
      </c>
      <c r="R126" s="53">
        <v>0</v>
      </c>
      <c r="S126" s="3" t="s">
        <v>152</v>
      </c>
      <c r="T126" s="3" t="s">
        <v>76</v>
      </c>
      <c r="U126" s="3" t="s">
        <v>77</v>
      </c>
      <c r="V126" s="3" t="s">
        <v>76</v>
      </c>
      <c r="W126" s="3" t="s">
        <v>33</v>
      </c>
      <c r="X126" s="3" t="s">
        <v>78</v>
      </c>
      <c r="Y126" s="3" t="s">
        <v>35</v>
      </c>
      <c r="Z126" s="54">
        <v>44765</v>
      </c>
      <c r="AA126" s="54">
        <v>45291</v>
      </c>
      <c r="AB126" s="3" t="s">
        <v>36</v>
      </c>
      <c r="AC126" s="53">
        <v>2300000</v>
      </c>
      <c r="AD126" s="3" t="s">
        <v>77</v>
      </c>
      <c r="AE126" s="3" t="s">
        <v>37</v>
      </c>
    </row>
    <row r="127" spans="1:31" x14ac:dyDescent="0.3">
      <c r="A127" s="3" t="s">
        <v>278</v>
      </c>
      <c r="B127" s="3" t="s">
        <v>279</v>
      </c>
      <c r="C127" s="3" t="s">
        <v>1859</v>
      </c>
      <c r="D127" s="53">
        <v>9400000</v>
      </c>
      <c r="E127" s="53">
        <v>9400000</v>
      </c>
      <c r="F127" s="53">
        <v>0</v>
      </c>
      <c r="G127" s="53">
        <v>0</v>
      </c>
      <c r="H127" s="53">
        <v>0</v>
      </c>
      <c r="I127" s="53">
        <v>7356923.6200000001</v>
      </c>
      <c r="J127" s="53">
        <v>78.26514489361702</v>
      </c>
      <c r="K127" s="53">
        <v>0</v>
      </c>
      <c r="L127" s="53">
        <v>0</v>
      </c>
      <c r="M127" s="53">
        <v>7356923.6200000001</v>
      </c>
      <c r="N127" s="53">
        <v>0</v>
      </c>
      <c r="O127" s="53">
        <v>7356923.6200000001</v>
      </c>
      <c r="P127" s="53">
        <v>0</v>
      </c>
      <c r="Q127" s="53">
        <v>0</v>
      </c>
      <c r="R127" s="53">
        <v>0</v>
      </c>
      <c r="S127" s="3" t="s">
        <v>161</v>
      </c>
      <c r="T127" s="3" t="s">
        <v>162</v>
      </c>
      <c r="U127" s="3" t="s">
        <v>163</v>
      </c>
      <c r="V127" s="3" t="s">
        <v>162</v>
      </c>
      <c r="W127" s="3" t="s">
        <v>33</v>
      </c>
      <c r="X127" s="3" t="s">
        <v>164</v>
      </c>
      <c r="Y127" s="3" t="s">
        <v>83</v>
      </c>
      <c r="Z127" s="54">
        <v>44765</v>
      </c>
      <c r="AA127" s="54">
        <v>45382</v>
      </c>
      <c r="AB127" s="3" t="s">
        <v>36</v>
      </c>
      <c r="AC127" s="53">
        <v>9400000</v>
      </c>
      <c r="AD127" s="3" t="s">
        <v>163</v>
      </c>
      <c r="AE127" s="3" t="s">
        <v>37</v>
      </c>
    </row>
    <row r="128" spans="1:31" x14ac:dyDescent="0.3">
      <c r="A128" s="3" t="s">
        <v>280</v>
      </c>
      <c r="B128" s="3" t="s">
        <v>281</v>
      </c>
      <c r="C128" s="3" t="s">
        <v>1859</v>
      </c>
      <c r="D128" s="53">
        <v>1800000</v>
      </c>
      <c r="E128" s="53">
        <v>1800000</v>
      </c>
      <c r="F128" s="53">
        <v>0</v>
      </c>
      <c r="G128" s="53">
        <v>0</v>
      </c>
      <c r="H128" s="53">
        <v>0</v>
      </c>
      <c r="I128" s="53">
        <v>1683673.88</v>
      </c>
      <c r="J128" s="53">
        <v>93.537437777777768</v>
      </c>
      <c r="K128" s="53">
        <v>0</v>
      </c>
      <c r="L128" s="53">
        <v>0</v>
      </c>
      <c r="M128" s="53">
        <v>1683673.88</v>
      </c>
      <c r="N128" s="53">
        <v>0</v>
      </c>
      <c r="O128" s="53">
        <v>1683673.88</v>
      </c>
      <c r="P128" s="53">
        <v>0</v>
      </c>
      <c r="Q128" s="53">
        <v>0</v>
      </c>
      <c r="R128" s="53">
        <v>0</v>
      </c>
      <c r="S128" s="3" t="s">
        <v>161</v>
      </c>
      <c r="T128" s="3" t="s">
        <v>162</v>
      </c>
      <c r="U128" s="3" t="s">
        <v>163</v>
      </c>
      <c r="V128" s="3" t="s">
        <v>162</v>
      </c>
      <c r="W128" s="3" t="s">
        <v>33</v>
      </c>
      <c r="X128" s="3" t="s">
        <v>164</v>
      </c>
      <c r="Y128" s="3" t="s">
        <v>83</v>
      </c>
      <c r="Z128" s="54">
        <v>44765</v>
      </c>
      <c r="AA128" s="54">
        <v>45382</v>
      </c>
      <c r="AB128" s="3" t="s">
        <v>36</v>
      </c>
      <c r="AC128" s="53">
        <v>1800000</v>
      </c>
      <c r="AD128" s="3" t="s">
        <v>163</v>
      </c>
      <c r="AE128" s="3" t="s">
        <v>37</v>
      </c>
    </row>
    <row r="129" spans="1:31" x14ac:dyDescent="0.3">
      <c r="A129" s="3" t="s">
        <v>282</v>
      </c>
      <c r="B129" s="3" t="s">
        <v>283</v>
      </c>
      <c r="C129" s="3" t="s">
        <v>1858</v>
      </c>
      <c r="D129" s="53">
        <v>3000000</v>
      </c>
      <c r="E129" s="53">
        <v>3000000</v>
      </c>
      <c r="F129" s="53">
        <v>0</v>
      </c>
      <c r="G129" s="53">
        <v>0</v>
      </c>
      <c r="H129" s="53">
        <v>0</v>
      </c>
      <c r="I129" s="53">
        <v>2474300.91</v>
      </c>
      <c r="J129" s="53">
        <v>82.476697000000001</v>
      </c>
      <c r="K129" s="53">
        <v>0</v>
      </c>
      <c r="L129" s="53">
        <v>0</v>
      </c>
      <c r="M129" s="53">
        <v>2474300.91</v>
      </c>
      <c r="N129" s="53">
        <v>0</v>
      </c>
      <c r="O129" s="53">
        <v>2474300.91</v>
      </c>
      <c r="P129" s="53">
        <v>0</v>
      </c>
      <c r="Q129" s="53">
        <v>0</v>
      </c>
      <c r="R129" s="53">
        <v>0</v>
      </c>
      <c r="S129" s="3" t="s">
        <v>50</v>
      </c>
      <c r="T129" s="3" t="s">
        <v>51</v>
      </c>
      <c r="U129" s="3" t="s">
        <v>52</v>
      </c>
      <c r="V129" s="3" t="s">
        <v>51</v>
      </c>
      <c r="W129" s="3" t="s">
        <v>33</v>
      </c>
      <c r="X129" s="3" t="s">
        <v>53</v>
      </c>
      <c r="Y129" s="3" t="s">
        <v>265</v>
      </c>
      <c r="Z129" s="54">
        <v>44765</v>
      </c>
      <c r="AA129" s="54">
        <v>45657</v>
      </c>
      <c r="AB129" s="3" t="s">
        <v>36</v>
      </c>
      <c r="AC129" s="53">
        <v>3000000</v>
      </c>
      <c r="AD129" s="3" t="s">
        <v>52</v>
      </c>
      <c r="AE129" s="3" t="s">
        <v>37</v>
      </c>
    </row>
    <row r="130" spans="1:31" x14ac:dyDescent="0.3">
      <c r="A130" s="3" t="s">
        <v>284</v>
      </c>
      <c r="B130" s="3" t="s">
        <v>285</v>
      </c>
      <c r="C130" s="3" t="s">
        <v>1855</v>
      </c>
      <c r="D130" s="53">
        <v>1795000</v>
      </c>
      <c r="E130" s="53">
        <v>1795000</v>
      </c>
      <c r="F130" s="53">
        <v>0</v>
      </c>
      <c r="G130" s="53">
        <v>0</v>
      </c>
      <c r="H130" s="53">
        <v>0</v>
      </c>
      <c r="I130" s="53">
        <v>1773518.64</v>
      </c>
      <c r="J130" s="53">
        <v>98.803266852367685</v>
      </c>
      <c r="K130" s="53">
        <v>0</v>
      </c>
      <c r="L130" s="53">
        <v>0</v>
      </c>
      <c r="M130" s="53">
        <v>1773518.64</v>
      </c>
      <c r="N130" s="53">
        <v>0</v>
      </c>
      <c r="O130" s="53">
        <v>1773518.64</v>
      </c>
      <c r="P130" s="53">
        <v>0</v>
      </c>
      <c r="Q130" s="53">
        <v>0</v>
      </c>
      <c r="R130" s="53">
        <v>0</v>
      </c>
      <c r="S130" s="3" t="s">
        <v>286</v>
      </c>
      <c r="T130" s="3" t="s">
        <v>57</v>
      </c>
      <c r="U130" s="3" t="s">
        <v>58</v>
      </c>
      <c r="V130" s="3" t="s">
        <v>57</v>
      </c>
      <c r="W130" s="3" t="s">
        <v>33</v>
      </c>
      <c r="X130" s="3" t="s">
        <v>59</v>
      </c>
      <c r="Y130" s="3" t="s">
        <v>35</v>
      </c>
      <c r="Z130" s="54">
        <v>44769</v>
      </c>
      <c r="AA130" s="54">
        <v>45412</v>
      </c>
      <c r="AB130" s="3" t="s">
        <v>36</v>
      </c>
      <c r="AC130" s="53">
        <v>1670000</v>
      </c>
      <c r="AD130" s="3" t="s">
        <v>58</v>
      </c>
      <c r="AE130" s="3" t="s">
        <v>37</v>
      </c>
    </row>
    <row r="131" spans="1:31" x14ac:dyDescent="0.3">
      <c r="A131" s="3" t="s">
        <v>287</v>
      </c>
      <c r="B131" s="3" t="s">
        <v>288</v>
      </c>
      <c r="C131" s="3" t="s">
        <v>1854</v>
      </c>
      <c r="D131" s="53">
        <v>5000000</v>
      </c>
      <c r="E131" s="53">
        <v>5000000</v>
      </c>
      <c r="F131" s="53">
        <v>0</v>
      </c>
      <c r="G131" s="53">
        <v>0</v>
      </c>
      <c r="H131" s="53">
        <v>0</v>
      </c>
      <c r="I131" s="53">
        <v>4918834.79</v>
      </c>
      <c r="J131" s="53">
        <v>98.376695800000007</v>
      </c>
      <c r="K131" s="53">
        <v>0</v>
      </c>
      <c r="L131" s="53">
        <v>0</v>
      </c>
      <c r="M131" s="53">
        <v>4918834.79</v>
      </c>
      <c r="N131" s="53">
        <v>0</v>
      </c>
      <c r="O131" s="53">
        <v>4918834.79</v>
      </c>
      <c r="P131" s="53">
        <v>0</v>
      </c>
      <c r="Q131" s="53">
        <v>0</v>
      </c>
      <c r="R131" s="53">
        <v>0</v>
      </c>
      <c r="S131" s="3" t="s">
        <v>72</v>
      </c>
      <c r="T131" s="3" t="s">
        <v>41</v>
      </c>
      <c r="U131" s="3" t="s">
        <v>42</v>
      </c>
      <c r="V131" s="3" t="s">
        <v>41</v>
      </c>
      <c r="W131" s="3" t="s">
        <v>33</v>
      </c>
      <c r="X131" s="3" t="s">
        <v>43</v>
      </c>
      <c r="Y131" s="3" t="s">
        <v>265</v>
      </c>
      <c r="Z131" s="54">
        <v>44769</v>
      </c>
      <c r="AA131" s="54">
        <v>45382</v>
      </c>
      <c r="AB131" s="3" t="s">
        <v>36</v>
      </c>
      <c r="AC131" s="53">
        <v>5000000</v>
      </c>
      <c r="AD131" s="3" t="s">
        <v>42</v>
      </c>
      <c r="AE131" s="3" t="s">
        <v>37</v>
      </c>
    </row>
    <row r="132" spans="1:31" x14ac:dyDescent="0.3">
      <c r="A132" s="3" t="s">
        <v>289</v>
      </c>
      <c r="B132" s="3" t="s">
        <v>290</v>
      </c>
      <c r="C132" s="3" t="s">
        <v>1853</v>
      </c>
      <c r="D132" s="53">
        <v>2800000</v>
      </c>
      <c r="E132" s="53">
        <v>2800000</v>
      </c>
      <c r="F132" s="53">
        <v>0</v>
      </c>
      <c r="G132" s="53">
        <v>0</v>
      </c>
      <c r="H132" s="53">
        <v>0</v>
      </c>
      <c r="I132" s="53">
        <v>2965803.77</v>
      </c>
      <c r="J132" s="53">
        <v>105.92156321428571</v>
      </c>
      <c r="K132" s="53">
        <v>0</v>
      </c>
      <c r="L132" s="53">
        <v>0</v>
      </c>
      <c r="M132" s="53">
        <v>2965803.77</v>
      </c>
      <c r="N132" s="53">
        <v>0</v>
      </c>
      <c r="O132" s="53">
        <v>2965803.77</v>
      </c>
      <c r="P132" s="53">
        <v>0</v>
      </c>
      <c r="Q132" s="53">
        <v>0</v>
      </c>
      <c r="R132" s="53">
        <v>0</v>
      </c>
      <c r="S132" s="3" t="s">
        <v>30</v>
      </c>
      <c r="T132" s="3" t="s">
        <v>31</v>
      </c>
      <c r="U132" s="3" t="s">
        <v>32</v>
      </c>
      <c r="V132" s="3" t="s">
        <v>31</v>
      </c>
      <c r="W132" s="3" t="s">
        <v>33</v>
      </c>
      <c r="X132" s="3" t="s">
        <v>34</v>
      </c>
      <c r="Y132" s="3" t="s">
        <v>35</v>
      </c>
      <c r="Z132" s="54">
        <v>44768</v>
      </c>
      <c r="AA132" s="54">
        <v>45382</v>
      </c>
      <c r="AB132" s="3" t="s">
        <v>36</v>
      </c>
      <c r="AC132" s="53">
        <v>2800000</v>
      </c>
      <c r="AD132" s="3" t="s">
        <v>32</v>
      </c>
      <c r="AE132" s="3" t="s">
        <v>37</v>
      </c>
    </row>
    <row r="133" spans="1:31" x14ac:dyDescent="0.3">
      <c r="A133" s="3" t="s">
        <v>291</v>
      </c>
      <c r="B133" s="3" t="s">
        <v>292</v>
      </c>
      <c r="C133" s="3" t="s">
        <v>1853</v>
      </c>
      <c r="D133" s="53">
        <v>1700000</v>
      </c>
      <c r="E133" s="53">
        <v>1700000</v>
      </c>
      <c r="F133" s="53">
        <v>0</v>
      </c>
      <c r="G133" s="53">
        <v>0</v>
      </c>
      <c r="H133" s="53">
        <v>0</v>
      </c>
      <c r="I133" s="53">
        <v>1627892</v>
      </c>
      <c r="J133" s="53">
        <v>95.758352941176469</v>
      </c>
      <c r="K133" s="53">
        <v>0</v>
      </c>
      <c r="L133" s="53">
        <v>0</v>
      </c>
      <c r="M133" s="53">
        <v>1627892</v>
      </c>
      <c r="N133" s="53">
        <v>0</v>
      </c>
      <c r="O133" s="53">
        <v>1627892</v>
      </c>
      <c r="P133" s="53">
        <v>0</v>
      </c>
      <c r="Q133" s="53">
        <v>0</v>
      </c>
      <c r="R133" s="53">
        <v>0</v>
      </c>
      <c r="S133" s="3" t="s">
        <v>30</v>
      </c>
      <c r="T133" s="3" t="s">
        <v>31</v>
      </c>
      <c r="U133" s="3" t="s">
        <v>32</v>
      </c>
      <c r="V133" s="3" t="s">
        <v>31</v>
      </c>
      <c r="W133" s="3" t="s">
        <v>33</v>
      </c>
      <c r="X133" s="3" t="s">
        <v>34</v>
      </c>
      <c r="Y133" s="3" t="s">
        <v>35</v>
      </c>
      <c r="Z133" s="54">
        <v>44768</v>
      </c>
      <c r="AA133" s="54">
        <v>45350</v>
      </c>
      <c r="AB133" s="3" t="s">
        <v>36</v>
      </c>
      <c r="AC133" s="53">
        <v>1700000</v>
      </c>
      <c r="AD133" s="3" t="s">
        <v>32</v>
      </c>
      <c r="AE133" s="3" t="s">
        <v>37</v>
      </c>
    </row>
    <row r="134" spans="1:31" x14ac:dyDescent="0.3">
      <c r="A134" s="3" t="s">
        <v>293</v>
      </c>
      <c r="B134" s="3" t="s">
        <v>294</v>
      </c>
      <c r="C134" s="3" t="s">
        <v>1859</v>
      </c>
      <c r="D134" s="53">
        <v>2000000</v>
      </c>
      <c r="E134" s="53">
        <v>2000000</v>
      </c>
      <c r="F134" s="53">
        <v>0</v>
      </c>
      <c r="G134" s="53">
        <v>0</v>
      </c>
      <c r="H134" s="53">
        <v>0</v>
      </c>
      <c r="I134" s="53">
        <v>2184480.15</v>
      </c>
      <c r="J134" s="53">
        <v>109.2240075</v>
      </c>
      <c r="K134" s="53">
        <v>0</v>
      </c>
      <c r="L134" s="53">
        <v>0</v>
      </c>
      <c r="M134" s="53">
        <v>2184480.15</v>
      </c>
      <c r="N134" s="53">
        <v>0</v>
      </c>
      <c r="O134" s="53">
        <v>2184480.15</v>
      </c>
      <c r="P134" s="53">
        <v>0</v>
      </c>
      <c r="Q134" s="53">
        <v>0</v>
      </c>
      <c r="R134" s="53">
        <v>0</v>
      </c>
      <c r="S134" s="3" t="s">
        <v>161</v>
      </c>
      <c r="T134" s="3" t="s">
        <v>162</v>
      </c>
      <c r="U134" s="3" t="s">
        <v>163</v>
      </c>
      <c r="V134" s="3" t="s">
        <v>162</v>
      </c>
      <c r="W134" s="3" t="s">
        <v>33</v>
      </c>
      <c r="X134" s="3" t="s">
        <v>164</v>
      </c>
      <c r="Y134" s="3" t="s">
        <v>35</v>
      </c>
      <c r="Z134" s="54">
        <v>44771</v>
      </c>
      <c r="AA134" s="54">
        <v>45199</v>
      </c>
      <c r="AB134" s="3" t="s">
        <v>36</v>
      </c>
      <c r="AC134" s="53">
        <v>2000000</v>
      </c>
      <c r="AD134" s="3" t="s">
        <v>163</v>
      </c>
      <c r="AE134" s="3" t="s">
        <v>37</v>
      </c>
    </row>
    <row r="135" spans="1:31" x14ac:dyDescent="0.3">
      <c r="A135" s="3" t="s">
        <v>295</v>
      </c>
      <c r="B135" s="3" t="s">
        <v>296</v>
      </c>
      <c r="C135" s="3" t="s">
        <v>1855</v>
      </c>
      <c r="D135" s="53">
        <v>7200000</v>
      </c>
      <c r="E135" s="53">
        <v>7200000</v>
      </c>
      <c r="F135" s="53">
        <v>0</v>
      </c>
      <c r="G135" s="53">
        <v>0</v>
      </c>
      <c r="H135" s="53">
        <v>0</v>
      </c>
      <c r="I135" s="53">
        <v>5676902.3700000001</v>
      </c>
      <c r="J135" s="53">
        <v>78.84586625</v>
      </c>
      <c r="K135" s="53">
        <v>0</v>
      </c>
      <c r="L135" s="53">
        <v>0</v>
      </c>
      <c r="M135" s="53">
        <v>5676902.3700000001</v>
      </c>
      <c r="N135" s="53">
        <v>0</v>
      </c>
      <c r="O135" s="53">
        <v>5676902.3700000001</v>
      </c>
      <c r="P135" s="53">
        <v>0</v>
      </c>
      <c r="Q135" s="53">
        <v>0</v>
      </c>
      <c r="R135" s="53">
        <v>0</v>
      </c>
      <c r="S135" s="3" t="s">
        <v>56</v>
      </c>
      <c r="T135" s="3" t="s">
        <v>57</v>
      </c>
      <c r="U135" s="3" t="s">
        <v>58</v>
      </c>
      <c r="V135" s="3" t="s">
        <v>57</v>
      </c>
      <c r="W135" s="3" t="s">
        <v>33</v>
      </c>
      <c r="X135" s="3" t="s">
        <v>59</v>
      </c>
      <c r="Y135" s="3" t="s">
        <v>35</v>
      </c>
      <c r="Z135" s="54">
        <v>44774</v>
      </c>
      <c r="AA135" s="54">
        <v>45747</v>
      </c>
      <c r="AB135" s="3" t="s">
        <v>36</v>
      </c>
      <c r="AC135" s="53">
        <v>7200000</v>
      </c>
      <c r="AD135" s="3" t="s">
        <v>58</v>
      </c>
      <c r="AE135" s="3" t="s">
        <v>37</v>
      </c>
    </row>
    <row r="136" spans="1:31" x14ac:dyDescent="0.3">
      <c r="A136" s="3" t="s">
        <v>297</v>
      </c>
      <c r="B136" s="3" t="s">
        <v>298</v>
      </c>
      <c r="C136" s="3" t="s">
        <v>1856</v>
      </c>
      <c r="D136" s="53">
        <v>3400000</v>
      </c>
      <c r="E136" s="53">
        <v>3400000</v>
      </c>
      <c r="F136" s="53">
        <v>0</v>
      </c>
      <c r="G136" s="53">
        <v>0</v>
      </c>
      <c r="H136" s="53">
        <v>0</v>
      </c>
      <c r="I136" s="53">
        <v>3561813.09</v>
      </c>
      <c r="J136" s="53">
        <v>104.75920852941177</v>
      </c>
      <c r="K136" s="53">
        <v>0</v>
      </c>
      <c r="L136" s="53">
        <v>0</v>
      </c>
      <c r="M136" s="53">
        <v>3561813.09</v>
      </c>
      <c r="N136" s="53">
        <v>0</v>
      </c>
      <c r="O136" s="53">
        <v>3561813.09</v>
      </c>
      <c r="P136" s="53">
        <v>0</v>
      </c>
      <c r="Q136" s="53">
        <v>0</v>
      </c>
      <c r="R136" s="53">
        <v>0</v>
      </c>
      <c r="S136" s="3" t="s">
        <v>152</v>
      </c>
      <c r="T136" s="3" t="s">
        <v>76</v>
      </c>
      <c r="U136" s="3" t="s">
        <v>77</v>
      </c>
      <c r="V136" s="3" t="s">
        <v>76</v>
      </c>
      <c r="W136" s="3" t="s">
        <v>33</v>
      </c>
      <c r="X136" s="3" t="s">
        <v>78</v>
      </c>
      <c r="Y136" s="3" t="s">
        <v>35</v>
      </c>
      <c r="Z136" s="54">
        <v>44773</v>
      </c>
      <c r="AA136" s="54">
        <v>45291</v>
      </c>
      <c r="AB136" s="3" t="s">
        <v>36</v>
      </c>
      <c r="AC136" s="53">
        <v>3400000</v>
      </c>
      <c r="AD136" s="3" t="s">
        <v>77</v>
      </c>
      <c r="AE136" s="3" t="s">
        <v>37</v>
      </c>
    </row>
    <row r="137" spans="1:31" x14ac:dyDescent="0.3">
      <c r="A137" s="3" t="s">
        <v>299</v>
      </c>
      <c r="B137" s="3" t="s">
        <v>300</v>
      </c>
      <c r="C137" s="3" t="s">
        <v>1855</v>
      </c>
      <c r="D137" s="53">
        <v>1200000</v>
      </c>
      <c r="E137" s="53">
        <v>1200000</v>
      </c>
      <c r="F137" s="53">
        <v>0</v>
      </c>
      <c r="G137" s="53">
        <v>0</v>
      </c>
      <c r="H137" s="53">
        <v>0</v>
      </c>
      <c r="I137" s="53">
        <v>1193816.76</v>
      </c>
      <c r="J137" s="53">
        <v>99.484729999999999</v>
      </c>
      <c r="K137" s="53">
        <v>0</v>
      </c>
      <c r="L137" s="53">
        <v>0</v>
      </c>
      <c r="M137" s="53">
        <v>1193816.76</v>
      </c>
      <c r="N137" s="53">
        <v>0</v>
      </c>
      <c r="O137" s="53">
        <v>1193816.76</v>
      </c>
      <c r="P137" s="53">
        <v>0</v>
      </c>
      <c r="Q137" s="53">
        <v>0</v>
      </c>
      <c r="R137" s="53">
        <v>0</v>
      </c>
      <c r="S137" s="3" t="s">
        <v>286</v>
      </c>
      <c r="T137" s="3" t="s">
        <v>57</v>
      </c>
      <c r="U137" s="3" t="s">
        <v>58</v>
      </c>
      <c r="V137" s="3" t="s">
        <v>57</v>
      </c>
      <c r="W137" s="3" t="s">
        <v>33</v>
      </c>
      <c r="X137" s="3" t="s">
        <v>59</v>
      </c>
      <c r="Y137" s="3" t="s">
        <v>86</v>
      </c>
      <c r="Z137" s="54">
        <v>44774</v>
      </c>
      <c r="AA137" s="54">
        <v>45412</v>
      </c>
      <c r="AB137" s="3" t="s">
        <v>36</v>
      </c>
      <c r="AC137" s="53">
        <v>1200000</v>
      </c>
      <c r="AD137" s="3" t="s">
        <v>58</v>
      </c>
      <c r="AE137" s="3" t="s">
        <v>37</v>
      </c>
    </row>
    <row r="138" spans="1:31" x14ac:dyDescent="0.3">
      <c r="A138" s="3" t="s">
        <v>301</v>
      </c>
      <c r="B138" s="3" t="s">
        <v>302</v>
      </c>
      <c r="C138" s="3" t="s">
        <v>1860</v>
      </c>
      <c r="D138" s="53">
        <v>2400000</v>
      </c>
      <c r="E138" s="53">
        <v>2400000</v>
      </c>
      <c r="F138" s="53">
        <v>0</v>
      </c>
      <c r="G138" s="53">
        <v>0</v>
      </c>
      <c r="H138" s="53">
        <v>0</v>
      </c>
      <c r="I138" s="53">
        <v>2310104.56</v>
      </c>
      <c r="J138" s="53">
        <v>96.254356666666666</v>
      </c>
      <c r="K138" s="53">
        <v>0</v>
      </c>
      <c r="L138" s="53">
        <v>0</v>
      </c>
      <c r="M138" s="53">
        <v>2310104.56</v>
      </c>
      <c r="N138" s="53">
        <v>0</v>
      </c>
      <c r="O138" s="53">
        <v>2310104.56</v>
      </c>
      <c r="P138" s="53">
        <v>0</v>
      </c>
      <c r="Q138" s="53">
        <v>0</v>
      </c>
      <c r="R138" s="53">
        <v>0</v>
      </c>
      <c r="S138" s="3" t="s">
        <v>111</v>
      </c>
      <c r="T138" s="3" t="s">
        <v>112</v>
      </c>
      <c r="U138" s="3" t="s">
        <v>113</v>
      </c>
      <c r="V138" s="3" t="s">
        <v>112</v>
      </c>
      <c r="W138" s="3" t="s">
        <v>33</v>
      </c>
      <c r="X138" s="3" t="s">
        <v>114</v>
      </c>
      <c r="Y138" s="3" t="s">
        <v>35</v>
      </c>
      <c r="Z138" s="54">
        <v>44773</v>
      </c>
      <c r="AA138" s="54">
        <v>45473</v>
      </c>
      <c r="AB138" s="3" t="s">
        <v>36</v>
      </c>
      <c r="AC138" s="53">
        <v>2400000</v>
      </c>
      <c r="AD138" s="3" t="s">
        <v>113</v>
      </c>
      <c r="AE138" s="3" t="s">
        <v>37</v>
      </c>
    </row>
    <row r="139" spans="1:31" x14ac:dyDescent="0.3">
      <c r="A139" s="3" t="s">
        <v>303</v>
      </c>
      <c r="B139" s="3" t="s">
        <v>304</v>
      </c>
      <c r="C139" s="3" t="s">
        <v>1860</v>
      </c>
      <c r="D139" s="53">
        <v>10060000</v>
      </c>
      <c r="E139" s="53">
        <v>10060000</v>
      </c>
      <c r="F139" s="53">
        <v>0</v>
      </c>
      <c r="G139" s="53">
        <v>0</v>
      </c>
      <c r="H139" s="53">
        <v>0</v>
      </c>
      <c r="I139" s="53">
        <v>11056224.76</v>
      </c>
      <c r="J139" s="53">
        <v>109.90283061630218</v>
      </c>
      <c r="K139" s="53">
        <v>0</v>
      </c>
      <c r="L139" s="53">
        <v>0</v>
      </c>
      <c r="M139" s="53">
        <v>11056224.76</v>
      </c>
      <c r="N139" s="53">
        <v>0</v>
      </c>
      <c r="O139" s="53">
        <v>11056224.76</v>
      </c>
      <c r="P139" s="53">
        <v>0</v>
      </c>
      <c r="Q139" s="53">
        <v>0</v>
      </c>
      <c r="R139" s="53">
        <v>0</v>
      </c>
      <c r="S139" s="3" t="s">
        <v>129</v>
      </c>
      <c r="T139" s="3" t="s">
        <v>112</v>
      </c>
      <c r="U139" s="3" t="s">
        <v>113</v>
      </c>
      <c r="V139" s="3" t="s">
        <v>112</v>
      </c>
      <c r="W139" s="3" t="s">
        <v>33</v>
      </c>
      <c r="X139" s="3" t="s">
        <v>114</v>
      </c>
      <c r="Y139" s="3" t="s">
        <v>35</v>
      </c>
      <c r="Z139" s="54">
        <v>44775</v>
      </c>
      <c r="AA139" s="54">
        <v>45382</v>
      </c>
      <c r="AB139" s="3" t="s">
        <v>36</v>
      </c>
      <c r="AC139" s="53">
        <v>10060000</v>
      </c>
      <c r="AD139" s="3" t="s">
        <v>113</v>
      </c>
      <c r="AE139" s="3" t="s">
        <v>37</v>
      </c>
    </row>
    <row r="140" spans="1:31" x14ac:dyDescent="0.3">
      <c r="A140" s="3" t="s">
        <v>305</v>
      </c>
      <c r="B140" s="3" t="s">
        <v>306</v>
      </c>
      <c r="C140" s="3" t="s">
        <v>1858</v>
      </c>
      <c r="D140" s="53">
        <v>10400000</v>
      </c>
      <c r="E140" s="53">
        <v>10400000</v>
      </c>
      <c r="F140" s="53">
        <v>0</v>
      </c>
      <c r="G140" s="53">
        <v>0</v>
      </c>
      <c r="H140" s="53">
        <v>0</v>
      </c>
      <c r="I140" s="53">
        <v>10792519.710000001</v>
      </c>
      <c r="J140" s="53">
        <v>103.77422798076924</v>
      </c>
      <c r="K140" s="53">
        <v>0</v>
      </c>
      <c r="L140" s="53">
        <v>0</v>
      </c>
      <c r="M140" s="53">
        <v>10792519.710000001</v>
      </c>
      <c r="N140" s="53">
        <v>0</v>
      </c>
      <c r="O140" s="53">
        <v>10792519.710000001</v>
      </c>
      <c r="P140" s="53">
        <v>0</v>
      </c>
      <c r="Q140" s="53">
        <v>0</v>
      </c>
      <c r="R140" s="53">
        <v>0</v>
      </c>
      <c r="S140" s="3" t="s">
        <v>50</v>
      </c>
      <c r="T140" s="3" t="s">
        <v>51</v>
      </c>
      <c r="U140" s="3" t="s">
        <v>52</v>
      </c>
      <c r="V140" s="3" t="s">
        <v>51</v>
      </c>
      <c r="W140" s="3" t="s">
        <v>33</v>
      </c>
      <c r="X140" s="3" t="s">
        <v>53</v>
      </c>
      <c r="Y140" s="3" t="s">
        <v>35</v>
      </c>
      <c r="Z140" s="54">
        <v>44772</v>
      </c>
      <c r="AA140" s="54">
        <v>45657</v>
      </c>
      <c r="AB140" s="3" t="s">
        <v>36</v>
      </c>
      <c r="AC140" s="53">
        <v>10400000</v>
      </c>
      <c r="AD140" s="3" t="s">
        <v>52</v>
      </c>
      <c r="AE140" s="3" t="s">
        <v>37</v>
      </c>
    </row>
    <row r="141" spans="1:31" x14ac:dyDescent="0.3">
      <c r="A141" s="3" t="s">
        <v>307</v>
      </c>
      <c r="B141" s="3" t="s">
        <v>308</v>
      </c>
      <c r="C141" s="3" t="s">
        <v>1858</v>
      </c>
      <c r="D141" s="53">
        <v>2400000</v>
      </c>
      <c r="E141" s="53">
        <v>2400000</v>
      </c>
      <c r="F141" s="53">
        <v>0</v>
      </c>
      <c r="G141" s="53">
        <v>0</v>
      </c>
      <c r="H141" s="53">
        <v>0</v>
      </c>
      <c r="I141" s="53">
        <v>2439060.73</v>
      </c>
      <c r="J141" s="53">
        <v>101.62753041666667</v>
      </c>
      <c r="K141" s="53">
        <v>0</v>
      </c>
      <c r="L141" s="53">
        <v>0</v>
      </c>
      <c r="M141" s="53">
        <v>2439060.73</v>
      </c>
      <c r="N141" s="53">
        <v>0</v>
      </c>
      <c r="O141" s="53">
        <v>2439060.73</v>
      </c>
      <c r="P141" s="53">
        <v>0</v>
      </c>
      <c r="Q141" s="53">
        <v>0</v>
      </c>
      <c r="R141" s="53">
        <v>0</v>
      </c>
      <c r="S141" s="3" t="s">
        <v>50</v>
      </c>
      <c r="T141" s="3" t="s">
        <v>51</v>
      </c>
      <c r="U141" s="3" t="s">
        <v>52</v>
      </c>
      <c r="V141" s="3" t="s">
        <v>51</v>
      </c>
      <c r="W141" s="3" t="s">
        <v>33</v>
      </c>
      <c r="X141" s="3" t="s">
        <v>53</v>
      </c>
      <c r="Y141" s="3" t="s">
        <v>35</v>
      </c>
      <c r="Z141" s="54">
        <v>44772</v>
      </c>
      <c r="AA141" s="54">
        <v>45657</v>
      </c>
      <c r="AB141" s="3" t="s">
        <v>36</v>
      </c>
      <c r="AC141" s="53">
        <v>2400000</v>
      </c>
      <c r="AD141" s="3" t="s">
        <v>52</v>
      </c>
      <c r="AE141" s="3" t="s">
        <v>37</v>
      </c>
    </row>
    <row r="142" spans="1:31" x14ac:dyDescent="0.3">
      <c r="A142" s="3" t="s">
        <v>309</v>
      </c>
      <c r="B142" s="3" t="s">
        <v>310</v>
      </c>
      <c r="C142" s="3" t="s">
        <v>1856</v>
      </c>
      <c r="D142" s="53">
        <v>10900000</v>
      </c>
      <c r="E142" s="53">
        <v>10900000</v>
      </c>
      <c r="F142" s="53">
        <v>0</v>
      </c>
      <c r="G142" s="53">
        <v>0</v>
      </c>
      <c r="H142" s="53">
        <v>0</v>
      </c>
      <c r="I142" s="53">
        <v>9819132.5600000005</v>
      </c>
      <c r="J142" s="53">
        <v>90.083784954128447</v>
      </c>
      <c r="K142" s="53">
        <v>0</v>
      </c>
      <c r="L142" s="53">
        <v>0</v>
      </c>
      <c r="M142" s="53">
        <v>9819132.5600000005</v>
      </c>
      <c r="N142" s="53">
        <v>0</v>
      </c>
      <c r="O142" s="53">
        <v>9819132.5600000005</v>
      </c>
      <c r="P142" s="53">
        <v>0</v>
      </c>
      <c r="Q142" s="53">
        <v>0</v>
      </c>
      <c r="R142" s="53">
        <v>0</v>
      </c>
      <c r="S142" s="3" t="s">
        <v>152</v>
      </c>
      <c r="T142" s="3" t="s">
        <v>76</v>
      </c>
      <c r="U142" s="3" t="s">
        <v>77</v>
      </c>
      <c r="V142" s="3" t="s">
        <v>76</v>
      </c>
      <c r="W142" s="3" t="s">
        <v>33</v>
      </c>
      <c r="X142" s="3" t="s">
        <v>78</v>
      </c>
      <c r="Y142" s="3" t="s">
        <v>35</v>
      </c>
      <c r="Z142" s="54">
        <v>44773</v>
      </c>
      <c r="AA142" s="54">
        <v>45107</v>
      </c>
      <c r="AB142" s="3" t="s">
        <v>36</v>
      </c>
      <c r="AC142" s="53">
        <v>10900000</v>
      </c>
      <c r="AD142" s="3" t="s">
        <v>77</v>
      </c>
      <c r="AE142" s="3" t="s">
        <v>37</v>
      </c>
    </row>
    <row r="143" spans="1:31" x14ac:dyDescent="0.3">
      <c r="A143" s="3" t="s">
        <v>311</v>
      </c>
      <c r="B143" s="3" t="s">
        <v>312</v>
      </c>
      <c r="C143" s="3" t="s">
        <v>1859</v>
      </c>
      <c r="D143" s="53">
        <v>2400000</v>
      </c>
      <c r="E143" s="53">
        <v>2400000</v>
      </c>
      <c r="F143" s="53">
        <v>0</v>
      </c>
      <c r="G143" s="53">
        <v>0</v>
      </c>
      <c r="H143" s="53">
        <v>0</v>
      </c>
      <c r="I143" s="53">
        <v>2376150.5699999998</v>
      </c>
      <c r="J143" s="53">
        <v>99.006273749999991</v>
      </c>
      <c r="K143" s="53">
        <v>0</v>
      </c>
      <c r="L143" s="53">
        <v>0</v>
      </c>
      <c r="M143" s="53">
        <v>2376150.5699999998</v>
      </c>
      <c r="N143" s="53">
        <v>0</v>
      </c>
      <c r="O143" s="53">
        <v>2376150.5699999998</v>
      </c>
      <c r="P143" s="53">
        <v>0</v>
      </c>
      <c r="Q143" s="53">
        <v>0</v>
      </c>
      <c r="R143" s="53">
        <v>0</v>
      </c>
      <c r="S143" s="3" t="s">
        <v>161</v>
      </c>
      <c r="T143" s="3" t="s">
        <v>162</v>
      </c>
      <c r="U143" s="3" t="s">
        <v>163</v>
      </c>
      <c r="V143" s="3" t="s">
        <v>162</v>
      </c>
      <c r="W143" s="3" t="s">
        <v>33</v>
      </c>
      <c r="X143" s="3" t="s">
        <v>164</v>
      </c>
      <c r="Y143" s="3" t="s">
        <v>265</v>
      </c>
      <c r="Z143" s="54">
        <v>44781</v>
      </c>
      <c r="AA143" s="54">
        <v>45382</v>
      </c>
      <c r="AB143" s="3" t="s">
        <v>36</v>
      </c>
      <c r="AC143" s="53">
        <v>2400000</v>
      </c>
      <c r="AD143" s="3" t="s">
        <v>163</v>
      </c>
      <c r="AE143" s="3" t="s">
        <v>37</v>
      </c>
    </row>
    <row r="144" spans="1:31" x14ac:dyDescent="0.3">
      <c r="A144" s="3" t="s">
        <v>313</v>
      </c>
      <c r="B144" s="3" t="s">
        <v>314</v>
      </c>
      <c r="C144" s="3" t="s">
        <v>1860</v>
      </c>
      <c r="D144" s="53">
        <v>5000000</v>
      </c>
      <c r="E144" s="53">
        <v>5000000</v>
      </c>
      <c r="F144" s="53">
        <v>0</v>
      </c>
      <c r="G144" s="53">
        <v>0</v>
      </c>
      <c r="H144" s="53">
        <v>0</v>
      </c>
      <c r="I144" s="53">
        <v>4926909.62</v>
      </c>
      <c r="J144" s="53">
        <v>98.5381924</v>
      </c>
      <c r="K144" s="53">
        <v>0</v>
      </c>
      <c r="L144" s="53">
        <v>0</v>
      </c>
      <c r="M144" s="53">
        <v>4926909.62</v>
      </c>
      <c r="N144" s="53">
        <v>0</v>
      </c>
      <c r="O144" s="53">
        <v>4926909.62</v>
      </c>
      <c r="P144" s="53">
        <v>0</v>
      </c>
      <c r="Q144" s="53">
        <v>0</v>
      </c>
      <c r="R144" s="53">
        <v>0</v>
      </c>
      <c r="S144" s="3" t="s">
        <v>129</v>
      </c>
      <c r="T144" s="3" t="s">
        <v>112</v>
      </c>
      <c r="U144" s="3" t="s">
        <v>113</v>
      </c>
      <c r="V144" s="3" t="s">
        <v>112</v>
      </c>
      <c r="W144" s="3" t="s">
        <v>33</v>
      </c>
      <c r="X144" s="3" t="s">
        <v>114</v>
      </c>
      <c r="Y144" s="3" t="s">
        <v>44</v>
      </c>
      <c r="Z144" s="54">
        <v>44775</v>
      </c>
      <c r="AA144" s="54">
        <v>45382</v>
      </c>
      <c r="AB144" s="3" t="s">
        <v>36</v>
      </c>
      <c r="AC144" s="53">
        <v>5000000</v>
      </c>
      <c r="AD144" s="3" t="s">
        <v>113</v>
      </c>
      <c r="AE144" s="3" t="s">
        <v>37</v>
      </c>
    </row>
    <row r="145" spans="1:31" x14ac:dyDescent="0.3">
      <c r="A145" s="3" t="s">
        <v>315</v>
      </c>
      <c r="B145" s="3" t="s">
        <v>316</v>
      </c>
      <c r="C145" s="3" t="s">
        <v>1859</v>
      </c>
      <c r="D145" s="53">
        <v>1000000</v>
      </c>
      <c r="E145" s="53">
        <v>1000000</v>
      </c>
      <c r="F145" s="53">
        <v>0</v>
      </c>
      <c r="G145" s="53">
        <v>0</v>
      </c>
      <c r="H145" s="53">
        <v>0</v>
      </c>
      <c r="I145" s="53">
        <v>862714.74</v>
      </c>
      <c r="J145" s="53">
        <v>86.271473999999998</v>
      </c>
      <c r="K145" s="53">
        <v>0</v>
      </c>
      <c r="L145" s="53">
        <v>0</v>
      </c>
      <c r="M145" s="53">
        <v>862714.74</v>
      </c>
      <c r="N145" s="53">
        <v>0</v>
      </c>
      <c r="O145" s="53">
        <v>862714.74</v>
      </c>
      <c r="P145" s="53">
        <v>0</v>
      </c>
      <c r="Q145" s="53">
        <v>0</v>
      </c>
      <c r="R145" s="53">
        <v>0</v>
      </c>
      <c r="S145" s="3" t="s">
        <v>161</v>
      </c>
      <c r="T145" s="3" t="s">
        <v>162</v>
      </c>
      <c r="U145" s="3" t="s">
        <v>163</v>
      </c>
      <c r="V145" s="3" t="s">
        <v>162</v>
      </c>
      <c r="W145" s="3" t="s">
        <v>33</v>
      </c>
      <c r="X145" s="3" t="s">
        <v>164</v>
      </c>
      <c r="Y145" s="3" t="s">
        <v>317</v>
      </c>
      <c r="Z145" s="54">
        <v>44781</v>
      </c>
      <c r="AA145" s="54">
        <v>45291</v>
      </c>
      <c r="AB145" s="3" t="s">
        <v>36</v>
      </c>
      <c r="AC145" s="53">
        <v>1000000</v>
      </c>
      <c r="AD145" s="3" t="s">
        <v>163</v>
      </c>
      <c r="AE145" s="3" t="s">
        <v>37</v>
      </c>
    </row>
    <row r="146" spans="1:31" x14ac:dyDescent="0.3">
      <c r="A146" s="3" t="s">
        <v>318</v>
      </c>
      <c r="B146" s="3" t="s">
        <v>319</v>
      </c>
      <c r="C146" s="3" t="s">
        <v>1860</v>
      </c>
      <c r="D146" s="53">
        <v>7200000</v>
      </c>
      <c r="E146" s="53">
        <v>7200000</v>
      </c>
      <c r="F146" s="53">
        <v>0</v>
      </c>
      <c r="G146" s="53">
        <v>0</v>
      </c>
      <c r="H146" s="53">
        <v>0</v>
      </c>
      <c r="I146" s="53">
        <v>7605251.54</v>
      </c>
      <c r="J146" s="53">
        <v>105.62849361111111</v>
      </c>
      <c r="K146" s="53">
        <v>0</v>
      </c>
      <c r="L146" s="53">
        <v>0</v>
      </c>
      <c r="M146" s="53">
        <v>7605251.54</v>
      </c>
      <c r="N146" s="53">
        <v>0</v>
      </c>
      <c r="O146" s="53">
        <v>7605251.54</v>
      </c>
      <c r="P146" s="53">
        <v>0</v>
      </c>
      <c r="Q146" s="53">
        <v>0</v>
      </c>
      <c r="R146" s="53">
        <v>0</v>
      </c>
      <c r="S146" s="3" t="s">
        <v>129</v>
      </c>
      <c r="T146" s="3" t="s">
        <v>112</v>
      </c>
      <c r="U146" s="3" t="s">
        <v>113</v>
      </c>
      <c r="V146" s="3" t="s">
        <v>112</v>
      </c>
      <c r="W146" s="3" t="s">
        <v>33</v>
      </c>
      <c r="X146" s="3" t="s">
        <v>114</v>
      </c>
      <c r="Y146" s="3" t="s">
        <v>35</v>
      </c>
      <c r="Z146" s="54">
        <v>44778</v>
      </c>
      <c r="AA146" s="54">
        <v>45382</v>
      </c>
      <c r="AB146" s="3" t="s">
        <v>36</v>
      </c>
      <c r="AC146" s="53">
        <v>7200000</v>
      </c>
      <c r="AD146" s="3" t="s">
        <v>113</v>
      </c>
      <c r="AE146" s="3" t="s">
        <v>37</v>
      </c>
    </row>
    <row r="147" spans="1:31" x14ac:dyDescent="0.3">
      <c r="A147" s="3" t="s">
        <v>320</v>
      </c>
      <c r="B147" s="3" t="s">
        <v>321</v>
      </c>
      <c r="C147" s="3" t="s">
        <v>1860</v>
      </c>
      <c r="D147" s="53">
        <v>2400000</v>
      </c>
      <c r="E147" s="53">
        <v>2400000</v>
      </c>
      <c r="F147" s="53">
        <v>0</v>
      </c>
      <c r="G147" s="53">
        <v>0</v>
      </c>
      <c r="H147" s="53">
        <v>0</v>
      </c>
      <c r="I147" s="53">
        <v>2315453.98</v>
      </c>
      <c r="J147" s="53">
        <v>96.477249166666667</v>
      </c>
      <c r="K147" s="53">
        <v>0</v>
      </c>
      <c r="L147" s="53">
        <v>0</v>
      </c>
      <c r="M147" s="53">
        <v>2315453.98</v>
      </c>
      <c r="N147" s="53">
        <v>0</v>
      </c>
      <c r="O147" s="53">
        <v>2315453.98</v>
      </c>
      <c r="P147" s="53">
        <v>0</v>
      </c>
      <c r="Q147" s="53">
        <v>0</v>
      </c>
      <c r="R147" s="53">
        <v>0</v>
      </c>
      <c r="S147" s="3" t="s">
        <v>111</v>
      </c>
      <c r="T147" s="3" t="s">
        <v>112</v>
      </c>
      <c r="U147" s="3" t="s">
        <v>113</v>
      </c>
      <c r="V147" s="3" t="s">
        <v>112</v>
      </c>
      <c r="W147" s="3" t="s">
        <v>33</v>
      </c>
      <c r="X147" s="3" t="s">
        <v>114</v>
      </c>
      <c r="Y147" s="3" t="s">
        <v>35</v>
      </c>
      <c r="Z147" s="54">
        <v>44778</v>
      </c>
      <c r="AA147" s="54">
        <v>45473</v>
      </c>
      <c r="AB147" s="3" t="s">
        <v>36</v>
      </c>
      <c r="AC147" s="53">
        <v>2400000</v>
      </c>
      <c r="AD147" s="3" t="s">
        <v>113</v>
      </c>
      <c r="AE147" s="3" t="s">
        <v>37</v>
      </c>
    </row>
    <row r="148" spans="1:31" x14ac:dyDescent="0.3">
      <c r="A148" s="3" t="s">
        <v>322</v>
      </c>
      <c r="B148" s="3" t="s">
        <v>323</v>
      </c>
      <c r="C148" s="3" t="s">
        <v>1859</v>
      </c>
      <c r="D148" s="53">
        <v>5000000</v>
      </c>
      <c r="E148" s="53">
        <v>5000000</v>
      </c>
      <c r="F148" s="53">
        <v>0</v>
      </c>
      <c r="G148" s="53">
        <v>0</v>
      </c>
      <c r="H148" s="53">
        <v>0</v>
      </c>
      <c r="I148" s="53">
        <v>4416191.7300000004</v>
      </c>
      <c r="J148" s="53">
        <v>88.323834600000012</v>
      </c>
      <c r="K148" s="53">
        <v>0</v>
      </c>
      <c r="L148" s="53">
        <v>0</v>
      </c>
      <c r="M148" s="53">
        <v>4416191.7300000004</v>
      </c>
      <c r="N148" s="53">
        <v>0</v>
      </c>
      <c r="O148" s="53">
        <v>4416191.7300000004</v>
      </c>
      <c r="P148" s="53">
        <v>0</v>
      </c>
      <c r="Q148" s="53">
        <v>0</v>
      </c>
      <c r="R148" s="53">
        <v>0</v>
      </c>
      <c r="S148" s="3" t="s">
        <v>161</v>
      </c>
      <c r="T148" s="3" t="s">
        <v>162</v>
      </c>
      <c r="U148" s="3" t="s">
        <v>163</v>
      </c>
      <c r="V148" s="3" t="s">
        <v>162</v>
      </c>
      <c r="W148" s="3" t="s">
        <v>33</v>
      </c>
      <c r="X148" s="3" t="s">
        <v>164</v>
      </c>
      <c r="Y148" s="3" t="s">
        <v>83</v>
      </c>
      <c r="Z148" s="54">
        <v>44781</v>
      </c>
      <c r="AA148" s="54">
        <v>45382</v>
      </c>
      <c r="AB148" s="3" t="s">
        <v>36</v>
      </c>
      <c r="AC148" s="53">
        <v>5000000</v>
      </c>
      <c r="AD148" s="3" t="s">
        <v>163</v>
      </c>
      <c r="AE148" s="3" t="s">
        <v>37</v>
      </c>
    </row>
    <row r="149" spans="1:31" x14ac:dyDescent="0.3">
      <c r="A149" s="3" t="s">
        <v>324</v>
      </c>
      <c r="B149" s="3" t="s">
        <v>325</v>
      </c>
      <c r="C149" s="3" t="s">
        <v>1859</v>
      </c>
      <c r="D149" s="53">
        <v>2500000</v>
      </c>
      <c r="E149" s="53">
        <v>2500000</v>
      </c>
      <c r="F149" s="53">
        <v>0</v>
      </c>
      <c r="G149" s="53">
        <v>0</v>
      </c>
      <c r="H149" s="53">
        <v>0</v>
      </c>
      <c r="I149" s="53">
        <v>2410620.81</v>
      </c>
      <c r="J149" s="53">
        <v>96.4248324</v>
      </c>
      <c r="K149" s="53">
        <v>0</v>
      </c>
      <c r="L149" s="53">
        <v>0</v>
      </c>
      <c r="M149" s="53">
        <v>2410620.81</v>
      </c>
      <c r="N149" s="53">
        <v>0</v>
      </c>
      <c r="O149" s="53">
        <v>2410620.81</v>
      </c>
      <c r="P149" s="53">
        <v>0</v>
      </c>
      <c r="Q149" s="53">
        <v>0</v>
      </c>
      <c r="R149" s="53">
        <v>0</v>
      </c>
      <c r="S149" s="3" t="s">
        <v>161</v>
      </c>
      <c r="T149" s="3" t="s">
        <v>162</v>
      </c>
      <c r="U149" s="3" t="s">
        <v>163</v>
      </c>
      <c r="V149" s="3" t="s">
        <v>162</v>
      </c>
      <c r="W149" s="3" t="s">
        <v>33</v>
      </c>
      <c r="X149" s="3" t="s">
        <v>164</v>
      </c>
      <c r="Y149" s="3" t="s">
        <v>35</v>
      </c>
      <c r="Z149" s="54">
        <v>44781</v>
      </c>
      <c r="AA149" s="54">
        <v>45291</v>
      </c>
      <c r="AB149" s="3" t="s">
        <v>36</v>
      </c>
      <c r="AC149" s="53">
        <v>2500000</v>
      </c>
      <c r="AD149" s="3" t="s">
        <v>163</v>
      </c>
      <c r="AE149" s="3" t="s">
        <v>37</v>
      </c>
    </row>
    <row r="150" spans="1:31" x14ac:dyDescent="0.3">
      <c r="A150" s="3" t="s">
        <v>326</v>
      </c>
      <c r="B150" s="3" t="s">
        <v>327</v>
      </c>
      <c r="C150" s="3" t="s">
        <v>1859</v>
      </c>
      <c r="D150" s="53">
        <v>1000000</v>
      </c>
      <c r="E150" s="53">
        <v>1000000</v>
      </c>
      <c r="F150" s="53">
        <v>0</v>
      </c>
      <c r="G150" s="53">
        <v>0</v>
      </c>
      <c r="H150" s="53">
        <v>0</v>
      </c>
      <c r="I150" s="53">
        <v>946734.55</v>
      </c>
      <c r="J150" s="53">
        <v>94.673455000000004</v>
      </c>
      <c r="K150" s="53">
        <v>0</v>
      </c>
      <c r="L150" s="53">
        <v>0</v>
      </c>
      <c r="M150" s="53">
        <v>946734.55</v>
      </c>
      <c r="N150" s="53">
        <v>0</v>
      </c>
      <c r="O150" s="53">
        <v>946734.55</v>
      </c>
      <c r="P150" s="53">
        <v>0</v>
      </c>
      <c r="Q150" s="53">
        <v>0</v>
      </c>
      <c r="R150" s="53">
        <v>0</v>
      </c>
      <c r="S150" s="3" t="s">
        <v>161</v>
      </c>
      <c r="T150" s="3" t="s">
        <v>162</v>
      </c>
      <c r="U150" s="3" t="s">
        <v>163</v>
      </c>
      <c r="V150" s="3" t="s">
        <v>162</v>
      </c>
      <c r="W150" s="3" t="s">
        <v>33</v>
      </c>
      <c r="X150" s="3" t="s">
        <v>164</v>
      </c>
      <c r="Y150" s="3" t="s">
        <v>35</v>
      </c>
      <c r="Z150" s="54">
        <v>44781</v>
      </c>
      <c r="AA150" s="54">
        <v>45291</v>
      </c>
      <c r="AB150" s="3" t="s">
        <v>36</v>
      </c>
      <c r="AC150" s="53">
        <v>1000000</v>
      </c>
      <c r="AD150" s="3" t="s">
        <v>163</v>
      </c>
      <c r="AE150" s="3" t="s">
        <v>37</v>
      </c>
    </row>
    <row r="151" spans="1:31" x14ac:dyDescent="0.3">
      <c r="A151" s="3" t="s">
        <v>328</v>
      </c>
      <c r="B151" s="3" t="s">
        <v>156</v>
      </c>
      <c r="C151" s="3" t="s">
        <v>1857</v>
      </c>
      <c r="D151" s="53">
        <v>4700000</v>
      </c>
      <c r="E151" s="53">
        <v>4700000</v>
      </c>
      <c r="F151" s="53">
        <v>0</v>
      </c>
      <c r="G151" s="53">
        <v>0</v>
      </c>
      <c r="H151" s="53">
        <v>0</v>
      </c>
      <c r="I151" s="53">
        <v>963458.6</v>
      </c>
      <c r="J151" s="53">
        <v>20.49911914893617</v>
      </c>
      <c r="K151" s="53">
        <v>0</v>
      </c>
      <c r="L151" s="53">
        <v>0</v>
      </c>
      <c r="M151" s="53">
        <v>963458.6</v>
      </c>
      <c r="N151" s="53">
        <v>0</v>
      </c>
      <c r="O151" s="53">
        <v>963458.6</v>
      </c>
      <c r="P151" s="53">
        <v>0</v>
      </c>
      <c r="Q151" s="53">
        <v>0</v>
      </c>
      <c r="R151" s="53">
        <v>0</v>
      </c>
      <c r="S151" s="3" t="s">
        <v>208</v>
      </c>
      <c r="T151" s="3" t="s">
        <v>100</v>
      </c>
      <c r="U151" s="3" t="s">
        <v>101</v>
      </c>
      <c r="V151" s="3" t="s">
        <v>100</v>
      </c>
      <c r="W151" s="3" t="s">
        <v>33</v>
      </c>
      <c r="X151" s="3" t="s">
        <v>102</v>
      </c>
      <c r="Y151" s="3" t="s">
        <v>44</v>
      </c>
      <c r="Z151" s="54">
        <v>44783</v>
      </c>
      <c r="AA151" s="54">
        <v>45350</v>
      </c>
      <c r="AB151" s="3" t="s">
        <v>36</v>
      </c>
      <c r="AC151" s="53">
        <v>4700000</v>
      </c>
      <c r="AD151" s="3" t="s">
        <v>101</v>
      </c>
      <c r="AE151" s="3" t="s">
        <v>37</v>
      </c>
    </row>
    <row r="152" spans="1:31" x14ac:dyDescent="0.3">
      <c r="A152" s="3" t="s">
        <v>329</v>
      </c>
      <c r="B152" s="3" t="s">
        <v>330</v>
      </c>
      <c r="C152" s="3" t="s">
        <v>1857</v>
      </c>
      <c r="D152" s="53">
        <v>2500000</v>
      </c>
      <c r="E152" s="53">
        <v>2500000</v>
      </c>
      <c r="F152" s="53">
        <v>0</v>
      </c>
      <c r="G152" s="53">
        <v>0</v>
      </c>
      <c r="H152" s="53">
        <v>0</v>
      </c>
      <c r="I152" s="53">
        <v>2458105.35</v>
      </c>
      <c r="J152" s="53">
        <v>98.324213999999998</v>
      </c>
      <c r="K152" s="53">
        <v>0</v>
      </c>
      <c r="L152" s="53">
        <v>0</v>
      </c>
      <c r="M152" s="53">
        <v>2458105.35</v>
      </c>
      <c r="N152" s="53">
        <v>0</v>
      </c>
      <c r="O152" s="53">
        <v>2458105.35</v>
      </c>
      <c r="P152" s="53">
        <v>0</v>
      </c>
      <c r="Q152" s="53">
        <v>0</v>
      </c>
      <c r="R152" s="53">
        <v>0</v>
      </c>
      <c r="S152" s="3" t="s">
        <v>208</v>
      </c>
      <c r="T152" s="3" t="s">
        <v>100</v>
      </c>
      <c r="U152" s="3" t="s">
        <v>101</v>
      </c>
      <c r="V152" s="3" t="s">
        <v>100</v>
      </c>
      <c r="W152" s="3" t="s">
        <v>33</v>
      </c>
      <c r="X152" s="3" t="s">
        <v>102</v>
      </c>
      <c r="Y152" s="3" t="s">
        <v>35</v>
      </c>
      <c r="Z152" s="54">
        <v>44783</v>
      </c>
      <c r="AA152" s="54">
        <v>45199</v>
      </c>
      <c r="AB152" s="3" t="s">
        <v>36</v>
      </c>
      <c r="AC152" s="53">
        <v>2500000</v>
      </c>
      <c r="AD152" s="3" t="s">
        <v>101</v>
      </c>
      <c r="AE152" s="3" t="s">
        <v>37</v>
      </c>
    </row>
    <row r="153" spans="1:31" x14ac:dyDescent="0.3">
      <c r="A153" s="3" t="s">
        <v>331</v>
      </c>
      <c r="B153" s="3" t="s">
        <v>332</v>
      </c>
      <c r="C153" s="3" t="s">
        <v>1859</v>
      </c>
      <c r="D153" s="53">
        <v>2400000</v>
      </c>
      <c r="E153" s="53">
        <v>2400000</v>
      </c>
      <c r="F153" s="53">
        <v>0</v>
      </c>
      <c r="G153" s="53">
        <v>0</v>
      </c>
      <c r="H153" s="53">
        <v>0</v>
      </c>
      <c r="I153" s="53">
        <v>1983238.16</v>
      </c>
      <c r="J153" s="53">
        <v>82.634923333333333</v>
      </c>
      <c r="K153" s="53">
        <v>0</v>
      </c>
      <c r="L153" s="53">
        <v>0</v>
      </c>
      <c r="M153" s="53">
        <v>1983238.16</v>
      </c>
      <c r="N153" s="53">
        <v>0</v>
      </c>
      <c r="O153" s="53">
        <v>1983238.16</v>
      </c>
      <c r="P153" s="53">
        <v>0</v>
      </c>
      <c r="Q153" s="53">
        <v>0</v>
      </c>
      <c r="R153" s="53">
        <v>0</v>
      </c>
      <c r="S153" s="3" t="s">
        <v>161</v>
      </c>
      <c r="T153" s="3" t="s">
        <v>162</v>
      </c>
      <c r="U153" s="3" t="s">
        <v>163</v>
      </c>
      <c r="V153" s="3" t="s">
        <v>162</v>
      </c>
      <c r="W153" s="3" t="s">
        <v>33</v>
      </c>
      <c r="X153" s="3" t="s">
        <v>164</v>
      </c>
      <c r="Y153" s="3" t="s">
        <v>35</v>
      </c>
      <c r="Z153" s="54">
        <v>44781</v>
      </c>
      <c r="AA153" s="54">
        <v>45291</v>
      </c>
      <c r="AB153" s="3" t="s">
        <v>36</v>
      </c>
      <c r="AC153" s="53">
        <v>2400000</v>
      </c>
      <c r="AD153" s="3" t="s">
        <v>163</v>
      </c>
      <c r="AE153" s="3" t="s">
        <v>37</v>
      </c>
    </row>
    <row r="154" spans="1:31" x14ac:dyDescent="0.3">
      <c r="A154" s="3" t="s">
        <v>333</v>
      </c>
      <c r="B154" s="3" t="s">
        <v>334</v>
      </c>
      <c r="C154" s="3" t="s">
        <v>1853</v>
      </c>
      <c r="D154" s="53">
        <v>2100000</v>
      </c>
      <c r="E154" s="53">
        <v>2100000</v>
      </c>
      <c r="F154" s="53">
        <v>0</v>
      </c>
      <c r="G154" s="53">
        <v>0</v>
      </c>
      <c r="H154" s="53">
        <v>0</v>
      </c>
      <c r="I154" s="53">
        <v>2099018.67</v>
      </c>
      <c r="J154" s="53">
        <v>99.953270000000003</v>
      </c>
      <c r="K154" s="53">
        <v>0</v>
      </c>
      <c r="L154" s="53">
        <v>0</v>
      </c>
      <c r="M154" s="53">
        <v>2099018.67</v>
      </c>
      <c r="N154" s="53">
        <v>0</v>
      </c>
      <c r="O154" s="53">
        <v>2099018.67</v>
      </c>
      <c r="P154" s="53">
        <v>0</v>
      </c>
      <c r="Q154" s="53">
        <v>0</v>
      </c>
      <c r="R154" s="53">
        <v>0</v>
      </c>
      <c r="S154" s="3" t="s">
        <v>30</v>
      </c>
      <c r="T154" s="3" t="s">
        <v>31</v>
      </c>
      <c r="U154" s="3" t="s">
        <v>32</v>
      </c>
      <c r="V154" s="3" t="s">
        <v>31</v>
      </c>
      <c r="W154" s="3" t="s">
        <v>33</v>
      </c>
      <c r="X154" s="3" t="s">
        <v>34</v>
      </c>
      <c r="Y154" s="3" t="s">
        <v>35</v>
      </c>
      <c r="Z154" s="54">
        <v>44789</v>
      </c>
      <c r="AA154" s="54">
        <v>45382</v>
      </c>
      <c r="AB154" s="3" t="s">
        <v>36</v>
      </c>
      <c r="AC154" s="53">
        <v>2100000</v>
      </c>
      <c r="AD154" s="3" t="s">
        <v>32</v>
      </c>
      <c r="AE154" s="3" t="s">
        <v>37</v>
      </c>
    </row>
    <row r="155" spans="1:31" x14ac:dyDescent="0.3">
      <c r="A155" s="3" t="s">
        <v>335</v>
      </c>
      <c r="B155" s="3" t="s">
        <v>336</v>
      </c>
      <c r="C155" s="3" t="s">
        <v>1853</v>
      </c>
      <c r="D155" s="53">
        <v>2600000</v>
      </c>
      <c r="E155" s="53">
        <v>2600000</v>
      </c>
      <c r="F155" s="53">
        <v>0</v>
      </c>
      <c r="G155" s="53">
        <v>0</v>
      </c>
      <c r="H155" s="53">
        <v>0</v>
      </c>
      <c r="I155" s="53">
        <v>2599921.8199999998</v>
      </c>
      <c r="J155" s="53">
        <v>99.996993076923076</v>
      </c>
      <c r="K155" s="53">
        <v>0</v>
      </c>
      <c r="L155" s="53">
        <v>0</v>
      </c>
      <c r="M155" s="53">
        <v>2599921.8199999998</v>
      </c>
      <c r="N155" s="53">
        <v>0</v>
      </c>
      <c r="O155" s="53">
        <v>2599921.8199999998</v>
      </c>
      <c r="P155" s="53">
        <v>0</v>
      </c>
      <c r="Q155" s="53">
        <v>0</v>
      </c>
      <c r="R155" s="53">
        <v>0</v>
      </c>
      <c r="S155" s="3" t="s">
        <v>30</v>
      </c>
      <c r="T155" s="3" t="s">
        <v>31</v>
      </c>
      <c r="U155" s="3" t="s">
        <v>32</v>
      </c>
      <c r="V155" s="3" t="s">
        <v>31</v>
      </c>
      <c r="W155" s="3" t="s">
        <v>33</v>
      </c>
      <c r="X155" s="3" t="s">
        <v>34</v>
      </c>
      <c r="Y155" s="3" t="s">
        <v>35</v>
      </c>
      <c r="Z155" s="54">
        <v>44789</v>
      </c>
      <c r="AA155" s="54">
        <v>45382</v>
      </c>
      <c r="AB155" s="3" t="s">
        <v>36</v>
      </c>
      <c r="AC155" s="53">
        <v>2600000</v>
      </c>
      <c r="AD155" s="3" t="s">
        <v>32</v>
      </c>
      <c r="AE155" s="3" t="s">
        <v>37</v>
      </c>
    </row>
    <row r="156" spans="1:31" x14ac:dyDescent="0.3">
      <c r="A156" s="3" t="s">
        <v>337</v>
      </c>
      <c r="B156" s="3" t="s">
        <v>338</v>
      </c>
      <c r="C156" s="3" t="s">
        <v>1853</v>
      </c>
      <c r="D156" s="53">
        <v>400000</v>
      </c>
      <c r="E156" s="53">
        <v>400000</v>
      </c>
      <c r="F156" s="53">
        <v>0</v>
      </c>
      <c r="G156" s="53">
        <v>0</v>
      </c>
      <c r="H156" s="53">
        <v>0</v>
      </c>
      <c r="I156" s="53">
        <v>355521.03</v>
      </c>
      <c r="J156" s="53">
        <v>88.880257500000013</v>
      </c>
      <c r="K156" s="53">
        <v>0</v>
      </c>
      <c r="L156" s="53">
        <v>0</v>
      </c>
      <c r="M156" s="53">
        <v>355521.03</v>
      </c>
      <c r="N156" s="53">
        <v>0</v>
      </c>
      <c r="O156" s="53">
        <v>355521.03</v>
      </c>
      <c r="P156" s="53">
        <v>0</v>
      </c>
      <c r="Q156" s="53">
        <v>0</v>
      </c>
      <c r="R156" s="53">
        <v>0</v>
      </c>
      <c r="S156" s="3" t="s">
        <v>30</v>
      </c>
      <c r="T156" s="3" t="s">
        <v>31</v>
      </c>
      <c r="U156" s="3" t="s">
        <v>32</v>
      </c>
      <c r="V156" s="3" t="s">
        <v>31</v>
      </c>
      <c r="W156" s="3" t="s">
        <v>33</v>
      </c>
      <c r="X156" s="3" t="s">
        <v>34</v>
      </c>
      <c r="Y156" s="3" t="s">
        <v>35</v>
      </c>
      <c r="Z156" s="54">
        <v>44789</v>
      </c>
      <c r="AA156" s="54">
        <v>45322</v>
      </c>
      <c r="AB156" s="3" t="s">
        <v>36</v>
      </c>
      <c r="AC156" s="53">
        <v>400000</v>
      </c>
      <c r="AD156" s="3" t="s">
        <v>32</v>
      </c>
      <c r="AE156" s="3" t="s">
        <v>37</v>
      </c>
    </row>
    <row r="157" spans="1:31" x14ac:dyDescent="0.3">
      <c r="A157" s="3" t="s">
        <v>339</v>
      </c>
      <c r="B157" s="3" t="s">
        <v>340</v>
      </c>
      <c r="C157" s="3" t="s">
        <v>1853</v>
      </c>
      <c r="D157" s="53">
        <v>640000</v>
      </c>
      <c r="E157" s="53">
        <v>640000</v>
      </c>
      <c r="F157" s="53">
        <v>0</v>
      </c>
      <c r="G157" s="53">
        <v>0</v>
      </c>
      <c r="H157" s="53">
        <v>0</v>
      </c>
      <c r="I157" s="53">
        <v>660328.69999999995</v>
      </c>
      <c r="J157" s="53">
        <v>103.17635937499999</v>
      </c>
      <c r="K157" s="53">
        <v>0</v>
      </c>
      <c r="L157" s="53">
        <v>0</v>
      </c>
      <c r="M157" s="53">
        <v>660328.69999999995</v>
      </c>
      <c r="N157" s="53">
        <v>0</v>
      </c>
      <c r="O157" s="53">
        <v>660328.69999999995</v>
      </c>
      <c r="P157" s="53">
        <v>0</v>
      </c>
      <c r="Q157" s="53">
        <v>0</v>
      </c>
      <c r="R157" s="53">
        <v>0</v>
      </c>
      <c r="S157" s="3" t="s">
        <v>30</v>
      </c>
      <c r="T157" s="3" t="s">
        <v>31</v>
      </c>
      <c r="U157" s="3" t="s">
        <v>32</v>
      </c>
      <c r="V157" s="3" t="s">
        <v>31</v>
      </c>
      <c r="W157" s="3" t="s">
        <v>33</v>
      </c>
      <c r="X157" s="3" t="s">
        <v>34</v>
      </c>
      <c r="Y157" s="3" t="s">
        <v>35</v>
      </c>
      <c r="Z157" s="54">
        <v>44789</v>
      </c>
      <c r="AA157" s="54">
        <v>45322</v>
      </c>
      <c r="AB157" s="3" t="s">
        <v>36</v>
      </c>
      <c r="AC157" s="53">
        <v>640000</v>
      </c>
      <c r="AD157" s="3" t="s">
        <v>32</v>
      </c>
      <c r="AE157" s="3" t="s">
        <v>37</v>
      </c>
    </row>
    <row r="158" spans="1:31" x14ac:dyDescent="0.3">
      <c r="A158" s="3" t="s">
        <v>341</v>
      </c>
      <c r="B158" s="3" t="s">
        <v>342</v>
      </c>
      <c r="C158" s="3" t="s">
        <v>1854</v>
      </c>
      <c r="D158" s="53">
        <v>1000000</v>
      </c>
      <c r="E158" s="53">
        <v>1000000</v>
      </c>
      <c r="F158" s="53">
        <v>0</v>
      </c>
      <c r="G158" s="53">
        <v>0</v>
      </c>
      <c r="H158" s="53">
        <v>0</v>
      </c>
      <c r="I158" s="53">
        <v>705482.84</v>
      </c>
      <c r="J158" s="53">
        <v>70.548283999999995</v>
      </c>
      <c r="K158" s="53">
        <v>0</v>
      </c>
      <c r="L158" s="53">
        <v>0</v>
      </c>
      <c r="M158" s="53">
        <v>705482.84</v>
      </c>
      <c r="N158" s="53">
        <v>0</v>
      </c>
      <c r="O158" s="53">
        <v>705482.84</v>
      </c>
      <c r="P158" s="53">
        <v>0</v>
      </c>
      <c r="Q158" s="53">
        <v>0</v>
      </c>
      <c r="R158" s="53">
        <v>0</v>
      </c>
      <c r="S158" s="3" t="s">
        <v>72</v>
      </c>
      <c r="T158" s="3" t="s">
        <v>41</v>
      </c>
      <c r="U158" s="3" t="s">
        <v>42</v>
      </c>
      <c r="V158" s="3" t="s">
        <v>41</v>
      </c>
      <c r="W158" s="3" t="s">
        <v>33</v>
      </c>
      <c r="X158" s="3" t="s">
        <v>43</v>
      </c>
      <c r="Y158" s="3" t="s">
        <v>35</v>
      </c>
      <c r="Z158" s="54">
        <v>44783</v>
      </c>
      <c r="AA158" s="54">
        <v>45382</v>
      </c>
      <c r="AB158" s="3" t="s">
        <v>36</v>
      </c>
      <c r="AC158" s="53">
        <v>1000000</v>
      </c>
      <c r="AD158" s="3" t="s">
        <v>42</v>
      </c>
      <c r="AE158" s="3" t="s">
        <v>37</v>
      </c>
    </row>
    <row r="159" spans="1:31" x14ac:dyDescent="0.3">
      <c r="A159" s="3" t="s">
        <v>343</v>
      </c>
      <c r="B159" s="3" t="s">
        <v>344</v>
      </c>
      <c r="C159" s="3" t="s">
        <v>1854</v>
      </c>
      <c r="D159" s="53">
        <v>1900000</v>
      </c>
      <c r="E159" s="53">
        <v>1900000</v>
      </c>
      <c r="F159" s="53">
        <v>0</v>
      </c>
      <c r="G159" s="53">
        <v>0</v>
      </c>
      <c r="H159" s="53">
        <v>0</v>
      </c>
      <c r="I159" s="53">
        <v>1483021.43</v>
      </c>
      <c r="J159" s="53">
        <v>78.05375947368421</v>
      </c>
      <c r="K159" s="53">
        <v>0</v>
      </c>
      <c r="L159" s="53">
        <v>0</v>
      </c>
      <c r="M159" s="53">
        <v>1483021.43</v>
      </c>
      <c r="N159" s="53">
        <v>0</v>
      </c>
      <c r="O159" s="53">
        <v>1483021.43</v>
      </c>
      <c r="P159" s="53">
        <v>0</v>
      </c>
      <c r="Q159" s="53">
        <v>0</v>
      </c>
      <c r="R159" s="53">
        <v>0</v>
      </c>
      <c r="S159" s="3" t="s">
        <v>72</v>
      </c>
      <c r="T159" s="3" t="s">
        <v>41</v>
      </c>
      <c r="U159" s="3" t="s">
        <v>42</v>
      </c>
      <c r="V159" s="3" t="s">
        <v>41</v>
      </c>
      <c r="W159" s="3" t="s">
        <v>33</v>
      </c>
      <c r="X159" s="3" t="s">
        <v>43</v>
      </c>
      <c r="Y159" s="3" t="s">
        <v>35</v>
      </c>
      <c r="Z159" s="54">
        <v>44785</v>
      </c>
      <c r="AA159" s="54">
        <v>45382</v>
      </c>
      <c r="AB159" s="3" t="s">
        <v>36</v>
      </c>
      <c r="AC159" s="53">
        <v>1900000</v>
      </c>
      <c r="AD159" s="3" t="s">
        <v>42</v>
      </c>
      <c r="AE159" s="3" t="s">
        <v>37</v>
      </c>
    </row>
    <row r="160" spans="1:31" x14ac:dyDescent="0.3">
      <c r="A160" s="3" t="s">
        <v>345</v>
      </c>
      <c r="B160" s="3" t="s">
        <v>346</v>
      </c>
      <c r="C160" s="3" t="s">
        <v>1856</v>
      </c>
      <c r="D160" s="53">
        <v>3500000</v>
      </c>
      <c r="E160" s="53">
        <v>3500000</v>
      </c>
      <c r="F160" s="53">
        <v>0</v>
      </c>
      <c r="G160" s="53">
        <v>0</v>
      </c>
      <c r="H160" s="53">
        <v>0</v>
      </c>
      <c r="I160" s="53">
        <v>3495158.03</v>
      </c>
      <c r="J160" s="53">
        <v>99.861657999999991</v>
      </c>
      <c r="K160" s="53">
        <v>0</v>
      </c>
      <c r="L160" s="53">
        <v>0</v>
      </c>
      <c r="M160" s="53">
        <v>3495158.03</v>
      </c>
      <c r="N160" s="53">
        <v>0</v>
      </c>
      <c r="O160" s="53">
        <v>3495158.03</v>
      </c>
      <c r="P160" s="53">
        <v>0</v>
      </c>
      <c r="Q160" s="53">
        <v>0</v>
      </c>
      <c r="R160" s="53">
        <v>0</v>
      </c>
      <c r="S160" s="3" t="s">
        <v>152</v>
      </c>
      <c r="T160" s="3" t="s">
        <v>76</v>
      </c>
      <c r="U160" s="3" t="s">
        <v>77</v>
      </c>
      <c r="V160" s="3" t="s">
        <v>76</v>
      </c>
      <c r="W160" s="3" t="s">
        <v>33</v>
      </c>
      <c r="X160" s="3" t="s">
        <v>78</v>
      </c>
      <c r="Y160" s="3" t="s">
        <v>35</v>
      </c>
      <c r="Z160" s="54">
        <v>44784</v>
      </c>
      <c r="AA160" s="54">
        <v>45291</v>
      </c>
      <c r="AB160" s="3" t="s">
        <v>36</v>
      </c>
      <c r="AC160" s="53">
        <v>3500000</v>
      </c>
      <c r="AD160" s="3" t="s">
        <v>77</v>
      </c>
      <c r="AE160" s="3" t="s">
        <v>37</v>
      </c>
    </row>
    <row r="161" spans="1:31" x14ac:dyDescent="0.3">
      <c r="A161" s="3" t="s">
        <v>347</v>
      </c>
      <c r="B161" s="3" t="s">
        <v>348</v>
      </c>
      <c r="C161" s="3" t="s">
        <v>1856</v>
      </c>
      <c r="D161" s="53">
        <v>1600000</v>
      </c>
      <c r="E161" s="53">
        <v>1600000</v>
      </c>
      <c r="F161" s="53">
        <v>0</v>
      </c>
      <c r="G161" s="53">
        <v>0</v>
      </c>
      <c r="H161" s="53">
        <v>0</v>
      </c>
      <c r="I161" s="53">
        <v>1066335.31</v>
      </c>
      <c r="J161" s="53">
        <v>66.64595687500001</v>
      </c>
      <c r="K161" s="53">
        <v>0</v>
      </c>
      <c r="L161" s="53">
        <v>0</v>
      </c>
      <c r="M161" s="53">
        <v>1066335.31</v>
      </c>
      <c r="N161" s="53">
        <v>0</v>
      </c>
      <c r="O161" s="53">
        <v>1066335.31</v>
      </c>
      <c r="P161" s="53">
        <v>0</v>
      </c>
      <c r="Q161" s="53">
        <v>0</v>
      </c>
      <c r="R161" s="53">
        <v>0</v>
      </c>
      <c r="S161" s="3" t="s">
        <v>152</v>
      </c>
      <c r="T161" s="3" t="s">
        <v>76</v>
      </c>
      <c r="U161" s="3" t="s">
        <v>77</v>
      </c>
      <c r="V161" s="3" t="s">
        <v>76</v>
      </c>
      <c r="W161" s="3" t="s">
        <v>33</v>
      </c>
      <c r="X161" s="3" t="s">
        <v>78</v>
      </c>
      <c r="Y161" s="3" t="s">
        <v>35</v>
      </c>
      <c r="Z161" s="54">
        <v>44794</v>
      </c>
      <c r="AA161" s="54">
        <v>45291</v>
      </c>
      <c r="AB161" s="3" t="s">
        <v>36</v>
      </c>
      <c r="AC161" s="53">
        <v>1600000</v>
      </c>
      <c r="AD161" s="3" t="s">
        <v>77</v>
      </c>
      <c r="AE161" s="3" t="s">
        <v>37</v>
      </c>
    </row>
    <row r="162" spans="1:31" x14ac:dyDescent="0.3">
      <c r="A162" s="3" t="s">
        <v>349</v>
      </c>
      <c r="B162" s="3" t="s">
        <v>350</v>
      </c>
      <c r="C162" s="3" t="s">
        <v>1856</v>
      </c>
      <c r="D162" s="53">
        <v>3200000</v>
      </c>
      <c r="E162" s="53">
        <v>3200000</v>
      </c>
      <c r="F162" s="53">
        <v>0</v>
      </c>
      <c r="G162" s="53">
        <v>0</v>
      </c>
      <c r="H162" s="53">
        <v>0</v>
      </c>
      <c r="I162" s="53">
        <v>3392125.34</v>
      </c>
      <c r="J162" s="53">
        <v>106.003916875</v>
      </c>
      <c r="K162" s="53">
        <v>0</v>
      </c>
      <c r="L162" s="53">
        <v>0</v>
      </c>
      <c r="M162" s="53">
        <v>3392125.34</v>
      </c>
      <c r="N162" s="53">
        <v>0</v>
      </c>
      <c r="O162" s="53">
        <v>3392125.34</v>
      </c>
      <c r="P162" s="53">
        <v>0</v>
      </c>
      <c r="Q162" s="53">
        <v>0</v>
      </c>
      <c r="R162" s="53">
        <v>0</v>
      </c>
      <c r="S162" s="3" t="s">
        <v>152</v>
      </c>
      <c r="T162" s="3" t="s">
        <v>76</v>
      </c>
      <c r="U162" s="3" t="s">
        <v>77</v>
      </c>
      <c r="V162" s="3" t="s">
        <v>76</v>
      </c>
      <c r="W162" s="3" t="s">
        <v>33</v>
      </c>
      <c r="X162" s="3" t="s">
        <v>78</v>
      </c>
      <c r="Y162" s="3" t="s">
        <v>35</v>
      </c>
      <c r="Z162" s="54">
        <v>44794</v>
      </c>
      <c r="AA162" s="54">
        <v>45291</v>
      </c>
      <c r="AB162" s="3" t="s">
        <v>36</v>
      </c>
      <c r="AC162" s="53">
        <v>3200000</v>
      </c>
      <c r="AD162" s="3" t="s">
        <v>77</v>
      </c>
      <c r="AE162" s="3" t="s">
        <v>37</v>
      </c>
    </row>
    <row r="163" spans="1:31" x14ac:dyDescent="0.3">
      <c r="A163" s="3" t="s">
        <v>351</v>
      </c>
      <c r="B163" s="3" t="s">
        <v>352</v>
      </c>
      <c r="C163" s="3" t="s">
        <v>1856</v>
      </c>
      <c r="D163" s="53">
        <v>2100000</v>
      </c>
      <c r="E163" s="53">
        <v>2100000</v>
      </c>
      <c r="F163" s="53">
        <v>0</v>
      </c>
      <c r="G163" s="53">
        <v>0</v>
      </c>
      <c r="H163" s="53">
        <v>0</v>
      </c>
      <c r="I163" s="53">
        <v>2070445.09</v>
      </c>
      <c r="J163" s="53">
        <v>98.592623333333336</v>
      </c>
      <c r="K163" s="53">
        <v>0</v>
      </c>
      <c r="L163" s="53">
        <v>0</v>
      </c>
      <c r="M163" s="53">
        <v>2070445.09</v>
      </c>
      <c r="N163" s="53">
        <v>0</v>
      </c>
      <c r="O163" s="53">
        <v>2070445.09</v>
      </c>
      <c r="P163" s="53">
        <v>0</v>
      </c>
      <c r="Q163" s="53">
        <v>0</v>
      </c>
      <c r="R163" s="53">
        <v>0</v>
      </c>
      <c r="S163" s="3" t="s">
        <v>152</v>
      </c>
      <c r="T163" s="3" t="s">
        <v>76</v>
      </c>
      <c r="U163" s="3" t="s">
        <v>77</v>
      </c>
      <c r="V163" s="3" t="s">
        <v>76</v>
      </c>
      <c r="W163" s="3" t="s">
        <v>33</v>
      </c>
      <c r="X163" s="3" t="s">
        <v>78</v>
      </c>
      <c r="Y163" s="3" t="s">
        <v>35</v>
      </c>
      <c r="Z163" s="54">
        <v>44794</v>
      </c>
      <c r="AA163" s="54">
        <v>45291</v>
      </c>
      <c r="AB163" s="3" t="s">
        <v>36</v>
      </c>
      <c r="AC163" s="53">
        <v>2100000</v>
      </c>
      <c r="AD163" s="3" t="s">
        <v>77</v>
      </c>
      <c r="AE163" s="3" t="s">
        <v>37</v>
      </c>
    </row>
    <row r="164" spans="1:31" x14ac:dyDescent="0.3">
      <c r="A164" s="3" t="s">
        <v>353</v>
      </c>
      <c r="B164" s="3" t="s">
        <v>354</v>
      </c>
      <c r="C164" s="3" t="s">
        <v>1856</v>
      </c>
      <c r="D164" s="53">
        <v>1700000</v>
      </c>
      <c r="E164" s="53">
        <v>1700000</v>
      </c>
      <c r="F164" s="53">
        <v>0</v>
      </c>
      <c r="G164" s="53">
        <v>0</v>
      </c>
      <c r="H164" s="53">
        <v>0</v>
      </c>
      <c r="I164" s="53">
        <v>1848587.01</v>
      </c>
      <c r="J164" s="53">
        <v>108.74041235294118</v>
      </c>
      <c r="K164" s="53">
        <v>0</v>
      </c>
      <c r="L164" s="53">
        <v>0</v>
      </c>
      <c r="M164" s="53">
        <v>1848587.01</v>
      </c>
      <c r="N164" s="53">
        <v>0</v>
      </c>
      <c r="O164" s="53">
        <v>1848587.01</v>
      </c>
      <c r="P164" s="53">
        <v>0</v>
      </c>
      <c r="Q164" s="53">
        <v>0</v>
      </c>
      <c r="R164" s="53">
        <v>0</v>
      </c>
      <c r="S164" s="3" t="s">
        <v>152</v>
      </c>
      <c r="T164" s="3" t="s">
        <v>76</v>
      </c>
      <c r="U164" s="3" t="s">
        <v>77</v>
      </c>
      <c r="V164" s="3" t="s">
        <v>76</v>
      </c>
      <c r="W164" s="3" t="s">
        <v>33</v>
      </c>
      <c r="X164" s="3" t="s">
        <v>78</v>
      </c>
      <c r="Y164" s="3" t="s">
        <v>35</v>
      </c>
      <c r="Z164" s="54">
        <v>44794</v>
      </c>
      <c r="AA164" s="54">
        <v>45291</v>
      </c>
      <c r="AB164" s="3" t="s">
        <v>36</v>
      </c>
      <c r="AC164" s="53">
        <v>1700000</v>
      </c>
      <c r="AD164" s="3" t="s">
        <v>77</v>
      </c>
      <c r="AE164" s="3" t="s">
        <v>37</v>
      </c>
    </row>
    <row r="165" spans="1:31" x14ac:dyDescent="0.3">
      <c r="A165" s="3" t="s">
        <v>355</v>
      </c>
      <c r="B165" s="3" t="s">
        <v>356</v>
      </c>
      <c r="C165" s="3" t="s">
        <v>1856</v>
      </c>
      <c r="D165" s="53">
        <v>1800000</v>
      </c>
      <c r="E165" s="53">
        <v>1800000</v>
      </c>
      <c r="F165" s="53">
        <v>0</v>
      </c>
      <c r="G165" s="53">
        <v>0</v>
      </c>
      <c r="H165" s="53">
        <v>0</v>
      </c>
      <c r="I165" s="53">
        <v>1772982.51</v>
      </c>
      <c r="J165" s="53">
        <v>98.499028333333328</v>
      </c>
      <c r="K165" s="53">
        <v>0</v>
      </c>
      <c r="L165" s="53">
        <v>0</v>
      </c>
      <c r="M165" s="53">
        <v>1772982.51</v>
      </c>
      <c r="N165" s="53">
        <v>0</v>
      </c>
      <c r="O165" s="53">
        <v>1772982.51</v>
      </c>
      <c r="P165" s="53">
        <v>0</v>
      </c>
      <c r="Q165" s="53">
        <v>0</v>
      </c>
      <c r="R165" s="53">
        <v>0</v>
      </c>
      <c r="S165" s="3" t="s">
        <v>152</v>
      </c>
      <c r="T165" s="3" t="s">
        <v>76</v>
      </c>
      <c r="U165" s="3" t="s">
        <v>77</v>
      </c>
      <c r="V165" s="3" t="s">
        <v>76</v>
      </c>
      <c r="W165" s="3" t="s">
        <v>33</v>
      </c>
      <c r="X165" s="3" t="s">
        <v>78</v>
      </c>
      <c r="Y165" s="3" t="s">
        <v>35</v>
      </c>
      <c r="Z165" s="54">
        <v>44794</v>
      </c>
      <c r="AA165" s="54">
        <v>45291</v>
      </c>
      <c r="AB165" s="3" t="s">
        <v>36</v>
      </c>
      <c r="AC165" s="53">
        <v>1800000</v>
      </c>
      <c r="AD165" s="3" t="s">
        <v>77</v>
      </c>
      <c r="AE165" s="3" t="s">
        <v>37</v>
      </c>
    </row>
    <row r="166" spans="1:31" x14ac:dyDescent="0.3">
      <c r="A166" s="3" t="s">
        <v>357</v>
      </c>
      <c r="B166" s="3" t="s">
        <v>358</v>
      </c>
      <c r="C166" s="3" t="s">
        <v>1856</v>
      </c>
      <c r="D166" s="53">
        <v>2200000</v>
      </c>
      <c r="E166" s="53">
        <v>2200000</v>
      </c>
      <c r="F166" s="53">
        <v>0</v>
      </c>
      <c r="G166" s="53">
        <v>0</v>
      </c>
      <c r="H166" s="53">
        <v>0</v>
      </c>
      <c r="I166" s="53">
        <v>2333211.64</v>
      </c>
      <c r="J166" s="53">
        <v>106.05507454545454</v>
      </c>
      <c r="K166" s="53">
        <v>0</v>
      </c>
      <c r="L166" s="53">
        <v>0</v>
      </c>
      <c r="M166" s="53">
        <v>2333211.64</v>
      </c>
      <c r="N166" s="53">
        <v>0</v>
      </c>
      <c r="O166" s="53">
        <v>2333211.64</v>
      </c>
      <c r="P166" s="53">
        <v>0</v>
      </c>
      <c r="Q166" s="53">
        <v>0</v>
      </c>
      <c r="R166" s="53">
        <v>0</v>
      </c>
      <c r="S166" s="3" t="s">
        <v>152</v>
      </c>
      <c r="T166" s="3" t="s">
        <v>76</v>
      </c>
      <c r="U166" s="3" t="s">
        <v>77</v>
      </c>
      <c r="V166" s="3" t="s">
        <v>76</v>
      </c>
      <c r="W166" s="3" t="s">
        <v>33</v>
      </c>
      <c r="X166" s="3" t="s">
        <v>78</v>
      </c>
      <c r="Y166" s="3" t="s">
        <v>35</v>
      </c>
      <c r="Z166" s="54">
        <v>44794</v>
      </c>
      <c r="AA166" s="54">
        <v>45291</v>
      </c>
      <c r="AB166" s="3" t="s">
        <v>36</v>
      </c>
      <c r="AC166" s="53">
        <v>2200000</v>
      </c>
      <c r="AD166" s="3" t="s">
        <v>77</v>
      </c>
      <c r="AE166" s="3" t="s">
        <v>37</v>
      </c>
    </row>
    <row r="167" spans="1:31" x14ac:dyDescent="0.3">
      <c r="A167" s="3" t="s">
        <v>359</v>
      </c>
      <c r="B167" s="3" t="s">
        <v>360</v>
      </c>
      <c r="C167" s="3" t="s">
        <v>1856</v>
      </c>
      <c r="D167" s="53">
        <v>2200000</v>
      </c>
      <c r="E167" s="53">
        <v>2200000</v>
      </c>
      <c r="F167" s="53">
        <v>0</v>
      </c>
      <c r="G167" s="53">
        <v>0</v>
      </c>
      <c r="H167" s="53">
        <v>0</v>
      </c>
      <c r="I167" s="53">
        <v>2123776.7599999998</v>
      </c>
      <c r="J167" s="53">
        <v>96.535307272727266</v>
      </c>
      <c r="K167" s="53">
        <v>0</v>
      </c>
      <c r="L167" s="53">
        <v>0</v>
      </c>
      <c r="M167" s="53">
        <v>2123776.7599999998</v>
      </c>
      <c r="N167" s="53">
        <v>0</v>
      </c>
      <c r="O167" s="53">
        <v>2123776.7599999998</v>
      </c>
      <c r="P167" s="53">
        <v>0</v>
      </c>
      <c r="Q167" s="53">
        <v>0</v>
      </c>
      <c r="R167" s="53">
        <v>0</v>
      </c>
      <c r="S167" s="3" t="s">
        <v>152</v>
      </c>
      <c r="T167" s="3" t="s">
        <v>76</v>
      </c>
      <c r="U167" s="3" t="s">
        <v>77</v>
      </c>
      <c r="V167" s="3" t="s">
        <v>76</v>
      </c>
      <c r="W167" s="3" t="s">
        <v>33</v>
      </c>
      <c r="X167" s="3" t="s">
        <v>78</v>
      </c>
      <c r="Y167" s="3" t="s">
        <v>35</v>
      </c>
      <c r="Z167" s="54">
        <v>44794</v>
      </c>
      <c r="AA167" s="54">
        <v>45291</v>
      </c>
      <c r="AB167" s="3" t="s">
        <v>36</v>
      </c>
      <c r="AC167" s="53">
        <v>2200000</v>
      </c>
      <c r="AD167" s="3" t="s">
        <v>77</v>
      </c>
      <c r="AE167" s="3" t="s">
        <v>37</v>
      </c>
    </row>
    <row r="168" spans="1:31" x14ac:dyDescent="0.3">
      <c r="A168" s="3" t="s">
        <v>361</v>
      </c>
      <c r="B168" s="3" t="s">
        <v>362</v>
      </c>
      <c r="C168" s="3" t="s">
        <v>1856</v>
      </c>
      <c r="D168" s="53">
        <v>2300000</v>
      </c>
      <c r="E168" s="53">
        <v>2300000</v>
      </c>
      <c r="F168" s="53">
        <v>0</v>
      </c>
      <c r="G168" s="53">
        <v>0</v>
      </c>
      <c r="H168" s="53">
        <v>0</v>
      </c>
      <c r="I168" s="53">
        <v>2485241.5699999998</v>
      </c>
      <c r="J168" s="53">
        <v>108.05398130434781</v>
      </c>
      <c r="K168" s="53">
        <v>0</v>
      </c>
      <c r="L168" s="53">
        <v>0</v>
      </c>
      <c r="M168" s="53">
        <v>2485241.5699999998</v>
      </c>
      <c r="N168" s="53">
        <v>0</v>
      </c>
      <c r="O168" s="53">
        <v>2485241.5699999998</v>
      </c>
      <c r="P168" s="53">
        <v>0</v>
      </c>
      <c r="Q168" s="53">
        <v>0</v>
      </c>
      <c r="R168" s="53">
        <v>0</v>
      </c>
      <c r="S168" s="3" t="s">
        <v>152</v>
      </c>
      <c r="T168" s="3" t="s">
        <v>76</v>
      </c>
      <c r="U168" s="3" t="s">
        <v>77</v>
      </c>
      <c r="V168" s="3" t="s">
        <v>76</v>
      </c>
      <c r="W168" s="3" t="s">
        <v>33</v>
      </c>
      <c r="X168" s="3" t="s">
        <v>78</v>
      </c>
      <c r="Y168" s="3" t="s">
        <v>35</v>
      </c>
      <c r="Z168" s="54">
        <v>44794</v>
      </c>
      <c r="AA168" s="54">
        <v>45291</v>
      </c>
      <c r="AB168" s="3" t="s">
        <v>36</v>
      </c>
      <c r="AC168" s="53">
        <v>2300000</v>
      </c>
      <c r="AD168" s="3" t="s">
        <v>77</v>
      </c>
      <c r="AE168" s="3" t="s">
        <v>37</v>
      </c>
    </row>
    <row r="169" spans="1:31" x14ac:dyDescent="0.3">
      <c r="A169" s="3" t="s">
        <v>363</v>
      </c>
      <c r="B169" s="3" t="s">
        <v>364</v>
      </c>
      <c r="C169" s="3" t="s">
        <v>1855</v>
      </c>
      <c r="D169" s="53">
        <v>2000000</v>
      </c>
      <c r="E169" s="53">
        <v>2000000</v>
      </c>
      <c r="F169" s="53">
        <v>0</v>
      </c>
      <c r="G169" s="53">
        <v>0</v>
      </c>
      <c r="H169" s="53">
        <v>0</v>
      </c>
      <c r="I169" s="53">
        <v>0</v>
      </c>
      <c r="J169" s="53">
        <v>0</v>
      </c>
      <c r="K169" s="53">
        <v>0</v>
      </c>
      <c r="L169" s="53">
        <v>0</v>
      </c>
      <c r="M169" s="53">
        <v>0</v>
      </c>
      <c r="N169" s="53">
        <v>0</v>
      </c>
      <c r="O169" s="53">
        <v>0</v>
      </c>
      <c r="P169" s="53">
        <v>0</v>
      </c>
      <c r="Q169" s="53">
        <v>0</v>
      </c>
      <c r="R169" s="53">
        <v>0</v>
      </c>
      <c r="S169" s="3" t="s">
        <v>56</v>
      </c>
      <c r="T169" s="3" t="s">
        <v>57</v>
      </c>
      <c r="U169" s="3" t="s">
        <v>58</v>
      </c>
      <c r="V169" s="3" t="s">
        <v>57</v>
      </c>
      <c r="W169" s="3" t="s">
        <v>33</v>
      </c>
      <c r="X169" s="3" t="s">
        <v>59</v>
      </c>
      <c r="Y169" s="3" t="s">
        <v>86</v>
      </c>
      <c r="Z169" s="54">
        <v>44797</v>
      </c>
      <c r="AA169" s="54">
        <v>45808</v>
      </c>
      <c r="AB169" s="3" t="s">
        <v>36</v>
      </c>
      <c r="AC169" s="53">
        <v>2000000</v>
      </c>
      <c r="AD169" s="3" t="s">
        <v>58</v>
      </c>
      <c r="AE169" s="3" t="s">
        <v>37</v>
      </c>
    </row>
    <row r="170" spans="1:31" x14ac:dyDescent="0.3">
      <c r="A170" s="3" t="s">
        <v>365</v>
      </c>
      <c r="B170" s="3" t="s">
        <v>366</v>
      </c>
      <c r="C170" s="3" t="s">
        <v>1860</v>
      </c>
      <c r="D170" s="53">
        <v>2000000</v>
      </c>
      <c r="E170" s="53">
        <v>2000000</v>
      </c>
      <c r="F170" s="53">
        <v>0</v>
      </c>
      <c r="G170" s="53">
        <v>0</v>
      </c>
      <c r="H170" s="53">
        <v>0</v>
      </c>
      <c r="I170" s="53">
        <v>1970828.18</v>
      </c>
      <c r="J170" s="53">
        <v>98.541409000000002</v>
      </c>
      <c r="K170" s="53">
        <v>0</v>
      </c>
      <c r="L170" s="53">
        <v>0</v>
      </c>
      <c r="M170" s="53">
        <v>1970828.18</v>
      </c>
      <c r="N170" s="53">
        <v>0</v>
      </c>
      <c r="O170" s="53">
        <v>1970828.18</v>
      </c>
      <c r="P170" s="53">
        <v>0</v>
      </c>
      <c r="Q170" s="53">
        <v>0</v>
      </c>
      <c r="R170" s="53">
        <v>0</v>
      </c>
      <c r="S170" s="3" t="s">
        <v>111</v>
      </c>
      <c r="T170" s="3" t="s">
        <v>112</v>
      </c>
      <c r="U170" s="3" t="s">
        <v>113</v>
      </c>
      <c r="V170" s="3" t="s">
        <v>112</v>
      </c>
      <c r="W170" s="3" t="s">
        <v>33</v>
      </c>
      <c r="X170" s="3" t="s">
        <v>114</v>
      </c>
      <c r="Y170" s="3" t="s">
        <v>86</v>
      </c>
      <c r="Z170" s="54">
        <v>44798</v>
      </c>
      <c r="AA170" s="54">
        <v>45382</v>
      </c>
      <c r="AB170" s="3" t="s">
        <v>36</v>
      </c>
      <c r="AC170" s="53">
        <v>2000000</v>
      </c>
      <c r="AD170" s="3" t="s">
        <v>113</v>
      </c>
      <c r="AE170" s="3" t="s">
        <v>37</v>
      </c>
    </row>
    <row r="171" spans="1:31" x14ac:dyDescent="0.3">
      <c r="A171" s="3" t="s">
        <v>367</v>
      </c>
      <c r="B171" s="3" t="s">
        <v>368</v>
      </c>
      <c r="C171" s="3" t="s">
        <v>1860</v>
      </c>
      <c r="D171" s="53">
        <v>2800000</v>
      </c>
      <c r="E171" s="53">
        <v>2800000</v>
      </c>
      <c r="F171" s="53">
        <v>0</v>
      </c>
      <c r="G171" s="53">
        <v>0</v>
      </c>
      <c r="H171" s="53">
        <v>0</v>
      </c>
      <c r="I171" s="53">
        <v>2761747.14</v>
      </c>
      <c r="J171" s="53">
        <v>98.633826428571439</v>
      </c>
      <c r="K171" s="53">
        <v>0</v>
      </c>
      <c r="L171" s="53">
        <v>0</v>
      </c>
      <c r="M171" s="53">
        <v>2761747.14</v>
      </c>
      <c r="N171" s="53">
        <v>0</v>
      </c>
      <c r="O171" s="53">
        <v>2761747.14</v>
      </c>
      <c r="P171" s="53">
        <v>0</v>
      </c>
      <c r="Q171" s="53">
        <v>0</v>
      </c>
      <c r="R171" s="53">
        <v>0</v>
      </c>
      <c r="S171" s="3" t="s">
        <v>111</v>
      </c>
      <c r="T171" s="3" t="s">
        <v>112</v>
      </c>
      <c r="U171" s="3" t="s">
        <v>113</v>
      </c>
      <c r="V171" s="3" t="s">
        <v>112</v>
      </c>
      <c r="W171" s="3" t="s">
        <v>33</v>
      </c>
      <c r="X171" s="3" t="s">
        <v>114</v>
      </c>
      <c r="Y171" s="3" t="s">
        <v>35</v>
      </c>
      <c r="Z171" s="54">
        <v>44798</v>
      </c>
      <c r="AA171" s="54">
        <v>45382</v>
      </c>
      <c r="AB171" s="3" t="s">
        <v>36</v>
      </c>
      <c r="AC171" s="53">
        <v>2800000</v>
      </c>
      <c r="AD171" s="3" t="s">
        <v>113</v>
      </c>
      <c r="AE171" s="3" t="s">
        <v>37</v>
      </c>
    </row>
    <row r="172" spans="1:31" x14ac:dyDescent="0.3">
      <c r="A172" s="3" t="s">
        <v>369</v>
      </c>
      <c r="B172" s="3" t="s">
        <v>370</v>
      </c>
      <c r="C172" s="3" t="s">
        <v>1860</v>
      </c>
      <c r="D172" s="53">
        <v>1300000</v>
      </c>
      <c r="E172" s="53">
        <v>1300000</v>
      </c>
      <c r="F172" s="53">
        <v>0</v>
      </c>
      <c r="G172" s="53">
        <v>0</v>
      </c>
      <c r="H172" s="53">
        <v>0</v>
      </c>
      <c r="I172" s="53">
        <v>1304567.23</v>
      </c>
      <c r="J172" s="53">
        <v>100.35132538461538</v>
      </c>
      <c r="K172" s="53">
        <v>0</v>
      </c>
      <c r="L172" s="53">
        <v>0</v>
      </c>
      <c r="M172" s="53">
        <v>1304567.23</v>
      </c>
      <c r="N172" s="53">
        <v>0</v>
      </c>
      <c r="O172" s="53">
        <v>1304567.23</v>
      </c>
      <c r="P172" s="53">
        <v>0</v>
      </c>
      <c r="Q172" s="53">
        <v>0</v>
      </c>
      <c r="R172" s="53">
        <v>0</v>
      </c>
      <c r="S172" s="3" t="s">
        <v>129</v>
      </c>
      <c r="T172" s="3" t="s">
        <v>112</v>
      </c>
      <c r="U172" s="3" t="s">
        <v>113</v>
      </c>
      <c r="V172" s="3" t="s">
        <v>112</v>
      </c>
      <c r="W172" s="3" t="s">
        <v>33</v>
      </c>
      <c r="X172" s="3" t="s">
        <v>114</v>
      </c>
      <c r="Y172" s="3" t="s">
        <v>35</v>
      </c>
      <c r="Z172" s="54">
        <v>44798</v>
      </c>
      <c r="AA172" s="54">
        <v>45291</v>
      </c>
      <c r="AB172" s="3" t="s">
        <v>36</v>
      </c>
      <c r="AC172" s="53">
        <v>1300000</v>
      </c>
      <c r="AD172" s="3" t="s">
        <v>113</v>
      </c>
      <c r="AE172" s="3" t="s">
        <v>37</v>
      </c>
    </row>
    <row r="173" spans="1:31" x14ac:dyDescent="0.3">
      <c r="A173" s="3" t="s">
        <v>371</v>
      </c>
      <c r="B173" s="3" t="s">
        <v>372</v>
      </c>
      <c r="C173" s="3" t="s">
        <v>1856</v>
      </c>
      <c r="D173" s="53">
        <v>4200000</v>
      </c>
      <c r="E173" s="53">
        <v>4200000</v>
      </c>
      <c r="F173" s="53">
        <v>0</v>
      </c>
      <c r="G173" s="53">
        <v>0</v>
      </c>
      <c r="H173" s="53">
        <v>0</v>
      </c>
      <c r="I173" s="53">
        <v>3748737.81</v>
      </c>
      <c r="J173" s="53">
        <v>89.255662142857148</v>
      </c>
      <c r="K173" s="53">
        <v>0</v>
      </c>
      <c r="L173" s="53">
        <v>0</v>
      </c>
      <c r="M173" s="53">
        <v>3748737.81</v>
      </c>
      <c r="N173" s="53">
        <v>0</v>
      </c>
      <c r="O173" s="53">
        <v>3748737.81</v>
      </c>
      <c r="P173" s="53">
        <v>0</v>
      </c>
      <c r="Q173" s="53">
        <v>0</v>
      </c>
      <c r="R173" s="53">
        <v>0</v>
      </c>
      <c r="S173" s="3" t="s">
        <v>152</v>
      </c>
      <c r="T173" s="3" t="s">
        <v>76</v>
      </c>
      <c r="U173" s="3" t="s">
        <v>77</v>
      </c>
      <c r="V173" s="3" t="s">
        <v>76</v>
      </c>
      <c r="W173" s="3" t="s">
        <v>33</v>
      </c>
      <c r="X173" s="3" t="s">
        <v>78</v>
      </c>
      <c r="Y173" s="3" t="s">
        <v>44</v>
      </c>
      <c r="Z173" s="54">
        <v>44803</v>
      </c>
      <c r="AA173" s="54">
        <v>45382</v>
      </c>
      <c r="AB173" s="3" t="s">
        <v>36</v>
      </c>
      <c r="AC173" s="53">
        <v>4200000</v>
      </c>
      <c r="AD173" s="3" t="s">
        <v>77</v>
      </c>
      <c r="AE173" s="3" t="s">
        <v>37</v>
      </c>
    </row>
    <row r="174" spans="1:31" x14ac:dyDescent="0.3">
      <c r="A174" s="3" t="s">
        <v>373</v>
      </c>
      <c r="B174" s="3" t="s">
        <v>374</v>
      </c>
      <c r="C174" s="3" t="s">
        <v>1858</v>
      </c>
      <c r="D174" s="53">
        <v>1000000</v>
      </c>
      <c r="E174" s="53">
        <v>1000000</v>
      </c>
      <c r="F174" s="53">
        <v>0</v>
      </c>
      <c r="G174" s="53">
        <v>0</v>
      </c>
      <c r="H174" s="53">
        <v>0</v>
      </c>
      <c r="I174" s="53">
        <v>939699.5</v>
      </c>
      <c r="J174" s="53">
        <v>93.969949999999997</v>
      </c>
      <c r="K174" s="53">
        <v>0</v>
      </c>
      <c r="L174" s="53">
        <v>0</v>
      </c>
      <c r="M174" s="53">
        <v>939699.5</v>
      </c>
      <c r="N174" s="53">
        <v>0</v>
      </c>
      <c r="O174" s="53">
        <v>939699.5</v>
      </c>
      <c r="P174" s="53">
        <v>0</v>
      </c>
      <c r="Q174" s="53">
        <v>0</v>
      </c>
      <c r="R174" s="53">
        <v>0</v>
      </c>
      <c r="S174" s="3" t="s">
        <v>50</v>
      </c>
      <c r="T174" s="3" t="s">
        <v>51</v>
      </c>
      <c r="U174" s="3" t="s">
        <v>52</v>
      </c>
      <c r="V174" s="3" t="s">
        <v>51</v>
      </c>
      <c r="W174" s="3" t="s">
        <v>33</v>
      </c>
      <c r="X174" s="3" t="s">
        <v>53</v>
      </c>
      <c r="Y174" s="3" t="s">
        <v>35</v>
      </c>
      <c r="Z174" s="54">
        <v>44797</v>
      </c>
      <c r="AA174" s="54">
        <v>45657</v>
      </c>
      <c r="AB174" s="3" t="s">
        <v>36</v>
      </c>
      <c r="AC174" s="53">
        <v>1000000</v>
      </c>
      <c r="AD174" s="3" t="s">
        <v>52</v>
      </c>
      <c r="AE174" s="3" t="s">
        <v>37</v>
      </c>
    </row>
    <row r="175" spans="1:31" x14ac:dyDescent="0.3">
      <c r="A175" s="3" t="s">
        <v>375</v>
      </c>
      <c r="B175" s="3" t="s">
        <v>376</v>
      </c>
      <c r="C175" s="3" t="s">
        <v>1859</v>
      </c>
      <c r="D175" s="53">
        <v>9000000</v>
      </c>
      <c r="E175" s="53">
        <v>9000000</v>
      </c>
      <c r="F175" s="53">
        <v>0</v>
      </c>
      <c r="G175" s="53">
        <v>0</v>
      </c>
      <c r="H175" s="53">
        <v>0</v>
      </c>
      <c r="I175" s="53">
        <v>9758183.5399999991</v>
      </c>
      <c r="J175" s="53">
        <v>108.42426155555555</v>
      </c>
      <c r="K175" s="53">
        <v>0</v>
      </c>
      <c r="L175" s="53">
        <v>0</v>
      </c>
      <c r="M175" s="53">
        <v>9758183.5399999991</v>
      </c>
      <c r="N175" s="53">
        <v>0</v>
      </c>
      <c r="O175" s="53">
        <v>9758183.5399999991</v>
      </c>
      <c r="P175" s="53">
        <v>0</v>
      </c>
      <c r="Q175" s="53">
        <v>0</v>
      </c>
      <c r="R175" s="53">
        <v>0</v>
      </c>
      <c r="S175" s="3" t="s">
        <v>161</v>
      </c>
      <c r="T175" s="3" t="s">
        <v>162</v>
      </c>
      <c r="U175" s="3" t="s">
        <v>163</v>
      </c>
      <c r="V175" s="3" t="s">
        <v>162</v>
      </c>
      <c r="W175" s="3" t="s">
        <v>33</v>
      </c>
      <c r="X175" s="3" t="s">
        <v>164</v>
      </c>
      <c r="Y175" s="3" t="s">
        <v>35</v>
      </c>
      <c r="Z175" s="54">
        <v>44799</v>
      </c>
      <c r="AA175" s="54">
        <v>45291</v>
      </c>
      <c r="AB175" s="3" t="s">
        <v>36</v>
      </c>
      <c r="AC175" s="53">
        <v>9000000</v>
      </c>
      <c r="AD175" s="3" t="s">
        <v>163</v>
      </c>
      <c r="AE175" s="3" t="s">
        <v>37</v>
      </c>
    </row>
    <row r="176" spans="1:31" x14ac:dyDescent="0.3">
      <c r="A176" s="3" t="s">
        <v>377</v>
      </c>
      <c r="B176" s="3" t="s">
        <v>378</v>
      </c>
      <c r="C176" s="3" t="s">
        <v>1855</v>
      </c>
      <c r="D176" s="53">
        <v>1500000</v>
      </c>
      <c r="E176" s="53">
        <v>1500000</v>
      </c>
      <c r="F176" s="53">
        <v>0</v>
      </c>
      <c r="G176" s="53">
        <v>0</v>
      </c>
      <c r="H176" s="53">
        <v>0</v>
      </c>
      <c r="I176" s="53">
        <v>848076.65</v>
      </c>
      <c r="J176" s="53">
        <v>56.538443333333333</v>
      </c>
      <c r="K176" s="53">
        <v>0</v>
      </c>
      <c r="L176" s="53">
        <v>0</v>
      </c>
      <c r="M176" s="53">
        <v>848076.65</v>
      </c>
      <c r="N176" s="53">
        <v>0</v>
      </c>
      <c r="O176" s="53">
        <v>848076.65</v>
      </c>
      <c r="P176" s="53">
        <v>0</v>
      </c>
      <c r="Q176" s="53">
        <v>0</v>
      </c>
      <c r="R176" s="53">
        <v>0</v>
      </c>
      <c r="S176" s="3" t="s">
        <v>286</v>
      </c>
      <c r="T176" s="3" t="s">
        <v>57</v>
      </c>
      <c r="U176" s="3" t="s">
        <v>58</v>
      </c>
      <c r="V176" s="3" t="s">
        <v>57</v>
      </c>
      <c r="W176" s="3" t="s">
        <v>33</v>
      </c>
      <c r="X176" s="3" t="s">
        <v>59</v>
      </c>
      <c r="Y176" s="3" t="s">
        <v>35</v>
      </c>
      <c r="Z176" s="54">
        <v>44799</v>
      </c>
      <c r="AA176" s="54">
        <v>45503</v>
      </c>
      <c r="AB176" s="3" t="s">
        <v>36</v>
      </c>
      <c r="AC176" s="53">
        <v>1500000</v>
      </c>
      <c r="AD176" s="3" t="s">
        <v>58</v>
      </c>
      <c r="AE176" s="3" t="s">
        <v>37</v>
      </c>
    </row>
    <row r="177" spans="1:31" x14ac:dyDescent="0.3">
      <c r="A177" s="3" t="s">
        <v>900</v>
      </c>
      <c r="B177" s="3" t="s">
        <v>901</v>
      </c>
      <c r="C177" s="3" t="s">
        <v>1858</v>
      </c>
      <c r="D177" s="53">
        <v>1200000</v>
      </c>
      <c r="E177" s="53">
        <v>1200000</v>
      </c>
      <c r="F177" s="53">
        <v>0</v>
      </c>
      <c r="G177" s="53">
        <v>0</v>
      </c>
      <c r="H177" s="53">
        <v>0</v>
      </c>
      <c r="I177" s="53">
        <v>890030.25</v>
      </c>
      <c r="J177" s="53">
        <v>74.169187500000007</v>
      </c>
      <c r="K177" s="53">
        <v>0</v>
      </c>
      <c r="L177" s="53">
        <v>0</v>
      </c>
      <c r="M177" s="53">
        <v>890030.25</v>
      </c>
      <c r="N177" s="53">
        <v>0</v>
      </c>
      <c r="O177" s="53">
        <v>890030.25</v>
      </c>
      <c r="P177" s="53">
        <v>0</v>
      </c>
      <c r="Q177" s="53">
        <v>0</v>
      </c>
      <c r="R177" s="53">
        <v>0</v>
      </c>
      <c r="S177" s="3" t="s">
        <v>50</v>
      </c>
      <c r="T177" s="3" t="s">
        <v>51</v>
      </c>
      <c r="U177" s="3" t="s">
        <v>52</v>
      </c>
      <c r="V177" s="3" t="s">
        <v>51</v>
      </c>
      <c r="W177" s="3" t="s">
        <v>33</v>
      </c>
      <c r="X177" s="3" t="s">
        <v>53</v>
      </c>
      <c r="Y177" s="3" t="s">
        <v>44</v>
      </c>
      <c r="Z177" s="54">
        <v>44801</v>
      </c>
      <c r="AA177" s="54">
        <v>45657</v>
      </c>
      <c r="AB177" s="3" t="s">
        <v>36</v>
      </c>
      <c r="AC177" s="53">
        <v>1200000</v>
      </c>
      <c r="AD177" s="3" t="s">
        <v>52</v>
      </c>
      <c r="AE177" s="3" t="s">
        <v>37</v>
      </c>
    </row>
    <row r="178" spans="1:31" x14ac:dyDescent="0.3">
      <c r="A178" s="3" t="s">
        <v>566</v>
      </c>
      <c r="B178" s="3" t="s">
        <v>567</v>
      </c>
      <c r="C178" s="3" t="s">
        <v>1854</v>
      </c>
      <c r="D178" s="53">
        <v>8300000</v>
      </c>
      <c r="E178" s="53">
        <v>8300000</v>
      </c>
      <c r="F178" s="53">
        <v>0</v>
      </c>
      <c r="G178" s="53">
        <v>0</v>
      </c>
      <c r="H178" s="53">
        <v>0</v>
      </c>
      <c r="I178" s="53">
        <v>9039939.0600000005</v>
      </c>
      <c r="J178" s="53">
        <v>108.91492843373494</v>
      </c>
      <c r="K178" s="53">
        <v>0</v>
      </c>
      <c r="L178" s="53">
        <v>0</v>
      </c>
      <c r="M178" s="53">
        <v>9039939.0600000005</v>
      </c>
      <c r="N178" s="53">
        <v>0</v>
      </c>
      <c r="O178" s="53">
        <v>9039939.0600000005</v>
      </c>
      <c r="P178" s="53">
        <v>0</v>
      </c>
      <c r="Q178" s="53">
        <v>0</v>
      </c>
      <c r="R178" s="53">
        <v>0</v>
      </c>
      <c r="S178" s="3" t="s">
        <v>72</v>
      </c>
      <c r="T178" s="3" t="s">
        <v>41</v>
      </c>
      <c r="U178" s="3" t="s">
        <v>42</v>
      </c>
      <c r="V178" s="3" t="s">
        <v>41</v>
      </c>
      <c r="W178" s="3" t="s">
        <v>33</v>
      </c>
      <c r="X178" s="3" t="s">
        <v>43</v>
      </c>
      <c r="Y178" s="3" t="s">
        <v>35</v>
      </c>
      <c r="Z178" s="54">
        <v>44798</v>
      </c>
      <c r="AA178" s="54">
        <v>45747</v>
      </c>
      <c r="AB178" s="3" t="s">
        <v>36</v>
      </c>
      <c r="AC178" s="53">
        <v>8300000</v>
      </c>
      <c r="AD178" s="3" t="s">
        <v>42</v>
      </c>
      <c r="AE178" s="3" t="s">
        <v>37</v>
      </c>
    </row>
    <row r="179" spans="1:31" x14ac:dyDescent="0.3">
      <c r="A179" s="3" t="s">
        <v>568</v>
      </c>
      <c r="B179" s="3" t="s">
        <v>569</v>
      </c>
      <c r="C179" s="3" t="s">
        <v>1860</v>
      </c>
      <c r="D179" s="53">
        <v>800000</v>
      </c>
      <c r="E179" s="53">
        <v>800000</v>
      </c>
      <c r="F179" s="53">
        <v>0</v>
      </c>
      <c r="G179" s="53">
        <v>0</v>
      </c>
      <c r="H179" s="53">
        <v>0</v>
      </c>
      <c r="I179" s="53">
        <v>572246.32999999996</v>
      </c>
      <c r="J179" s="53">
        <v>71.530791249999993</v>
      </c>
      <c r="K179" s="53">
        <v>0</v>
      </c>
      <c r="L179" s="53">
        <v>0</v>
      </c>
      <c r="M179" s="53">
        <v>572246.32999999996</v>
      </c>
      <c r="N179" s="53">
        <v>0</v>
      </c>
      <c r="O179" s="53">
        <v>572246.32999999996</v>
      </c>
      <c r="P179" s="53">
        <v>0</v>
      </c>
      <c r="Q179" s="53">
        <v>0</v>
      </c>
      <c r="R179" s="53">
        <v>0</v>
      </c>
      <c r="S179" s="3" t="s">
        <v>111</v>
      </c>
      <c r="T179" s="3" t="s">
        <v>112</v>
      </c>
      <c r="U179" s="3" t="s">
        <v>113</v>
      </c>
      <c r="V179" s="3" t="s">
        <v>112</v>
      </c>
      <c r="W179" s="3" t="s">
        <v>33</v>
      </c>
      <c r="X179" s="3" t="s">
        <v>114</v>
      </c>
      <c r="Y179" s="3" t="s">
        <v>35</v>
      </c>
      <c r="Z179" s="54">
        <v>44800</v>
      </c>
      <c r="AA179" s="54">
        <v>45382</v>
      </c>
      <c r="AB179" s="3" t="s">
        <v>36</v>
      </c>
      <c r="AC179" s="53">
        <v>800000</v>
      </c>
      <c r="AD179" s="3" t="s">
        <v>113</v>
      </c>
      <c r="AE179" s="3" t="s">
        <v>37</v>
      </c>
    </row>
    <row r="180" spans="1:31" x14ac:dyDescent="0.3">
      <c r="A180" s="3" t="s">
        <v>570</v>
      </c>
      <c r="B180" s="3" t="s">
        <v>571</v>
      </c>
      <c r="C180" s="3" t="s">
        <v>1860</v>
      </c>
      <c r="D180" s="53">
        <v>850000</v>
      </c>
      <c r="E180" s="53">
        <v>850000</v>
      </c>
      <c r="F180" s="53">
        <v>0</v>
      </c>
      <c r="G180" s="53">
        <v>0</v>
      </c>
      <c r="H180" s="53">
        <v>0</v>
      </c>
      <c r="I180" s="53">
        <v>780853.38</v>
      </c>
      <c r="J180" s="53">
        <v>91.865103529411769</v>
      </c>
      <c r="K180" s="53">
        <v>0</v>
      </c>
      <c r="L180" s="53">
        <v>0</v>
      </c>
      <c r="M180" s="53">
        <v>780853.38</v>
      </c>
      <c r="N180" s="53">
        <v>0</v>
      </c>
      <c r="O180" s="53">
        <v>780853.38</v>
      </c>
      <c r="P180" s="53">
        <v>0</v>
      </c>
      <c r="Q180" s="53">
        <v>0</v>
      </c>
      <c r="R180" s="53">
        <v>0</v>
      </c>
      <c r="S180" s="3" t="s">
        <v>129</v>
      </c>
      <c r="T180" s="3" t="s">
        <v>112</v>
      </c>
      <c r="U180" s="3" t="s">
        <v>113</v>
      </c>
      <c r="V180" s="3" t="s">
        <v>112</v>
      </c>
      <c r="W180" s="3" t="s">
        <v>33</v>
      </c>
      <c r="X180" s="3" t="s">
        <v>114</v>
      </c>
      <c r="Y180" s="3" t="s">
        <v>35</v>
      </c>
      <c r="Z180" s="54">
        <v>44800</v>
      </c>
      <c r="AA180" s="54">
        <v>45290</v>
      </c>
      <c r="AB180" s="3" t="s">
        <v>36</v>
      </c>
      <c r="AC180" s="53">
        <v>850000</v>
      </c>
      <c r="AD180" s="3" t="s">
        <v>113</v>
      </c>
      <c r="AE180" s="3" t="s">
        <v>37</v>
      </c>
    </row>
    <row r="181" spans="1:31" x14ac:dyDescent="0.3">
      <c r="A181" s="3" t="s">
        <v>759</v>
      </c>
      <c r="B181" s="3" t="s">
        <v>760</v>
      </c>
      <c r="C181" s="3" t="s">
        <v>1854</v>
      </c>
      <c r="D181" s="53">
        <v>1100000</v>
      </c>
      <c r="E181" s="53">
        <v>1100000</v>
      </c>
      <c r="F181" s="53">
        <v>0</v>
      </c>
      <c r="G181" s="53">
        <v>0</v>
      </c>
      <c r="H181" s="53">
        <v>0</v>
      </c>
      <c r="I181" s="53">
        <v>1127842.3999999999</v>
      </c>
      <c r="J181" s="53">
        <v>102.53112727272726</v>
      </c>
      <c r="K181" s="53">
        <v>0</v>
      </c>
      <c r="L181" s="53">
        <v>0</v>
      </c>
      <c r="M181" s="53">
        <v>1127842.3999999999</v>
      </c>
      <c r="N181" s="53">
        <v>0</v>
      </c>
      <c r="O181" s="53">
        <v>1127842.3999999999</v>
      </c>
      <c r="P181" s="53">
        <v>0</v>
      </c>
      <c r="Q181" s="53">
        <v>0</v>
      </c>
      <c r="R181" s="53">
        <v>0</v>
      </c>
      <c r="S181" s="3" t="s">
        <v>72</v>
      </c>
      <c r="T181" s="3" t="s">
        <v>41</v>
      </c>
      <c r="U181" s="3" t="s">
        <v>42</v>
      </c>
      <c r="V181" s="3" t="s">
        <v>41</v>
      </c>
      <c r="W181" s="3" t="s">
        <v>33</v>
      </c>
      <c r="X181" s="3" t="s">
        <v>43</v>
      </c>
      <c r="Y181" s="3" t="s">
        <v>35</v>
      </c>
      <c r="Z181" s="54">
        <v>44802</v>
      </c>
      <c r="AA181" s="54">
        <v>45382</v>
      </c>
      <c r="AB181" s="3" t="s">
        <v>36</v>
      </c>
      <c r="AC181" s="53">
        <v>1100000</v>
      </c>
      <c r="AD181" s="3" t="s">
        <v>42</v>
      </c>
      <c r="AE181" s="3" t="s">
        <v>37</v>
      </c>
    </row>
    <row r="182" spans="1:31" x14ac:dyDescent="0.3">
      <c r="A182" s="3" t="s">
        <v>379</v>
      </c>
      <c r="B182" s="3" t="s">
        <v>380</v>
      </c>
      <c r="C182" s="3" t="s">
        <v>1860</v>
      </c>
      <c r="D182" s="53">
        <v>11200000</v>
      </c>
      <c r="E182" s="53">
        <v>11200000</v>
      </c>
      <c r="F182" s="53">
        <v>0</v>
      </c>
      <c r="G182" s="53">
        <v>0</v>
      </c>
      <c r="H182" s="53">
        <v>0</v>
      </c>
      <c r="I182" s="53">
        <v>12134084.970000001</v>
      </c>
      <c r="J182" s="53">
        <v>108.34004437500001</v>
      </c>
      <c r="K182" s="53">
        <v>0</v>
      </c>
      <c r="L182" s="53">
        <v>0</v>
      </c>
      <c r="M182" s="53">
        <v>12134084.970000001</v>
      </c>
      <c r="N182" s="53">
        <v>0</v>
      </c>
      <c r="O182" s="53">
        <v>12134084.970000001</v>
      </c>
      <c r="P182" s="53">
        <v>0</v>
      </c>
      <c r="Q182" s="53">
        <v>0</v>
      </c>
      <c r="R182" s="53">
        <v>0</v>
      </c>
      <c r="S182" s="3" t="s">
        <v>129</v>
      </c>
      <c r="T182" s="3" t="s">
        <v>112</v>
      </c>
      <c r="U182" s="3" t="s">
        <v>113</v>
      </c>
      <c r="V182" s="3" t="s">
        <v>112</v>
      </c>
      <c r="W182" s="3" t="s">
        <v>33</v>
      </c>
      <c r="X182" s="3" t="s">
        <v>114</v>
      </c>
      <c r="Y182" s="3" t="s">
        <v>35</v>
      </c>
      <c r="Z182" s="54">
        <v>44803</v>
      </c>
      <c r="AA182" s="54">
        <v>45291</v>
      </c>
      <c r="AB182" s="3" t="s">
        <v>36</v>
      </c>
      <c r="AC182" s="53">
        <v>11200000</v>
      </c>
      <c r="AD182" s="3" t="s">
        <v>113</v>
      </c>
      <c r="AE182" s="3" t="s">
        <v>37</v>
      </c>
    </row>
    <row r="183" spans="1:31" x14ac:dyDescent="0.3">
      <c r="A183" s="3" t="s">
        <v>572</v>
      </c>
      <c r="B183" s="3" t="s">
        <v>573</v>
      </c>
      <c r="C183" s="3" t="s">
        <v>1853</v>
      </c>
      <c r="D183" s="53">
        <v>2400000</v>
      </c>
      <c r="E183" s="53">
        <v>2400000</v>
      </c>
      <c r="F183" s="53">
        <v>0</v>
      </c>
      <c r="G183" s="53">
        <v>0</v>
      </c>
      <c r="H183" s="53">
        <v>0</v>
      </c>
      <c r="I183" s="53">
        <v>2394008.84</v>
      </c>
      <c r="J183" s="53">
        <v>99.750368333333327</v>
      </c>
      <c r="K183" s="53">
        <v>0</v>
      </c>
      <c r="L183" s="53">
        <v>0</v>
      </c>
      <c r="M183" s="53">
        <v>2394008.84</v>
      </c>
      <c r="N183" s="53">
        <v>0</v>
      </c>
      <c r="O183" s="53">
        <v>2394008.84</v>
      </c>
      <c r="P183" s="53">
        <v>0</v>
      </c>
      <c r="Q183" s="53">
        <v>0</v>
      </c>
      <c r="R183" s="53">
        <v>0</v>
      </c>
      <c r="S183" s="3" t="s">
        <v>30</v>
      </c>
      <c r="T183" s="3" t="s">
        <v>31</v>
      </c>
      <c r="U183" s="3" t="s">
        <v>32</v>
      </c>
      <c r="V183" s="3" t="s">
        <v>31</v>
      </c>
      <c r="W183" s="3" t="s">
        <v>33</v>
      </c>
      <c r="X183" s="3" t="s">
        <v>34</v>
      </c>
      <c r="Y183" s="3" t="s">
        <v>35</v>
      </c>
      <c r="Z183" s="54">
        <v>44804</v>
      </c>
      <c r="AA183" s="54">
        <v>45322</v>
      </c>
      <c r="AB183" s="3" t="s">
        <v>36</v>
      </c>
      <c r="AC183" s="53">
        <v>2400000</v>
      </c>
      <c r="AD183" s="3" t="s">
        <v>32</v>
      </c>
      <c r="AE183" s="3" t="s">
        <v>37</v>
      </c>
    </row>
    <row r="184" spans="1:31" x14ac:dyDescent="0.3">
      <c r="A184" s="3" t="s">
        <v>574</v>
      </c>
      <c r="B184" s="3" t="s">
        <v>575</v>
      </c>
      <c r="C184" s="3" t="s">
        <v>1853</v>
      </c>
      <c r="D184" s="53">
        <v>3400000</v>
      </c>
      <c r="E184" s="53">
        <v>3400000</v>
      </c>
      <c r="F184" s="53">
        <v>0</v>
      </c>
      <c r="G184" s="53">
        <v>0</v>
      </c>
      <c r="H184" s="53">
        <v>0</v>
      </c>
      <c r="I184" s="53">
        <v>3398372.46</v>
      </c>
      <c r="J184" s="53">
        <v>99.952131176470587</v>
      </c>
      <c r="K184" s="53">
        <v>0</v>
      </c>
      <c r="L184" s="53">
        <v>0</v>
      </c>
      <c r="M184" s="53">
        <v>3398372.46</v>
      </c>
      <c r="N184" s="53">
        <v>0</v>
      </c>
      <c r="O184" s="53">
        <v>3398372.46</v>
      </c>
      <c r="P184" s="53">
        <v>0</v>
      </c>
      <c r="Q184" s="53">
        <v>0</v>
      </c>
      <c r="R184" s="53">
        <v>0</v>
      </c>
      <c r="S184" s="3" t="s">
        <v>30</v>
      </c>
      <c r="T184" s="3" t="s">
        <v>31</v>
      </c>
      <c r="U184" s="3" t="s">
        <v>32</v>
      </c>
      <c r="V184" s="3" t="s">
        <v>31</v>
      </c>
      <c r="W184" s="3" t="s">
        <v>33</v>
      </c>
      <c r="X184" s="3" t="s">
        <v>34</v>
      </c>
      <c r="Y184" s="3" t="s">
        <v>35</v>
      </c>
      <c r="Z184" s="54">
        <v>44804</v>
      </c>
      <c r="AA184" s="54">
        <v>45382</v>
      </c>
      <c r="AB184" s="3" t="s">
        <v>36</v>
      </c>
      <c r="AC184" s="53">
        <v>3400000</v>
      </c>
      <c r="AD184" s="3" t="s">
        <v>32</v>
      </c>
      <c r="AE184" s="3" t="s">
        <v>37</v>
      </c>
    </row>
    <row r="185" spans="1:31" x14ac:dyDescent="0.3">
      <c r="A185" s="3" t="s">
        <v>576</v>
      </c>
      <c r="B185" s="3" t="s">
        <v>577</v>
      </c>
      <c r="C185" s="3" t="s">
        <v>1860</v>
      </c>
      <c r="D185" s="53">
        <v>850000</v>
      </c>
      <c r="E185" s="53">
        <v>850000</v>
      </c>
      <c r="F185" s="53">
        <v>0</v>
      </c>
      <c r="G185" s="53">
        <v>0</v>
      </c>
      <c r="H185" s="53">
        <v>0</v>
      </c>
      <c r="I185" s="53">
        <v>865176.16</v>
      </c>
      <c r="J185" s="53">
        <v>101.7854305882353</v>
      </c>
      <c r="K185" s="53">
        <v>0</v>
      </c>
      <c r="L185" s="53">
        <v>0</v>
      </c>
      <c r="M185" s="53">
        <v>865176.16</v>
      </c>
      <c r="N185" s="53">
        <v>0</v>
      </c>
      <c r="O185" s="53">
        <v>865176.16</v>
      </c>
      <c r="P185" s="53">
        <v>0</v>
      </c>
      <c r="Q185" s="53">
        <v>0</v>
      </c>
      <c r="R185" s="53">
        <v>0</v>
      </c>
      <c r="S185" s="3" t="s">
        <v>129</v>
      </c>
      <c r="T185" s="3" t="s">
        <v>112</v>
      </c>
      <c r="U185" s="3" t="s">
        <v>113</v>
      </c>
      <c r="V185" s="3" t="s">
        <v>112</v>
      </c>
      <c r="W185" s="3" t="s">
        <v>33</v>
      </c>
      <c r="X185" s="3" t="s">
        <v>114</v>
      </c>
      <c r="Y185" s="3" t="s">
        <v>35</v>
      </c>
      <c r="Z185" s="54">
        <v>44803</v>
      </c>
      <c r="AA185" s="54">
        <v>45291</v>
      </c>
      <c r="AB185" s="3" t="s">
        <v>36</v>
      </c>
      <c r="AC185" s="53">
        <v>850000</v>
      </c>
      <c r="AD185" s="3" t="s">
        <v>113</v>
      </c>
      <c r="AE185" s="3" t="s">
        <v>37</v>
      </c>
    </row>
    <row r="186" spans="1:31" x14ac:dyDescent="0.3">
      <c r="A186" s="3" t="s">
        <v>381</v>
      </c>
      <c r="B186" s="3" t="s">
        <v>382</v>
      </c>
      <c r="C186" s="3" t="s">
        <v>1860</v>
      </c>
      <c r="D186" s="53">
        <v>2500000</v>
      </c>
      <c r="E186" s="53">
        <v>2500000</v>
      </c>
      <c r="F186" s="53">
        <v>0</v>
      </c>
      <c r="G186" s="53">
        <v>0</v>
      </c>
      <c r="H186" s="53">
        <v>0</v>
      </c>
      <c r="I186" s="53">
        <v>2423433.8199999998</v>
      </c>
      <c r="J186" s="53">
        <v>96.937352799999999</v>
      </c>
      <c r="K186" s="53">
        <v>0</v>
      </c>
      <c r="L186" s="53">
        <v>0</v>
      </c>
      <c r="M186" s="53">
        <v>2423433.8199999998</v>
      </c>
      <c r="N186" s="53">
        <v>0</v>
      </c>
      <c r="O186" s="53">
        <v>2423433.8199999998</v>
      </c>
      <c r="P186" s="53">
        <v>0</v>
      </c>
      <c r="Q186" s="53">
        <v>0</v>
      </c>
      <c r="R186" s="53">
        <v>0</v>
      </c>
      <c r="S186" s="3" t="s">
        <v>129</v>
      </c>
      <c r="T186" s="3" t="s">
        <v>112</v>
      </c>
      <c r="U186" s="3" t="s">
        <v>113</v>
      </c>
      <c r="V186" s="3" t="s">
        <v>112</v>
      </c>
      <c r="W186" s="3" t="s">
        <v>33</v>
      </c>
      <c r="X186" s="3" t="s">
        <v>114</v>
      </c>
      <c r="Y186" s="3" t="s">
        <v>35</v>
      </c>
      <c r="Z186" s="54">
        <v>44803</v>
      </c>
      <c r="AA186" s="54">
        <v>45382</v>
      </c>
      <c r="AB186" s="3" t="s">
        <v>36</v>
      </c>
      <c r="AC186" s="53">
        <v>2500000</v>
      </c>
      <c r="AD186" s="3" t="s">
        <v>113</v>
      </c>
      <c r="AE186" s="3" t="s">
        <v>37</v>
      </c>
    </row>
    <row r="187" spans="1:31" x14ac:dyDescent="0.3">
      <c r="A187" s="3" t="s">
        <v>383</v>
      </c>
      <c r="B187" s="3" t="s">
        <v>384</v>
      </c>
      <c r="C187" s="3" t="s">
        <v>1860</v>
      </c>
      <c r="D187" s="53">
        <v>1500000</v>
      </c>
      <c r="E187" s="53">
        <v>1500000</v>
      </c>
      <c r="F187" s="53">
        <v>0</v>
      </c>
      <c r="G187" s="53">
        <v>0</v>
      </c>
      <c r="H187" s="53">
        <v>0</v>
      </c>
      <c r="I187" s="53">
        <v>1486208.86</v>
      </c>
      <c r="J187" s="53">
        <v>99.08059066666668</v>
      </c>
      <c r="K187" s="53">
        <v>0</v>
      </c>
      <c r="L187" s="53">
        <v>0</v>
      </c>
      <c r="M187" s="53">
        <v>1486208.86</v>
      </c>
      <c r="N187" s="53">
        <v>0</v>
      </c>
      <c r="O187" s="53">
        <v>1486208.86</v>
      </c>
      <c r="P187" s="53">
        <v>0</v>
      </c>
      <c r="Q187" s="53">
        <v>0</v>
      </c>
      <c r="R187" s="53">
        <v>0</v>
      </c>
      <c r="S187" s="3" t="s">
        <v>129</v>
      </c>
      <c r="T187" s="3" t="s">
        <v>112</v>
      </c>
      <c r="U187" s="3" t="s">
        <v>113</v>
      </c>
      <c r="V187" s="3" t="s">
        <v>112</v>
      </c>
      <c r="W187" s="3" t="s">
        <v>33</v>
      </c>
      <c r="X187" s="3" t="s">
        <v>114</v>
      </c>
      <c r="Y187" s="3" t="s">
        <v>35</v>
      </c>
      <c r="Z187" s="54">
        <v>44803</v>
      </c>
      <c r="AA187" s="54">
        <v>45382</v>
      </c>
      <c r="AB187" s="3" t="s">
        <v>36</v>
      </c>
      <c r="AC187" s="53">
        <v>1500000</v>
      </c>
      <c r="AD187" s="3" t="s">
        <v>113</v>
      </c>
      <c r="AE187" s="3" t="s">
        <v>37</v>
      </c>
    </row>
    <row r="188" spans="1:31" x14ac:dyDescent="0.3">
      <c r="A188" s="3" t="s">
        <v>761</v>
      </c>
      <c r="B188" s="3" t="s">
        <v>762</v>
      </c>
      <c r="C188" s="3" t="s">
        <v>1854</v>
      </c>
      <c r="D188" s="53">
        <v>800000</v>
      </c>
      <c r="E188" s="53">
        <v>800000</v>
      </c>
      <c r="F188" s="53">
        <v>0</v>
      </c>
      <c r="G188" s="53">
        <v>0</v>
      </c>
      <c r="H188" s="53">
        <v>0</v>
      </c>
      <c r="I188" s="53">
        <v>775341.48</v>
      </c>
      <c r="J188" s="53">
        <v>96.917684999999992</v>
      </c>
      <c r="K188" s="53">
        <v>0</v>
      </c>
      <c r="L188" s="53">
        <v>0</v>
      </c>
      <c r="M188" s="53">
        <v>775341.48</v>
      </c>
      <c r="N188" s="53">
        <v>0</v>
      </c>
      <c r="O188" s="53">
        <v>775341.48</v>
      </c>
      <c r="P188" s="53">
        <v>0</v>
      </c>
      <c r="Q188" s="53">
        <v>0</v>
      </c>
      <c r="R188" s="53">
        <v>0</v>
      </c>
      <c r="S188" s="3" t="s">
        <v>72</v>
      </c>
      <c r="T188" s="3" t="s">
        <v>41</v>
      </c>
      <c r="U188" s="3" t="s">
        <v>42</v>
      </c>
      <c r="V188" s="3" t="s">
        <v>41</v>
      </c>
      <c r="W188" s="3" t="s">
        <v>33</v>
      </c>
      <c r="X188" s="3" t="s">
        <v>43</v>
      </c>
      <c r="Y188" s="3" t="s">
        <v>35</v>
      </c>
      <c r="Z188" s="54">
        <v>44805</v>
      </c>
      <c r="AA188" s="54">
        <v>45382</v>
      </c>
      <c r="AB188" s="3" t="s">
        <v>36</v>
      </c>
      <c r="AC188" s="53">
        <v>800000</v>
      </c>
      <c r="AD188" s="3" t="s">
        <v>42</v>
      </c>
      <c r="AE188" s="3" t="s">
        <v>37</v>
      </c>
    </row>
    <row r="189" spans="1:31" x14ac:dyDescent="0.3">
      <c r="A189" s="3" t="s">
        <v>578</v>
      </c>
      <c r="B189" s="3" t="s">
        <v>579</v>
      </c>
      <c r="C189" s="3" t="s">
        <v>1858</v>
      </c>
      <c r="D189" s="53">
        <v>1700000</v>
      </c>
      <c r="E189" s="53">
        <v>1700000</v>
      </c>
      <c r="F189" s="53">
        <v>0</v>
      </c>
      <c r="G189" s="53">
        <v>0</v>
      </c>
      <c r="H189" s="53">
        <v>0</v>
      </c>
      <c r="I189" s="53">
        <v>1682073.47</v>
      </c>
      <c r="J189" s="53">
        <v>98.94549823529411</v>
      </c>
      <c r="K189" s="53">
        <v>0</v>
      </c>
      <c r="L189" s="53">
        <v>0</v>
      </c>
      <c r="M189" s="53">
        <v>1682073.47</v>
      </c>
      <c r="N189" s="53">
        <v>0</v>
      </c>
      <c r="O189" s="53">
        <v>1682073.47</v>
      </c>
      <c r="P189" s="53">
        <v>0</v>
      </c>
      <c r="Q189" s="53">
        <v>0</v>
      </c>
      <c r="R189" s="53">
        <v>0</v>
      </c>
      <c r="S189" s="3" t="s">
        <v>50</v>
      </c>
      <c r="T189" s="3" t="s">
        <v>51</v>
      </c>
      <c r="U189" s="3" t="s">
        <v>52</v>
      </c>
      <c r="V189" s="3" t="s">
        <v>51</v>
      </c>
      <c r="W189" s="3" t="s">
        <v>33</v>
      </c>
      <c r="X189" s="3" t="s">
        <v>53</v>
      </c>
      <c r="Y189" s="3" t="s">
        <v>35</v>
      </c>
      <c r="Z189" s="54">
        <v>44805</v>
      </c>
      <c r="AA189" s="54">
        <v>45657</v>
      </c>
      <c r="AB189" s="3" t="s">
        <v>36</v>
      </c>
      <c r="AC189" s="53">
        <v>1700000</v>
      </c>
      <c r="AD189" s="3" t="s">
        <v>52</v>
      </c>
      <c r="AE189" s="3" t="s">
        <v>37</v>
      </c>
    </row>
    <row r="190" spans="1:31" x14ac:dyDescent="0.3">
      <c r="A190" s="3" t="s">
        <v>580</v>
      </c>
      <c r="B190" s="3" t="s">
        <v>581</v>
      </c>
      <c r="C190" s="3" t="s">
        <v>1858</v>
      </c>
      <c r="D190" s="53">
        <v>2000000</v>
      </c>
      <c r="E190" s="53">
        <v>2000000</v>
      </c>
      <c r="F190" s="53">
        <v>0</v>
      </c>
      <c r="G190" s="53">
        <v>0</v>
      </c>
      <c r="H190" s="53">
        <v>0</v>
      </c>
      <c r="I190" s="53">
        <v>1366117.92</v>
      </c>
      <c r="J190" s="53">
        <v>68.30589599999999</v>
      </c>
      <c r="K190" s="53">
        <v>0</v>
      </c>
      <c r="L190" s="53">
        <v>0</v>
      </c>
      <c r="M190" s="53">
        <v>1366117.92</v>
      </c>
      <c r="N190" s="53">
        <v>0</v>
      </c>
      <c r="O190" s="53">
        <v>1366117.92</v>
      </c>
      <c r="P190" s="53">
        <v>0</v>
      </c>
      <c r="Q190" s="53">
        <v>0</v>
      </c>
      <c r="R190" s="53">
        <v>0</v>
      </c>
      <c r="S190" s="3" t="s">
        <v>50</v>
      </c>
      <c r="T190" s="3" t="s">
        <v>51</v>
      </c>
      <c r="U190" s="3" t="s">
        <v>52</v>
      </c>
      <c r="V190" s="3" t="s">
        <v>51</v>
      </c>
      <c r="W190" s="3" t="s">
        <v>33</v>
      </c>
      <c r="X190" s="3" t="s">
        <v>53</v>
      </c>
      <c r="Y190" s="3" t="s">
        <v>35</v>
      </c>
      <c r="Z190" s="54">
        <v>44805</v>
      </c>
      <c r="AA190" s="54">
        <v>45657</v>
      </c>
      <c r="AB190" s="3" t="s">
        <v>36</v>
      </c>
      <c r="AC190" s="53">
        <v>2000000</v>
      </c>
      <c r="AD190" s="3" t="s">
        <v>52</v>
      </c>
      <c r="AE190" s="3" t="s">
        <v>37</v>
      </c>
    </row>
    <row r="191" spans="1:31" x14ac:dyDescent="0.3">
      <c r="A191" s="3" t="s">
        <v>582</v>
      </c>
      <c r="B191" s="3" t="s">
        <v>583</v>
      </c>
      <c r="C191" s="3" t="s">
        <v>1860</v>
      </c>
      <c r="D191" s="53">
        <v>700000</v>
      </c>
      <c r="E191" s="53">
        <v>700000</v>
      </c>
      <c r="F191" s="53">
        <v>0</v>
      </c>
      <c r="G191" s="53">
        <v>0</v>
      </c>
      <c r="H191" s="53">
        <v>0</v>
      </c>
      <c r="I191" s="53">
        <v>698378.83</v>
      </c>
      <c r="J191" s="53">
        <v>99.768404285714283</v>
      </c>
      <c r="K191" s="53">
        <v>0</v>
      </c>
      <c r="L191" s="53">
        <v>0</v>
      </c>
      <c r="M191" s="53">
        <v>698378.83</v>
      </c>
      <c r="N191" s="53">
        <v>0</v>
      </c>
      <c r="O191" s="53">
        <v>698378.83</v>
      </c>
      <c r="P191" s="53">
        <v>0</v>
      </c>
      <c r="Q191" s="53">
        <v>0</v>
      </c>
      <c r="R191" s="53">
        <v>0</v>
      </c>
      <c r="S191" s="3" t="s">
        <v>129</v>
      </c>
      <c r="T191" s="3" t="s">
        <v>112</v>
      </c>
      <c r="U191" s="3" t="s">
        <v>113</v>
      </c>
      <c r="V191" s="3" t="s">
        <v>112</v>
      </c>
      <c r="W191" s="3" t="s">
        <v>33</v>
      </c>
      <c r="X191" s="3" t="s">
        <v>114</v>
      </c>
      <c r="Y191" s="3" t="s">
        <v>35</v>
      </c>
      <c r="Z191" s="54">
        <v>44825</v>
      </c>
      <c r="AA191" s="54">
        <v>45381</v>
      </c>
      <c r="AB191" s="3" t="s">
        <v>36</v>
      </c>
      <c r="AC191" s="53">
        <v>700000</v>
      </c>
      <c r="AD191" s="3" t="s">
        <v>113</v>
      </c>
      <c r="AE191" s="3" t="s">
        <v>37</v>
      </c>
    </row>
    <row r="192" spans="1:31" x14ac:dyDescent="0.3">
      <c r="A192" s="3" t="s">
        <v>763</v>
      </c>
      <c r="B192" s="3" t="s">
        <v>764</v>
      </c>
      <c r="C192" s="3" t="s">
        <v>1854</v>
      </c>
      <c r="D192" s="53">
        <v>900000</v>
      </c>
      <c r="E192" s="53">
        <v>900000</v>
      </c>
      <c r="F192" s="53">
        <v>0</v>
      </c>
      <c r="G192" s="53">
        <v>0</v>
      </c>
      <c r="H192" s="53">
        <v>0</v>
      </c>
      <c r="I192" s="53">
        <v>369571.55</v>
      </c>
      <c r="J192" s="53">
        <v>41.063505555555551</v>
      </c>
      <c r="K192" s="53">
        <v>0</v>
      </c>
      <c r="L192" s="53">
        <v>0</v>
      </c>
      <c r="M192" s="53">
        <v>369571.55</v>
      </c>
      <c r="N192" s="53">
        <v>0</v>
      </c>
      <c r="O192" s="53">
        <v>369571.55</v>
      </c>
      <c r="P192" s="53">
        <v>0</v>
      </c>
      <c r="Q192" s="53">
        <v>0</v>
      </c>
      <c r="R192" s="53">
        <v>0</v>
      </c>
      <c r="S192" s="3" t="s">
        <v>72</v>
      </c>
      <c r="T192" s="3" t="s">
        <v>41</v>
      </c>
      <c r="U192" s="3" t="s">
        <v>42</v>
      </c>
      <c r="V192" s="3" t="s">
        <v>41</v>
      </c>
      <c r="W192" s="3" t="s">
        <v>33</v>
      </c>
      <c r="X192" s="3" t="s">
        <v>43</v>
      </c>
      <c r="Y192" s="3" t="s">
        <v>44</v>
      </c>
      <c r="Z192" s="54">
        <v>44814</v>
      </c>
      <c r="AA192" s="54">
        <v>45473</v>
      </c>
      <c r="AB192" s="3" t="s">
        <v>36</v>
      </c>
      <c r="AC192" s="53">
        <v>900000</v>
      </c>
      <c r="AD192" s="3" t="s">
        <v>42</v>
      </c>
      <c r="AE192" s="3" t="s">
        <v>37</v>
      </c>
    </row>
    <row r="193" spans="1:31" x14ac:dyDescent="0.3">
      <c r="A193" s="3" t="s">
        <v>765</v>
      </c>
      <c r="B193" s="3" t="s">
        <v>766</v>
      </c>
      <c r="C193" s="3" t="s">
        <v>1855</v>
      </c>
      <c r="D193" s="53">
        <v>1200000</v>
      </c>
      <c r="E193" s="53">
        <v>1200000</v>
      </c>
      <c r="F193" s="53">
        <v>0</v>
      </c>
      <c r="G193" s="53">
        <v>0</v>
      </c>
      <c r="H193" s="53">
        <v>0</v>
      </c>
      <c r="I193" s="53">
        <v>1217685.97</v>
      </c>
      <c r="J193" s="53">
        <v>101.47383083333334</v>
      </c>
      <c r="K193" s="53">
        <v>0</v>
      </c>
      <c r="L193" s="53">
        <v>0</v>
      </c>
      <c r="M193" s="53">
        <v>1217685.97</v>
      </c>
      <c r="N193" s="53">
        <v>0</v>
      </c>
      <c r="O193" s="53">
        <v>1217685.97</v>
      </c>
      <c r="P193" s="53">
        <v>0</v>
      </c>
      <c r="Q193" s="53">
        <v>0</v>
      </c>
      <c r="R193" s="53">
        <v>0</v>
      </c>
      <c r="S193" s="3" t="s">
        <v>286</v>
      </c>
      <c r="T193" s="3" t="s">
        <v>57</v>
      </c>
      <c r="U193" s="3" t="s">
        <v>58</v>
      </c>
      <c r="V193" s="3" t="s">
        <v>57</v>
      </c>
      <c r="W193" s="3" t="s">
        <v>33</v>
      </c>
      <c r="X193" s="3" t="s">
        <v>59</v>
      </c>
      <c r="Y193" s="3" t="s">
        <v>44</v>
      </c>
      <c r="Z193" s="54">
        <v>44817</v>
      </c>
      <c r="AA193" s="54">
        <v>45535</v>
      </c>
      <c r="AB193" s="3" t="s">
        <v>36</v>
      </c>
      <c r="AC193" s="53">
        <v>1200000</v>
      </c>
      <c r="AD193" s="3" t="s">
        <v>58</v>
      </c>
      <c r="AE193" s="3" t="s">
        <v>37</v>
      </c>
    </row>
    <row r="194" spans="1:31" x14ac:dyDescent="0.3">
      <c r="A194" s="3" t="s">
        <v>385</v>
      </c>
      <c r="B194" s="3" t="s">
        <v>386</v>
      </c>
      <c r="C194" s="3" t="s">
        <v>1859</v>
      </c>
      <c r="D194" s="53">
        <v>1100000</v>
      </c>
      <c r="E194" s="53">
        <v>1100000</v>
      </c>
      <c r="F194" s="53">
        <v>0</v>
      </c>
      <c r="G194" s="53">
        <v>0</v>
      </c>
      <c r="H194" s="53">
        <v>0</v>
      </c>
      <c r="I194" s="53">
        <v>1038896.04</v>
      </c>
      <c r="J194" s="53">
        <v>94.445094545454552</v>
      </c>
      <c r="K194" s="53">
        <v>0</v>
      </c>
      <c r="L194" s="53">
        <v>0</v>
      </c>
      <c r="M194" s="53">
        <v>1038896.04</v>
      </c>
      <c r="N194" s="53">
        <v>0</v>
      </c>
      <c r="O194" s="53">
        <v>1038896.04</v>
      </c>
      <c r="P194" s="53">
        <v>0</v>
      </c>
      <c r="Q194" s="53">
        <v>0</v>
      </c>
      <c r="R194" s="53">
        <v>0</v>
      </c>
      <c r="S194" s="3" t="s">
        <v>161</v>
      </c>
      <c r="T194" s="3" t="s">
        <v>162</v>
      </c>
      <c r="U194" s="3" t="s">
        <v>163</v>
      </c>
      <c r="V194" s="3" t="s">
        <v>162</v>
      </c>
      <c r="W194" s="3" t="s">
        <v>33</v>
      </c>
      <c r="X194" s="3" t="s">
        <v>164</v>
      </c>
      <c r="Y194" s="3" t="s">
        <v>35</v>
      </c>
      <c r="Z194" s="54">
        <v>44819</v>
      </c>
      <c r="AA194" s="54">
        <v>45291</v>
      </c>
      <c r="AB194" s="3" t="s">
        <v>36</v>
      </c>
      <c r="AC194" s="53">
        <v>1100000</v>
      </c>
      <c r="AD194" s="3" t="s">
        <v>163</v>
      </c>
      <c r="AE194" s="3" t="s">
        <v>37</v>
      </c>
    </row>
    <row r="195" spans="1:31" x14ac:dyDescent="0.3">
      <c r="A195" s="3" t="s">
        <v>767</v>
      </c>
      <c r="B195" s="3" t="s">
        <v>768</v>
      </c>
      <c r="C195" s="3" t="s">
        <v>1860</v>
      </c>
      <c r="D195" s="53">
        <v>2000000</v>
      </c>
      <c r="E195" s="53">
        <v>2000000</v>
      </c>
      <c r="F195" s="53">
        <v>0</v>
      </c>
      <c r="G195" s="53">
        <v>0</v>
      </c>
      <c r="H195" s="53">
        <v>0</v>
      </c>
      <c r="I195" s="53">
        <v>1654896.71</v>
      </c>
      <c r="J195" s="53">
        <v>82.744835499999994</v>
      </c>
      <c r="K195" s="53">
        <v>0</v>
      </c>
      <c r="L195" s="53">
        <v>0</v>
      </c>
      <c r="M195" s="53">
        <v>1654896.71</v>
      </c>
      <c r="N195" s="53">
        <v>0</v>
      </c>
      <c r="O195" s="53">
        <v>1654896.71</v>
      </c>
      <c r="P195" s="53">
        <v>0</v>
      </c>
      <c r="Q195" s="53">
        <v>0</v>
      </c>
      <c r="R195" s="53">
        <v>0</v>
      </c>
      <c r="S195" s="3" t="s">
        <v>129</v>
      </c>
      <c r="T195" s="3" t="s">
        <v>112</v>
      </c>
      <c r="U195" s="3" t="s">
        <v>113</v>
      </c>
      <c r="V195" s="3" t="s">
        <v>112</v>
      </c>
      <c r="W195" s="3" t="s">
        <v>33</v>
      </c>
      <c r="X195" s="3" t="s">
        <v>114</v>
      </c>
      <c r="Y195" s="3" t="s">
        <v>86</v>
      </c>
      <c r="Z195" s="54">
        <v>44837</v>
      </c>
      <c r="AA195" s="54">
        <v>45381</v>
      </c>
      <c r="AB195" s="3" t="s">
        <v>36</v>
      </c>
      <c r="AC195" s="53">
        <v>2000000</v>
      </c>
      <c r="AD195" s="3" t="s">
        <v>113</v>
      </c>
      <c r="AE195" s="3" t="s">
        <v>37</v>
      </c>
    </row>
    <row r="196" spans="1:31" x14ac:dyDescent="0.3">
      <c r="A196" s="3" t="s">
        <v>769</v>
      </c>
      <c r="B196" s="3" t="s">
        <v>770</v>
      </c>
      <c r="C196" s="3" t="s">
        <v>1860</v>
      </c>
      <c r="D196" s="53">
        <v>2000000</v>
      </c>
      <c r="E196" s="53">
        <v>2000000</v>
      </c>
      <c r="F196" s="53">
        <v>0</v>
      </c>
      <c r="G196" s="53">
        <v>0</v>
      </c>
      <c r="H196" s="53">
        <v>0</v>
      </c>
      <c r="I196" s="53">
        <v>2045316.35</v>
      </c>
      <c r="J196" s="53">
        <v>102.26581750000001</v>
      </c>
      <c r="K196" s="53">
        <v>0</v>
      </c>
      <c r="L196" s="53">
        <v>0</v>
      </c>
      <c r="M196" s="53">
        <v>2045316.35</v>
      </c>
      <c r="N196" s="53">
        <v>0</v>
      </c>
      <c r="O196" s="53">
        <v>2045316.35</v>
      </c>
      <c r="P196" s="53">
        <v>0</v>
      </c>
      <c r="Q196" s="53">
        <v>0</v>
      </c>
      <c r="R196" s="53">
        <v>0</v>
      </c>
      <c r="S196" s="3" t="s">
        <v>129</v>
      </c>
      <c r="T196" s="3" t="s">
        <v>112</v>
      </c>
      <c r="U196" s="3" t="s">
        <v>113</v>
      </c>
      <c r="V196" s="3" t="s">
        <v>112</v>
      </c>
      <c r="W196" s="3" t="s">
        <v>33</v>
      </c>
      <c r="X196" s="3" t="s">
        <v>114</v>
      </c>
      <c r="Y196" s="3" t="s">
        <v>86</v>
      </c>
      <c r="Z196" s="54">
        <v>44837</v>
      </c>
      <c r="AA196" s="54">
        <v>45381</v>
      </c>
      <c r="AB196" s="3" t="s">
        <v>36</v>
      </c>
      <c r="AC196" s="53">
        <v>2000000</v>
      </c>
      <c r="AD196" s="3" t="s">
        <v>113</v>
      </c>
      <c r="AE196" s="3" t="s">
        <v>37</v>
      </c>
    </row>
    <row r="197" spans="1:31" x14ac:dyDescent="0.3">
      <c r="A197" s="3" t="s">
        <v>771</v>
      </c>
      <c r="B197" s="3" t="s">
        <v>772</v>
      </c>
      <c r="C197" s="3" t="s">
        <v>1860</v>
      </c>
      <c r="D197" s="53">
        <v>2000000</v>
      </c>
      <c r="E197" s="53">
        <v>2000000</v>
      </c>
      <c r="F197" s="53">
        <v>0</v>
      </c>
      <c r="G197" s="53">
        <v>0</v>
      </c>
      <c r="H197" s="53">
        <v>0</v>
      </c>
      <c r="I197" s="53">
        <v>2023030.93</v>
      </c>
      <c r="J197" s="53">
        <v>101.15154649999999</v>
      </c>
      <c r="K197" s="53">
        <v>0</v>
      </c>
      <c r="L197" s="53">
        <v>0</v>
      </c>
      <c r="M197" s="53">
        <v>2023030.93</v>
      </c>
      <c r="N197" s="53">
        <v>0</v>
      </c>
      <c r="O197" s="53">
        <v>2023030.93</v>
      </c>
      <c r="P197" s="53">
        <v>0</v>
      </c>
      <c r="Q197" s="53">
        <v>0</v>
      </c>
      <c r="R197" s="53">
        <v>0</v>
      </c>
      <c r="S197" s="3" t="s">
        <v>129</v>
      </c>
      <c r="T197" s="3" t="s">
        <v>112</v>
      </c>
      <c r="U197" s="3" t="s">
        <v>113</v>
      </c>
      <c r="V197" s="3" t="s">
        <v>112</v>
      </c>
      <c r="W197" s="3" t="s">
        <v>33</v>
      </c>
      <c r="X197" s="3" t="s">
        <v>114</v>
      </c>
      <c r="Y197" s="3" t="s">
        <v>86</v>
      </c>
      <c r="Z197" s="54">
        <v>44837</v>
      </c>
      <c r="AA197" s="54">
        <v>45381</v>
      </c>
      <c r="AB197" s="3" t="s">
        <v>36</v>
      </c>
      <c r="AC197" s="53">
        <v>2000000</v>
      </c>
      <c r="AD197" s="3" t="s">
        <v>113</v>
      </c>
      <c r="AE197" s="3" t="s">
        <v>37</v>
      </c>
    </row>
    <row r="198" spans="1:31" x14ac:dyDescent="0.3">
      <c r="A198" s="3" t="s">
        <v>773</v>
      </c>
      <c r="B198" s="3" t="s">
        <v>774</v>
      </c>
      <c r="C198" s="3" t="s">
        <v>1860</v>
      </c>
      <c r="D198" s="53">
        <v>2000000</v>
      </c>
      <c r="E198" s="53">
        <v>2000000</v>
      </c>
      <c r="F198" s="53">
        <v>0</v>
      </c>
      <c r="G198" s="53">
        <v>0</v>
      </c>
      <c r="H198" s="53">
        <v>0</v>
      </c>
      <c r="I198" s="53">
        <v>1931162.82</v>
      </c>
      <c r="J198" s="53">
        <v>96.558141000000006</v>
      </c>
      <c r="K198" s="53">
        <v>0</v>
      </c>
      <c r="L198" s="53">
        <v>0</v>
      </c>
      <c r="M198" s="53">
        <v>1931162.82</v>
      </c>
      <c r="N198" s="53">
        <v>0</v>
      </c>
      <c r="O198" s="53">
        <v>1931162.82</v>
      </c>
      <c r="P198" s="53">
        <v>0</v>
      </c>
      <c r="Q198" s="53">
        <v>0</v>
      </c>
      <c r="R198" s="53">
        <v>0</v>
      </c>
      <c r="S198" s="3" t="s">
        <v>129</v>
      </c>
      <c r="T198" s="3" t="s">
        <v>112</v>
      </c>
      <c r="U198" s="3" t="s">
        <v>113</v>
      </c>
      <c r="V198" s="3" t="s">
        <v>112</v>
      </c>
      <c r="W198" s="3" t="s">
        <v>33</v>
      </c>
      <c r="X198" s="3" t="s">
        <v>114</v>
      </c>
      <c r="Y198" s="3" t="s">
        <v>86</v>
      </c>
      <c r="Z198" s="54">
        <v>44837</v>
      </c>
      <c r="AA198" s="54">
        <v>45381</v>
      </c>
      <c r="AB198" s="3" t="s">
        <v>36</v>
      </c>
      <c r="AC198" s="53">
        <v>2000000</v>
      </c>
      <c r="AD198" s="3" t="s">
        <v>113</v>
      </c>
      <c r="AE198" s="3" t="s">
        <v>37</v>
      </c>
    </row>
    <row r="199" spans="1:31" x14ac:dyDescent="0.3">
      <c r="A199" s="3" t="s">
        <v>387</v>
      </c>
      <c r="B199" s="3" t="s">
        <v>388</v>
      </c>
      <c r="C199" s="3" t="s">
        <v>1855</v>
      </c>
      <c r="D199" s="53">
        <v>7000000</v>
      </c>
      <c r="E199" s="53">
        <v>7000000</v>
      </c>
      <c r="F199" s="53">
        <v>0</v>
      </c>
      <c r="G199" s="53">
        <v>0</v>
      </c>
      <c r="H199" s="53">
        <v>0</v>
      </c>
      <c r="I199" s="53">
        <v>6322261.7599999998</v>
      </c>
      <c r="J199" s="53">
        <v>90.318025142857138</v>
      </c>
      <c r="K199" s="53">
        <v>0</v>
      </c>
      <c r="L199" s="53">
        <v>0</v>
      </c>
      <c r="M199" s="53">
        <v>6322261.7599999998</v>
      </c>
      <c r="N199" s="53">
        <v>0</v>
      </c>
      <c r="O199" s="53">
        <v>6322261.7599999998</v>
      </c>
      <c r="P199" s="53">
        <v>0</v>
      </c>
      <c r="Q199" s="53">
        <v>0</v>
      </c>
      <c r="R199" s="53">
        <v>0</v>
      </c>
      <c r="S199" s="3" t="s">
        <v>286</v>
      </c>
      <c r="T199" s="3" t="s">
        <v>57</v>
      </c>
      <c r="U199" s="3" t="s">
        <v>58</v>
      </c>
      <c r="V199" s="3" t="s">
        <v>57</v>
      </c>
      <c r="W199" s="3" t="s">
        <v>33</v>
      </c>
      <c r="X199" s="3" t="s">
        <v>59</v>
      </c>
      <c r="Y199" s="3" t="s">
        <v>35</v>
      </c>
      <c r="Z199" s="54">
        <v>44819</v>
      </c>
      <c r="AA199" s="54">
        <v>45535</v>
      </c>
      <c r="AB199" s="3" t="s">
        <v>36</v>
      </c>
      <c r="AC199" s="53">
        <v>7000000</v>
      </c>
      <c r="AD199" s="3" t="s">
        <v>58</v>
      </c>
      <c r="AE199" s="3" t="s">
        <v>37</v>
      </c>
    </row>
    <row r="200" spans="1:31" x14ac:dyDescent="0.3">
      <c r="A200" s="3" t="s">
        <v>584</v>
      </c>
      <c r="B200" s="3" t="s">
        <v>585</v>
      </c>
      <c r="C200" s="3" t="s">
        <v>1858</v>
      </c>
      <c r="D200" s="53">
        <v>2000000</v>
      </c>
      <c r="E200" s="53">
        <v>2000000</v>
      </c>
      <c r="F200" s="53">
        <v>0</v>
      </c>
      <c r="G200" s="53">
        <v>0</v>
      </c>
      <c r="H200" s="53">
        <v>0</v>
      </c>
      <c r="I200" s="53">
        <v>1859028.41</v>
      </c>
      <c r="J200" s="53">
        <v>92.951420499999998</v>
      </c>
      <c r="K200" s="53">
        <v>0</v>
      </c>
      <c r="L200" s="53">
        <v>0</v>
      </c>
      <c r="M200" s="53">
        <v>1859028.41</v>
      </c>
      <c r="N200" s="53">
        <v>0</v>
      </c>
      <c r="O200" s="53">
        <v>1859028.41</v>
      </c>
      <c r="P200" s="53">
        <v>0</v>
      </c>
      <c r="Q200" s="53">
        <v>0</v>
      </c>
      <c r="R200" s="53">
        <v>0</v>
      </c>
      <c r="S200" s="3" t="s">
        <v>50</v>
      </c>
      <c r="T200" s="3" t="s">
        <v>51</v>
      </c>
      <c r="U200" s="3" t="s">
        <v>52</v>
      </c>
      <c r="V200" s="3" t="s">
        <v>51</v>
      </c>
      <c r="W200" s="3" t="s">
        <v>33</v>
      </c>
      <c r="X200" s="3" t="s">
        <v>53</v>
      </c>
      <c r="Y200" s="3" t="s">
        <v>35</v>
      </c>
      <c r="Z200" s="54">
        <v>44820</v>
      </c>
      <c r="AA200" s="54">
        <v>45657</v>
      </c>
      <c r="AB200" s="3" t="s">
        <v>36</v>
      </c>
      <c r="AC200" s="53">
        <v>2000000</v>
      </c>
      <c r="AD200" s="3" t="s">
        <v>52</v>
      </c>
      <c r="AE200" s="3" t="s">
        <v>37</v>
      </c>
    </row>
    <row r="201" spans="1:31" x14ac:dyDescent="0.3">
      <c r="A201" s="3" t="s">
        <v>586</v>
      </c>
      <c r="B201" s="3" t="s">
        <v>587</v>
      </c>
      <c r="C201" s="3" t="s">
        <v>1858</v>
      </c>
      <c r="D201" s="53">
        <v>2600000</v>
      </c>
      <c r="E201" s="53">
        <v>2600000</v>
      </c>
      <c r="F201" s="53">
        <v>0</v>
      </c>
      <c r="G201" s="53">
        <v>0</v>
      </c>
      <c r="H201" s="53">
        <v>0</v>
      </c>
      <c r="I201" s="53">
        <v>2336789.98</v>
      </c>
      <c r="J201" s="53">
        <v>89.876537692307693</v>
      </c>
      <c r="K201" s="53">
        <v>0</v>
      </c>
      <c r="L201" s="53">
        <v>0</v>
      </c>
      <c r="M201" s="53">
        <v>2336789.98</v>
      </c>
      <c r="N201" s="53">
        <v>0</v>
      </c>
      <c r="O201" s="53">
        <v>2336789.98</v>
      </c>
      <c r="P201" s="53">
        <v>0</v>
      </c>
      <c r="Q201" s="53">
        <v>0</v>
      </c>
      <c r="R201" s="53">
        <v>0</v>
      </c>
      <c r="S201" s="3" t="s">
        <v>50</v>
      </c>
      <c r="T201" s="3" t="s">
        <v>51</v>
      </c>
      <c r="U201" s="3" t="s">
        <v>52</v>
      </c>
      <c r="V201" s="3" t="s">
        <v>51</v>
      </c>
      <c r="W201" s="3" t="s">
        <v>33</v>
      </c>
      <c r="X201" s="3" t="s">
        <v>53</v>
      </c>
      <c r="Y201" s="3" t="s">
        <v>35</v>
      </c>
      <c r="Z201" s="54">
        <v>44820</v>
      </c>
      <c r="AA201" s="54">
        <v>45657</v>
      </c>
      <c r="AB201" s="3" t="s">
        <v>36</v>
      </c>
      <c r="AC201" s="53">
        <v>2600000</v>
      </c>
      <c r="AD201" s="3" t="s">
        <v>52</v>
      </c>
      <c r="AE201" s="3" t="s">
        <v>37</v>
      </c>
    </row>
    <row r="202" spans="1:31" x14ac:dyDescent="0.3">
      <c r="A202" s="3" t="s">
        <v>588</v>
      </c>
      <c r="B202" s="3" t="s">
        <v>589</v>
      </c>
      <c r="C202" s="3" t="s">
        <v>1860</v>
      </c>
      <c r="D202" s="53">
        <v>7600000</v>
      </c>
      <c r="E202" s="53">
        <v>7600000</v>
      </c>
      <c r="F202" s="53">
        <v>0</v>
      </c>
      <c r="G202" s="53">
        <v>0</v>
      </c>
      <c r="H202" s="53">
        <v>0</v>
      </c>
      <c r="I202" s="53">
        <v>5430062.2000000002</v>
      </c>
      <c r="J202" s="53">
        <v>71.448186842105272</v>
      </c>
      <c r="K202" s="53">
        <v>0</v>
      </c>
      <c r="L202" s="53">
        <v>0</v>
      </c>
      <c r="M202" s="53">
        <v>5430062.2000000002</v>
      </c>
      <c r="N202" s="53">
        <v>0</v>
      </c>
      <c r="O202" s="53">
        <v>5430062.2000000002</v>
      </c>
      <c r="P202" s="53">
        <v>0</v>
      </c>
      <c r="Q202" s="53">
        <v>0</v>
      </c>
      <c r="R202" s="53">
        <v>0</v>
      </c>
      <c r="S202" s="3" t="s">
        <v>111</v>
      </c>
      <c r="T202" s="3" t="s">
        <v>112</v>
      </c>
      <c r="U202" s="3" t="s">
        <v>113</v>
      </c>
      <c r="V202" s="3" t="s">
        <v>112</v>
      </c>
      <c r="W202" s="3" t="s">
        <v>33</v>
      </c>
      <c r="X202" s="3" t="s">
        <v>114</v>
      </c>
      <c r="Y202" s="3" t="s">
        <v>35</v>
      </c>
      <c r="Z202" s="54">
        <v>44825</v>
      </c>
      <c r="AA202" s="54">
        <v>45473</v>
      </c>
      <c r="AB202" s="3" t="s">
        <v>36</v>
      </c>
      <c r="AC202" s="53">
        <v>7600000</v>
      </c>
      <c r="AD202" s="3" t="s">
        <v>113</v>
      </c>
      <c r="AE202" s="3" t="s">
        <v>37</v>
      </c>
    </row>
    <row r="203" spans="1:31" x14ac:dyDescent="0.3">
      <c r="A203" s="3" t="s">
        <v>775</v>
      </c>
      <c r="B203" s="3" t="s">
        <v>776</v>
      </c>
      <c r="C203" s="3" t="s">
        <v>1854</v>
      </c>
      <c r="D203" s="53">
        <v>5200000</v>
      </c>
      <c r="E203" s="53">
        <v>5200000</v>
      </c>
      <c r="F203" s="53">
        <v>0</v>
      </c>
      <c r="G203" s="53">
        <v>0</v>
      </c>
      <c r="H203" s="53">
        <v>0</v>
      </c>
      <c r="I203" s="53">
        <v>5286188.6500000004</v>
      </c>
      <c r="J203" s="53">
        <v>101.65747403846154</v>
      </c>
      <c r="K203" s="53">
        <v>0</v>
      </c>
      <c r="L203" s="53">
        <v>0</v>
      </c>
      <c r="M203" s="53">
        <v>5286188.6500000004</v>
      </c>
      <c r="N203" s="53">
        <v>0</v>
      </c>
      <c r="O203" s="53">
        <v>5286188.6500000004</v>
      </c>
      <c r="P203" s="53">
        <v>0</v>
      </c>
      <c r="Q203" s="53">
        <v>0</v>
      </c>
      <c r="R203" s="53">
        <v>0</v>
      </c>
      <c r="S203" s="3" t="s">
        <v>72</v>
      </c>
      <c r="T203" s="3" t="s">
        <v>41</v>
      </c>
      <c r="U203" s="3" t="s">
        <v>42</v>
      </c>
      <c r="V203" s="3" t="s">
        <v>41</v>
      </c>
      <c r="W203" s="3" t="s">
        <v>33</v>
      </c>
      <c r="X203" s="3" t="s">
        <v>43</v>
      </c>
      <c r="Y203" s="3" t="s">
        <v>35</v>
      </c>
      <c r="Z203" s="54">
        <v>44823</v>
      </c>
      <c r="AA203" s="54">
        <v>45565</v>
      </c>
      <c r="AB203" s="3" t="s">
        <v>36</v>
      </c>
      <c r="AC203" s="53">
        <v>5200000</v>
      </c>
      <c r="AD203" s="3" t="s">
        <v>42</v>
      </c>
      <c r="AE203" s="3" t="s">
        <v>37</v>
      </c>
    </row>
    <row r="204" spans="1:31" x14ac:dyDescent="0.3">
      <c r="A204" s="3" t="s">
        <v>777</v>
      </c>
      <c r="B204" s="3" t="s">
        <v>778</v>
      </c>
      <c r="C204" s="3" t="s">
        <v>1853</v>
      </c>
      <c r="D204" s="53">
        <v>3950000</v>
      </c>
      <c r="E204" s="53">
        <v>3950000</v>
      </c>
      <c r="F204" s="53">
        <v>0</v>
      </c>
      <c r="G204" s="53">
        <v>0</v>
      </c>
      <c r="H204" s="53">
        <v>0</v>
      </c>
      <c r="I204" s="53">
        <v>4004590.07</v>
      </c>
      <c r="J204" s="53">
        <v>101.38202708860759</v>
      </c>
      <c r="K204" s="53">
        <v>0</v>
      </c>
      <c r="L204" s="53">
        <v>0</v>
      </c>
      <c r="M204" s="53">
        <v>4004590.09</v>
      </c>
      <c r="N204" s="53">
        <v>-0.02</v>
      </c>
      <c r="O204" s="53">
        <v>4004590.07</v>
      </c>
      <c r="P204" s="53">
        <v>0</v>
      </c>
      <c r="Q204" s="53">
        <v>0</v>
      </c>
      <c r="R204" s="53">
        <v>0</v>
      </c>
      <c r="S204" s="3" t="s">
        <v>30</v>
      </c>
      <c r="T204" s="3" t="s">
        <v>31</v>
      </c>
      <c r="U204" s="3" t="s">
        <v>32</v>
      </c>
      <c r="V204" s="3" t="s">
        <v>31</v>
      </c>
      <c r="W204" s="3" t="s">
        <v>33</v>
      </c>
      <c r="X204" s="3" t="s">
        <v>34</v>
      </c>
      <c r="Y204" s="3" t="s">
        <v>35</v>
      </c>
      <c r="Z204" s="54">
        <v>44826</v>
      </c>
      <c r="AA204" s="54">
        <v>45382</v>
      </c>
      <c r="AB204" s="3" t="s">
        <v>36</v>
      </c>
      <c r="AC204" s="53">
        <v>3950000</v>
      </c>
      <c r="AD204" s="3" t="s">
        <v>32</v>
      </c>
      <c r="AE204" s="3" t="s">
        <v>37</v>
      </c>
    </row>
    <row r="205" spans="1:31" x14ac:dyDescent="0.3">
      <c r="A205" s="3" t="s">
        <v>389</v>
      </c>
      <c r="B205" s="3" t="s">
        <v>390</v>
      </c>
      <c r="C205" s="3" t="s">
        <v>1853</v>
      </c>
      <c r="D205" s="53">
        <v>3900000</v>
      </c>
      <c r="E205" s="53">
        <v>3900000</v>
      </c>
      <c r="F205" s="53">
        <v>0</v>
      </c>
      <c r="G205" s="53">
        <v>0</v>
      </c>
      <c r="H205" s="53">
        <v>0</v>
      </c>
      <c r="I205" s="53">
        <v>4137167.9</v>
      </c>
      <c r="J205" s="53">
        <v>106.0812282051282</v>
      </c>
      <c r="K205" s="53">
        <v>0</v>
      </c>
      <c r="L205" s="53">
        <v>0</v>
      </c>
      <c r="M205" s="53">
        <v>4137167.9</v>
      </c>
      <c r="N205" s="53">
        <v>0</v>
      </c>
      <c r="O205" s="53">
        <v>4137167.9</v>
      </c>
      <c r="P205" s="53">
        <v>0</v>
      </c>
      <c r="Q205" s="53">
        <v>0</v>
      </c>
      <c r="R205" s="53">
        <v>0</v>
      </c>
      <c r="S205" s="3" t="s">
        <v>391</v>
      </c>
      <c r="T205" s="3" t="s">
        <v>31</v>
      </c>
      <c r="U205" s="3" t="s">
        <v>32</v>
      </c>
      <c r="V205" s="3" t="s">
        <v>31</v>
      </c>
      <c r="W205" s="3" t="s">
        <v>33</v>
      </c>
      <c r="X205" s="3" t="s">
        <v>34</v>
      </c>
      <c r="Y205" s="3" t="s">
        <v>35</v>
      </c>
      <c r="Z205" s="54">
        <v>44826</v>
      </c>
      <c r="AA205" s="54">
        <v>45291</v>
      </c>
      <c r="AB205" s="3" t="s">
        <v>36</v>
      </c>
      <c r="AC205" s="53">
        <v>3900000</v>
      </c>
      <c r="AD205" s="3" t="s">
        <v>32</v>
      </c>
      <c r="AE205" s="3" t="s">
        <v>37</v>
      </c>
    </row>
    <row r="206" spans="1:31" x14ac:dyDescent="0.3">
      <c r="A206" s="3" t="s">
        <v>392</v>
      </c>
      <c r="B206" s="3" t="s">
        <v>393</v>
      </c>
      <c r="C206" s="3" t="s">
        <v>1853</v>
      </c>
      <c r="D206" s="53">
        <v>3300000</v>
      </c>
      <c r="E206" s="53">
        <v>3300000</v>
      </c>
      <c r="F206" s="53">
        <v>0</v>
      </c>
      <c r="G206" s="53">
        <v>0</v>
      </c>
      <c r="H206" s="53">
        <v>0</v>
      </c>
      <c r="I206" s="53">
        <v>3478793.56</v>
      </c>
      <c r="J206" s="53">
        <v>105.41798666666666</v>
      </c>
      <c r="K206" s="53">
        <v>0</v>
      </c>
      <c r="L206" s="53">
        <v>0</v>
      </c>
      <c r="M206" s="53">
        <v>3478793.56</v>
      </c>
      <c r="N206" s="53">
        <v>0</v>
      </c>
      <c r="O206" s="53">
        <v>3478793.56</v>
      </c>
      <c r="P206" s="53">
        <v>0</v>
      </c>
      <c r="Q206" s="53">
        <v>0</v>
      </c>
      <c r="R206" s="53">
        <v>0</v>
      </c>
      <c r="S206" s="3" t="s">
        <v>30</v>
      </c>
      <c r="T206" s="3" t="s">
        <v>31</v>
      </c>
      <c r="U206" s="3" t="s">
        <v>32</v>
      </c>
      <c r="V206" s="3" t="s">
        <v>31</v>
      </c>
      <c r="W206" s="3" t="s">
        <v>33</v>
      </c>
      <c r="X206" s="3" t="s">
        <v>34</v>
      </c>
      <c r="Y206" s="3" t="s">
        <v>35</v>
      </c>
      <c r="Z206" s="54">
        <v>44826</v>
      </c>
      <c r="AA206" s="54">
        <v>45382</v>
      </c>
      <c r="AB206" s="3" t="s">
        <v>36</v>
      </c>
      <c r="AC206" s="53">
        <v>3300000</v>
      </c>
      <c r="AD206" s="3" t="s">
        <v>32</v>
      </c>
      <c r="AE206" s="3" t="s">
        <v>37</v>
      </c>
    </row>
    <row r="207" spans="1:31" x14ac:dyDescent="0.3">
      <c r="A207" s="3" t="s">
        <v>394</v>
      </c>
      <c r="B207" s="3" t="s">
        <v>395</v>
      </c>
      <c r="C207" s="3" t="s">
        <v>1855</v>
      </c>
      <c r="D207" s="53">
        <v>5000000</v>
      </c>
      <c r="E207" s="53">
        <v>5000000</v>
      </c>
      <c r="F207" s="53">
        <v>0</v>
      </c>
      <c r="G207" s="53">
        <v>0</v>
      </c>
      <c r="H207" s="53">
        <v>0</v>
      </c>
      <c r="I207" s="53">
        <v>4838354</v>
      </c>
      <c r="J207" s="53">
        <v>96.767080000000007</v>
      </c>
      <c r="K207" s="53">
        <v>0</v>
      </c>
      <c r="L207" s="53">
        <v>0</v>
      </c>
      <c r="M207" s="53">
        <v>4838354</v>
      </c>
      <c r="N207" s="53">
        <v>0</v>
      </c>
      <c r="O207" s="53">
        <v>4838354</v>
      </c>
      <c r="P207" s="53">
        <v>0</v>
      </c>
      <c r="Q207" s="53">
        <v>0</v>
      </c>
      <c r="R207" s="53">
        <v>0</v>
      </c>
      <c r="S207" s="3" t="s">
        <v>56</v>
      </c>
      <c r="T207" s="3" t="s">
        <v>57</v>
      </c>
      <c r="U207" s="3" t="s">
        <v>58</v>
      </c>
      <c r="V207" s="3" t="s">
        <v>57</v>
      </c>
      <c r="W207" s="3" t="s">
        <v>33</v>
      </c>
      <c r="X207" s="3" t="s">
        <v>59</v>
      </c>
      <c r="Y207" s="3" t="s">
        <v>35</v>
      </c>
      <c r="Z207" s="54">
        <v>44831</v>
      </c>
      <c r="AA207" s="54">
        <v>45808</v>
      </c>
      <c r="AB207" s="3" t="s">
        <v>36</v>
      </c>
      <c r="AC207" s="53">
        <v>5000000</v>
      </c>
      <c r="AD207" s="3" t="s">
        <v>58</v>
      </c>
      <c r="AE207" s="3" t="s">
        <v>37</v>
      </c>
    </row>
    <row r="208" spans="1:31" x14ac:dyDescent="0.3">
      <c r="A208" s="3" t="s">
        <v>396</v>
      </c>
      <c r="B208" s="3" t="s">
        <v>397</v>
      </c>
      <c r="C208" s="3" t="s">
        <v>1859</v>
      </c>
      <c r="D208" s="53">
        <v>5600000</v>
      </c>
      <c r="E208" s="53">
        <v>5600000</v>
      </c>
      <c r="F208" s="53">
        <v>0</v>
      </c>
      <c r="G208" s="53">
        <v>0</v>
      </c>
      <c r="H208" s="53">
        <v>0</v>
      </c>
      <c r="I208" s="53">
        <v>5527201.1299999999</v>
      </c>
      <c r="J208" s="53">
        <v>98.700020178571421</v>
      </c>
      <c r="K208" s="53">
        <v>0</v>
      </c>
      <c r="L208" s="53">
        <v>0</v>
      </c>
      <c r="M208" s="53">
        <v>5527201.1299999999</v>
      </c>
      <c r="N208" s="53">
        <v>0</v>
      </c>
      <c r="O208" s="53">
        <v>5527201.1299999999</v>
      </c>
      <c r="P208" s="53">
        <v>0</v>
      </c>
      <c r="Q208" s="53">
        <v>0</v>
      </c>
      <c r="R208" s="53">
        <v>0</v>
      </c>
      <c r="S208" s="3" t="s">
        <v>161</v>
      </c>
      <c r="T208" s="3" t="s">
        <v>162</v>
      </c>
      <c r="U208" s="3" t="s">
        <v>163</v>
      </c>
      <c r="V208" s="3" t="s">
        <v>162</v>
      </c>
      <c r="W208" s="3" t="s">
        <v>33</v>
      </c>
      <c r="X208" s="3" t="s">
        <v>164</v>
      </c>
      <c r="Y208" s="3" t="s">
        <v>35</v>
      </c>
      <c r="Z208" s="54">
        <v>44832</v>
      </c>
      <c r="AA208" s="54">
        <v>45382</v>
      </c>
      <c r="AB208" s="3" t="s">
        <v>36</v>
      </c>
      <c r="AC208" s="53">
        <v>5600000</v>
      </c>
      <c r="AD208" s="3" t="s">
        <v>163</v>
      </c>
      <c r="AE208" s="3" t="s">
        <v>37</v>
      </c>
    </row>
    <row r="209" spans="1:31" x14ac:dyDescent="0.3">
      <c r="A209" s="3" t="s">
        <v>779</v>
      </c>
      <c r="B209" s="3" t="s">
        <v>780</v>
      </c>
      <c r="C209" s="3" t="s">
        <v>1853</v>
      </c>
      <c r="D209" s="53">
        <v>2300000</v>
      </c>
      <c r="E209" s="53">
        <v>2300000</v>
      </c>
      <c r="F209" s="53">
        <v>0</v>
      </c>
      <c r="G209" s="53">
        <v>0</v>
      </c>
      <c r="H209" s="53">
        <v>0</v>
      </c>
      <c r="I209" s="53">
        <v>2368485.7999999998</v>
      </c>
      <c r="J209" s="53">
        <v>102.97764347826086</v>
      </c>
      <c r="K209" s="53">
        <v>0</v>
      </c>
      <c r="L209" s="53">
        <v>0</v>
      </c>
      <c r="M209" s="53">
        <v>2368485.7999999998</v>
      </c>
      <c r="N209" s="53">
        <v>0</v>
      </c>
      <c r="O209" s="53">
        <v>2368485.7999999998</v>
      </c>
      <c r="P209" s="53">
        <v>0</v>
      </c>
      <c r="Q209" s="53">
        <v>0</v>
      </c>
      <c r="R209" s="53">
        <v>0</v>
      </c>
      <c r="S209" s="3" t="s">
        <v>781</v>
      </c>
      <c r="T209" s="3" t="s">
        <v>31</v>
      </c>
      <c r="U209" s="3" t="s">
        <v>32</v>
      </c>
      <c r="V209" s="3" t="s">
        <v>31</v>
      </c>
      <c r="W209" s="3" t="s">
        <v>33</v>
      </c>
      <c r="X209" s="3" t="s">
        <v>34</v>
      </c>
      <c r="Y209" s="3" t="s">
        <v>35</v>
      </c>
      <c r="Z209" s="54">
        <v>44830</v>
      </c>
      <c r="AA209" s="54">
        <v>45382</v>
      </c>
      <c r="AB209" s="3" t="s">
        <v>36</v>
      </c>
      <c r="AC209" s="53">
        <v>2300000</v>
      </c>
      <c r="AD209" s="3" t="s">
        <v>32</v>
      </c>
      <c r="AE209" s="3" t="s">
        <v>37</v>
      </c>
    </row>
    <row r="210" spans="1:31" x14ac:dyDescent="0.3">
      <c r="A210" s="3" t="s">
        <v>902</v>
      </c>
      <c r="B210" s="3" t="s">
        <v>903</v>
      </c>
      <c r="C210" s="3" t="s">
        <v>1855</v>
      </c>
      <c r="D210" s="53">
        <v>3300000</v>
      </c>
      <c r="E210" s="53">
        <v>3300000</v>
      </c>
      <c r="F210" s="53">
        <v>0</v>
      </c>
      <c r="G210" s="53">
        <v>0</v>
      </c>
      <c r="H210" s="53">
        <v>0</v>
      </c>
      <c r="I210" s="53">
        <v>2943374.75</v>
      </c>
      <c r="J210" s="53">
        <v>89.193174242424249</v>
      </c>
      <c r="K210" s="53">
        <v>0</v>
      </c>
      <c r="L210" s="53">
        <v>0</v>
      </c>
      <c r="M210" s="53">
        <v>2943374.75</v>
      </c>
      <c r="N210" s="53">
        <v>0</v>
      </c>
      <c r="O210" s="53">
        <v>2943374.75</v>
      </c>
      <c r="P210" s="53">
        <v>0</v>
      </c>
      <c r="Q210" s="53">
        <v>0</v>
      </c>
      <c r="R210" s="53">
        <v>0</v>
      </c>
      <c r="S210" s="3" t="s">
        <v>286</v>
      </c>
      <c r="T210" s="3" t="s">
        <v>57</v>
      </c>
      <c r="U210" s="3" t="s">
        <v>58</v>
      </c>
      <c r="V210" s="3" t="s">
        <v>57</v>
      </c>
      <c r="W210" s="3" t="s">
        <v>33</v>
      </c>
      <c r="X210" s="3" t="s">
        <v>59</v>
      </c>
      <c r="Y210" s="3" t="s">
        <v>265</v>
      </c>
      <c r="Z210" s="54">
        <v>44831</v>
      </c>
      <c r="AA210" s="54">
        <v>45777</v>
      </c>
      <c r="AB210" s="3" t="s">
        <v>36</v>
      </c>
      <c r="AC210" s="53">
        <v>3300000</v>
      </c>
      <c r="AD210" s="3" t="s">
        <v>58</v>
      </c>
      <c r="AE210" s="3" t="s">
        <v>37</v>
      </c>
    </row>
    <row r="211" spans="1:31" x14ac:dyDescent="0.3">
      <c r="A211" s="3" t="s">
        <v>590</v>
      </c>
      <c r="B211" s="3" t="s">
        <v>591</v>
      </c>
      <c r="C211" s="3" t="s">
        <v>1858</v>
      </c>
      <c r="D211" s="53">
        <v>2000000</v>
      </c>
      <c r="E211" s="53">
        <v>2000000</v>
      </c>
      <c r="F211" s="53">
        <v>0</v>
      </c>
      <c r="G211" s="53">
        <v>0</v>
      </c>
      <c r="H211" s="53">
        <v>0</v>
      </c>
      <c r="I211" s="53">
        <v>1597363.07</v>
      </c>
      <c r="J211" s="53">
        <v>79.868153500000005</v>
      </c>
      <c r="K211" s="53">
        <v>0</v>
      </c>
      <c r="L211" s="53">
        <v>0</v>
      </c>
      <c r="M211" s="53">
        <v>1597363.07</v>
      </c>
      <c r="N211" s="53">
        <v>0</v>
      </c>
      <c r="O211" s="53">
        <v>1597363.07</v>
      </c>
      <c r="P211" s="53">
        <v>0</v>
      </c>
      <c r="Q211" s="53">
        <v>0</v>
      </c>
      <c r="R211" s="53">
        <v>0</v>
      </c>
      <c r="S211" s="3" t="s">
        <v>50</v>
      </c>
      <c r="T211" s="3" t="s">
        <v>51</v>
      </c>
      <c r="U211" s="3" t="s">
        <v>52</v>
      </c>
      <c r="V211" s="3" t="s">
        <v>51</v>
      </c>
      <c r="W211" s="3" t="s">
        <v>33</v>
      </c>
      <c r="X211" s="3" t="s">
        <v>53</v>
      </c>
      <c r="Y211" s="3" t="s">
        <v>35</v>
      </c>
      <c r="Z211" s="54">
        <v>44833</v>
      </c>
      <c r="AA211" s="54">
        <v>45657</v>
      </c>
      <c r="AB211" s="3" t="s">
        <v>36</v>
      </c>
      <c r="AC211" s="53">
        <v>2000000</v>
      </c>
      <c r="AD211" s="3" t="s">
        <v>52</v>
      </c>
      <c r="AE211" s="3" t="s">
        <v>37</v>
      </c>
    </row>
    <row r="212" spans="1:31" x14ac:dyDescent="0.3">
      <c r="A212" s="3" t="s">
        <v>904</v>
      </c>
      <c r="B212" s="3" t="s">
        <v>905</v>
      </c>
      <c r="C212" s="3" t="s">
        <v>1858</v>
      </c>
      <c r="D212" s="53">
        <v>2000000</v>
      </c>
      <c r="E212" s="53">
        <v>2000000</v>
      </c>
      <c r="F212" s="53">
        <v>0</v>
      </c>
      <c r="G212" s="53">
        <v>0</v>
      </c>
      <c r="H212" s="53">
        <v>0</v>
      </c>
      <c r="I212" s="53">
        <v>1918175.94</v>
      </c>
      <c r="J212" s="53">
        <v>95.908796999999993</v>
      </c>
      <c r="K212" s="53">
        <v>0</v>
      </c>
      <c r="L212" s="53">
        <v>0</v>
      </c>
      <c r="M212" s="53">
        <v>1918175.94</v>
      </c>
      <c r="N212" s="53">
        <v>0</v>
      </c>
      <c r="O212" s="53">
        <v>1918175.94</v>
      </c>
      <c r="P212" s="53">
        <v>0</v>
      </c>
      <c r="Q212" s="53">
        <v>0</v>
      </c>
      <c r="R212" s="53">
        <v>0</v>
      </c>
      <c r="S212" s="3" t="s">
        <v>50</v>
      </c>
      <c r="T212" s="3" t="s">
        <v>51</v>
      </c>
      <c r="U212" s="3" t="s">
        <v>52</v>
      </c>
      <c r="V212" s="3" t="s">
        <v>51</v>
      </c>
      <c r="W212" s="3" t="s">
        <v>33</v>
      </c>
      <c r="X212" s="3" t="s">
        <v>53</v>
      </c>
      <c r="Y212" s="3" t="s">
        <v>86</v>
      </c>
      <c r="Z212" s="54">
        <v>44833</v>
      </c>
      <c r="AA212" s="54">
        <v>45657</v>
      </c>
      <c r="AB212" s="3" t="s">
        <v>36</v>
      </c>
      <c r="AC212" s="53">
        <v>2000000</v>
      </c>
      <c r="AD212" s="3" t="s">
        <v>52</v>
      </c>
      <c r="AE212" s="3" t="s">
        <v>37</v>
      </c>
    </row>
    <row r="213" spans="1:31" x14ac:dyDescent="0.3">
      <c r="A213" s="3" t="s">
        <v>906</v>
      </c>
      <c r="B213" s="3" t="s">
        <v>907</v>
      </c>
      <c r="C213" s="3" t="s">
        <v>1858</v>
      </c>
      <c r="D213" s="53">
        <v>2000000</v>
      </c>
      <c r="E213" s="53">
        <v>2000000</v>
      </c>
      <c r="F213" s="53">
        <v>0</v>
      </c>
      <c r="G213" s="53">
        <v>0</v>
      </c>
      <c r="H213" s="53">
        <v>0</v>
      </c>
      <c r="I213" s="53">
        <v>1923657.67</v>
      </c>
      <c r="J213" s="53">
        <v>96.182883500000003</v>
      </c>
      <c r="K213" s="53">
        <v>0</v>
      </c>
      <c r="L213" s="53">
        <v>0</v>
      </c>
      <c r="M213" s="53">
        <v>1923657.67</v>
      </c>
      <c r="N213" s="53">
        <v>0</v>
      </c>
      <c r="O213" s="53">
        <v>1923657.67</v>
      </c>
      <c r="P213" s="53">
        <v>0</v>
      </c>
      <c r="Q213" s="53">
        <v>0</v>
      </c>
      <c r="R213" s="53">
        <v>0</v>
      </c>
      <c r="S213" s="3" t="s">
        <v>50</v>
      </c>
      <c r="T213" s="3" t="s">
        <v>51</v>
      </c>
      <c r="U213" s="3" t="s">
        <v>52</v>
      </c>
      <c r="V213" s="3" t="s">
        <v>51</v>
      </c>
      <c r="W213" s="3" t="s">
        <v>33</v>
      </c>
      <c r="X213" s="3" t="s">
        <v>53</v>
      </c>
      <c r="Y213" s="3" t="s">
        <v>86</v>
      </c>
      <c r="Z213" s="54">
        <v>44833</v>
      </c>
      <c r="AA213" s="54">
        <v>45657</v>
      </c>
      <c r="AB213" s="3" t="s">
        <v>36</v>
      </c>
      <c r="AC213" s="53">
        <v>2000000</v>
      </c>
      <c r="AD213" s="3" t="s">
        <v>52</v>
      </c>
      <c r="AE213" s="3" t="s">
        <v>37</v>
      </c>
    </row>
    <row r="214" spans="1:31" x14ac:dyDescent="0.3">
      <c r="A214" s="3" t="s">
        <v>908</v>
      </c>
      <c r="B214" s="3" t="s">
        <v>909</v>
      </c>
      <c r="C214" s="3" t="s">
        <v>1858</v>
      </c>
      <c r="D214" s="53">
        <v>2000000</v>
      </c>
      <c r="E214" s="53">
        <v>2000000</v>
      </c>
      <c r="F214" s="53">
        <v>0</v>
      </c>
      <c r="G214" s="53">
        <v>0</v>
      </c>
      <c r="H214" s="53">
        <v>0</v>
      </c>
      <c r="I214" s="53">
        <v>1903143.9</v>
      </c>
      <c r="J214" s="53">
        <v>95.157195000000002</v>
      </c>
      <c r="K214" s="53">
        <v>0</v>
      </c>
      <c r="L214" s="53">
        <v>0</v>
      </c>
      <c r="M214" s="53">
        <v>1903143.9</v>
      </c>
      <c r="N214" s="53">
        <v>0</v>
      </c>
      <c r="O214" s="53">
        <v>1903143.9</v>
      </c>
      <c r="P214" s="53">
        <v>0</v>
      </c>
      <c r="Q214" s="53">
        <v>0</v>
      </c>
      <c r="R214" s="53">
        <v>0</v>
      </c>
      <c r="S214" s="3" t="s">
        <v>50</v>
      </c>
      <c r="T214" s="3" t="s">
        <v>51</v>
      </c>
      <c r="U214" s="3" t="s">
        <v>52</v>
      </c>
      <c r="V214" s="3" t="s">
        <v>51</v>
      </c>
      <c r="W214" s="3" t="s">
        <v>33</v>
      </c>
      <c r="X214" s="3" t="s">
        <v>53</v>
      </c>
      <c r="Y214" s="3" t="s">
        <v>86</v>
      </c>
      <c r="Z214" s="54">
        <v>44833</v>
      </c>
      <c r="AA214" s="54">
        <v>45657</v>
      </c>
      <c r="AB214" s="3" t="s">
        <v>36</v>
      </c>
      <c r="AC214" s="53">
        <v>2000000</v>
      </c>
      <c r="AD214" s="3" t="s">
        <v>52</v>
      </c>
      <c r="AE214" s="3" t="s">
        <v>37</v>
      </c>
    </row>
    <row r="215" spans="1:31" x14ac:dyDescent="0.3">
      <c r="A215" s="3" t="s">
        <v>592</v>
      </c>
      <c r="B215" s="3" t="s">
        <v>593</v>
      </c>
      <c r="C215" s="3" t="s">
        <v>1860</v>
      </c>
      <c r="D215" s="53">
        <v>2200000</v>
      </c>
      <c r="E215" s="53">
        <v>2200000</v>
      </c>
      <c r="F215" s="53">
        <v>0</v>
      </c>
      <c r="G215" s="53">
        <v>0</v>
      </c>
      <c r="H215" s="53">
        <v>0</v>
      </c>
      <c r="I215" s="53">
        <v>1310211.27</v>
      </c>
      <c r="J215" s="53">
        <v>59.555057727272725</v>
      </c>
      <c r="K215" s="53">
        <v>0</v>
      </c>
      <c r="L215" s="53">
        <v>0</v>
      </c>
      <c r="M215" s="53">
        <v>1310211.27</v>
      </c>
      <c r="N215" s="53">
        <v>0</v>
      </c>
      <c r="O215" s="53">
        <v>1310211.27</v>
      </c>
      <c r="P215" s="53">
        <v>0</v>
      </c>
      <c r="Q215" s="53">
        <v>0</v>
      </c>
      <c r="R215" s="53">
        <v>0</v>
      </c>
      <c r="S215" s="3" t="s">
        <v>111</v>
      </c>
      <c r="T215" s="3" t="s">
        <v>112</v>
      </c>
      <c r="U215" s="3" t="s">
        <v>113</v>
      </c>
      <c r="V215" s="3" t="s">
        <v>112</v>
      </c>
      <c r="W215" s="3" t="s">
        <v>33</v>
      </c>
      <c r="X215" s="3" t="s">
        <v>114</v>
      </c>
      <c r="Y215" s="3" t="s">
        <v>35</v>
      </c>
      <c r="Z215" s="54">
        <v>44837</v>
      </c>
      <c r="AA215" s="54">
        <v>45565</v>
      </c>
      <c r="AB215" s="3" t="s">
        <v>36</v>
      </c>
      <c r="AC215" s="53">
        <v>2200000</v>
      </c>
      <c r="AD215" s="3" t="s">
        <v>113</v>
      </c>
      <c r="AE215" s="3" t="s">
        <v>37</v>
      </c>
    </row>
    <row r="216" spans="1:31" x14ac:dyDescent="0.3">
      <c r="A216" s="3" t="s">
        <v>594</v>
      </c>
      <c r="B216" s="3" t="s">
        <v>595</v>
      </c>
      <c r="C216" s="3" t="s">
        <v>1859</v>
      </c>
      <c r="D216" s="53">
        <v>8000000</v>
      </c>
      <c r="E216" s="53">
        <v>8000000</v>
      </c>
      <c r="F216" s="53">
        <v>0</v>
      </c>
      <c r="G216" s="53">
        <v>0</v>
      </c>
      <c r="H216" s="53">
        <v>0</v>
      </c>
      <c r="I216" s="53">
        <v>7999698.6299999999</v>
      </c>
      <c r="J216" s="53">
        <v>99.996232875000004</v>
      </c>
      <c r="K216" s="53">
        <v>0</v>
      </c>
      <c r="L216" s="53">
        <v>0</v>
      </c>
      <c r="M216" s="53">
        <v>7999698.6299999999</v>
      </c>
      <c r="N216" s="53">
        <v>0</v>
      </c>
      <c r="O216" s="53">
        <v>7999698.6299999999</v>
      </c>
      <c r="P216" s="53">
        <v>0</v>
      </c>
      <c r="Q216" s="53">
        <v>0</v>
      </c>
      <c r="R216" s="53">
        <v>0</v>
      </c>
      <c r="S216" s="3" t="s">
        <v>161</v>
      </c>
      <c r="T216" s="3" t="s">
        <v>162</v>
      </c>
      <c r="U216" s="3" t="s">
        <v>163</v>
      </c>
      <c r="V216" s="3" t="s">
        <v>162</v>
      </c>
      <c r="W216" s="3" t="s">
        <v>33</v>
      </c>
      <c r="X216" s="3" t="s">
        <v>164</v>
      </c>
      <c r="Y216" s="3" t="s">
        <v>35</v>
      </c>
      <c r="Z216" s="54">
        <v>44834</v>
      </c>
      <c r="AA216" s="54">
        <v>45382</v>
      </c>
      <c r="AB216" s="3" t="s">
        <v>36</v>
      </c>
      <c r="AC216" s="53">
        <v>8000000</v>
      </c>
      <c r="AD216" s="3" t="s">
        <v>163</v>
      </c>
      <c r="AE216" s="3" t="s">
        <v>37</v>
      </c>
    </row>
    <row r="217" spans="1:31" x14ac:dyDescent="0.3">
      <c r="A217" s="3" t="s">
        <v>910</v>
      </c>
      <c r="B217" s="3" t="s">
        <v>911</v>
      </c>
      <c r="C217" s="3" t="s">
        <v>1854</v>
      </c>
      <c r="D217" s="53">
        <v>5000000</v>
      </c>
      <c r="E217" s="53">
        <v>5000000</v>
      </c>
      <c r="F217" s="53">
        <v>0</v>
      </c>
      <c r="G217" s="53">
        <v>0</v>
      </c>
      <c r="H217" s="53">
        <v>0</v>
      </c>
      <c r="I217" s="53">
        <v>4923512.04</v>
      </c>
      <c r="J217" s="53">
        <v>98.470240799999999</v>
      </c>
      <c r="K217" s="53">
        <v>0</v>
      </c>
      <c r="L217" s="53">
        <v>0</v>
      </c>
      <c r="M217" s="53">
        <v>4923512.04</v>
      </c>
      <c r="N217" s="53">
        <v>0</v>
      </c>
      <c r="O217" s="53">
        <v>4923512.04</v>
      </c>
      <c r="P217" s="53">
        <v>0</v>
      </c>
      <c r="Q217" s="53">
        <v>0</v>
      </c>
      <c r="R217" s="53">
        <v>0</v>
      </c>
      <c r="S217" s="3" t="s">
        <v>72</v>
      </c>
      <c r="T217" s="3" t="s">
        <v>41</v>
      </c>
      <c r="U217" s="3" t="s">
        <v>42</v>
      </c>
      <c r="V217" s="3" t="s">
        <v>41</v>
      </c>
      <c r="W217" s="3" t="s">
        <v>33</v>
      </c>
      <c r="X217" s="3" t="s">
        <v>43</v>
      </c>
      <c r="Y217" s="3" t="s">
        <v>44</v>
      </c>
      <c r="Z217" s="54">
        <v>44837</v>
      </c>
      <c r="AA217" s="54">
        <v>45291</v>
      </c>
      <c r="AB217" s="3" t="s">
        <v>36</v>
      </c>
      <c r="AC217" s="53">
        <v>5000000</v>
      </c>
      <c r="AD217" s="3" t="s">
        <v>42</v>
      </c>
      <c r="AE217" s="3" t="s">
        <v>37</v>
      </c>
    </row>
    <row r="218" spans="1:31" x14ac:dyDescent="0.3">
      <c r="A218" s="3" t="s">
        <v>912</v>
      </c>
      <c r="B218" s="3" t="s">
        <v>913</v>
      </c>
      <c r="C218" s="3" t="s">
        <v>1855</v>
      </c>
      <c r="D218" s="53">
        <v>732000</v>
      </c>
      <c r="E218" s="53">
        <v>732000</v>
      </c>
      <c r="F218" s="53">
        <v>0</v>
      </c>
      <c r="G218" s="53">
        <v>0</v>
      </c>
      <c r="H218" s="53">
        <v>0</v>
      </c>
      <c r="I218" s="53">
        <v>688983.88</v>
      </c>
      <c r="J218" s="53">
        <v>94.12348087431694</v>
      </c>
      <c r="K218" s="53">
        <v>0</v>
      </c>
      <c r="L218" s="53">
        <v>0</v>
      </c>
      <c r="M218" s="53">
        <v>688983.88</v>
      </c>
      <c r="N218" s="53">
        <v>0</v>
      </c>
      <c r="O218" s="53">
        <v>688983.88</v>
      </c>
      <c r="P218" s="53">
        <v>0</v>
      </c>
      <c r="Q218" s="53">
        <v>0</v>
      </c>
      <c r="R218" s="53">
        <v>0</v>
      </c>
      <c r="S218" s="3" t="s">
        <v>286</v>
      </c>
      <c r="T218" s="3" t="s">
        <v>57</v>
      </c>
      <c r="U218" s="3" t="s">
        <v>58</v>
      </c>
      <c r="V218" s="3" t="s">
        <v>57</v>
      </c>
      <c r="W218" s="3" t="s">
        <v>33</v>
      </c>
      <c r="X218" s="3" t="s">
        <v>59</v>
      </c>
      <c r="Y218" s="3" t="s">
        <v>44</v>
      </c>
      <c r="Z218" s="54">
        <v>44837</v>
      </c>
      <c r="AA218" s="54">
        <v>45412</v>
      </c>
      <c r="AB218" s="3" t="s">
        <v>36</v>
      </c>
      <c r="AC218" s="53">
        <v>732000</v>
      </c>
      <c r="AD218" s="3" t="s">
        <v>58</v>
      </c>
      <c r="AE218" s="3" t="s">
        <v>37</v>
      </c>
    </row>
    <row r="219" spans="1:31" x14ac:dyDescent="0.3">
      <c r="A219" s="3" t="s">
        <v>914</v>
      </c>
      <c r="B219" s="3" t="s">
        <v>915</v>
      </c>
      <c r="C219" s="3" t="s">
        <v>1855</v>
      </c>
      <c r="D219" s="53">
        <v>728000</v>
      </c>
      <c r="E219" s="53">
        <v>728000</v>
      </c>
      <c r="F219" s="53">
        <v>0</v>
      </c>
      <c r="G219" s="53">
        <v>0</v>
      </c>
      <c r="H219" s="53">
        <v>0</v>
      </c>
      <c r="I219" s="53">
        <v>489623.33</v>
      </c>
      <c r="J219" s="53">
        <v>67.255951923076921</v>
      </c>
      <c r="K219" s="53">
        <v>0</v>
      </c>
      <c r="L219" s="53">
        <v>0</v>
      </c>
      <c r="M219" s="53">
        <v>489623.33</v>
      </c>
      <c r="N219" s="53">
        <v>0</v>
      </c>
      <c r="O219" s="53">
        <v>489623.33</v>
      </c>
      <c r="P219" s="53">
        <v>0</v>
      </c>
      <c r="Q219" s="53">
        <v>0</v>
      </c>
      <c r="R219" s="53">
        <v>0</v>
      </c>
      <c r="S219" s="3" t="s">
        <v>286</v>
      </c>
      <c r="T219" s="3" t="s">
        <v>57</v>
      </c>
      <c r="U219" s="3" t="s">
        <v>58</v>
      </c>
      <c r="V219" s="3" t="s">
        <v>57</v>
      </c>
      <c r="W219" s="3" t="s">
        <v>33</v>
      </c>
      <c r="X219" s="3" t="s">
        <v>59</v>
      </c>
      <c r="Y219" s="3" t="s">
        <v>44</v>
      </c>
      <c r="Z219" s="54">
        <v>44837</v>
      </c>
      <c r="AA219" s="54">
        <v>45412</v>
      </c>
      <c r="AB219" s="3" t="s">
        <v>36</v>
      </c>
      <c r="AC219" s="53">
        <v>728000</v>
      </c>
      <c r="AD219" s="3" t="s">
        <v>58</v>
      </c>
      <c r="AE219" s="3" t="s">
        <v>37</v>
      </c>
    </row>
    <row r="220" spans="1:31" x14ac:dyDescent="0.3">
      <c r="A220" s="3" t="s">
        <v>398</v>
      </c>
      <c r="B220" s="3" t="s">
        <v>399</v>
      </c>
      <c r="C220" s="3" t="s">
        <v>1860</v>
      </c>
      <c r="D220" s="53">
        <v>9000000</v>
      </c>
      <c r="E220" s="53">
        <v>9000000</v>
      </c>
      <c r="F220" s="53">
        <v>0</v>
      </c>
      <c r="G220" s="53">
        <v>0</v>
      </c>
      <c r="H220" s="53">
        <v>0</v>
      </c>
      <c r="I220" s="53">
        <v>8711145.8399999999</v>
      </c>
      <c r="J220" s="53">
        <v>96.790509333333333</v>
      </c>
      <c r="K220" s="53">
        <v>0</v>
      </c>
      <c r="L220" s="53">
        <v>0</v>
      </c>
      <c r="M220" s="53">
        <v>8711145.8399999999</v>
      </c>
      <c r="N220" s="53">
        <v>0</v>
      </c>
      <c r="O220" s="53">
        <v>8711145.8399999999</v>
      </c>
      <c r="P220" s="53">
        <v>0</v>
      </c>
      <c r="Q220" s="53">
        <v>0</v>
      </c>
      <c r="R220" s="53">
        <v>0</v>
      </c>
      <c r="S220" s="3" t="s">
        <v>111</v>
      </c>
      <c r="T220" s="3" t="s">
        <v>112</v>
      </c>
      <c r="U220" s="3" t="s">
        <v>113</v>
      </c>
      <c r="V220" s="3" t="s">
        <v>112</v>
      </c>
      <c r="W220" s="3" t="s">
        <v>33</v>
      </c>
      <c r="X220" s="3" t="s">
        <v>114</v>
      </c>
      <c r="Y220" s="3" t="s">
        <v>35</v>
      </c>
      <c r="Z220" s="54">
        <v>44845</v>
      </c>
      <c r="AA220" s="54">
        <v>45473</v>
      </c>
      <c r="AB220" s="3" t="s">
        <v>36</v>
      </c>
      <c r="AC220" s="53">
        <v>9000000</v>
      </c>
      <c r="AD220" s="3" t="s">
        <v>113</v>
      </c>
      <c r="AE220" s="3" t="s">
        <v>37</v>
      </c>
    </row>
    <row r="221" spans="1:31" x14ac:dyDescent="0.3">
      <c r="A221" s="3" t="s">
        <v>782</v>
      </c>
      <c r="B221" s="3" t="s">
        <v>783</v>
      </c>
      <c r="C221" s="3" t="s">
        <v>1853</v>
      </c>
      <c r="D221" s="53">
        <v>4300000</v>
      </c>
      <c r="E221" s="53">
        <v>4300000</v>
      </c>
      <c r="F221" s="53">
        <v>0</v>
      </c>
      <c r="G221" s="53">
        <v>0</v>
      </c>
      <c r="H221" s="53">
        <v>0</v>
      </c>
      <c r="I221" s="53">
        <v>4245905.96</v>
      </c>
      <c r="J221" s="53">
        <v>98.741999069767445</v>
      </c>
      <c r="K221" s="53">
        <v>0</v>
      </c>
      <c r="L221" s="53">
        <v>0</v>
      </c>
      <c r="M221" s="53">
        <v>4245905.96</v>
      </c>
      <c r="N221" s="53">
        <v>0</v>
      </c>
      <c r="O221" s="53">
        <v>4245905.96</v>
      </c>
      <c r="P221" s="53">
        <v>0</v>
      </c>
      <c r="Q221" s="53">
        <v>0</v>
      </c>
      <c r="R221" s="53">
        <v>0</v>
      </c>
      <c r="S221" s="3" t="s">
        <v>391</v>
      </c>
      <c r="T221" s="3" t="s">
        <v>31</v>
      </c>
      <c r="U221" s="3" t="s">
        <v>32</v>
      </c>
      <c r="V221" s="3" t="s">
        <v>31</v>
      </c>
      <c r="W221" s="3" t="s">
        <v>33</v>
      </c>
      <c r="X221" s="3" t="s">
        <v>34</v>
      </c>
      <c r="Y221" s="3" t="s">
        <v>784</v>
      </c>
      <c r="Z221" s="54">
        <v>44855</v>
      </c>
      <c r="AA221" s="54">
        <v>45473</v>
      </c>
      <c r="AB221" s="3" t="s">
        <v>36</v>
      </c>
      <c r="AC221" s="53">
        <v>4300000</v>
      </c>
      <c r="AD221" s="3" t="s">
        <v>32</v>
      </c>
      <c r="AE221" s="3" t="s">
        <v>37</v>
      </c>
    </row>
    <row r="222" spans="1:31" x14ac:dyDescent="0.3">
      <c r="A222" s="3" t="s">
        <v>785</v>
      </c>
      <c r="B222" s="3" t="s">
        <v>786</v>
      </c>
      <c r="C222" s="3" t="s">
        <v>1858</v>
      </c>
      <c r="D222" s="53">
        <v>3300000</v>
      </c>
      <c r="E222" s="53">
        <v>3300000</v>
      </c>
      <c r="F222" s="53">
        <v>0</v>
      </c>
      <c r="G222" s="53">
        <v>0</v>
      </c>
      <c r="H222" s="53">
        <v>0</v>
      </c>
      <c r="I222" s="53">
        <v>2939355.75</v>
      </c>
      <c r="J222" s="53">
        <v>89.071386363636364</v>
      </c>
      <c r="K222" s="53">
        <v>0</v>
      </c>
      <c r="L222" s="53">
        <v>0</v>
      </c>
      <c r="M222" s="53">
        <v>2939355.75</v>
      </c>
      <c r="N222" s="53">
        <v>0</v>
      </c>
      <c r="O222" s="53">
        <v>2939355.75</v>
      </c>
      <c r="P222" s="53">
        <v>0</v>
      </c>
      <c r="Q222" s="53">
        <v>0</v>
      </c>
      <c r="R222" s="53">
        <v>0</v>
      </c>
      <c r="S222" s="3" t="s">
        <v>50</v>
      </c>
      <c r="T222" s="3" t="s">
        <v>51</v>
      </c>
      <c r="U222" s="3" t="s">
        <v>52</v>
      </c>
      <c r="V222" s="3" t="s">
        <v>51</v>
      </c>
      <c r="W222" s="3" t="s">
        <v>33</v>
      </c>
      <c r="X222" s="3" t="s">
        <v>53</v>
      </c>
      <c r="Y222" s="3" t="s">
        <v>784</v>
      </c>
      <c r="Z222" s="54">
        <v>44876</v>
      </c>
      <c r="AA222" s="54">
        <v>45657</v>
      </c>
      <c r="AB222" s="3" t="s">
        <v>36</v>
      </c>
      <c r="AC222" s="53">
        <v>3300000</v>
      </c>
      <c r="AD222" s="3" t="s">
        <v>52</v>
      </c>
      <c r="AE222" s="3" t="s">
        <v>37</v>
      </c>
    </row>
    <row r="223" spans="1:31" x14ac:dyDescent="0.3">
      <c r="A223" s="3" t="s">
        <v>787</v>
      </c>
      <c r="B223" s="3" t="s">
        <v>788</v>
      </c>
      <c r="C223" s="3" t="s">
        <v>1859</v>
      </c>
      <c r="D223" s="53">
        <v>6400000</v>
      </c>
      <c r="E223" s="53">
        <v>6400000</v>
      </c>
      <c r="F223" s="53">
        <v>0</v>
      </c>
      <c r="G223" s="53">
        <v>0</v>
      </c>
      <c r="H223" s="53">
        <v>0</v>
      </c>
      <c r="I223" s="53">
        <v>6109799.8499999996</v>
      </c>
      <c r="J223" s="53">
        <v>95.465622656249991</v>
      </c>
      <c r="K223" s="53">
        <v>0</v>
      </c>
      <c r="L223" s="53">
        <v>0</v>
      </c>
      <c r="M223" s="53">
        <v>6109799.8499999996</v>
      </c>
      <c r="N223" s="53">
        <v>0</v>
      </c>
      <c r="O223" s="53">
        <v>6109799.8499999996</v>
      </c>
      <c r="P223" s="53">
        <v>0</v>
      </c>
      <c r="Q223" s="53">
        <v>0</v>
      </c>
      <c r="R223" s="53">
        <v>0</v>
      </c>
      <c r="S223" s="3" t="s">
        <v>161</v>
      </c>
      <c r="T223" s="3" t="s">
        <v>162</v>
      </c>
      <c r="U223" s="3" t="s">
        <v>163</v>
      </c>
      <c r="V223" s="3" t="s">
        <v>162</v>
      </c>
      <c r="W223" s="3" t="s">
        <v>33</v>
      </c>
      <c r="X223" s="3" t="s">
        <v>164</v>
      </c>
      <c r="Y223" s="3" t="s">
        <v>784</v>
      </c>
      <c r="Z223" s="54">
        <v>44889</v>
      </c>
      <c r="AA223" s="54">
        <v>45382</v>
      </c>
      <c r="AB223" s="3" t="s">
        <v>36</v>
      </c>
      <c r="AC223" s="53">
        <v>6400000</v>
      </c>
      <c r="AD223" s="3" t="s">
        <v>163</v>
      </c>
      <c r="AE223" s="3" t="s">
        <v>37</v>
      </c>
    </row>
    <row r="224" spans="1:31" x14ac:dyDescent="0.3">
      <c r="A224" s="3" t="s">
        <v>789</v>
      </c>
      <c r="B224" s="3" t="s">
        <v>790</v>
      </c>
      <c r="C224" s="3" t="s">
        <v>1854</v>
      </c>
      <c r="D224" s="53">
        <v>4800000</v>
      </c>
      <c r="E224" s="53">
        <v>4800000</v>
      </c>
      <c r="F224" s="53">
        <v>0</v>
      </c>
      <c r="G224" s="53">
        <v>0</v>
      </c>
      <c r="H224" s="53">
        <v>0</v>
      </c>
      <c r="I224" s="53">
        <v>3575782.57</v>
      </c>
      <c r="J224" s="53">
        <v>74.49547020833333</v>
      </c>
      <c r="K224" s="53">
        <v>0</v>
      </c>
      <c r="L224" s="53">
        <v>0</v>
      </c>
      <c r="M224" s="53">
        <v>3575782.57</v>
      </c>
      <c r="N224" s="53">
        <v>0</v>
      </c>
      <c r="O224" s="53">
        <v>3575782.57</v>
      </c>
      <c r="P224" s="53">
        <v>0</v>
      </c>
      <c r="Q224" s="53">
        <v>0</v>
      </c>
      <c r="R224" s="53">
        <v>0</v>
      </c>
      <c r="S224" s="3" t="s">
        <v>72</v>
      </c>
      <c r="T224" s="3" t="s">
        <v>41</v>
      </c>
      <c r="U224" s="3" t="s">
        <v>42</v>
      </c>
      <c r="V224" s="3" t="s">
        <v>41</v>
      </c>
      <c r="W224" s="3" t="s">
        <v>33</v>
      </c>
      <c r="X224" s="3" t="s">
        <v>43</v>
      </c>
      <c r="Y224" s="3" t="s">
        <v>784</v>
      </c>
      <c r="Z224" s="54">
        <v>44867</v>
      </c>
      <c r="AA224" s="54">
        <v>45382</v>
      </c>
      <c r="AB224" s="3" t="s">
        <v>36</v>
      </c>
      <c r="AC224" s="53">
        <v>4800000</v>
      </c>
      <c r="AD224" s="3" t="s">
        <v>42</v>
      </c>
      <c r="AE224" s="3" t="s">
        <v>37</v>
      </c>
    </row>
    <row r="225" spans="1:31" x14ac:dyDescent="0.3">
      <c r="A225" s="3" t="s">
        <v>791</v>
      </c>
      <c r="B225" s="3" t="s">
        <v>792</v>
      </c>
      <c r="C225" s="3" t="s">
        <v>1860</v>
      </c>
      <c r="D225" s="53">
        <v>5000000</v>
      </c>
      <c r="E225" s="53">
        <v>5000000</v>
      </c>
      <c r="F225" s="53">
        <v>0</v>
      </c>
      <c r="G225" s="53">
        <v>0</v>
      </c>
      <c r="H225" s="53">
        <v>0</v>
      </c>
      <c r="I225" s="53">
        <v>4660267.28</v>
      </c>
      <c r="J225" s="53">
        <v>93.205345600000001</v>
      </c>
      <c r="K225" s="53">
        <v>0</v>
      </c>
      <c r="L225" s="53">
        <v>0</v>
      </c>
      <c r="M225" s="53">
        <v>4660267.28</v>
      </c>
      <c r="N225" s="53">
        <v>0</v>
      </c>
      <c r="O225" s="53">
        <v>4660267.28</v>
      </c>
      <c r="P225" s="53">
        <v>0</v>
      </c>
      <c r="Q225" s="53">
        <v>0</v>
      </c>
      <c r="R225" s="53">
        <v>0</v>
      </c>
      <c r="S225" s="3" t="s">
        <v>111</v>
      </c>
      <c r="T225" s="3" t="s">
        <v>112</v>
      </c>
      <c r="U225" s="3" t="s">
        <v>113</v>
      </c>
      <c r="V225" s="3" t="s">
        <v>112</v>
      </c>
      <c r="W225" s="3" t="s">
        <v>33</v>
      </c>
      <c r="X225" s="3" t="s">
        <v>114</v>
      </c>
      <c r="Y225" s="3" t="s">
        <v>784</v>
      </c>
      <c r="Z225" s="54">
        <v>44868</v>
      </c>
      <c r="AA225" s="54">
        <v>45473</v>
      </c>
      <c r="AB225" s="3" t="s">
        <v>36</v>
      </c>
      <c r="AC225" s="53">
        <v>5000000</v>
      </c>
      <c r="AD225" s="3" t="s">
        <v>113</v>
      </c>
      <c r="AE225" s="3" t="s">
        <v>37</v>
      </c>
    </row>
    <row r="226" spans="1:31" x14ac:dyDescent="0.3">
      <c r="A226" s="3" t="s">
        <v>793</v>
      </c>
      <c r="B226" s="3" t="s">
        <v>794</v>
      </c>
      <c r="C226" s="3" t="s">
        <v>1855</v>
      </c>
      <c r="D226" s="53">
        <v>5000000</v>
      </c>
      <c r="E226" s="53">
        <v>5000000</v>
      </c>
      <c r="F226" s="53">
        <v>0</v>
      </c>
      <c r="G226" s="53">
        <v>0</v>
      </c>
      <c r="H226" s="53">
        <v>0</v>
      </c>
      <c r="I226" s="53">
        <v>3985414</v>
      </c>
      <c r="J226" s="53">
        <v>79.708280000000002</v>
      </c>
      <c r="K226" s="53">
        <v>0</v>
      </c>
      <c r="L226" s="53">
        <v>0</v>
      </c>
      <c r="M226" s="53">
        <v>3985414</v>
      </c>
      <c r="N226" s="53">
        <v>0</v>
      </c>
      <c r="O226" s="53">
        <v>3985414</v>
      </c>
      <c r="P226" s="53">
        <v>0</v>
      </c>
      <c r="Q226" s="53">
        <v>0</v>
      </c>
      <c r="R226" s="53">
        <v>0</v>
      </c>
      <c r="S226" s="3" t="s">
        <v>286</v>
      </c>
      <c r="T226" s="3" t="s">
        <v>57</v>
      </c>
      <c r="U226" s="3" t="s">
        <v>58</v>
      </c>
      <c r="V226" s="3" t="s">
        <v>57</v>
      </c>
      <c r="W226" s="3" t="s">
        <v>33</v>
      </c>
      <c r="X226" s="3" t="s">
        <v>59</v>
      </c>
      <c r="Y226" s="3" t="s">
        <v>784</v>
      </c>
      <c r="Z226" s="54">
        <v>44851</v>
      </c>
      <c r="AA226" s="54">
        <v>45961</v>
      </c>
      <c r="AB226" s="3" t="s">
        <v>36</v>
      </c>
      <c r="AC226" s="53">
        <v>5000000</v>
      </c>
      <c r="AD226" s="3" t="s">
        <v>58</v>
      </c>
      <c r="AE226" s="3" t="s">
        <v>37</v>
      </c>
    </row>
    <row r="227" spans="1:31" x14ac:dyDescent="0.3">
      <c r="A227" s="3" t="s">
        <v>795</v>
      </c>
      <c r="B227" s="3" t="s">
        <v>796</v>
      </c>
      <c r="C227" s="3" t="s">
        <v>1856</v>
      </c>
      <c r="D227" s="53">
        <v>2700000</v>
      </c>
      <c r="E227" s="53">
        <v>2700000</v>
      </c>
      <c r="F227" s="53">
        <v>0</v>
      </c>
      <c r="G227" s="53">
        <v>0</v>
      </c>
      <c r="H227" s="53">
        <v>0</v>
      </c>
      <c r="I227" s="53">
        <v>1876678.32</v>
      </c>
      <c r="J227" s="53">
        <v>69.506604444444449</v>
      </c>
      <c r="K227" s="53">
        <v>0</v>
      </c>
      <c r="L227" s="53">
        <v>0</v>
      </c>
      <c r="M227" s="53">
        <v>1876678.32</v>
      </c>
      <c r="N227" s="53">
        <v>0</v>
      </c>
      <c r="O227" s="53">
        <v>1876678.32</v>
      </c>
      <c r="P227" s="53">
        <v>0</v>
      </c>
      <c r="Q227" s="53">
        <v>0</v>
      </c>
      <c r="R227" s="53">
        <v>0</v>
      </c>
      <c r="S227" s="3" t="s">
        <v>152</v>
      </c>
      <c r="T227" s="3" t="s">
        <v>76</v>
      </c>
      <c r="U227" s="3" t="s">
        <v>77</v>
      </c>
      <c r="V227" s="3" t="s">
        <v>76</v>
      </c>
      <c r="W227" s="3" t="s">
        <v>33</v>
      </c>
      <c r="X227" s="3" t="s">
        <v>78</v>
      </c>
      <c r="Y227" s="3" t="s">
        <v>784</v>
      </c>
      <c r="Z227" s="54">
        <v>44897</v>
      </c>
      <c r="AA227" s="54">
        <v>45382</v>
      </c>
      <c r="AB227" s="3" t="s">
        <v>36</v>
      </c>
      <c r="AC227" s="53">
        <v>2700000</v>
      </c>
      <c r="AD227" s="3" t="s">
        <v>77</v>
      </c>
      <c r="AE227" s="3" t="s">
        <v>37</v>
      </c>
    </row>
    <row r="228" spans="1:31" x14ac:dyDescent="0.3">
      <c r="A228" s="3" t="s">
        <v>797</v>
      </c>
      <c r="B228" s="3" t="s">
        <v>798</v>
      </c>
      <c r="C228" s="3" t="s">
        <v>1856</v>
      </c>
      <c r="D228" s="53">
        <v>3410000</v>
      </c>
      <c r="E228" s="53">
        <v>3410000</v>
      </c>
      <c r="F228" s="53">
        <v>0</v>
      </c>
      <c r="G228" s="53">
        <v>0</v>
      </c>
      <c r="H228" s="53">
        <v>0</v>
      </c>
      <c r="I228" s="53">
        <v>3601317.71</v>
      </c>
      <c r="J228" s="53">
        <v>105.61049002932552</v>
      </c>
      <c r="K228" s="53">
        <v>0</v>
      </c>
      <c r="L228" s="53">
        <v>0</v>
      </c>
      <c r="M228" s="53">
        <v>3601317.71</v>
      </c>
      <c r="N228" s="53">
        <v>0</v>
      </c>
      <c r="O228" s="53">
        <v>3601317.71</v>
      </c>
      <c r="P228" s="53">
        <v>0</v>
      </c>
      <c r="Q228" s="53">
        <v>0</v>
      </c>
      <c r="R228" s="53">
        <v>0</v>
      </c>
      <c r="S228" s="3" t="s">
        <v>152</v>
      </c>
      <c r="T228" s="3" t="s">
        <v>76</v>
      </c>
      <c r="U228" s="3" t="s">
        <v>77</v>
      </c>
      <c r="V228" s="3" t="s">
        <v>76</v>
      </c>
      <c r="W228" s="3" t="s">
        <v>33</v>
      </c>
      <c r="X228" s="3" t="s">
        <v>78</v>
      </c>
      <c r="Y228" s="3" t="s">
        <v>265</v>
      </c>
      <c r="Z228" s="54">
        <v>44883</v>
      </c>
      <c r="AA228" s="54">
        <v>45291</v>
      </c>
      <c r="AB228" s="3" t="s">
        <v>36</v>
      </c>
      <c r="AC228" s="53">
        <v>3410000</v>
      </c>
      <c r="AD228" s="3" t="s">
        <v>77</v>
      </c>
      <c r="AE228" s="3" t="s">
        <v>37</v>
      </c>
    </row>
    <row r="229" spans="1:31" x14ac:dyDescent="0.3">
      <c r="A229" s="3" t="s">
        <v>400</v>
      </c>
      <c r="B229" s="3" t="s">
        <v>401</v>
      </c>
      <c r="C229" s="3" t="s">
        <v>1854</v>
      </c>
      <c r="D229" s="53">
        <v>9900000</v>
      </c>
      <c r="E229" s="53">
        <v>9900000</v>
      </c>
      <c r="F229" s="53">
        <v>0</v>
      </c>
      <c r="G229" s="53">
        <v>0</v>
      </c>
      <c r="H229" s="53">
        <v>0</v>
      </c>
      <c r="I229" s="53">
        <v>9854539.8300000001</v>
      </c>
      <c r="J229" s="53">
        <v>99.540806363636364</v>
      </c>
      <c r="K229" s="53">
        <v>0</v>
      </c>
      <c r="L229" s="53">
        <v>0</v>
      </c>
      <c r="M229" s="53">
        <v>9854539.8300000001</v>
      </c>
      <c r="N229" s="53">
        <v>0</v>
      </c>
      <c r="O229" s="53">
        <v>9854539.8300000001</v>
      </c>
      <c r="P229" s="53">
        <v>0</v>
      </c>
      <c r="Q229" s="53">
        <v>0</v>
      </c>
      <c r="R229" s="53">
        <v>0</v>
      </c>
      <c r="S229" s="3" t="s">
        <v>72</v>
      </c>
      <c r="T229" s="3" t="s">
        <v>41</v>
      </c>
      <c r="U229" s="3" t="s">
        <v>42</v>
      </c>
      <c r="V229" s="3" t="s">
        <v>41</v>
      </c>
      <c r="W229" s="3" t="s">
        <v>33</v>
      </c>
      <c r="X229" s="3" t="s">
        <v>43</v>
      </c>
      <c r="Y229" s="3" t="s">
        <v>35</v>
      </c>
      <c r="Z229" s="54">
        <v>44854</v>
      </c>
      <c r="AA229" s="54">
        <v>45382</v>
      </c>
      <c r="AB229" s="3" t="s">
        <v>36</v>
      </c>
      <c r="AC229" s="53">
        <v>9900000</v>
      </c>
      <c r="AD229" s="3" t="s">
        <v>42</v>
      </c>
      <c r="AE229" s="3" t="s">
        <v>37</v>
      </c>
    </row>
    <row r="230" spans="1:31" x14ac:dyDescent="0.3">
      <c r="A230" s="3" t="s">
        <v>799</v>
      </c>
      <c r="B230" s="3" t="s">
        <v>800</v>
      </c>
      <c r="C230" s="3" t="s">
        <v>1858</v>
      </c>
      <c r="D230" s="53">
        <v>2000000</v>
      </c>
      <c r="E230" s="53">
        <v>2000000</v>
      </c>
      <c r="F230" s="53">
        <v>0</v>
      </c>
      <c r="G230" s="53">
        <v>0</v>
      </c>
      <c r="H230" s="53">
        <v>0</v>
      </c>
      <c r="I230" s="53">
        <v>0</v>
      </c>
      <c r="J230" s="53">
        <v>0</v>
      </c>
      <c r="K230" s="53">
        <v>0</v>
      </c>
      <c r="L230" s="53">
        <v>0</v>
      </c>
      <c r="M230" s="53">
        <v>0</v>
      </c>
      <c r="N230" s="53">
        <v>0</v>
      </c>
      <c r="O230" s="53">
        <v>0</v>
      </c>
      <c r="P230" s="53">
        <v>0</v>
      </c>
      <c r="Q230" s="53">
        <v>0</v>
      </c>
      <c r="R230" s="53">
        <v>0</v>
      </c>
      <c r="S230" s="3" t="s">
        <v>50</v>
      </c>
      <c r="T230" s="3" t="s">
        <v>51</v>
      </c>
      <c r="U230" s="3" t="s">
        <v>52</v>
      </c>
      <c r="V230" s="3" t="s">
        <v>51</v>
      </c>
      <c r="W230" s="3" t="s">
        <v>33</v>
      </c>
      <c r="X230" s="3" t="s">
        <v>53</v>
      </c>
      <c r="Y230" s="3" t="s">
        <v>86</v>
      </c>
      <c r="Z230" s="54">
        <v>44861</v>
      </c>
      <c r="AA230" s="54">
        <v>45657</v>
      </c>
      <c r="AB230" s="3" t="s">
        <v>36</v>
      </c>
      <c r="AC230" s="53">
        <v>2000000</v>
      </c>
      <c r="AD230" s="3" t="s">
        <v>52</v>
      </c>
      <c r="AE230" s="3" t="s">
        <v>2231</v>
      </c>
    </row>
    <row r="231" spans="1:31" x14ac:dyDescent="0.3">
      <c r="A231" s="3" t="s">
        <v>801</v>
      </c>
      <c r="B231" s="3" t="s">
        <v>802</v>
      </c>
      <c r="C231" s="3" t="s">
        <v>1858</v>
      </c>
      <c r="D231" s="53">
        <v>2000000</v>
      </c>
      <c r="E231" s="53">
        <v>2000000</v>
      </c>
      <c r="F231" s="53">
        <v>0</v>
      </c>
      <c r="G231" s="53">
        <v>0</v>
      </c>
      <c r="H231" s="53">
        <v>0</v>
      </c>
      <c r="I231" s="53">
        <v>1215585.3899999999</v>
      </c>
      <c r="J231" s="53">
        <v>60.779269499999998</v>
      </c>
      <c r="K231" s="53">
        <v>0</v>
      </c>
      <c r="L231" s="53">
        <v>0</v>
      </c>
      <c r="M231" s="53">
        <v>1215585.3899999999</v>
      </c>
      <c r="N231" s="53">
        <v>0</v>
      </c>
      <c r="O231" s="53">
        <v>1215585.3899999999</v>
      </c>
      <c r="P231" s="53">
        <v>0</v>
      </c>
      <c r="Q231" s="53">
        <v>0</v>
      </c>
      <c r="R231" s="53">
        <v>0</v>
      </c>
      <c r="S231" s="3" t="s">
        <v>50</v>
      </c>
      <c r="T231" s="3" t="s">
        <v>51</v>
      </c>
      <c r="U231" s="3" t="s">
        <v>52</v>
      </c>
      <c r="V231" s="3" t="s">
        <v>51</v>
      </c>
      <c r="W231" s="3" t="s">
        <v>33</v>
      </c>
      <c r="X231" s="3" t="s">
        <v>53</v>
      </c>
      <c r="Y231" s="3" t="s">
        <v>86</v>
      </c>
      <c r="Z231" s="54">
        <v>44861</v>
      </c>
      <c r="AA231" s="54">
        <v>45657</v>
      </c>
      <c r="AB231" s="3" t="s">
        <v>36</v>
      </c>
      <c r="AC231" s="53">
        <v>2000000</v>
      </c>
      <c r="AD231" s="3" t="s">
        <v>52</v>
      </c>
      <c r="AE231" s="3" t="s">
        <v>37</v>
      </c>
    </row>
    <row r="232" spans="1:31" x14ac:dyDescent="0.3">
      <c r="A232" s="3" t="s">
        <v>803</v>
      </c>
      <c r="B232" s="3" t="s">
        <v>804</v>
      </c>
      <c r="C232" s="3" t="s">
        <v>1858</v>
      </c>
      <c r="D232" s="53">
        <v>2000000</v>
      </c>
      <c r="E232" s="53">
        <v>2000000</v>
      </c>
      <c r="F232" s="53">
        <v>0</v>
      </c>
      <c r="G232" s="53">
        <v>0</v>
      </c>
      <c r="H232" s="53">
        <v>0</v>
      </c>
      <c r="I232" s="53">
        <v>2158970.29</v>
      </c>
      <c r="J232" s="53">
        <v>107.9485145</v>
      </c>
      <c r="K232" s="53">
        <v>0</v>
      </c>
      <c r="L232" s="53">
        <v>0</v>
      </c>
      <c r="M232" s="53">
        <v>2158970.29</v>
      </c>
      <c r="N232" s="53">
        <v>0</v>
      </c>
      <c r="O232" s="53">
        <v>2158970.29</v>
      </c>
      <c r="P232" s="53">
        <v>0</v>
      </c>
      <c r="Q232" s="53">
        <v>0</v>
      </c>
      <c r="R232" s="53">
        <v>0</v>
      </c>
      <c r="S232" s="3" t="s">
        <v>50</v>
      </c>
      <c r="T232" s="3" t="s">
        <v>51</v>
      </c>
      <c r="U232" s="3" t="s">
        <v>52</v>
      </c>
      <c r="V232" s="3" t="s">
        <v>51</v>
      </c>
      <c r="W232" s="3" t="s">
        <v>33</v>
      </c>
      <c r="X232" s="3" t="s">
        <v>53</v>
      </c>
      <c r="Y232" s="3" t="s">
        <v>86</v>
      </c>
      <c r="Z232" s="54">
        <v>44861</v>
      </c>
      <c r="AA232" s="54">
        <v>45657</v>
      </c>
      <c r="AB232" s="3" t="s">
        <v>36</v>
      </c>
      <c r="AC232" s="53">
        <v>2000000</v>
      </c>
      <c r="AD232" s="3" t="s">
        <v>52</v>
      </c>
      <c r="AE232" s="3" t="s">
        <v>37</v>
      </c>
    </row>
    <row r="233" spans="1:31" x14ac:dyDescent="0.3">
      <c r="A233" s="3" t="s">
        <v>805</v>
      </c>
      <c r="B233" s="3" t="s">
        <v>806</v>
      </c>
      <c r="C233" s="3" t="s">
        <v>1858</v>
      </c>
      <c r="D233" s="53">
        <v>2000000</v>
      </c>
      <c r="E233" s="53">
        <v>2000000</v>
      </c>
      <c r="F233" s="53">
        <v>0</v>
      </c>
      <c r="G233" s="53">
        <v>0</v>
      </c>
      <c r="H233" s="53">
        <v>0</v>
      </c>
      <c r="I233" s="53">
        <v>2148462.0499999998</v>
      </c>
      <c r="J233" s="53">
        <v>107.42310249999998</v>
      </c>
      <c r="K233" s="53">
        <v>0</v>
      </c>
      <c r="L233" s="53">
        <v>0</v>
      </c>
      <c r="M233" s="53">
        <v>2148462.0499999998</v>
      </c>
      <c r="N233" s="53">
        <v>0</v>
      </c>
      <c r="O233" s="53">
        <v>2148462.0499999998</v>
      </c>
      <c r="P233" s="53">
        <v>0</v>
      </c>
      <c r="Q233" s="53">
        <v>0</v>
      </c>
      <c r="R233" s="53">
        <v>0</v>
      </c>
      <c r="S233" s="3" t="s">
        <v>50</v>
      </c>
      <c r="T233" s="3" t="s">
        <v>51</v>
      </c>
      <c r="U233" s="3" t="s">
        <v>52</v>
      </c>
      <c r="V233" s="3" t="s">
        <v>51</v>
      </c>
      <c r="W233" s="3" t="s">
        <v>33</v>
      </c>
      <c r="X233" s="3" t="s">
        <v>53</v>
      </c>
      <c r="Y233" s="3" t="s">
        <v>86</v>
      </c>
      <c r="Z233" s="54">
        <v>44861</v>
      </c>
      <c r="AA233" s="54">
        <v>45657</v>
      </c>
      <c r="AB233" s="3" t="s">
        <v>36</v>
      </c>
      <c r="AC233" s="53">
        <v>2000000</v>
      </c>
      <c r="AD233" s="3" t="s">
        <v>52</v>
      </c>
      <c r="AE233" s="3" t="s">
        <v>37</v>
      </c>
    </row>
    <row r="234" spans="1:31" x14ac:dyDescent="0.3">
      <c r="A234" s="3" t="s">
        <v>807</v>
      </c>
      <c r="B234" s="3" t="s">
        <v>808</v>
      </c>
      <c r="C234" s="3" t="s">
        <v>1854</v>
      </c>
      <c r="D234" s="53">
        <v>1200000</v>
      </c>
      <c r="E234" s="53">
        <v>1200000</v>
      </c>
      <c r="F234" s="53">
        <v>0</v>
      </c>
      <c r="G234" s="53">
        <v>0</v>
      </c>
      <c r="H234" s="53">
        <v>0</v>
      </c>
      <c r="I234" s="53">
        <v>892577.74</v>
      </c>
      <c r="J234" s="53">
        <v>74.381478333333334</v>
      </c>
      <c r="K234" s="53">
        <v>0</v>
      </c>
      <c r="L234" s="53">
        <v>0</v>
      </c>
      <c r="M234" s="53">
        <v>892577.74</v>
      </c>
      <c r="N234" s="53">
        <v>0</v>
      </c>
      <c r="O234" s="53">
        <v>892577.74</v>
      </c>
      <c r="P234" s="53">
        <v>0</v>
      </c>
      <c r="Q234" s="53">
        <v>0</v>
      </c>
      <c r="R234" s="53">
        <v>0</v>
      </c>
      <c r="S234" s="3" t="s">
        <v>72</v>
      </c>
      <c r="T234" s="3" t="s">
        <v>41</v>
      </c>
      <c r="U234" s="3" t="s">
        <v>42</v>
      </c>
      <c r="V234" s="3" t="s">
        <v>41</v>
      </c>
      <c r="W234" s="3" t="s">
        <v>33</v>
      </c>
      <c r="X234" s="3" t="s">
        <v>43</v>
      </c>
      <c r="Y234" s="3" t="s">
        <v>44</v>
      </c>
      <c r="Z234" s="54">
        <v>44855</v>
      </c>
      <c r="AA234" s="54">
        <v>45382</v>
      </c>
      <c r="AB234" s="3" t="s">
        <v>36</v>
      </c>
      <c r="AC234" s="53">
        <v>1200000</v>
      </c>
      <c r="AD234" s="3" t="s">
        <v>42</v>
      </c>
      <c r="AE234" s="3" t="s">
        <v>37</v>
      </c>
    </row>
    <row r="235" spans="1:31" x14ac:dyDescent="0.3">
      <c r="A235" s="3" t="s">
        <v>402</v>
      </c>
      <c r="B235" s="3" t="s">
        <v>403</v>
      </c>
      <c r="C235" s="3" t="s">
        <v>1853</v>
      </c>
      <c r="D235" s="53">
        <v>8480000</v>
      </c>
      <c r="E235" s="53">
        <v>8480000</v>
      </c>
      <c r="F235" s="53">
        <v>0</v>
      </c>
      <c r="G235" s="53">
        <v>0</v>
      </c>
      <c r="H235" s="53">
        <v>0</v>
      </c>
      <c r="I235" s="53">
        <v>8479402.1899999995</v>
      </c>
      <c r="J235" s="53">
        <v>99.99295035377358</v>
      </c>
      <c r="K235" s="53">
        <v>0</v>
      </c>
      <c r="L235" s="53">
        <v>0</v>
      </c>
      <c r="M235" s="53">
        <v>8479402.1899999995</v>
      </c>
      <c r="N235" s="53">
        <v>0</v>
      </c>
      <c r="O235" s="53">
        <v>8479402.1899999995</v>
      </c>
      <c r="P235" s="53">
        <v>0</v>
      </c>
      <c r="Q235" s="53">
        <v>0</v>
      </c>
      <c r="R235" s="53">
        <v>0</v>
      </c>
      <c r="S235" s="3" t="s">
        <v>30</v>
      </c>
      <c r="T235" s="3" t="s">
        <v>31</v>
      </c>
      <c r="U235" s="3" t="s">
        <v>32</v>
      </c>
      <c r="V235" s="3" t="s">
        <v>31</v>
      </c>
      <c r="W235" s="3" t="s">
        <v>33</v>
      </c>
      <c r="X235" s="3" t="s">
        <v>34</v>
      </c>
      <c r="Y235" s="3" t="s">
        <v>35</v>
      </c>
      <c r="Z235" s="54">
        <v>44865</v>
      </c>
      <c r="AA235" s="54">
        <v>45382</v>
      </c>
      <c r="AB235" s="3" t="s">
        <v>36</v>
      </c>
      <c r="AC235" s="53">
        <v>8480000</v>
      </c>
      <c r="AD235" s="3" t="s">
        <v>32</v>
      </c>
      <c r="AE235" s="3" t="s">
        <v>37</v>
      </c>
    </row>
    <row r="236" spans="1:31" x14ac:dyDescent="0.3">
      <c r="A236" s="3" t="s">
        <v>596</v>
      </c>
      <c r="B236" s="3" t="s">
        <v>597</v>
      </c>
      <c r="C236" s="3" t="s">
        <v>1856</v>
      </c>
      <c r="D236" s="53">
        <v>2000000</v>
      </c>
      <c r="E236" s="53">
        <v>2000000</v>
      </c>
      <c r="F236" s="53">
        <v>0</v>
      </c>
      <c r="G236" s="53">
        <v>0</v>
      </c>
      <c r="H236" s="53">
        <v>0</v>
      </c>
      <c r="I236" s="53">
        <v>2105642.89</v>
      </c>
      <c r="J236" s="53">
        <v>105.2821445</v>
      </c>
      <c r="K236" s="53">
        <v>0</v>
      </c>
      <c r="L236" s="53">
        <v>0</v>
      </c>
      <c r="M236" s="53">
        <v>2105642.89</v>
      </c>
      <c r="N236" s="53">
        <v>0</v>
      </c>
      <c r="O236" s="53">
        <v>2105642.89</v>
      </c>
      <c r="P236" s="53">
        <v>0</v>
      </c>
      <c r="Q236" s="53">
        <v>0</v>
      </c>
      <c r="R236" s="53">
        <v>0</v>
      </c>
      <c r="S236" s="3" t="s">
        <v>152</v>
      </c>
      <c r="T236" s="3" t="s">
        <v>76</v>
      </c>
      <c r="U236" s="3" t="s">
        <v>77</v>
      </c>
      <c r="V236" s="3" t="s">
        <v>76</v>
      </c>
      <c r="W236" s="3" t="s">
        <v>33</v>
      </c>
      <c r="X236" s="3" t="s">
        <v>78</v>
      </c>
      <c r="Y236" s="3" t="s">
        <v>35</v>
      </c>
      <c r="Z236" s="54">
        <v>44874</v>
      </c>
      <c r="AA236" s="54">
        <v>45291</v>
      </c>
      <c r="AB236" s="3" t="s">
        <v>36</v>
      </c>
      <c r="AC236" s="53">
        <v>2000000</v>
      </c>
      <c r="AD236" s="3" t="s">
        <v>77</v>
      </c>
      <c r="AE236" s="3" t="s">
        <v>37</v>
      </c>
    </row>
    <row r="237" spans="1:31" x14ac:dyDescent="0.3">
      <c r="A237" s="3" t="s">
        <v>598</v>
      </c>
      <c r="B237" s="3" t="s">
        <v>599</v>
      </c>
      <c r="C237" s="3" t="s">
        <v>1853</v>
      </c>
      <c r="D237" s="53">
        <v>6900000</v>
      </c>
      <c r="E237" s="53">
        <v>6900000</v>
      </c>
      <c r="F237" s="53">
        <v>0</v>
      </c>
      <c r="G237" s="53">
        <v>0</v>
      </c>
      <c r="H237" s="53">
        <v>0</v>
      </c>
      <c r="I237" s="53">
        <v>7484497.0300000003</v>
      </c>
      <c r="J237" s="53">
        <v>108.47097144927537</v>
      </c>
      <c r="K237" s="53">
        <v>0</v>
      </c>
      <c r="L237" s="53">
        <v>0</v>
      </c>
      <c r="M237" s="53">
        <v>7484497.0300000003</v>
      </c>
      <c r="N237" s="53">
        <v>0</v>
      </c>
      <c r="O237" s="53">
        <v>7484497.0300000003</v>
      </c>
      <c r="P237" s="53">
        <v>0</v>
      </c>
      <c r="Q237" s="53">
        <v>0</v>
      </c>
      <c r="R237" s="53">
        <v>0</v>
      </c>
      <c r="S237" s="3" t="s">
        <v>391</v>
      </c>
      <c r="T237" s="3" t="s">
        <v>31</v>
      </c>
      <c r="U237" s="3" t="s">
        <v>32</v>
      </c>
      <c r="V237" s="3" t="s">
        <v>31</v>
      </c>
      <c r="W237" s="3" t="s">
        <v>33</v>
      </c>
      <c r="X237" s="3" t="s">
        <v>34</v>
      </c>
      <c r="Y237" s="3" t="s">
        <v>35</v>
      </c>
      <c r="Z237" s="54">
        <v>44866</v>
      </c>
      <c r="AA237" s="54">
        <v>45291</v>
      </c>
      <c r="AB237" s="3" t="s">
        <v>36</v>
      </c>
      <c r="AC237" s="53">
        <v>6900000</v>
      </c>
      <c r="AD237" s="3" t="s">
        <v>32</v>
      </c>
      <c r="AE237" s="3" t="s">
        <v>37</v>
      </c>
    </row>
    <row r="238" spans="1:31" x14ac:dyDescent="0.3">
      <c r="A238" s="3" t="s">
        <v>404</v>
      </c>
      <c r="B238" s="3" t="s">
        <v>405</v>
      </c>
      <c r="C238" s="3" t="s">
        <v>1853</v>
      </c>
      <c r="D238" s="53">
        <v>6000000</v>
      </c>
      <c r="E238" s="53">
        <v>6000000</v>
      </c>
      <c r="F238" s="53">
        <v>0</v>
      </c>
      <c r="G238" s="53">
        <v>0</v>
      </c>
      <c r="H238" s="53">
        <v>0</v>
      </c>
      <c r="I238" s="53">
        <v>5998747.5700000003</v>
      </c>
      <c r="J238" s="53">
        <v>99.979126166666674</v>
      </c>
      <c r="K238" s="53">
        <v>0</v>
      </c>
      <c r="L238" s="53">
        <v>0</v>
      </c>
      <c r="M238" s="53">
        <v>5998747.5700000003</v>
      </c>
      <c r="N238" s="53">
        <v>0</v>
      </c>
      <c r="O238" s="53">
        <v>5998747.5700000003</v>
      </c>
      <c r="P238" s="53">
        <v>0</v>
      </c>
      <c r="Q238" s="53">
        <v>0</v>
      </c>
      <c r="R238" s="53">
        <v>0</v>
      </c>
      <c r="S238" s="3" t="s">
        <v>30</v>
      </c>
      <c r="T238" s="3" t="s">
        <v>31</v>
      </c>
      <c r="U238" s="3" t="s">
        <v>32</v>
      </c>
      <c r="V238" s="3" t="s">
        <v>31</v>
      </c>
      <c r="W238" s="3" t="s">
        <v>33</v>
      </c>
      <c r="X238" s="3" t="s">
        <v>34</v>
      </c>
      <c r="Y238" s="3" t="s">
        <v>35</v>
      </c>
      <c r="Z238" s="54">
        <v>44866</v>
      </c>
      <c r="AA238" s="54">
        <v>45291</v>
      </c>
      <c r="AB238" s="3" t="s">
        <v>36</v>
      </c>
      <c r="AC238" s="53">
        <v>6000000</v>
      </c>
      <c r="AD238" s="3" t="s">
        <v>32</v>
      </c>
      <c r="AE238" s="3" t="s">
        <v>37</v>
      </c>
    </row>
    <row r="239" spans="1:31" x14ac:dyDescent="0.3">
      <c r="A239" s="3" t="s">
        <v>600</v>
      </c>
      <c r="B239" s="3" t="s">
        <v>601</v>
      </c>
      <c r="C239" s="3" t="s">
        <v>1853</v>
      </c>
      <c r="D239" s="53">
        <v>1600000</v>
      </c>
      <c r="E239" s="53">
        <v>1600000</v>
      </c>
      <c r="F239" s="53">
        <v>0</v>
      </c>
      <c r="G239" s="53">
        <v>0</v>
      </c>
      <c r="H239" s="53">
        <v>0</v>
      </c>
      <c r="I239" s="53">
        <v>1726696.54</v>
      </c>
      <c r="J239" s="53">
        <v>107.91853375000001</v>
      </c>
      <c r="K239" s="53">
        <v>0</v>
      </c>
      <c r="L239" s="53">
        <v>0</v>
      </c>
      <c r="M239" s="53">
        <v>1726696.54</v>
      </c>
      <c r="N239" s="53">
        <v>0</v>
      </c>
      <c r="O239" s="53">
        <v>1726696.54</v>
      </c>
      <c r="P239" s="53">
        <v>0</v>
      </c>
      <c r="Q239" s="53">
        <v>0</v>
      </c>
      <c r="R239" s="53">
        <v>0</v>
      </c>
      <c r="S239" s="3" t="s">
        <v>30</v>
      </c>
      <c r="T239" s="3" t="s">
        <v>31</v>
      </c>
      <c r="U239" s="3" t="s">
        <v>32</v>
      </c>
      <c r="V239" s="3" t="s">
        <v>31</v>
      </c>
      <c r="W239" s="3" t="s">
        <v>33</v>
      </c>
      <c r="X239" s="3" t="s">
        <v>34</v>
      </c>
      <c r="Y239" s="3" t="s">
        <v>35</v>
      </c>
      <c r="Z239" s="54">
        <v>44866</v>
      </c>
      <c r="AA239" s="54">
        <v>45322</v>
      </c>
      <c r="AB239" s="3" t="s">
        <v>36</v>
      </c>
      <c r="AC239" s="53">
        <v>1600000</v>
      </c>
      <c r="AD239" s="3" t="s">
        <v>32</v>
      </c>
      <c r="AE239" s="3" t="s">
        <v>37</v>
      </c>
    </row>
    <row r="240" spans="1:31" x14ac:dyDescent="0.3">
      <c r="A240" s="3" t="s">
        <v>602</v>
      </c>
      <c r="B240" s="3" t="s">
        <v>603</v>
      </c>
      <c r="C240" s="3" t="s">
        <v>1858</v>
      </c>
      <c r="D240" s="53">
        <v>4900000</v>
      </c>
      <c r="E240" s="53">
        <v>4900000</v>
      </c>
      <c r="F240" s="53">
        <v>0</v>
      </c>
      <c r="G240" s="53">
        <v>0</v>
      </c>
      <c r="H240" s="53">
        <v>0</v>
      </c>
      <c r="I240" s="53">
        <v>5140250.1100000003</v>
      </c>
      <c r="J240" s="53">
        <v>104.90306346938776</v>
      </c>
      <c r="K240" s="53">
        <v>0</v>
      </c>
      <c r="L240" s="53">
        <v>0</v>
      </c>
      <c r="M240" s="53">
        <v>5140250.1100000003</v>
      </c>
      <c r="N240" s="53">
        <v>0</v>
      </c>
      <c r="O240" s="53">
        <v>5140250.1100000003</v>
      </c>
      <c r="P240" s="53">
        <v>0</v>
      </c>
      <c r="Q240" s="53">
        <v>0</v>
      </c>
      <c r="R240" s="53">
        <v>0</v>
      </c>
      <c r="S240" s="3" t="s">
        <v>50</v>
      </c>
      <c r="T240" s="3" t="s">
        <v>51</v>
      </c>
      <c r="U240" s="3" t="s">
        <v>52</v>
      </c>
      <c r="V240" s="3" t="s">
        <v>51</v>
      </c>
      <c r="W240" s="3" t="s">
        <v>33</v>
      </c>
      <c r="X240" s="3" t="s">
        <v>53</v>
      </c>
      <c r="Y240" s="3" t="s">
        <v>35</v>
      </c>
      <c r="Z240" s="54">
        <v>44869</v>
      </c>
      <c r="AA240" s="54">
        <v>45657</v>
      </c>
      <c r="AB240" s="3" t="s">
        <v>36</v>
      </c>
      <c r="AC240" s="53">
        <v>4900000</v>
      </c>
      <c r="AD240" s="3" t="s">
        <v>52</v>
      </c>
      <c r="AE240" s="3" t="s">
        <v>37</v>
      </c>
    </row>
    <row r="241" spans="1:31" x14ac:dyDescent="0.3">
      <c r="A241" s="3" t="s">
        <v>604</v>
      </c>
      <c r="B241" s="3" t="s">
        <v>605</v>
      </c>
      <c r="C241" s="3" t="s">
        <v>1858</v>
      </c>
      <c r="D241" s="53">
        <v>4700000</v>
      </c>
      <c r="E241" s="53">
        <v>4700000</v>
      </c>
      <c r="F241" s="53">
        <v>0</v>
      </c>
      <c r="G241" s="53">
        <v>0</v>
      </c>
      <c r="H241" s="53">
        <v>0</v>
      </c>
      <c r="I241" s="53">
        <v>1734551.38</v>
      </c>
      <c r="J241" s="53">
        <v>36.905348510638298</v>
      </c>
      <c r="K241" s="53">
        <v>0</v>
      </c>
      <c r="L241" s="53">
        <v>0</v>
      </c>
      <c r="M241" s="53">
        <v>1734551.38</v>
      </c>
      <c r="N241" s="53">
        <v>0</v>
      </c>
      <c r="O241" s="53">
        <v>1734551.38</v>
      </c>
      <c r="P241" s="53">
        <v>0</v>
      </c>
      <c r="Q241" s="53">
        <v>0</v>
      </c>
      <c r="R241" s="53">
        <v>0</v>
      </c>
      <c r="S241" s="3" t="s">
        <v>50</v>
      </c>
      <c r="T241" s="3" t="s">
        <v>51</v>
      </c>
      <c r="U241" s="3" t="s">
        <v>52</v>
      </c>
      <c r="V241" s="3" t="s">
        <v>51</v>
      </c>
      <c r="W241" s="3" t="s">
        <v>33</v>
      </c>
      <c r="X241" s="3" t="s">
        <v>53</v>
      </c>
      <c r="Y241" s="3" t="s">
        <v>35</v>
      </c>
      <c r="Z241" s="54">
        <v>44869</v>
      </c>
      <c r="AA241" s="54">
        <v>45657</v>
      </c>
      <c r="AB241" s="3" t="s">
        <v>36</v>
      </c>
      <c r="AC241" s="53">
        <v>4700000</v>
      </c>
      <c r="AD241" s="3" t="s">
        <v>52</v>
      </c>
      <c r="AE241" s="3" t="s">
        <v>37</v>
      </c>
    </row>
    <row r="242" spans="1:31" x14ac:dyDescent="0.3">
      <c r="A242" s="3" t="s">
        <v>606</v>
      </c>
      <c r="B242" s="3" t="s">
        <v>607</v>
      </c>
      <c r="C242" s="3" t="s">
        <v>1860</v>
      </c>
      <c r="D242" s="53">
        <v>1800000</v>
      </c>
      <c r="E242" s="53">
        <v>1800000</v>
      </c>
      <c r="F242" s="53">
        <v>0</v>
      </c>
      <c r="G242" s="53">
        <v>0</v>
      </c>
      <c r="H242" s="53">
        <v>0</v>
      </c>
      <c r="I242" s="53">
        <v>1808774.35</v>
      </c>
      <c r="J242" s="53">
        <v>100.4874638888889</v>
      </c>
      <c r="K242" s="53">
        <v>0</v>
      </c>
      <c r="L242" s="53">
        <v>0</v>
      </c>
      <c r="M242" s="53">
        <v>1808774.35</v>
      </c>
      <c r="N242" s="53">
        <v>0</v>
      </c>
      <c r="O242" s="53">
        <v>1808774.35</v>
      </c>
      <c r="P242" s="53">
        <v>0</v>
      </c>
      <c r="Q242" s="53">
        <v>0</v>
      </c>
      <c r="R242" s="53">
        <v>0</v>
      </c>
      <c r="S242" s="3" t="s">
        <v>129</v>
      </c>
      <c r="T242" s="3" t="s">
        <v>112</v>
      </c>
      <c r="U242" s="3" t="s">
        <v>113</v>
      </c>
      <c r="V242" s="3" t="s">
        <v>112</v>
      </c>
      <c r="W242" s="3" t="s">
        <v>33</v>
      </c>
      <c r="X242" s="3" t="s">
        <v>114</v>
      </c>
      <c r="Y242" s="3" t="s">
        <v>35</v>
      </c>
      <c r="Z242" s="54">
        <v>44891</v>
      </c>
      <c r="AA242" s="54">
        <v>45656</v>
      </c>
      <c r="AB242" s="3" t="s">
        <v>36</v>
      </c>
      <c r="AC242" s="53">
        <v>1800000</v>
      </c>
      <c r="AD242" s="3" t="s">
        <v>113</v>
      </c>
      <c r="AE242" s="3" t="s">
        <v>37</v>
      </c>
    </row>
    <row r="243" spans="1:31" x14ac:dyDescent="0.3">
      <c r="A243" s="3" t="s">
        <v>809</v>
      </c>
      <c r="B243" s="3" t="s">
        <v>810</v>
      </c>
      <c r="C243" s="3" t="s">
        <v>1859</v>
      </c>
      <c r="D243" s="53">
        <v>12700000</v>
      </c>
      <c r="E243" s="53">
        <v>12700000</v>
      </c>
      <c r="F243" s="53">
        <v>0</v>
      </c>
      <c r="G243" s="53">
        <v>0</v>
      </c>
      <c r="H243" s="53">
        <v>0</v>
      </c>
      <c r="I243" s="53">
        <v>8103609.75</v>
      </c>
      <c r="J243" s="53">
        <v>63.807950787401573</v>
      </c>
      <c r="K243" s="53">
        <v>0</v>
      </c>
      <c r="L243" s="53">
        <v>0</v>
      </c>
      <c r="M243" s="53">
        <v>8103609.75</v>
      </c>
      <c r="N243" s="53">
        <v>0</v>
      </c>
      <c r="O243" s="53">
        <v>8103609.75</v>
      </c>
      <c r="P243" s="53">
        <v>0</v>
      </c>
      <c r="Q243" s="53">
        <v>-35135.599999999999</v>
      </c>
      <c r="R243" s="53">
        <v>0</v>
      </c>
      <c r="S243" s="3" t="s">
        <v>161</v>
      </c>
      <c r="T243" s="3" t="s">
        <v>162</v>
      </c>
      <c r="U243" s="3" t="s">
        <v>163</v>
      </c>
      <c r="V243" s="3" t="s">
        <v>162</v>
      </c>
      <c r="W243" s="3" t="s">
        <v>33</v>
      </c>
      <c r="X243" s="3" t="s">
        <v>164</v>
      </c>
      <c r="Y243" s="3" t="s">
        <v>44</v>
      </c>
      <c r="Z243" s="54">
        <v>44874</v>
      </c>
      <c r="AA243" s="54">
        <v>45382</v>
      </c>
      <c r="AB243" s="3" t="s">
        <v>36</v>
      </c>
      <c r="AC243" s="53">
        <v>12700000</v>
      </c>
      <c r="AD243" s="3" t="s">
        <v>163</v>
      </c>
      <c r="AE243" s="3" t="s">
        <v>37</v>
      </c>
    </row>
    <row r="244" spans="1:31" x14ac:dyDescent="0.3">
      <c r="A244" s="3" t="s">
        <v>811</v>
      </c>
      <c r="B244" s="3" t="s">
        <v>812</v>
      </c>
      <c r="C244" s="3" t="s">
        <v>1854</v>
      </c>
      <c r="D244" s="53">
        <v>1200000</v>
      </c>
      <c r="E244" s="53">
        <v>1200000</v>
      </c>
      <c r="F244" s="53">
        <v>0</v>
      </c>
      <c r="G244" s="53">
        <v>0</v>
      </c>
      <c r="H244" s="53">
        <v>0</v>
      </c>
      <c r="I244" s="53">
        <v>964035.19</v>
      </c>
      <c r="J244" s="53">
        <v>80.336265833333329</v>
      </c>
      <c r="K244" s="53">
        <v>0</v>
      </c>
      <c r="L244" s="53">
        <v>0</v>
      </c>
      <c r="M244" s="53">
        <v>964035.19</v>
      </c>
      <c r="N244" s="53">
        <v>0</v>
      </c>
      <c r="O244" s="53">
        <v>964035.19</v>
      </c>
      <c r="P244" s="53">
        <v>0</v>
      </c>
      <c r="Q244" s="53">
        <v>0</v>
      </c>
      <c r="R244" s="53">
        <v>0</v>
      </c>
      <c r="S244" s="3" t="s">
        <v>72</v>
      </c>
      <c r="T244" s="3" t="s">
        <v>41</v>
      </c>
      <c r="U244" s="3" t="s">
        <v>42</v>
      </c>
      <c r="V244" s="3" t="s">
        <v>41</v>
      </c>
      <c r="W244" s="3" t="s">
        <v>33</v>
      </c>
      <c r="X244" s="3" t="s">
        <v>43</v>
      </c>
      <c r="Y244" s="3" t="s">
        <v>44</v>
      </c>
      <c r="Z244" s="54">
        <v>44880</v>
      </c>
      <c r="AA244" s="54">
        <v>45382</v>
      </c>
      <c r="AB244" s="3" t="s">
        <v>36</v>
      </c>
      <c r="AC244" s="53">
        <v>1200000</v>
      </c>
      <c r="AD244" s="3" t="s">
        <v>42</v>
      </c>
      <c r="AE244" s="3" t="s">
        <v>37</v>
      </c>
    </row>
    <row r="245" spans="1:31" x14ac:dyDescent="0.3">
      <c r="A245" s="3" t="s">
        <v>608</v>
      </c>
      <c r="B245" s="3" t="s">
        <v>609</v>
      </c>
      <c r="C245" s="3" t="s">
        <v>1854</v>
      </c>
      <c r="D245" s="53">
        <v>3500000</v>
      </c>
      <c r="E245" s="53">
        <v>3500000</v>
      </c>
      <c r="F245" s="53">
        <v>0</v>
      </c>
      <c r="G245" s="53">
        <v>0</v>
      </c>
      <c r="H245" s="53">
        <v>0</v>
      </c>
      <c r="I245" s="53">
        <v>3497604.57</v>
      </c>
      <c r="J245" s="53">
        <v>99.931559142857139</v>
      </c>
      <c r="K245" s="53">
        <v>0</v>
      </c>
      <c r="L245" s="53">
        <v>0</v>
      </c>
      <c r="M245" s="53">
        <v>3497604.57</v>
      </c>
      <c r="N245" s="53">
        <v>0</v>
      </c>
      <c r="O245" s="53">
        <v>3497604.57</v>
      </c>
      <c r="P245" s="53">
        <v>0</v>
      </c>
      <c r="Q245" s="53">
        <v>0</v>
      </c>
      <c r="R245" s="53">
        <v>0</v>
      </c>
      <c r="S245" s="3" t="s">
        <v>72</v>
      </c>
      <c r="T245" s="3" t="s">
        <v>41</v>
      </c>
      <c r="U245" s="3" t="s">
        <v>42</v>
      </c>
      <c r="V245" s="3" t="s">
        <v>41</v>
      </c>
      <c r="W245" s="3" t="s">
        <v>33</v>
      </c>
      <c r="X245" s="3" t="s">
        <v>43</v>
      </c>
      <c r="Y245" s="3" t="s">
        <v>35</v>
      </c>
      <c r="Z245" s="54">
        <v>44880</v>
      </c>
      <c r="AA245" s="54">
        <v>45382</v>
      </c>
      <c r="AB245" s="3" t="s">
        <v>36</v>
      </c>
      <c r="AC245" s="53">
        <v>3500000</v>
      </c>
      <c r="AD245" s="3" t="s">
        <v>42</v>
      </c>
      <c r="AE245" s="3" t="s">
        <v>37</v>
      </c>
    </row>
    <row r="246" spans="1:31" x14ac:dyDescent="0.3">
      <c r="A246" s="3" t="s">
        <v>813</v>
      </c>
      <c r="B246" s="3" t="s">
        <v>814</v>
      </c>
      <c r="C246" s="3" t="s">
        <v>1855</v>
      </c>
      <c r="D246" s="53">
        <v>750000</v>
      </c>
      <c r="E246" s="53">
        <v>750000</v>
      </c>
      <c r="F246" s="53">
        <v>0</v>
      </c>
      <c r="G246" s="53">
        <v>0</v>
      </c>
      <c r="H246" s="53">
        <v>0</v>
      </c>
      <c r="I246" s="53">
        <v>492131.7</v>
      </c>
      <c r="J246" s="53">
        <v>65.617559999999997</v>
      </c>
      <c r="K246" s="53">
        <v>0</v>
      </c>
      <c r="L246" s="53">
        <v>0</v>
      </c>
      <c r="M246" s="53">
        <v>492131.7</v>
      </c>
      <c r="N246" s="53">
        <v>0</v>
      </c>
      <c r="O246" s="53">
        <v>492131.7</v>
      </c>
      <c r="P246" s="53">
        <v>0</v>
      </c>
      <c r="Q246" s="53">
        <v>0</v>
      </c>
      <c r="R246" s="53">
        <v>0</v>
      </c>
      <c r="S246" s="3" t="s">
        <v>286</v>
      </c>
      <c r="T246" s="3" t="s">
        <v>57</v>
      </c>
      <c r="U246" s="3" t="s">
        <v>58</v>
      </c>
      <c r="V246" s="3" t="s">
        <v>57</v>
      </c>
      <c r="W246" s="3" t="s">
        <v>33</v>
      </c>
      <c r="X246" s="3" t="s">
        <v>59</v>
      </c>
      <c r="Y246" s="3" t="s">
        <v>44</v>
      </c>
      <c r="Z246" s="54">
        <v>44880</v>
      </c>
      <c r="AA246" s="54">
        <v>45596</v>
      </c>
      <c r="AB246" s="3" t="s">
        <v>36</v>
      </c>
      <c r="AC246" s="53">
        <v>750000</v>
      </c>
      <c r="AD246" s="3" t="s">
        <v>58</v>
      </c>
      <c r="AE246" s="3" t="s">
        <v>37</v>
      </c>
    </row>
    <row r="247" spans="1:31" x14ac:dyDescent="0.3">
      <c r="A247" s="3" t="s">
        <v>406</v>
      </c>
      <c r="B247" s="3" t="s">
        <v>407</v>
      </c>
      <c r="C247" s="3" t="s">
        <v>1854</v>
      </c>
      <c r="D247" s="53">
        <v>8000000</v>
      </c>
      <c r="E247" s="53">
        <v>8000000</v>
      </c>
      <c r="F247" s="53">
        <v>0</v>
      </c>
      <c r="G247" s="53">
        <v>0</v>
      </c>
      <c r="H247" s="53">
        <v>0</v>
      </c>
      <c r="I247" s="53">
        <v>8614329.8699999992</v>
      </c>
      <c r="J247" s="53">
        <v>107.67912337499999</v>
      </c>
      <c r="K247" s="53">
        <v>0</v>
      </c>
      <c r="L247" s="53">
        <v>0</v>
      </c>
      <c r="M247" s="53">
        <v>8614329.8699999992</v>
      </c>
      <c r="N247" s="53">
        <v>0</v>
      </c>
      <c r="O247" s="53">
        <v>8614329.8699999992</v>
      </c>
      <c r="P247" s="53">
        <v>0</v>
      </c>
      <c r="Q247" s="53">
        <v>0</v>
      </c>
      <c r="R247" s="53">
        <v>0</v>
      </c>
      <c r="S247" s="3" t="s">
        <v>72</v>
      </c>
      <c r="T247" s="3" t="s">
        <v>41</v>
      </c>
      <c r="U247" s="3" t="s">
        <v>42</v>
      </c>
      <c r="V247" s="3" t="s">
        <v>41</v>
      </c>
      <c r="W247" s="3" t="s">
        <v>33</v>
      </c>
      <c r="X247" s="3" t="s">
        <v>43</v>
      </c>
      <c r="Y247" s="3" t="s">
        <v>35</v>
      </c>
      <c r="Z247" s="54">
        <v>44887</v>
      </c>
      <c r="AA247" s="54">
        <v>45260</v>
      </c>
      <c r="AB247" s="3" t="s">
        <v>36</v>
      </c>
      <c r="AC247" s="53">
        <v>8000000</v>
      </c>
      <c r="AD247" s="3" t="s">
        <v>42</v>
      </c>
      <c r="AE247" s="3" t="s">
        <v>37</v>
      </c>
    </row>
    <row r="248" spans="1:31" x14ac:dyDescent="0.3">
      <c r="A248" s="3" t="s">
        <v>408</v>
      </c>
      <c r="B248" s="3" t="s">
        <v>409</v>
      </c>
      <c r="C248" s="3" t="s">
        <v>1855</v>
      </c>
      <c r="D248" s="53">
        <v>2200000</v>
      </c>
      <c r="E248" s="53">
        <v>2200000</v>
      </c>
      <c r="F248" s="53">
        <v>0</v>
      </c>
      <c r="G248" s="53">
        <v>0</v>
      </c>
      <c r="H248" s="53">
        <v>0</v>
      </c>
      <c r="I248" s="53">
        <v>1314767.6200000001</v>
      </c>
      <c r="J248" s="53">
        <v>59.762164545454553</v>
      </c>
      <c r="K248" s="53">
        <v>0</v>
      </c>
      <c r="L248" s="53">
        <v>0</v>
      </c>
      <c r="M248" s="53">
        <v>1314767.6200000001</v>
      </c>
      <c r="N248" s="53">
        <v>0</v>
      </c>
      <c r="O248" s="53">
        <v>1314767.6200000001</v>
      </c>
      <c r="P248" s="53">
        <v>0</v>
      </c>
      <c r="Q248" s="53">
        <v>0</v>
      </c>
      <c r="R248" s="53">
        <v>0</v>
      </c>
      <c r="S248" s="3" t="s">
        <v>56</v>
      </c>
      <c r="T248" s="3" t="s">
        <v>57</v>
      </c>
      <c r="U248" s="3" t="s">
        <v>58</v>
      </c>
      <c r="V248" s="3" t="s">
        <v>57</v>
      </c>
      <c r="W248" s="3" t="s">
        <v>33</v>
      </c>
      <c r="X248" s="3" t="s">
        <v>59</v>
      </c>
      <c r="Y248" s="3" t="s">
        <v>35</v>
      </c>
      <c r="Z248" s="54">
        <v>44882</v>
      </c>
      <c r="AA248" s="54">
        <v>45626</v>
      </c>
      <c r="AB248" s="3" t="s">
        <v>36</v>
      </c>
      <c r="AC248" s="53">
        <v>2200000</v>
      </c>
      <c r="AD248" s="3" t="s">
        <v>58</v>
      </c>
      <c r="AE248" s="3" t="s">
        <v>37</v>
      </c>
    </row>
    <row r="249" spans="1:31" x14ac:dyDescent="0.3">
      <c r="A249" s="3" t="s">
        <v>410</v>
      </c>
      <c r="B249" s="3" t="s">
        <v>411</v>
      </c>
      <c r="C249" s="3" t="s">
        <v>1854</v>
      </c>
      <c r="D249" s="53">
        <v>7100000</v>
      </c>
      <c r="E249" s="53">
        <v>7100000</v>
      </c>
      <c r="F249" s="53">
        <v>0</v>
      </c>
      <c r="G249" s="53">
        <v>0</v>
      </c>
      <c r="H249" s="53">
        <v>0</v>
      </c>
      <c r="I249" s="53">
        <v>7771812.71</v>
      </c>
      <c r="J249" s="53">
        <v>109.46215084507043</v>
      </c>
      <c r="K249" s="53">
        <v>0</v>
      </c>
      <c r="L249" s="53">
        <v>0</v>
      </c>
      <c r="M249" s="53">
        <v>7771812.71</v>
      </c>
      <c r="N249" s="53">
        <v>0</v>
      </c>
      <c r="O249" s="53">
        <v>7771812.71</v>
      </c>
      <c r="P249" s="53">
        <v>0</v>
      </c>
      <c r="Q249" s="53">
        <v>0</v>
      </c>
      <c r="R249" s="53">
        <v>0</v>
      </c>
      <c r="S249" s="3" t="s">
        <v>72</v>
      </c>
      <c r="T249" s="3" t="s">
        <v>41</v>
      </c>
      <c r="U249" s="3" t="s">
        <v>42</v>
      </c>
      <c r="V249" s="3" t="s">
        <v>41</v>
      </c>
      <c r="W249" s="3" t="s">
        <v>33</v>
      </c>
      <c r="X249" s="3" t="s">
        <v>43</v>
      </c>
      <c r="Y249" s="3" t="s">
        <v>35</v>
      </c>
      <c r="Z249" s="54">
        <v>44887</v>
      </c>
      <c r="AA249" s="54">
        <v>45260</v>
      </c>
      <c r="AB249" s="3" t="s">
        <v>36</v>
      </c>
      <c r="AC249" s="53">
        <v>7100000</v>
      </c>
      <c r="AD249" s="3" t="s">
        <v>42</v>
      </c>
      <c r="AE249" s="3" t="s">
        <v>37</v>
      </c>
    </row>
    <row r="250" spans="1:31" x14ac:dyDescent="0.3">
      <c r="A250" s="3" t="s">
        <v>815</v>
      </c>
      <c r="B250" s="3" t="s">
        <v>816</v>
      </c>
      <c r="C250" s="3" t="s">
        <v>1856</v>
      </c>
      <c r="D250" s="53">
        <v>9800000</v>
      </c>
      <c r="E250" s="53">
        <v>9800000</v>
      </c>
      <c r="F250" s="53">
        <v>0</v>
      </c>
      <c r="G250" s="53">
        <v>0</v>
      </c>
      <c r="H250" s="53">
        <v>0</v>
      </c>
      <c r="I250" s="53">
        <v>9775007.6300000008</v>
      </c>
      <c r="J250" s="53">
        <v>99.744975816326544</v>
      </c>
      <c r="K250" s="53">
        <v>0</v>
      </c>
      <c r="L250" s="53">
        <v>0</v>
      </c>
      <c r="M250" s="53">
        <v>9775007.6300000008</v>
      </c>
      <c r="N250" s="53">
        <v>0</v>
      </c>
      <c r="O250" s="53">
        <v>9775007.6300000008</v>
      </c>
      <c r="P250" s="53">
        <v>0</v>
      </c>
      <c r="Q250" s="53">
        <v>0</v>
      </c>
      <c r="R250" s="53">
        <v>0</v>
      </c>
      <c r="S250" s="3" t="s">
        <v>152</v>
      </c>
      <c r="T250" s="3" t="s">
        <v>76</v>
      </c>
      <c r="U250" s="3" t="s">
        <v>77</v>
      </c>
      <c r="V250" s="3" t="s">
        <v>76</v>
      </c>
      <c r="W250" s="3" t="s">
        <v>33</v>
      </c>
      <c r="X250" s="3" t="s">
        <v>78</v>
      </c>
      <c r="Y250" s="3" t="s">
        <v>35</v>
      </c>
      <c r="Z250" s="54">
        <v>44893</v>
      </c>
      <c r="AA250" s="54">
        <v>45382</v>
      </c>
      <c r="AB250" s="3" t="s">
        <v>36</v>
      </c>
      <c r="AC250" s="53">
        <v>9800000</v>
      </c>
      <c r="AD250" s="3" t="s">
        <v>77</v>
      </c>
      <c r="AE250" s="3" t="s">
        <v>37</v>
      </c>
    </row>
    <row r="251" spans="1:31" x14ac:dyDescent="0.3">
      <c r="A251" s="3" t="s">
        <v>610</v>
      </c>
      <c r="B251" s="3" t="s">
        <v>611</v>
      </c>
      <c r="C251" s="3" t="s">
        <v>1856</v>
      </c>
      <c r="D251" s="53">
        <v>8900000</v>
      </c>
      <c r="E251" s="53">
        <v>8900000</v>
      </c>
      <c r="F251" s="53">
        <v>0</v>
      </c>
      <c r="G251" s="53">
        <v>0</v>
      </c>
      <c r="H251" s="53">
        <v>0</v>
      </c>
      <c r="I251" s="53">
        <v>8898375.8000000007</v>
      </c>
      <c r="J251" s="53">
        <v>99.981750561797767</v>
      </c>
      <c r="K251" s="53">
        <v>0</v>
      </c>
      <c r="L251" s="53">
        <v>0</v>
      </c>
      <c r="M251" s="53">
        <v>8898375.8000000007</v>
      </c>
      <c r="N251" s="53">
        <v>0</v>
      </c>
      <c r="O251" s="53">
        <v>8898375.8000000007</v>
      </c>
      <c r="P251" s="53">
        <v>0</v>
      </c>
      <c r="Q251" s="53">
        <v>0</v>
      </c>
      <c r="R251" s="53">
        <v>0</v>
      </c>
      <c r="S251" s="3" t="s">
        <v>152</v>
      </c>
      <c r="T251" s="3" t="s">
        <v>76</v>
      </c>
      <c r="U251" s="3" t="s">
        <v>77</v>
      </c>
      <c r="V251" s="3" t="s">
        <v>76</v>
      </c>
      <c r="W251" s="3" t="s">
        <v>33</v>
      </c>
      <c r="X251" s="3" t="s">
        <v>78</v>
      </c>
      <c r="Y251" s="3" t="s">
        <v>35</v>
      </c>
      <c r="Z251" s="54">
        <v>44893</v>
      </c>
      <c r="AA251" s="54">
        <v>45382</v>
      </c>
      <c r="AB251" s="3" t="s">
        <v>36</v>
      </c>
      <c r="AC251" s="53">
        <v>8900000</v>
      </c>
      <c r="AD251" s="3" t="s">
        <v>77</v>
      </c>
      <c r="AE251" s="3" t="s">
        <v>37</v>
      </c>
    </row>
    <row r="252" spans="1:31" x14ac:dyDescent="0.3">
      <c r="A252" s="3" t="s">
        <v>612</v>
      </c>
      <c r="B252" s="3" t="s">
        <v>613</v>
      </c>
      <c r="C252" s="3" t="s">
        <v>1855</v>
      </c>
      <c r="D252" s="53">
        <v>1200000</v>
      </c>
      <c r="E252" s="53">
        <v>1200000</v>
      </c>
      <c r="F252" s="53">
        <v>0</v>
      </c>
      <c r="G252" s="53">
        <v>0</v>
      </c>
      <c r="H252" s="53">
        <v>0</v>
      </c>
      <c r="I252" s="53">
        <v>1088624.3</v>
      </c>
      <c r="J252" s="53">
        <v>90.718691666666672</v>
      </c>
      <c r="K252" s="53">
        <v>0</v>
      </c>
      <c r="L252" s="53">
        <v>0</v>
      </c>
      <c r="M252" s="53">
        <v>1088624.3</v>
      </c>
      <c r="N252" s="53">
        <v>0</v>
      </c>
      <c r="O252" s="53">
        <v>1088624.3</v>
      </c>
      <c r="P252" s="53">
        <v>0</v>
      </c>
      <c r="Q252" s="53">
        <v>0</v>
      </c>
      <c r="R252" s="53">
        <v>0</v>
      </c>
      <c r="S252" s="3" t="s">
        <v>56</v>
      </c>
      <c r="T252" s="3" t="s">
        <v>57</v>
      </c>
      <c r="U252" s="3" t="s">
        <v>58</v>
      </c>
      <c r="V252" s="3" t="s">
        <v>57</v>
      </c>
      <c r="W252" s="3" t="s">
        <v>33</v>
      </c>
      <c r="X252" s="3" t="s">
        <v>59</v>
      </c>
      <c r="Y252" s="3" t="s">
        <v>35</v>
      </c>
      <c r="Z252" s="54">
        <v>44889</v>
      </c>
      <c r="AA252" s="54">
        <v>45412</v>
      </c>
      <c r="AB252" s="3" t="s">
        <v>36</v>
      </c>
      <c r="AC252" s="53">
        <v>1200000</v>
      </c>
      <c r="AD252" s="3" t="s">
        <v>58</v>
      </c>
      <c r="AE252" s="3" t="s">
        <v>37</v>
      </c>
    </row>
    <row r="253" spans="1:31" x14ac:dyDescent="0.3">
      <c r="A253" s="3" t="s">
        <v>817</v>
      </c>
      <c r="B253" s="3" t="s">
        <v>818</v>
      </c>
      <c r="C253" s="3" t="s">
        <v>1857</v>
      </c>
      <c r="D253" s="53">
        <v>1200000</v>
      </c>
      <c r="E253" s="53">
        <v>1200000</v>
      </c>
      <c r="F253" s="53">
        <v>0</v>
      </c>
      <c r="G253" s="53">
        <v>0</v>
      </c>
      <c r="H253" s="53">
        <v>0</v>
      </c>
      <c r="I253" s="53">
        <v>1106663.1399999999</v>
      </c>
      <c r="J253" s="53">
        <v>92.221928333333324</v>
      </c>
      <c r="K253" s="53">
        <v>0</v>
      </c>
      <c r="L253" s="53">
        <v>0</v>
      </c>
      <c r="M253" s="53">
        <v>1106663.1399999999</v>
      </c>
      <c r="N253" s="53">
        <v>0</v>
      </c>
      <c r="O253" s="53">
        <v>1106663.1399999999</v>
      </c>
      <c r="P253" s="53">
        <v>0</v>
      </c>
      <c r="Q253" s="53">
        <v>0</v>
      </c>
      <c r="R253" s="53">
        <v>0</v>
      </c>
      <c r="S253" s="3" t="s">
        <v>208</v>
      </c>
      <c r="T253" s="3" t="s">
        <v>100</v>
      </c>
      <c r="U253" s="3" t="s">
        <v>101</v>
      </c>
      <c r="V253" s="3" t="s">
        <v>100</v>
      </c>
      <c r="W253" s="3" t="s">
        <v>33</v>
      </c>
      <c r="X253" s="3" t="s">
        <v>102</v>
      </c>
      <c r="Y253" s="3" t="s">
        <v>265</v>
      </c>
      <c r="Z253" s="54">
        <v>44895</v>
      </c>
      <c r="AA253" s="54">
        <v>45260</v>
      </c>
      <c r="AB253" s="3" t="s">
        <v>36</v>
      </c>
      <c r="AC253" s="53">
        <v>1200000</v>
      </c>
      <c r="AD253" s="3" t="s">
        <v>101</v>
      </c>
      <c r="AE253" s="3" t="s">
        <v>37</v>
      </c>
    </row>
    <row r="254" spans="1:31" x14ac:dyDescent="0.3">
      <c r="A254" s="3" t="s">
        <v>412</v>
      </c>
      <c r="B254" s="3" t="s">
        <v>413</v>
      </c>
      <c r="C254" s="3" t="s">
        <v>1860</v>
      </c>
      <c r="D254" s="53">
        <v>10800000</v>
      </c>
      <c r="E254" s="53">
        <v>10800000</v>
      </c>
      <c r="F254" s="53">
        <v>0</v>
      </c>
      <c r="G254" s="53">
        <v>0</v>
      </c>
      <c r="H254" s="53">
        <v>0</v>
      </c>
      <c r="I254" s="53">
        <v>10595835.289999999</v>
      </c>
      <c r="J254" s="53">
        <v>98.109586018518513</v>
      </c>
      <c r="K254" s="53">
        <v>0</v>
      </c>
      <c r="L254" s="53">
        <v>0</v>
      </c>
      <c r="M254" s="53">
        <v>10595835.289999999</v>
      </c>
      <c r="N254" s="53">
        <v>0</v>
      </c>
      <c r="O254" s="53">
        <v>10595835.289999999</v>
      </c>
      <c r="P254" s="53">
        <v>0</v>
      </c>
      <c r="Q254" s="53">
        <v>0</v>
      </c>
      <c r="R254" s="53">
        <v>0</v>
      </c>
      <c r="S254" s="3" t="s">
        <v>129</v>
      </c>
      <c r="T254" s="3" t="s">
        <v>112</v>
      </c>
      <c r="U254" s="3" t="s">
        <v>113</v>
      </c>
      <c r="V254" s="3" t="s">
        <v>112</v>
      </c>
      <c r="W254" s="3" t="s">
        <v>33</v>
      </c>
      <c r="X254" s="3" t="s">
        <v>114</v>
      </c>
      <c r="Y254" s="3" t="s">
        <v>35</v>
      </c>
      <c r="Z254" s="54">
        <v>44895</v>
      </c>
      <c r="AA254" s="54">
        <v>45382</v>
      </c>
      <c r="AB254" s="3" t="s">
        <v>36</v>
      </c>
      <c r="AC254" s="53">
        <v>10800000</v>
      </c>
      <c r="AD254" s="3" t="s">
        <v>113</v>
      </c>
      <c r="AE254" s="3" t="s">
        <v>37</v>
      </c>
    </row>
    <row r="255" spans="1:31" x14ac:dyDescent="0.3">
      <c r="A255" s="3" t="s">
        <v>819</v>
      </c>
      <c r="B255" s="3" t="s">
        <v>820</v>
      </c>
      <c r="C255" s="3" t="s">
        <v>1853</v>
      </c>
      <c r="D255" s="53">
        <v>1800000</v>
      </c>
      <c r="E255" s="53">
        <v>1800000</v>
      </c>
      <c r="F255" s="53">
        <v>0</v>
      </c>
      <c r="G255" s="53">
        <v>0</v>
      </c>
      <c r="H255" s="53">
        <v>0</v>
      </c>
      <c r="I255" s="53">
        <v>1778790.6</v>
      </c>
      <c r="J255" s="53">
        <v>98.821700000000007</v>
      </c>
      <c r="K255" s="53">
        <v>0</v>
      </c>
      <c r="L255" s="53">
        <v>0</v>
      </c>
      <c r="M255" s="53">
        <v>1778790.6</v>
      </c>
      <c r="N255" s="53">
        <v>0</v>
      </c>
      <c r="O255" s="53">
        <v>1778790.6</v>
      </c>
      <c r="P255" s="53">
        <v>0</v>
      </c>
      <c r="Q255" s="53">
        <v>0</v>
      </c>
      <c r="R255" s="53">
        <v>0</v>
      </c>
      <c r="S255" s="3" t="s">
        <v>391</v>
      </c>
      <c r="T255" s="3" t="s">
        <v>31</v>
      </c>
      <c r="U255" s="3" t="s">
        <v>32</v>
      </c>
      <c r="V255" s="3" t="s">
        <v>31</v>
      </c>
      <c r="W255" s="3" t="s">
        <v>33</v>
      </c>
      <c r="X255" s="3" t="s">
        <v>34</v>
      </c>
      <c r="Y255" s="3" t="s">
        <v>35</v>
      </c>
      <c r="Z255" s="54">
        <v>44895</v>
      </c>
      <c r="AA255" s="54">
        <v>45291</v>
      </c>
      <c r="AB255" s="3" t="s">
        <v>36</v>
      </c>
      <c r="AC255" s="53">
        <v>1800000</v>
      </c>
      <c r="AD255" s="3" t="s">
        <v>32</v>
      </c>
      <c r="AE255" s="3" t="s">
        <v>37</v>
      </c>
    </row>
    <row r="256" spans="1:31" x14ac:dyDescent="0.3">
      <c r="A256" s="3" t="s">
        <v>614</v>
      </c>
      <c r="B256" s="3" t="s">
        <v>615</v>
      </c>
      <c r="C256" s="3" t="s">
        <v>1860</v>
      </c>
      <c r="D256" s="53">
        <v>1800000</v>
      </c>
      <c r="E256" s="53">
        <v>1800000</v>
      </c>
      <c r="F256" s="53">
        <v>0</v>
      </c>
      <c r="G256" s="53">
        <v>0</v>
      </c>
      <c r="H256" s="53">
        <v>0</v>
      </c>
      <c r="I256" s="53">
        <v>1770535.74</v>
      </c>
      <c r="J256" s="53">
        <v>98.363096666666664</v>
      </c>
      <c r="K256" s="53">
        <v>0</v>
      </c>
      <c r="L256" s="53">
        <v>0</v>
      </c>
      <c r="M256" s="53">
        <v>1770535.74</v>
      </c>
      <c r="N256" s="53">
        <v>0</v>
      </c>
      <c r="O256" s="53">
        <v>1770535.74</v>
      </c>
      <c r="P256" s="53">
        <v>0</v>
      </c>
      <c r="Q256" s="53">
        <v>0</v>
      </c>
      <c r="R256" s="53">
        <v>0</v>
      </c>
      <c r="S256" s="3" t="s">
        <v>129</v>
      </c>
      <c r="T256" s="3" t="s">
        <v>112</v>
      </c>
      <c r="U256" s="3" t="s">
        <v>113</v>
      </c>
      <c r="V256" s="3" t="s">
        <v>112</v>
      </c>
      <c r="W256" s="3" t="s">
        <v>33</v>
      </c>
      <c r="X256" s="3" t="s">
        <v>114</v>
      </c>
      <c r="Y256" s="3" t="s">
        <v>35</v>
      </c>
      <c r="Z256" s="54">
        <v>44895</v>
      </c>
      <c r="AA256" s="54">
        <v>45382</v>
      </c>
      <c r="AB256" s="3" t="s">
        <v>36</v>
      </c>
      <c r="AC256" s="53">
        <v>1800000</v>
      </c>
      <c r="AD256" s="3" t="s">
        <v>113</v>
      </c>
      <c r="AE256" s="3" t="s">
        <v>37</v>
      </c>
    </row>
    <row r="257" spans="1:31" x14ac:dyDescent="0.3">
      <c r="A257" s="3" t="s">
        <v>821</v>
      </c>
      <c r="B257" s="3" t="s">
        <v>822</v>
      </c>
      <c r="C257" s="3" t="s">
        <v>1858</v>
      </c>
      <c r="D257" s="53">
        <v>2000000</v>
      </c>
      <c r="E257" s="53">
        <v>2000000</v>
      </c>
      <c r="F257" s="53">
        <v>0</v>
      </c>
      <c r="G257" s="53">
        <v>0</v>
      </c>
      <c r="H257" s="53">
        <v>0</v>
      </c>
      <c r="I257" s="53">
        <v>1981121.07</v>
      </c>
      <c r="J257" s="53">
        <v>99.056053500000004</v>
      </c>
      <c r="K257" s="53">
        <v>0</v>
      </c>
      <c r="L257" s="53">
        <v>0</v>
      </c>
      <c r="M257" s="53">
        <v>1981121.07</v>
      </c>
      <c r="N257" s="53">
        <v>0</v>
      </c>
      <c r="O257" s="53">
        <v>1981121.07</v>
      </c>
      <c r="P257" s="53">
        <v>0</v>
      </c>
      <c r="Q257" s="53">
        <v>0</v>
      </c>
      <c r="R257" s="53">
        <v>0</v>
      </c>
      <c r="S257" s="3" t="s">
        <v>50</v>
      </c>
      <c r="T257" s="3" t="s">
        <v>51</v>
      </c>
      <c r="U257" s="3" t="s">
        <v>52</v>
      </c>
      <c r="V257" s="3" t="s">
        <v>51</v>
      </c>
      <c r="W257" s="3" t="s">
        <v>33</v>
      </c>
      <c r="X257" s="3" t="s">
        <v>53</v>
      </c>
      <c r="Y257" s="3" t="s">
        <v>35</v>
      </c>
      <c r="Z257" s="54">
        <v>44895</v>
      </c>
      <c r="AA257" s="54">
        <v>45657</v>
      </c>
      <c r="AB257" s="3" t="s">
        <v>36</v>
      </c>
      <c r="AC257" s="53">
        <v>2000000</v>
      </c>
      <c r="AD257" s="3" t="s">
        <v>52</v>
      </c>
      <c r="AE257" s="3" t="s">
        <v>37</v>
      </c>
    </row>
    <row r="258" spans="1:31" x14ac:dyDescent="0.3">
      <c r="A258" s="3" t="s">
        <v>414</v>
      </c>
      <c r="B258" s="3" t="s">
        <v>415</v>
      </c>
      <c r="C258" s="3" t="s">
        <v>1858</v>
      </c>
      <c r="D258" s="53">
        <v>10600000</v>
      </c>
      <c r="E258" s="53">
        <v>10600000</v>
      </c>
      <c r="F258" s="53">
        <v>0</v>
      </c>
      <c r="G258" s="53">
        <v>0</v>
      </c>
      <c r="H258" s="53">
        <v>0</v>
      </c>
      <c r="I258" s="53">
        <v>10593518.800000001</v>
      </c>
      <c r="J258" s="53">
        <v>99.938856603773587</v>
      </c>
      <c r="K258" s="53">
        <v>0</v>
      </c>
      <c r="L258" s="53">
        <v>0</v>
      </c>
      <c r="M258" s="53">
        <v>10593518.800000001</v>
      </c>
      <c r="N258" s="53">
        <v>0</v>
      </c>
      <c r="O258" s="53">
        <v>10593518.800000001</v>
      </c>
      <c r="P258" s="53">
        <v>0</v>
      </c>
      <c r="Q258" s="53">
        <v>0</v>
      </c>
      <c r="R258" s="53">
        <v>0</v>
      </c>
      <c r="S258" s="3" t="s">
        <v>50</v>
      </c>
      <c r="T258" s="3" t="s">
        <v>51</v>
      </c>
      <c r="U258" s="3" t="s">
        <v>52</v>
      </c>
      <c r="V258" s="3" t="s">
        <v>51</v>
      </c>
      <c r="W258" s="3" t="s">
        <v>33</v>
      </c>
      <c r="X258" s="3" t="s">
        <v>53</v>
      </c>
      <c r="Y258" s="3" t="s">
        <v>35</v>
      </c>
      <c r="Z258" s="54">
        <v>44895</v>
      </c>
      <c r="AA258" s="54">
        <v>45657</v>
      </c>
      <c r="AB258" s="3" t="s">
        <v>36</v>
      </c>
      <c r="AC258" s="53">
        <v>10600000</v>
      </c>
      <c r="AD258" s="3" t="s">
        <v>52</v>
      </c>
      <c r="AE258" s="3" t="s">
        <v>37</v>
      </c>
    </row>
    <row r="259" spans="1:31" x14ac:dyDescent="0.3">
      <c r="A259" s="3" t="s">
        <v>616</v>
      </c>
      <c r="B259" s="3" t="s">
        <v>617</v>
      </c>
      <c r="C259" s="3" t="s">
        <v>1854</v>
      </c>
      <c r="D259" s="53">
        <v>8100000</v>
      </c>
      <c r="E259" s="53">
        <v>8100000</v>
      </c>
      <c r="F259" s="53">
        <v>0</v>
      </c>
      <c r="G259" s="53">
        <v>0</v>
      </c>
      <c r="H259" s="53">
        <v>0</v>
      </c>
      <c r="I259" s="53">
        <v>8895658.5999999996</v>
      </c>
      <c r="J259" s="53">
        <v>109.82294567901234</v>
      </c>
      <c r="K259" s="53">
        <v>0</v>
      </c>
      <c r="L259" s="53">
        <v>0</v>
      </c>
      <c r="M259" s="53">
        <v>8895658.5999999996</v>
      </c>
      <c r="N259" s="53">
        <v>0</v>
      </c>
      <c r="O259" s="53">
        <v>8895658.5999999996</v>
      </c>
      <c r="P259" s="53">
        <v>0</v>
      </c>
      <c r="Q259" s="53">
        <v>0</v>
      </c>
      <c r="R259" s="53">
        <v>0</v>
      </c>
      <c r="S259" s="3" t="s">
        <v>72</v>
      </c>
      <c r="T259" s="3" t="s">
        <v>41</v>
      </c>
      <c r="U259" s="3" t="s">
        <v>42</v>
      </c>
      <c r="V259" s="3" t="s">
        <v>41</v>
      </c>
      <c r="W259" s="3" t="s">
        <v>33</v>
      </c>
      <c r="X259" s="3" t="s">
        <v>43</v>
      </c>
      <c r="Y259" s="3" t="s">
        <v>35</v>
      </c>
      <c r="Z259" s="54">
        <v>44895</v>
      </c>
      <c r="AA259" s="54">
        <v>45291</v>
      </c>
      <c r="AB259" s="3" t="s">
        <v>36</v>
      </c>
      <c r="AC259" s="53">
        <v>8100000</v>
      </c>
      <c r="AD259" s="3" t="s">
        <v>42</v>
      </c>
      <c r="AE259" s="3" t="s">
        <v>37</v>
      </c>
    </row>
    <row r="260" spans="1:31" x14ac:dyDescent="0.3">
      <c r="A260" s="3" t="s">
        <v>416</v>
      </c>
      <c r="B260" s="3" t="s">
        <v>417</v>
      </c>
      <c r="C260" s="3" t="s">
        <v>1855</v>
      </c>
      <c r="D260" s="53">
        <v>4900000</v>
      </c>
      <c r="E260" s="53">
        <v>4900000</v>
      </c>
      <c r="F260" s="53">
        <v>0</v>
      </c>
      <c r="G260" s="53">
        <v>0</v>
      </c>
      <c r="H260" s="53">
        <v>0</v>
      </c>
      <c r="I260" s="53">
        <v>4592791.8600000003</v>
      </c>
      <c r="J260" s="53">
        <v>93.730446122448981</v>
      </c>
      <c r="K260" s="53">
        <v>0</v>
      </c>
      <c r="L260" s="53">
        <v>0</v>
      </c>
      <c r="M260" s="53">
        <v>4592791.8600000003</v>
      </c>
      <c r="N260" s="53">
        <v>0</v>
      </c>
      <c r="O260" s="53">
        <v>4592791.8600000003</v>
      </c>
      <c r="P260" s="53">
        <v>0</v>
      </c>
      <c r="Q260" s="53">
        <v>0</v>
      </c>
      <c r="R260" s="53">
        <v>0</v>
      </c>
      <c r="S260" s="3" t="s">
        <v>286</v>
      </c>
      <c r="T260" s="3" t="s">
        <v>57</v>
      </c>
      <c r="U260" s="3" t="s">
        <v>58</v>
      </c>
      <c r="V260" s="3" t="s">
        <v>57</v>
      </c>
      <c r="W260" s="3" t="s">
        <v>33</v>
      </c>
      <c r="X260" s="3" t="s">
        <v>59</v>
      </c>
      <c r="Y260" s="3" t="s">
        <v>35</v>
      </c>
      <c r="Z260" s="54">
        <v>44909</v>
      </c>
      <c r="AA260" s="54">
        <v>45657</v>
      </c>
      <c r="AB260" s="3" t="s">
        <v>36</v>
      </c>
      <c r="AC260" s="53">
        <v>4900000</v>
      </c>
      <c r="AD260" s="3" t="s">
        <v>58</v>
      </c>
      <c r="AE260" s="3" t="s">
        <v>37</v>
      </c>
    </row>
    <row r="261" spans="1:31" x14ac:dyDescent="0.3">
      <c r="A261" s="3" t="s">
        <v>418</v>
      </c>
      <c r="B261" s="3" t="s">
        <v>419</v>
      </c>
      <c r="C261" s="3" t="s">
        <v>1855</v>
      </c>
      <c r="D261" s="53">
        <v>7700000</v>
      </c>
      <c r="E261" s="53">
        <v>7700000</v>
      </c>
      <c r="F261" s="53">
        <v>0</v>
      </c>
      <c r="G261" s="53">
        <v>0</v>
      </c>
      <c r="H261" s="53">
        <v>0</v>
      </c>
      <c r="I261" s="53">
        <v>7640505.3799999999</v>
      </c>
      <c r="J261" s="53">
        <v>99.227342597402597</v>
      </c>
      <c r="K261" s="53">
        <v>0</v>
      </c>
      <c r="L261" s="53">
        <v>0</v>
      </c>
      <c r="M261" s="53">
        <v>7640505.3799999999</v>
      </c>
      <c r="N261" s="53">
        <v>0</v>
      </c>
      <c r="O261" s="53">
        <v>7640505.3799999999</v>
      </c>
      <c r="P261" s="53">
        <v>0</v>
      </c>
      <c r="Q261" s="53">
        <v>0</v>
      </c>
      <c r="R261" s="53">
        <v>0</v>
      </c>
      <c r="S261" s="3" t="s">
        <v>286</v>
      </c>
      <c r="T261" s="3" t="s">
        <v>57</v>
      </c>
      <c r="U261" s="3" t="s">
        <v>58</v>
      </c>
      <c r="V261" s="3" t="s">
        <v>57</v>
      </c>
      <c r="W261" s="3" t="s">
        <v>33</v>
      </c>
      <c r="X261" s="3" t="s">
        <v>59</v>
      </c>
      <c r="Y261" s="3" t="s">
        <v>35</v>
      </c>
      <c r="Z261" s="54">
        <v>44895</v>
      </c>
      <c r="AA261" s="54">
        <v>45626</v>
      </c>
      <c r="AB261" s="3" t="s">
        <v>36</v>
      </c>
      <c r="AC261" s="53">
        <v>7700000</v>
      </c>
      <c r="AD261" s="3" t="s">
        <v>58</v>
      </c>
      <c r="AE261" s="3" t="s">
        <v>37</v>
      </c>
    </row>
    <row r="262" spans="1:31" x14ac:dyDescent="0.3">
      <c r="A262" s="3" t="s">
        <v>420</v>
      </c>
      <c r="B262" s="3" t="s">
        <v>421</v>
      </c>
      <c r="C262" s="3" t="s">
        <v>1860</v>
      </c>
      <c r="D262" s="53">
        <v>8100000</v>
      </c>
      <c r="E262" s="53">
        <v>8100000</v>
      </c>
      <c r="F262" s="53">
        <v>0</v>
      </c>
      <c r="G262" s="53">
        <v>0</v>
      </c>
      <c r="H262" s="53">
        <v>0</v>
      </c>
      <c r="I262" s="53">
        <v>8908857.0600000005</v>
      </c>
      <c r="J262" s="53">
        <v>109.98588962962964</v>
      </c>
      <c r="K262" s="53">
        <v>0</v>
      </c>
      <c r="L262" s="53">
        <v>0</v>
      </c>
      <c r="M262" s="53">
        <v>8908857.0600000005</v>
      </c>
      <c r="N262" s="53">
        <v>0</v>
      </c>
      <c r="O262" s="53">
        <v>8908857.0600000005</v>
      </c>
      <c r="P262" s="53">
        <v>0</v>
      </c>
      <c r="Q262" s="53">
        <v>0</v>
      </c>
      <c r="R262" s="53">
        <v>0</v>
      </c>
      <c r="S262" s="3" t="s">
        <v>129</v>
      </c>
      <c r="T262" s="3" t="s">
        <v>112</v>
      </c>
      <c r="U262" s="3" t="s">
        <v>113</v>
      </c>
      <c r="V262" s="3" t="s">
        <v>112</v>
      </c>
      <c r="W262" s="3" t="s">
        <v>33</v>
      </c>
      <c r="X262" s="3" t="s">
        <v>114</v>
      </c>
      <c r="Y262" s="3" t="s">
        <v>35</v>
      </c>
      <c r="Z262" s="54">
        <v>44903</v>
      </c>
      <c r="AA262" s="54">
        <v>45382</v>
      </c>
      <c r="AB262" s="3" t="s">
        <v>36</v>
      </c>
      <c r="AC262" s="53">
        <v>8100000</v>
      </c>
      <c r="AD262" s="3" t="s">
        <v>113</v>
      </c>
      <c r="AE262" s="3" t="s">
        <v>2231</v>
      </c>
    </row>
    <row r="263" spans="1:31" x14ac:dyDescent="0.3">
      <c r="A263" s="3" t="s">
        <v>422</v>
      </c>
      <c r="B263" s="3" t="s">
        <v>423</v>
      </c>
      <c r="C263" s="3" t="s">
        <v>1860</v>
      </c>
      <c r="D263" s="53">
        <v>8800000</v>
      </c>
      <c r="E263" s="53">
        <v>8800000</v>
      </c>
      <c r="F263" s="53">
        <v>0</v>
      </c>
      <c r="G263" s="53">
        <v>0</v>
      </c>
      <c r="H263" s="53">
        <v>0</v>
      </c>
      <c r="I263" s="53">
        <v>9511919.8900000006</v>
      </c>
      <c r="J263" s="53">
        <v>108.08999875000001</v>
      </c>
      <c r="K263" s="53">
        <v>0</v>
      </c>
      <c r="L263" s="53">
        <v>0</v>
      </c>
      <c r="M263" s="53">
        <v>9511919.8900000006</v>
      </c>
      <c r="N263" s="53">
        <v>0</v>
      </c>
      <c r="O263" s="53">
        <v>9511919.8900000006</v>
      </c>
      <c r="P263" s="53">
        <v>0</v>
      </c>
      <c r="Q263" s="53">
        <v>0</v>
      </c>
      <c r="R263" s="53">
        <v>0</v>
      </c>
      <c r="S263" s="3" t="s">
        <v>129</v>
      </c>
      <c r="T263" s="3" t="s">
        <v>112</v>
      </c>
      <c r="U263" s="3" t="s">
        <v>113</v>
      </c>
      <c r="V263" s="3" t="s">
        <v>112</v>
      </c>
      <c r="W263" s="3" t="s">
        <v>33</v>
      </c>
      <c r="X263" s="3" t="s">
        <v>114</v>
      </c>
      <c r="Y263" s="3" t="s">
        <v>35</v>
      </c>
      <c r="Z263" s="54">
        <v>44903</v>
      </c>
      <c r="AA263" s="54">
        <v>45382</v>
      </c>
      <c r="AB263" s="3" t="s">
        <v>36</v>
      </c>
      <c r="AC263" s="53">
        <v>8800000</v>
      </c>
      <c r="AD263" s="3" t="s">
        <v>113</v>
      </c>
      <c r="AE263" s="3" t="s">
        <v>37</v>
      </c>
    </row>
    <row r="264" spans="1:31" x14ac:dyDescent="0.3">
      <c r="A264" s="3" t="s">
        <v>823</v>
      </c>
      <c r="B264" s="3" t="s">
        <v>824</v>
      </c>
      <c r="C264" s="3" t="s">
        <v>1855</v>
      </c>
      <c r="D264" s="53">
        <v>1500000</v>
      </c>
      <c r="E264" s="53">
        <v>1500000</v>
      </c>
      <c r="F264" s="53">
        <v>0</v>
      </c>
      <c r="G264" s="53">
        <v>0</v>
      </c>
      <c r="H264" s="53">
        <v>0</v>
      </c>
      <c r="I264" s="53">
        <v>1166654.3</v>
      </c>
      <c r="J264" s="53">
        <v>77.776953333333338</v>
      </c>
      <c r="K264" s="53">
        <v>0</v>
      </c>
      <c r="L264" s="53">
        <v>0</v>
      </c>
      <c r="M264" s="53">
        <v>1166654.3</v>
      </c>
      <c r="N264" s="53">
        <v>0</v>
      </c>
      <c r="O264" s="53">
        <v>1166654.3</v>
      </c>
      <c r="P264" s="53">
        <v>0</v>
      </c>
      <c r="Q264" s="53">
        <v>0</v>
      </c>
      <c r="R264" s="53">
        <v>0</v>
      </c>
      <c r="S264" s="3" t="s">
        <v>56</v>
      </c>
      <c r="T264" s="3" t="s">
        <v>57</v>
      </c>
      <c r="U264" s="3" t="s">
        <v>58</v>
      </c>
      <c r="V264" s="3" t="s">
        <v>57</v>
      </c>
      <c r="W264" s="3" t="s">
        <v>33</v>
      </c>
      <c r="X264" s="3" t="s">
        <v>59</v>
      </c>
      <c r="Y264" s="3" t="s">
        <v>86</v>
      </c>
      <c r="Z264" s="54">
        <v>44901</v>
      </c>
      <c r="AA264" s="54">
        <v>45412</v>
      </c>
      <c r="AB264" s="3" t="s">
        <v>36</v>
      </c>
      <c r="AC264" s="53">
        <v>1500000</v>
      </c>
      <c r="AD264" s="3" t="s">
        <v>58</v>
      </c>
      <c r="AE264" s="3" t="s">
        <v>37</v>
      </c>
    </row>
    <row r="265" spans="1:31" x14ac:dyDescent="0.3">
      <c r="A265" s="3" t="s">
        <v>825</v>
      </c>
      <c r="B265" s="3" t="s">
        <v>826</v>
      </c>
      <c r="C265" s="3" t="s">
        <v>1858</v>
      </c>
      <c r="D265" s="53">
        <v>2000000</v>
      </c>
      <c r="E265" s="53">
        <v>2000000</v>
      </c>
      <c r="F265" s="53">
        <v>0</v>
      </c>
      <c r="G265" s="53">
        <v>0</v>
      </c>
      <c r="H265" s="53">
        <v>0</v>
      </c>
      <c r="I265" s="53">
        <v>1812225.83</v>
      </c>
      <c r="J265" s="53">
        <v>90.611291500000007</v>
      </c>
      <c r="K265" s="53">
        <v>0</v>
      </c>
      <c r="L265" s="53">
        <v>0</v>
      </c>
      <c r="M265" s="53">
        <v>1812225.83</v>
      </c>
      <c r="N265" s="53">
        <v>0</v>
      </c>
      <c r="O265" s="53">
        <v>1812225.83</v>
      </c>
      <c r="P265" s="53">
        <v>0</v>
      </c>
      <c r="Q265" s="53">
        <v>0</v>
      </c>
      <c r="R265" s="53">
        <v>0</v>
      </c>
      <c r="S265" s="3" t="s">
        <v>50</v>
      </c>
      <c r="T265" s="3" t="s">
        <v>51</v>
      </c>
      <c r="U265" s="3" t="s">
        <v>52</v>
      </c>
      <c r="V265" s="3" t="s">
        <v>51</v>
      </c>
      <c r="W265" s="3" t="s">
        <v>33</v>
      </c>
      <c r="X265" s="3" t="s">
        <v>53</v>
      </c>
      <c r="Y265" s="3" t="s">
        <v>86</v>
      </c>
      <c r="Z265" s="54">
        <v>44907</v>
      </c>
      <c r="AA265" s="54">
        <v>45657</v>
      </c>
      <c r="AB265" s="3" t="s">
        <v>36</v>
      </c>
      <c r="AC265" s="53">
        <v>2000000</v>
      </c>
      <c r="AD265" s="3" t="s">
        <v>52</v>
      </c>
      <c r="AE265" s="3" t="s">
        <v>37</v>
      </c>
    </row>
    <row r="266" spans="1:31" x14ac:dyDescent="0.3">
      <c r="A266" s="3" t="s">
        <v>827</v>
      </c>
      <c r="B266" s="3" t="s">
        <v>828</v>
      </c>
      <c r="C266" s="3" t="s">
        <v>1858</v>
      </c>
      <c r="D266" s="53">
        <v>2000000</v>
      </c>
      <c r="E266" s="53">
        <v>2000000</v>
      </c>
      <c r="F266" s="53">
        <v>0</v>
      </c>
      <c r="G266" s="53">
        <v>0</v>
      </c>
      <c r="H266" s="53">
        <v>0</v>
      </c>
      <c r="I266" s="53">
        <v>1594096.93</v>
      </c>
      <c r="J266" s="53">
        <v>79.704846500000002</v>
      </c>
      <c r="K266" s="53">
        <v>0</v>
      </c>
      <c r="L266" s="53">
        <v>0</v>
      </c>
      <c r="M266" s="53">
        <v>1594096.93</v>
      </c>
      <c r="N266" s="53">
        <v>0</v>
      </c>
      <c r="O266" s="53">
        <v>1594096.93</v>
      </c>
      <c r="P266" s="53">
        <v>0</v>
      </c>
      <c r="Q266" s="53">
        <v>0</v>
      </c>
      <c r="R266" s="53">
        <v>0</v>
      </c>
      <c r="S266" s="3" t="s">
        <v>50</v>
      </c>
      <c r="T266" s="3" t="s">
        <v>51</v>
      </c>
      <c r="U266" s="3" t="s">
        <v>52</v>
      </c>
      <c r="V266" s="3" t="s">
        <v>51</v>
      </c>
      <c r="W266" s="3" t="s">
        <v>33</v>
      </c>
      <c r="X266" s="3" t="s">
        <v>53</v>
      </c>
      <c r="Y266" s="3" t="s">
        <v>86</v>
      </c>
      <c r="Z266" s="54">
        <v>44907</v>
      </c>
      <c r="AA266" s="54">
        <v>45657</v>
      </c>
      <c r="AB266" s="3" t="s">
        <v>36</v>
      </c>
      <c r="AC266" s="53">
        <v>2000000</v>
      </c>
      <c r="AD266" s="3" t="s">
        <v>52</v>
      </c>
      <c r="AE266" s="3" t="s">
        <v>37</v>
      </c>
    </row>
    <row r="267" spans="1:31" x14ac:dyDescent="0.3">
      <c r="A267" s="3" t="s">
        <v>424</v>
      </c>
      <c r="B267" s="3" t="s">
        <v>425</v>
      </c>
      <c r="C267" s="3" t="s">
        <v>1857</v>
      </c>
      <c r="D267" s="53">
        <v>2500000</v>
      </c>
      <c r="E267" s="53">
        <v>2500000</v>
      </c>
      <c r="F267" s="53">
        <v>0</v>
      </c>
      <c r="G267" s="53">
        <v>0</v>
      </c>
      <c r="H267" s="53">
        <v>0</v>
      </c>
      <c r="I267" s="53">
        <v>2499328.71</v>
      </c>
      <c r="J267" s="53">
        <v>99.973148399999999</v>
      </c>
      <c r="K267" s="53">
        <v>0</v>
      </c>
      <c r="L267" s="53">
        <v>0</v>
      </c>
      <c r="M267" s="53">
        <v>2499328.71</v>
      </c>
      <c r="N267" s="53">
        <v>0</v>
      </c>
      <c r="O267" s="53">
        <v>2499328.71</v>
      </c>
      <c r="P267" s="53">
        <v>0</v>
      </c>
      <c r="Q267" s="53">
        <v>0</v>
      </c>
      <c r="R267" s="53">
        <v>0</v>
      </c>
      <c r="S267" s="3" t="s">
        <v>208</v>
      </c>
      <c r="T267" s="3" t="s">
        <v>100</v>
      </c>
      <c r="U267" s="3" t="s">
        <v>101</v>
      </c>
      <c r="V267" s="3" t="s">
        <v>100</v>
      </c>
      <c r="W267" s="3" t="s">
        <v>33</v>
      </c>
      <c r="X267" s="3" t="s">
        <v>102</v>
      </c>
      <c r="Y267" s="3" t="s">
        <v>35</v>
      </c>
      <c r="Z267" s="54">
        <v>44904</v>
      </c>
      <c r="AA267" s="54">
        <v>45291</v>
      </c>
      <c r="AB267" s="3" t="s">
        <v>36</v>
      </c>
      <c r="AC267" s="53">
        <v>2500000</v>
      </c>
      <c r="AD267" s="3" t="s">
        <v>101</v>
      </c>
      <c r="AE267" s="3" t="s">
        <v>37</v>
      </c>
    </row>
    <row r="268" spans="1:31" x14ac:dyDescent="0.3">
      <c r="A268" s="3" t="s">
        <v>829</v>
      </c>
      <c r="B268" s="3" t="s">
        <v>830</v>
      </c>
      <c r="C268" s="3" t="s">
        <v>1855</v>
      </c>
      <c r="D268" s="53">
        <v>3000000</v>
      </c>
      <c r="E268" s="53">
        <v>3000000</v>
      </c>
      <c r="F268" s="53">
        <v>0</v>
      </c>
      <c r="G268" s="53">
        <v>0</v>
      </c>
      <c r="H268" s="53">
        <v>0</v>
      </c>
      <c r="I268" s="53">
        <v>2803127.76</v>
      </c>
      <c r="J268" s="53">
        <v>93.437591999999995</v>
      </c>
      <c r="K268" s="53">
        <v>0</v>
      </c>
      <c r="L268" s="53">
        <v>0</v>
      </c>
      <c r="M268" s="53">
        <v>2803127.76</v>
      </c>
      <c r="N268" s="53">
        <v>0</v>
      </c>
      <c r="O268" s="53">
        <v>2803127.76</v>
      </c>
      <c r="P268" s="53">
        <v>0</v>
      </c>
      <c r="Q268" s="53">
        <v>0</v>
      </c>
      <c r="R268" s="53">
        <v>0</v>
      </c>
      <c r="S268" s="3" t="s">
        <v>56</v>
      </c>
      <c r="T268" s="3" t="s">
        <v>57</v>
      </c>
      <c r="U268" s="3" t="s">
        <v>58</v>
      </c>
      <c r="V268" s="3" t="s">
        <v>57</v>
      </c>
      <c r="W268" s="3" t="s">
        <v>33</v>
      </c>
      <c r="X268" s="3" t="s">
        <v>59</v>
      </c>
      <c r="Y268" s="3" t="s">
        <v>44</v>
      </c>
      <c r="Z268" s="54">
        <v>44907</v>
      </c>
      <c r="AA268" s="54">
        <v>45412</v>
      </c>
      <c r="AB268" s="3" t="s">
        <v>36</v>
      </c>
      <c r="AC268" s="53">
        <v>3000000</v>
      </c>
      <c r="AD268" s="3" t="s">
        <v>58</v>
      </c>
      <c r="AE268" s="3" t="s">
        <v>37</v>
      </c>
    </row>
    <row r="269" spans="1:31" x14ac:dyDescent="0.3">
      <c r="A269" s="3" t="s">
        <v>831</v>
      </c>
      <c r="B269" s="3" t="s">
        <v>832</v>
      </c>
      <c r="C269" s="3" t="s">
        <v>1860</v>
      </c>
      <c r="D269" s="53">
        <v>2700000</v>
      </c>
      <c r="E269" s="53">
        <v>2700000</v>
      </c>
      <c r="F269" s="53">
        <v>0</v>
      </c>
      <c r="G269" s="53">
        <v>0</v>
      </c>
      <c r="H269" s="53">
        <v>0</v>
      </c>
      <c r="I269" s="53">
        <v>2449729.21</v>
      </c>
      <c r="J269" s="53">
        <v>90.730711481481478</v>
      </c>
      <c r="K269" s="53">
        <v>0</v>
      </c>
      <c r="L269" s="53">
        <v>0</v>
      </c>
      <c r="M269" s="53">
        <v>2449729.21</v>
      </c>
      <c r="N269" s="53">
        <v>0</v>
      </c>
      <c r="O269" s="53">
        <v>2449729.21</v>
      </c>
      <c r="P269" s="53">
        <v>0</v>
      </c>
      <c r="Q269" s="53">
        <v>0</v>
      </c>
      <c r="R269" s="53">
        <v>0</v>
      </c>
      <c r="S269" s="3" t="s">
        <v>111</v>
      </c>
      <c r="T269" s="3" t="s">
        <v>112</v>
      </c>
      <c r="U269" s="3" t="s">
        <v>113</v>
      </c>
      <c r="V269" s="3" t="s">
        <v>112</v>
      </c>
      <c r="W269" s="3" t="s">
        <v>33</v>
      </c>
      <c r="X269" s="3" t="s">
        <v>114</v>
      </c>
      <c r="Y269" s="3" t="s">
        <v>44</v>
      </c>
      <c r="Z269" s="54">
        <v>44916</v>
      </c>
      <c r="AA269" s="54">
        <v>45657</v>
      </c>
      <c r="AB269" s="3" t="s">
        <v>36</v>
      </c>
      <c r="AC269" s="53">
        <v>2700000</v>
      </c>
      <c r="AD269" s="3" t="s">
        <v>113</v>
      </c>
      <c r="AE269" s="3" t="s">
        <v>37</v>
      </c>
    </row>
    <row r="270" spans="1:31" x14ac:dyDescent="0.3">
      <c r="A270" s="3" t="s">
        <v>833</v>
      </c>
      <c r="B270" s="3" t="s">
        <v>834</v>
      </c>
      <c r="C270" s="3" t="s">
        <v>1853</v>
      </c>
      <c r="D270" s="53">
        <v>2900000</v>
      </c>
      <c r="E270" s="53">
        <v>2900000</v>
      </c>
      <c r="F270" s="53">
        <v>0</v>
      </c>
      <c r="G270" s="53">
        <v>0</v>
      </c>
      <c r="H270" s="53">
        <v>0</v>
      </c>
      <c r="I270" s="53">
        <v>2899409.33</v>
      </c>
      <c r="J270" s="53">
        <v>99.979632068965515</v>
      </c>
      <c r="K270" s="53">
        <v>0</v>
      </c>
      <c r="L270" s="53">
        <v>0</v>
      </c>
      <c r="M270" s="53">
        <v>2899409.33</v>
      </c>
      <c r="N270" s="53">
        <v>0</v>
      </c>
      <c r="O270" s="53">
        <v>2899409.33</v>
      </c>
      <c r="P270" s="53">
        <v>0</v>
      </c>
      <c r="Q270" s="53">
        <v>0</v>
      </c>
      <c r="R270" s="53">
        <v>0</v>
      </c>
      <c r="S270" s="3" t="s">
        <v>30</v>
      </c>
      <c r="T270" s="3" t="s">
        <v>31</v>
      </c>
      <c r="U270" s="3" t="s">
        <v>32</v>
      </c>
      <c r="V270" s="3" t="s">
        <v>31</v>
      </c>
      <c r="W270" s="3" t="s">
        <v>33</v>
      </c>
      <c r="X270" s="3" t="s">
        <v>34</v>
      </c>
      <c r="Y270" s="3" t="s">
        <v>83</v>
      </c>
      <c r="Z270" s="54">
        <v>44908</v>
      </c>
      <c r="AA270" s="54">
        <v>45199</v>
      </c>
      <c r="AB270" s="3" t="s">
        <v>36</v>
      </c>
      <c r="AC270" s="53">
        <v>2900000</v>
      </c>
      <c r="AD270" s="3" t="s">
        <v>32</v>
      </c>
      <c r="AE270" s="3" t="s">
        <v>37</v>
      </c>
    </row>
    <row r="271" spans="1:31" x14ac:dyDescent="0.3">
      <c r="A271" s="3" t="s">
        <v>426</v>
      </c>
      <c r="B271" s="3" t="s">
        <v>427</v>
      </c>
      <c r="C271" s="3" t="s">
        <v>1853</v>
      </c>
      <c r="D271" s="53">
        <v>4000000</v>
      </c>
      <c r="E271" s="53">
        <v>4000000</v>
      </c>
      <c r="F271" s="53">
        <v>0</v>
      </c>
      <c r="G271" s="53">
        <v>0</v>
      </c>
      <c r="H271" s="53">
        <v>0</v>
      </c>
      <c r="I271" s="53">
        <v>3966599.83</v>
      </c>
      <c r="J271" s="53">
        <v>99.164995750000003</v>
      </c>
      <c r="K271" s="53">
        <v>0</v>
      </c>
      <c r="L271" s="53">
        <v>0</v>
      </c>
      <c r="M271" s="53">
        <v>3966599.83</v>
      </c>
      <c r="N271" s="53">
        <v>0</v>
      </c>
      <c r="O271" s="53">
        <v>3966599.83</v>
      </c>
      <c r="P271" s="53">
        <v>0</v>
      </c>
      <c r="Q271" s="53">
        <v>0</v>
      </c>
      <c r="R271" s="53">
        <v>0</v>
      </c>
      <c r="S271" s="3" t="s">
        <v>391</v>
      </c>
      <c r="T271" s="3" t="s">
        <v>31</v>
      </c>
      <c r="U271" s="3" t="s">
        <v>32</v>
      </c>
      <c r="V271" s="3" t="s">
        <v>31</v>
      </c>
      <c r="W271" s="3" t="s">
        <v>33</v>
      </c>
      <c r="X271" s="3" t="s">
        <v>34</v>
      </c>
      <c r="Y271" s="3" t="s">
        <v>35</v>
      </c>
      <c r="Z271" s="54">
        <v>44907</v>
      </c>
      <c r="AA271" s="54">
        <v>45382</v>
      </c>
      <c r="AB271" s="3" t="s">
        <v>36</v>
      </c>
      <c r="AC271" s="53">
        <v>4000000</v>
      </c>
      <c r="AD271" s="3" t="s">
        <v>32</v>
      </c>
      <c r="AE271" s="3" t="s">
        <v>37</v>
      </c>
    </row>
    <row r="272" spans="1:31" x14ac:dyDescent="0.3">
      <c r="A272" s="3" t="s">
        <v>835</v>
      </c>
      <c r="B272" s="3" t="s">
        <v>836</v>
      </c>
      <c r="C272" s="3" t="s">
        <v>1854</v>
      </c>
      <c r="D272" s="53">
        <v>1000000</v>
      </c>
      <c r="E272" s="53">
        <v>1000000</v>
      </c>
      <c r="F272" s="53">
        <v>0</v>
      </c>
      <c r="G272" s="53">
        <v>0</v>
      </c>
      <c r="H272" s="53">
        <v>0</v>
      </c>
      <c r="I272" s="53">
        <v>1083632.08</v>
      </c>
      <c r="J272" s="53">
        <v>108.36320800000001</v>
      </c>
      <c r="K272" s="53">
        <v>0</v>
      </c>
      <c r="L272" s="53">
        <v>0</v>
      </c>
      <c r="M272" s="53">
        <v>1083632.08</v>
      </c>
      <c r="N272" s="53">
        <v>0</v>
      </c>
      <c r="O272" s="53">
        <v>1083632.08</v>
      </c>
      <c r="P272" s="53">
        <v>0</v>
      </c>
      <c r="Q272" s="53">
        <v>0</v>
      </c>
      <c r="R272" s="53">
        <v>0</v>
      </c>
      <c r="S272" s="3" t="s">
        <v>72</v>
      </c>
      <c r="T272" s="3" t="s">
        <v>41</v>
      </c>
      <c r="U272" s="3" t="s">
        <v>42</v>
      </c>
      <c r="V272" s="3" t="s">
        <v>41</v>
      </c>
      <c r="W272" s="3" t="s">
        <v>33</v>
      </c>
      <c r="X272" s="3" t="s">
        <v>43</v>
      </c>
      <c r="Y272" s="3" t="s">
        <v>35</v>
      </c>
      <c r="Z272" s="54">
        <v>44914</v>
      </c>
      <c r="AA272" s="54">
        <v>45291</v>
      </c>
      <c r="AB272" s="3" t="s">
        <v>36</v>
      </c>
      <c r="AC272" s="53">
        <v>1000000</v>
      </c>
      <c r="AD272" s="3" t="s">
        <v>42</v>
      </c>
      <c r="AE272" s="3" t="s">
        <v>37</v>
      </c>
    </row>
    <row r="273" spans="1:31" x14ac:dyDescent="0.3">
      <c r="A273" s="3" t="s">
        <v>618</v>
      </c>
      <c r="B273" s="3" t="s">
        <v>619</v>
      </c>
      <c r="C273" s="3" t="s">
        <v>1854</v>
      </c>
      <c r="D273" s="53">
        <v>1300000</v>
      </c>
      <c r="E273" s="53">
        <v>1300000</v>
      </c>
      <c r="F273" s="53">
        <v>0</v>
      </c>
      <c r="G273" s="53">
        <v>0</v>
      </c>
      <c r="H273" s="53">
        <v>0</v>
      </c>
      <c r="I273" s="53">
        <v>1169625.1000000001</v>
      </c>
      <c r="J273" s="53">
        <v>89.971161538461544</v>
      </c>
      <c r="K273" s="53">
        <v>0</v>
      </c>
      <c r="L273" s="53">
        <v>0</v>
      </c>
      <c r="M273" s="53">
        <v>1169625.1000000001</v>
      </c>
      <c r="N273" s="53">
        <v>0</v>
      </c>
      <c r="O273" s="53">
        <v>1169625.1000000001</v>
      </c>
      <c r="P273" s="53">
        <v>0</v>
      </c>
      <c r="Q273" s="53">
        <v>0</v>
      </c>
      <c r="R273" s="53">
        <v>0</v>
      </c>
      <c r="S273" s="3" t="s">
        <v>72</v>
      </c>
      <c r="T273" s="3" t="s">
        <v>41</v>
      </c>
      <c r="U273" s="3" t="s">
        <v>42</v>
      </c>
      <c r="V273" s="3" t="s">
        <v>41</v>
      </c>
      <c r="W273" s="3" t="s">
        <v>33</v>
      </c>
      <c r="X273" s="3" t="s">
        <v>43</v>
      </c>
      <c r="Y273" s="3" t="s">
        <v>35</v>
      </c>
      <c r="Z273" s="54">
        <v>44914</v>
      </c>
      <c r="AA273" s="54">
        <v>45291</v>
      </c>
      <c r="AB273" s="3" t="s">
        <v>36</v>
      </c>
      <c r="AC273" s="53">
        <v>1300000</v>
      </c>
      <c r="AD273" s="3" t="s">
        <v>42</v>
      </c>
      <c r="AE273" s="3" t="s">
        <v>37</v>
      </c>
    </row>
    <row r="274" spans="1:31" x14ac:dyDescent="0.3">
      <c r="A274" s="3" t="s">
        <v>620</v>
      </c>
      <c r="B274" s="3" t="s">
        <v>621</v>
      </c>
      <c r="C274" s="3" t="s">
        <v>1854</v>
      </c>
      <c r="D274" s="53">
        <v>2100000</v>
      </c>
      <c r="E274" s="53">
        <v>2100000</v>
      </c>
      <c r="F274" s="53">
        <v>0</v>
      </c>
      <c r="G274" s="53">
        <v>0</v>
      </c>
      <c r="H274" s="53">
        <v>0</v>
      </c>
      <c r="I274" s="53">
        <v>1726738.99</v>
      </c>
      <c r="J274" s="53">
        <v>82.22566619047619</v>
      </c>
      <c r="K274" s="53">
        <v>0</v>
      </c>
      <c r="L274" s="53">
        <v>0</v>
      </c>
      <c r="M274" s="53">
        <v>1726738.99</v>
      </c>
      <c r="N274" s="53">
        <v>0</v>
      </c>
      <c r="O274" s="53">
        <v>1726738.99</v>
      </c>
      <c r="P274" s="53">
        <v>0</v>
      </c>
      <c r="Q274" s="53">
        <v>0</v>
      </c>
      <c r="R274" s="53">
        <v>0</v>
      </c>
      <c r="S274" s="3" t="s">
        <v>72</v>
      </c>
      <c r="T274" s="3" t="s">
        <v>41</v>
      </c>
      <c r="U274" s="3" t="s">
        <v>42</v>
      </c>
      <c r="V274" s="3" t="s">
        <v>41</v>
      </c>
      <c r="W274" s="3" t="s">
        <v>33</v>
      </c>
      <c r="X274" s="3" t="s">
        <v>43</v>
      </c>
      <c r="Y274" s="3" t="s">
        <v>35</v>
      </c>
      <c r="Z274" s="54">
        <v>44918</v>
      </c>
      <c r="AA274" s="54">
        <v>45260</v>
      </c>
      <c r="AB274" s="3" t="s">
        <v>36</v>
      </c>
      <c r="AC274" s="53">
        <v>2100000</v>
      </c>
      <c r="AD274" s="3" t="s">
        <v>42</v>
      </c>
      <c r="AE274" s="3" t="s">
        <v>37</v>
      </c>
    </row>
    <row r="275" spans="1:31" x14ac:dyDescent="0.3">
      <c r="A275" s="3" t="s">
        <v>916</v>
      </c>
      <c r="B275" s="3" t="s">
        <v>917</v>
      </c>
      <c r="C275" s="3" t="s">
        <v>1860</v>
      </c>
      <c r="D275" s="53">
        <v>2000000</v>
      </c>
      <c r="E275" s="53">
        <v>2000000</v>
      </c>
      <c r="F275" s="53">
        <v>0</v>
      </c>
      <c r="G275" s="53">
        <v>0</v>
      </c>
      <c r="H275" s="53">
        <v>0</v>
      </c>
      <c r="I275" s="53">
        <v>702182.41</v>
      </c>
      <c r="J275" s="53">
        <v>35.109120500000003</v>
      </c>
      <c r="K275" s="53">
        <v>0</v>
      </c>
      <c r="L275" s="53">
        <v>0</v>
      </c>
      <c r="M275" s="53">
        <v>702182.41</v>
      </c>
      <c r="N275" s="53">
        <v>0</v>
      </c>
      <c r="O275" s="53">
        <v>702182.41</v>
      </c>
      <c r="P275" s="53">
        <v>0</v>
      </c>
      <c r="Q275" s="53">
        <v>0</v>
      </c>
      <c r="R275" s="53">
        <v>0</v>
      </c>
      <c r="S275" s="3" t="s">
        <v>111</v>
      </c>
      <c r="T275" s="3" t="s">
        <v>112</v>
      </c>
      <c r="U275" s="3" t="s">
        <v>113</v>
      </c>
      <c r="V275" s="3" t="s">
        <v>112</v>
      </c>
      <c r="W275" s="3" t="s">
        <v>33</v>
      </c>
      <c r="X275" s="3" t="s">
        <v>114</v>
      </c>
      <c r="Y275" s="3" t="s">
        <v>83</v>
      </c>
      <c r="Z275" s="54">
        <v>44916</v>
      </c>
      <c r="AA275" s="54">
        <v>45473</v>
      </c>
      <c r="AB275" s="3" t="s">
        <v>36</v>
      </c>
      <c r="AC275" s="53">
        <v>2000000</v>
      </c>
      <c r="AD275" s="3" t="s">
        <v>113</v>
      </c>
      <c r="AE275" s="3" t="s">
        <v>37</v>
      </c>
    </row>
    <row r="276" spans="1:31" x14ac:dyDescent="0.3">
      <c r="A276" s="3" t="s">
        <v>918</v>
      </c>
      <c r="B276" s="3" t="s">
        <v>919</v>
      </c>
      <c r="C276" s="3" t="s">
        <v>1856</v>
      </c>
      <c r="D276" s="53">
        <v>1200000</v>
      </c>
      <c r="E276" s="53">
        <v>1200000</v>
      </c>
      <c r="F276" s="53">
        <v>0</v>
      </c>
      <c r="G276" s="53">
        <v>0</v>
      </c>
      <c r="H276" s="53">
        <v>0</v>
      </c>
      <c r="I276" s="53">
        <v>1166809.92</v>
      </c>
      <c r="J276" s="53">
        <v>97.234159999999989</v>
      </c>
      <c r="K276" s="53">
        <v>0</v>
      </c>
      <c r="L276" s="53">
        <v>0</v>
      </c>
      <c r="M276" s="53">
        <v>1166809.92</v>
      </c>
      <c r="N276" s="53">
        <v>0</v>
      </c>
      <c r="O276" s="53">
        <v>1166809.92</v>
      </c>
      <c r="P276" s="53">
        <v>0</v>
      </c>
      <c r="Q276" s="53">
        <v>0</v>
      </c>
      <c r="R276" s="53">
        <v>0</v>
      </c>
      <c r="S276" s="3" t="s">
        <v>152</v>
      </c>
      <c r="T276" s="3" t="s">
        <v>76</v>
      </c>
      <c r="U276" s="3" t="s">
        <v>77</v>
      </c>
      <c r="V276" s="3" t="s">
        <v>76</v>
      </c>
      <c r="W276" s="3" t="s">
        <v>33</v>
      </c>
      <c r="X276" s="3" t="s">
        <v>78</v>
      </c>
      <c r="Y276" s="3" t="s">
        <v>44</v>
      </c>
      <c r="Z276" s="54">
        <v>44918</v>
      </c>
      <c r="AA276" s="54">
        <v>45291</v>
      </c>
      <c r="AB276" s="3" t="s">
        <v>36</v>
      </c>
      <c r="AC276" s="53">
        <v>1200000</v>
      </c>
      <c r="AD276" s="3" t="s">
        <v>77</v>
      </c>
      <c r="AE276" s="3" t="s">
        <v>37</v>
      </c>
    </row>
    <row r="277" spans="1:31" x14ac:dyDescent="0.3">
      <c r="A277" s="3" t="s">
        <v>920</v>
      </c>
      <c r="B277" s="3" t="s">
        <v>921</v>
      </c>
      <c r="C277" s="3" t="s">
        <v>1856</v>
      </c>
      <c r="D277" s="53">
        <v>1200000</v>
      </c>
      <c r="E277" s="53">
        <v>1200000</v>
      </c>
      <c r="F277" s="53">
        <v>0</v>
      </c>
      <c r="G277" s="53">
        <v>0</v>
      </c>
      <c r="H277" s="53">
        <v>0</v>
      </c>
      <c r="I277" s="53">
        <v>1044209.99</v>
      </c>
      <c r="J277" s="53">
        <v>87.017499166666667</v>
      </c>
      <c r="K277" s="53">
        <v>0</v>
      </c>
      <c r="L277" s="53">
        <v>0</v>
      </c>
      <c r="M277" s="53">
        <v>1044209.99</v>
      </c>
      <c r="N277" s="53">
        <v>0</v>
      </c>
      <c r="O277" s="53">
        <v>1044209.99</v>
      </c>
      <c r="P277" s="53">
        <v>0</v>
      </c>
      <c r="Q277" s="53">
        <v>0</v>
      </c>
      <c r="R277" s="53">
        <v>0</v>
      </c>
      <c r="S277" s="3" t="s">
        <v>152</v>
      </c>
      <c r="T277" s="3" t="s">
        <v>76</v>
      </c>
      <c r="U277" s="3" t="s">
        <v>77</v>
      </c>
      <c r="V277" s="3" t="s">
        <v>76</v>
      </c>
      <c r="W277" s="3" t="s">
        <v>33</v>
      </c>
      <c r="X277" s="3" t="s">
        <v>78</v>
      </c>
      <c r="Y277" s="3" t="s">
        <v>44</v>
      </c>
      <c r="Z277" s="54">
        <v>44918</v>
      </c>
      <c r="AA277" s="54">
        <v>45291</v>
      </c>
      <c r="AB277" s="3" t="s">
        <v>36</v>
      </c>
      <c r="AC277" s="53">
        <v>1200000</v>
      </c>
      <c r="AD277" s="3" t="s">
        <v>77</v>
      </c>
      <c r="AE277" s="3" t="s">
        <v>37</v>
      </c>
    </row>
    <row r="278" spans="1:31" x14ac:dyDescent="0.3">
      <c r="A278" s="3" t="s">
        <v>922</v>
      </c>
      <c r="B278" s="3" t="s">
        <v>923</v>
      </c>
      <c r="C278" s="3" t="s">
        <v>1855</v>
      </c>
      <c r="D278" s="53">
        <v>1350000</v>
      </c>
      <c r="E278" s="53">
        <v>1350000</v>
      </c>
      <c r="F278" s="53">
        <v>0</v>
      </c>
      <c r="G278" s="53">
        <v>0</v>
      </c>
      <c r="H278" s="53">
        <v>0</v>
      </c>
      <c r="I278" s="53">
        <v>1276023.6200000001</v>
      </c>
      <c r="J278" s="53">
        <v>94.520268148148162</v>
      </c>
      <c r="K278" s="53">
        <v>0</v>
      </c>
      <c r="L278" s="53">
        <v>0</v>
      </c>
      <c r="M278" s="53">
        <v>1276023.6200000001</v>
      </c>
      <c r="N278" s="53">
        <v>0</v>
      </c>
      <c r="O278" s="53">
        <v>1276023.6200000001</v>
      </c>
      <c r="P278" s="53">
        <v>0</v>
      </c>
      <c r="Q278" s="53">
        <v>0</v>
      </c>
      <c r="R278" s="53">
        <v>0</v>
      </c>
      <c r="S278" s="3" t="s">
        <v>56</v>
      </c>
      <c r="T278" s="3" t="s">
        <v>57</v>
      </c>
      <c r="U278" s="3" t="s">
        <v>58</v>
      </c>
      <c r="V278" s="3" t="s">
        <v>57</v>
      </c>
      <c r="W278" s="3" t="s">
        <v>33</v>
      </c>
      <c r="X278" s="3" t="s">
        <v>59</v>
      </c>
      <c r="Y278" s="3" t="s">
        <v>44</v>
      </c>
      <c r="Z278" s="54">
        <v>44918</v>
      </c>
      <c r="AA278" s="54">
        <v>45412</v>
      </c>
      <c r="AB278" s="3" t="s">
        <v>36</v>
      </c>
      <c r="AC278" s="53">
        <v>1350000</v>
      </c>
      <c r="AD278" s="3" t="s">
        <v>58</v>
      </c>
      <c r="AE278" s="3" t="s">
        <v>37</v>
      </c>
    </row>
    <row r="279" spans="1:31" x14ac:dyDescent="0.3">
      <c r="A279" s="3" t="s">
        <v>837</v>
      </c>
      <c r="B279" s="3" t="s">
        <v>838</v>
      </c>
      <c r="C279" s="3" t="s">
        <v>1856</v>
      </c>
      <c r="D279" s="53">
        <v>2800000</v>
      </c>
      <c r="E279" s="53">
        <v>2800000</v>
      </c>
      <c r="F279" s="53">
        <v>0</v>
      </c>
      <c r="G279" s="53">
        <v>0</v>
      </c>
      <c r="H279" s="53">
        <v>0</v>
      </c>
      <c r="I279" s="53">
        <v>2753589.28</v>
      </c>
      <c r="J279" s="53">
        <v>98.342474285714275</v>
      </c>
      <c r="K279" s="53">
        <v>0</v>
      </c>
      <c r="L279" s="53">
        <v>0</v>
      </c>
      <c r="M279" s="53">
        <v>2753589.28</v>
      </c>
      <c r="N279" s="53">
        <v>0</v>
      </c>
      <c r="O279" s="53">
        <v>2753589.28</v>
      </c>
      <c r="P279" s="53">
        <v>0</v>
      </c>
      <c r="Q279" s="53">
        <v>0</v>
      </c>
      <c r="R279" s="53">
        <v>0</v>
      </c>
      <c r="S279" s="3" t="s">
        <v>152</v>
      </c>
      <c r="T279" s="3" t="s">
        <v>76</v>
      </c>
      <c r="U279" s="3" t="s">
        <v>77</v>
      </c>
      <c r="V279" s="3" t="s">
        <v>76</v>
      </c>
      <c r="W279" s="3" t="s">
        <v>33</v>
      </c>
      <c r="X279" s="3" t="s">
        <v>78</v>
      </c>
      <c r="Y279" s="3" t="s">
        <v>35</v>
      </c>
      <c r="Z279" s="54">
        <v>44918</v>
      </c>
      <c r="AA279" s="54">
        <v>45291</v>
      </c>
      <c r="AB279" s="3" t="s">
        <v>36</v>
      </c>
      <c r="AC279" s="53">
        <v>2800000</v>
      </c>
      <c r="AD279" s="3" t="s">
        <v>77</v>
      </c>
      <c r="AE279" s="3" t="s">
        <v>37</v>
      </c>
    </row>
    <row r="280" spans="1:31" x14ac:dyDescent="0.3">
      <c r="A280" s="3" t="s">
        <v>622</v>
      </c>
      <c r="B280" s="3" t="s">
        <v>623</v>
      </c>
      <c r="C280" s="3" t="s">
        <v>1856</v>
      </c>
      <c r="D280" s="53">
        <v>1300000</v>
      </c>
      <c r="E280" s="53">
        <v>1300000</v>
      </c>
      <c r="F280" s="53">
        <v>0</v>
      </c>
      <c r="G280" s="53">
        <v>0</v>
      </c>
      <c r="H280" s="53">
        <v>0</v>
      </c>
      <c r="I280" s="53">
        <v>1244456.47</v>
      </c>
      <c r="J280" s="53">
        <v>95.727420769230761</v>
      </c>
      <c r="K280" s="53">
        <v>0</v>
      </c>
      <c r="L280" s="53">
        <v>0</v>
      </c>
      <c r="M280" s="53">
        <v>1244456.47</v>
      </c>
      <c r="N280" s="53">
        <v>0</v>
      </c>
      <c r="O280" s="53">
        <v>1244456.47</v>
      </c>
      <c r="P280" s="53">
        <v>0</v>
      </c>
      <c r="Q280" s="53">
        <v>0</v>
      </c>
      <c r="R280" s="53">
        <v>0</v>
      </c>
      <c r="S280" s="3" t="s">
        <v>152</v>
      </c>
      <c r="T280" s="3" t="s">
        <v>76</v>
      </c>
      <c r="U280" s="3" t="s">
        <v>77</v>
      </c>
      <c r="V280" s="3" t="s">
        <v>76</v>
      </c>
      <c r="W280" s="3" t="s">
        <v>33</v>
      </c>
      <c r="X280" s="3" t="s">
        <v>78</v>
      </c>
      <c r="Y280" s="3" t="s">
        <v>35</v>
      </c>
      <c r="Z280" s="54">
        <v>44918</v>
      </c>
      <c r="AA280" s="54">
        <v>45291</v>
      </c>
      <c r="AB280" s="3" t="s">
        <v>36</v>
      </c>
      <c r="AC280" s="53">
        <v>1300000</v>
      </c>
      <c r="AD280" s="3" t="s">
        <v>77</v>
      </c>
      <c r="AE280" s="3" t="s">
        <v>37</v>
      </c>
    </row>
    <row r="281" spans="1:31" x14ac:dyDescent="0.3">
      <c r="A281" s="3" t="s">
        <v>428</v>
      </c>
      <c r="B281" s="3" t="s">
        <v>429</v>
      </c>
      <c r="C281" s="3" t="s">
        <v>1856</v>
      </c>
      <c r="D281" s="53">
        <v>3500000</v>
      </c>
      <c r="E281" s="53">
        <v>3500000</v>
      </c>
      <c r="F281" s="53">
        <v>0</v>
      </c>
      <c r="G281" s="53">
        <v>0</v>
      </c>
      <c r="H281" s="53">
        <v>0</v>
      </c>
      <c r="I281" s="53">
        <v>2783178.75</v>
      </c>
      <c r="J281" s="53">
        <v>79.519392857142861</v>
      </c>
      <c r="K281" s="53">
        <v>0</v>
      </c>
      <c r="L281" s="53">
        <v>0</v>
      </c>
      <c r="M281" s="53">
        <v>2783178.75</v>
      </c>
      <c r="N281" s="53">
        <v>0</v>
      </c>
      <c r="O281" s="53">
        <v>2783178.75</v>
      </c>
      <c r="P281" s="53">
        <v>0</v>
      </c>
      <c r="Q281" s="53">
        <v>0</v>
      </c>
      <c r="R281" s="53">
        <v>0</v>
      </c>
      <c r="S281" s="3" t="s">
        <v>152</v>
      </c>
      <c r="T281" s="3" t="s">
        <v>76</v>
      </c>
      <c r="U281" s="3" t="s">
        <v>77</v>
      </c>
      <c r="V281" s="3" t="s">
        <v>76</v>
      </c>
      <c r="W281" s="3" t="s">
        <v>33</v>
      </c>
      <c r="X281" s="3" t="s">
        <v>78</v>
      </c>
      <c r="Y281" s="3" t="s">
        <v>35</v>
      </c>
      <c r="Z281" s="54">
        <v>44918</v>
      </c>
      <c r="AA281" s="54">
        <v>45291</v>
      </c>
      <c r="AB281" s="3" t="s">
        <v>36</v>
      </c>
      <c r="AC281" s="53">
        <v>3500000</v>
      </c>
      <c r="AD281" s="3" t="s">
        <v>77</v>
      </c>
      <c r="AE281" s="3" t="s">
        <v>37</v>
      </c>
    </row>
    <row r="282" spans="1:31" x14ac:dyDescent="0.3">
      <c r="A282" s="3" t="s">
        <v>430</v>
      </c>
      <c r="B282" s="3" t="s">
        <v>431</v>
      </c>
      <c r="C282" s="3" t="s">
        <v>1855</v>
      </c>
      <c r="D282" s="53">
        <v>6400000</v>
      </c>
      <c r="E282" s="53">
        <v>6400000</v>
      </c>
      <c r="F282" s="53">
        <v>0</v>
      </c>
      <c r="G282" s="53">
        <v>0</v>
      </c>
      <c r="H282" s="53">
        <v>0</v>
      </c>
      <c r="I282" s="53">
        <v>4838505.17</v>
      </c>
      <c r="J282" s="53">
        <v>75.601643281250006</v>
      </c>
      <c r="K282" s="53">
        <v>0</v>
      </c>
      <c r="L282" s="53">
        <v>0</v>
      </c>
      <c r="M282" s="53">
        <v>4838505.17</v>
      </c>
      <c r="N282" s="53">
        <v>0</v>
      </c>
      <c r="O282" s="53">
        <v>4838505.17</v>
      </c>
      <c r="P282" s="53">
        <v>0</v>
      </c>
      <c r="Q282" s="53">
        <v>0</v>
      </c>
      <c r="R282" s="53">
        <v>0</v>
      </c>
      <c r="S282" s="3" t="s">
        <v>286</v>
      </c>
      <c r="T282" s="3" t="s">
        <v>57</v>
      </c>
      <c r="U282" s="3" t="s">
        <v>58</v>
      </c>
      <c r="V282" s="3" t="s">
        <v>57</v>
      </c>
      <c r="W282" s="3" t="s">
        <v>33</v>
      </c>
      <c r="X282" s="3" t="s">
        <v>59</v>
      </c>
      <c r="Y282" s="3" t="s">
        <v>35</v>
      </c>
      <c r="Z282" s="54">
        <v>44939</v>
      </c>
      <c r="AA282" s="54">
        <v>45657</v>
      </c>
      <c r="AB282" s="3" t="s">
        <v>36</v>
      </c>
      <c r="AC282" s="53">
        <v>6400000</v>
      </c>
      <c r="AD282" s="3" t="s">
        <v>58</v>
      </c>
      <c r="AE282" s="3" t="s">
        <v>37</v>
      </c>
    </row>
    <row r="283" spans="1:31" x14ac:dyDescent="0.3">
      <c r="A283" s="3" t="s">
        <v>624</v>
      </c>
      <c r="B283" s="3" t="s">
        <v>625</v>
      </c>
      <c r="C283" s="3" t="s">
        <v>1853</v>
      </c>
      <c r="D283" s="53">
        <v>1900000</v>
      </c>
      <c r="E283" s="53">
        <v>1900000</v>
      </c>
      <c r="F283" s="53">
        <v>0</v>
      </c>
      <c r="G283" s="53">
        <v>0</v>
      </c>
      <c r="H283" s="53">
        <v>0</v>
      </c>
      <c r="I283" s="53">
        <v>1896226.41</v>
      </c>
      <c r="J283" s="53">
        <v>99.801389999999998</v>
      </c>
      <c r="K283" s="53">
        <v>0</v>
      </c>
      <c r="L283" s="53">
        <v>0</v>
      </c>
      <c r="M283" s="53">
        <v>1896226.41</v>
      </c>
      <c r="N283" s="53">
        <v>0</v>
      </c>
      <c r="O283" s="53">
        <v>1896226.41</v>
      </c>
      <c r="P283" s="53">
        <v>0</v>
      </c>
      <c r="Q283" s="53">
        <v>-819.97</v>
      </c>
      <c r="R283" s="53">
        <v>0</v>
      </c>
      <c r="S283" s="3" t="s">
        <v>30</v>
      </c>
      <c r="T283" s="3" t="s">
        <v>31</v>
      </c>
      <c r="U283" s="3" t="s">
        <v>32</v>
      </c>
      <c r="V283" s="3" t="s">
        <v>31</v>
      </c>
      <c r="W283" s="3" t="s">
        <v>33</v>
      </c>
      <c r="X283" s="3" t="s">
        <v>34</v>
      </c>
      <c r="Y283" s="3" t="s">
        <v>35</v>
      </c>
      <c r="Z283" s="54">
        <v>44921</v>
      </c>
      <c r="AA283" s="54">
        <v>45382</v>
      </c>
      <c r="AB283" s="3" t="s">
        <v>36</v>
      </c>
      <c r="AC283" s="53">
        <v>1900000</v>
      </c>
      <c r="AD283" s="3" t="s">
        <v>32</v>
      </c>
      <c r="AE283" s="3" t="s">
        <v>37</v>
      </c>
    </row>
    <row r="284" spans="1:31" x14ac:dyDescent="0.3">
      <c r="A284" s="3" t="s">
        <v>924</v>
      </c>
      <c r="B284" s="3" t="s">
        <v>925</v>
      </c>
      <c r="C284" s="3" t="s">
        <v>1857</v>
      </c>
      <c r="D284" s="53">
        <v>1700000</v>
      </c>
      <c r="E284" s="53">
        <v>1700000</v>
      </c>
      <c r="F284" s="53">
        <v>0</v>
      </c>
      <c r="G284" s="53">
        <v>0</v>
      </c>
      <c r="H284" s="53">
        <v>0</v>
      </c>
      <c r="I284" s="53">
        <v>1697066.33</v>
      </c>
      <c r="J284" s="53">
        <v>99.827431176470597</v>
      </c>
      <c r="K284" s="53">
        <v>0</v>
      </c>
      <c r="L284" s="53">
        <v>0</v>
      </c>
      <c r="M284" s="53">
        <v>1697066.33</v>
      </c>
      <c r="N284" s="53">
        <v>0</v>
      </c>
      <c r="O284" s="53">
        <v>1697066.33</v>
      </c>
      <c r="P284" s="53">
        <v>0</v>
      </c>
      <c r="Q284" s="53">
        <v>0</v>
      </c>
      <c r="R284" s="53">
        <v>0</v>
      </c>
      <c r="S284" s="3" t="s">
        <v>208</v>
      </c>
      <c r="T284" s="3" t="s">
        <v>100</v>
      </c>
      <c r="U284" s="3" t="s">
        <v>101</v>
      </c>
      <c r="V284" s="3" t="s">
        <v>100</v>
      </c>
      <c r="W284" s="3" t="s">
        <v>33</v>
      </c>
      <c r="X284" s="3" t="s">
        <v>102</v>
      </c>
      <c r="Y284" s="3" t="s">
        <v>86</v>
      </c>
      <c r="Z284" s="54">
        <v>44922</v>
      </c>
      <c r="AA284" s="54">
        <v>45291</v>
      </c>
      <c r="AB284" s="3" t="s">
        <v>36</v>
      </c>
      <c r="AC284" s="53">
        <v>1700000</v>
      </c>
      <c r="AD284" s="3" t="s">
        <v>101</v>
      </c>
      <c r="AE284" s="3" t="s">
        <v>37</v>
      </c>
    </row>
    <row r="285" spans="1:31" x14ac:dyDescent="0.3">
      <c r="A285" s="3" t="s">
        <v>926</v>
      </c>
      <c r="B285" s="3" t="s">
        <v>927</v>
      </c>
      <c r="C285" s="3" t="s">
        <v>1857</v>
      </c>
      <c r="D285" s="53">
        <v>1700000</v>
      </c>
      <c r="E285" s="53">
        <v>1700000</v>
      </c>
      <c r="F285" s="53">
        <v>0</v>
      </c>
      <c r="G285" s="53">
        <v>0</v>
      </c>
      <c r="H285" s="53">
        <v>0</v>
      </c>
      <c r="I285" s="53">
        <v>1701311.44</v>
      </c>
      <c r="J285" s="53">
        <v>100.07714352941176</v>
      </c>
      <c r="K285" s="53">
        <v>0</v>
      </c>
      <c r="L285" s="53">
        <v>0</v>
      </c>
      <c r="M285" s="53">
        <v>1701311.44</v>
      </c>
      <c r="N285" s="53">
        <v>0</v>
      </c>
      <c r="O285" s="53">
        <v>1701311.44</v>
      </c>
      <c r="P285" s="53">
        <v>0</v>
      </c>
      <c r="Q285" s="53">
        <v>0</v>
      </c>
      <c r="R285" s="53">
        <v>0</v>
      </c>
      <c r="S285" s="3" t="s">
        <v>208</v>
      </c>
      <c r="T285" s="3" t="s">
        <v>100</v>
      </c>
      <c r="U285" s="3" t="s">
        <v>101</v>
      </c>
      <c r="V285" s="3" t="s">
        <v>100</v>
      </c>
      <c r="W285" s="3" t="s">
        <v>33</v>
      </c>
      <c r="X285" s="3" t="s">
        <v>102</v>
      </c>
      <c r="Y285" s="3" t="s">
        <v>86</v>
      </c>
      <c r="Z285" s="54">
        <v>44922</v>
      </c>
      <c r="AA285" s="54">
        <v>45291</v>
      </c>
      <c r="AB285" s="3" t="s">
        <v>36</v>
      </c>
      <c r="AC285" s="53">
        <v>1700000</v>
      </c>
      <c r="AD285" s="3" t="s">
        <v>101</v>
      </c>
      <c r="AE285" s="3" t="s">
        <v>37</v>
      </c>
    </row>
    <row r="286" spans="1:31" x14ac:dyDescent="0.3">
      <c r="A286" s="3" t="s">
        <v>432</v>
      </c>
      <c r="B286" s="3" t="s">
        <v>433</v>
      </c>
      <c r="C286" s="3" t="s">
        <v>1855</v>
      </c>
      <c r="D286" s="53">
        <v>3100000</v>
      </c>
      <c r="E286" s="53">
        <v>3100000</v>
      </c>
      <c r="F286" s="53">
        <v>15230.53</v>
      </c>
      <c r="G286" s="53">
        <v>0</v>
      </c>
      <c r="H286" s="53">
        <v>0</v>
      </c>
      <c r="I286" s="53">
        <v>2831848.79</v>
      </c>
      <c r="J286" s="53">
        <v>91.349960967741936</v>
      </c>
      <c r="K286" s="53">
        <v>0</v>
      </c>
      <c r="L286" s="53">
        <v>0</v>
      </c>
      <c r="M286" s="53">
        <v>0</v>
      </c>
      <c r="N286" s="53">
        <v>2831848.79</v>
      </c>
      <c r="O286" s="53">
        <v>2847079.32</v>
      </c>
      <c r="P286" s="53">
        <v>0</v>
      </c>
      <c r="Q286" s="53">
        <v>0</v>
      </c>
      <c r="R286" s="53">
        <v>0</v>
      </c>
      <c r="S286" s="3" t="s">
        <v>2949</v>
      </c>
      <c r="T286" s="3" t="s">
        <v>57</v>
      </c>
      <c r="U286" s="3" t="s">
        <v>58</v>
      </c>
      <c r="V286" s="3" t="s">
        <v>57</v>
      </c>
      <c r="W286" s="3" t="s">
        <v>33</v>
      </c>
      <c r="X286" s="3" t="s">
        <v>59</v>
      </c>
      <c r="Y286" s="3" t="s">
        <v>35</v>
      </c>
      <c r="Z286" s="54">
        <v>44922</v>
      </c>
      <c r="AA286" s="54">
        <v>45657</v>
      </c>
      <c r="AB286" s="3" t="s">
        <v>36</v>
      </c>
      <c r="AC286" s="53">
        <v>3100000</v>
      </c>
      <c r="AD286" s="3" t="s">
        <v>58</v>
      </c>
      <c r="AE286" s="3" t="s">
        <v>2231</v>
      </c>
    </row>
    <row r="287" spans="1:31" x14ac:dyDescent="0.3">
      <c r="A287" s="3" t="s">
        <v>928</v>
      </c>
      <c r="B287" s="3" t="s">
        <v>929</v>
      </c>
      <c r="C287" s="3" t="s">
        <v>1855</v>
      </c>
      <c r="D287" s="53">
        <v>5000000</v>
      </c>
      <c r="E287" s="53">
        <v>5000000</v>
      </c>
      <c r="F287" s="53">
        <v>0</v>
      </c>
      <c r="G287" s="53">
        <v>0</v>
      </c>
      <c r="H287" s="53">
        <v>0</v>
      </c>
      <c r="I287" s="53">
        <v>4732437.68</v>
      </c>
      <c r="J287" s="53">
        <v>94.648753599999992</v>
      </c>
      <c r="K287" s="53">
        <v>0</v>
      </c>
      <c r="L287" s="53">
        <v>0</v>
      </c>
      <c r="M287" s="53">
        <v>4732437.68</v>
      </c>
      <c r="N287" s="53">
        <v>0</v>
      </c>
      <c r="O287" s="53">
        <v>4732437.68</v>
      </c>
      <c r="P287" s="53">
        <v>0</v>
      </c>
      <c r="Q287" s="53">
        <v>0</v>
      </c>
      <c r="R287" s="53">
        <v>0</v>
      </c>
      <c r="S287" s="3" t="s">
        <v>2949</v>
      </c>
      <c r="T287" s="3" t="s">
        <v>57</v>
      </c>
      <c r="U287" s="3" t="s">
        <v>58</v>
      </c>
      <c r="V287" s="3" t="s">
        <v>57</v>
      </c>
      <c r="W287" s="3" t="s">
        <v>33</v>
      </c>
      <c r="X287" s="3" t="s">
        <v>59</v>
      </c>
      <c r="Y287" s="3" t="s">
        <v>44</v>
      </c>
      <c r="Z287" s="54">
        <v>44923</v>
      </c>
      <c r="AA287" s="54">
        <v>45657</v>
      </c>
      <c r="AB287" s="3" t="s">
        <v>36</v>
      </c>
      <c r="AC287" s="53">
        <v>5000000</v>
      </c>
      <c r="AD287" s="3" t="s">
        <v>58</v>
      </c>
      <c r="AE287" s="3" t="s">
        <v>37</v>
      </c>
    </row>
    <row r="288" spans="1:31" x14ac:dyDescent="0.3">
      <c r="A288" s="3" t="s">
        <v>434</v>
      </c>
      <c r="B288" s="3" t="s">
        <v>435</v>
      </c>
      <c r="C288" s="3" t="s">
        <v>1859</v>
      </c>
      <c r="D288" s="53">
        <v>4600000</v>
      </c>
      <c r="E288" s="53">
        <v>4600000</v>
      </c>
      <c r="F288" s="53">
        <v>0</v>
      </c>
      <c r="G288" s="53">
        <v>0</v>
      </c>
      <c r="H288" s="53">
        <v>0</v>
      </c>
      <c r="I288" s="53">
        <v>4899471.43</v>
      </c>
      <c r="J288" s="53">
        <v>106.51024847826086</v>
      </c>
      <c r="K288" s="53">
        <v>0</v>
      </c>
      <c r="L288" s="53">
        <v>0</v>
      </c>
      <c r="M288" s="53">
        <v>4899471.43</v>
      </c>
      <c r="N288" s="53">
        <v>0</v>
      </c>
      <c r="O288" s="53">
        <v>4899471.43</v>
      </c>
      <c r="P288" s="53">
        <v>0</v>
      </c>
      <c r="Q288" s="53">
        <v>0</v>
      </c>
      <c r="R288" s="53">
        <v>0</v>
      </c>
      <c r="S288" s="3" t="s">
        <v>161</v>
      </c>
      <c r="T288" s="3" t="s">
        <v>162</v>
      </c>
      <c r="U288" s="3" t="s">
        <v>163</v>
      </c>
      <c r="V288" s="3" t="s">
        <v>162</v>
      </c>
      <c r="W288" s="3" t="s">
        <v>33</v>
      </c>
      <c r="X288" s="3" t="s">
        <v>164</v>
      </c>
      <c r="Y288" s="3" t="s">
        <v>35</v>
      </c>
      <c r="Z288" s="54">
        <v>44925</v>
      </c>
      <c r="AA288" s="54">
        <v>45291</v>
      </c>
      <c r="AB288" s="3" t="s">
        <v>36</v>
      </c>
      <c r="AC288" s="53">
        <v>4600000</v>
      </c>
      <c r="AD288" s="3" t="s">
        <v>163</v>
      </c>
      <c r="AE288" s="3" t="s">
        <v>37</v>
      </c>
    </row>
    <row r="289" spans="1:31" x14ac:dyDescent="0.3">
      <c r="A289" s="3" t="s">
        <v>930</v>
      </c>
      <c r="B289" s="3" t="s">
        <v>931</v>
      </c>
      <c r="C289" s="3" t="s">
        <v>1853</v>
      </c>
      <c r="D289" s="53">
        <v>1200000</v>
      </c>
      <c r="E289" s="53">
        <v>1200000</v>
      </c>
      <c r="F289" s="53">
        <v>0</v>
      </c>
      <c r="G289" s="53">
        <v>0</v>
      </c>
      <c r="H289" s="53">
        <v>0</v>
      </c>
      <c r="I289" s="53">
        <v>1288005.55</v>
      </c>
      <c r="J289" s="53">
        <v>107.33379583333334</v>
      </c>
      <c r="K289" s="53">
        <v>0</v>
      </c>
      <c r="L289" s="53">
        <v>0</v>
      </c>
      <c r="M289" s="53">
        <v>1288005.55</v>
      </c>
      <c r="N289" s="53">
        <v>0</v>
      </c>
      <c r="O289" s="53">
        <v>1288005.55</v>
      </c>
      <c r="P289" s="53">
        <v>0</v>
      </c>
      <c r="Q289" s="53">
        <v>0</v>
      </c>
      <c r="R289" s="53">
        <v>0</v>
      </c>
      <c r="S289" s="3" t="s">
        <v>391</v>
      </c>
      <c r="T289" s="3" t="s">
        <v>31</v>
      </c>
      <c r="U289" s="3" t="s">
        <v>32</v>
      </c>
      <c r="V289" s="3" t="s">
        <v>31</v>
      </c>
      <c r="W289" s="3" t="s">
        <v>33</v>
      </c>
      <c r="X289" s="3" t="s">
        <v>34</v>
      </c>
      <c r="Y289" s="3" t="s">
        <v>44</v>
      </c>
      <c r="Z289" s="54">
        <v>44925</v>
      </c>
      <c r="AA289" s="54">
        <v>45322</v>
      </c>
      <c r="AB289" s="3" t="s">
        <v>36</v>
      </c>
      <c r="AC289" s="53">
        <v>1200000</v>
      </c>
      <c r="AD289" s="3" t="s">
        <v>32</v>
      </c>
      <c r="AE289" s="3" t="s">
        <v>37</v>
      </c>
    </row>
    <row r="290" spans="1:31" x14ac:dyDescent="0.3">
      <c r="A290" s="3" t="s">
        <v>436</v>
      </c>
      <c r="B290" s="3" t="s">
        <v>437</v>
      </c>
      <c r="C290" s="3" t="s">
        <v>1859</v>
      </c>
      <c r="D290" s="53">
        <v>4600000</v>
      </c>
      <c r="E290" s="53">
        <v>4600000</v>
      </c>
      <c r="F290" s="53">
        <v>0</v>
      </c>
      <c r="G290" s="53">
        <v>0</v>
      </c>
      <c r="H290" s="53">
        <v>0</v>
      </c>
      <c r="I290" s="53">
        <v>4586714.51</v>
      </c>
      <c r="J290" s="53">
        <v>99.711185</v>
      </c>
      <c r="K290" s="53">
        <v>0</v>
      </c>
      <c r="L290" s="53">
        <v>0</v>
      </c>
      <c r="M290" s="53">
        <v>4586714.51</v>
      </c>
      <c r="N290" s="53">
        <v>0</v>
      </c>
      <c r="O290" s="53">
        <v>4586714.51</v>
      </c>
      <c r="P290" s="53">
        <v>0</v>
      </c>
      <c r="Q290" s="53">
        <v>0</v>
      </c>
      <c r="R290" s="53">
        <v>0</v>
      </c>
      <c r="S290" s="3" t="s">
        <v>161</v>
      </c>
      <c r="T290" s="3" t="s">
        <v>162</v>
      </c>
      <c r="U290" s="3" t="s">
        <v>163</v>
      </c>
      <c r="V290" s="3" t="s">
        <v>162</v>
      </c>
      <c r="W290" s="3" t="s">
        <v>33</v>
      </c>
      <c r="X290" s="3" t="s">
        <v>164</v>
      </c>
      <c r="Y290" s="3" t="s">
        <v>35</v>
      </c>
      <c r="Z290" s="54">
        <v>44925</v>
      </c>
      <c r="AA290" s="54">
        <v>45382</v>
      </c>
      <c r="AB290" s="3" t="s">
        <v>36</v>
      </c>
      <c r="AC290" s="53">
        <v>4600000</v>
      </c>
      <c r="AD290" s="3" t="s">
        <v>163</v>
      </c>
      <c r="AE290" s="3" t="s">
        <v>37</v>
      </c>
    </row>
    <row r="291" spans="1:31" x14ac:dyDescent="0.3">
      <c r="A291" s="3" t="s">
        <v>626</v>
      </c>
      <c r="B291" s="3" t="s">
        <v>627</v>
      </c>
      <c r="C291" s="3" t="s">
        <v>1859</v>
      </c>
      <c r="D291" s="53">
        <v>7600000</v>
      </c>
      <c r="E291" s="53">
        <v>7600000</v>
      </c>
      <c r="F291" s="53">
        <v>0</v>
      </c>
      <c r="G291" s="53">
        <v>0</v>
      </c>
      <c r="H291" s="53">
        <v>0</v>
      </c>
      <c r="I291" s="53">
        <v>7439887.9100000001</v>
      </c>
      <c r="J291" s="53">
        <v>97.893261973684218</v>
      </c>
      <c r="K291" s="53">
        <v>0</v>
      </c>
      <c r="L291" s="53">
        <v>0</v>
      </c>
      <c r="M291" s="53">
        <v>7439887.9100000001</v>
      </c>
      <c r="N291" s="53">
        <v>0</v>
      </c>
      <c r="O291" s="53">
        <v>7439887.9100000001</v>
      </c>
      <c r="P291" s="53">
        <v>0</v>
      </c>
      <c r="Q291" s="53">
        <v>0</v>
      </c>
      <c r="R291" s="53">
        <v>0</v>
      </c>
      <c r="S291" s="3" t="s">
        <v>161</v>
      </c>
      <c r="T291" s="3" t="s">
        <v>162</v>
      </c>
      <c r="U291" s="3" t="s">
        <v>163</v>
      </c>
      <c r="V291" s="3" t="s">
        <v>162</v>
      </c>
      <c r="W291" s="3" t="s">
        <v>33</v>
      </c>
      <c r="X291" s="3" t="s">
        <v>164</v>
      </c>
      <c r="Y291" s="3" t="s">
        <v>35</v>
      </c>
      <c r="Z291" s="54">
        <v>44925</v>
      </c>
      <c r="AA291" s="54">
        <v>45291</v>
      </c>
      <c r="AB291" s="3" t="s">
        <v>36</v>
      </c>
      <c r="AC291" s="53">
        <v>7600000</v>
      </c>
      <c r="AD291" s="3" t="s">
        <v>163</v>
      </c>
      <c r="AE291" s="3" t="s">
        <v>37</v>
      </c>
    </row>
    <row r="292" spans="1:31" x14ac:dyDescent="0.3">
      <c r="A292" s="3" t="s">
        <v>438</v>
      </c>
      <c r="B292" s="3" t="s">
        <v>439</v>
      </c>
      <c r="C292" s="3" t="s">
        <v>1854</v>
      </c>
      <c r="D292" s="53">
        <v>12100000</v>
      </c>
      <c r="E292" s="53">
        <v>12100000</v>
      </c>
      <c r="F292" s="53">
        <v>0</v>
      </c>
      <c r="G292" s="53">
        <v>0</v>
      </c>
      <c r="H292" s="53">
        <v>0</v>
      </c>
      <c r="I292" s="53">
        <v>12048695.75</v>
      </c>
      <c r="J292" s="53">
        <v>99.575997933884295</v>
      </c>
      <c r="K292" s="53">
        <v>0</v>
      </c>
      <c r="L292" s="53">
        <v>0</v>
      </c>
      <c r="M292" s="53">
        <v>12048695.75</v>
      </c>
      <c r="N292" s="53">
        <v>0</v>
      </c>
      <c r="O292" s="53">
        <v>12048695.75</v>
      </c>
      <c r="P292" s="53">
        <v>0</v>
      </c>
      <c r="Q292" s="53">
        <v>0</v>
      </c>
      <c r="R292" s="53">
        <v>0</v>
      </c>
      <c r="S292" s="3" t="s">
        <v>72</v>
      </c>
      <c r="T292" s="3" t="s">
        <v>41</v>
      </c>
      <c r="U292" s="3" t="s">
        <v>42</v>
      </c>
      <c r="V292" s="3" t="s">
        <v>41</v>
      </c>
      <c r="W292" s="3" t="s">
        <v>33</v>
      </c>
      <c r="X292" s="3" t="s">
        <v>43</v>
      </c>
      <c r="Y292" s="3" t="s">
        <v>35</v>
      </c>
      <c r="Z292" s="54">
        <v>44928</v>
      </c>
      <c r="AA292" s="54">
        <v>45473</v>
      </c>
      <c r="AB292" s="3" t="s">
        <v>36</v>
      </c>
      <c r="AC292" s="53">
        <v>12100000</v>
      </c>
      <c r="AD292" s="3" t="s">
        <v>42</v>
      </c>
      <c r="AE292" s="3" t="s">
        <v>37</v>
      </c>
    </row>
    <row r="293" spans="1:31" x14ac:dyDescent="0.3">
      <c r="A293" s="3" t="s">
        <v>440</v>
      </c>
      <c r="B293" s="3" t="s">
        <v>441</v>
      </c>
      <c r="C293" s="3" t="s">
        <v>1854</v>
      </c>
      <c r="D293" s="53">
        <v>8700000</v>
      </c>
      <c r="E293" s="53">
        <v>8700000</v>
      </c>
      <c r="F293" s="53">
        <v>0</v>
      </c>
      <c r="G293" s="53">
        <v>0</v>
      </c>
      <c r="H293" s="53">
        <v>0</v>
      </c>
      <c r="I293" s="53">
        <v>8740459.3599999994</v>
      </c>
      <c r="J293" s="53">
        <v>100.46505011494253</v>
      </c>
      <c r="K293" s="53">
        <v>0</v>
      </c>
      <c r="L293" s="53">
        <v>0</v>
      </c>
      <c r="M293" s="53">
        <v>8740459.3599999994</v>
      </c>
      <c r="N293" s="53">
        <v>0</v>
      </c>
      <c r="O293" s="53">
        <v>8740459.3599999994</v>
      </c>
      <c r="P293" s="53">
        <v>0</v>
      </c>
      <c r="Q293" s="53">
        <v>0</v>
      </c>
      <c r="R293" s="53">
        <v>0</v>
      </c>
      <c r="S293" s="3" t="s">
        <v>72</v>
      </c>
      <c r="T293" s="3" t="s">
        <v>41</v>
      </c>
      <c r="U293" s="3" t="s">
        <v>42</v>
      </c>
      <c r="V293" s="3" t="s">
        <v>41</v>
      </c>
      <c r="W293" s="3" t="s">
        <v>33</v>
      </c>
      <c r="X293" s="3" t="s">
        <v>43</v>
      </c>
      <c r="Y293" s="3" t="s">
        <v>35</v>
      </c>
      <c r="Z293" s="54">
        <v>44928</v>
      </c>
      <c r="AA293" s="54">
        <v>45351</v>
      </c>
      <c r="AB293" s="3" t="s">
        <v>36</v>
      </c>
      <c r="AC293" s="53">
        <v>8700000</v>
      </c>
      <c r="AD293" s="3" t="s">
        <v>42</v>
      </c>
      <c r="AE293" s="3" t="s">
        <v>37</v>
      </c>
    </row>
    <row r="294" spans="1:31" x14ac:dyDescent="0.3">
      <c r="A294" s="3" t="s">
        <v>628</v>
      </c>
      <c r="B294" s="3" t="s">
        <v>629</v>
      </c>
      <c r="C294" s="3" t="s">
        <v>1853</v>
      </c>
      <c r="D294" s="53">
        <v>5700000</v>
      </c>
      <c r="E294" s="53">
        <v>5700000</v>
      </c>
      <c r="F294" s="53">
        <v>0</v>
      </c>
      <c r="G294" s="53">
        <v>0</v>
      </c>
      <c r="H294" s="53">
        <v>0</v>
      </c>
      <c r="I294" s="53">
        <v>5676467.4400000004</v>
      </c>
      <c r="J294" s="53">
        <v>99.587148070175445</v>
      </c>
      <c r="K294" s="53">
        <v>0</v>
      </c>
      <c r="L294" s="53">
        <v>0</v>
      </c>
      <c r="M294" s="53">
        <v>5676467.4400000004</v>
      </c>
      <c r="N294" s="53">
        <v>0</v>
      </c>
      <c r="O294" s="53">
        <v>5676467.4400000004</v>
      </c>
      <c r="P294" s="53">
        <v>0</v>
      </c>
      <c r="Q294" s="53">
        <v>0</v>
      </c>
      <c r="R294" s="53">
        <v>0</v>
      </c>
      <c r="S294" s="3" t="s">
        <v>391</v>
      </c>
      <c r="T294" s="3" t="s">
        <v>31</v>
      </c>
      <c r="U294" s="3" t="s">
        <v>32</v>
      </c>
      <c r="V294" s="3" t="s">
        <v>31</v>
      </c>
      <c r="W294" s="3" t="s">
        <v>33</v>
      </c>
      <c r="X294" s="3" t="s">
        <v>34</v>
      </c>
      <c r="Y294" s="3" t="s">
        <v>35</v>
      </c>
      <c r="Z294" s="54">
        <v>44925</v>
      </c>
      <c r="AA294" s="54">
        <v>45382</v>
      </c>
      <c r="AB294" s="3" t="s">
        <v>36</v>
      </c>
      <c r="AC294" s="53">
        <v>5700000</v>
      </c>
      <c r="AD294" s="3" t="s">
        <v>32</v>
      </c>
      <c r="AE294" s="3" t="s">
        <v>37</v>
      </c>
    </row>
    <row r="295" spans="1:31" x14ac:dyDescent="0.3">
      <c r="A295" s="3" t="s">
        <v>839</v>
      </c>
      <c r="B295" s="3" t="s">
        <v>840</v>
      </c>
      <c r="C295" s="3" t="s">
        <v>1860</v>
      </c>
      <c r="D295" s="53">
        <v>1800000</v>
      </c>
      <c r="E295" s="53">
        <v>1800000</v>
      </c>
      <c r="F295" s="53">
        <v>0</v>
      </c>
      <c r="G295" s="53">
        <v>0</v>
      </c>
      <c r="H295" s="53">
        <v>0</v>
      </c>
      <c r="I295" s="53">
        <v>1441661.22</v>
      </c>
      <c r="J295" s="53">
        <v>80.092290000000006</v>
      </c>
      <c r="K295" s="53">
        <v>0</v>
      </c>
      <c r="L295" s="53">
        <v>0</v>
      </c>
      <c r="M295" s="53">
        <v>1441661.22</v>
      </c>
      <c r="N295" s="53">
        <v>0</v>
      </c>
      <c r="O295" s="53">
        <v>1441661.22</v>
      </c>
      <c r="P295" s="53">
        <v>0</v>
      </c>
      <c r="Q295" s="53">
        <v>0</v>
      </c>
      <c r="R295" s="53">
        <v>0</v>
      </c>
      <c r="S295" s="3" t="s">
        <v>129</v>
      </c>
      <c r="T295" s="3" t="s">
        <v>112</v>
      </c>
      <c r="U295" s="3" t="s">
        <v>113</v>
      </c>
      <c r="V295" s="3" t="s">
        <v>112</v>
      </c>
      <c r="W295" s="3" t="s">
        <v>33</v>
      </c>
      <c r="X295" s="3" t="s">
        <v>114</v>
      </c>
      <c r="Y295" s="3" t="s">
        <v>35</v>
      </c>
      <c r="Z295" s="54">
        <v>44930</v>
      </c>
      <c r="AA295" s="54">
        <v>45382</v>
      </c>
      <c r="AB295" s="3" t="s">
        <v>36</v>
      </c>
      <c r="AC295" s="53">
        <v>1800000</v>
      </c>
      <c r="AD295" s="3" t="s">
        <v>113</v>
      </c>
      <c r="AE295" s="3" t="s">
        <v>37</v>
      </c>
    </row>
    <row r="296" spans="1:31" x14ac:dyDescent="0.3">
      <c r="A296" s="3" t="s">
        <v>841</v>
      </c>
      <c r="B296" s="3" t="s">
        <v>842</v>
      </c>
      <c r="C296" s="3" t="s">
        <v>1860</v>
      </c>
      <c r="D296" s="53">
        <v>1800000</v>
      </c>
      <c r="E296" s="53">
        <v>1800000</v>
      </c>
      <c r="F296" s="53">
        <v>0</v>
      </c>
      <c r="G296" s="53">
        <v>0</v>
      </c>
      <c r="H296" s="53">
        <v>0</v>
      </c>
      <c r="I296" s="53">
        <v>1656730.94</v>
      </c>
      <c r="J296" s="53">
        <v>92.04060777777778</v>
      </c>
      <c r="K296" s="53">
        <v>0</v>
      </c>
      <c r="L296" s="53">
        <v>0</v>
      </c>
      <c r="M296" s="53">
        <v>1656730.94</v>
      </c>
      <c r="N296" s="53">
        <v>0</v>
      </c>
      <c r="O296" s="53">
        <v>1656730.94</v>
      </c>
      <c r="P296" s="53">
        <v>0</v>
      </c>
      <c r="Q296" s="53">
        <v>0</v>
      </c>
      <c r="R296" s="53">
        <v>0</v>
      </c>
      <c r="S296" s="3" t="s">
        <v>129</v>
      </c>
      <c r="T296" s="3" t="s">
        <v>112</v>
      </c>
      <c r="U296" s="3" t="s">
        <v>113</v>
      </c>
      <c r="V296" s="3" t="s">
        <v>112</v>
      </c>
      <c r="W296" s="3" t="s">
        <v>33</v>
      </c>
      <c r="X296" s="3" t="s">
        <v>114</v>
      </c>
      <c r="Y296" s="3" t="s">
        <v>35</v>
      </c>
      <c r="Z296" s="54">
        <v>44930</v>
      </c>
      <c r="AA296" s="54">
        <v>45382</v>
      </c>
      <c r="AB296" s="3" t="s">
        <v>36</v>
      </c>
      <c r="AC296" s="53">
        <v>1800000</v>
      </c>
      <c r="AD296" s="3" t="s">
        <v>113</v>
      </c>
      <c r="AE296" s="3" t="s">
        <v>37</v>
      </c>
    </row>
    <row r="297" spans="1:31" x14ac:dyDescent="0.3">
      <c r="A297" s="3" t="s">
        <v>843</v>
      </c>
      <c r="B297" s="3" t="s">
        <v>844</v>
      </c>
      <c r="C297" s="3" t="s">
        <v>1860</v>
      </c>
      <c r="D297" s="53">
        <v>1800000</v>
      </c>
      <c r="E297" s="53">
        <v>1800000</v>
      </c>
      <c r="F297" s="53">
        <v>0</v>
      </c>
      <c r="G297" s="53">
        <v>0</v>
      </c>
      <c r="H297" s="53">
        <v>0</v>
      </c>
      <c r="I297" s="53">
        <v>1798109.6</v>
      </c>
      <c r="J297" s="53">
        <v>99.894977777777783</v>
      </c>
      <c r="K297" s="53">
        <v>0</v>
      </c>
      <c r="L297" s="53">
        <v>0</v>
      </c>
      <c r="M297" s="53">
        <v>1798109.6</v>
      </c>
      <c r="N297" s="53">
        <v>0</v>
      </c>
      <c r="O297" s="53">
        <v>1798109.6</v>
      </c>
      <c r="P297" s="53">
        <v>0</v>
      </c>
      <c r="Q297" s="53">
        <v>0</v>
      </c>
      <c r="R297" s="53">
        <v>0</v>
      </c>
      <c r="S297" s="3" t="s">
        <v>129</v>
      </c>
      <c r="T297" s="3" t="s">
        <v>112</v>
      </c>
      <c r="U297" s="3" t="s">
        <v>113</v>
      </c>
      <c r="V297" s="3" t="s">
        <v>112</v>
      </c>
      <c r="W297" s="3" t="s">
        <v>33</v>
      </c>
      <c r="X297" s="3" t="s">
        <v>114</v>
      </c>
      <c r="Y297" s="3" t="s">
        <v>35</v>
      </c>
      <c r="Z297" s="54">
        <v>44930</v>
      </c>
      <c r="AA297" s="54">
        <v>45382</v>
      </c>
      <c r="AB297" s="3" t="s">
        <v>36</v>
      </c>
      <c r="AC297" s="53">
        <v>1800000</v>
      </c>
      <c r="AD297" s="3" t="s">
        <v>113</v>
      </c>
      <c r="AE297" s="3" t="s">
        <v>37</v>
      </c>
    </row>
    <row r="298" spans="1:31" x14ac:dyDescent="0.3">
      <c r="A298" s="3" t="s">
        <v>932</v>
      </c>
      <c r="B298" s="3" t="s">
        <v>933</v>
      </c>
      <c r="C298" s="3" t="s">
        <v>1858</v>
      </c>
      <c r="D298" s="53">
        <v>1200000</v>
      </c>
      <c r="E298" s="53">
        <v>1200000</v>
      </c>
      <c r="F298" s="53">
        <v>0</v>
      </c>
      <c r="G298" s="53">
        <v>0</v>
      </c>
      <c r="H298" s="53">
        <v>0</v>
      </c>
      <c r="I298" s="53">
        <v>1141643.52</v>
      </c>
      <c r="J298" s="53">
        <v>95.136960000000002</v>
      </c>
      <c r="K298" s="53">
        <v>0</v>
      </c>
      <c r="L298" s="53">
        <v>0</v>
      </c>
      <c r="M298" s="53">
        <v>1141643.52</v>
      </c>
      <c r="N298" s="53">
        <v>0</v>
      </c>
      <c r="O298" s="53">
        <v>1141643.52</v>
      </c>
      <c r="P298" s="53">
        <v>0</v>
      </c>
      <c r="Q298" s="53">
        <v>0</v>
      </c>
      <c r="R298" s="53">
        <v>0</v>
      </c>
      <c r="S298" s="3" t="s">
        <v>50</v>
      </c>
      <c r="T298" s="3" t="s">
        <v>51</v>
      </c>
      <c r="U298" s="3" t="s">
        <v>52</v>
      </c>
      <c r="V298" s="3" t="s">
        <v>51</v>
      </c>
      <c r="W298" s="3" t="s">
        <v>33</v>
      </c>
      <c r="X298" s="3" t="s">
        <v>53</v>
      </c>
      <c r="Y298" s="3" t="s">
        <v>44</v>
      </c>
      <c r="Z298" s="54">
        <v>44927</v>
      </c>
      <c r="AA298" s="54">
        <v>45382</v>
      </c>
      <c r="AB298" s="3" t="s">
        <v>36</v>
      </c>
      <c r="AC298" s="53">
        <v>1200000</v>
      </c>
      <c r="AD298" s="3" t="s">
        <v>52</v>
      </c>
      <c r="AE298" s="3" t="s">
        <v>37</v>
      </c>
    </row>
    <row r="299" spans="1:31" x14ac:dyDescent="0.3">
      <c r="A299" s="3" t="s">
        <v>934</v>
      </c>
      <c r="B299" s="3" t="s">
        <v>935</v>
      </c>
      <c r="C299" s="3" t="s">
        <v>1858</v>
      </c>
      <c r="D299" s="53">
        <v>1200000</v>
      </c>
      <c r="E299" s="53">
        <v>1200000</v>
      </c>
      <c r="F299" s="53">
        <v>0</v>
      </c>
      <c r="G299" s="53">
        <v>0</v>
      </c>
      <c r="H299" s="53">
        <v>0</v>
      </c>
      <c r="I299" s="53">
        <v>1189051.51</v>
      </c>
      <c r="J299" s="53">
        <v>99.087625833333334</v>
      </c>
      <c r="K299" s="53">
        <v>0</v>
      </c>
      <c r="L299" s="53">
        <v>0</v>
      </c>
      <c r="M299" s="53">
        <v>1189051.51</v>
      </c>
      <c r="N299" s="53">
        <v>0</v>
      </c>
      <c r="O299" s="53">
        <v>1189051.51</v>
      </c>
      <c r="P299" s="53">
        <v>0</v>
      </c>
      <c r="Q299" s="53">
        <v>0</v>
      </c>
      <c r="R299" s="53">
        <v>0</v>
      </c>
      <c r="S299" s="3" t="s">
        <v>50</v>
      </c>
      <c r="T299" s="3" t="s">
        <v>51</v>
      </c>
      <c r="U299" s="3" t="s">
        <v>52</v>
      </c>
      <c r="V299" s="3" t="s">
        <v>51</v>
      </c>
      <c r="W299" s="3" t="s">
        <v>33</v>
      </c>
      <c r="X299" s="3" t="s">
        <v>53</v>
      </c>
      <c r="Y299" s="3" t="s">
        <v>44</v>
      </c>
      <c r="Z299" s="54">
        <v>44927</v>
      </c>
      <c r="AA299" s="54">
        <v>45382</v>
      </c>
      <c r="AB299" s="3" t="s">
        <v>36</v>
      </c>
      <c r="AC299" s="53">
        <v>1200000</v>
      </c>
      <c r="AD299" s="3" t="s">
        <v>52</v>
      </c>
      <c r="AE299" s="3" t="s">
        <v>37</v>
      </c>
    </row>
    <row r="300" spans="1:31" x14ac:dyDescent="0.3">
      <c r="A300" s="3" t="s">
        <v>936</v>
      </c>
      <c r="B300" s="3" t="s">
        <v>937</v>
      </c>
      <c r="C300" s="3" t="s">
        <v>1855</v>
      </c>
      <c r="D300" s="53">
        <v>1800000</v>
      </c>
      <c r="E300" s="53">
        <v>1800000</v>
      </c>
      <c r="F300" s="53">
        <v>0</v>
      </c>
      <c r="G300" s="53">
        <v>0</v>
      </c>
      <c r="H300" s="53">
        <v>0</v>
      </c>
      <c r="I300" s="53">
        <v>1155840.53</v>
      </c>
      <c r="J300" s="53">
        <v>64.213362777777775</v>
      </c>
      <c r="K300" s="53">
        <v>0</v>
      </c>
      <c r="L300" s="53">
        <v>0</v>
      </c>
      <c r="M300" s="53">
        <v>1155840.53</v>
      </c>
      <c r="N300" s="53">
        <v>0</v>
      </c>
      <c r="O300" s="53">
        <v>1155840.53</v>
      </c>
      <c r="P300" s="53">
        <v>0</v>
      </c>
      <c r="Q300" s="53">
        <v>0</v>
      </c>
      <c r="R300" s="53">
        <v>0</v>
      </c>
      <c r="S300" s="3" t="s">
        <v>56</v>
      </c>
      <c r="T300" s="3" t="s">
        <v>57</v>
      </c>
      <c r="U300" s="3" t="s">
        <v>58</v>
      </c>
      <c r="V300" s="3" t="s">
        <v>57</v>
      </c>
      <c r="W300" s="3" t="s">
        <v>33</v>
      </c>
      <c r="X300" s="3" t="s">
        <v>59</v>
      </c>
      <c r="Y300" s="3" t="s">
        <v>86</v>
      </c>
      <c r="Z300" s="54">
        <v>44939</v>
      </c>
      <c r="AA300" s="54">
        <v>45626</v>
      </c>
      <c r="AB300" s="3" t="s">
        <v>36</v>
      </c>
      <c r="AC300" s="53">
        <v>1800000</v>
      </c>
      <c r="AD300" s="3" t="s">
        <v>58</v>
      </c>
      <c r="AE300" s="3" t="s">
        <v>37</v>
      </c>
    </row>
    <row r="301" spans="1:31" x14ac:dyDescent="0.3">
      <c r="A301" s="3" t="s">
        <v>845</v>
      </c>
      <c r="B301" s="3" t="s">
        <v>846</v>
      </c>
      <c r="C301" s="3" t="s">
        <v>1855</v>
      </c>
      <c r="D301" s="53">
        <v>700000</v>
      </c>
      <c r="E301" s="53">
        <v>700000</v>
      </c>
      <c r="F301" s="53">
        <v>0</v>
      </c>
      <c r="G301" s="53">
        <v>0</v>
      </c>
      <c r="H301" s="53">
        <v>0</v>
      </c>
      <c r="I301" s="53">
        <v>735645.56</v>
      </c>
      <c r="J301" s="53">
        <v>105.09222285714287</v>
      </c>
      <c r="K301" s="53">
        <v>0</v>
      </c>
      <c r="L301" s="53">
        <v>0</v>
      </c>
      <c r="M301" s="53">
        <v>735645.56</v>
      </c>
      <c r="N301" s="53">
        <v>0</v>
      </c>
      <c r="O301" s="53">
        <v>735645.56</v>
      </c>
      <c r="P301" s="53">
        <v>0</v>
      </c>
      <c r="Q301" s="53">
        <v>0</v>
      </c>
      <c r="R301" s="53">
        <v>0</v>
      </c>
      <c r="S301" s="3" t="s">
        <v>286</v>
      </c>
      <c r="T301" s="3" t="s">
        <v>57</v>
      </c>
      <c r="U301" s="3" t="s">
        <v>58</v>
      </c>
      <c r="V301" s="3" t="s">
        <v>57</v>
      </c>
      <c r="W301" s="3" t="s">
        <v>33</v>
      </c>
      <c r="X301" s="3" t="s">
        <v>59</v>
      </c>
      <c r="Y301" s="3" t="s">
        <v>35</v>
      </c>
      <c r="Z301" s="54">
        <v>44939</v>
      </c>
      <c r="AA301" s="54">
        <v>45412</v>
      </c>
      <c r="AB301" s="3" t="s">
        <v>36</v>
      </c>
      <c r="AC301" s="53">
        <v>700000</v>
      </c>
      <c r="AD301" s="3" t="s">
        <v>58</v>
      </c>
      <c r="AE301" s="3" t="s">
        <v>37</v>
      </c>
    </row>
    <row r="302" spans="1:31" x14ac:dyDescent="0.3">
      <c r="A302" s="3" t="s">
        <v>847</v>
      </c>
      <c r="B302" s="3" t="s">
        <v>848</v>
      </c>
      <c r="C302" s="3" t="s">
        <v>1855</v>
      </c>
      <c r="D302" s="53">
        <v>700000</v>
      </c>
      <c r="E302" s="53">
        <v>700000</v>
      </c>
      <c r="F302" s="53">
        <v>0</v>
      </c>
      <c r="G302" s="53">
        <v>0</v>
      </c>
      <c r="H302" s="53">
        <v>0</v>
      </c>
      <c r="I302" s="53">
        <v>596694.18000000005</v>
      </c>
      <c r="J302" s="53">
        <v>85.242025714285717</v>
      </c>
      <c r="K302" s="53">
        <v>0</v>
      </c>
      <c r="L302" s="53">
        <v>0</v>
      </c>
      <c r="M302" s="53">
        <v>596694.18000000005</v>
      </c>
      <c r="N302" s="53">
        <v>0</v>
      </c>
      <c r="O302" s="53">
        <v>596694.18000000005</v>
      </c>
      <c r="P302" s="53">
        <v>0</v>
      </c>
      <c r="Q302" s="53">
        <v>0</v>
      </c>
      <c r="R302" s="53">
        <v>0</v>
      </c>
      <c r="S302" s="3" t="s">
        <v>286</v>
      </c>
      <c r="T302" s="3" t="s">
        <v>57</v>
      </c>
      <c r="U302" s="3" t="s">
        <v>58</v>
      </c>
      <c r="V302" s="3" t="s">
        <v>57</v>
      </c>
      <c r="W302" s="3" t="s">
        <v>33</v>
      </c>
      <c r="X302" s="3" t="s">
        <v>59</v>
      </c>
      <c r="Y302" s="3" t="s">
        <v>35</v>
      </c>
      <c r="Z302" s="54">
        <v>44939</v>
      </c>
      <c r="AA302" s="54">
        <v>45412</v>
      </c>
      <c r="AB302" s="3" t="s">
        <v>36</v>
      </c>
      <c r="AC302" s="53">
        <v>700000</v>
      </c>
      <c r="AD302" s="3" t="s">
        <v>58</v>
      </c>
      <c r="AE302" s="3" t="s">
        <v>37</v>
      </c>
    </row>
    <row r="303" spans="1:31" x14ac:dyDescent="0.3">
      <c r="A303" s="3" t="s">
        <v>630</v>
      </c>
      <c r="B303" s="3" t="s">
        <v>631</v>
      </c>
      <c r="C303" s="3" t="s">
        <v>1855</v>
      </c>
      <c r="D303" s="53">
        <v>2000000</v>
      </c>
      <c r="E303" s="53">
        <v>2000000</v>
      </c>
      <c r="F303" s="53">
        <v>0</v>
      </c>
      <c r="G303" s="53">
        <v>0</v>
      </c>
      <c r="H303" s="53">
        <v>0</v>
      </c>
      <c r="I303" s="53">
        <v>1713468.61</v>
      </c>
      <c r="J303" s="53">
        <v>85.673430500000009</v>
      </c>
      <c r="K303" s="53">
        <v>0</v>
      </c>
      <c r="L303" s="53">
        <v>0</v>
      </c>
      <c r="M303" s="53">
        <v>1713468.61</v>
      </c>
      <c r="N303" s="53">
        <v>0</v>
      </c>
      <c r="O303" s="53">
        <v>1713468.61</v>
      </c>
      <c r="P303" s="53">
        <v>0</v>
      </c>
      <c r="Q303" s="53">
        <v>0</v>
      </c>
      <c r="R303" s="53">
        <v>0</v>
      </c>
      <c r="S303" s="3" t="s">
        <v>286</v>
      </c>
      <c r="T303" s="3" t="s">
        <v>57</v>
      </c>
      <c r="U303" s="3" t="s">
        <v>58</v>
      </c>
      <c r="V303" s="3" t="s">
        <v>57</v>
      </c>
      <c r="W303" s="3" t="s">
        <v>33</v>
      </c>
      <c r="X303" s="3" t="s">
        <v>59</v>
      </c>
      <c r="Y303" s="3" t="s">
        <v>35</v>
      </c>
      <c r="Z303" s="54">
        <v>44939</v>
      </c>
      <c r="AA303" s="54">
        <v>45657</v>
      </c>
      <c r="AB303" s="3" t="s">
        <v>36</v>
      </c>
      <c r="AC303" s="53">
        <v>2000000</v>
      </c>
      <c r="AD303" s="3" t="s">
        <v>58</v>
      </c>
      <c r="AE303" s="3" t="s">
        <v>37</v>
      </c>
    </row>
    <row r="304" spans="1:31" x14ac:dyDescent="0.3">
      <c r="A304" s="3" t="s">
        <v>442</v>
      </c>
      <c r="B304" s="3" t="s">
        <v>443</v>
      </c>
      <c r="C304" s="3" t="s">
        <v>1853</v>
      </c>
      <c r="D304" s="53">
        <v>6020000</v>
      </c>
      <c r="E304" s="53">
        <v>6020000</v>
      </c>
      <c r="F304" s="53">
        <v>0</v>
      </c>
      <c r="G304" s="53">
        <v>0</v>
      </c>
      <c r="H304" s="53">
        <v>0</v>
      </c>
      <c r="I304" s="53">
        <v>6538613.0300000003</v>
      </c>
      <c r="J304" s="53">
        <v>108.61483438538207</v>
      </c>
      <c r="K304" s="53">
        <v>0</v>
      </c>
      <c r="L304" s="53">
        <v>0</v>
      </c>
      <c r="M304" s="53">
        <v>6538613.0300000003</v>
      </c>
      <c r="N304" s="53">
        <v>0</v>
      </c>
      <c r="O304" s="53">
        <v>6538613.0300000003</v>
      </c>
      <c r="P304" s="53">
        <v>0</v>
      </c>
      <c r="Q304" s="53">
        <v>0</v>
      </c>
      <c r="R304" s="53">
        <v>0</v>
      </c>
      <c r="S304" s="3" t="s">
        <v>30</v>
      </c>
      <c r="T304" s="3" t="s">
        <v>31</v>
      </c>
      <c r="U304" s="3" t="s">
        <v>32</v>
      </c>
      <c r="V304" s="3" t="s">
        <v>31</v>
      </c>
      <c r="W304" s="3" t="s">
        <v>33</v>
      </c>
      <c r="X304" s="3" t="s">
        <v>34</v>
      </c>
      <c r="Y304" s="3" t="s">
        <v>35</v>
      </c>
      <c r="Z304" s="54">
        <v>44943</v>
      </c>
      <c r="AA304" s="54">
        <v>45322</v>
      </c>
      <c r="AB304" s="3" t="s">
        <v>36</v>
      </c>
      <c r="AC304" s="53">
        <v>6020000</v>
      </c>
      <c r="AD304" s="3" t="s">
        <v>32</v>
      </c>
      <c r="AE304" s="3" t="s">
        <v>37</v>
      </c>
    </row>
    <row r="305" spans="1:31" x14ac:dyDescent="0.3">
      <c r="A305" s="3" t="s">
        <v>632</v>
      </c>
      <c r="B305" s="3" t="s">
        <v>633</v>
      </c>
      <c r="C305" s="3" t="s">
        <v>1856</v>
      </c>
      <c r="D305" s="53">
        <v>2600000</v>
      </c>
      <c r="E305" s="53">
        <v>2600000</v>
      </c>
      <c r="F305" s="53">
        <v>0</v>
      </c>
      <c r="G305" s="53">
        <v>0</v>
      </c>
      <c r="H305" s="53">
        <v>0</v>
      </c>
      <c r="I305" s="53">
        <v>2075901.12</v>
      </c>
      <c r="J305" s="53">
        <v>79.842350769230777</v>
      </c>
      <c r="K305" s="53">
        <v>0</v>
      </c>
      <c r="L305" s="53">
        <v>0</v>
      </c>
      <c r="M305" s="53">
        <v>2075901.12</v>
      </c>
      <c r="N305" s="53">
        <v>0</v>
      </c>
      <c r="O305" s="53">
        <v>2075901.12</v>
      </c>
      <c r="P305" s="53">
        <v>0</v>
      </c>
      <c r="Q305" s="53">
        <v>0</v>
      </c>
      <c r="R305" s="53">
        <v>0</v>
      </c>
      <c r="S305" s="3" t="s">
        <v>152</v>
      </c>
      <c r="T305" s="3" t="s">
        <v>76</v>
      </c>
      <c r="U305" s="3" t="s">
        <v>77</v>
      </c>
      <c r="V305" s="3" t="s">
        <v>76</v>
      </c>
      <c r="W305" s="3" t="s">
        <v>33</v>
      </c>
      <c r="X305" s="3" t="s">
        <v>78</v>
      </c>
      <c r="Y305" s="3" t="s">
        <v>35</v>
      </c>
      <c r="Z305" s="54">
        <v>44946</v>
      </c>
      <c r="AA305" s="54">
        <v>45291</v>
      </c>
      <c r="AB305" s="3" t="s">
        <v>36</v>
      </c>
      <c r="AC305" s="53">
        <v>2600000</v>
      </c>
      <c r="AD305" s="3" t="s">
        <v>77</v>
      </c>
      <c r="AE305" s="3" t="s">
        <v>37</v>
      </c>
    </row>
    <row r="306" spans="1:31" x14ac:dyDescent="0.3">
      <c r="A306" s="3" t="s">
        <v>444</v>
      </c>
      <c r="B306" s="3" t="s">
        <v>445</v>
      </c>
      <c r="C306" s="3" t="s">
        <v>1860</v>
      </c>
      <c r="D306" s="53">
        <v>7600000</v>
      </c>
      <c r="E306" s="53">
        <v>7600000</v>
      </c>
      <c r="F306" s="53">
        <v>0</v>
      </c>
      <c r="G306" s="53">
        <v>0</v>
      </c>
      <c r="H306" s="53">
        <v>0</v>
      </c>
      <c r="I306" s="53">
        <v>8074010.5499999998</v>
      </c>
      <c r="J306" s="53">
        <v>106.23698092105263</v>
      </c>
      <c r="K306" s="53">
        <v>0</v>
      </c>
      <c r="L306" s="53">
        <v>0</v>
      </c>
      <c r="M306" s="53">
        <v>8074010.5499999998</v>
      </c>
      <c r="N306" s="53">
        <v>0</v>
      </c>
      <c r="O306" s="53">
        <v>8074010.5499999998</v>
      </c>
      <c r="P306" s="53">
        <v>0</v>
      </c>
      <c r="Q306" s="53">
        <v>0</v>
      </c>
      <c r="R306" s="53">
        <v>0</v>
      </c>
      <c r="S306" s="3" t="s">
        <v>129</v>
      </c>
      <c r="T306" s="3" t="s">
        <v>112</v>
      </c>
      <c r="U306" s="3" t="s">
        <v>113</v>
      </c>
      <c r="V306" s="3" t="s">
        <v>112</v>
      </c>
      <c r="W306" s="3" t="s">
        <v>33</v>
      </c>
      <c r="X306" s="3" t="s">
        <v>114</v>
      </c>
      <c r="Y306" s="3" t="s">
        <v>35</v>
      </c>
      <c r="Z306" s="54">
        <v>44957</v>
      </c>
      <c r="AA306" s="54">
        <v>45382</v>
      </c>
      <c r="AB306" s="3" t="s">
        <v>36</v>
      </c>
      <c r="AC306" s="53">
        <v>7600000</v>
      </c>
      <c r="AD306" s="3" t="s">
        <v>113</v>
      </c>
      <c r="AE306" s="3" t="s">
        <v>37</v>
      </c>
    </row>
    <row r="307" spans="1:31" x14ac:dyDescent="0.3">
      <c r="A307" s="3" t="s">
        <v>446</v>
      </c>
      <c r="B307" s="3" t="s">
        <v>447</v>
      </c>
      <c r="C307" s="3" t="s">
        <v>1856</v>
      </c>
      <c r="D307" s="53">
        <v>3500000</v>
      </c>
      <c r="E307" s="53">
        <v>3500000</v>
      </c>
      <c r="F307" s="53">
        <v>0</v>
      </c>
      <c r="G307" s="53">
        <v>0</v>
      </c>
      <c r="H307" s="53">
        <v>0</v>
      </c>
      <c r="I307" s="53">
        <v>3845018.68</v>
      </c>
      <c r="J307" s="53">
        <v>109.85767657142857</v>
      </c>
      <c r="K307" s="53">
        <v>0</v>
      </c>
      <c r="L307" s="53">
        <v>0</v>
      </c>
      <c r="M307" s="53">
        <v>3845018.68</v>
      </c>
      <c r="N307" s="53">
        <v>0</v>
      </c>
      <c r="O307" s="53">
        <v>3845018.68</v>
      </c>
      <c r="P307" s="53">
        <v>0</v>
      </c>
      <c r="Q307" s="53">
        <v>0</v>
      </c>
      <c r="R307" s="53">
        <v>0</v>
      </c>
      <c r="S307" s="3" t="s">
        <v>152</v>
      </c>
      <c r="T307" s="3" t="s">
        <v>76</v>
      </c>
      <c r="U307" s="3" t="s">
        <v>77</v>
      </c>
      <c r="V307" s="3" t="s">
        <v>76</v>
      </c>
      <c r="W307" s="3" t="s">
        <v>33</v>
      </c>
      <c r="X307" s="3" t="s">
        <v>78</v>
      </c>
      <c r="Y307" s="3" t="s">
        <v>35</v>
      </c>
      <c r="Z307" s="54">
        <v>44946</v>
      </c>
      <c r="AA307" s="54">
        <v>45291</v>
      </c>
      <c r="AB307" s="3" t="s">
        <v>36</v>
      </c>
      <c r="AC307" s="53">
        <v>3500000</v>
      </c>
      <c r="AD307" s="3" t="s">
        <v>77</v>
      </c>
      <c r="AE307" s="3" t="s">
        <v>37</v>
      </c>
    </row>
    <row r="308" spans="1:31" x14ac:dyDescent="0.3">
      <c r="A308" s="3" t="s">
        <v>849</v>
      </c>
      <c r="B308" s="3" t="s">
        <v>850</v>
      </c>
      <c r="C308" s="3" t="s">
        <v>1858</v>
      </c>
      <c r="D308" s="53">
        <v>2000000</v>
      </c>
      <c r="E308" s="53">
        <v>2000000</v>
      </c>
      <c r="F308" s="53">
        <v>0</v>
      </c>
      <c r="G308" s="53">
        <v>0</v>
      </c>
      <c r="H308" s="53">
        <v>0</v>
      </c>
      <c r="I308" s="53">
        <v>1996771.45</v>
      </c>
      <c r="J308" s="53">
        <v>99.838572499999998</v>
      </c>
      <c r="K308" s="53">
        <v>0</v>
      </c>
      <c r="L308" s="53">
        <v>0</v>
      </c>
      <c r="M308" s="53">
        <v>1996771.45</v>
      </c>
      <c r="N308" s="53">
        <v>0</v>
      </c>
      <c r="O308" s="53">
        <v>1996771.45</v>
      </c>
      <c r="P308" s="53">
        <v>0</v>
      </c>
      <c r="Q308" s="53">
        <v>-21588.52</v>
      </c>
      <c r="R308" s="53">
        <v>0</v>
      </c>
      <c r="S308" s="3" t="s">
        <v>50</v>
      </c>
      <c r="T308" s="3" t="s">
        <v>51</v>
      </c>
      <c r="U308" s="3" t="s">
        <v>52</v>
      </c>
      <c r="V308" s="3" t="s">
        <v>51</v>
      </c>
      <c r="W308" s="3" t="s">
        <v>33</v>
      </c>
      <c r="X308" s="3" t="s">
        <v>53</v>
      </c>
      <c r="Y308" s="3" t="s">
        <v>35</v>
      </c>
      <c r="Z308" s="54">
        <v>44950</v>
      </c>
      <c r="AA308" s="54">
        <v>45382</v>
      </c>
      <c r="AB308" s="3" t="s">
        <v>36</v>
      </c>
      <c r="AC308" s="53">
        <v>2000000</v>
      </c>
      <c r="AD308" s="3" t="s">
        <v>52</v>
      </c>
      <c r="AE308" s="3" t="s">
        <v>37</v>
      </c>
    </row>
    <row r="309" spans="1:31" x14ac:dyDescent="0.3">
      <c r="A309" s="3" t="s">
        <v>938</v>
      </c>
      <c r="B309" s="3" t="s">
        <v>939</v>
      </c>
      <c r="C309" s="3" t="s">
        <v>1843</v>
      </c>
      <c r="D309" s="53">
        <v>7000000</v>
      </c>
      <c r="E309" s="53">
        <v>7000000</v>
      </c>
      <c r="F309" s="53">
        <v>0</v>
      </c>
      <c r="G309" s="53">
        <v>0</v>
      </c>
      <c r="H309" s="53">
        <v>0</v>
      </c>
      <c r="I309" s="53">
        <v>6156280.5599999996</v>
      </c>
      <c r="J309" s="53">
        <v>87.946865142857135</v>
      </c>
      <c r="K309" s="53">
        <v>0</v>
      </c>
      <c r="L309" s="53">
        <v>0</v>
      </c>
      <c r="M309" s="53">
        <v>6156280.5599999996</v>
      </c>
      <c r="N309" s="53">
        <v>0</v>
      </c>
      <c r="O309" s="53">
        <v>6156280.5599999996</v>
      </c>
      <c r="P309" s="53">
        <v>0</v>
      </c>
      <c r="Q309" s="53">
        <v>0</v>
      </c>
      <c r="R309" s="53">
        <v>0</v>
      </c>
      <c r="S309" s="3" t="s">
        <v>881</v>
      </c>
      <c r="T309" s="3" t="s">
        <v>882</v>
      </c>
      <c r="U309" s="3" t="s">
        <v>883</v>
      </c>
      <c r="V309" s="3" t="s">
        <v>882</v>
      </c>
      <c r="W309" s="3" t="s">
        <v>33</v>
      </c>
      <c r="X309" s="3" t="s">
        <v>884</v>
      </c>
      <c r="Y309" s="3" t="s">
        <v>44</v>
      </c>
      <c r="Z309" s="54">
        <v>44950</v>
      </c>
      <c r="AA309" s="54">
        <v>45473</v>
      </c>
      <c r="AB309" s="3" t="s">
        <v>36</v>
      </c>
      <c r="AC309" s="53">
        <v>7000000</v>
      </c>
      <c r="AD309" s="3" t="s">
        <v>883</v>
      </c>
      <c r="AE309" s="3" t="s">
        <v>37</v>
      </c>
    </row>
    <row r="310" spans="1:31" x14ac:dyDescent="0.3">
      <c r="A310" s="3" t="s">
        <v>940</v>
      </c>
      <c r="B310" s="3" t="s">
        <v>156</v>
      </c>
      <c r="C310" s="3" t="s">
        <v>1854</v>
      </c>
      <c r="D310" s="53">
        <v>9900000</v>
      </c>
      <c r="E310" s="53">
        <v>9900000</v>
      </c>
      <c r="F310" s="53">
        <v>0</v>
      </c>
      <c r="G310" s="53">
        <v>0</v>
      </c>
      <c r="H310" s="53">
        <v>0</v>
      </c>
      <c r="I310" s="53">
        <v>9726661.7400000002</v>
      </c>
      <c r="J310" s="53">
        <v>98.249108484848492</v>
      </c>
      <c r="K310" s="53">
        <v>0</v>
      </c>
      <c r="L310" s="53">
        <v>0</v>
      </c>
      <c r="M310" s="53">
        <v>9726661.7400000002</v>
      </c>
      <c r="N310" s="53">
        <v>0</v>
      </c>
      <c r="O310" s="53">
        <v>9726661.7400000002</v>
      </c>
      <c r="P310" s="53">
        <v>0</v>
      </c>
      <c r="Q310" s="53">
        <v>0</v>
      </c>
      <c r="R310" s="53">
        <v>0</v>
      </c>
      <c r="S310" s="3" t="s">
        <v>72</v>
      </c>
      <c r="T310" s="3" t="s">
        <v>41</v>
      </c>
      <c r="U310" s="3" t="s">
        <v>42</v>
      </c>
      <c r="V310" s="3" t="s">
        <v>41</v>
      </c>
      <c r="W310" s="3" t="s">
        <v>33</v>
      </c>
      <c r="X310" s="3" t="s">
        <v>43</v>
      </c>
      <c r="Y310" s="3" t="s">
        <v>44</v>
      </c>
      <c r="Z310" s="54">
        <v>44953</v>
      </c>
      <c r="AA310" s="54">
        <v>45657</v>
      </c>
      <c r="AB310" s="3" t="s">
        <v>36</v>
      </c>
      <c r="AC310" s="53">
        <v>9900000</v>
      </c>
      <c r="AD310" s="3" t="s">
        <v>42</v>
      </c>
      <c r="AE310" s="3" t="s">
        <v>37</v>
      </c>
    </row>
    <row r="311" spans="1:31" x14ac:dyDescent="0.3">
      <c r="A311" s="3" t="s">
        <v>941</v>
      </c>
      <c r="B311" s="3" t="s">
        <v>942</v>
      </c>
      <c r="C311" s="3" t="s">
        <v>1853</v>
      </c>
      <c r="D311" s="53">
        <v>700000</v>
      </c>
      <c r="E311" s="53">
        <v>700000</v>
      </c>
      <c r="F311" s="53">
        <v>0</v>
      </c>
      <c r="G311" s="53">
        <v>0</v>
      </c>
      <c r="H311" s="53">
        <v>0</v>
      </c>
      <c r="I311" s="53">
        <v>691022.07</v>
      </c>
      <c r="J311" s="53">
        <v>98.717438571428559</v>
      </c>
      <c r="K311" s="53">
        <v>0</v>
      </c>
      <c r="L311" s="53">
        <v>0</v>
      </c>
      <c r="M311" s="53">
        <v>691022.07</v>
      </c>
      <c r="N311" s="53">
        <v>0</v>
      </c>
      <c r="O311" s="53">
        <v>691022.07</v>
      </c>
      <c r="P311" s="53">
        <v>0</v>
      </c>
      <c r="Q311" s="53">
        <v>0</v>
      </c>
      <c r="R311" s="53">
        <v>0</v>
      </c>
      <c r="S311" s="3" t="s">
        <v>30</v>
      </c>
      <c r="T311" s="3" t="s">
        <v>31</v>
      </c>
      <c r="U311" s="3" t="s">
        <v>32</v>
      </c>
      <c r="V311" s="3" t="s">
        <v>31</v>
      </c>
      <c r="W311" s="3" t="s">
        <v>33</v>
      </c>
      <c r="X311" s="3" t="s">
        <v>34</v>
      </c>
      <c r="Y311" s="3" t="s">
        <v>83</v>
      </c>
      <c r="Z311" s="54">
        <v>44951</v>
      </c>
      <c r="AA311" s="54">
        <v>45382</v>
      </c>
      <c r="AB311" s="3" t="s">
        <v>36</v>
      </c>
      <c r="AC311" s="53">
        <v>700000</v>
      </c>
      <c r="AD311" s="3" t="s">
        <v>32</v>
      </c>
      <c r="AE311" s="3" t="s">
        <v>37</v>
      </c>
    </row>
    <row r="312" spans="1:31" x14ac:dyDescent="0.3">
      <c r="A312" s="3" t="s">
        <v>634</v>
      </c>
      <c r="B312" s="3" t="s">
        <v>635</v>
      </c>
      <c r="C312" s="3" t="s">
        <v>1854</v>
      </c>
      <c r="D312" s="53">
        <v>9800000</v>
      </c>
      <c r="E312" s="53">
        <v>9800000</v>
      </c>
      <c r="F312" s="53">
        <v>0</v>
      </c>
      <c r="G312" s="53">
        <v>0</v>
      </c>
      <c r="H312" s="53">
        <v>0</v>
      </c>
      <c r="I312" s="53">
        <v>9746717.2200000007</v>
      </c>
      <c r="J312" s="53">
        <v>99.456298163265316</v>
      </c>
      <c r="K312" s="53">
        <v>0</v>
      </c>
      <c r="L312" s="53">
        <v>0</v>
      </c>
      <c r="M312" s="53">
        <v>9746717.2200000007</v>
      </c>
      <c r="N312" s="53">
        <v>0</v>
      </c>
      <c r="O312" s="53">
        <v>9746717.2200000007</v>
      </c>
      <c r="P312" s="53">
        <v>0</v>
      </c>
      <c r="Q312" s="53">
        <v>0</v>
      </c>
      <c r="R312" s="53">
        <v>0</v>
      </c>
      <c r="S312" s="3" t="s">
        <v>72</v>
      </c>
      <c r="T312" s="3" t="s">
        <v>41</v>
      </c>
      <c r="U312" s="3" t="s">
        <v>42</v>
      </c>
      <c r="V312" s="3" t="s">
        <v>41</v>
      </c>
      <c r="W312" s="3" t="s">
        <v>33</v>
      </c>
      <c r="X312" s="3" t="s">
        <v>43</v>
      </c>
      <c r="Y312" s="3" t="s">
        <v>35</v>
      </c>
      <c r="Z312" s="54">
        <v>44953</v>
      </c>
      <c r="AA312" s="54">
        <v>45350</v>
      </c>
      <c r="AB312" s="3" t="s">
        <v>36</v>
      </c>
      <c r="AC312" s="53">
        <v>9800000</v>
      </c>
      <c r="AD312" s="3" t="s">
        <v>42</v>
      </c>
      <c r="AE312" s="3" t="s">
        <v>37</v>
      </c>
    </row>
    <row r="313" spans="1:31" x14ac:dyDescent="0.3">
      <c r="A313" s="3" t="s">
        <v>943</v>
      </c>
      <c r="B313" s="3" t="s">
        <v>944</v>
      </c>
      <c r="C313" s="3" t="s">
        <v>1856</v>
      </c>
      <c r="D313" s="53">
        <v>1500000</v>
      </c>
      <c r="E313" s="53">
        <v>1500000</v>
      </c>
      <c r="F313" s="53">
        <v>0</v>
      </c>
      <c r="G313" s="53">
        <v>0</v>
      </c>
      <c r="H313" s="53">
        <v>0</v>
      </c>
      <c r="I313" s="53">
        <v>1103017.01</v>
      </c>
      <c r="J313" s="53">
        <v>73.534467333333339</v>
      </c>
      <c r="K313" s="53">
        <v>0</v>
      </c>
      <c r="L313" s="53">
        <v>0</v>
      </c>
      <c r="M313" s="53">
        <v>1103017.01</v>
      </c>
      <c r="N313" s="53">
        <v>0</v>
      </c>
      <c r="O313" s="53">
        <v>1103017.01</v>
      </c>
      <c r="P313" s="53">
        <v>0</v>
      </c>
      <c r="Q313" s="53">
        <v>0</v>
      </c>
      <c r="R313" s="53">
        <v>0</v>
      </c>
      <c r="S313" s="3" t="s">
        <v>152</v>
      </c>
      <c r="T313" s="3" t="s">
        <v>76</v>
      </c>
      <c r="U313" s="3" t="s">
        <v>77</v>
      </c>
      <c r="V313" s="3" t="s">
        <v>76</v>
      </c>
      <c r="W313" s="3" t="s">
        <v>33</v>
      </c>
      <c r="X313" s="3" t="s">
        <v>78</v>
      </c>
      <c r="Y313" s="3" t="s">
        <v>86</v>
      </c>
      <c r="Z313" s="54">
        <v>44953</v>
      </c>
      <c r="AA313" s="54">
        <v>45291</v>
      </c>
      <c r="AB313" s="3" t="s">
        <v>36</v>
      </c>
      <c r="AC313" s="53">
        <v>1500000</v>
      </c>
      <c r="AD313" s="3" t="s">
        <v>77</v>
      </c>
      <c r="AE313" s="3" t="s">
        <v>37</v>
      </c>
    </row>
    <row r="314" spans="1:31" x14ac:dyDescent="0.3">
      <c r="A314" s="3" t="s">
        <v>448</v>
      </c>
      <c r="B314" s="3" t="s">
        <v>449</v>
      </c>
      <c r="C314" s="3" t="s">
        <v>1854</v>
      </c>
      <c r="D314" s="53">
        <v>6300000</v>
      </c>
      <c r="E314" s="53">
        <v>6300000</v>
      </c>
      <c r="F314" s="53">
        <v>0</v>
      </c>
      <c r="G314" s="53">
        <v>0</v>
      </c>
      <c r="H314" s="53">
        <v>0</v>
      </c>
      <c r="I314" s="53">
        <v>6975950.8899999997</v>
      </c>
      <c r="J314" s="53">
        <v>110.72937920634921</v>
      </c>
      <c r="K314" s="53">
        <v>0</v>
      </c>
      <c r="L314" s="53">
        <v>0</v>
      </c>
      <c r="M314" s="53">
        <v>6975950.8899999997</v>
      </c>
      <c r="N314" s="53">
        <v>0</v>
      </c>
      <c r="O314" s="53">
        <v>6975950.8899999997</v>
      </c>
      <c r="P314" s="53">
        <v>0</v>
      </c>
      <c r="Q314" s="53">
        <v>0</v>
      </c>
      <c r="R314" s="53">
        <v>0</v>
      </c>
      <c r="S314" s="3" t="s">
        <v>72</v>
      </c>
      <c r="T314" s="3" t="s">
        <v>41</v>
      </c>
      <c r="U314" s="3" t="s">
        <v>42</v>
      </c>
      <c r="V314" s="3" t="s">
        <v>41</v>
      </c>
      <c r="W314" s="3" t="s">
        <v>33</v>
      </c>
      <c r="X314" s="3" t="s">
        <v>43</v>
      </c>
      <c r="Y314" s="3" t="s">
        <v>35</v>
      </c>
      <c r="Z314" s="54">
        <v>44956</v>
      </c>
      <c r="AA314" s="54">
        <v>45351</v>
      </c>
      <c r="AB314" s="3" t="s">
        <v>36</v>
      </c>
      <c r="AC314" s="53">
        <v>6300000</v>
      </c>
      <c r="AD314" s="3" t="s">
        <v>42</v>
      </c>
      <c r="AE314" s="3" t="s">
        <v>37</v>
      </c>
    </row>
    <row r="315" spans="1:31" x14ac:dyDescent="0.3">
      <c r="A315" s="3" t="s">
        <v>636</v>
      </c>
      <c r="B315" s="3" t="s">
        <v>637</v>
      </c>
      <c r="C315" s="3" t="s">
        <v>1854</v>
      </c>
      <c r="D315" s="53">
        <v>1300000</v>
      </c>
      <c r="E315" s="53">
        <v>1300000</v>
      </c>
      <c r="F315" s="53">
        <v>0</v>
      </c>
      <c r="G315" s="53">
        <v>0</v>
      </c>
      <c r="H315" s="53">
        <v>0</v>
      </c>
      <c r="I315" s="53">
        <v>1141316.6299999999</v>
      </c>
      <c r="J315" s="53">
        <v>87.793586923076916</v>
      </c>
      <c r="K315" s="53">
        <v>0</v>
      </c>
      <c r="L315" s="53">
        <v>0</v>
      </c>
      <c r="M315" s="53">
        <v>1141316.6299999999</v>
      </c>
      <c r="N315" s="53">
        <v>0</v>
      </c>
      <c r="O315" s="53">
        <v>1141316.6299999999</v>
      </c>
      <c r="P315" s="53">
        <v>0</v>
      </c>
      <c r="Q315" s="53">
        <v>0</v>
      </c>
      <c r="R315" s="53">
        <v>0</v>
      </c>
      <c r="S315" s="3" t="s">
        <v>72</v>
      </c>
      <c r="T315" s="3" t="s">
        <v>41</v>
      </c>
      <c r="U315" s="3" t="s">
        <v>42</v>
      </c>
      <c r="V315" s="3" t="s">
        <v>41</v>
      </c>
      <c r="W315" s="3" t="s">
        <v>33</v>
      </c>
      <c r="X315" s="3" t="s">
        <v>43</v>
      </c>
      <c r="Y315" s="3" t="s">
        <v>35</v>
      </c>
      <c r="Z315" s="54">
        <v>44953</v>
      </c>
      <c r="AA315" s="54">
        <v>45260</v>
      </c>
      <c r="AB315" s="3" t="s">
        <v>36</v>
      </c>
      <c r="AC315" s="53">
        <v>1300000</v>
      </c>
      <c r="AD315" s="3" t="s">
        <v>42</v>
      </c>
      <c r="AE315" s="3" t="s">
        <v>37</v>
      </c>
    </row>
    <row r="316" spans="1:31" x14ac:dyDescent="0.3">
      <c r="A316" s="3" t="s">
        <v>638</v>
      </c>
      <c r="B316" s="3" t="s">
        <v>639</v>
      </c>
      <c r="C316" s="3" t="s">
        <v>1854</v>
      </c>
      <c r="D316" s="53">
        <v>3100000</v>
      </c>
      <c r="E316" s="53">
        <v>3100000</v>
      </c>
      <c r="F316" s="53">
        <v>0</v>
      </c>
      <c r="G316" s="53">
        <v>0</v>
      </c>
      <c r="H316" s="53">
        <v>0</v>
      </c>
      <c r="I316" s="53">
        <v>3052715.38</v>
      </c>
      <c r="J316" s="53">
        <v>98.474689677419349</v>
      </c>
      <c r="K316" s="53">
        <v>0</v>
      </c>
      <c r="L316" s="53">
        <v>0</v>
      </c>
      <c r="M316" s="53">
        <v>3052715.38</v>
      </c>
      <c r="N316" s="53">
        <v>0</v>
      </c>
      <c r="O316" s="53">
        <v>3052715.38</v>
      </c>
      <c r="P316" s="53">
        <v>0</v>
      </c>
      <c r="Q316" s="53">
        <v>0</v>
      </c>
      <c r="R316" s="53">
        <v>0</v>
      </c>
      <c r="S316" s="3" t="s">
        <v>72</v>
      </c>
      <c r="T316" s="3" t="s">
        <v>41</v>
      </c>
      <c r="U316" s="3" t="s">
        <v>42</v>
      </c>
      <c r="V316" s="3" t="s">
        <v>41</v>
      </c>
      <c r="W316" s="3" t="s">
        <v>33</v>
      </c>
      <c r="X316" s="3" t="s">
        <v>43</v>
      </c>
      <c r="Y316" s="3" t="s">
        <v>35</v>
      </c>
      <c r="Z316" s="54">
        <v>44953</v>
      </c>
      <c r="AA316" s="54">
        <v>45291</v>
      </c>
      <c r="AB316" s="3" t="s">
        <v>36</v>
      </c>
      <c r="AC316" s="53">
        <v>3100000</v>
      </c>
      <c r="AD316" s="3" t="s">
        <v>42</v>
      </c>
      <c r="AE316" s="3" t="s">
        <v>37</v>
      </c>
    </row>
    <row r="317" spans="1:31" x14ac:dyDescent="0.3">
      <c r="A317" s="3" t="s">
        <v>450</v>
      </c>
      <c r="B317" s="3" t="s">
        <v>451</v>
      </c>
      <c r="C317" s="3" t="s">
        <v>1853</v>
      </c>
      <c r="D317" s="53">
        <v>7600000</v>
      </c>
      <c r="E317" s="53">
        <v>7600000</v>
      </c>
      <c r="F317" s="53">
        <v>0</v>
      </c>
      <c r="G317" s="53">
        <v>0</v>
      </c>
      <c r="H317" s="53">
        <v>0</v>
      </c>
      <c r="I317" s="53">
        <v>7598898.3799999999</v>
      </c>
      <c r="J317" s="53">
        <v>99.985505000000003</v>
      </c>
      <c r="K317" s="53">
        <v>0</v>
      </c>
      <c r="L317" s="53">
        <v>0</v>
      </c>
      <c r="M317" s="53">
        <v>7598898.3799999999</v>
      </c>
      <c r="N317" s="53">
        <v>0</v>
      </c>
      <c r="O317" s="53">
        <v>7598898.3799999999</v>
      </c>
      <c r="P317" s="53">
        <v>0</v>
      </c>
      <c r="Q317" s="53">
        <v>0</v>
      </c>
      <c r="R317" s="53">
        <v>0</v>
      </c>
      <c r="S317" s="3" t="s">
        <v>391</v>
      </c>
      <c r="T317" s="3" t="s">
        <v>31</v>
      </c>
      <c r="U317" s="3" t="s">
        <v>32</v>
      </c>
      <c r="V317" s="3" t="s">
        <v>31</v>
      </c>
      <c r="W317" s="3" t="s">
        <v>33</v>
      </c>
      <c r="X317" s="3" t="s">
        <v>34</v>
      </c>
      <c r="Y317" s="3" t="s">
        <v>35</v>
      </c>
      <c r="Z317" s="54">
        <v>44956</v>
      </c>
      <c r="AA317" s="54">
        <v>45350</v>
      </c>
      <c r="AB317" s="3" t="s">
        <v>36</v>
      </c>
      <c r="AC317" s="53">
        <v>7600000</v>
      </c>
      <c r="AD317" s="3" t="s">
        <v>32</v>
      </c>
      <c r="AE317" s="3" t="s">
        <v>37</v>
      </c>
    </row>
    <row r="318" spans="1:31" x14ac:dyDescent="0.3">
      <c r="A318" s="3" t="s">
        <v>851</v>
      </c>
      <c r="B318" s="3" t="s">
        <v>852</v>
      </c>
      <c r="C318" s="3" t="s">
        <v>1858</v>
      </c>
      <c r="D318" s="53">
        <v>2000000</v>
      </c>
      <c r="E318" s="53">
        <v>2000000</v>
      </c>
      <c r="F318" s="53">
        <v>0</v>
      </c>
      <c r="G318" s="53">
        <v>0</v>
      </c>
      <c r="H318" s="53">
        <v>0</v>
      </c>
      <c r="I318" s="53">
        <v>2138797.96</v>
      </c>
      <c r="J318" s="53">
        <v>106.939898</v>
      </c>
      <c r="K318" s="53">
        <v>0</v>
      </c>
      <c r="L318" s="53">
        <v>0</v>
      </c>
      <c r="M318" s="53">
        <v>2138797.96</v>
      </c>
      <c r="N318" s="53">
        <v>0</v>
      </c>
      <c r="O318" s="53">
        <v>2138797.96</v>
      </c>
      <c r="P318" s="53">
        <v>0</v>
      </c>
      <c r="Q318" s="53">
        <v>0</v>
      </c>
      <c r="R318" s="53">
        <v>0</v>
      </c>
      <c r="S318" s="3" t="s">
        <v>50</v>
      </c>
      <c r="T318" s="3" t="s">
        <v>51</v>
      </c>
      <c r="U318" s="3" t="s">
        <v>52</v>
      </c>
      <c r="V318" s="3" t="s">
        <v>51</v>
      </c>
      <c r="W318" s="3" t="s">
        <v>33</v>
      </c>
      <c r="X318" s="3" t="s">
        <v>53</v>
      </c>
      <c r="Y318" s="3" t="s">
        <v>35</v>
      </c>
      <c r="Z318" s="54">
        <v>44954</v>
      </c>
      <c r="AA318" s="54">
        <v>45657</v>
      </c>
      <c r="AB318" s="3" t="s">
        <v>36</v>
      </c>
      <c r="AC318" s="53">
        <v>2000000</v>
      </c>
      <c r="AD318" s="3" t="s">
        <v>52</v>
      </c>
      <c r="AE318" s="3" t="s">
        <v>37</v>
      </c>
    </row>
    <row r="319" spans="1:31" x14ac:dyDescent="0.3">
      <c r="A319" s="3" t="s">
        <v>640</v>
      </c>
      <c r="B319" s="3" t="s">
        <v>641</v>
      </c>
      <c r="C319" s="3" t="s">
        <v>1859</v>
      </c>
      <c r="D319" s="53">
        <v>2000000</v>
      </c>
      <c r="E319" s="53">
        <v>2000000</v>
      </c>
      <c r="F319" s="53">
        <v>0</v>
      </c>
      <c r="G319" s="53">
        <v>0</v>
      </c>
      <c r="H319" s="53">
        <v>0</v>
      </c>
      <c r="I319" s="53">
        <v>2194655.69</v>
      </c>
      <c r="J319" s="53">
        <v>109.73278449999999</v>
      </c>
      <c r="K319" s="53">
        <v>0</v>
      </c>
      <c r="L319" s="53">
        <v>0</v>
      </c>
      <c r="M319" s="53">
        <v>2194655.69</v>
      </c>
      <c r="N319" s="53">
        <v>0</v>
      </c>
      <c r="O319" s="53">
        <v>2194655.69</v>
      </c>
      <c r="P319" s="53">
        <v>0</v>
      </c>
      <c r="Q319" s="53">
        <v>0</v>
      </c>
      <c r="R319" s="53">
        <v>0</v>
      </c>
      <c r="S319" s="3" t="s">
        <v>161</v>
      </c>
      <c r="T319" s="3" t="s">
        <v>162</v>
      </c>
      <c r="U319" s="3" t="s">
        <v>163</v>
      </c>
      <c r="V319" s="3" t="s">
        <v>162</v>
      </c>
      <c r="W319" s="3" t="s">
        <v>33</v>
      </c>
      <c r="X319" s="3" t="s">
        <v>164</v>
      </c>
      <c r="Y319" s="3" t="s">
        <v>35</v>
      </c>
      <c r="Z319" s="54">
        <v>44957</v>
      </c>
      <c r="AA319" s="54">
        <v>45382</v>
      </c>
      <c r="AB319" s="3" t="s">
        <v>36</v>
      </c>
      <c r="AC319" s="53">
        <v>2000000</v>
      </c>
      <c r="AD319" s="3" t="s">
        <v>163</v>
      </c>
      <c r="AE319" s="3" t="s">
        <v>37</v>
      </c>
    </row>
    <row r="320" spans="1:31" x14ac:dyDescent="0.3">
      <c r="A320" s="3" t="s">
        <v>642</v>
      </c>
      <c r="B320" s="3" t="s">
        <v>643</v>
      </c>
      <c r="C320" s="3" t="s">
        <v>1859</v>
      </c>
      <c r="D320" s="53">
        <v>2000000</v>
      </c>
      <c r="E320" s="53">
        <v>2000000</v>
      </c>
      <c r="F320" s="53">
        <v>0</v>
      </c>
      <c r="G320" s="53">
        <v>0</v>
      </c>
      <c r="H320" s="53">
        <v>0</v>
      </c>
      <c r="I320" s="53">
        <v>2036406.3</v>
      </c>
      <c r="J320" s="53">
        <v>101.82031500000001</v>
      </c>
      <c r="K320" s="53">
        <v>0</v>
      </c>
      <c r="L320" s="53">
        <v>0</v>
      </c>
      <c r="M320" s="53">
        <v>2036406.3</v>
      </c>
      <c r="N320" s="53">
        <v>0</v>
      </c>
      <c r="O320" s="53">
        <v>2036406.3</v>
      </c>
      <c r="P320" s="53">
        <v>0</v>
      </c>
      <c r="Q320" s="53">
        <v>0</v>
      </c>
      <c r="R320" s="53">
        <v>0</v>
      </c>
      <c r="S320" s="3" t="s">
        <v>161</v>
      </c>
      <c r="T320" s="3" t="s">
        <v>162</v>
      </c>
      <c r="U320" s="3" t="s">
        <v>163</v>
      </c>
      <c r="V320" s="3" t="s">
        <v>162</v>
      </c>
      <c r="W320" s="3" t="s">
        <v>33</v>
      </c>
      <c r="X320" s="3" t="s">
        <v>164</v>
      </c>
      <c r="Y320" s="3" t="s">
        <v>35</v>
      </c>
      <c r="Z320" s="54">
        <v>44957</v>
      </c>
      <c r="AA320" s="54">
        <v>45382</v>
      </c>
      <c r="AB320" s="3" t="s">
        <v>36</v>
      </c>
      <c r="AC320" s="53">
        <v>2000000</v>
      </c>
      <c r="AD320" s="3" t="s">
        <v>163</v>
      </c>
      <c r="AE320" s="3" t="s">
        <v>37</v>
      </c>
    </row>
    <row r="321" spans="1:31" x14ac:dyDescent="0.3">
      <c r="A321" s="3" t="s">
        <v>644</v>
      </c>
      <c r="B321" s="3" t="s">
        <v>645</v>
      </c>
      <c r="C321" s="3" t="s">
        <v>1853</v>
      </c>
      <c r="D321" s="53">
        <v>530000</v>
      </c>
      <c r="E321" s="53">
        <v>530000</v>
      </c>
      <c r="F321" s="53">
        <v>0</v>
      </c>
      <c r="G321" s="53">
        <v>0</v>
      </c>
      <c r="H321" s="53">
        <v>0</v>
      </c>
      <c r="I321" s="53">
        <v>551774.42000000004</v>
      </c>
      <c r="J321" s="53">
        <v>104.10838113207548</v>
      </c>
      <c r="K321" s="53">
        <v>0</v>
      </c>
      <c r="L321" s="53">
        <v>0</v>
      </c>
      <c r="M321" s="53">
        <v>551774.42000000004</v>
      </c>
      <c r="N321" s="53">
        <v>0</v>
      </c>
      <c r="O321" s="53">
        <v>551774.42000000004</v>
      </c>
      <c r="P321" s="53">
        <v>0</v>
      </c>
      <c r="Q321" s="53">
        <v>0</v>
      </c>
      <c r="R321" s="53">
        <v>0</v>
      </c>
      <c r="S321" s="3" t="s">
        <v>391</v>
      </c>
      <c r="T321" s="3" t="s">
        <v>31</v>
      </c>
      <c r="U321" s="3" t="s">
        <v>32</v>
      </c>
      <c r="V321" s="3" t="s">
        <v>31</v>
      </c>
      <c r="W321" s="3" t="s">
        <v>33</v>
      </c>
      <c r="X321" s="3" t="s">
        <v>34</v>
      </c>
      <c r="Y321" s="3" t="s">
        <v>35</v>
      </c>
      <c r="Z321" s="54">
        <v>44957</v>
      </c>
      <c r="AA321" s="54">
        <v>45291</v>
      </c>
      <c r="AB321" s="3" t="s">
        <v>36</v>
      </c>
      <c r="AC321" s="53">
        <v>530000</v>
      </c>
      <c r="AD321" s="3" t="s">
        <v>32</v>
      </c>
      <c r="AE321" s="3" t="s">
        <v>37</v>
      </c>
    </row>
    <row r="322" spans="1:31" x14ac:dyDescent="0.3">
      <c r="A322" s="3" t="s">
        <v>452</v>
      </c>
      <c r="B322" s="3" t="s">
        <v>453</v>
      </c>
      <c r="C322" s="3" t="s">
        <v>1853</v>
      </c>
      <c r="D322" s="53">
        <v>7566393.3200000003</v>
      </c>
      <c r="E322" s="53">
        <v>7566393.3200000003</v>
      </c>
      <c r="F322" s="53">
        <v>0</v>
      </c>
      <c r="G322" s="53">
        <v>0</v>
      </c>
      <c r="H322" s="53">
        <v>0</v>
      </c>
      <c r="I322" s="53">
        <v>7631663.1699999999</v>
      </c>
      <c r="J322" s="53">
        <v>100.86262829910619</v>
      </c>
      <c r="K322" s="53">
        <v>0</v>
      </c>
      <c r="L322" s="53">
        <v>0</v>
      </c>
      <c r="M322" s="53">
        <v>7631663.1699999999</v>
      </c>
      <c r="N322" s="53">
        <v>0</v>
      </c>
      <c r="O322" s="53">
        <v>7631663.1699999999</v>
      </c>
      <c r="P322" s="53">
        <v>0</v>
      </c>
      <c r="Q322" s="53">
        <v>0</v>
      </c>
      <c r="R322" s="53">
        <v>0</v>
      </c>
      <c r="S322" s="3" t="s">
        <v>30</v>
      </c>
      <c r="T322" s="3" t="s">
        <v>31</v>
      </c>
      <c r="U322" s="3" t="s">
        <v>32</v>
      </c>
      <c r="V322" s="3" t="s">
        <v>31</v>
      </c>
      <c r="W322" s="3" t="s">
        <v>33</v>
      </c>
      <c r="X322" s="3" t="s">
        <v>34</v>
      </c>
      <c r="Y322" s="3" t="s">
        <v>35</v>
      </c>
      <c r="Z322" s="54">
        <v>44957</v>
      </c>
      <c r="AA322" s="54">
        <v>45382</v>
      </c>
      <c r="AB322" s="3" t="s">
        <v>36</v>
      </c>
      <c r="AC322" s="53">
        <v>7500000</v>
      </c>
      <c r="AD322" s="3" t="s">
        <v>32</v>
      </c>
      <c r="AE322" s="3" t="s">
        <v>37</v>
      </c>
    </row>
    <row r="323" spans="1:31" x14ac:dyDescent="0.3">
      <c r="A323" s="3" t="s">
        <v>454</v>
      </c>
      <c r="B323" s="3" t="s">
        <v>455</v>
      </c>
      <c r="C323" s="3" t="s">
        <v>1854</v>
      </c>
      <c r="D323" s="53">
        <v>9300000</v>
      </c>
      <c r="E323" s="53">
        <v>9300000</v>
      </c>
      <c r="F323" s="53">
        <v>0</v>
      </c>
      <c r="G323" s="53">
        <v>0</v>
      </c>
      <c r="H323" s="53">
        <v>0</v>
      </c>
      <c r="I323" s="53">
        <v>9276347.4399999995</v>
      </c>
      <c r="J323" s="53">
        <v>99.745671397849463</v>
      </c>
      <c r="K323" s="53">
        <v>0</v>
      </c>
      <c r="L323" s="53">
        <v>0</v>
      </c>
      <c r="M323" s="53">
        <v>9276347.4399999995</v>
      </c>
      <c r="N323" s="53">
        <v>0</v>
      </c>
      <c r="O323" s="53">
        <v>9276347.4399999995</v>
      </c>
      <c r="P323" s="53">
        <v>0</v>
      </c>
      <c r="Q323" s="53">
        <v>0</v>
      </c>
      <c r="R323" s="53">
        <v>0</v>
      </c>
      <c r="S323" s="3" t="s">
        <v>72</v>
      </c>
      <c r="T323" s="3" t="s">
        <v>41</v>
      </c>
      <c r="U323" s="3" t="s">
        <v>42</v>
      </c>
      <c r="V323" s="3" t="s">
        <v>41</v>
      </c>
      <c r="W323" s="3" t="s">
        <v>33</v>
      </c>
      <c r="X323" s="3" t="s">
        <v>43</v>
      </c>
      <c r="Y323" s="3" t="s">
        <v>35</v>
      </c>
      <c r="Z323" s="54">
        <v>44957</v>
      </c>
      <c r="AA323" s="54">
        <v>45351</v>
      </c>
      <c r="AB323" s="3" t="s">
        <v>36</v>
      </c>
      <c r="AC323" s="53">
        <v>9300000</v>
      </c>
      <c r="AD323" s="3" t="s">
        <v>42</v>
      </c>
      <c r="AE323" s="3" t="s">
        <v>37</v>
      </c>
    </row>
    <row r="324" spans="1:31" x14ac:dyDescent="0.3">
      <c r="A324" s="3" t="s">
        <v>853</v>
      </c>
      <c r="B324" s="3" t="s">
        <v>854</v>
      </c>
      <c r="C324" s="3" t="s">
        <v>1860</v>
      </c>
      <c r="D324" s="53">
        <v>1800000</v>
      </c>
      <c r="E324" s="53">
        <v>1800000</v>
      </c>
      <c r="F324" s="53">
        <v>0</v>
      </c>
      <c r="G324" s="53">
        <v>0</v>
      </c>
      <c r="H324" s="53">
        <v>0</v>
      </c>
      <c r="I324" s="53">
        <v>1522838.55</v>
      </c>
      <c r="J324" s="53">
        <v>84.602141666666668</v>
      </c>
      <c r="K324" s="53">
        <v>0</v>
      </c>
      <c r="L324" s="53">
        <v>0</v>
      </c>
      <c r="M324" s="53">
        <v>1522838.55</v>
      </c>
      <c r="N324" s="53">
        <v>0</v>
      </c>
      <c r="O324" s="53">
        <v>1522838.55</v>
      </c>
      <c r="P324" s="53">
        <v>0</v>
      </c>
      <c r="Q324" s="53">
        <v>0</v>
      </c>
      <c r="R324" s="53">
        <v>0</v>
      </c>
      <c r="S324" s="3" t="s">
        <v>129</v>
      </c>
      <c r="T324" s="3" t="s">
        <v>112</v>
      </c>
      <c r="U324" s="3" t="s">
        <v>113</v>
      </c>
      <c r="V324" s="3" t="s">
        <v>112</v>
      </c>
      <c r="W324" s="3" t="s">
        <v>33</v>
      </c>
      <c r="X324" s="3" t="s">
        <v>114</v>
      </c>
      <c r="Y324" s="3" t="s">
        <v>35</v>
      </c>
      <c r="Z324" s="54">
        <v>44966</v>
      </c>
      <c r="AA324" s="54">
        <v>45382</v>
      </c>
      <c r="AB324" s="3" t="s">
        <v>36</v>
      </c>
      <c r="AC324" s="53">
        <v>1800000</v>
      </c>
      <c r="AD324" s="3" t="s">
        <v>113</v>
      </c>
      <c r="AE324" s="3" t="s">
        <v>37</v>
      </c>
    </row>
    <row r="325" spans="1:31" x14ac:dyDescent="0.3">
      <c r="A325" s="3" t="s">
        <v>855</v>
      </c>
      <c r="B325" s="3" t="s">
        <v>856</v>
      </c>
      <c r="C325" s="3" t="s">
        <v>1855</v>
      </c>
      <c r="D325" s="53">
        <v>1500000</v>
      </c>
      <c r="E325" s="53">
        <v>1500000</v>
      </c>
      <c r="F325" s="53">
        <v>0</v>
      </c>
      <c r="G325" s="53">
        <v>0</v>
      </c>
      <c r="H325" s="53">
        <v>0</v>
      </c>
      <c r="I325" s="53">
        <v>796206.11</v>
      </c>
      <c r="J325" s="53">
        <v>53.080407333333333</v>
      </c>
      <c r="K325" s="53">
        <v>0</v>
      </c>
      <c r="L325" s="53">
        <v>0</v>
      </c>
      <c r="M325" s="53">
        <v>796206.11</v>
      </c>
      <c r="N325" s="53">
        <v>0</v>
      </c>
      <c r="O325" s="53">
        <v>796206.11</v>
      </c>
      <c r="P325" s="53">
        <v>0</v>
      </c>
      <c r="Q325" s="53">
        <v>0</v>
      </c>
      <c r="R325" s="53">
        <v>0</v>
      </c>
      <c r="S325" s="3" t="s">
        <v>56</v>
      </c>
      <c r="T325" s="3" t="s">
        <v>57</v>
      </c>
      <c r="U325" s="3" t="s">
        <v>58</v>
      </c>
      <c r="V325" s="3" t="s">
        <v>57</v>
      </c>
      <c r="W325" s="3" t="s">
        <v>33</v>
      </c>
      <c r="X325" s="3" t="s">
        <v>59</v>
      </c>
      <c r="Y325" s="3" t="s">
        <v>86</v>
      </c>
      <c r="Z325" s="54">
        <v>44977</v>
      </c>
      <c r="AA325" s="54">
        <v>45657</v>
      </c>
      <c r="AB325" s="3" t="s">
        <v>36</v>
      </c>
      <c r="AC325" s="53">
        <v>1500000</v>
      </c>
      <c r="AD325" s="3" t="s">
        <v>58</v>
      </c>
      <c r="AE325" s="3" t="s">
        <v>37</v>
      </c>
    </row>
    <row r="326" spans="1:31" x14ac:dyDescent="0.3">
      <c r="A326" s="3" t="s">
        <v>646</v>
      </c>
      <c r="B326" s="3" t="s">
        <v>647</v>
      </c>
      <c r="C326" s="3" t="s">
        <v>1860</v>
      </c>
      <c r="D326" s="53">
        <v>9900000</v>
      </c>
      <c r="E326" s="53">
        <v>9900000</v>
      </c>
      <c r="F326" s="53">
        <v>0</v>
      </c>
      <c r="G326" s="53">
        <v>0</v>
      </c>
      <c r="H326" s="53">
        <v>0</v>
      </c>
      <c r="I326" s="53">
        <v>10222041.859999999</v>
      </c>
      <c r="J326" s="53">
        <v>103.25294808080807</v>
      </c>
      <c r="K326" s="53">
        <v>0</v>
      </c>
      <c r="L326" s="53">
        <v>0</v>
      </c>
      <c r="M326" s="53">
        <v>10222041.859999999</v>
      </c>
      <c r="N326" s="53">
        <v>0</v>
      </c>
      <c r="O326" s="53">
        <v>10222041.859999999</v>
      </c>
      <c r="P326" s="53">
        <v>0</v>
      </c>
      <c r="Q326" s="53">
        <v>0</v>
      </c>
      <c r="R326" s="53">
        <v>0</v>
      </c>
      <c r="S326" s="3" t="s">
        <v>129</v>
      </c>
      <c r="T326" s="3" t="s">
        <v>112</v>
      </c>
      <c r="U326" s="3" t="s">
        <v>113</v>
      </c>
      <c r="V326" s="3" t="s">
        <v>112</v>
      </c>
      <c r="W326" s="3" t="s">
        <v>33</v>
      </c>
      <c r="X326" s="3" t="s">
        <v>114</v>
      </c>
      <c r="Y326" s="3" t="s">
        <v>35</v>
      </c>
      <c r="Z326" s="54">
        <v>44980</v>
      </c>
      <c r="AA326" s="54">
        <v>45382</v>
      </c>
      <c r="AB326" s="3" t="s">
        <v>36</v>
      </c>
      <c r="AC326" s="53">
        <v>9900000</v>
      </c>
      <c r="AD326" s="3" t="s">
        <v>113</v>
      </c>
      <c r="AE326" s="3" t="s">
        <v>37</v>
      </c>
    </row>
    <row r="327" spans="1:31" x14ac:dyDescent="0.3">
      <c r="A327" s="3" t="s">
        <v>456</v>
      </c>
      <c r="B327" s="3" t="s">
        <v>457</v>
      </c>
      <c r="C327" s="3" t="s">
        <v>1858</v>
      </c>
      <c r="D327" s="53">
        <v>4600000</v>
      </c>
      <c r="E327" s="53">
        <v>4600000</v>
      </c>
      <c r="F327" s="53">
        <v>0</v>
      </c>
      <c r="G327" s="53">
        <v>0</v>
      </c>
      <c r="H327" s="53">
        <v>0</v>
      </c>
      <c r="I327" s="53">
        <v>4929361.04</v>
      </c>
      <c r="J327" s="53">
        <v>107.16002260869566</v>
      </c>
      <c r="K327" s="53">
        <v>0</v>
      </c>
      <c r="L327" s="53">
        <v>0</v>
      </c>
      <c r="M327" s="53">
        <v>4929361.04</v>
      </c>
      <c r="N327" s="53">
        <v>0</v>
      </c>
      <c r="O327" s="53">
        <v>4929361.04</v>
      </c>
      <c r="P327" s="53">
        <v>0</v>
      </c>
      <c r="Q327" s="53">
        <v>0</v>
      </c>
      <c r="R327" s="53">
        <v>0</v>
      </c>
      <c r="S327" s="3" t="s">
        <v>50</v>
      </c>
      <c r="T327" s="3" t="s">
        <v>51</v>
      </c>
      <c r="U327" s="3" t="s">
        <v>52</v>
      </c>
      <c r="V327" s="3" t="s">
        <v>51</v>
      </c>
      <c r="W327" s="3" t="s">
        <v>33</v>
      </c>
      <c r="X327" s="3" t="s">
        <v>53</v>
      </c>
      <c r="Y327" s="3" t="s">
        <v>35</v>
      </c>
      <c r="Z327" s="54">
        <v>44973</v>
      </c>
      <c r="AA327" s="54">
        <v>45657</v>
      </c>
      <c r="AB327" s="3" t="s">
        <v>36</v>
      </c>
      <c r="AC327" s="53">
        <v>4600000</v>
      </c>
      <c r="AD327" s="3" t="s">
        <v>52</v>
      </c>
      <c r="AE327" s="3" t="s">
        <v>37</v>
      </c>
    </row>
    <row r="328" spans="1:31" x14ac:dyDescent="0.3">
      <c r="A328" s="3" t="s">
        <v>648</v>
      </c>
      <c r="B328" s="3" t="s">
        <v>649</v>
      </c>
      <c r="C328" s="3" t="s">
        <v>1855</v>
      </c>
      <c r="D328" s="53">
        <v>1370000</v>
      </c>
      <c r="E328" s="53">
        <v>1370000</v>
      </c>
      <c r="F328" s="53">
        <v>0</v>
      </c>
      <c r="G328" s="53">
        <v>0</v>
      </c>
      <c r="H328" s="53">
        <v>0</v>
      </c>
      <c r="I328" s="53">
        <v>1152223.8500000001</v>
      </c>
      <c r="J328" s="53">
        <v>84.10393065693431</v>
      </c>
      <c r="K328" s="53">
        <v>0</v>
      </c>
      <c r="L328" s="53">
        <v>0</v>
      </c>
      <c r="M328" s="53">
        <v>1152223.8500000001</v>
      </c>
      <c r="N328" s="53">
        <v>0</v>
      </c>
      <c r="O328" s="53">
        <v>1152223.8500000001</v>
      </c>
      <c r="P328" s="53">
        <v>0</v>
      </c>
      <c r="Q328" s="53">
        <v>0</v>
      </c>
      <c r="R328" s="53">
        <v>0</v>
      </c>
      <c r="S328" s="3" t="s">
        <v>286</v>
      </c>
      <c r="T328" s="3" t="s">
        <v>57</v>
      </c>
      <c r="U328" s="3" t="s">
        <v>58</v>
      </c>
      <c r="V328" s="3" t="s">
        <v>57</v>
      </c>
      <c r="W328" s="3" t="s">
        <v>33</v>
      </c>
      <c r="X328" s="3" t="s">
        <v>59</v>
      </c>
      <c r="Y328" s="3" t="s">
        <v>35</v>
      </c>
      <c r="Z328" s="54">
        <v>44985</v>
      </c>
      <c r="AA328" s="54">
        <v>45657</v>
      </c>
      <c r="AB328" s="3" t="s">
        <v>36</v>
      </c>
      <c r="AC328" s="53">
        <v>1370000</v>
      </c>
      <c r="AD328" s="3" t="s">
        <v>58</v>
      </c>
      <c r="AE328" s="3" t="s">
        <v>37</v>
      </c>
    </row>
    <row r="329" spans="1:31" x14ac:dyDescent="0.3">
      <c r="A329" s="3" t="s">
        <v>650</v>
      </c>
      <c r="B329" s="3" t="s">
        <v>651</v>
      </c>
      <c r="C329" s="3" t="s">
        <v>1853</v>
      </c>
      <c r="D329" s="53">
        <v>2300000</v>
      </c>
      <c r="E329" s="53">
        <v>2300000</v>
      </c>
      <c r="F329" s="53">
        <v>0</v>
      </c>
      <c r="G329" s="53">
        <v>0</v>
      </c>
      <c r="H329" s="53">
        <v>0</v>
      </c>
      <c r="I329" s="53">
        <v>2399034.0299999998</v>
      </c>
      <c r="J329" s="53">
        <v>104.30582739130433</v>
      </c>
      <c r="K329" s="53">
        <v>0</v>
      </c>
      <c r="L329" s="53">
        <v>0</v>
      </c>
      <c r="M329" s="53">
        <v>2399034.0299999998</v>
      </c>
      <c r="N329" s="53">
        <v>0</v>
      </c>
      <c r="O329" s="53">
        <v>2399034.0299999998</v>
      </c>
      <c r="P329" s="53">
        <v>0</v>
      </c>
      <c r="Q329" s="53">
        <v>0</v>
      </c>
      <c r="R329" s="53">
        <v>0</v>
      </c>
      <c r="S329" s="3" t="s">
        <v>391</v>
      </c>
      <c r="T329" s="3" t="s">
        <v>31</v>
      </c>
      <c r="U329" s="3" t="s">
        <v>32</v>
      </c>
      <c r="V329" s="3" t="s">
        <v>31</v>
      </c>
      <c r="W329" s="3" t="s">
        <v>33</v>
      </c>
      <c r="X329" s="3" t="s">
        <v>34</v>
      </c>
      <c r="Y329" s="3" t="s">
        <v>35</v>
      </c>
      <c r="Z329" s="54">
        <v>44979</v>
      </c>
      <c r="AA329" s="54">
        <v>45322</v>
      </c>
      <c r="AB329" s="3" t="s">
        <v>36</v>
      </c>
      <c r="AC329" s="53">
        <v>2300000</v>
      </c>
      <c r="AD329" s="3" t="s">
        <v>32</v>
      </c>
      <c r="AE329" s="3" t="s">
        <v>37</v>
      </c>
    </row>
    <row r="330" spans="1:31" x14ac:dyDescent="0.3">
      <c r="A330" s="3" t="s">
        <v>652</v>
      </c>
      <c r="B330" s="3" t="s">
        <v>653</v>
      </c>
      <c r="C330" s="3" t="s">
        <v>1859</v>
      </c>
      <c r="D330" s="53">
        <v>1500000</v>
      </c>
      <c r="E330" s="53">
        <v>1500000</v>
      </c>
      <c r="F330" s="53">
        <v>0</v>
      </c>
      <c r="G330" s="53">
        <v>0</v>
      </c>
      <c r="H330" s="53">
        <v>0</v>
      </c>
      <c r="I330" s="53">
        <v>1372685.16</v>
      </c>
      <c r="J330" s="53">
        <v>91.512343999999999</v>
      </c>
      <c r="K330" s="53">
        <v>0</v>
      </c>
      <c r="L330" s="53">
        <v>0</v>
      </c>
      <c r="M330" s="53">
        <v>1372685.16</v>
      </c>
      <c r="N330" s="53">
        <v>0</v>
      </c>
      <c r="O330" s="53">
        <v>1372685.16</v>
      </c>
      <c r="P330" s="53">
        <v>0</v>
      </c>
      <c r="Q330" s="53">
        <v>0</v>
      </c>
      <c r="R330" s="53">
        <v>0</v>
      </c>
      <c r="S330" s="3" t="s">
        <v>161</v>
      </c>
      <c r="T330" s="3" t="s">
        <v>162</v>
      </c>
      <c r="U330" s="3" t="s">
        <v>163</v>
      </c>
      <c r="V330" s="3" t="s">
        <v>162</v>
      </c>
      <c r="W330" s="3" t="s">
        <v>33</v>
      </c>
      <c r="X330" s="3" t="s">
        <v>164</v>
      </c>
      <c r="Y330" s="3" t="s">
        <v>35</v>
      </c>
      <c r="Z330" s="54">
        <v>44985</v>
      </c>
      <c r="AA330" s="54">
        <v>45473</v>
      </c>
      <c r="AB330" s="3" t="s">
        <v>36</v>
      </c>
      <c r="AC330" s="53">
        <v>1500000</v>
      </c>
      <c r="AD330" s="3" t="s">
        <v>163</v>
      </c>
      <c r="AE330" s="3" t="s">
        <v>37</v>
      </c>
    </row>
    <row r="331" spans="1:31" x14ac:dyDescent="0.3">
      <c r="A331" s="3" t="s">
        <v>458</v>
      </c>
      <c r="B331" s="3" t="s">
        <v>459</v>
      </c>
      <c r="C331" s="3" t="s">
        <v>1859</v>
      </c>
      <c r="D331" s="53">
        <v>9900000</v>
      </c>
      <c r="E331" s="53">
        <v>9900000</v>
      </c>
      <c r="F331" s="53">
        <v>0</v>
      </c>
      <c r="G331" s="53">
        <v>0</v>
      </c>
      <c r="H331" s="53">
        <v>0</v>
      </c>
      <c r="I331" s="53">
        <v>9899997.9600000009</v>
      </c>
      <c r="J331" s="53">
        <v>99.999979393939398</v>
      </c>
      <c r="K331" s="53">
        <v>0</v>
      </c>
      <c r="L331" s="53">
        <v>0</v>
      </c>
      <c r="M331" s="53">
        <v>9899997.9600000009</v>
      </c>
      <c r="N331" s="53">
        <v>0</v>
      </c>
      <c r="O331" s="53">
        <v>9899997.9600000009</v>
      </c>
      <c r="P331" s="53">
        <v>0</v>
      </c>
      <c r="Q331" s="53">
        <v>0</v>
      </c>
      <c r="R331" s="53">
        <v>0</v>
      </c>
      <c r="S331" s="3" t="s">
        <v>161</v>
      </c>
      <c r="T331" s="3" t="s">
        <v>162</v>
      </c>
      <c r="U331" s="3" t="s">
        <v>163</v>
      </c>
      <c r="V331" s="3" t="s">
        <v>162</v>
      </c>
      <c r="W331" s="3" t="s">
        <v>33</v>
      </c>
      <c r="X331" s="3" t="s">
        <v>164</v>
      </c>
      <c r="Y331" s="3" t="s">
        <v>35</v>
      </c>
      <c r="Z331" s="54">
        <v>44985</v>
      </c>
      <c r="AA331" s="54">
        <v>45473</v>
      </c>
      <c r="AB331" s="3" t="s">
        <v>36</v>
      </c>
      <c r="AC331" s="53">
        <v>9900000</v>
      </c>
      <c r="AD331" s="3" t="s">
        <v>163</v>
      </c>
      <c r="AE331" s="3" t="s">
        <v>37</v>
      </c>
    </row>
    <row r="332" spans="1:31" x14ac:dyDescent="0.3">
      <c r="A332" s="3" t="s">
        <v>460</v>
      </c>
      <c r="B332" s="3" t="s">
        <v>461</v>
      </c>
      <c r="C332" s="3" t="s">
        <v>1853</v>
      </c>
      <c r="D332" s="53">
        <v>2900000</v>
      </c>
      <c r="E332" s="53">
        <v>2900000</v>
      </c>
      <c r="F332" s="53">
        <v>0</v>
      </c>
      <c r="G332" s="53">
        <v>0</v>
      </c>
      <c r="H332" s="53">
        <v>0</v>
      </c>
      <c r="I332" s="53">
        <v>3031955.96</v>
      </c>
      <c r="J332" s="53">
        <v>104.55020551724138</v>
      </c>
      <c r="K332" s="53">
        <v>0</v>
      </c>
      <c r="L332" s="53">
        <v>0</v>
      </c>
      <c r="M332" s="53">
        <v>3031955.96</v>
      </c>
      <c r="N332" s="53">
        <v>0</v>
      </c>
      <c r="O332" s="53">
        <v>3031955.96</v>
      </c>
      <c r="P332" s="53">
        <v>0</v>
      </c>
      <c r="Q332" s="53">
        <v>0</v>
      </c>
      <c r="R332" s="53">
        <v>0</v>
      </c>
      <c r="S332" s="3" t="s">
        <v>391</v>
      </c>
      <c r="T332" s="3" t="s">
        <v>31</v>
      </c>
      <c r="U332" s="3" t="s">
        <v>32</v>
      </c>
      <c r="V332" s="3" t="s">
        <v>31</v>
      </c>
      <c r="W332" s="3" t="s">
        <v>33</v>
      </c>
      <c r="X332" s="3" t="s">
        <v>34</v>
      </c>
      <c r="Y332" s="3" t="s">
        <v>35</v>
      </c>
      <c r="Z332" s="54">
        <v>44985</v>
      </c>
      <c r="AA332" s="54">
        <v>45291</v>
      </c>
      <c r="AB332" s="3" t="s">
        <v>36</v>
      </c>
      <c r="AC332" s="53">
        <v>2900000</v>
      </c>
      <c r="AD332" s="3" t="s">
        <v>32</v>
      </c>
      <c r="AE332" s="3" t="s">
        <v>37</v>
      </c>
    </row>
    <row r="333" spans="1:31" x14ac:dyDescent="0.3">
      <c r="A333" s="3" t="s">
        <v>462</v>
      </c>
      <c r="B333" s="3" t="s">
        <v>463</v>
      </c>
      <c r="C333" s="3" t="s">
        <v>1853</v>
      </c>
      <c r="D333" s="53">
        <v>1600000</v>
      </c>
      <c r="E333" s="53">
        <v>1600000</v>
      </c>
      <c r="F333" s="53">
        <v>0</v>
      </c>
      <c r="G333" s="53">
        <v>0</v>
      </c>
      <c r="H333" s="53">
        <v>0</v>
      </c>
      <c r="I333" s="53">
        <v>1737068.57</v>
      </c>
      <c r="J333" s="53">
        <v>108.56678562500001</v>
      </c>
      <c r="K333" s="53">
        <v>0</v>
      </c>
      <c r="L333" s="53">
        <v>0</v>
      </c>
      <c r="M333" s="53">
        <v>1737068.57</v>
      </c>
      <c r="N333" s="53">
        <v>0</v>
      </c>
      <c r="O333" s="53">
        <v>1737068.57</v>
      </c>
      <c r="P333" s="53">
        <v>0</v>
      </c>
      <c r="Q333" s="53">
        <v>0</v>
      </c>
      <c r="R333" s="53">
        <v>0</v>
      </c>
      <c r="S333" s="3" t="s">
        <v>391</v>
      </c>
      <c r="T333" s="3" t="s">
        <v>31</v>
      </c>
      <c r="U333" s="3" t="s">
        <v>32</v>
      </c>
      <c r="V333" s="3" t="s">
        <v>31</v>
      </c>
      <c r="W333" s="3" t="s">
        <v>33</v>
      </c>
      <c r="X333" s="3" t="s">
        <v>34</v>
      </c>
      <c r="Y333" s="3" t="s">
        <v>35</v>
      </c>
      <c r="Z333" s="54">
        <v>44985</v>
      </c>
      <c r="AA333" s="54">
        <v>45291</v>
      </c>
      <c r="AB333" s="3" t="s">
        <v>36</v>
      </c>
      <c r="AC333" s="53">
        <v>1600000</v>
      </c>
      <c r="AD333" s="3" t="s">
        <v>32</v>
      </c>
      <c r="AE333" s="3" t="s">
        <v>37</v>
      </c>
    </row>
    <row r="334" spans="1:31" x14ac:dyDescent="0.3">
      <c r="A334" s="3" t="s">
        <v>654</v>
      </c>
      <c r="B334" s="3" t="s">
        <v>655</v>
      </c>
      <c r="C334" s="3" t="s">
        <v>1853</v>
      </c>
      <c r="D334" s="53">
        <v>1800000</v>
      </c>
      <c r="E334" s="53">
        <v>1800000</v>
      </c>
      <c r="F334" s="53">
        <v>0</v>
      </c>
      <c r="G334" s="53">
        <v>0</v>
      </c>
      <c r="H334" s="53">
        <v>0</v>
      </c>
      <c r="I334" s="53">
        <v>1799783.08</v>
      </c>
      <c r="J334" s="53">
        <v>99.987948888888894</v>
      </c>
      <c r="K334" s="53">
        <v>0</v>
      </c>
      <c r="L334" s="53">
        <v>0</v>
      </c>
      <c r="M334" s="53">
        <v>1799783.08</v>
      </c>
      <c r="N334" s="53">
        <v>0</v>
      </c>
      <c r="O334" s="53">
        <v>1799783.08</v>
      </c>
      <c r="P334" s="53">
        <v>0</v>
      </c>
      <c r="Q334" s="53">
        <v>0</v>
      </c>
      <c r="R334" s="53">
        <v>0</v>
      </c>
      <c r="S334" s="3" t="s">
        <v>391</v>
      </c>
      <c r="T334" s="3" t="s">
        <v>31</v>
      </c>
      <c r="U334" s="3" t="s">
        <v>32</v>
      </c>
      <c r="V334" s="3" t="s">
        <v>31</v>
      </c>
      <c r="W334" s="3" t="s">
        <v>33</v>
      </c>
      <c r="X334" s="3" t="s">
        <v>34</v>
      </c>
      <c r="Y334" s="3" t="s">
        <v>35</v>
      </c>
      <c r="Z334" s="54">
        <v>44985</v>
      </c>
      <c r="AA334" s="54">
        <v>45350</v>
      </c>
      <c r="AB334" s="3" t="s">
        <v>36</v>
      </c>
      <c r="AC334" s="53">
        <v>1800000</v>
      </c>
      <c r="AD334" s="3" t="s">
        <v>32</v>
      </c>
      <c r="AE334" s="3" t="s">
        <v>37</v>
      </c>
    </row>
    <row r="335" spans="1:31" x14ac:dyDescent="0.3">
      <c r="A335" s="3" t="s">
        <v>656</v>
      </c>
      <c r="B335" s="3" t="s">
        <v>657</v>
      </c>
      <c r="C335" s="3" t="s">
        <v>1853</v>
      </c>
      <c r="D335" s="53">
        <v>1400000</v>
      </c>
      <c r="E335" s="53">
        <v>1400000</v>
      </c>
      <c r="F335" s="53">
        <v>0</v>
      </c>
      <c r="G335" s="53">
        <v>0</v>
      </c>
      <c r="H335" s="53">
        <v>0</v>
      </c>
      <c r="I335" s="53">
        <v>1478404.18</v>
      </c>
      <c r="J335" s="53">
        <v>105.60029857142857</v>
      </c>
      <c r="K335" s="53">
        <v>0</v>
      </c>
      <c r="L335" s="53">
        <v>0</v>
      </c>
      <c r="M335" s="53">
        <v>1478404.18</v>
      </c>
      <c r="N335" s="53">
        <v>0</v>
      </c>
      <c r="O335" s="53">
        <v>1478404.18</v>
      </c>
      <c r="P335" s="53">
        <v>0</v>
      </c>
      <c r="Q335" s="53">
        <v>0</v>
      </c>
      <c r="R335" s="53">
        <v>0</v>
      </c>
      <c r="S335" s="3" t="s">
        <v>391</v>
      </c>
      <c r="T335" s="3" t="s">
        <v>31</v>
      </c>
      <c r="U335" s="3" t="s">
        <v>32</v>
      </c>
      <c r="V335" s="3" t="s">
        <v>31</v>
      </c>
      <c r="W335" s="3" t="s">
        <v>33</v>
      </c>
      <c r="X335" s="3" t="s">
        <v>34</v>
      </c>
      <c r="Y335" s="3" t="s">
        <v>35</v>
      </c>
      <c r="Z335" s="54">
        <v>44985</v>
      </c>
      <c r="AA335" s="54">
        <v>45322</v>
      </c>
      <c r="AB335" s="3" t="s">
        <v>36</v>
      </c>
      <c r="AC335" s="53">
        <v>1400000</v>
      </c>
      <c r="AD335" s="3" t="s">
        <v>32</v>
      </c>
      <c r="AE335" s="3" t="s">
        <v>37</v>
      </c>
    </row>
    <row r="336" spans="1:31" x14ac:dyDescent="0.3">
      <c r="A336" s="3" t="s">
        <v>464</v>
      </c>
      <c r="B336" s="3" t="s">
        <v>465</v>
      </c>
      <c r="C336" s="3" t="s">
        <v>1853</v>
      </c>
      <c r="D336" s="53">
        <v>1500000</v>
      </c>
      <c r="E336" s="53">
        <v>1500000</v>
      </c>
      <c r="F336" s="53">
        <v>0</v>
      </c>
      <c r="G336" s="53">
        <v>0</v>
      </c>
      <c r="H336" s="53">
        <v>0</v>
      </c>
      <c r="I336" s="53">
        <v>1649429.85</v>
      </c>
      <c r="J336" s="53">
        <v>109.96199</v>
      </c>
      <c r="K336" s="53">
        <v>0</v>
      </c>
      <c r="L336" s="53">
        <v>0</v>
      </c>
      <c r="M336" s="53">
        <v>1649429.85</v>
      </c>
      <c r="N336" s="53">
        <v>0</v>
      </c>
      <c r="O336" s="53">
        <v>1649429.85</v>
      </c>
      <c r="P336" s="53">
        <v>0</v>
      </c>
      <c r="Q336" s="53">
        <v>0</v>
      </c>
      <c r="R336" s="53">
        <v>0</v>
      </c>
      <c r="S336" s="3" t="s">
        <v>391</v>
      </c>
      <c r="T336" s="3" t="s">
        <v>31</v>
      </c>
      <c r="U336" s="3" t="s">
        <v>32</v>
      </c>
      <c r="V336" s="3" t="s">
        <v>31</v>
      </c>
      <c r="W336" s="3" t="s">
        <v>33</v>
      </c>
      <c r="X336" s="3" t="s">
        <v>34</v>
      </c>
      <c r="Y336" s="3" t="s">
        <v>35</v>
      </c>
      <c r="Z336" s="54">
        <v>44985</v>
      </c>
      <c r="AA336" s="54">
        <v>45322</v>
      </c>
      <c r="AB336" s="3" t="s">
        <v>36</v>
      </c>
      <c r="AC336" s="53">
        <v>1500000</v>
      </c>
      <c r="AD336" s="3" t="s">
        <v>32</v>
      </c>
      <c r="AE336" s="3" t="s">
        <v>37</v>
      </c>
    </row>
    <row r="337" spans="1:31" x14ac:dyDescent="0.3">
      <c r="A337" s="3" t="s">
        <v>466</v>
      </c>
      <c r="B337" s="3" t="s">
        <v>467</v>
      </c>
      <c r="C337" s="3" t="s">
        <v>1853</v>
      </c>
      <c r="D337" s="53">
        <v>2400000</v>
      </c>
      <c r="E337" s="53">
        <v>2400000</v>
      </c>
      <c r="F337" s="53">
        <v>0</v>
      </c>
      <c r="G337" s="53">
        <v>0</v>
      </c>
      <c r="H337" s="53">
        <v>0</v>
      </c>
      <c r="I337" s="53">
        <v>2399488.42</v>
      </c>
      <c r="J337" s="53">
        <v>99.978684166666667</v>
      </c>
      <c r="K337" s="53">
        <v>0</v>
      </c>
      <c r="L337" s="53">
        <v>0</v>
      </c>
      <c r="M337" s="53">
        <v>2399488.42</v>
      </c>
      <c r="N337" s="53">
        <v>0</v>
      </c>
      <c r="O337" s="53">
        <v>2399488.42</v>
      </c>
      <c r="P337" s="53">
        <v>0</v>
      </c>
      <c r="Q337" s="53">
        <v>0</v>
      </c>
      <c r="R337" s="53">
        <v>0</v>
      </c>
      <c r="S337" s="3" t="s">
        <v>391</v>
      </c>
      <c r="T337" s="3" t="s">
        <v>31</v>
      </c>
      <c r="U337" s="3" t="s">
        <v>32</v>
      </c>
      <c r="V337" s="3" t="s">
        <v>31</v>
      </c>
      <c r="W337" s="3" t="s">
        <v>33</v>
      </c>
      <c r="X337" s="3" t="s">
        <v>34</v>
      </c>
      <c r="Y337" s="3" t="s">
        <v>35</v>
      </c>
      <c r="Z337" s="54">
        <v>44985</v>
      </c>
      <c r="AA337" s="54">
        <v>45322</v>
      </c>
      <c r="AB337" s="3" t="s">
        <v>36</v>
      </c>
      <c r="AC337" s="53">
        <v>2400000</v>
      </c>
      <c r="AD337" s="3" t="s">
        <v>32</v>
      </c>
      <c r="AE337" s="3" t="s">
        <v>37</v>
      </c>
    </row>
    <row r="338" spans="1:31" x14ac:dyDescent="0.3">
      <c r="A338" s="3" t="s">
        <v>857</v>
      </c>
      <c r="B338" s="3" t="s">
        <v>858</v>
      </c>
      <c r="C338" s="3" t="s">
        <v>1858</v>
      </c>
      <c r="D338" s="53">
        <v>1750000</v>
      </c>
      <c r="E338" s="53">
        <v>1750000</v>
      </c>
      <c r="F338" s="53">
        <v>0</v>
      </c>
      <c r="G338" s="53">
        <v>0</v>
      </c>
      <c r="H338" s="53">
        <v>0</v>
      </c>
      <c r="I338" s="53">
        <v>1688638.67</v>
      </c>
      <c r="J338" s="53">
        <v>96.493638285714283</v>
      </c>
      <c r="K338" s="53">
        <v>0</v>
      </c>
      <c r="L338" s="53">
        <v>0</v>
      </c>
      <c r="M338" s="53">
        <v>1688638.67</v>
      </c>
      <c r="N338" s="53">
        <v>0</v>
      </c>
      <c r="O338" s="53">
        <v>1688638.67</v>
      </c>
      <c r="P338" s="53">
        <v>0</v>
      </c>
      <c r="Q338" s="53">
        <v>0</v>
      </c>
      <c r="R338" s="53">
        <v>0</v>
      </c>
      <c r="S338" s="3" t="s">
        <v>50</v>
      </c>
      <c r="T338" s="3" t="s">
        <v>51</v>
      </c>
      <c r="U338" s="3" t="s">
        <v>52</v>
      </c>
      <c r="V338" s="3" t="s">
        <v>51</v>
      </c>
      <c r="W338" s="3" t="s">
        <v>33</v>
      </c>
      <c r="X338" s="3" t="s">
        <v>53</v>
      </c>
      <c r="Y338" s="3" t="s">
        <v>265</v>
      </c>
      <c r="Z338" s="54">
        <v>44986</v>
      </c>
      <c r="AA338" s="54">
        <v>45382</v>
      </c>
      <c r="AB338" s="3" t="s">
        <v>36</v>
      </c>
      <c r="AC338" s="53">
        <v>1750000</v>
      </c>
      <c r="AD338" s="3" t="s">
        <v>52</v>
      </c>
      <c r="AE338" s="3" t="s">
        <v>37</v>
      </c>
    </row>
    <row r="339" spans="1:31" x14ac:dyDescent="0.3">
      <c r="A339" s="3" t="s">
        <v>658</v>
      </c>
      <c r="B339" s="3" t="s">
        <v>659</v>
      </c>
      <c r="C339" s="3" t="s">
        <v>1856</v>
      </c>
      <c r="D339" s="53">
        <v>4600000</v>
      </c>
      <c r="E339" s="53">
        <v>4600000</v>
      </c>
      <c r="F339" s="53">
        <v>0</v>
      </c>
      <c r="G339" s="53">
        <v>0</v>
      </c>
      <c r="H339" s="53">
        <v>0</v>
      </c>
      <c r="I339" s="53">
        <v>4938087.59</v>
      </c>
      <c r="J339" s="53">
        <v>107.3497302173913</v>
      </c>
      <c r="K339" s="53">
        <v>0</v>
      </c>
      <c r="L339" s="53">
        <v>0</v>
      </c>
      <c r="M339" s="53">
        <v>4938087.59</v>
      </c>
      <c r="N339" s="53">
        <v>0</v>
      </c>
      <c r="O339" s="53">
        <v>4938087.59</v>
      </c>
      <c r="P339" s="53">
        <v>0</v>
      </c>
      <c r="Q339" s="53">
        <v>0</v>
      </c>
      <c r="R339" s="53">
        <v>0</v>
      </c>
      <c r="S339" s="3" t="s">
        <v>152</v>
      </c>
      <c r="T339" s="3" t="s">
        <v>76</v>
      </c>
      <c r="U339" s="3" t="s">
        <v>77</v>
      </c>
      <c r="V339" s="3" t="s">
        <v>76</v>
      </c>
      <c r="W339" s="3" t="s">
        <v>33</v>
      </c>
      <c r="X339" s="3" t="s">
        <v>78</v>
      </c>
      <c r="Y339" s="3" t="s">
        <v>35</v>
      </c>
      <c r="Z339" s="54">
        <v>44986</v>
      </c>
      <c r="AA339" s="54">
        <v>45382</v>
      </c>
      <c r="AB339" s="3" t="s">
        <v>36</v>
      </c>
      <c r="AC339" s="53">
        <v>4600000</v>
      </c>
      <c r="AD339" s="3" t="s">
        <v>77</v>
      </c>
      <c r="AE339" s="3" t="s">
        <v>37</v>
      </c>
    </row>
    <row r="340" spans="1:31" x14ac:dyDescent="0.3">
      <c r="A340" s="3" t="s">
        <v>660</v>
      </c>
      <c r="B340" s="3" t="s">
        <v>661</v>
      </c>
      <c r="C340" s="3" t="s">
        <v>1855</v>
      </c>
      <c r="D340" s="53">
        <v>2000000</v>
      </c>
      <c r="E340" s="53">
        <v>2000000</v>
      </c>
      <c r="F340" s="53">
        <v>0</v>
      </c>
      <c r="G340" s="53">
        <v>0</v>
      </c>
      <c r="H340" s="53">
        <v>0</v>
      </c>
      <c r="I340" s="53">
        <v>1963654.13</v>
      </c>
      <c r="J340" s="53">
        <v>98.182706499999995</v>
      </c>
      <c r="K340" s="53">
        <v>0</v>
      </c>
      <c r="L340" s="53">
        <v>0</v>
      </c>
      <c r="M340" s="53">
        <v>1963654.13</v>
      </c>
      <c r="N340" s="53">
        <v>0</v>
      </c>
      <c r="O340" s="53">
        <v>1963654.13</v>
      </c>
      <c r="P340" s="53">
        <v>0</v>
      </c>
      <c r="Q340" s="53">
        <v>0</v>
      </c>
      <c r="R340" s="53">
        <v>0</v>
      </c>
      <c r="S340" s="3" t="s">
        <v>286</v>
      </c>
      <c r="T340" s="3" t="s">
        <v>57</v>
      </c>
      <c r="U340" s="3" t="s">
        <v>58</v>
      </c>
      <c r="V340" s="3" t="s">
        <v>57</v>
      </c>
      <c r="W340" s="3" t="s">
        <v>33</v>
      </c>
      <c r="X340" s="3" t="s">
        <v>59</v>
      </c>
      <c r="Y340" s="3" t="s">
        <v>35</v>
      </c>
      <c r="Z340" s="54">
        <v>44985</v>
      </c>
      <c r="AA340" s="54">
        <v>45747</v>
      </c>
      <c r="AB340" s="3" t="s">
        <v>36</v>
      </c>
      <c r="AC340" s="53">
        <v>2000000</v>
      </c>
      <c r="AD340" s="3" t="s">
        <v>58</v>
      </c>
      <c r="AE340" s="3" t="s">
        <v>37</v>
      </c>
    </row>
    <row r="341" spans="1:31" x14ac:dyDescent="0.3">
      <c r="A341" s="3" t="s">
        <v>662</v>
      </c>
      <c r="B341" s="3" t="s">
        <v>663</v>
      </c>
      <c r="C341" s="3" t="s">
        <v>1860</v>
      </c>
      <c r="D341" s="53">
        <v>4000000</v>
      </c>
      <c r="E341" s="53">
        <v>4000000</v>
      </c>
      <c r="F341" s="53">
        <v>0</v>
      </c>
      <c r="G341" s="53">
        <v>0</v>
      </c>
      <c r="H341" s="53">
        <v>0</v>
      </c>
      <c r="I341" s="53">
        <v>3999274.39</v>
      </c>
      <c r="J341" s="53">
        <v>99.981859749999998</v>
      </c>
      <c r="K341" s="53">
        <v>0</v>
      </c>
      <c r="L341" s="53">
        <v>0</v>
      </c>
      <c r="M341" s="53">
        <v>3999274.39</v>
      </c>
      <c r="N341" s="53">
        <v>0</v>
      </c>
      <c r="O341" s="53">
        <v>3999274.39</v>
      </c>
      <c r="P341" s="53">
        <v>0</v>
      </c>
      <c r="Q341" s="53">
        <v>0</v>
      </c>
      <c r="R341" s="53">
        <v>0</v>
      </c>
      <c r="S341" s="3" t="s">
        <v>129</v>
      </c>
      <c r="T341" s="3" t="s">
        <v>112</v>
      </c>
      <c r="U341" s="3" t="s">
        <v>113</v>
      </c>
      <c r="V341" s="3" t="s">
        <v>112</v>
      </c>
      <c r="W341" s="3" t="s">
        <v>33</v>
      </c>
      <c r="X341" s="3" t="s">
        <v>114</v>
      </c>
      <c r="Y341" s="3" t="s">
        <v>35</v>
      </c>
      <c r="Z341" s="54">
        <v>44989</v>
      </c>
      <c r="AA341" s="54">
        <v>45657</v>
      </c>
      <c r="AB341" s="3" t="s">
        <v>36</v>
      </c>
      <c r="AC341" s="53">
        <v>4000000</v>
      </c>
      <c r="AD341" s="3" t="s">
        <v>113</v>
      </c>
      <c r="AE341" s="3" t="s">
        <v>37</v>
      </c>
    </row>
    <row r="342" spans="1:31" x14ac:dyDescent="0.3">
      <c r="A342" s="3" t="s">
        <v>664</v>
      </c>
      <c r="B342" s="3" t="s">
        <v>665</v>
      </c>
      <c r="C342" s="3" t="s">
        <v>1854</v>
      </c>
      <c r="D342" s="53">
        <v>600000</v>
      </c>
      <c r="E342" s="53">
        <v>600000</v>
      </c>
      <c r="F342" s="53">
        <v>0</v>
      </c>
      <c r="G342" s="53">
        <v>0</v>
      </c>
      <c r="H342" s="53">
        <v>0</v>
      </c>
      <c r="I342" s="53">
        <v>576663.59</v>
      </c>
      <c r="J342" s="53">
        <v>96.110598333333328</v>
      </c>
      <c r="K342" s="53">
        <v>0</v>
      </c>
      <c r="L342" s="53">
        <v>0</v>
      </c>
      <c r="M342" s="53">
        <v>576663.59</v>
      </c>
      <c r="N342" s="53">
        <v>0</v>
      </c>
      <c r="O342" s="53">
        <v>576663.59</v>
      </c>
      <c r="P342" s="53">
        <v>0</v>
      </c>
      <c r="Q342" s="53">
        <v>0</v>
      </c>
      <c r="R342" s="53">
        <v>0</v>
      </c>
      <c r="S342" s="3" t="s">
        <v>72</v>
      </c>
      <c r="T342" s="3" t="s">
        <v>41</v>
      </c>
      <c r="U342" s="3" t="s">
        <v>42</v>
      </c>
      <c r="V342" s="3" t="s">
        <v>41</v>
      </c>
      <c r="W342" s="3" t="s">
        <v>33</v>
      </c>
      <c r="X342" s="3" t="s">
        <v>43</v>
      </c>
      <c r="Y342" s="3" t="s">
        <v>35</v>
      </c>
      <c r="Z342" s="54">
        <v>44987</v>
      </c>
      <c r="AA342" s="54">
        <v>45382</v>
      </c>
      <c r="AB342" s="3" t="s">
        <v>36</v>
      </c>
      <c r="AC342" s="53">
        <v>600000</v>
      </c>
      <c r="AD342" s="3" t="s">
        <v>42</v>
      </c>
      <c r="AE342" s="3" t="s">
        <v>37</v>
      </c>
    </row>
    <row r="343" spans="1:31" x14ac:dyDescent="0.3">
      <c r="A343" s="3" t="s">
        <v>468</v>
      </c>
      <c r="B343" s="3" t="s">
        <v>469</v>
      </c>
      <c r="C343" s="3" t="s">
        <v>1854</v>
      </c>
      <c r="D343" s="53">
        <v>4000000</v>
      </c>
      <c r="E343" s="53">
        <v>4000000</v>
      </c>
      <c r="F343" s="53">
        <v>0</v>
      </c>
      <c r="G343" s="53">
        <v>0</v>
      </c>
      <c r="H343" s="53">
        <v>0</v>
      </c>
      <c r="I343" s="53">
        <v>3992105.34</v>
      </c>
      <c r="J343" s="53">
        <v>99.802633499999999</v>
      </c>
      <c r="K343" s="53">
        <v>0</v>
      </c>
      <c r="L343" s="53">
        <v>0</v>
      </c>
      <c r="M343" s="53">
        <v>3992105.34</v>
      </c>
      <c r="N343" s="53">
        <v>0</v>
      </c>
      <c r="O343" s="53">
        <v>3992105.34</v>
      </c>
      <c r="P343" s="53">
        <v>0</v>
      </c>
      <c r="Q343" s="53">
        <v>0</v>
      </c>
      <c r="R343" s="53">
        <v>0</v>
      </c>
      <c r="S343" s="3" t="s">
        <v>72</v>
      </c>
      <c r="T343" s="3" t="s">
        <v>41</v>
      </c>
      <c r="U343" s="3" t="s">
        <v>42</v>
      </c>
      <c r="V343" s="3" t="s">
        <v>41</v>
      </c>
      <c r="W343" s="3" t="s">
        <v>33</v>
      </c>
      <c r="X343" s="3" t="s">
        <v>43</v>
      </c>
      <c r="Y343" s="3" t="s">
        <v>35</v>
      </c>
      <c r="Z343" s="54">
        <v>44987</v>
      </c>
      <c r="AA343" s="54">
        <v>45382</v>
      </c>
      <c r="AB343" s="3" t="s">
        <v>36</v>
      </c>
      <c r="AC343" s="53">
        <v>4000000</v>
      </c>
      <c r="AD343" s="3" t="s">
        <v>42</v>
      </c>
      <c r="AE343" s="3" t="s">
        <v>37</v>
      </c>
    </row>
    <row r="344" spans="1:31" x14ac:dyDescent="0.3">
      <c r="A344" s="3" t="s">
        <v>666</v>
      </c>
      <c r="B344" s="3" t="s">
        <v>667</v>
      </c>
      <c r="C344" s="3" t="s">
        <v>1859</v>
      </c>
      <c r="D344" s="53">
        <v>9900000</v>
      </c>
      <c r="E344" s="53">
        <v>9900000</v>
      </c>
      <c r="F344" s="53">
        <v>0</v>
      </c>
      <c r="G344" s="53">
        <v>0</v>
      </c>
      <c r="H344" s="53">
        <v>0</v>
      </c>
      <c r="I344" s="53">
        <v>9878330.2699999996</v>
      </c>
      <c r="J344" s="53">
        <v>99.781113838383831</v>
      </c>
      <c r="K344" s="53">
        <v>0</v>
      </c>
      <c r="L344" s="53">
        <v>0</v>
      </c>
      <c r="M344" s="53">
        <v>9878330.2699999996</v>
      </c>
      <c r="N344" s="53">
        <v>0</v>
      </c>
      <c r="O344" s="53">
        <v>9878330.2699999996</v>
      </c>
      <c r="P344" s="53">
        <v>0</v>
      </c>
      <c r="Q344" s="53">
        <v>0</v>
      </c>
      <c r="R344" s="53">
        <v>0</v>
      </c>
      <c r="S344" s="3" t="s">
        <v>161</v>
      </c>
      <c r="T344" s="3" t="s">
        <v>162</v>
      </c>
      <c r="U344" s="3" t="s">
        <v>163</v>
      </c>
      <c r="V344" s="3" t="s">
        <v>162</v>
      </c>
      <c r="W344" s="3" t="s">
        <v>33</v>
      </c>
      <c r="X344" s="3" t="s">
        <v>164</v>
      </c>
      <c r="Y344" s="3" t="s">
        <v>35</v>
      </c>
      <c r="Z344" s="54">
        <v>44986</v>
      </c>
      <c r="AA344" s="54">
        <v>45473</v>
      </c>
      <c r="AB344" s="3" t="s">
        <v>36</v>
      </c>
      <c r="AC344" s="53">
        <v>9900000</v>
      </c>
      <c r="AD344" s="3" t="s">
        <v>163</v>
      </c>
      <c r="AE344" s="3" t="s">
        <v>37</v>
      </c>
    </row>
    <row r="345" spans="1:31" x14ac:dyDescent="0.3">
      <c r="A345" s="3" t="s">
        <v>668</v>
      </c>
      <c r="B345" s="3" t="s">
        <v>669</v>
      </c>
      <c r="C345" s="3" t="s">
        <v>1857</v>
      </c>
      <c r="D345" s="53">
        <v>2200000</v>
      </c>
      <c r="E345" s="53">
        <v>2200000</v>
      </c>
      <c r="F345" s="53">
        <v>0</v>
      </c>
      <c r="G345" s="53">
        <v>0</v>
      </c>
      <c r="H345" s="53">
        <v>0</v>
      </c>
      <c r="I345" s="53">
        <v>2416684.1800000002</v>
      </c>
      <c r="J345" s="53">
        <v>109.84928090909092</v>
      </c>
      <c r="K345" s="53">
        <v>0</v>
      </c>
      <c r="L345" s="53">
        <v>0</v>
      </c>
      <c r="M345" s="53">
        <v>2416684.1800000002</v>
      </c>
      <c r="N345" s="53">
        <v>0</v>
      </c>
      <c r="O345" s="53">
        <v>2416684.1800000002</v>
      </c>
      <c r="P345" s="53">
        <v>0</v>
      </c>
      <c r="Q345" s="53">
        <v>0</v>
      </c>
      <c r="R345" s="53">
        <v>0</v>
      </c>
      <c r="S345" s="3" t="s">
        <v>208</v>
      </c>
      <c r="T345" s="3" t="s">
        <v>100</v>
      </c>
      <c r="U345" s="3" t="s">
        <v>101</v>
      </c>
      <c r="V345" s="3" t="s">
        <v>100</v>
      </c>
      <c r="W345" s="3" t="s">
        <v>33</v>
      </c>
      <c r="X345" s="3" t="s">
        <v>102</v>
      </c>
      <c r="Y345" s="3" t="s">
        <v>35</v>
      </c>
      <c r="Z345" s="54">
        <v>44991</v>
      </c>
      <c r="AA345" s="54">
        <v>45382</v>
      </c>
      <c r="AB345" s="3" t="s">
        <v>36</v>
      </c>
      <c r="AC345" s="53">
        <v>2200000</v>
      </c>
      <c r="AD345" s="3" t="s">
        <v>101</v>
      </c>
      <c r="AE345" s="3" t="s">
        <v>37</v>
      </c>
    </row>
    <row r="346" spans="1:31" x14ac:dyDescent="0.3">
      <c r="A346" s="3" t="s">
        <v>470</v>
      </c>
      <c r="B346" s="3" t="s">
        <v>471</v>
      </c>
      <c r="C346" s="3" t="s">
        <v>1857</v>
      </c>
      <c r="D346" s="53">
        <v>2000000</v>
      </c>
      <c r="E346" s="53">
        <v>2000000</v>
      </c>
      <c r="F346" s="53">
        <v>0</v>
      </c>
      <c r="G346" s="53">
        <v>0</v>
      </c>
      <c r="H346" s="53">
        <v>0</v>
      </c>
      <c r="I346" s="53">
        <v>1818499.19</v>
      </c>
      <c r="J346" s="53">
        <v>90.9249595</v>
      </c>
      <c r="K346" s="53">
        <v>0</v>
      </c>
      <c r="L346" s="53">
        <v>0</v>
      </c>
      <c r="M346" s="53">
        <v>1818499.19</v>
      </c>
      <c r="N346" s="53">
        <v>0</v>
      </c>
      <c r="O346" s="53">
        <v>1818499.19</v>
      </c>
      <c r="P346" s="53">
        <v>0</v>
      </c>
      <c r="Q346" s="53">
        <v>0</v>
      </c>
      <c r="R346" s="53">
        <v>0</v>
      </c>
      <c r="S346" s="3" t="s">
        <v>208</v>
      </c>
      <c r="T346" s="3" t="s">
        <v>100</v>
      </c>
      <c r="U346" s="3" t="s">
        <v>101</v>
      </c>
      <c r="V346" s="3" t="s">
        <v>100</v>
      </c>
      <c r="W346" s="3" t="s">
        <v>33</v>
      </c>
      <c r="X346" s="3" t="s">
        <v>102</v>
      </c>
      <c r="Y346" s="3" t="s">
        <v>35</v>
      </c>
      <c r="Z346" s="54">
        <v>44991</v>
      </c>
      <c r="AA346" s="54">
        <v>45382</v>
      </c>
      <c r="AB346" s="3" t="s">
        <v>36</v>
      </c>
      <c r="AC346" s="53">
        <v>2000000</v>
      </c>
      <c r="AD346" s="3" t="s">
        <v>101</v>
      </c>
      <c r="AE346" s="3" t="s">
        <v>37</v>
      </c>
    </row>
    <row r="347" spans="1:31" x14ac:dyDescent="0.3">
      <c r="A347" s="3" t="s">
        <v>670</v>
      </c>
      <c r="B347" s="3" t="s">
        <v>671</v>
      </c>
      <c r="C347" s="3" t="s">
        <v>1857</v>
      </c>
      <c r="D347" s="53">
        <v>2500000</v>
      </c>
      <c r="E347" s="53">
        <v>2500000</v>
      </c>
      <c r="F347" s="53">
        <v>0</v>
      </c>
      <c r="G347" s="53">
        <v>0</v>
      </c>
      <c r="H347" s="53">
        <v>0</v>
      </c>
      <c r="I347" s="53">
        <v>1340669.03</v>
      </c>
      <c r="J347" s="53">
        <v>53.626761200000004</v>
      </c>
      <c r="K347" s="53">
        <v>0</v>
      </c>
      <c r="L347" s="53">
        <v>0</v>
      </c>
      <c r="M347" s="53">
        <v>1340669.03</v>
      </c>
      <c r="N347" s="53">
        <v>0</v>
      </c>
      <c r="O347" s="53">
        <v>1340669.03</v>
      </c>
      <c r="P347" s="53">
        <v>0</v>
      </c>
      <c r="Q347" s="53">
        <v>0</v>
      </c>
      <c r="R347" s="53">
        <v>0</v>
      </c>
      <c r="S347" s="3" t="s">
        <v>208</v>
      </c>
      <c r="T347" s="3" t="s">
        <v>100</v>
      </c>
      <c r="U347" s="3" t="s">
        <v>101</v>
      </c>
      <c r="V347" s="3" t="s">
        <v>100</v>
      </c>
      <c r="W347" s="3" t="s">
        <v>33</v>
      </c>
      <c r="X347" s="3" t="s">
        <v>102</v>
      </c>
      <c r="Y347" s="3" t="s">
        <v>35</v>
      </c>
      <c r="Z347" s="54">
        <v>44991</v>
      </c>
      <c r="AA347" s="54">
        <v>45382</v>
      </c>
      <c r="AB347" s="3" t="s">
        <v>36</v>
      </c>
      <c r="AC347" s="53">
        <v>2500000</v>
      </c>
      <c r="AD347" s="3" t="s">
        <v>101</v>
      </c>
      <c r="AE347" s="3" t="s">
        <v>37</v>
      </c>
    </row>
    <row r="348" spans="1:31" x14ac:dyDescent="0.3">
      <c r="A348" s="3" t="s">
        <v>859</v>
      </c>
      <c r="B348" s="3" t="s">
        <v>860</v>
      </c>
      <c r="C348" s="3" t="s">
        <v>1853</v>
      </c>
      <c r="D348" s="53">
        <v>1700000</v>
      </c>
      <c r="E348" s="53">
        <v>1700000</v>
      </c>
      <c r="F348" s="53">
        <v>0</v>
      </c>
      <c r="G348" s="53">
        <v>0</v>
      </c>
      <c r="H348" s="53">
        <v>0</v>
      </c>
      <c r="I348" s="53">
        <v>1856794.5</v>
      </c>
      <c r="J348" s="53">
        <v>109.22320588235294</v>
      </c>
      <c r="K348" s="53">
        <v>0</v>
      </c>
      <c r="L348" s="53">
        <v>0</v>
      </c>
      <c r="M348" s="53">
        <v>1856794.5</v>
      </c>
      <c r="N348" s="53">
        <v>0</v>
      </c>
      <c r="O348" s="53">
        <v>1856794.5</v>
      </c>
      <c r="P348" s="53">
        <v>0</v>
      </c>
      <c r="Q348" s="53">
        <v>0</v>
      </c>
      <c r="R348" s="53">
        <v>0</v>
      </c>
      <c r="S348" s="3" t="s">
        <v>30</v>
      </c>
      <c r="T348" s="3" t="s">
        <v>31</v>
      </c>
      <c r="U348" s="3" t="s">
        <v>32</v>
      </c>
      <c r="V348" s="3" t="s">
        <v>31</v>
      </c>
      <c r="W348" s="3" t="s">
        <v>33</v>
      </c>
      <c r="X348" s="3" t="s">
        <v>34</v>
      </c>
      <c r="Y348" s="3" t="s">
        <v>265</v>
      </c>
      <c r="Z348" s="54">
        <v>44986</v>
      </c>
      <c r="AA348" s="54">
        <v>45443</v>
      </c>
      <c r="AB348" s="3" t="s">
        <v>36</v>
      </c>
      <c r="AC348" s="53">
        <v>1700000</v>
      </c>
      <c r="AD348" s="3" t="s">
        <v>32</v>
      </c>
      <c r="AE348" s="3" t="s">
        <v>37</v>
      </c>
    </row>
    <row r="349" spans="1:31" x14ac:dyDescent="0.3">
      <c r="A349" s="3" t="s">
        <v>672</v>
      </c>
      <c r="B349" s="3" t="s">
        <v>673</v>
      </c>
      <c r="C349" s="3" t="s">
        <v>1858</v>
      </c>
      <c r="D349" s="53">
        <v>2200000</v>
      </c>
      <c r="E349" s="53">
        <v>2200000</v>
      </c>
      <c r="F349" s="53">
        <v>0</v>
      </c>
      <c r="G349" s="53">
        <v>0</v>
      </c>
      <c r="H349" s="53">
        <v>0</v>
      </c>
      <c r="I349" s="53">
        <v>2163303.16</v>
      </c>
      <c r="J349" s="53">
        <v>98.331961818181824</v>
      </c>
      <c r="K349" s="53">
        <v>0</v>
      </c>
      <c r="L349" s="53">
        <v>0</v>
      </c>
      <c r="M349" s="53">
        <v>2163303.16</v>
      </c>
      <c r="N349" s="53">
        <v>0</v>
      </c>
      <c r="O349" s="53">
        <v>2163303.16</v>
      </c>
      <c r="P349" s="53">
        <v>0</v>
      </c>
      <c r="Q349" s="53">
        <v>0</v>
      </c>
      <c r="R349" s="53">
        <v>0</v>
      </c>
      <c r="S349" s="3" t="s">
        <v>50</v>
      </c>
      <c r="T349" s="3" t="s">
        <v>51</v>
      </c>
      <c r="U349" s="3" t="s">
        <v>52</v>
      </c>
      <c r="V349" s="3" t="s">
        <v>51</v>
      </c>
      <c r="W349" s="3" t="s">
        <v>33</v>
      </c>
      <c r="X349" s="3" t="s">
        <v>53</v>
      </c>
      <c r="Y349" s="3" t="s">
        <v>35</v>
      </c>
      <c r="Z349" s="54">
        <v>44988</v>
      </c>
      <c r="AA349" s="54">
        <v>45930</v>
      </c>
      <c r="AB349" s="3" t="s">
        <v>36</v>
      </c>
      <c r="AC349" s="53">
        <v>2200000</v>
      </c>
      <c r="AD349" s="3" t="s">
        <v>52</v>
      </c>
      <c r="AE349" s="3" t="s">
        <v>37</v>
      </c>
    </row>
    <row r="350" spans="1:31" x14ac:dyDescent="0.3">
      <c r="A350" s="3" t="s">
        <v>861</v>
      </c>
      <c r="B350" s="3" t="s">
        <v>862</v>
      </c>
      <c r="C350" s="3" t="s">
        <v>1856</v>
      </c>
      <c r="D350" s="53">
        <v>1800000</v>
      </c>
      <c r="E350" s="53">
        <v>1800000</v>
      </c>
      <c r="F350" s="53">
        <v>0</v>
      </c>
      <c r="G350" s="53">
        <v>0</v>
      </c>
      <c r="H350" s="53">
        <v>0</v>
      </c>
      <c r="I350" s="53">
        <v>1790490.97</v>
      </c>
      <c r="J350" s="53">
        <v>99.471720555555549</v>
      </c>
      <c r="K350" s="53">
        <v>0</v>
      </c>
      <c r="L350" s="53">
        <v>0</v>
      </c>
      <c r="M350" s="53">
        <v>1790490.97</v>
      </c>
      <c r="N350" s="53">
        <v>0</v>
      </c>
      <c r="O350" s="53">
        <v>1790490.97</v>
      </c>
      <c r="P350" s="53">
        <v>0</v>
      </c>
      <c r="Q350" s="53">
        <v>0</v>
      </c>
      <c r="R350" s="53">
        <v>0</v>
      </c>
      <c r="S350" s="3" t="s">
        <v>152</v>
      </c>
      <c r="T350" s="3" t="s">
        <v>76</v>
      </c>
      <c r="U350" s="3" t="s">
        <v>77</v>
      </c>
      <c r="V350" s="3" t="s">
        <v>76</v>
      </c>
      <c r="W350" s="3" t="s">
        <v>33</v>
      </c>
      <c r="X350" s="3" t="s">
        <v>78</v>
      </c>
      <c r="Y350" s="3" t="s">
        <v>35</v>
      </c>
      <c r="Z350" s="54">
        <v>44987</v>
      </c>
      <c r="AA350" s="54">
        <v>45291</v>
      </c>
      <c r="AB350" s="3" t="s">
        <v>36</v>
      </c>
      <c r="AC350" s="53">
        <v>1800000</v>
      </c>
      <c r="AD350" s="3" t="s">
        <v>77</v>
      </c>
      <c r="AE350" s="3" t="s">
        <v>37</v>
      </c>
    </row>
    <row r="351" spans="1:31" x14ac:dyDescent="0.3">
      <c r="A351" s="3" t="s">
        <v>674</v>
      </c>
      <c r="B351" s="3" t="s">
        <v>675</v>
      </c>
      <c r="C351" s="3" t="s">
        <v>1856</v>
      </c>
      <c r="D351" s="53">
        <v>1400000</v>
      </c>
      <c r="E351" s="53">
        <v>1400000</v>
      </c>
      <c r="F351" s="53">
        <v>0</v>
      </c>
      <c r="G351" s="53">
        <v>0</v>
      </c>
      <c r="H351" s="53">
        <v>0</v>
      </c>
      <c r="I351" s="53">
        <v>1365954.33</v>
      </c>
      <c r="J351" s="53">
        <v>97.568166428571431</v>
      </c>
      <c r="K351" s="53">
        <v>0</v>
      </c>
      <c r="L351" s="53">
        <v>0</v>
      </c>
      <c r="M351" s="53">
        <v>1365954.33</v>
      </c>
      <c r="N351" s="53">
        <v>0</v>
      </c>
      <c r="O351" s="53">
        <v>1365954.33</v>
      </c>
      <c r="P351" s="53">
        <v>0</v>
      </c>
      <c r="Q351" s="53">
        <v>0</v>
      </c>
      <c r="R351" s="53">
        <v>0</v>
      </c>
      <c r="S351" s="3" t="s">
        <v>152</v>
      </c>
      <c r="T351" s="3" t="s">
        <v>76</v>
      </c>
      <c r="U351" s="3" t="s">
        <v>77</v>
      </c>
      <c r="V351" s="3" t="s">
        <v>76</v>
      </c>
      <c r="W351" s="3" t="s">
        <v>33</v>
      </c>
      <c r="X351" s="3" t="s">
        <v>78</v>
      </c>
      <c r="Y351" s="3" t="s">
        <v>35</v>
      </c>
      <c r="Z351" s="54">
        <v>44987</v>
      </c>
      <c r="AA351" s="54">
        <v>45291</v>
      </c>
      <c r="AB351" s="3" t="s">
        <v>36</v>
      </c>
      <c r="AC351" s="53">
        <v>1400000</v>
      </c>
      <c r="AD351" s="3" t="s">
        <v>77</v>
      </c>
      <c r="AE351" s="3" t="s">
        <v>37</v>
      </c>
    </row>
    <row r="352" spans="1:31" x14ac:dyDescent="0.3">
      <c r="A352" s="3" t="s">
        <v>676</v>
      </c>
      <c r="B352" s="3" t="s">
        <v>677</v>
      </c>
      <c r="C352" s="3" t="s">
        <v>1856</v>
      </c>
      <c r="D352" s="53">
        <v>1200000</v>
      </c>
      <c r="E352" s="53">
        <v>1200000</v>
      </c>
      <c r="F352" s="53">
        <v>0</v>
      </c>
      <c r="G352" s="53">
        <v>0</v>
      </c>
      <c r="H352" s="53">
        <v>0</v>
      </c>
      <c r="I352" s="53">
        <v>1144074.43</v>
      </c>
      <c r="J352" s="53">
        <v>95.339535833333329</v>
      </c>
      <c r="K352" s="53">
        <v>0</v>
      </c>
      <c r="L352" s="53">
        <v>0</v>
      </c>
      <c r="M352" s="53">
        <v>1144074.43</v>
      </c>
      <c r="N352" s="53">
        <v>0</v>
      </c>
      <c r="O352" s="53">
        <v>1144074.43</v>
      </c>
      <c r="P352" s="53">
        <v>0</v>
      </c>
      <c r="Q352" s="53">
        <v>0</v>
      </c>
      <c r="R352" s="53">
        <v>0</v>
      </c>
      <c r="S352" s="3" t="s">
        <v>152</v>
      </c>
      <c r="T352" s="3" t="s">
        <v>76</v>
      </c>
      <c r="U352" s="3" t="s">
        <v>77</v>
      </c>
      <c r="V352" s="3" t="s">
        <v>76</v>
      </c>
      <c r="W352" s="3" t="s">
        <v>33</v>
      </c>
      <c r="X352" s="3" t="s">
        <v>78</v>
      </c>
      <c r="Y352" s="3" t="s">
        <v>35</v>
      </c>
      <c r="Z352" s="54">
        <v>44987</v>
      </c>
      <c r="AA352" s="54">
        <v>45291</v>
      </c>
      <c r="AB352" s="3" t="s">
        <v>36</v>
      </c>
      <c r="AC352" s="53">
        <v>1200000</v>
      </c>
      <c r="AD352" s="3" t="s">
        <v>77</v>
      </c>
      <c r="AE352" s="3" t="s">
        <v>37</v>
      </c>
    </row>
    <row r="353" spans="1:31" x14ac:dyDescent="0.3">
      <c r="A353" s="3" t="s">
        <v>472</v>
      </c>
      <c r="B353" s="3" t="s">
        <v>473</v>
      </c>
      <c r="C353" s="3" t="s">
        <v>1853</v>
      </c>
      <c r="D353" s="53">
        <v>1000000</v>
      </c>
      <c r="E353" s="53">
        <v>1000000</v>
      </c>
      <c r="F353" s="53">
        <v>0</v>
      </c>
      <c r="G353" s="53">
        <v>0</v>
      </c>
      <c r="H353" s="53">
        <v>0</v>
      </c>
      <c r="I353" s="53">
        <v>988925.88</v>
      </c>
      <c r="J353" s="53">
        <v>98.892588000000003</v>
      </c>
      <c r="K353" s="53">
        <v>0</v>
      </c>
      <c r="L353" s="53">
        <v>0</v>
      </c>
      <c r="M353" s="53">
        <v>988925.88</v>
      </c>
      <c r="N353" s="53">
        <v>0</v>
      </c>
      <c r="O353" s="53">
        <v>988925.88</v>
      </c>
      <c r="P353" s="53">
        <v>0</v>
      </c>
      <c r="Q353" s="53">
        <v>0</v>
      </c>
      <c r="R353" s="53">
        <v>0</v>
      </c>
      <c r="S353" s="3" t="s">
        <v>391</v>
      </c>
      <c r="T353" s="3" t="s">
        <v>31</v>
      </c>
      <c r="U353" s="3" t="s">
        <v>32</v>
      </c>
      <c r="V353" s="3" t="s">
        <v>31</v>
      </c>
      <c r="W353" s="3" t="s">
        <v>33</v>
      </c>
      <c r="X353" s="3" t="s">
        <v>34</v>
      </c>
      <c r="Y353" s="3" t="s">
        <v>35</v>
      </c>
      <c r="Z353" s="54">
        <v>44986</v>
      </c>
      <c r="AA353" s="54">
        <v>45322</v>
      </c>
      <c r="AB353" s="3" t="s">
        <v>36</v>
      </c>
      <c r="AC353" s="53">
        <v>1000000</v>
      </c>
      <c r="AD353" s="3" t="s">
        <v>32</v>
      </c>
      <c r="AE353" s="3" t="s">
        <v>37</v>
      </c>
    </row>
    <row r="354" spans="1:31" x14ac:dyDescent="0.3">
      <c r="A354" s="3" t="s">
        <v>863</v>
      </c>
      <c r="B354" s="3" t="s">
        <v>864</v>
      </c>
      <c r="C354" s="3" t="s">
        <v>1853</v>
      </c>
      <c r="D354" s="53">
        <v>1100000</v>
      </c>
      <c r="E354" s="53">
        <v>1100000</v>
      </c>
      <c r="F354" s="53">
        <v>0</v>
      </c>
      <c r="G354" s="53">
        <v>0</v>
      </c>
      <c r="H354" s="53">
        <v>0</v>
      </c>
      <c r="I354" s="53">
        <v>1099649.9099999999</v>
      </c>
      <c r="J354" s="53">
        <v>99.96817363636363</v>
      </c>
      <c r="K354" s="53">
        <v>0</v>
      </c>
      <c r="L354" s="53">
        <v>0</v>
      </c>
      <c r="M354" s="53">
        <v>1099649.9099999999</v>
      </c>
      <c r="N354" s="53">
        <v>0</v>
      </c>
      <c r="O354" s="53">
        <v>1099649.9099999999</v>
      </c>
      <c r="P354" s="53">
        <v>0</v>
      </c>
      <c r="Q354" s="53">
        <v>0</v>
      </c>
      <c r="R354" s="53">
        <v>0</v>
      </c>
      <c r="S354" s="3" t="s">
        <v>391</v>
      </c>
      <c r="T354" s="3" t="s">
        <v>31</v>
      </c>
      <c r="U354" s="3" t="s">
        <v>32</v>
      </c>
      <c r="V354" s="3" t="s">
        <v>31</v>
      </c>
      <c r="W354" s="3" t="s">
        <v>33</v>
      </c>
      <c r="X354" s="3" t="s">
        <v>34</v>
      </c>
      <c r="Y354" s="3" t="s">
        <v>35</v>
      </c>
      <c r="Z354" s="54">
        <v>44986</v>
      </c>
      <c r="AA354" s="54">
        <v>45322</v>
      </c>
      <c r="AB354" s="3" t="s">
        <v>36</v>
      </c>
      <c r="AC354" s="53">
        <v>1100000</v>
      </c>
      <c r="AD354" s="3" t="s">
        <v>32</v>
      </c>
      <c r="AE354" s="3" t="s">
        <v>37</v>
      </c>
    </row>
    <row r="355" spans="1:31" x14ac:dyDescent="0.3">
      <c r="A355" s="3" t="s">
        <v>474</v>
      </c>
      <c r="B355" s="3" t="s">
        <v>475</v>
      </c>
      <c r="C355" s="3" t="s">
        <v>1859</v>
      </c>
      <c r="D355" s="53">
        <v>1100000</v>
      </c>
      <c r="E355" s="53">
        <v>1100000</v>
      </c>
      <c r="F355" s="53">
        <v>0</v>
      </c>
      <c r="G355" s="53">
        <v>0</v>
      </c>
      <c r="H355" s="53">
        <v>0</v>
      </c>
      <c r="I355" s="53">
        <v>1105546.5</v>
      </c>
      <c r="J355" s="53">
        <v>100.50422727272728</v>
      </c>
      <c r="K355" s="53">
        <v>0</v>
      </c>
      <c r="L355" s="53">
        <v>0</v>
      </c>
      <c r="M355" s="53">
        <v>1105546.5</v>
      </c>
      <c r="N355" s="53">
        <v>0</v>
      </c>
      <c r="O355" s="53">
        <v>1105546.5</v>
      </c>
      <c r="P355" s="53">
        <v>0</v>
      </c>
      <c r="Q355" s="53">
        <v>0</v>
      </c>
      <c r="R355" s="53">
        <v>0</v>
      </c>
      <c r="S355" s="3" t="s">
        <v>231</v>
      </c>
      <c r="T355" s="3" t="s">
        <v>162</v>
      </c>
      <c r="U355" s="3" t="s">
        <v>163</v>
      </c>
      <c r="V355" s="3" t="s">
        <v>162</v>
      </c>
      <c r="W355" s="3" t="s">
        <v>33</v>
      </c>
      <c r="X355" s="3" t="s">
        <v>164</v>
      </c>
      <c r="Y355" s="3" t="s">
        <v>35</v>
      </c>
      <c r="Z355" s="54">
        <v>44987</v>
      </c>
      <c r="AA355" s="54">
        <v>45473</v>
      </c>
      <c r="AB355" s="3" t="s">
        <v>36</v>
      </c>
      <c r="AC355" s="53">
        <v>1100000</v>
      </c>
      <c r="AD355" s="3" t="s">
        <v>163</v>
      </c>
      <c r="AE355" s="3" t="s">
        <v>37</v>
      </c>
    </row>
    <row r="356" spans="1:31" x14ac:dyDescent="0.3">
      <c r="A356" s="3" t="s">
        <v>476</v>
      </c>
      <c r="B356" s="3" t="s">
        <v>477</v>
      </c>
      <c r="C356" s="3" t="s">
        <v>1859</v>
      </c>
      <c r="D356" s="53">
        <v>1100000</v>
      </c>
      <c r="E356" s="53">
        <v>1100000</v>
      </c>
      <c r="F356" s="53">
        <v>0</v>
      </c>
      <c r="G356" s="53">
        <v>0</v>
      </c>
      <c r="H356" s="53">
        <v>0</v>
      </c>
      <c r="I356" s="53">
        <v>1139819.7</v>
      </c>
      <c r="J356" s="53">
        <v>103.61997272727272</v>
      </c>
      <c r="K356" s="53">
        <v>0</v>
      </c>
      <c r="L356" s="53">
        <v>0</v>
      </c>
      <c r="M356" s="53">
        <v>1139819.7</v>
      </c>
      <c r="N356" s="53">
        <v>0</v>
      </c>
      <c r="O356" s="53">
        <v>1139819.7</v>
      </c>
      <c r="P356" s="53">
        <v>0</v>
      </c>
      <c r="Q356" s="53">
        <v>0</v>
      </c>
      <c r="R356" s="53">
        <v>0</v>
      </c>
      <c r="S356" s="3" t="s">
        <v>231</v>
      </c>
      <c r="T356" s="3" t="s">
        <v>162</v>
      </c>
      <c r="U356" s="3" t="s">
        <v>163</v>
      </c>
      <c r="V356" s="3" t="s">
        <v>162</v>
      </c>
      <c r="W356" s="3" t="s">
        <v>33</v>
      </c>
      <c r="X356" s="3" t="s">
        <v>164</v>
      </c>
      <c r="Y356" s="3" t="s">
        <v>35</v>
      </c>
      <c r="Z356" s="54">
        <v>44987</v>
      </c>
      <c r="AA356" s="54">
        <v>45473</v>
      </c>
      <c r="AB356" s="3" t="s">
        <v>36</v>
      </c>
      <c r="AC356" s="53">
        <v>1100000</v>
      </c>
      <c r="AD356" s="3" t="s">
        <v>163</v>
      </c>
      <c r="AE356" s="3" t="s">
        <v>37</v>
      </c>
    </row>
    <row r="357" spans="1:31" x14ac:dyDescent="0.3">
      <c r="A357" s="3" t="s">
        <v>478</v>
      </c>
      <c r="B357" s="3" t="s">
        <v>479</v>
      </c>
      <c r="C357" s="3" t="s">
        <v>1859</v>
      </c>
      <c r="D357" s="53">
        <v>1100000</v>
      </c>
      <c r="E357" s="53">
        <v>1100000</v>
      </c>
      <c r="F357" s="53">
        <v>0</v>
      </c>
      <c r="G357" s="53">
        <v>0</v>
      </c>
      <c r="H357" s="53">
        <v>0</v>
      </c>
      <c r="I357" s="53">
        <v>449812.83</v>
      </c>
      <c r="J357" s="53">
        <v>40.892075454545456</v>
      </c>
      <c r="K357" s="53">
        <v>0</v>
      </c>
      <c r="L357" s="53">
        <v>0</v>
      </c>
      <c r="M357" s="53">
        <v>449812.83</v>
      </c>
      <c r="N357" s="53">
        <v>0</v>
      </c>
      <c r="O357" s="53">
        <v>449812.83</v>
      </c>
      <c r="P357" s="53">
        <v>0</v>
      </c>
      <c r="Q357" s="53">
        <v>0</v>
      </c>
      <c r="R357" s="53">
        <v>0</v>
      </c>
      <c r="S357" s="3" t="s">
        <v>231</v>
      </c>
      <c r="T357" s="3" t="s">
        <v>162</v>
      </c>
      <c r="U357" s="3" t="s">
        <v>163</v>
      </c>
      <c r="V357" s="3" t="s">
        <v>162</v>
      </c>
      <c r="W357" s="3" t="s">
        <v>33</v>
      </c>
      <c r="X357" s="3" t="s">
        <v>164</v>
      </c>
      <c r="Y357" s="3" t="s">
        <v>35</v>
      </c>
      <c r="Z357" s="54">
        <v>44987</v>
      </c>
      <c r="AA357" s="54">
        <v>45473</v>
      </c>
      <c r="AB357" s="3" t="s">
        <v>36</v>
      </c>
      <c r="AC357" s="53">
        <v>1100000</v>
      </c>
      <c r="AD357" s="3" t="s">
        <v>163</v>
      </c>
      <c r="AE357" s="3" t="s">
        <v>37</v>
      </c>
    </row>
    <row r="358" spans="1:31" x14ac:dyDescent="0.3">
      <c r="A358" s="3" t="s">
        <v>480</v>
      </c>
      <c r="B358" s="3" t="s">
        <v>481</v>
      </c>
      <c r="C358" s="3" t="s">
        <v>1860</v>
      </c>
      <c r="D358" s="53">
        <v>2200000</v>
      </c>
      <c r="E358" s="53">
        <v>2200000</v>
      </c>
      <c r="F358" s="53">
        <v>0</v>
      </c>
      <c r="G358" s="53">
        <v>0</v>
      </c>
      <c r="H358" s="53">
        <v>0</v>
      </c>
      <c r="I358" s="53">
        <v>2180799.17</v>
      </c>
      <c r="J358" s="53">
        <v>99.127234999999999</v>
      </c>
      <c r="K358" s="53">
        <v>0</v>
      </c>
      <c r="L358" s="53">
        <v>0</v>
      </c>
      <c r="M358" s="53">
        <v>2180799.17</v>
      </c>
      <c r="N358" s="53">
        <v>0</v>
      </c>
      <c r="O358" s="53">
        <v>2180799.17</v>
      </c>
      <c r="P358" s="53">
        <v>0</v>
      </c>
      <c r="Q358" s="53">
        <v>0</v>
      </c>
      <c r="R358" s="53">
        <v>0</v>
      </c>
      <c r="S358" s="3" t="s">
        <v>129</v>
      </c>
      <c r="T358" s="3" t="s">
        <v>112</v>
      </c>
      <c r="U358" s="3" t="s">
        <v>113</v>
      </c>
      <c r="V358" s="3" t="s">
        <v>112</v>
      </c>
      <c r="W358" s="3" t="s">
        <v>33</v>
      </c>
      <c r="X358" s="3" t="s">
        <v>114</v>
      </c>
      <c r="Y358" s="3" t="s">
        <v>35</v>
      </c>
      <c r="Z358" s="54">
        <v>44989</v>
      </c>
      <c r="AA358" s="54">
        <v>45657</v>
      </c>
      <c r="AB358" s="3" t="s">
        <v>36</v>
      </c>
      <c r="AC358" s="53">
        <v>2200000</v>
      </c>
      <c r="AD358" s="3" t="s">
        <v>113</v>
      </c>
      <c r="AE358" s="3" t="s">
        <v>37</v>
      </c>
    </row>
    <row r="359" spans="1:31" x14ac:dyDescent="0.3">
      <c r="A359" s="3" t="s">
        <v>482</v>
      </c>
      <c r="B359" s="3" t="s">
        <v>483</v>
      </c>
      <c r="C359" s="3" t="s">
        <v>1860</v>
      </c>
      <c r="D359" s="53">
        <v>1600000</v>
      </c>
      <c r="E359" s="53">
        <v>1600000</v>
      </c>
      <c r="F359" s="53">
        <v>0</v>
      </c>
      <c r="G359" s="53">
        <v>0</v>
      </c>
      <c r="H359" s="53">
        <v>0</v>
      </c>
      <c r="I359" s="53">
        <v>1393871.17</v>
      </c>
      <c r="J359" s="53">
        <v>87.116948124999993</v>
      </c>
      <c r="K359" s="53">
        <v>0</v>
      </c>
      <c r="L359" s="53">
        <v>0</v>
      </c>
      <c r="M359" s="53">
        <v>1393871.17</v>
      </c>
      <c r="N359" s="53">
        <v>0</v>
      </c>
      <c r="O359" s="53">
        <v>1393871.17</v>
      </c>
      <c r="P359" s="53">
        <v>0</v>
      </c>
      <c r="Q359" s="53">
        <v>0</v>
      </c>
      <c r="R359" s="53">
        <v>0</v>
      </c>
      <c r="S359" s="3" t="s">
        <v>129</v>
      </c>
      <c r="T359" s="3" t="s">
        <v>112</v>
      </c>
      <c r="U359" s="3" t="s">
        <v>113</v>
      </c>
      <c r="V359" s="3" t="s">
        <v>112</v>
      </c>
      <c r="W359" s="3" t="s">
        <v>33</v>
      </c>
      <c r="X359" s="3" t="s">
        <v>114</v>
      </c>
      <c r="Y359" s="3" t="s">
        <v>35</v>
      </c>
      <c r="Z359" s="54">
        <v>44989</v>
      </c>
      <c r="AA359" s="54">
        <v>45657</v>
      </c>
      <c r="AB359" s="3" t="s">
        <v>36</v>
      </c>
      <c r="AC359" s="53">
        <v>1600000</v>
      </c>
      <c r="AD359" s="3" t="s">
        <v>113</v>
      </c>
      <c r="AE359" s="3" t="s">
        <v>37</v>
      </c>
    </row>
    <row r="360" spans="1:31" x14ac:dyDescent="0.3">
      <c r="A360" s="3" t="s">
        <v>484</v>
      </c>
      <c r="B360" s="3" t="s">
        <v>485</v>
      </c>
      <c r="C360" s="3" t="s">
        <v>1860</v>
      </c>
      <c r="D360" s="53">
        <v>1600000</v>
      </c>
      <c r="E360" s="53">
        <v>1600000</v>
      </c>
      <c r="F360" s="53">
        <v>0</v>
      </c>
      <c r="G360" s="53">
        <v>0</v>
      </c>
      <c r="H360" s="53">
        <v>0</v>
      </c>
      <c r="I360" s="53">
        <v>1718743.11</v>
      </c>
      <c r="J360" s="53">
        <v>107.42144437500001</v>
      </c>
      <c r="K360" s="53">
        <v>0</v>
      </c>
      <c r="L360" s="53">
        <v>0</v>
      </c>
      <c r="M360" s="53">
        <v>1718743.11</v>
      </c>
      <c r="N360" s="53">
        <v>0</v>
      </c>
      <c r="O360" s="53">
        <v>1718743.11</v>
      </c>
      <c r="P360" s="53">
        <v>0</v>
      </c>
      <c r="Q360" s="53">
        <v>0</v>
      </c>
      <c r="R360" s="53">
        <v>0</v>
      </c>
      <c r="S360" s="3" t="s">
        <v>129</v>
      </c>
      <c r="T360" s="3" t="s">
        <v>112</v>
      </c>
      <c r="U360" s="3" t="s">
        <v>113</v>
      </c>
      <c r="V360" s="3" t="s">
        <v>112</v>
      </c>
      <c r="W360" s="3" t="s">
        <v>33</v>
      </c>
      <c r="X360" s="3" t="s">
        <v>114</v>
      </c>
      <c r="Y360" s="3" t="s">
        <v>35</v>
      </c>
      <c r="Z360" s="54">
        <v>44989</v>
      </c>
      <c r="AA360" s="54">
        <v>45657</v>
      </c>
      <c r="AB360" s="3" t="s">
        <v>36</v>
      </c>
      <c r="AC360" s="53">
        <v>1600000</v>
      </c>
      <c r="AD360" s="3" t="s">
        <v>113</v>
      </c>
      <c r="AE360" s="3" t="s">
        <v>37</v>
      </c>
    </row>
    <row r="361" spans="1:31" x14ac:dyDescent="0.3">
      <c r="A361" s="3" t="s">
        <v>486</v>
      </c>
      <c r="B361" s="3" t="s">
        <v>487</v>
      </c>
      <c r="C361" s="3" t="s">
        <v>1860</v>
      </c>
      <c r="D361" s="53">
        <v>1200000</v>
      </c>
      <c r="E361" s="53">
        <v>1200000</v>
      </c>
      <c r="F361" s="53">
        <v>0</v>
      </c>
      <c r="G361" s="53">
        <v>0</v>
      </c>
      <c r="H361" s="53">
        <v>0</v>
      </c>
      <c r="I361" s="53">
        <v>1266736.52</v>
      </c>
      <c r="J361" s="53">
        <v>105.56137666666667</v>
      </c>
      <c r="K361" s="53">
        <v>0</v>
      </c>
      <c r="L361" s="53">
        <v>0</v>
      </c>
      <c r="M361" s="53">
        <v>1266736.52</v>
      </c>
      <c r="N361" s="53">
        <v>0</v>
      </c>
      <c r="O361" s="53">
        <v>1266736.52</v>
      </c>
      <c r="P361" s="53">
        <v>0</v>
      </c>
      <c r="Q361" s="53">
        <v>0</v>
      </c>
      <c r="R361" s="53">
        <v>0</v>
      </c>
      <c r="S361" s="3" t="s">
        <v>129</v>
      </c>
      <c r="T361" s="3" t="s">
        <v>112</v>
      </c>
      <c r="U361" s="3" t="s">
        <v>113</v>
      </c>
      <c r="V361" s="3" t="s">
        <v>112</v>
      </c>
      <c r="W361" s="3" t="s">
        <v>33</v>
      </c>
      <c r="X361" s="3" t="s">
        <v>114</v>
      </c>
      <c r="Y361" s="3" t="s">
        <v>35</v>
      </c>
      <c r="Z361" s="54">
        <v>44989</v>
      </c>
      <c r="AA361" s="54">
        <v>45657</v>
      </c>
      <c r="AB361" s="3" t="s">
        <v>36</v>
      </c>
      <c r="AC361" s="53">
        <v>1200000</v>
      </c>
      <c r="AD361" s="3" t="s">
        <v>113</v>
      </c>
      <c r="AE361" s="3" t="s">
        <v>37</v>
      </c>
    </row>
    <row r="362" spans="1:31" x14ac:dyDescent="0.3">
      <c r="A362" s="3" t="s">
        <v>488</v>
      </c>
      <c r="B362" s="3" t="s">
        <v>489</v>
      </c>
      <c r="C362" s="3" t="s">
        <v>1860</v>
      </c>
      <c r="D362" s="53">
        <v>1250000</v>
      </c>
      <c r="E362" s="53">
        <v>1250000</v>
      </c>
      <c r="F362" s="53">
        <v>0</v>
      </c>
      <c r="G362" s="53">
        <v>0</v>
      </c>
      <c r="H362" s="53">
        <v>0</v>
      </c>
      <c r="I362" s="53">
        <v>1239797.2</v>
      </c>
      <c r="J362" s="53">
        <v>99.183775999999995</v>
      </c>
      <c r="K362" s="53">
        <v>0</v>
      </c>
      <c r="L362" s="53">
        <v>0</v>
      </c>
      <c r="M362" s="53">
        <v>1239797.2</v>
      </c>
      <c r="N362" s="53">
        <v>0</v>
      </c>
      <c r="O362" s="53">
        <v>1239797.2</v>
      </c>
      <c r="P362" s="53">
        <v>0</v>
      </c>
      <c r="Q362" s="53">
        <v>0</v>
      </c>
      <c r="R362" s="53">
        <v>0</v>
      </c>
      <c r="S362" s="3" t="s">
        <v>129</v>
      </c>
      <c r="T362" s="3" t="s">
        <v>112</v>
      </c>
      <c r="U362" s="3" t="s">
        <v>113</v>
      </c>
      <c r="V362" s="3" t="s">
        <v>112</v>
      </c>
      <c r="W362" s="3" t="s">
        <v>33</v>
      </c>
      <c r="X362" s="3" t="s">
        <v>114</v>
      </c>
      <c r="Y362" s="3" t="s">
        <v>35</v>
      </c>
      <c r="Z362" s="54">
        <v>44989</v>
      </c>
      <c r="AA362" s="54">
        <v>45657</v>
      </c>
      <c r="AB362" s="3" t="s">
        <v>36</v>
      </c>
      <c r="AC362" s="53">
        <v>1250000</v>
      </c>
      <c r="AD362" s="3" t="s">
        <v>113</v>
      </c>
      <c r="AE362" s="3" t="s">
        <v>37</v>
      </c>
    </row>
    <row r="363" spans="1:31" x14ac:dyDescent="0.3">
      <c r="A363" s="3" t="s">
        <v>490</v>
      </c>
      <c r="B363" s="3" t="s">
        <v>491</v>
      </c>
      <c r="C363" s="3" t="s">
        <v>1855</v>
      </c>
      <c r="D363" s="53">
        <v>5000000</v>
      </c>
      <c r="E363" s="53">
        <v>5000000</v>
      </c>
      <c r="F363" s="53">
        <v>0</v>
      </c>
      <c r="G363" s="53">
        <v>0</v>
      </c>
      <c r="H363" s="53">
        <v>0</v>
      </c>
      <c r="I363" s="53">
        <v>4864226.13</v>
      </c>
      <c r="J363" s="53">
        <v>97.284522600000003</v>
      </c>
      <c r="K363" s="53">
        <v>0</v>
      </c>
      <c r="L363" s="53">
        <v>0</v>
      </c>
      <c r="M363" s="53">
        <v>4864226.13</v>
      </c>
      <c r="N363" s="53">
        <v>0</v>
      </c>
      <c r="O363" s="53">
        <v>4864226.13</v>
      </c>
      <c r="P363" s="53">
        <v>0</v>
      </c>
      <c r="Q363" s="53">
        <v>0</v>
      </c>
      <c r="R363" s="53">
        <v>0</v>
      </c>
      <c r="S363" s="3" t="s">
        <v>56</v>
      </c>
      <c r="T363" s="3" t="s">
        <v>57</v>
      </c>
      <c r="U363" s="3" t="s">
        <v>58</v>
      </c>
      <c r="V363" s="3" t="s">
        <v>57</v>
      </c>
      <c r="W363" s="3" t="s">
        <v>33</v>
      </c>
      <c r="X363" s="3" t="s">
        <v>59</v>
      </c>
      <c r="Y363" s="3" t="s">
        <v>35</v>
      </c>
      <c r="Z363" s="54">
        <v>44988</v>
      </c>
      <c r="AA363" s="54">
        <v>45777</v>
      </c>
      <c r="AB363" s="3" t="s">
        <v>36</v>
      </c>
      <c r="AC363" s="53">
        <v>5000000</v>
      </c>
      <c r="AD363" s="3" t="s">
        <v>58</v>
      </c>
      <c r="AE363" s="3" t="s">
        <v>37</v>
      </c>
    </row>
    <row r="364" spans="1:31" x14ac:dyDescent="0.3">
      <c r="A364" s="3" t="s">
        <v>865</v>
      </c>
      <c r="B364" s="3" t="s">
        <v>866</v>
      </c>
      <c r="C364" s="3" t="s">
        <v>1856</v>
      </c>
      <c r="D364" s="53">
        <v>2700000</v>
      </c>
      <c r="E364" s="53">
        <v>2700000</v>
      </c>
      <c r="F364" s="53">
        <v>0</v>
      </c>
      <c r="G364" s="53">
        <v>0</v>
      </c>
      <c r="H364" s="53">
        <v>0</v>
      </c>
      <c r="I364" s="53">
        <v>2489807.59</v>
      </c>
      <c r="J364" s="53">
        <v>92.215095925925922</v>
      </c>
      <c r="K364" s="53">
        <v>0</v>
      </c>
      <c r="L364" s="53">
        <v>0</v>
      </c>
      <c r="M364" s="53">
        <v>2489807.59</v>
      </c>
      <c r="N364" s="53">
        <v>0</v>
      </c>
      <c r="O364" s="53">
        <v>2489807.59</v>
      </c>
      <c r="P364" s="53">
        <v>0</v>
      </c>
      <c r="Q364" s="53">
        <v>0</v>
      </c>
      <c r="R364" s="53">
        <v>0</v>
      </c>
      <c r="S364" s="3" t="s">
        <v>152</v>
      </c>
      <c r="T364" s="3" t="s">
        <v>76</v>
      </c>
      <c r="U364" s="3" t="s">
        <v>77</v>
      </c>
      <c r="V364" s="3" t="s">
        <v>76</v>
      </c>
      <c r="W364" s="3" t="s">
        <v>33</v>
      </c>
      <c r="X364" s="3" t="s">
        <v>78</v>
      </c>
      <c r="Y364" s="3" t="s">
        <v>35</v>
      </c>
      <c r="Z364" s="54">
        <v>44987</v>
      </c>
      <c r="AA364" s="54">
        <v>45382</v>
      </c>
      <c r="AB364" s="3" t="s">
        <v>36</v>
      </c>
      <c r="AC364" s="53">
        <v>2700000</v>
      </c>
      <c r="AD364" s="3" t="s">
        <v>77</v>
      </c>
      <c r="AE364" s="3" t="s">
        <v>37</v>
      </c>
    </row>
    <row r="365" spans="1:31" x14ac:dyDescent="0.3">
      <c r="A365" s="3" t="s">
        <v>678</v>
      </c>
      <c r="B365" s="3" t="s">
        <v>679</v>
      </c>
      <c r="C365" s="3" t="s">
        <v>1856</v>
      </c>
      <c r="D365" s="53">
        <v>8600000</v>
      </c>
      <c r="E365" s="53">
        <v>8600000</v>
      </c>
      <c r="F365" s="53">
        <v>0</v>
      </c>
      <c r="G365" s="53">
        <v>0</v>
      </c>
      <c r="H365" s="53">
        <v>0</v>
      </c>
      <c r="I365" s="53">
        <v>9149047.5800000001</v>
      </c>
      <c r="J365" s="53">
        <v>106.38427418604651</v>
      </c>
      <c r="K365" s="53">
        <v>0</v>
      </c>
      <c r="L365" s="53">
        <v>0</v>
      </c>
      <c r="M365" s="53">
        <v>9149047.5800000001</v>
      </c>
      <c r="N365" s="53">
        <v>0</v>
      </c>
      <c r="O365" s="53">
        <v>9149047.5800000001</v>
      </c>
      <c r="P365" s="53">
        <v>0</v>
      </c>
      <c r="Q365" s="53">
        <v>0</v>
      </c>
      <c r="R365" s="53">
        <v>0</v>
      </c>
      <c r="S365" s="3" t="s">
        <v>152</v>
      </c>
      <c r="T365" s="3" t="s">
        <v>76</v>
      </c>
      <c r="U365" s="3" t="s">
        <v>77</v>
      </c>
      <c r="V365" s="3" t="s">
        <v>76</v>
      </c>
      <c r="W365" s="3" t="s">
        <v>33</v>
      </c>
      <c r="X365" s="3" t="s">
        <v>78</v>
      </c>
      <c r="Y365" s="3" t="s">
        <v>35</v>
      </c>
      <c r="Z365" s="54">
        <v>44987</v>
      </c>
      <c r="AA365" s="54">
        <v>45382</v>
      </c>
      <c r="AB365" s="3" t="s">
        <v>36</v>
      </c>
      <c r="AC365" s="53">
        <v>8600000</v>
      </c>
      <c r="AD365" s="3" t="s">
        <v>77</v>
      </c>
      <c r="AE365" s="3" t="s">
        <v>37</v>
      </c>
    </row>
    <row r="366" spans="1:31" x14ac:dyDescent="0.3">
      <c r="A366" s="3" t="s">
        <v>867</v>
      </c>
      <c r="B366" s="3" t="s">
        <v>868</v>
      </c>
      <c r="C366" s="3" t="s">
        <v>1859</v>
      </c>
      <c r="D366" s="53">
        <v>1200000</v>
      </c>
      <c r="E366" s="53">
        <v>1200000</v>
      </c>
      <c r="F366" s="53">
        <v>0</v>
      </c>
      <c r="G366" s="53">
        <v>0</v>
      </c>
      <c r="H366" s="53">
        <v>0</v>
      </c>
      <c r="I366" s="53">
        <v>1100601.08</v>
      </c>
      <c r="J366" s="53">
        <v>91.716756666666669</v>
      </c>
      <c r="K366" s="53">
        <v>0</v>
      </c>
      <c r="L366" s="53">
        <v>0</v>
      </c>
      <c r="M366" s="53">
        <v>1100601.08</v>
      </c>
      <c r="N366" s="53">
        <v>0</v>
      </c>
      <c r="O366" s="53">
        <v>1100601.08</v>
      </c>
      <c r="P366" s="53">
        <v>0</v>
      </c>
      <c r="Q366" s="53">
        <v>0</v>
      </c>
      <c r="R366" s="53">
        <v>0</v>
      </c>
      <c r="S366" s="3" t="s">
        <v>231</v>
      </c>
      <c r="T366" s="3" t="s">
        <v>162</v>
      </c>
      <c r="U366" s="3" t="s">
        <v>163</v>
      </c>
      <c r="V366" s="3" t="s">
        <v>162</v>
      </c>
      <c r="W366" s="3" t="s">
        <v>33</v>
      </c>
      <c r="X366" s="3" t="s">
        <v>164</v>
      </c>
      <c r="Y366" s="3" t="s">
        <v>44</v>
      </c>
      <c r="Z366" s="54">
        <v>44987</v>
      </c>
      <c r="AA366" s="54">
        <v>45473</v>
      </c>
      <c r="AB366" s="3" t="s">
        <v>36</v>
      </c>
      <c r="AC366" s="53">
        <v>1200000</v>
      </c>
      <c r="AD366" s="3" t="s">
        <v>163</v>
      </c>
      <c r="AE366" s="3" t="s">
        <v>37</v>
      </c>
    </row>
    <row r="367" spans="1:31" x14ac:dyDescent="0.3">
      <c r="A367" s="3" t="s">
        <v>680</v>
      </c>
      <c r="B367" s="3" t="s">
        <v>681</v>
      </c>
      <c r="C367" s="3" t="s">
        <v>1853</v>
      </c>
      <c r="D367" s="53">
        <v>2500000</v>
      </c>
      <c r="E367" s="53">
        <v>2500000</v>
      </c>
      <c r="F367" s="53">
        <v>0</v>
      </c>
      <c r="G367" s="53">
        <v>0</v>
      </c>
      <c r="H367" s="53">
        <v>0</v>
      </c>
      <c r="I367" s="53">
        <v>2495507.92</v>
      </c>
      <c r="J367" s="53">
        <v>99.820316800000001</v>
      </c>
      <c r="K367" s="53">
        <v>0</v>
      </c>
      <c r="L367" s="53">
        <v>0</v>
      </c>
      <c r="M367" s="53">
        <v>2495507.92</v>
      </c>
      <c r="N367" s="53">
        <v>0</v>
      </c>
      <c r="O367" s="53">
        <v>2495507.92</v>
      </c>
      <c r="P367" s="53">
        <v>0</v>
      </c>
      <c r="Q367" s="53">
        <v>0</v>
      </c>
      <c r="R367" s="53">
        <v>0</v>
      </c>
      <c r="S367" s="3" t="s">
        <v>391</v>
      </c>
      <c r="T367" s="3" t="s">
        <v>31</v>
      </c>
      <c r="U367" s="3" t="s">
        <v>32</v>
      </c>
      <c r="V367" s="3" t="s">
        <v>31</v>
      </c>
      <c r="W367" s="3" t="s">
        <v>33</v>
      </c>
      <c r="X367" s="3" t="s">
        <v>34</v>
      </c>
      <c r="Y367" s="3" t="s">
        <v>35</v>
      </c>
      <c r="Z367" s="54">
        <v>44988</v>
      </c>
      <c r="AA367" s="54">
        <v>45382</v>
      </c>
      <c r="AB367" s="3" t="s">
        <v>36</v>
      </c>
      <c r="AC367" s="53">
        <v>2500000</v>
      </c>
      <c r="AD367" s="3" t="s">
        <v>32</v>
      </c>
      <c r="AE367" s="3" t="s">
        <v>37</v>
      </c>
    </row>
    <row r="368" spans="1:31" x14ac:dyDescent="0.3">
      <c r="A368" s="3" t="s">
        <v>682</v>
      </c>
      <c r="B368" s="3" t="s">
        <v>683</v>
      </c>
      <c r="C368" s="3" t="s">
        <v>1856</v>
      </c>
      <c r="D368" s="53">
        <v>900000</v>
      </c>
      <c r="E368" s="53">
        <v>900000</v>
      </c>
      <c r="F368" s="53">
        <v>0</v>
      </c>
      <c r="G368" s="53">
        <v>0</v>
      </c>
      <c r="H368" s="53">
        <v>0</v>
      </c>
      <c r="I368" s="53">
        <v>890538.9</v>
      </c>
      <c r="J368" s="53">
        <v>98.948766666666671</v>
      </c>
      <c r="K368" s="53">
        <v>0</v>
      </c>
      <c r="L368" s="53">
        <v>0</v>
      </c>
      <c r="M368" s="53">
        <v>890538.9</v>
      </c>
      <c r="N368" s="53">
        <v>0</v>
      </c>
      <c r="O368" s="53">
        <v>890538.9</v>
      </c>
      <c r="P368" s="53">
        <v>0</v>
      </c>
      <c r="Q368" s="53">
        <v>0</v>
      </c>
      <c r="R368" s="53">
        <v>0</v>
      </c>
      <c r="S368" s="3" t="s">
        <v>152</v>
      </c>
      <c r="T368" s="3" t="s">
        <v>76</v>
      </c>
      <c r="U368" s="3" t="s">
        <v>77</v>
      </c>
      <c r="V368" s="3" t="s">
        <v>76</v>
      </c>
      <c r="W368" s="3" t="s">
        <v>33</v>
      </c>
      <c r="X368" s="3" t="s">
        <v>78</v>
      </c>
      <c r="Y368" s="3" t="s">
        <v>35</v>
      </c>
      <c r="Z368" s="54">
        <v>44991</v>
      </c>
      <c r="AA368" s="54">
        <v>45382</v>
      </c>
      <c r="AB368" s="3" t="s">
        <v>36</v>
      </c>
      <c r="AC368" s="53">
        <v>900000</v>
      </c>
      <c r="AD368" s="3" t="s">
        <v>77</v>
      </c>
      <c r="AE368" s="3" t="s">
        <v>37</v>
      </c>
    </row>
    <row r="369" spans="1:31" x14ac:dyDescent="0.3">
      <c r="A369" s="3" t="s">
        <v>684</v>
      </c>
      <c r="B369" s="3" t="s">
        <v>685</v>
      </c>
      <c r="C369" s="3" t="s">
        <v>1856</v>
      </c>
      <c r="D369" s="53">
        <v>1700000</v>
      </c>
      <c r="E369" s="53">
        <v>1700000</v>
      </c>
      <c r="F369" s="53">
        <v>0</v>
      </c>
      <c r="G369" s="53">
        <v>0</v>
      </c>
      <c r="H369" s="53">
        <v>0</v>
      </c>
      <c r="I369" s="53">
        <v>1695619.36</v>
      </c>
      <c r="J369" s="53">
        <v>99.74231529411766</v>
      </c>
      <c r="K369" s="53">
        <v>0</v>
      </c>
      <c r="L369" s="53">
        <v>0</v>
      </c>
      <c r="M369" s="53">
        <v>1695619.36</v>
      </c>
      <c r="N369" s="53">
        <v>0</v>
      </c>
      <c r="O369" s="53">
        <v>1695619.36</v>
      </c>
      <c r="P369" s="53">
        <v>0</v>
      </c>
      <c r="Q369" s="53">
        <v>0</v>
      </c>
      <c r="R369" s="53">
        <v>0</v>
      </c>
      <c r="S369" s="3" t="s">
        <v>152</v>
      </c>
      <c r="T369" s="3" t="s">
        <v>76</v>
      </c>
      <c r="U369" s="3" t="s">
        <v>77</v>
      </c>
      <c r="V369" s="3" t="s">
        <v>76</v>
      </c>
      <c r="W369" s="3" t="s">
        <v>33</v>
      </c>
      <c r="X369" s="3" t="s">
        <v>78</v>
      </c>
      <c r="Y369" s="3" t="s">
        <v>35</v>
      </c>
      <c r="Z369" s="54">
        <v>44991</v>
      </c>
      <c r="AA369" s="54">
        <v>45382</v>
      </c>
      <c r="AB369" s="3" t="s">
        <v>36</v>
      </c>
      <c r="AC369" s="53">
        <v>1700000</v>
      </c>
      <c r="AD369" s="3" t="s">
        <v>77</v>
      </c>
      <c r="AE369" s="3" t="s">
        <v>37</v>
      </c>
    </row>
    <row r="370" spans="1:31" x14ac:dyDescent="0.3">
      <c r="A370" s="3" t="s">
        <v>686</v>
      </c>
      <c r="B370" s="3" t="s">
        <v>687</v>
      </c>
      <c r="C370" s="3" t="s">
        <v>1856</v>
      </c>
      <c r="D370" s="53">
        <v>1200000</v>
      </c>
      <c r="E370" s="53">
        <v>1200000</v>
      </c>
      <c r="F370" s="53">
        <v>0</v>
      </c>
      <c r="G370" s="53">
        <v>0</v>
      </c>
      <c r="H370" s="53">
        <v>0</v>
      </c>
      <c r="I370" s="53">
        <v>1260094.25</v>
      </c>
      <c r="J370" s="53">
        <v>105.00785416666666</v>
      </c>
      <c r="K370" s="53">
        <v>0</v>
      </c>
      <c r="L370" s="53">
        <v>0</v>
      </c>
      <c r="M370" s="53">
        <v>1260094.25</v>
      </c>
      <c r="N370" s="53">
        <v>0</v>
      </c>
      <c r="O370" s="53">
        <v>1260094.25</v>
      </c>
      <c r="P370" s="53">
        <v>0</v>
      </c>
      <c r="Q370" s="53">
        <v>0</v>
      </c>
      <c r="R370" s="53">
        <v>0</v>
      </c>
      <c r="S370" s="3" t="s">
        <v>152</v>
      </c>
      <c r="T370" s="3" t="s">
        <v>76</v>
      </c>
      <c r="U370" s="3" t="s">
        <v>77</v>
      </c>
      <c r="V370" s="3" t="s">
        <v>76</v>
      </c>
      <c r="W370" s="3" t="s">
        <v>33</v>
      </c>
      <c r="X370" s="3" t="s">
        <v>78</v>
      </c>
      <c r="Y370" s="3" t="s">
        <v>35</v>
      </c>
      <c r="Z370" s="54">
        <v>44991</v>
      </c>
      <c r="AA370" s="54">
        <v>45382</v>
      </c>
      <c r="AB370" s="3" t="s">
        <v>36</v>
      </c>
      <c r="AC370" s="53">
        <v>1200000</v>
      </c>
      <c r="AD370" s="3" t="s">
        <v>77</v>
      </c>
      <c r="AE370" s="3" t="s">
        <v>37</v>
      </c>
    </row>
    <row r="371" spans="1:31" x14ac:dyDescent="0.3">
      <c r="A371" s="3" t="s">
        <v>688</v>
      </c>
      <c r="B371" s="3" t="s">
        <v>689</v>
      </c>
      <c r="C371" s="3" t="s">
        <v>1856</v>
      </c>
      <c r="D371" s="53">
        <v>1400000</v>
      </c>
      <c r="E371" s="53">
        <v>1400000</v>
      </c>
      <c r="F371" s="53">
        <v>0</v>
      </c>
      <c r="G371" s="53">
        <v>0</v>
      </c>
      <c r="H371" s="53">
        <v>0</v>
      </c>
      <c r="I371" s="53">
        <v>1370458.22</v>
      </c>
      <c r="J371" s="53">
        <v>97.889872857142862</v>
      </c>
      <c r="K371" s="53">
        <v>0</v>
      </c>
      <c r="L371" s="53">
        <v>0</v>
      </c>
      <c r="M371" s="53">
        <v>1370458.22</v>
      </c>
      <c r="N371" s="53">
        <v>0</v>
      </c>
      <c r="O371" s="53">
        <v>1370458.22</v>
      </c>
      <c r="P371" s="53">
        <v>0</v>
      </c>
      <c r="Q371" s="53">
        <v>0</v>
      </c>
      <c r="R371" s="53">
        <v>0</v>
      </c>
      <c r="S371" s="3" t="s">
        <v>152</v>
      </c>
      <c r="T371" s="3" t="s">
        <v>76</v>
      </c>
      <c r="U371" s="3" t="s">
        <v>77</v>
      </c>
      <c r="V371" s="3" t="s">
        <v>76</v>
      </c>
      <c r="W371" s="3" t="s">
        <v>33</v>
      </c>
      <c r="X371" s="3" t="s">
        <v>78</v>
      </c>
      <c r="Y371" s="3" t="s">
        <v>35</v>
      </c>
      <c r="Z371" s="54">
        <v>44991</v>
      </c>
      <c r="AA371" s="54">
        <v>45382</v>
      </c>
      <c r="AB371" s="3" t="s">
        <v>36</v>
      </c>
      <c r="AC371" s="53">
        <v>1400000</v>
      </c>
      <c r="AD371" s="3" t="s">
        <v>77</v>
      </c>
      <c r="AE371" s="3" t="s">
        <v>37</v>
      </c>
    </row>
    <row r="372" spans="1:31" x14ac:dyDescent="0.3">
      <c r="A372" s="3" t="s">
        <v>690</v>
      </c>
      <c r="B372" s="3" t="s">
        <v>691</v>
      </c>
      <c r="C372" s="3" t="s">
        <v>1856</v>
      </c>
      <c r="D372" s="53">
        <v>1500000</v>
      </c>
      <c r="E372" s="53">
        <v>1500000</v>
      </c>
      <c r="F372" s="53">
        <v>0</v>
      </c>
      <c r="G372" s="53">
        <v>0</v>
      </c>
      <c r="H372" s="53">
        <v>0</v>
      </c>
      <c r="I372" s="53">
        <v>1562169.68</v>
      </c>
      <c r="J372" s="53">
        <v>104.14464533333333</v>
      </c>
      <c r="K372" s="53">
        <v>0</v>
      </c>
      <c r="L372" s="53">
        <v>0</v>
      </c>
      <c r="M372" s="53">
        <v>1562169.68</v>
      </c>
      <c r="N372" s="53">
        <v>0</v>
      </c>
      <c r="O372" s="53">
        <v>1562169.68</v>
      </c>
      <c r="P372" s="53">
        <v>0</v>
      </c>
      <c r="Q372" s="53">
        <v>0</v>
      </c>
      <c r="R372" s="53">
        <v>0</v>
      </c>
      <c r="S372" s="3" t="s">
        <v>152</v>
      </c>
      <c r="T372" s="3" t="s">
        <v>76</v>
      </c>
      <c r="U372" s="3" t="s">
        <v>77</v>
      </c>
      <c r="V372" s="3" t="s">
        <v>76</v>
      </c>
      <c r="W372" s="3" t="s">
        <v>33</v>
      </c>
      <c r="X372" s="3" t="s">
        <v>78</v>
      </c>
      <c r="Y372" s="3" t="s">
        <v>35</v>
      </c>
      <c r="Z372" s="54">
        <v>44991</v>
      </c>
      <c r="AA372" s="54">
        <v>45382</v>
      </c>
      <c r="AB372" s="3" t="s">
        <v>36</v>
      </c>
      <c r="AC372" s="53">
        <v>1500000</v>
      </c>
      <c r="AD372" s="3" t="s">
        <v>77</v>
      </c>
      <c r="AE372" s="3" t="s">
        <v>37</v>
      </c>
    </row>
    <row r="373" spans="1:31" x14ac:dyDescent="0.3">
      <c r="A373" s="3" t="s">
        <v>692</v>
      </c>
      <c r="B373" s="3" t="s">
        <v>693</v>
      </c>
      <c r="C373" s="3" t="s">
        <v>1856</v>
      </c>
      <c r="D373" s="53">
        <v>700000</v>
      </c>
      <c r="E373" s="53">
        <v>700000</v>
      </c>
      <c r="F373" s="53">
        <v>0</v>
      </c>
      <c r="G373" s="53">
        <v>0</v>
      </c>
      <c r="H373" s="53">
        <v>0</v>
      </c>
      <c r="I373" s="53">
        <v>716844.06</v>
      </c>
      <c r="J373" s="53">
        <v>102.4062942857143</v>
      </c>
      <c r="K373" s="53">
        <v>0</v>
      </c>
      <c r="L373" s="53">
        <v>0</v>
      </c>
      <c r="M373" s="53">
        <v>716844.06</v>
      </c>
      <c r="N373" s="53">
        <v>0</v>
      </c>
      <c r="O373" s="53">
        <v>716844.06</v>
      </c>
      <c r="P373" s="53">
        <v>0</v>
      </c>
      <c r="Q373" s="53">
        <v>0</v>
      </c>
      <c r="R373" s="53">
        <v>0</v>
      </c>
      <c r="S373" s="3" t="s">
        <v>152</v>
      </c>
      <c r="T373" s="3" t="s">
        <v>76</v>
      </c>
      <c r="U373" s="3" t="s">
        <v>77</v>
      </c>
      <c r="V373" s="3" t="s">
        <v>76</v>
      </c>
      <c r="W373" s="3" t="s">
        <v>33</v>
      </c>
      <c r="X373" s="3" t="s">
        <v>78</v>
      </c>
      <c r="Y373" s="3" t="s">
        <v>35</v>
      </c>
      <c r="Z373" s="54">
        <v>44991</v>
      </c>
      <c r="AA373" s="54">
        <v>45382</v>
      </c>
      <c r="AB373" s="3" t="s">
        <v>36</v>
      </c>
      <c r="AC373" s="53">
        <v>700000</v>
      </c>
      <c r="AD373" s="3" t="s">
        <v>77</v>
      </c>
      <c r="AE373" s="3" t="s">
        <v>37</v>
      </c>
    </row>
    <row r="374" spans="1:31" x14ac:dyDescent="0.3">
      <c r="A374" s="3" t="s">
        <v>492</v>
      </c>
      <c r="B374" s="3" t="s">
        <v>493</v>
      </c>
      <c r="C374" s="3" t="s">
        <v>1853</v>
      </c>
      <c r="D374" s="53">
        <v>2700000</v>
      </c>
      <c r="E374" s="53">
        <v>2700000</v>
      </c>
      <c r="F374" s="53">
        <v>0</v>
      </c>
      <c r="G374" s="53">
        <v>0</v>
      </c>
      <c r="H374" s="53">
        <v>0</v>
      </c>
      <c r="I374" s="53">
        <v>2697928.22</v>
      </c>
      <c r="J374" s="53">
        <v>99.923267407407408</v>
      </c>
      <c r="K374" s="53">
        <v>0</v>
      </c>
      <c r="L374" s="53">
        <v>0</v>
      </c>
      <c r="M374" s="53">
        <v>2697928.22</v>
      </c>
      <c r="N374" s="53">
        <v>0</v>
      </c>
      <c r="O374" s="53">
        <v>2697928.22</v>
      </c>
      <c r="P374" s="53">
        <v>0</v>
      </c>
      <c r="Q374" s="53">
        <v>0</v>
      </c>
      <c r="R374" s="53">
        <v>0</v>
      </c>
      <c r="S374" s="3" t="s">
        <v>391</v>
      </c>
      <c r="T374" s="3" t="s">
        <v>31</v>
      </c>
      <c r="U374" s="3" t="s">
        <v>32</v>
      </c>
      <c r="V374" s="3" t="s">
        <v>31</v>
      </c>
      <c r="W374" s="3" t="s">
        <v>33</v>
      </c>
      <c r="X374" s="3" t="s">
        <v>34</v>
      </c>
      <c r="Y374" s="3" t="s">
        <v>35</v>
      </c>
      <c r="Z374" s="54">
        <v>44988</v>
      </c>
      <c r="AA374" s="54">
        <v>45322</v>
      </c>
      <c r="AB374" s="3" t="s">
        <v>36</v>
      </c>
      <c r="AC374" s="53">
        <v>2700000</v>
      </c>
      <c r="AD374" s="3" t="s">
        <v>32</v>
      </c>
      <c r="AE374" s="3" t="s">
        <v>37</v>
      </c>
    </row>
    <row r="375" spans="1:31" x14ac:dyDescent="0.3">
      <c r="A375" s="3" t="s">
        <v>494</v>
      </c>
      <c r="B375" s="3" t="s">
        <v>495</v>
      </c>
      <c r="C375" s="3" t="s">
        <v>1853</v>
      </c>
      <c r="D375" s="53">
        <v>3300000</v>
      </c>
      <c r="E375" s="53">
        <v>3300000</v>
      </c>
      <c r="F375" s="53">
        <v>0</v>
      </c>
      <c r="G375" s="53">
        <v>0</v>
      </c>
      <c r="H375" s="53">
        <v>0</v>
      </c>
      <c r="I375" s="53">
        <v>3610152.37</v>
      </c>
      <c r="J375" s="53">
        <v>109.39855666666666</v>
      </c>
      <c r="K375" s="53">
        <v>0</v>
      </c>
      <c r="L375" s="53">
        <v>0</v>
      </c>
      <c r="M375" s="53">
        <v>3610152.37</v>
      </c>
      <c r="N375" s="53">
        <v>0</v>
      </c>
      <c r="O375" s="53">
        <v>3610152.37</v>
      </c>
      <c r="P375" s="53">
        <v>0</v>
      </c>
      <c r="Q375" s="53">
        <v>0</v>
      </c>
      <c r="R375" s="53">
        <v>0</v>
      </c>
      <c r="S375" s="3" t="s">
        <v>391</v>
      </c>
      <c r="T375" s="3" t="s">
        <v>31</v>
      </c>
      <c r="U375" s="3" t="s">
        <v>32</v>
      </c>
      <c r="V375" s="3" t="s">
        <v>31</v>
      </c>
      <c r="W375" s="3" t="s">
        <v>33</v>
      </c>
      <c r="X375" s="3" t="s">
        <v>34</v>
      </c>
      <c r="Y375" s="3" t="s">
        <v>35</v>
      </c>
      <c r="Z375" s="54">
        <v>44988</v>
      </c>
      <c r="AA375" s="54">
        <v>45322</v>
      </c>
      <c r="AB375" s="3" t="s">
        <v>36</v>
      </c>
      <c r="AC375" s="53">
        <v>3300000</v>
      </c>
      <c r="AD375" s="3" t="s">
        <v>32</v>
      </c>
      <c r="AE375" s="3" t="s">
        <v>37</v>
      </c>
    </row>
    <row r="376" spans="1:31" x14ac:dyDescent="0.3">
      <c r="A376" s="3" t="s">
        <v>496</v>
      </c>
      <c r="B376" s="3" t="s">
        <v>497</v>
      </c>
      <c r="C376" s="3" t="s">
        <v>1860</v>
      </c>
      <c r="D376" s="53">
        <v>900000</v>
      </c>
      <c r="E376" s="53">
        <v>900000</v>
      </c>
      <c r="F376" s="53">
        <v>0</v>
      </c>
      <c r="G376" s="53">
        <v>0</v>
      </c>
      <c r="H376" s="53">
        <v>0</v>
      </c>
      <c r="I376" s="53">
        <v>0</v>
      </c>
      <c r="J376" s="53">
        <v>0</v>
      </c>
      <c r="K376" s="53">
        <v>0</v>
      </c>
      <c r="L376" s="53">
        <v>0</v>
      </c>
      <c r="M376" s="53">
        <v>0</v>
      </c>
      <c r="N376" s="53">
        <v>0</v>
      </c>
      <c r="O376" s="53">
        <v>0</v>
      </c>
      <c r="P376" s="53">
        <v>0</v>
      </c>
      <c r="Q376" s="53">
        <v>0</v>
      </c>
      <c r="R376" s="53">
        <v>0</v>
      </c>
      <c r="S376" s="3" t="s">
        <v>129</v>
      </c>
      <c r="T376" s="3" t="s">
        <v>112</v>
      </c>
      <c r="U376" s="3" t="s">
        <v>113</v>
      </c>
      <c r="V376" s="3" t="s">
        <v>112</v>
      </c>
      <c r="W376" s="3" t="s">
        <v>33</v>
      </c>
      <c r="X376" s="3" t="s">
        <v>114</v>
      </c>
      <c r="Y376" s="3" t="s">
        <v>35</v>
      </c>
      <c r="Z376" s="54">
        <v>45007</v>
      </c>
      <c r="AA376" s="54">
        <v>45657</v>
      </c>
      <c r="AB376" s="3" t="s">
        <v>36</v>
      </c>
      <c r="AC376" s="53">
        <v>900000</v>
      </c>
      <c r="AD376" s="3" t="s">
        <v>113</v>
      </c>
      <c r="AE376" s="3" t="s">
        <v>37</v>
      </c>
    </row>
    <row r="377" spans="1:31" x14ac:dyDescent="0.3">
      <c r="A377" s="3" t="s">
        <v>498</v>
      </c>
      <c r="B377" s="3" t="s">
        <v>499</v>
      </c>
      <c r="C377" s="3" t="s">
        <v>1860</v>
      </c>
      <c r="D377" s="53">
        <v>2700000</v>
      </c>
      <c r="E377" s="53">
        <v>2700000</v>
      </c>
      <c r="F377" s="53">
        <v>0</v>
      </c>
      <c r="G377" s="53">
        <v>0</v>
      </c>
      <c r="H377" s="53">
        <v>0</v>
      </c>
      <c r="I377" s="53">
        <v>2692760.63</v>
      </c>
      <c r="J377" s="53">
        <v>99.731875185185174</v>
      </c>
      <c r="K377" s="53">
        <v>0</v>
      </c>
      <c r="L377" s="53">
        <v>0</v>
      </c>
      <c r="M377" s="53">
        <v>2692760.63</v>
      </c>
      <c r="N377" s="53">
        <v>0</v>
      </c>
      <c r="O377" s="53">
        <v>2692760.63</v>
      </c>
      <c r="P377" s="53">
        <v>0</v>
      </c>
      <c r="Q377" s="53">
        <v>0</v>
      </c>
      <c r="R377" s="53">
        <v>0</v>
      </c>
      <c r="S377" s="3" t="s">
        <v>129</v>
      </c>
      <c r="T377" s="3" t="s">
        <v>112</v>
      </c>
      <c r="U377" s="3" t="s">
        <v>113</v>
      </c>
      <c r="V377" s="3" t="s">
        <v>112</v>
      </c>
      <c r="W377" s="3" t="s">
        <v>33</v>
      </c>
      <c r="X377" s="3" t="s">
        <v>114</v>
      </c>
      <c r="Y377" s="3" t="s">
        <v>35</v>
      </c>
      <c r="Z377" s="54">
        <v>45007</v>
      </c>
      <c r="AA377" s="54">
        <v>45657</v>
      </c>
      <c r="AB377" s="3" t="s">
        <v>36</v>
      </c>
      <c r="AC377" s="53">
        <v>2700000</v>
      </c>
      <c r="AD377" s="3" t="s">
        <v>113</v>
      </c>
      <c r="AE377" s="3" t="s">
        <v>37</v>
      </c>
    </row>
    <row r="378" spans="1:31" x14ac:dyDescent="0.3">
      <c r="A378" s="3" t="s">
        <v>500</v>
      </c>
      <c r="B378" s="3" t="s">
        <v>501</v>
      </c>
      <c r="C378" s="3" t="s">
        <v>1859</v>
      </c>
      <c r="D378" s="53">
        <v>1200000</v>
      </c>
      <c r="E378" s="53">
        <v>1200000</v>
      </c>
      <c r="F378" s="53">
        <v>0</v>
      </c>
      <c r="G378" s="53">
        <v>0</v>
      </c>
      <c r="H378" s="53">
        <v>0</v>
      </c>
      <c r="I378" s="53">
        <v>457875.7</v>
      </c>
      <c r="J378" s="53">
        <v>38.156308333333335</v>
      </c>
      <c r="K378" s="53">
        <v>0</v>
      </c>
      <c r="L378" s="53">
        <v>0</v>
      </c>
      <c r="M378" s="53">
        <v>457875.7</v>
      </c>
      <c r="N378" s="53">
        <v>0</v>
      </c>
      <c r="O378" s="53">
        <v>457875.7</v>
      </c>
      <c r="P378" s="53">
        <v>0</v>
      </c>
      <c r="Q378" s="53">
        <v>0</v>
      </c>
      <c r="R378" s="53">
        <v>0</v>
      </c>
      <c r="S378" s="3" t="s">
        <v>231</v>
      </c>
      <c r="T378" s="3" t="s">
        <v>162</v>
      </c>
      <c r="U378" s="3" t="s">
        <v>163</v>
      </c>
      <c r="V378" s="3" t="s">
        <v>162</v>
      </c>
      <c r="W378" s="3" t="s">
        <v>33</v>
      </c>
      <c r="X378" s="3" t="s">
        <v>164</v>
      </c>
      <c r="Y378" s="3" t="s">
        <v>35</v>
      </c>
      <c r="Z378" s="54">
        <v>44991</v>
      </c>
      <c r="AA378" s="54">
        <v>45473</v>
      </c>
      <c r="AB378" s="3" t="s">
        <v>36</v>
      </c>
      <c r="AC378" s="53">
        <v>1200000</v>
      </c>
      <c r="AD378" s="3" t="s">
        <v>163</v>
      </c>
      <c r="AE378" s="3" t="s">
        <v>37</v>
      </c>
    </row>
    <row r="379" spans="1:31" x14ac:dyDescent="0.3">
      <c r="A379" s="3" t="s">
        <v>694</v>
      </c>
      <c r="B379" s="3" t="s">
        <v>695</v>
      </c>
      <c r="C379" s="3" t="s">
        <v>1853</v>
      </c>
      <c r="D379" s="53">
        <v>1200000</v>
      </c>
      <c r="E379" s="53">
        <v>1200000</v>
      </c>
      <c r="F379" s="53">
        <v>0</v>
      </c>
      <c r="G379" s="53">
        <v>0</v>
      </c>
      <c r="H379" s="53">
        <v>0</v>
      </c>
      <c r="I379" s="53">
        <v>1311971.8</v>
      </c>
      <c r="J379" s="53">
        <v>109.33098333333334</v>
      </c>
      <c r="K379" s="53">
        <v>0</v>
      </c>
      <c r="L379" s="53">
        <v>0</v>
      </c>
      <c r="M379" s="53">
        <v>1311971.8</v>
      </c>
      <c r="N379" s="53">
        <v>0</v>
      </c>
      <c r="O379" s="53">
        <v>1311971.8</v>
      </c>
      <c r="P379" s="53">
        <v>0</v>
      </c>
      <c r="Q379" s="53">
        <v>0</v>
      </c>
      <c r="R379" s="53">
        <v>0</v>
      </c>
      <c r="S379" s="3" t="s">
        <v>391</v>
      </c>
      <c r="T379" s="3" t="s">
        <v>31</v>
      </c>
      <c r="U379" s="3" t="s">
        <v>32</v>
      </c>
      <c r="V379" s="3" t="s">
        <v>31</v>
      </c>
      <c r="W379" s="3" t="s">
        <v>33</v>
      </c>
      <c r="X379" s="3" t="s">
        <v>34</v>
      </c>
      <c r="Y379" s="3" t="s">
        <v>35</v>
      </c>
      <c r="Z379" s="54">
        <v>44993</v>
      </c>
      <c r="AA379" s="54">
        <v>45382</v>
      </c>
      <c r="AB379" s="3" t="s">
        <v>36</v>
      </c>
      <c r="AC379" s="53">
        <v>1200000</v>
      </c>
      <c r="AD379" s="3" t="s">
        <v>32</v>
      </c>
      <c r="AE379" s="3" t="s">
        <v>37</v>
      </c>
    </row>
    <row r="380" spans="1:31" x14ac:dyDescent="0.3">
      <c r="A380" s="3" t="s">
        <v>945</v>
      </c>
      <c r="B380" s="3" t="s">
        <v>946</v>
      </c>
      <c r="C380" s="3" t="s">
        <v>1853</v>
      </c>
      <c r="D380" s="53">
        <v>22300000</v>
      </c>
      <c r="E380" s="53">
        <v>22300000</v>
      </c>
      <c r="F380" s="53">
        <v>84778.46</v>
      </c>
      <c r="G380" s="53">
        <v>0</v>
      </c>
      <c r="H380" s="53">
        <v>0</v>
      </c>
      <c r="I380" s="53">
        <v>22027577.870000001</v>
      </c>
      <c r="J380" s="53">
        <v>98.778376098654718</v>
      </c>
      <c r="K380" s="53">
        <v>0</v>
      </c>
      <c r="L380" s="53">
        <v>0</v>
      </c>
      <c r="M380" s="53">
        <v>12922478.48</v>
      </c>
      <c r="N380" s="53">
        <v>9105099.3900000006</v>
      </c>
      <c r="O380" s="53">
        <v>22112356.329999998</v>
      </c>
      <c r="P380" s="53">
        <v>0</v>
      </c>
      <c r="Q380" s="53">
        <v>0</v>
      </c>
      <c r="R380" s="53">
        <v>0</v>
      </c>
      <c r="S380" s="3" t="s">
        <v>391</v>
      </c>
      <c r="T380" s="3" t="s">
        <v>31</v>
      </c>
      <c r="U380" s="3" t="s">
        <v>32</v>
      </c>
      <c r="V380" s="3" t="s">
        <v>31</v>
      </c>
      <c r="W380" s="3" t="s">
        <v>33</v>
      </c>
      <c r="X380" s="3" t="s">
        <v>34</v>
      </c>
      <c r="Y380" s="3" t="s">
        <v>44</v>
      </c>
      <c r="Z380" s="54">
        <v>45015</v>
      </c>
      <c r="AA380" s="54">
        <v>45747</v>
      </c>
      <c r="AB380" s="3" t="s">
        <v>36</v>
      </c>
      <c r="AC380" s="53">
        <v>22300000</v>
      </c>
      <c r="AD380" s="3" t="s">
        <v>32</v>
      </c>
      <c r="AE380" s="3" t="s">
        <v>45</v>
      </c>
    </row>
    <row r="381" spans="1:31" x14ac:dyDescent="0.3">
      <c r="A381" s="3" t="s">
        <v>947</v>
      </c>
      <c r="B381" s="3" t="s">
        <v>948</v>
      </c>
      <c r="C381" s="3" t="s">
        <v>1859</v>
      </c>
      <c r="D381" s="53">
        <v>31000000</v>
      </c>
      <c r="E381" s="53">
        <v>31000000</v>
      </c>
      <c r="F381" s="53">
        <v>199615.99</v>
      </c>
      <c r="G381" s="53">
        <v>0</v>
      </c>
      <c r="H381" s="53">
        <v>0</v>
      </c>
      <c r="I381" s="53">
        <v>30747533.530000001</v>
      </c>
      <c r="J381" s="53">
        <v>99.185592032258072</v>
      </c>
      <c r="K381" s="53">
        <v>0</v>
      </c>
      <c r="L381" s="53">
        <v>0</v>
      </c>
      <c r="M381" s="53">
        <v>7821179.1299999999</v>
      </c>
      <c r="N381" s="53">
        <v>22926354.399999999</v>
      </c>
      <c r="O381" s="53">
        <v>30947149.52</v>
      </c>
      <c r="P381" s="53">
        <v>0</v>
      </c>
      <c r="Q381" s="53">
        <v>0</v>
      </c>
      <c r="R381" s="53">
        <v>0</v>
      </c>
      <c r="S381" s="3" t="s">
        <v>231</v>
      </c>
      <c r="T381" s="3" t="s">
        <v>162</v>
      </c>
      <c r="U381" s="3" t="s">
        <v>163</v>
      </c>
      <c r="V381" s="3" t="s">
        <v>162</v>
      </c>
      <c r="W381" s="3" t="s">
        <v>33</v>
      </c>
      <c r="X381" s="3" t="s">
        <v>164</v>
      </c>
      <c r="Y381" s="3" t="s">
        <v>44</v>
      </c>
      <c r="Z381" s="54">
        <v>45015</v>
      </c>
      <c r="AA381" s="54">
        <v>45747</v>
      </c>
      <c r="AB381" s="3" t="s">
        <v>36</v>
      </c>
      <c r="AC381" s="53">
        <v>31000000</v>
      </c>
      <c r="AD381" s="3" t="s">
        <v>163</v>
      </c>
      <c r="AE381" s="3" t="s">
        <v>2231</v>
      </c>
    </row>
    <row r="382" spans="1:31" x14ac:dyDescent="0.3">
      <c r="A382" s="3" t="s">
        <v>949</v>
      </c>
      <c r="B382" s="3" t="s">
        <v>950</v>
      </c>
      <c r="C382" s="3" t="s">
        <v>1854</v>
      </c>
      <c r="D382" s="53">
        <v>25000000</v>
      </c>
      <c r="E382" s="53">
        <v>25000000</v>
      </c>
      <c r="F382" s="53">
        <v>172128.79</v>
      </c>
      <c r="G382" s="53">
        <v>0</v>
      </c>
      <c r="H382" s="53">
        <v>0</v>
      </c>
      <c r="I382" s="53">
        <v>24793121.710000001</v>
      </c>
      <c r="J382" s="53">
        <v>99.172486840000005</v>
      </c>
      <c r="K382" s="53">
        <v>0</v>
      </c>
      <c r="L382" s="53">
        <v>0</v>
      </c>
      <c r="M382" s="53">
        <v>10815545.880000001</v>
      </c>
      <c r="N382" s="53">
        <v>13977575.83</v>
      </c>
      <c r="O382" s="53">
        <v>24965250.5</v>
      </c>
      <c r="P382" s="53">
        <v>0</v>
      </c>
      <c r="Q382" s="53">
        <v>0</v>
      </c>
      <c r="R382" s="53">
        <v>0</v>
      </c>
      <c r="S382" s="3" t="s">
        <v>72</v>
      </c>
      <c r="T382" s="3" t="s">
        <v>41</v>
      </c>
      <c r="U382" s="3" t="s">
        <v>42</v>
      </c>
      <c r="V382" s="3" t="s">
        <v>41</v>
      </c>
      <c r="W382" s="3" t="s">
        <v>33</v>
      </c>
      <c r="X382" s="3" t="s">
        <v>43</v>
      </c>
      <c r="Y382" s="3" t="s">
        <v>44</v>
      </c>
      <c r="Z382" s="54">
        <v>45015</v>
      </c>
      <c r="AA382" s="54">
        <v>45747</v>
      </c>
      <c r="AB382" s="3" t="s">
        <v>36</v>
      </c>
      <c r="AC382" s="53">
        <v>25000000</v>
      </c>
      <c r="AD382" s="3" t="s">
        <v>42</v>
      </c>
      <c r="AE382" s="3" t="s">
        <v>2231</v>
      </c>
    </row>
    <row r="383" spans="1:31" x14ac:dyDescent="0.3">
      <c r="A383" s="3" t="s">
        <v>951</v>
      </c>
      <c r="B383" s="3" t="s">
        <v>952</v>
      </c>
      <c r="C383" s="3" t="s">
        <v>1860</v>
      </c>
      <c r="D383" s="53">
        <v>9000000</v>
      </c>
      <c r="E383" s="53">
        <v>9000000</v>
      </c>
      <c r="F383" s="53">
        <v>217759.8</v>
      </c>
      <c r="G383" s="53">
        <v>0</v>
      </c>
      <c r="H383" s="53">
        <v>0</v>
      </c>
      <c r="I383" s="53">
        <v>8727688.7200000007</v>
      </c>
      <c r="J383" s="53">
        <v>96.974319111111114</v>
      </c>
      <c r="K383" s="53">
        <v>0</v>
      </c>
      <c r="L383" s="53">
        <v>0</v>
      </c>
      <c r="M383" s="53">
        <v>0</v>
      </c>
      <c r="N383" s="53">
        <v>8727688.7200000007</v>
      </c>
      <c r="O383" s="53">
        <v>8945448.5199999996</v>
      </c>
      <c r="P383" s="53">
        <v>0</v>
      </c>
      <c r="Q383" s="53">
        <v>0</v>
      </c>
      <c r="R383" s="53">
        <v>0</v>
      </c>
      <c r="S383" s="3" t="s">
        <v>129</v>
      </c>
      <c r="T383" s="3" t="s">
        <v>112</v>
      </c>
      <c r="U383" s="3" t="s">
        <v>113</v>
      </c>
      <c r="V383" s="3" t="s">
        <v>112</v>
      </c>
      <c r="W383" s="3" t="s">
        <v>33</v>
      </c>
      <c r="X383" s="3" t="s">
        <v>114</v>
      </c>
      <c r="Y383" s="3" t="s">
        <v>44</v>
      </c>
      <c r="Z383" s="54">
        <v>45012</v>
      </c>
      <c r="AA383" s="54">
        <v>45747</v>
      </c>
      <c r="AB383" s="3" t="s">
        <v>36</v>
      </c>
      <c r="AC383" s="53">
        <v>9000000</v>
      </c>
      <c r="AD383" s="3" t="s">
        <v>113</v>
      </c>
      <c r="AE383" s="3" t="s">
        <v>2231</v>
      </c>
    </row>
    <row r="384" spans="1:31" x14ac:dyDescent="0.3">
      <c r="A384" s="3" t="s">
        <v>953</v>
      </c>
      <c r="B384" s="3" t="s">
        <v>954</v>
      </c>
      <c r="C384" s="3" t="s">
        <v>1855</v>
      </c>
      <c r="D384" s="53">
        <v>6100000</v>
      </c>
      <c r="E384" s="53">
        <v>6100000</v>
      </c>
      <c r="F384" s="53">
        <v>267620.82</v>
      </c>
      <c r="G384" s="53">
        <v>0</v>
      </c>
      <c r="H384" s="53">
        <v>0</v>
      </c>
      <c r="I384" s="53">
        <v>5754446.7699999996</v>
      </c>
      <c r="J384" s="53">
        <v>94.33519295081966</v>
      </c>
      <c r="K384" s="53">
        <v>0</v>
      </c>
      <c r="L384" s="53">
        <v>0</v>
      </c>
      <c r="M384" s="53">
        <v>0</v>
      </c>
      <c r="N384" s="53">
        <v>5754446.7699999996</v>
      </c>
      <c r="O384" s="53">
        <v>6022067.5899999999</v>
      </c>
      <c r="P384" s="53">
        <v>0</v>
      </c>
      <c r="Q384" s="53">
        <v>0</v>
      </c>
      <c r="R384" s="53">
        <v>0</v>
      </c>
      <c r="S384" s="3" t="s">
        <v>56</v>
      </c>
      <c r="T384" s="3" t="s">
        <v>57</v>
      </c>
      <c r="U384" s="3" t="s">
        <v>58</v>
      </c>
      <c r="V384" s="3" t="s">
        <v>57</v>
      </c>
      <c r="W384" s="3" t="s">
        <v>33</v>
      </c>
      <c r="X384" s="3" t="s">
        <v>59</v>
      </c>
      <c r="Y384" s="3" t="s">
        <v>44</v>
      </c>
      <c r="Z384" s="54">
        <v>45015</v>
      </c>
      <c r="AA384" s="54">
        <v>45808</v>
      </c>
      <c r="AB384" s="3" t="s">
        <v>36</v>
      </c>
      <c r="AC384" s="53">
        <v>6100000</v>
      </c>
      <c r="AD384" s="3" t="s">
        <v>58</v>
      </c>
      <c r="AE384" s="3" t="s">
        <v>45</v>
      </c>
    </row>
    <row r="385" spans="1:31" x14ac:dyDescent="0.3">
      <c r="A385" s="3" t="s">
        <v>502</v>
      </c>
      <c r="B385" s="3" t="s">
        <v>503</v>
      </c>
      <c r="C385" s="3" t="s">
        <v>1860</v>
      </c>
      <c r="D385" s="53">
        <v>2500000</v>
      </c>
      <c r="E385" s="53">
        <v>2500000</v>
      </c>
      <c r="F385" s="53">
        <v>0</v>
      </c>
      <c r="G385" s="53">
        <v>0</v>
      </c>
      <c r="H385" s="53">
        <v>0</v>
      </c>
      <c r="I385" s="53">
        <v>2723564.55</v>
      </c>
      <c r="J385" s="53">
        <v>108.94258199999999</v>
      </c>
      <c r="K385" s="53">
        <v>0</v>
      </c>
      <c r="L385" s="53">
        <v>0</v>
      </c>
      <c r="M385" s="53">
        <v>2723564.55</v>
      </c>
      <c r="N385" s="53">
        <v>0</v>
      </c>
      <c r="O385" s="53">
        <v>2723564.55</v>
      </c>
      <c r="P385" s="53">
        <v>0</v>
      </c>
      <c r="Q385" s="53">
        <v>0</v>
      </c>
      <c r="R385" s="53">
        <v>0</v>
      </c>
      <c r="S385" s="3" t="s">
        <v>129</v>
      </c>
      <c r="T385" s="3" t="s">
        <v>112</v>
      </c>
      <c r="U385" s="3" t="s">
        <v>113</v>
      </c>
      <c r="V385" s="3" t="s">
        <v>112</v>
      </c>
      <c r="W385" s="3" t="s">
        <v>33</v>
      </c>
      <c r="X385" s="3" t="s">
        <v>114</v>
      </c>
      <c r="Y385" s="3" t="s">
        <v>35</v>
      </c>
      <c r="Z385" s="54">
        <v>44994</v>
      </c>
      <c r="AA385" s="54">
        <v>45657</v>
      </c>
      <c r="AB385" s="3" t="s">
        <v>36</v>
      </c>
      <c r="AC385" s="53">
        <v>2500000</v>
      </c>
      <c r="AD385" s="3" t="s">
        <v>113</v>
      </c>
      <c r="AE385" s="3" t="s">
        <v>37</v>
      </c>
    </row>
    <row r="386" spans="1:31" x14ac:dyDescent="0.3">
      <c r="A386" s="3" t="s">
        <v>696</v>
      </c>
      <c r="B386" s="3" t="s">
        <v>697</v>
      </c>
      <c r="C386" s="3" t="s">
        <v>1856</v>
      </c>
      <c r="D386" s="53">
        <v>1400000</v>
      </c>
      <c r="E386" s="53">
        <v>1400000</v>
      </c>
      <c r="F386" s="53">
        <v>0</v>
      </c>
      <c r="G386" s="53">
        <v>0</v>
      </c>
      <c r="H386" s="53">
        <v>0</v>
      </c>
      <c r="I386" s="53">
        <v>1398309.25</v>
      </c>
      <c r="J386" s="53">
        <v>99.879232142857148</v>
      </c>
      <c r="K386" s="53">
        <v>0</v>
      </c>
      <c r="L386" s="53">
        <v>0</v>
      </c>
      <c r="M386" s="53">
        <v>1398309.25</v>
      </c>
      <c r="N386" s="53">
        <v>0</v>
      </c>
      <c r="O386" s="53">
        <v>1398309.25</v>
      </c>
      <c r="P386" s="53">
        <v>0</v>
      </c>
      <c r="Q386" s="53">
        <v>0</v>
      </c>
      <c r="R386" s="53">
        <v>0</v>
      </c>
      <c r="S386" s="3" t="s">
        <v>152</v>
      </c>
      <c r="T386" s="3" t="s">
        <v>76</v>
      </c>
      <c r="U386" s="3" t="s">
        <v>77</v>
      </c>
      <c r="V386" s="3" t="s">
        <v>76</v>
      </c>
      <c r="W386" s="3" t="s">
        <v>33</v>
      </c>
      <c r="X386" s="3" t="s">
        <v>78</v>
      </c>
      <c r="Y386" s="3" t="s">
        <v>35</v>
      </c>
      <c r="Z386" s="54">
        <v>44995</v>
      </c>
      <c r="AA386" s="54">
        <v>45382</v>
      </c>
      <c r="AB386" s="3" t="s">
        <v>36</v>
      </c>
      <c r="AC386" s="53">
        <v>1400000</v>
      </c>
      <c r="AD386" s="3" t="s">
        <v>77</v>
      </c>
      <c r="AE386" s="3" t="s">
        <v>37</v>
      </c>
    </row>
    <row r="387" spans="1:31" x14ac:dyDescent="0.3">
      <c r="A387" s="3" t="s">
        <v>504</v>
      </c>
      <c r="B387" s="3" t="s">
        <v>505</v>
      </c>
      <c r="C387" s="3" t="s">
        <v>1856</v>
      </c>
      <c r="D387" s="53">
        <v>1400000</v>
      </c>
      <c r="E387" s="53">
        <v>1400000</v>
      </c>
      <c r="F387" s="53">
        <v>0</v>
      </c>
      <c r="G387" s="53">
        <v>0</v>
      </c>
      <c r="H387" s="53">
        <v>0</v>
      </c>
      <c r="I387" s="53">
        <v>1368815.18</v>
      </c>
      <c r="J387" s="53">
        <v>97.772512857142857</v>
      </c>
      <c r="K387" s="53">
        <v>0</v>
      </c>
      <c r="L387" s="53">
        <v>0</v>
      </c>
      <c r="M387" s="53">
        <v>1368815.18</v>
      </c>
      <c r="N387" s="53">
        <v>0</v>
      </c>
      <c r="O387" s="53">
        <v>1368815.18</v>
      </c>
      <c r="P387" s="53">
        <v>0</v>
      </c>
      <c r="Q387" s="53">
        <v>0</v>
      </c>
      <c r="R387" s="53">
        <v>0</v>
      </c>
      <c r="S387" s="3" t="s">
        <v>152</v>
      </c>
      <c r="T387" s="3" t="s">
        <v>76</v>
      </c>
      <c r="U387" s="3" t="s">
        <v>77</v>
      </c>
      <c r="V387" s="3" t="s">
        <v>76</v>
      </c>
      <c r="W387" s="3" t="s">
        <v>33</v>
      </c>
      <c r="X387" s="3" t="s">
        <v>78</v>
      </c>
      <c r="Y387" s="3" t="s">
        <v>35</v>
      </c>
      <c r="Z387" s="54">
        <v>44995</v>
      </c>
      <c r="AA387" s="54">
        <v>45382</v>
      </c>
      <c r="AB387" s="3" t="s">
        <v>36</v>
      </c>
      <c r="AC387" s="53">
        <v>1400000</v>
      </c>
      <c r="AD387" s="3" t="s">
        <v>77</v>
      </c>
      <c r="AE387" s="3" t="s">
        <v>37</v>
      </c>
    </row>
    <row r="388" spans="1:31" x14ac:dyDescent="0.3">
      <c r="A388" s="3" t="s">
        <v>506</v>
      </c>
      <c r="B388" s="3" t="s">
        <v>507</v>
      </c>
      <c r="C388" s="3" t="s">
        <v>1856</v>
      </c>
      <c r="D388" s="53">
        <v>1300000</v>
      </c>
      <c r="E388" s="53">
        <v>1300000</v>
      </c>
      <c r="F388" s="53">
        <v>0</v>
      </c>
      <c r="G388" s="53">
        <v>0</v>
      </c>
      <c r="H388" s="53">
        <v>0</v>
      </c>
      <c r="I388" s="53">
        <v>1428261.76</v>
      </c>
      <c r="J388" s="53">
        <v>109.86628923076923</v>
      </c>
      <c r="K388" s="53">
        <v>0</v>
      </c>
      <c r="L388" s="53">
        <v>0</v>
      </c>
      <c r="M388" s="53">
        <v>1428261.76</v>
      </c>
      <c r="N388" s="53">
        <v>0</v>
      </c>
      <c r="O388" s="53">
        <v>1428261.76</v>
      </c>
      <c r="P388" s="53">
        <v>0</v>
      </c>
      <c r="Q388" s="53">
        <v>0</v>
      </c>
      <c r="R388" s="53">
        <v>0</v>
      </c>
      <c r="S388" s="3" t="s">
        <v>152</v>
      </c>
      <c r="T388" s="3" t="s">
        <v>76</v>
      </c>
      <c r="U388" s="3" t="s">
        <v>77</v>
      </c>
      <c r="V388" s="3" t="s">
        <v>76</v>
      </c>
      <c r="W388" s="3" t="s">
        <v>33</v>
      </c>
      <c r="X388" s="3" t="s">
        <v>78</v>
      </c>
      <c r="Y388" s="3" t="s">
        <v>35</v>
      </c>
      <c r="Z388" s="54">
        <v>44995</v>
      </c>
      <c r="AA388" s="54">
        <v>45382</v>
      </c>
      <c r="AB388" s="3" t="s">
        <v>36</v>
      </c>
      <c r="AC388" s="53">
        <v>1300000</v>
      </c>
      <c r="AD388" s="3" t="s">
        <v>77</v>
      </c>
      <c r="AE388" s="3" t="s">
        <v>37</v>
      </c>
    </row>
    <row r="389" spans="1:31" x14ac:dyDescent="0.3">
      <c r="A389" s="3" t="s">
        <v>698</v>
      </c>
      <c r="B389" s="3" t="s">
        <v>699</v>
      </c>
      <c r="C389" s="3" t="s">
        <v>1856</v>
      </c>
      <c r="D389" s="53">
        <v>1400000</v>
      </c>
      <c r="E389" s="53">
        <v>1400000</v>
      </c>
      <c r="F389" s="53">
        <v>0</v>
      </c>
      <c r="G389" s="53">
        <v>0</v>
      </c>
      <c r="H389" s="53">
        <v>0</v>
      </c>
      <c r="I389" s="53">
        <v>1538882.27</v>
      </c>
      <c r="J389" s="53">
        <v>109.92016214285714</v>
      </c>
      <c r="K389" s="53">
        <v>0</v>
      </c>
      <c r="L389" s="53">
        <v>0</v>
      </c>
      <c r="M389" s="53">
        <v>1538882.27</v>
      </c>
      <c r="N389" s="53">
        <v>0</v>
      </c>
      <c r="O389" s="53">
        <v>1538882.27</v>
      </c>
      <c r="P389" s="53">
        <v>0</v>
      </c>
      <c r="Q389" s="53">
        <v>0</v>
      </c>
      <c r="R389" s="53">
        <v>0</v>
      </c>
      <c r="S389" s="3" t="s">
        <v>152</v>
      </c>
      <c r="T389" s="3" t="s">
        <v>76</v>
      </c>
      <c r="U389" s="3" t="s">
        <v>77</v>
      </c>
      <c r="V389" s="3" t="s">
        <v>76</v>
      </c>
      <c r="W389" s="3" t="s">
        <v>33</v>
      </c>
      <c r="X389" s="3" t="s">
        <v>78</v>
      </c>
      <c r="Y389" s="3" t="s">
        <v>35</v>
      </c>
      <c r="Z389" s="54">
        <v>44995</v>
      </c>
      <c r="AA389" s="54">
        <v>45382</v>
      </c>
      <c r="AB389" s="3" t="s">
        <v>36</v>
      </c>
      <c r="AC389" s="53">
        <v>1400000</v>
      </c>
      <c r="AD389" s="3" t="s">
        <v>77</v>
      </c>
      <c r="AE389" s="3" t="s">
        <v>37</v>
      </c>
    </row>
    <row r="390" spans="1:31" x14ac:dyDescent="0.3">
      <c r="A390" s="3" t="s">
        <v>700</v>
      </c>
      <c r="B390" s="3" t="s">
        <v>701</v>
      </c>
      <c r="C390" s="3" t="s">
        <v>1856</v>
      </c>
      <c r="D390" s="53">
        <v>2500000</v>
      </c>
      <c r="E390" s="53">
        <v>2500000</v>
      </c>
      <c r="F390" s="53">
        <v>0</v>
      </c>
      <c r="G390" s="53">
        <v>0</v>
      </c>
      <c r="H390" s="53">
        <v>0</v>
      </c>
      <c r="I390" s="53">
        <v>2378712.29</v>
      </c>
      <c r="J390" s="53">
        <v>95.1484916</v>
      </c>
      <c r="K390" s="53">
        <v>0</v>
      </c>
      <c r="L390" s="53">
        <v>0</v>
      </c>
      <c r="M390" s="53">
        <v>2378712.29</v>
      </c>
      <c r="N390" s="53">
        <v>0</v>
      </c>
      <c r="O390" s="53">
        <v>2378712.29</v>
      </c>
      <c r="P390" s="53">
        <v>0</v>
      </c>
      <c r="Q390" s="53">
        <v>0</v>
      </c>
      <c r="R390" s="53">
        <v>0</v>
      </c>
      <c r="S390" s="3" t="s">
        <v>152</v>
      </c>
      <c r="T390" s="3" t="s">
        <v>76</v>
      </c>
      <c r="U390" s="3" t="s">
        <v>77</v>
      </c>
      <c r="V390" s="3" t="s">
        <v>76</v>
      </c>
      <c r="W390" s="3" t="s">
        <v>33</v>
      </c>
      <c r="X390" s="3" t="s">
        <v>78</v>
      </c>
      <c r="Y390" s="3" t="s">
        <v>35</v>
      </c>
      <c r="Z390" s="54">
        <v>44995</v>
      </c>
      <c r="AA390" s="54">
        <v>45382</v>
      </c>
      <c r="AB390" s="3" t="s">
        <v>36</v>
      </c>
      <c r="AC390" s="53">
        <v>2500000</v>
      </c>
      <c r="AD390" s="3" t="s">
        <v>77</v>
      </c>
      <c r="AE390" s="3" t="s">
        <v>37</v>
      </c>
    </row>
    <row r="391" spans="1:31" x14ac:dyDescent="0.3">
      <c r="A391" s="3" t="s">
        <v>955</v>
      </c>
      <c r="B391" s="3" t="s">
        <v>956</v>
      </c>
      <c r="C391" s="3" t="s">
        <v>1854</v>
      </c>
      <c r="D391" s="53">
        <v>900000</v>
      </c>
      <c r="E391" s="53">
        <v>900000</v>
      </c>
      <c r="F391" s="53">
        <v>0</v>
      </c>
      <c r="G391" s="53">
        <v>0</v>
      </c>
      <c r="H391" s="53">
        <v>0</v>
      </c>
      <c r="I391" s="53">
        <v>391164.46</v>
      </c>
      <c r="J391" s="53">
        <v>43.462717777777783</v>
      </c>
      <c r="K391" s="53">
        <v>0</v>
      </c>
      <c r="L391" s="53">
        <v>0</v>
      </c>
      <c r="M391" s="53">
        <v>391164.46</v>
      </c>
      <c r="N391" s="53">
        <v>0</v>
      </c>
      <c r="O391" s="53">
        <v>391164.46</v>
      </c>
      <c r="P391" s="53">
        <v>0</v>
      </c>
      <c r="Q391" s="53">
        <v>0</v>
      </c>
      <c r="R391" s="53">
        <v>0</v>
      </c>
      <c r="S391" s="3" t="s">
        <v>72</v>
      </c>
      <c r="T391" s="3" t="s">
        <v>41</v>
      </c>
      <c r="U391" s="3" t="s">
        <v>42</v>
      </c>
      <c r="V391" s="3" t="s">
        <v>41</v>
      </c>
      <c r="W391" s="3" t="s">
        <v>33</v>
      </c>
      <c r="X391" s="3" t="s">
        <v>43</v>
      </c>
      <c r="Y391" s="3" t="s">
        <v>44</v>
      </c>
      <c r="Z391" s="54">
        <v>44995</v>
      </c>
      <c r="AA391" s="54">
        <v>45473</v>
      </c>
      <c r="AB391" s="3" t="s">
        <v>36</v>
      </c>
      <c r="AC391" s="53">
        <v>900000</v>
      </c>
      <c r="AD391" s="3" t="s">
        <v>42</v>
      </c>
      <c r="AE391" s="3" t="s">
        <v>37</v>
      </c>
    </row>
    <row r="392" spans="1:31" x14ac:dyDescent="0.3">
      <c r="A392" s="3" t="s">
        <v>702</v>
      </c>
      <c r="B392" s="3" t="s">
        <v>703</v>
      </c>
      <c r="C392" s="3" t="s">
        <v>1856</v>
      </c>
      <c r="D392" s="53">
        <v>1000000</v>
      </c>
      <c r="E392" s="53">
        <v>1000000</v>
      </c>
      <c r="F392" s="53">
        <v>0</v>
      </c>
      <c r="G392" s="53">
        <v>0</v>
      </c>
      <c r="H392" s="53">
        <v>0</v>
      </c>
      <c r="I392" s="53">
        <v>1074364.47</v>
      </c>
      <c r="J392" s="53">
        <v>107.436447</v>
      </c>
      <c r="K392" s="53">
        <v>0</v>
      </c>
      <c r="L392" s="53">
        <v>0</v>
      </c>
      <c r="M392" s="53">
        <v>1074364.47</v>
      </c>
      <c r="N392" s="53">
        <v>0</v>
      </c>
      <c r="O392" s="53">
        <v>1074364.47</v>
      </c>
      <c r="P392" s="53">
        <v>0</v>
      </c>
      <c r="Q392" s="53">
        <v>0</v>
      </c>
      <c r="R392" s="53">
        <v>0</v>
      </c>
      <c r="S392" s="3" t="s">
        <v>152</v>
      </c>
      <c r="T392" s="3" t="s">
        <v>76</v>
      </c>
      <c r="U392" s="3" t="s">
        <v>77</v>
      </c>
      <c r="V392" s="3" t="s">
        <v>76</v>
      </c>
      <c r="W392" s="3" t="s">
        <v>33</v>
      </c>
      <c r="X392" s="3" t="s">
        <v>78</v>
      </c>
      <c r="Y392" s="3" t="s">
        <v>35</v>
      </c>
      <c r="Z392" s="54">
        <v>44995</v>
      </c>
      <c r="AA392" s="54">
        <v>45382</v>
      </c>
      <c r="AB392" s="3" t="s">
        <v>36</v>
      </c>
      <c r="AC392" s="53">
        <v>1000000</v>
      </c>
      <c r="AD392" s="3" t="s">
        <v>77</v>
      </c>
      <c r="AE392" s="3" t="s">
        <v>37</v>
      </c>
    </row>
    <row r="393" spans="1:31" x14ac:dyDescent="0.3">
      <c r="A393" s="3" t="s">
        <v>508</v>
      </c>
      <c r="B393" s="3" t="s">
        <v>509</v>
      </c>
      <c r="C393" s="3" t="s">
        <v>1856</v>
      </c>
      <c r="D393" s="53">
        <v>2200000</v>
      </c>
      <c r="E393" s="53">
        <v>2200000</v>
      </c>
      <c r="F393" s="53">
        <v>0</v>
      </c>
      <c r="G393" s="53">
        <v>0</v>
      </c>
      <c r="H393" s="53">
        <v>0</v>
      </c>
      <c r="I393" s="53">
        <v>2404695.21</v>
      </c>
      <c r="J393" s="53">
        <v>109.30432772727272</v>
      </c>
      <c r="K393" s="53">
        <v>0</v>
      </c>
      <c r="L393" s="53">
        <v>0</v>
      </c>
      <c r="M393" s="53">
        <v>2404695.21</v>
      </c>
      <c r="N393" s="53">
        <v>0</v>
      </c>
      <c r="O393" s="53">
        <v>2404695.21</v>
      </c>
      <c r="P393" s="53">
        <v>0</v>
      </c>
      <c r="Q393" s="53">
        <v>0</v>
      </c>
      <c r="R393" s="53">
        <v>0</v>
      </c>
      <c r="S393" s="3" t="s">
        <v>152</v>
      </c>
      <c r="T393" s="3" t="s">
        <v>76</v>
      </c>
      <c r="U393" s="3" t="s">
        <v>77</v>
      </c>
      <c r="V393" s="3" t="s">
        <v>76</v>
      </c>
      <c r="W393" s="3" t="s">
        <v>33</v>
      </c>
      <c r="X393" s="3" t="s">
        <v>78</v>
      </c>
      <c r="Y393" s="3" t="s">
        <v>35</v>
      </c>
      <c r="Z393" s="54">
        <v>44995</v>
      </c>
      <c r="AA393" s="54">
        <v>45382</v>
      </c>
      <c r="AB393" s="3" t="s">
        <v>36</v>
      </c>
      <c r="AC393" s="53">
        <v>2200000</v>
      </c>
      <c r="AD393" s="3" t="s">
        <v>77</v>
      </c>
      <c r="AE393" s="3" t="s">
        <v>37</v>
      </c>
    </row>
    <row r="394" spans="1:31" x14ac:dyDescent="0.3">
      <c r="A394" s="3" t="s">
        <v>704</v>
      </c>
      <c r="B394" s="3" t="s">
        <v>705</v>
      </c>
      <c r="C394" s="3" t="s">
        <v>1856</v>
      </c>
      <c r="D394" s="53">
        <v>1400000</v>
      </c>
      <c r="E394" s="53">
        <v>1400000</v>
      </c>
      <c r="F394" s="53">
        <v>0</v>
      </c>
      <c r="G394" s="53">
        <v>0</v>
      </c>
      <c r="H394" s="53">
        <v>0</v>
      </c>
      <c r="I394" s="53">
        <v>1471355.88</v>
      </c>
      <c r="J394" s="53">
        <v>105.09684857142857</v>
      </c>
      <c r="K394" s="53">
        <v>0</v>
      </c>
      <c r="L394" s="53">
        <v>0</v>
      </c>
      <c r="M394" s="53">
        <v>1471355.88</v>
      </c>
      <c r="N394" s="53">
        <v>0</v>
      </c>
      <c r="O394" s="53">
        <v>1471355.88</v>
      </c>
      <c r="P394" s="53">
        <v>0</v>
      </c>
      <c r="Q394" s="53">
        <v>0</v>
      </c>
      <c r="R394" s="53">
        <v>0</v>
      </c>
      <c r="S394" s="3" t="s">
        <v>152</v>
      </c>
      <c r="T394" s="3" t="s">
        <v>76</v>
      </c>
      <c r="U394" s="3" t="s">
        <v>77</v>
      </c>
      <c r="V394" s="3" t="s">
        <v>76</v>
      </c>
      <c r="W394" s="3" t="s">
        <v>33</v>
      </c>
      <c r="X394" s="3" t="s">
        <v>78</v>
      </c>
      <c r="Y394" s="3" t="s">
        <v>35</v>
      </c>
      <c r="Z394" s="54">
        <v>44995</v>
      </c>
      <c r="AA394" s="54">
        <v>45382</v>
      </c>
      <c r="AB394" s="3" t="s">
        <v>36</v>
      </c>
      <c r="AC394" s="53">
        <v>1400000</v>
      </c>
      <c r="AD394" s="3" t="s">
        <v>77</v>
      </c>
      <c r="AE394" s="3" t="s">
        <v>37</v>
      </c>
    </row>
    <row r="395" spans="1:31" x14ac:dyDescent="0.3">
      <c r="A395" s="3" t="s">
        <v>869</v>
      </c>
      <c r="B395" s="3" t="s">
        <v>870</v>
      </c>
      <c r="C395" s="3" t="s">
        <v>1858</v>
      </c>
      <c r="D395" s="53">
        <v>1275000</v>
      </c>
      <c r="E395" s="53">
        <v>1275000</v>
      </c>
      <c r="F395" s="53">
        <v>0</v>
      </c>
      <c r="G395" s="53">
        <v>0</v>
      </c>
      <c r="H395" s="53">
        <v>0</v>
      </c>
      <c r="I395" s="53">
        <v>168237.52</v>
      </c>
      <c r="J395" s="53">
        <v>13.195099607843137</v>
      </c>
      <c r="K395" s="53">
        <v>0</v>
      </c>
      <c r="L395" s="53">
        <v>0</v>
      </c>
      <c r="M395" s="53">
        <v>168237.52</v>
      </c>
      <c r="N395" s="53">
        <v>0</v>
      </c>
      <c r="O395" s="53">
        <v>168237.52</v>
      </c>
      <c r="P395" s="53">
        <v>0</v>
      </c>
      <c r="Q395" s="53">
        <v>0</v>
      </c>
      <c r="R395" s="53">
        <v>0</v>
      </c>
      <c r="S395" s="3" t="s">
        <v>50</v>
      </c>
      <c r="T395" s="3" t="s">
        <v>51</v>
      </c>
      <c r="U395" s="3" t="s">
        <v>52</v>
      </c>
      <c r="V395" s="3" t="s">
        <v>51</v>
      </c>
      <c r="W395" s="3" t="s">
        <v>33</v>
      </c>
      <c r="X395" s="3" t="s">
        <v>53</v>
      </c>
      <c r="Y395" s="3" t="s">
        <v>35</v>
      </c>
      <c r="Z395" s="54">
        <v>44996</v>
      </c>
      <c r="AA395" s="54">
        <v>45657</v>
      </c>
      <c r="AB395" s="3" t="s">
        <v>36</v>
      </c>
      <c r="AC395" s="53">
        <v>1400000</v>
      </c>
      <c r="AD395" s="3" t="s">
        <v>52</v>
      </c>
      <c r="AE395" s="3" t="s">
        <v>37</v>
      </c>
    </row>
    <row r="396" spans="1:31" x14ac:dyDescent="0.3">
      <c r="A396" s="3" t="s">
        <v>871</v>
      </c>
      <c r="B396" s="3" t="s">
        <v>872</v>
      </c>
      <c r="C396" s="3" t="s">
        <v>1858</v>
      </c>
      <c r="D396" s="53">
        <v>2300000</v>
      </c>
      <c r="E396" s="53">
        <v>2300000</v>
      </c>
      <c r="F396" s="53">
        <v>0</v>
      </c>
      <c r="G396" s="53">
        <v>0</v>
      </c>
      <c r="H396" s="53">
        <v>0</v>
      </c>
      <c r="I396" s="53">
        <v>2290381.11</v>
      </c>
      <c r="J396" s="53">
        <v>99.581787391304346</v>
      </c>
      <c r="K396" s="53">
        <v>0</v>
      </c>
      <c r="L396" s="53">
        <v>0</v>
      </c>
      <c r="M396" s="53">
        <v>2290381.11</v>
      </c>
      <c r="N396" s="53">
        <v>0</v>
      </c>
      <c r="O396" s="53">
        <v>2290381.11</v>
      </c>
      <c r="P396" s="53">
        <v>0</v>
      </c>
      <c r="Q396" s="53">
        <v>-10082.68</v>
      </c>
      <c r="R396" s="53">
        <v>0</v>
      </c>
      <c r="S396" s="3" t="s">
        <v>50</v>
      </c>
      <c r="T396" s="3" t="s">
        <v>51</v>
      </c>
      <c r="U396" s="3" t="s">
        <v>52</v>
      </c>
      <c r="V396" s="3" t="s">
        <v>51</v>
      </c>
      <c r="W396" s="3" t="s">
        <v>33</v>
      </c>
      <c r="X396" s="3" t="s">
        <v>53</v>
      </c>
      <c r="Y396" s="3" t="s">
        <v>35</v>
      </c>
      <c r="Z396" s="54">
        <v>44996</v>
      </c>
      <c r="AA396" s="54">
        <v>45657</v>
      </c>
      <c r="AB396" s="3" t="s">
        <v>36</v>
      </c>
      <c r="AC396" s="53">
        <v>2300000</v>
      </c>
      <c r="AD396" s="3" t="s">
        <v>52</v>
      </c>
      <c r="AE396" s="3" t="s">
        <v>37</v>
      </c>
    </row>
    <row r="397" spans="1:31" x14ac:dyDescent="0.3">
      <c r="A397" s="3" t="s">
        <v>510</v>
      </c>
      <c r="B397" s="3" t="s">
        <v>511</v>
      </c>
      <c r="C397" s="3" t="s">
        <v>1858</v>
      </c>
      <c r="D397" s="53">
        <v>1300000</v>
      </c>
      <c r="E397" s="53">
        <v>1300000</v>
      </c>
      <c r="F397" s="53">
        <v>0</v>
      </c>
      <c r="G397" s="53">
        <v>0</v>
      </c>
      <c r="H397" s="53">
        <v>0</v>
      </c>
      <c r="I397" s="53">
        <v>1344198.07</v>
      </c>
      <c r="J397" s="53">
        <v>103.39985153846155</v>
      </c>
      <c r="K397" s="53">
        <v>0</v>
      </c>
      <c r="L397" s="53">
        <v>0</v>
      </c>
      <c r="M397" s="53">
        <v>1344198.07</v>
      </c>
      <c r="N397" s="53">
        <v>0</v>
      </c>
      <c r="O397" s="53">
        <v>1344198.07</v>
      </c>
      <c r="P397" s="53">
        <v>0</v>
      </c>
      <c r="Q397" s="53">
        <v>0</v>
      </c>
      <c r="R397" s="53">
        <v>0</v>
      </c>
      <c r="S397" s="3" t="s">
        <v>50</v>
      </c>
      <c r="T397" s="3" t="s">
        <v>51</v>
      </c>
      <c r="U397" s="3" t="s">
        <v>52</v>
      </c>
      <c r="V397" s="3" t="s">
        <v>51</v>
      </c>
      <c r="W397" s="3" t="s">
        <v>33</v>
      </c>
      <c r="X397" s="3" t="s">
        <v>53</v>
      </c>
      <c r="Y397" s="3" t="s">
        <v>35</v>
      </c>
      <c r="Z397" s="54">
        <v>44996</v>
      </c>
      <c r="AA397" s="54">
        <v>45657</v>
      </c>
      <c r="AB397" s="3" t="s">
        <v>36</v>
      </c>
      <c r="AC397" s="53">
        <v>1300000</v>
      </c>
      <c r="AD397" s="3" t="s">
        <v>52</v>
      </c>
      <c r="AE397" s="3" t="s">
        <v>37</v>
      </c>
    </row>
    <row r="398" spans="1:31" x14ac:dyDescent="0.3">
      <c r="A398" s="3" t="s">
        <v>706</v>
      </c>
      <c r="B398" s="3" t="s">
        <v>707</v>
      </c>
      <c r="C398" s="3" t="s">
        <v>1858</v>
      </c>
      <c r="D398" s="53">
        <v>1600000</v>
      </c>
      <c r="E398" s="53">
        <v>1600000</v>
      </c>
      <c r="F398" s="53">
        <v>0</v>
      </c>
      <c r="G398" s="53">
        <v>0</v>
      </c>
      <c r="H398" s="53">
        <v>0</v>
      </c>
      <c r="I398" s="53">
        <v>1594217.45</v>
      </c>
      <c r="J398" s="53">
        <v>99.638590624999992</v>
      </c>
      <c r="K398" s="53">
        <v>0</v>
      </c>
      <c r="L398" s="53">
        <v>0</v>
      </c>
      <c r="M398" s="53">
        <v>1594217.45</v>
      </c>
      <c r="N398" s="53">
        <v>0</v>
      </c>
      <c r="O398" s="53">
        <v>1594217.45</v>
      </c>
      <c r="P398" s="53">
        <v>0</v>
      </c>
      <c r="Q398" s="53">
        <v>0</v>
      </c>
      <c r="R398" s="53">
        <v>0</v>
      </c>
      <c r="S398" s="3" t="s">
        <v>50</v>
      </c>
      <c r="T398" s="3" t="s">
        <v>51</v>
      </c>
      <c r="U398" s="3" t="s">
        <v>52</v>
      </c>
      <c r="V398" s="3" t="s">
        <v>51</v>
      </c>
      <c r="W398" s="3" t="s">
        <v>33</v>
      </c>
      <c r="X398" s="3" t="s">
        <v>53</v>
      </c>
      <c r="Y398" s="3" t="s">
        <v>35</v>
      </c>
      <c r="Z398" s="54">
        <v>44996</v>
      </c>
      <c r="AA398" s="54">
        <v>45657</v>
      </c>
      <c r="AB398" s="3" t="s">
        <v>36</v>
      </c>
      <c r="AC398" s="53">
        <v>1600000</v>
      </c>
      <c r="AD398" s="3" t="s">
        <v>52</v>
      </c>
      <c r="AE398" s="3" t="s">
        <v>37</v>
      </c>
    </row>
    <row r="399" spans="1:31" x14ac:dyDescent="0.3">
      <c r="A399" s="3" t="s">
        <v>708</v>
      </c>
      <c r="B399" s="3" t="s">
        <v>709</v>
      </c>
      <c r="C399" s="3" t="s">
        <v>1859</v>
      </c>
      <c r="D399" s="53">
        <v>2250000</v>
      </c>
      <c r="E399" s="53">
        <v>2250000</v>
      </c>
      <c r="F399" s="53">
        <v>0</v>
      </c>
      <c r="G399" s="53">
        <v>0</v>
      </c>
      <c r="H399" s="53">
        <v>0</v>
      </c>
      <c r="I399" s="53">
        <v>2249806.5699999998</v>
      </c>
      <c r="J399" s="53">
        <v>99.991403111111097</v>
      </c>
      <c r="K399" s="53">
        <v>0</v>
      </c>
      <c r="L399" s="53">
        <v>0</v>
      </c>
      <c r="M399" s="53">
        <v>2249806.5699999998</v>
      </c>
      <c r="N399" s="53">
        <v>0</v>
      </c>
      <c r="O399" s="53">
        <v>2249806.5699999998</v>
      </c>
      <c r="P399" s="53">
        <v>0</v>
      </c>
      <c r="Q399" s="53">
        <v>0</v>
      </c>
      <c r="R399" s="53">
        <v>0</v>
      </c>
      <c r="S399" s="3" t="s">
        <v>231</v>
      </c>
      <c r="T399" s="3" t="s">
        <v>162</v>
      </c>
      <c r="U399" s="3" t="s">
        <v>163</v>
      </c>
      <c r="V399" s="3" t="s">
        <v>162</v>
      </c>
      <c r="W399" s="3" t="s">
        <v>33</v>
      </c>
      <c r="X399" s="3" t="s">
        <v>164</v>
      </c>
      <c r="Y399" s="3" t="s">
        <v>35</v>
      </c>
      <c r="Z399" s="54">
        <v>44995</v>
      </c>
      <c r="AA399" s="54">
        <v>45382</v>
      </c>
      <c r="AB399" s="3" t="s">
        <v>36</v>
      </c>
      <c r="AC399" s="53">
        <v>2250000</v>
      </c>
      <c r="AD399" s="3" t="s">
        <v>163</v>
      </c>
      <c r="AE399" s="3" t="s">
        <v>37</v>
      </c>
    </row>
    <row r="400" spans="1:31" x14ac:dyDescent="0.3">
      <c r="A400" s="3" t="s">
        <v>710</v>
      </c>
      <c r="B400" s="3" t="s">
        <v>711</v>
      </c>
      <c r="C400" s="3" t="s">
        <v>1855</v>
      </c>
      <c r="D400" s="53">
        <v>680000</v>
      </c>
      <c r="E400" s="53">
        <v>680000</v>
      </c>
      <c r="F400" s="53">
        <v>0</v>
      </c>
      <c r="G400" s="53">
        <v>0</v>
      </c>
      <c r="H400" s="53">
        <v>0</v>
      </c>
      <c r="I400" s="53">
        <v>618398.5</v>
      </c>
      <c r="J400" s="53">
        <v>90.940955882352938</v>
      </c>
      <c r="K400" s="53">
        <v>0</v>
      </c>
      <c r="L400" s="53">
        <v>0</v>
      </c>
      <c r="M400" s="53">
        <v>618398.5</v>
      </c>
      <c r="N400" s="53">
        <v>0</v>
      </c>
      <c r="O400" s="53">
        <v>618398.5</v>
      </c>
      <c r="P400" s="53">
        <v>0</v>
      </c>
      <c r="Q400" s="53">
        <v>0</v>
      </c>
      <c r="R400" s="53">
        <v>0</v>
      </c>
      <c r="S400" s="3" t="s">
        <v>286</v>
      </c>
      <c r="T400" s="3" t="s">
        <v>57</v>
      </c>
      <c r="U400" s="3" t="s">
        <v>58</v>
      </c>
      <c r="V400" s="3" t="s">
        <v>57</v>
      </c>
      <c r="W400" s="3" t="s">
        <v>33</v>
      </c>
      <c r="X400" s="3" t="s">
        <v>59</v>
      </c>
      <c r="Y400" s="3" t="s">
        <v>35</v>
      </c>
      <c r="Z400" s="54">
        <v>44995</v>
      </c>
      <c r="AA400" s="54">
        <v>45657</v>
      </c>
      <c r="AB400" s="3" t="s">
        <v>36</v>
      </c>
      <c r="AC400" s="53">
        <v>680000</v>
      </c>
      <c r="AD400" s="3" t="s">
        <v>58</v>
      </c>
      <c r="AE400" s="3" t="s">
        <v>37</v>
      </c>
    </row>
    <row r="401" spans="1:31" x14ac:dyDescent="0.3">
      <c r="A401" s="3" t="s">
        <v>512</v>
      </c>
      <c r="B401" s="3" t="s">
        <v>513</v>
      </c>
      <c r="C401" s="3" t="s">
        <v>1854</v>
      </c>
      <c r="D401" s="53">
        <v>800000</v>
      </c>
      <c r="E401" s="53">
        <v>800000</v>
      </c>
      <c r="F401" s="53">
        <v>0</v>
      </c>
      <c r="G401" s="53">
        <v>0</v>
      </c>
      <c r="H401" s="53">
        <v>0</v>
      </c>
      <c r="I401" s="53">
        <v>611305.79</v>
      </c>
      <c r="J401" s="53">
        <v>76.41322375</v>
      </c>
      <c r="K401" s="53">
        <v>0</v>
      </c>
      <c r="L401" s="53">
        <v>0</v>
      </c>
      <c r="M401" s="53">
        <v>611305.79</v>
      </c>
      <c r="N401" s="53">
        <v>0</v>
      </c>
      <c r="O401" s="53">
        <v>611305.79</v>
      </c>
      <c r="P401" s="53">
        <v>0</v>
      </c>
      <c r="Q401" s="53">
        <v>0</v>
      </c>
      <c r="R401" s="53">
        <v>0</v>
      </c>
      <c r="S401" s="3" t="s">
        <v>72</v>
      </c>
      <c r="T401" s="3" t="s">
        <v>41</v>
      </c>
      <c r="U401" s="3" t="s">
        <v>42</v>
      </c>
      <c r="V401" s="3" t="s">
        <v>41</v>
      </c>
      <c r="W401" s="3" t="s">
        <v>33</v>
      </c>
      <c r="X401" s="3" t="s">
        <v>43</v>
      </c>
      <c r="Y401" s="3" t="s">
        <v>35</v>
      </c>
      <c r="Z401" s="54">
        <v>44995</v>
      </c>
      <c r="AA401" s="54">
        <v>45473</v>
      </c>
      <c r="AB401" s="3" t="s">
        <v>36</v>
      </c>
      <c r="AC401" s="53">
        <v>800000</v>
      </c>
      <c r="AD401" s="3" t="s">
        <v>42</v>
      </c>
      <c r="AE401" s="3" t="s">
        <v>37</v>
      </c>
    </row>
    <row r="402" spans="1:31" x14ac:dyDescent="0.3">
      <c r="A402" s="3" t="s">
        <v>957</v>
      </c>
      <c r="B402" s="3" t="s">
        <v>958</v>
      </c>
      <c r="C402" s="3" t="s">
        <v>1856</v>
      </c>
      <c r="D402" s="53">
        <v>21800000</v>
      </c>
      <c r="E402" s="53">
        <v>21800000</v>
      </c>
      <c r="F402" s="53">
        <v>32607.1</v>
      </c>
      <c r="G402" s="53">
        <v>-3446724</v>
      </c>
      <c r="H402" s="53">
        <v>-3446724</v>
      </c>
      <c r="I402" s="53">
        <v>18344841.640000001</v>
      </c>
      <c r="J402" s="53">
        <v>84.150649724770645</v>
      </c>
      <c r="K402" s="53">
        <v>0</v>
      </c>
      <c r="L402" s="53">
        <v>0</v>
      </c>
      <c r="M402" s="53">
        <v>21791565.640000001</v>
      </c>
      <c r="N402" s="53">
        <v>0</v>
      </c>
      <c r="O402" s="53">
        <v>18377448.739999998</v>
      </c>
      <c r="P402" s="53">
        <v>0</v>
      </c>
      <c r="Q402" s="53">
        <v>0</v>
      </c>
      <c r="R402" s="53">
        <v>0</v>
      </c>
      <c r="S402" s="3" t="s">
        <v>1784</v>
      </c>
      <c r="T402" s="3" t="s">
        <v>76</v>
      </c>
      <c r="U402" s="3" t="s">
        <v>77</v>
      </c>
      <c r="V402" s="3" t="s">
        <v>76</v>
      </c>
      <c r="W402" s="3" t="s">
        <v>33</v>
      </c>
      <c r="X402" s="3" t="s">
        <v>78</v>
      </c>
      <c r="Y402" s="3" t="s">
        <v>44</v>
      </c>
      <c r="Z402" s="54">
        <v>45013</v>
      </c>
      <c r="AA402" s="54">
        <v>45747</v>
      </c>
      <c r="AB402" s="3" t="s">
        <v>36</v>
      </c>
      <c r="AC402" s="53">
        <v>21800000</v>
      </c>
      <c r="AD402" s="3" t="s">
        <v>77</v>
      </c>
      <c r="AE402" s="3" t="s">
        <v>45</v>
      </c>
    </row>
    <row r="403" spans="1:31" x14ac:dyDescent="0.3">
      <c r="A403" s="3" t="s">
        <v>712</v>
      </c>
      <c r="B403" s="3" t="s">
        <v>713</v>
      </c>
      <c r="C403" s="3" t="s">
        <v>1855</v>
      </c>
      <c r="D403" s="53">
        <v>2457000</v>
      </c>
      <c r="E403" s="53">
        <v>2457000</v>
      </c>
      <c r="F403" s="53">
        <v>0</v>
      </c>
      <c r="G403" s="53">
        <v>0</v>
      </c>
      <c r="H403" s="53">
        <v>0</v>
      </c>
      <c r="I403" s="53">
        <v>2429243.21</v>
      </c>
      <c r="J403" s="53">
        <v>98.870297517297516</v>
      </c>
      <c r="K403" s="53">
        <v>0</v>
      </c>
      <c r="L403" s="53">
        <v>0</v>
      </c>
      <c r="M403" s="53">
        <v>2429243.21</v>
      </c>
      <c r="N403" s="53">
        <v>0</v>
      </c>
      <c r="O403" s="53">
        <v>2429243.21</v>
      </c>
      <c r="P403" s="53">
        <v>0</v>
      </c>
      <c r="Q403" s="53">
        <v>0</v>
      </c>
      <c r="R403" s="53">
        <v>0</v>
      </c>
      <c r="S403" s="3" t="s">
        <v>286</v>
      </c>
      <c r="T403" s="3" t="s">
        <v>57</v>
      </c>
      <c r="U403" s="3" t="s">
        <v>58</v>
      </c>
      <c r="V403" s="3" t="s">
        <v>57</v>
      </c>
      <c r="W403" s="3" t="s">
        <v>33</v>
      </c>
      <c r="X403" s="3" t="s">
        <v>59</v>
      </c>
      <c r="Y403" s="3" t="s">
        <v>35</v>
      </c>
      <c r="Z403" s="54">
        <v>45001</v>
      </c>
      <c r="AA403" s="54">
        <v>45747</v>
      </c>
      <c r="AB403" s="3" t="s">
        <v>36</v>
      </c>
      <c r="AC403" s="53">
        <v>2457000</v>
      </c>
      <c r="AD403" s="3" t="s">
        <v>58</v>
      </c>
      <c r="AE403" s="3" t="s">
        <v>37</v>
      </c>
    </row>
    <row r="404" spans="1:31" x14ac:dyDescent="0.3">
      <c r="A404" s="3" t="s">
        <v>959</v>
      </c>
      <c r="B404" s="3" t="s">
        <v>960</v>
      </c>
      <c r="C404" s="3" t="s">
        <v>1856</v>
      </c>
      <c r="D404" s="53">
        <v>700000</v>
      </c>
      <c r="E404" s="53">
        <v>700000</v>
      </c>
      <c r="F404" s="53">
        <v>0</v>
      </c>
      <c r="G404" s="53">
        <v>0</v>
      </c>
      <c r="H404" s="53">
        <v>0</v>
      </c>
      <c r="I404" s="53">
        <v>695107.66</v>
      </c>
      <c r="J404" s="53">
        <v>99.301094285714285</v>
      </c>
      <c r="K404" s="53">
        <v>0</v>
      </c>
      <c r="L404" s="53">
        <v>0</v>
      </c>
      <c r="M404" s="53">
        <v>695107.66</v>
      </c>
      <c r="N404" s="53">
        <v>0</v>
      </c>
      <c r="O404" s="53">
        <v>695107.66</v>
      </c>
      <c r="P404" s="53">
        <v>0</v>
      </c>
      <c r="Q404" s="53">
        <v>0</v>
      </c>
      <c r="R404" s="53">
        <v>0</v>
      </c>
      <c r="S404" s="3" t="s">
        <v>152</v>
      </c>
      <c r="T404" s="3" t="s">
        <v>76</v>
      </c>
      <c r="U404" s="3" t="s">
        <v>77</v>
      </c>
      <c r="V404" s="3" t="s">
        <v>76</v>
      </c>
      <c r="W404" s="3" t="s">
        <v>33</v>
      </c>
      <c r="X404" s="3" t="s">
        <v>78</v>
      </c>
      <c r="Y404" s="3" t="s">
        <v>265</v>
      </c>
      <c r="Z404" s="54">
        <v>45013</v>
      </c>
      <c r="AA404" s="54">
        <v>45382</v>
      </c>
      <c r="AB404" s="3" t="s">
        <v>36</v>
      </c>
      <c r="AC404" s="53">
        <v>700000</v>
      </c>
      <c r="AD404" s="3" t="s">
        <v>77</v>
      </c>
      <c r="AE404" s="3" t="s">
        <v>37</v>
      </c>
    </row>
    <row r="405" spans="1:31" x14ac:dyDescent="0.3">
      <c r="A405" s="3" t="s">
        <v>961</v>
      </c>
      <c r="B405" s="3" t="s">
        <v>962</v>
      </c>
      <c r="C405" s="3" t="s">
        <v>1858</v>
      </c>
      <c r="D405" s="53">
        <v>18200000</v>
      </c>
      <c r="E405" s="53">
        <v>18200000</v>
      </c>
      <c r="F405" s="53">
        <v>0</v>
      </c>
      <c r="G405" s="53">
        <v>0</v>
      </c>
      <c r="H405" s="53">
        <v>0</v>
      </c>
      <c r="I405" s="53">
        <v>18174915.699999999</v>
      </c>
      <c r="J405" s="53">
        <v>99.862174175824165</v>
      </c>
      <c r="K405" s="53">
        <v>0</v>
      </c>
      <c r="L405" s="53">
        <v>0</v>
      </c>
      <c r="M405" s="53">
        <v>17857432.670000002</v>
      </c>
      <c r="N405" s="53">
        <v>317483.03000000003</v>
      </c>
      <c r="O405" s="53">
        <v>18174915.699999999</v>
      </c>
      <c r="P405" s="53">
        <v>0</v>
      </c>
      <c r="Q405" s="53">
        <v>0</v>
      </c>
      <c r="R405" s="53">
        <v>0</v>
      </c>
      <c r="S405" s="3" t="s">
        <v>50</v>
      </c>
      <c r="T405" s="3" t="s">
        <v>51</v>
      </c>
      <c r="U405" s="3" t="s">
        <v>52</v>
      </c>
      <c r="V405" s="3" t="s">
        <v>51</v>
      </c>
      <c r="W405" s="3" t="s">
        <v>33</v>
      </c>
      <c r="X405" s="3" t="s">
        <v>53</v>
      </c>
      <c r="Y405" s="3" t="s">
        <v>44</v>
      </c>
      <c r="Z405" s="54">
        <v>45015</v>
      </c>
      <c r="AA405" s="54">
        <v>45747</v>
      </c>
      <c r="AB405" s="3" t="s">
        <v>36</v>
      </c>
      <c r="AC405" s="53">
        <v>18200000</v>
      </c>
      <c r="AD405" s="3" t="s">
        <v>52</v>
      </c>
      <c r="AE405" s="3" t="s">
        <v>2231</v>
      </c>
    </row>
    <row r="406" spans="1:31" x14ac:dyDescent="0.3">
      <c r="A406" s="3" t="s">
        <v>714</v>
      </c>
      <c r="B406" s="3" t="s">
        <v>715</v>
      </c>
      <c r="C406" s="3" t="s">
        <v>1859</v>
      </c>
      <c r="D406" s="53">
        <v>27000000</v>
      </c>
      <c r="E406" s="53">
        <v>27000000</v>
      </c>
      <c r="F406" s="53">
        <v>0</v>
      </c>
      <c r="G406" s="53">
        <v>0</v>
      </c>
      <c r="H406" s="53">
        <v>0</v>
      </c>
      <c r="I406" s="53">
        <v>27929295.34</v>
      </c>
      <c r="J406" s="53">
        <v>103.4418345925926</v>
      </c>
      <c r="K406" s="53">
        <v>0</v>
      </c>
      <c r="L406" s="53">
        <v>0</v>
      </c>
      <c r="M406" s="53">
        <v>27929295.34</v>
      </c>
      <c r="N406" s="53">
        <v>0</v>
      </c>
      <c r="O406" s="53">
        <v>27929295.34</v>
      </c>
      <c r="P406" s="53">
        <v>0</v>
      </c>
      <c r="Q406" s="53">
        <v>0</v>
      </c>
      <c r="R406" s="53">
        <v>0</v>
      </c>
      <c r="S406" s="3" t="s">
        <v>161</v>
      </c>
      <c r="T406" s="3" t="s">
        <v>162</v>
      </c>
      <c r="U406" s="3" t="s">
        <v>163</v>
      </c>
      <c r="V406" s="3" t="s">
        <v>162</v>
      </c>
      <c r="W406" s="3" t="s">
        <v>33</v>
      </c>
      <c r="X406" s="3" t="s">
        <v>164</v>
      </c>
      <c r="Y406" s="3" t="s">
        <v>35</v>
      </c>
      <c r="Z406" s="54">
        <v>45001</v>
      </c>
      <c r="AA406" s="54">
        <v>45382</v>
      </c>
      <c r="AB406" s="3" t="s">
        <v>36</v>
      </c>
      <c r="AC406" s="53">
        <v>27000000</v>
      </c>
      <c r="AD406" s="3" t="s">
        <v>163</v>
      </c>
      <c r="AE406" s="3" t="s">
        <v>37</v>
      </c>
    </row>
    <row r="407" spans="1:31" x14ac:dyDescent="0.3">
      <c r="A407" s="3" t="s">
        <v>716</v>
      </c>
      <c r="B407" s="3" t="s">
        <v>717</v>
      </c>
      <c r="C407" s="3" t="s">
        <v>1855</v>
      </c>
      <c r="D407" s="53">
        <v>1000000</v>
      </c>
      <c r="E407" s="53">
        <v>1000000</v>
      </c>
      <c r="F407" s="53">
        <v>0</v>
      </c>
      <c r="G407" s="53">
        <v>0</v>
      </c>
      <c r="H407" s="53">
        <v>0</v>
      </c>
      <c r="I407" s="53">
        <v>877415.23</v>
      </c>
      <c r="J407" s="53">
        <v>87.741523000000001</v>
      </c>
      <c r="K407" s="53">
        <v>0</v>
      </c>
      <c r="L407" s="53">
        <v>0</v>
      </c>
      <c r="M407" s="53">
        <v>877415.23</v>
      </c>
      <c r="N407" s="53">
        <v>0</v>
      </c>
      <c r="O407" s="53">
        <v>877415.23</v>
      </c>
      <c r="P407" s="53">
        <v>0</v>
      </c>
      <c r="Q407" s="53">
        <v>0</v>
      </c>
      <c r="R407" s="53">
        <v>0</v>
      </c>
      <c r="S407" s="3" t="s">
        <v>56</v>
      </c>
      <c r="T407" s="3" t="s">
        <v>57</v>
      </c>
      <c r="U407" s="3" t="s">
        <v>58</v>
      </c>
      <c r="V407" s="3" t="s">
        <v>57</v>
      </c>
      <c r="W407" s="3" t="s">
        <v>33</v>
      </c>
      <c r="X407" s="3" t="s">
        <v>59</v>
      </c>
      <c r="Y407" s="3" t="s">
        <v>35</v>
      </c>
      <c r="Z407" s="54">
        <v>45006</v>
      </c>
      <c r="AA407" s="54">
        <v>45443</v>
      </c>
      <c r="AB407" s="3" t="s">
        <v>36</v>
      </c>
      <c r="AC407" s="53">
        <v>1000000</v>
      </c>
      <c r="AD407" s="3" t="s">
        <v>58</v>
      </c>
      <c r="AE407" s="3" t="s">
        <v>37</v>
      </c>
    </row>
    <row r="408" spans="1:31" x14ac:dyDescent="0.3">
      <c r="A408" s="3" t="s">
        <v>718</v>
      </c>
      <c r="B408" s="3" t="s">
        <v>719</v>
      </c>
      <c r="C408" s="3" t="s">
        <v>1855</v>
      </c>
      <c r="D408" s="53">
        <v>1000000</v>
      </c>
      <c r="E408" s="53">
        <v>1000000</v>
      </c>
      <c r="F408" s="53">
        <v>0</v>
      </c>
      <c r="G408" s="53">
        <v>0</v>
      </c>
      <c r="H408" s="53">
        <v>0</v>
      </c>
      <c r="I408" s="53">
        <v>900983.71</v>
      </c>
      <c r="J408" s="53">
        <v>90.098371</v>
      </c>
      <c r="K408" s="53">
        <v>0</v>
      </c>
      <c r="L408" s="53">
        <v>0</v>
      </c>
      <c r="M408" s="53">
        <v>900983.71</v>
      </c>
      <c r="N408" s="53">
        <v>0</v>
      </c>
      <c r="O408" s="53">
        <v>900983.71</v>
      </c>
      <c r="P408" s="53">
        <v>0</v>
      </c>
      <c r="Q408" s="53">
        <v>0</v>
      </c>
      <c r="R408" s="53">
        <v>0</v>
      </c>
      <c r="S408" s="3" t="s">
        <v>56</v>
      </c>
      <c r="T408" s="3" t="s">
        <v>57</v>
      </c>
      <c r="U408" s="3" t="s">
        <v>58</v>
      </c>
      <c r="V408" s="3" t="s">
        <v>57</v>
      </c>
      <c r="W408" s="3" t="s">
        <v>33</v>
      </c>
      <c r="X408" s="3" t="s">
        <v>59</v>
      </c>
      <c r="Y408" s="3" t="s">
        <v>35</v>
      </c>
      <c r="Z408" s="54">
        <v>45006</v>
      </c>
      <c r="AA408" s="54">
        <v>45443</v>
      </c>
      <c r="AB408" s="3" t="s">
        <v>36</v>
      </c>
      <c r="AC408" s="53">
        <v>1000000</v>
      </c>
      <c r="AD408" s="3" t="s">
        <v>58</v>
      </c>
      <c r="AE408" s="3" t="s">
        <v>37</v>
      </c>
    </row>
    <row r="409" spans="1:31" x14ac:dyDescent="0.3">
      <c r="A409" s="3" t="s">
        <v>873</v>
      </c>
      <c r="B409" s="3" t="s">
        <v>874</v>
      </c>
      <c r="C409" s="3" t="s">
        <v>1853</v>
      </c>
      <c r="D409" s="53">
        <v>1000000</v>
      </c>
      <c r="E409" s="53">
        <v>1000000</v>
      </c>
      <c r="F409" s="53">
        <v>0</v>
      </c>
      <c r="G409" s="53">
        <v>0</v>
      </c>
      <c r="H409" s="53">
        <v>0</v>
      </c>
      <c r="I409" s="53">
        <v>1013082.14</v>
      </c>
      <c r="J409" s="53">
        <v>101.30821400000001</v>
      </c>
      <c r="K409" s="53">
        <v>0</v>
      </c>
      <c r="L409" s="53">
        <v>0</v>
      </c>
      <c r="M409" s="53">
        <v>1013082.14</v>
      </c>
      <c r="N409" s="53">
        <v>0</v>
      </c>
      <c r="O409" s="53">
        <v>1013082.14</v>
      </c>
      <c r="P409" s="53">
        <v>0</v>
      </c>
      <c r="Q409" s="53">
        <v>0</v>
      </c>
      <c r="R409" s="53">
        <v>0</v>
      </c>
      <c r="S409" s="3" t="s">
        <v>30</v>
      </c>
      <c r="T409" s="3" t="s">
        <v>31</v>
      </c>
      <c r="U409" s="3" t="s">
        <v>32</v>
      </c>
      <c r="V409" s="3" t="s">
        <v>31</v>
      </c>
      <c r="W409" s="3" t="s">
        <v>33</v>
      </c>
      <c r="X409" s="3" t="s">
        <v>34</v>
      </c>
      <c r="Y409" s="3" t="s">
        <v>35</v>
      </c>
      <c r="Z409" s="54">
        <v>45000</v>
      </c>
      <c r="AA409" s="54">
        <v>45930</v>
      </c>
      <c r="AB409" s="3" t="s">
        <v>36</v>
      </c>
      <c r="AC409" s="53">
        <v>1000000</v>
      </c>
      <c r="AD409" s="3" t="s">
        <v>32</v>
      </c>
      <c r="AE409" s="3" t="s">
        <v>37</v>
      </c>
    </row>
    <row r="410" spans="1:31" x14ac:dyDescent="0.3">
      <c r="A410" s="3" t="s">
        <v>720</v>
      </c>
      <c r="B410" s="3" t="s">
        <v>721</v>
      </c>
      <c r="C410" s="3" t="s">
        <v>1853</v>
      </c>
      <c r="D410" s="53">
        <v>1000000</v>
      </c>
      <c r="E410" s="53">
        <v>1000000</v>
      </c>
      <c r="F410" s="53">
        <v>0</v>
      </c>
      <c r="G410" s="53">
        <v>0</v>
      </c>
      <c r="H410" s="53">
        <v>0</v>
      </c>
      <c r="I410" s="53">
        <v>999870.91</v>
      </c>
      <c r="J410" s="53">
        <v>99.987091000000007</v>
      </c>
      <c r="K410" s="53">
        <v>0</v>
      </c>
      <c r="L410" s="53">
        <v>0</v>
      </c>
      <c r="M410" s="53">
        <v>999870.91</v>
      </c>
      <c r="N410" s="53">
        <v>0</v>
      </c>
      <c r="O410" s="53">
        <v>999870.91</v>
      </c>
      <c r="P410" s="53">
        <v>0</v>
      </c>
      <c r="Q410" s="53">
        <v>0</v>
      </c>
      <c r="R410" s="53">
        <v>0</v>
      </c>
      <c r="S410" s="3" t="s">
        <v>30</v>
      </c>
      <c r="T410" s="3" t="s">
        <v>31</v>
      </c>
      <c r="U410" s="3" t="s">
        <v>32</v>
      </c>
      <c r="V410" s="3" t="s">
        <v>31</v>
      </c>
      <c r="W410" s="3" t="s">
        <v>33</v>
      </c>
      <c r="X410" s="3" t="s">
        <v>34</v>
      </c>
      <c r="Y410" s="3" t="s">
        <v>35</v>
      </c>
      <c r="Z410" s="54">
        <v>45000</v>
      </c>
      <c r="AA410" s="54">
        <v>45930</v>
      </c>
      <c r="AB410" s="3" t="s">
        <v>36</v>
      </c>
      <c r="AC410" s="53">
        <v>1000000</v>
      </c>
      <c r="AD410" s="3" t="s">
        <v>32</v>
      </c>
      <c r="AE410" s="3" t="s">
        <v>37</v>
      </c>
    </row>
    <row r="411" spans="1:31" x14ac:dyDescent="0.3">
      <c r="A411" s="3" t="s">
        <v>722</v>
      </c>
      <c r="B411" s="3" t="s">
        <v>723</v>
      </c>
      <c r="C411" s="3" t="s">
        <v>1853</v>
      </c>
      <c r="D411" s="53">
        <v>1000000</v>
      </c>
      <c r="E411" s="53">
        <v>1000000</v>
      </c>
      <c r="F411" s="53">
        <v>0</v>
      </c>
      <c r="G411" s="53">
        <v>0</v>
      </c>
      <c r="H411" s="53">
        <v>0</v>
      </c>
      <c r="I411" s="53">
        <v>968917.03</v>
      </c>
      <c r="J411" s="53">
        <v>96.891703000000007</v>
      </c>
      <c r="K411" s="53">
        <v>0</v>
      </c>
      <c r="L411" s="53">
        <v>0</v>
      </c>
      <c r="M411" s="53">
        <v>968917.03</v>
      </c>
      <c r="N411" s="53">
        <v>0</v>
      </c>
      <c r="O411" s="53">
        <v>968917.03</v>
      </c>
      <c r="P411" s="53">
        <v>0</v>
      </c>
      <c r="Q411" s="53">
        <v>0</v>
      </c>
      <c r="R411" s="53">
        <v>0</v>
      </c>
      <c r="S411" s="3" t="s">
        <v>30</v>
      </c>
      <c r="T411" s="3" t="s">
        <v>31</v>
      </c>
      <c r="U411" s="3" t="s">
        <v>32</v>
      </c>
      <c r="V411" s="3" t="s">
        <v>31</v>
      </c>
      <c r="W411" s="3" t="s">
        <v>33</v>
      </c>
      <c r="X411" s="3" t="s">
        <v>34</v>
      </c>
      <c r="Y411" s="3" t="s">
        <v>35</v>
      </c>
      <c r="Z411" s="54">
        <v>45000</v>
      </c>
      <c r="AA411" s="54">
        <v>45565</v>
      </c>
      <c r="AB411" s="3" t="s">
        <v>36</v>
      </c>
      <c r="AC411" s="53">
        <v>1000000</v>
      </c>
      <c r="AD411" s="3" t="s">
        <v>32</v>
      </c>
      <c r="AE411" s="3" t="s">
        <v>37</v>
      </c>
    </row>
    <row r="412" spans="1:31" x14ac:dyDescent="0.3">
      <c r="A412" s="3" t="s">
        <v>724</v>
      </c>
      <c r="B412" s="3" t="s">
        <v>725</v>
      </c>
      <c r="C412" s="3" t="s">
        <v>1853</v>
      </c>
      <c r="D412" s="53">
        <v>2500000</v>
      </c>
      <c r="E412" s="53">
        <v>2500000</v>
      </c>
      <c r="F412" s="53">
        <v>0</v>
      </c>
      <c r="G412" s="53">
        <v>0</v>
      </c>
      <c r="H412" s="53">
        <v>0</v>
      </c>
      <c r="I412" s="53">
        <v>2499853.7599999998</v>
      </c>
      <c r="J412" s="53">
        <v>99.994150399999995</v>
      </c>
      <c r="K412" s="53">
        <v>0</v>
      </c>
      <c r="L412" s="53">
        <v>0</v>
      </c>
      <c r="M412" s="53">
        <v>2499853.7599999998</v>
      </c>
      <c r="N412" s="53">
        <v>0</v>
      </c>
      <c r="O412" s="53">
        <v>2499853.7599999998</v>
      </c>
      <c r="P412" s="53">
        <v>0</v>
      </c>
      <c r="Q412" s="53">
        <v>0</v>
      </c>
      <c r="R412" s="53">
        <v>0</v>
      </c>
      <c r="S412" s="3" t="s">
        <v>30</v>
      </c>
      <c r="T412" s="3" t="s">
        <v>31</v>
      </c>
      <c r="U412" s="3" t="s">
        <v>32</v>
      </c>
      <c r="V412" s="3" t="s">
        <v>31</v>
      </c>
      <c r="W412" s="3" t="s">
        <v>33</v>
      </c>
      <c r="X412" s="3" t="s">
        <v>34</v>
      </c>
      <c r="Y412" s="3" t="s">
        <v>35</v>
      </c>
      <c r="Z412" s="54">
        <v>45001</v>
      </c>
      <c r="AA412" s="54">
        <v>45565</v>
      </c>
      <c r="AB412" s="3" t="s">
        <v>36</v>
      </c>
      <c r="AC412" s="53">
        <v>2500000</v>
      </c>
      <c r="AD412" s="3" t="s">
        <v>32</v>
      </c>
      <c r="AE412" s="3" t="s">
        <v>37</v>
      </c>
    </row>
    <row r="413" spans="1:31" x14ac:dyDescent="0.3">
      <c r="A413" s="3" t="s">
        <v>726</v>
      </c>
      <c r="B413" s="3" t="s">
        <v>727</v>
      </c>
      <c r="C413" s="3" t="s">
        <v>1854</v>
      </c>
      <c r="D413" s="53">
        <v>800000</v>
      </c>
      <c r="E413" s="53">
        <v>800000</v>
      </c>
      <c r="F413" s="53">
        <v>0</v>
      </c>
      <c r="G413" s="53">
        <v>0</v>
      </c>
      <c r="H413" s="53">
        <v>0</v>
      </c>
      <c r="I413" s="53">
        <v>448614.43</v>
      </c>
      <c r="J413" s="53">
        <v>56.076803749999996</v>
      </c>
      <c r="K413" s="53">
        <v>0</v>
      </c>
      <c r="L413" s="53">
        <v>0</v>
      </c>
      <c r="M413" s="53">
        <v>448614.43</v>
      </c>
      <c r="N413" s="53">
        <v>0</v>
      </c>
      <c r="O413" s="53">
        <v>448614.43</v>
      </c>
      <c r="P413" s="53">
        <v>0</v>
      </c>
      <c r="Q413" s="53">
        <v>0</v>
      </c>
      <c r="R413" s="53">
        <v>0</v>
      </c>
      <c r="S413" s="3" t="s">
        <v>72</v>
      </c>
      <c r="T413" s="3" t="s">
        <v>41</v>
      </c>
      <c r="U413" s="3" t="s">
        <v>42</v>
      </c>
      <c r="V413" s="3" t="s">
        <v>41</v>
      </c>
      <c r="W413" s="3" t="s">
        <v>33</v>
      </c>
      <c r="X413" s="3" t="s">
        <v>43</v>
      </c>
      <c r="Y413" s="3" t="s">
        <v>35</v>
      </c>
      <c r="Z413" s="54">
        <v>45001</v>
      </c>
      <c r="AA413" s="54">
        <v>45473</v>
      </c>
      <c r="AB413" s="3" t="s">
        <v>36</v>
      </c>
      <c r="AC413" s="53">
        <v>800000</v>
      </c>
      <c r="AD413" s="3" t="s">
        <v>42</v>
      </c>
      <c r="AE413" s="3" t="s">
        <v>37</v>
      </c>
    </row>
    <row r="414" spans="1:31" x14ac:dyDescent="0.3">
      <c r="A414" s="3" t="s">
        <v>728</v>
      </c>
      <c r="B414" s="3" t="s">
        <v>729</v>
      </c>
      <c r="C414" s="3" t="s">
        <v>1854</v>
      </c>
      <c r="D414" s="53">
        <v>2200000</v>
      </c>
      <c r="E414" s="53">
        <v>2200000</v>
      </c>
      <c r="F414" s="53">
        <v>0</v>
      </c>
      <c r="G414" s="53">
        <v>0</v>
      </c>
      <c r="H414" s="53">
        <v>0</v>
      </c>
      <c r="I414" s="53">
        <v>2107091.63</v>
      </c>
      <c r="J414" s="53">
        <v>95.776892272727267</v>
      </c>
      <c r="K414" s="53">
        <v>0</v>
      </c>
      <c r="L414" s="53">
        <v>0</v>
      </c>
      <c r="M414" s="53">
        <v>2107091.63</v>
      </c>
      <c r="N414" s="53">
        <v>0</v>
      </c>
      <c r="O414" s="53">
        <v>2107091.63</v>
      </c>
      <c r="P414" s="53">
        <v>0</v>
      </c>
      <c r="Q414" s="53">
        <v>0</v>
      </c>
      <c r="R414" s="53">
        <v>0</v>
      </c>
      <c r="S414" s="3" t="s">
        <v>72</v>
      </c>
      <c r="T414" s="3" t="s">
        <v>41</v>
      </c>
      <c r="U414" s="3" t="s">
        <v>42</v>
      </c>
      <c r="V414" s="3" t="s">
        <v>41</v>
      </c>
      <c r="W414" s="3" t="s">
        <v>33</v>
      </c>
      <c r="X414" s="3" t="s">
        <v>43</v>
      </c>
      <c r="Y414" s="3" t="s">
        <v>35</v>
      </c>
      <c r="Z414" s="54">
        <v>45005</v>
      </c>
      <c r="AA414" s="54">
        <v>45351</v>
      </c>
      <c r="AB414" s="3" t="s">
        <v>36</v>
      </c>
      <c r="AC414" s="53">
        <v>2200000</v>
      </c>
      <c r="AD414" s="3" t="s">
        <v>42</v>
      </c>
      <c r="AE414" s="3" t="s">
        <v>37</v>
      </c>
    </row>
    <row r="415" spans="1:31" x14ac:dyDescent="0.3">
      <c r="A415" s="3" t="s">
        <v>514</v>
      </c>
      <c r="B415" s="3" t="s">
        <v>515</v>
      </c>
      <c r="C415" s="3" t="s">
        <v>1856</v>
      </c>
      <c r="D415" s="53">
        <v>7400000</v>
      </c>
      <c r="E415" s="53">
        <v>7400000</v>
      </c>
      <c r="F415" s="53">
        <v>0</v>
      </c>
      <c r="G415" s="53">
        <v>0</v>
      </c>
      <c r="H415" s="53">
        <v>0</v>
      </c>
      <c r="I415" s="53">
        <v>7988053.6900000004</v>
      </c>
      <c r="J415" s="53">
        <v>107.94667148648649</v>
      </c>
      <c r="K415" s="53">
        <v>0</v>
      </c>
      <c r="L415" s="53">
        <v>0</v>
      </c>
      <c r="M415" s="53">
        <v>7988053.6900000004</v>
      </c>
      <c r="N415" s="53">
        <v>0</v>
      </c>
      <c r="O415" s="53">
        <v>7988053.6900000004</v>
      </c>
      <c r="P415" s="53">
        <v>0</v>
      </c>
      <c r="Q415" s="53">
        <v>0</v>
      </c>
      <c r="R415" s="53">
        <v>0</v>
      </c>
      <c r="S415" s="3" t="s">
        <v>152</v>
      </c>
      <c r="T415" s="3" t="s">
        <v>76</v>
      </c>
      <c r="U415" s="3" t="s">
        <v>77</v>
      </c>
      <c r="V415" s="3" t="s">
        <v>76</v>
      </c>
      <c r="W415" s="3" t="s">
        <v>33</v>
      </c>
      <c r="X415" s="3" t="s">
        <v>78</v>
      </c>
      <c r="Y415" s="3" t="s">
        <v>35</v>
      </c>
      <c r="Z415" s="54">
        <v>45005</v>
      </c>
      <c r="AA415" s="54">
        <v>45382</v>
      </c>
      <c r="AB415" s="3" t="s">
        <v>36</v>
      </c>
      <c r="AC415" s="53">
        <v>7400000</v>
      </c>
      <c r="AD415" s="3" t="s">
        <v>77</v>
      </c>
      <c r="AE415" s="3" t="s">
        <v>37</v>
      </c>
    </row>
    <row r="416" spans="1:31" x14ac:dyDescent="0.3">
      <c r="A416" s="3" t="s">
        <v>963</v>
      </c>
      <c r="B416" s="3" t="s">
        <v>964</v>
      </c>
      <c r="C416" s="3" t="s">
        <v>1854</v>
      </c>
      <c r="D416" s="53">
        <v>2000000</v>
      </c>
      <c r="E416" s="53">
        <v>2000000</v>
      </c>
      <c r="F416" s="53">
        <v>0</v>
      </c>
      <c r="G416" s="53">
        <v>0</v>
      </c>
      <c r="H416" s="53">
        <v>0</v>
      </c>
      <c r="I416" s="53">
        <v>2147794.46</v>
      </c>
      <c r="J416" s="53">
        <v>107.389723</v>
      </c>
      <c r="K416" s="53">
        <v>0</v>
      </c>
      <c r="L416" s="53">
        <v>0</v>
      </c>
      <c r="M416" s="53">
        <v>2147794.46</v>
      </c>
      <c r="N416" s="53">
        <v>0</v>
      </c>
      <c r="O416" s="53">
        <v>2147794.46</v>
      </c>
      <c r="P416" s="53">
        <v>0</v>
      </c>
      <c r="Q416" s="53">
        <v>0</v>
      </c>
      <c r="R416" s="53">
        <v>0</v>
      </c>
      <c r="S416" s="3" t="s">
        <v>72</v>
      </c>
      <c r="T416" s="3" t="s">
        <v>41</v>
      </c>
      <c r="U416" s="3" t="s">
        <v>42</v>
      </c>
      <c r="V416" s="3" t="s">
        <v>41</v>
      </c>
      <c r="W416" s="3" t="s">
        <v>33</v>
      </c>
      <c r="X416" s="3" t="s">
        <v>43</v>
      </c>
      <c r="Y416" s="3" t="s">
        <v>265</v>
      </c>
      <c r="Z416" s="54">
        <v>45007</v>
      </c>
      <c r="AA416" s="54">
        <v>45382</v>
      </c>
      <c r="AB416" s="3" t="s">
        <v>36</v>
      </c>
      <c r="AC416" s="53">
        <v>2000000</v>
      </c>
      <c r="AD416" s="3" t="s">
        <v>42</v>
      </c>
      <c r="AE416" s="3" t="s">
        <v>37</v>
      </c>
    </row>
    <row r="417" spans="1:31" x14ac:dyDescent="0.3">
      <c r="A417" s="3" t="s">
        <v>965</v>
      </c>
      <c r="B417" s="3" t="s">
        <v>966</v>
      </c>
      <c r="C417" s="3" t="s">
        <v>1860</v>
      </c>
      <c r="D417" s="53">
        <v>1050000</v>
      </c>
      <c r="E417" s="53">
        <v>1050000</v>
      </c>
      <c r="F417" s="53">
        <v>0</v>
      </c>
      <c r="G417" s="53">
        <v>0</v>
      </c>
      <c r="H417" s="53">
        <v>0</v>
      </c>
      <c r="I417" s="53">
        <v>1142546.71</v>
      </c>
      <c r="J417" s="53">
        <v>108.81397238095238</v>
      </c>
      <c r="K417" s="53">
        <v>0</v>
      </c>
      <c r="L417" s="53">
        <v>0</v>
      </c>
      <c r="M417" s="53">
        <v>1142546.71</v>
      </c>
      <c r="N417" s="53">
        <v>0</v>
      </c>
      <c r="O417" s="53">
        <v>1142546.71</v>
      </c>
      <c r="P417" s="53">
        <v>0</v>
      </c>
      <c r="Q417" s="53">
        <v>0</v>
      </c>
      <c r="R417" s="53">
        <v>0</v>
      </c>
      <c r="S417" s="3" t="s">
        <v>129</v>
      </c>
      <c r="T417" s="3" t="s">
        <v>112</v>
      </c>
      <c r="U417" s="3" t="s">
        <v>113</v>
      </c>
      <c r="V417" s="3" t="s">
        <v>112</v>
      </c>
      <c r="W417" s="3" t="s">
        <v>33</v>
      </c>
      <c r="X417" s="3" t="s">
        <v>114</v>
      </c>
      <c r="Y417" s="3" t="s">
        <v>265</v>
      </c>
      <c r="Z417" s="54">
        <v>45007</v>
      </c>
      <c r="AA417" s="54">
        <v>45382</v>
      </c>
      <c r="AB417" s="3" t="s">
        <v>36</v>
      </c>
      <c r="AC417" s="53">
        <v>1050000</v>
      </c>
      <c r="AD417" s="3" t="s">
        <v>113</v>
      </c>
      <c r="AE417" s="3" t="s">
        <v>37</v>
      </c>
    </row>
    <row r="418" spans="1:31" x14ac:dyDescent="0.3">
      <c r="A418" s="3" t="s">
        <v>730</v>
      </c>
      <c r="B418" s="3" t="s">
        <v>731</v>
      </c>
      <c r="C418" s="3" t="s">
        <v>1860</v>
      </c>
      <c r="D418" s="53">
        <v>1800000</v>
      </c>
      <c r="E418" s="53">
        <v>1800000</v>
      </c>
      <c r="F418" s="53">
        <v>0</v>
      </c>
      <c r="G418" s="53">
        <v>0</v>
      </c>
      <c r="H418" s="53">
        <v>0</v>
      </c>
      <c r="I418" s="53">
        <v>1778866.35</v>
      </c>
      <c r="J418" s="53">
        <v>98.825908333333345</v>
      </c>
      <c r="K418" s="53">
        <v>0</v>
      </c>
      <c r="L418" s="53">
        <v>0</v>
      </c>
      <c r="M418" s="53">
        <v>1778866.35</v>
      </c>
      <c r="N418" s="53">
        <v>0</v>
      </c>
      <c r="O418" s="53">
        <v>1778866.35</v>
      </c>
      <c r="P418" s="53">
        <v>0</v>
      </c>
      <c r="Q418" s="53">
        <v>0</v>
      </c>
      <c r="R418" s="53">
        <v>0</v>
      </c>
      <c r="S418" s="3" t="s">
        <v>129</v>
      </c>
      <c r="T418" s="3" t="s">
        <v>112</v>
      </c>
      <c r="U418" s="3" t="s">
        <v>113</v>
      </c>
      <c r="V418" s="3" t="s">
        <v>112</v>
      </c>
      <c r="W418" s="3" t="s">
        <v>33</v>
      </c>
      <c r="X418" s="3" t="s">
        <v>114</v>
      </c>
      <c r="Y418" s="3" t="s">
        <v>35</v>
      </c>
      <c r="Z418" s="54">
        <v>45010</v>
      </c>
      <c r="AA418" s="54">
        <v>45657</v>
      </c>
      <c r="AB418" s="3" t="s">
        <v>36</v>
      </c>
      <c r="AC418" s="53">
        <v>1800000</v>
      </c>
      <c r="AD418" s="3" t="s">
        <v>113</v>
      </c>
      <c r="AE418" s="3" t="s">
        <v>37</v>
      </c>
    </row>
    <row r="419" spans="1:31" x14ac:dyDescent="0.3">
      <c r="A419" s="3" t="s">
        <v>967</v>
      </c>
      <c r="B419" s="3" t="s">
        <v>968</v>
      </c>
      <c r="C419" s="3" t="s">
        <v>1853</v>
      </c>
      <c r="D419" s="53">
        <v>4900000</v>
      </c>
      <c r="E419" s="53">
        <v>4900000</v>
      </c>
      <c r="F419" s="53">
        <v>0</v>
      </c>
      <c r="G419" s="53">
        <v>0</v>
      </c>
      <c r="H419" s="53">
        <v>0</v>
      </c>
      <c r="I419" s="53">
        <v>4057062.9</v>
      </c>
      <c r="J419" s="53">
        <v>82.79720204081633</v>
      </c>
      <c r="K419" s="53">
        <v>0</v>
      </c>
      <c r="L419" s="53">
        <v>0</v>
      </c>
      <c r="M419" s="53">
        <v>2561547.1</v>
      </c>
      <c r="N419" s="53">
        <v>1495515.8</v>
      </c>
      <c r="O419" s="53">
        <v>4057062.9</v>
      </c>
      <c r="P419" s="53">
        <v>0</v>
      </c>
      <c r="Q419" s="53">
        <v>0</v>
      </c>
      <c r="R419" s="53">
        <v>0</v>
      </c>
      <c r="S419" s="3" t="s">
        <v>391</v>
      </c>
      <c r="T419" s="3" t="s">
        <v>31</v>
      </c>
      <c r="U419" s="3" t="s">
        <v>32</v>
      </c>
      <c r="V419" s="3" t="s">
        <v>31</v>
      </c>
      <c r="W419" s="3" t="s">
        <v>33</v>
      </c>
      <c r="X419" s="3" t="s">
        <v>34</v>
      </c>
      <c r="Y419" s="3" t="s">
        <v>44</v>
      </c>
      <c r="Z419" s="54">
        <v>45015</v>
      </c>
      <c r="AA419" s="54">
        <v>45565</v>
      </c>
      <c r="AB419" s="3" t="s">
        <v>36</v>
      </c>
      <c r="AC419" s="53">
        <v>4900000</v>
      </c>
      <c r="AD419" s="3" t="s">
        <v>32</v>
      </c>
      <c r="AE419" s="3" t="s">
        <v>45</v>
      </c>
    </row>
    <row r="420" spans="1:31" x14ac:dyDescent="0.3">
      <c r="A420" s="3" t="s">
        <v>969</v>
      </c>
      <c r="B420" s="3" t="s">
        <v>970</v>
      </c>
      <c r="C420" s="3" t="s">
        <v>1858</v>
      </c>
      <c r="D420" s="53">
        <v>10000000</v>
      </c>
      <c r="E420" s="53">
        <v>10000000</v>
      </c>
      <c r="F420" s="53">
        <v>0</v>
      </c>
      <c r="G420" s="53">
        <v>0</v>
      </c>
      <c r="H420" s="53">
        <v>0</v>
      </c>
      <c r="I420" s="53">
        <v>9994860.8499999996</v>
      </c>
      <c r="J420" s="53">
        <v>99.948608499999992</v>
      </c>
      <c r="K420" s="53">
        <v>0</v>
      </c>
      <c r="L420" s="53">
        <v>0</v>
      </c>
      <c r="M420" s="53">
        <v>9856237.6300000008</v>
      </c>
      <c r="N420" s="53">
        <v>138623.22</v>
      </c>
      <c r="O420" s="53">
        <v>9994860.8499999996</v>
      </c>
      <c r="P420" s="53">
        <v>0</v>
      </c>
      <c r="Q420" s="53">
        <v>0</v>
      </c>
      <c r="R420" s="53">
        <v>0</v>
      </c>
      <c r="S420" s="3" t="s">
        <v>50</v>
      </c>
      <c r="T420" s="3" t="s">
        <v>51</v>
      </c>
      <c r="U420" s="3" t="s">
        <v>52</v>
      </c>
      <c r="V420" s="3" t="s">
        <v>51</v>
      </c>
      <c r="W420" s="3" t="s">
        <v>33</v>
      </c>
      <c r="X420" s="3" t="s">
        <v>53</v>
      </c>
      <c r="Y420" s="3" t="s">
        <v>44</v>
      </c>
      <c r="Z420" s="54">
        <v>45014</v>
      </c>
      <c r="AA420" s="54">
        <v>45657</v>
      </c>
      <c r="AB420" s="3" t="s">
        <v>36</v>
      </c>
      <c r="AC420" s="53">
        <v>10000000</v>
      </c>
      <c r="AD420" s="3" t="s">
        <v>52</v>
      </c>
      <c r="AE420" s="3" t="s">
        <v>2231</v>
      </c>
    </row>
    <row r="421" spans="1:31" x14ac:dyDescent="0.3">
      <c r="A421" s="3" t="s">
        <v>971</v>
      </c>
      <c r="B421" s="3" t="s">
        <v>972</v>
      </c>
      <c r="C421" s="3" t="s">
        <v>1859</v>
      </c>
      <c r="D421" s="53">
        <v>10000000</v>
      </c>
      <c r="E421" s="53">
        <v>10000000</v>
      </c>
      <c r="F421" s="53">
        <v>434452.19</v>
      </c>
      <c r="G421" s="53">
        <v>0</v>
      </c>
      <c r="H421" s="53">
        <v>0</v>
      </c>
      <c r="I421" s="53">
        <v>9559133.6799999997</v>
      </c>
      <c r="J421" s="53">
        <v>95.591336799999993</v>
      </c>
      <c r="K421" s="53">
        <v>0</v>
      </c>
      <c r="L421" s="53">
        <v>0</v>
      </c>
      <c r="M421" s="53">
        <v>6699413.3600000003</v>
      </c>
      <c r="N421" s="53">
        <v>2859720.32</v>
      </c>
      <c r="O421" s="53">
        <v>9993585.8699999992</v>
      </c>
      <c r="P421" s="53">
        <v>0</v>
      </c>
      <c r="Q421" s="53">
        <v>0</v>
      </c>
      <c r="R421" s="53">
        <v>0</v>
      </c>
      <c r="S421" s="3" t="s">
        <v>231</v>
      </c>
      <c r="T421" s="3" t="s">
        <v>162</v>
      </c>
      <c r="U421" s="3" t="s">
        <v>163</v>
      </c>
      <c r="V421" s="3" t="s">
        <v>162</v>
      </c>
      <c r="W421" s="3" t="s">
        <v>33</v>
      </c>
      <c r="X421" s="3" t="s">
        <v>164</v>
      </c>
      <c r="Y421" s="3" t="s">
        <v>44</v>
      </c>
      <c r="Z421" s="54">
        <v>45015</v>
      </c>
      <c r="AA421" s="54">
        <v>45747</v>
      </c>
      <c r="AB421" s="3" t="s">
        <v>36</v>
      </c>
      <c r="AC421" s="53">
        <v>10000000</v>
      </c>
      <c r="AD421" s="3" t="s">
        <v>163</v>
      </c>
      <c r="AE421" s="3" t="s">
        <v>2231</v>
      </c>
    </row>
    <row r="422" spans="1:31" x14ac:dyDescent="0.3">
      <c r="A422" s="3" t="s">
        <v>973</v>
      </c>
      <c r="B422" s="3" t="s">
        <v>974</v>
      </c>
      <c r="C422" s="3" t="s">
        <v>1854</v>
      </c>
      <c r="D422" s="53">
        <v>16600000</v>
      </c>
      <c r="E422" s="53">
        <v>16600000</v>
      </c>
      <c r="F422" s="53">
        <v>488328.15</v>
      </c>
      <c r="G422" s="53">
        <v>-0.06</v>
      </c>
      <c r="H422" s="53">
        <v>-0.06</v>
      </c>
      <c r="I422" s="53">
        <v>15346013.779999999</v>
      </c>
      <c r="J422" s="53">
        <v>92.445866144578304</v>
      </c>
      <c r="K422" s="53">
        <v>0</v>
      </c>
      <c r="L422" s="53">
        <v>0</v>
      </c>
      <c r="M422" s="53">
        <v>6054016.0199999996</v>
      </c>
      <c r="N422" s="53">
        <v>9291997.8200000003</v>
      </c>
      <c r="O422" s="53">
        <v>15834341.93</v>
      </c>
      <c r="P422" s="53">
        <v>0</v>
      </c>
      <c r="Q422" s="53">
        <v>0</v>
      </c>
      <c r="R422" s="53">
        <v>0</v>
      </c>
      <c r="S422" s="3" t="s">
        <v>72</v>
      </c>
      <c r="T422" s="3" t="s">
        <v>41</v>
      </c>
      <c r="U422" s="3" t="s">
        <v>42</v>
      </c>
      <c r="V422" s="3" t="s">
        <v>41</v>
      </c>
      <c r="W422" s="3" t="s">
        <v>33</v>
      </c>
      <c r="X422" s="3" t="s">
        <v>43</v>
      </c>
      <c r="Y422" s="3" t="s">
        <v>44</v>
      </c>
      <c r="Z422" s="54">
        <v>45016</v>
      </c>
      <c r="AA422" s="54">
        <v>45747</v>
      </c>
      <c r="AB422" s="3" t="s">
        <v>36</v>
      </c>
      <c r="AC422" s="53">
        <v>16600000</v>
      </c>
      <c r="AD422" s="3" t="s">
        <v>42</v>
      </c>
      <c r="AE422" s="3" t="s">
        <v>2231</v>
      </c>
    </row>
    <row r="423" spans="1:31" x14ac:dyDescent="0.3">
      <c r="A423" s="3" t="s">
        <v>975</v>
      </c>
      <c r="B423" s="3" t="s">
        <v>976</v>
      </c>
      <c r="C423" s="3" t="s">
        <v>1860</v>
      </c>
      <c r="D423" s="53">
        <v>10000000</v>
      </c>
      <c r="E423" s="53">
        <v>10000000</v>
      </c>
      <c r="F423" s="53">
        <v>52171.360000000001</v>
      </c>
      <c r="G423" s="53">
        <v>0</v>
      </c>
      <c r="H423" s="53">
        <v>0</v>
      </c>
      <c r="I423" s="53">
        <v>9839590.5399999991</v>
      </c>
      <c r="J423" s="53">
        <v>98.39590539999999</v>
      </c>
      <c r="K423" s="53">
        <v>0</v>
      </c>
      <c r="L423" s="53">
        <v>0</v>
      </c>
      <c r="M423" s="53">
        <v>0</v>
      </c>
      <c r="N423" s="53">
        <v>9839590.5399999991</v>
      </c>
      <c r="O423" s="53">
        <v>9891761.9000000004</v>
      </c>
      <c r="P423" s="53">
        <v>0</v>
      </c>
      <c r="Q423" s="53">
        <v>0</v>
      </c>
      <c r="R423" s="53">
        <v>0</v>
      </c>
      <c r="S423" s="3" t="s">
        <v>129</v>
      </c>
      <c r="T423" s="3" t="s">
        <v>112</v>
      </c>
      <c r="U423" s="3" t="s">
        <v>113</v>
      </c>
      <c r="V423" s="3" t="s">
        <v>112</v>
      </c>
      <c r="W423" s="3" t="s">
        <v>33</v>
      </c>
      <c r="X423" s="3" t="s">
        <v>114</v>
      </c>
      <c r="Y423" s="3" t="s">
        <v>44</v>
      </c>
      <c r="Z423" s="54">
        <v>45015</v>
      </c>
      <c r="AA423" s="54">
        <v>45747</v>
      </c>
      <c r="AB423" s="3" t="s">
        <v>36</v>
      </c>
      <c r="AC423" s="53">
        <v>10000000</v>
      </c>
      <c r="AD423" s="3" t="s">
        <v>113</v>
      </c>
      <c r="AE423" s="3" t="s">
        <v>2231</v>
      </c>
    </row>
    <row r="424" spans="1:31" x14ac:dyDescent="0.3">
      <c r="A424" s="3" t="s">
        <v>977</v>
      </c>
      <c r="B424" s="3" t="s">
        <v>954</v>
      </c>
      <c r="C424" s="3" t="s">
        <v>1855</v>
      </c>
      <c r="D424" s="53">
        <v>3000000</v>
      </c>
      <c r="E424" s="53">
        <v>3000000</v>
      </c>
      <c r="F424" s="53">
        <v>0</v>
      </c>
      <c r="G424" s="53">
        <v>0</v>
      </c>
      <c r="H424" s="53">
        <v>0</v>
      </c>
      <c r="I424" s="53">
        <v>2975994.11</v>
      </c>
      <c r="J424" s="53">
        <v>99.199803666666668</v>
      </c>
      <c r="K424" s="53">
        <v>0</v>
      </c>
      <c r="L424" s="53">
        <v>0</v>
      </c>
      <c r="M424" s="53">
        <v>0</v>
      </c>
      <c r="N424" s="53">
        <v>2975994.11</v>
      </c>
      <c r="O424" s="53">
        <v>2975994.11</v>
      </c>
      <c r="P424" s="53">
        <v>0</v>
      </c>
      <c r="Q424" s="53">
        <v>0</v>
      </c>
      <c r="R424" s="53">
        <v>0</v>
      </c>
      <c r="S424" s="3" t="s">
        <v>56</v>
      </c>
      <c r="T424" s="3" t="s">
        <v>57</v>
      </c>
      <c r="U424" s="3" t="s">
        <v>58</v>
      </c>
      <c r="V424" s="3" t="s">
        <v>57</v>
      </c>
      <c r="W424" s="3" t="s">
        <v>33</v>
      </c>
      <c r="X424" s="3" t="s">
        <v>59</v>
      </c>
      <c r="Y424" s="3" t="s">
        <v>44</v>
      </c>
      <c r="Z424" s="54">
        <v>45015</v>
      </c>
      <c r="AA424" s="54">
        <v>45808</v>
      </c>
      <c r="AB424" s="3" t="s">
        <v>36</v>
      </c>
      <c r="AC424" s="53">
        <v>3000000</v>
      </c>
      <c r="AD424" s="3" t="s">
        <v>58</v>
      </c>
      <c r="AE424" s="3" t="s">
        <v>45</v>
      </c>
    </row>
    <row r="425" spans="1:31" x14ac:dyDescent="0.3">
      <c r="A425" s="3" t="s">
        <v>732</v>
      </c>
      <c r="B425" s="3" t="s">
        <v>733</v>
      </c>
      <c r="C425" s="3" t="s">
        <v>1854</v>
      </c>
      <c r="D425" s="53">
        <v>2600000</v>
      </c>
      <c r="E425" s="53">
        <v>2600000</v>
      </c>
      <c r="F425" s="53">
        <v>0</v>
      </c>
      <c r="G425" s="53">
        <v>0</v>
      </c>
      <c r="H425" s="53">
        <v>0</v>
      </c>
      <c r="I425" s="53">
        <v>2399742.09</v>
      </c>
      <c r="J425" s="53">
        <v>92.297772692307689</v>
      </c>
      <c r="K425" s="53">
        <v>0</v>
      </c>
      <c r="L425" s="53">
        <v>0</v>
      </c>
      <c r="M425" s="53">
        <v>2399742.09</v>
      </c>
      <c r="N425" s="53">
        <v>0</v>
      </c>
      <c r="O425" s="53">
        <v>2399742.09</v>
      </c>
      <c r="P425" s="53">
        <v>0</v>
      </c>
      <c r="Q425" s="53">
        <v>0</v>
      </c>
      <c r="R425" s="53">
        <v>0</v>
      </c>
      <c r="S425" s="3" t="s">
        <v>72</v>
      </c>
      <c r="T425" s="3" t="s">
        <v>41</v>
      </c>
      <c r="U425" s="3" t="s">
        <v>42</v>
      </c>
      <c r="V425" s="3" t="s">
        <v>41</v>
      </c>
      <c r="W425" s="3" t="s">
        <v>33</v>
      </c>
      <c r="X425" s="3" t="s">
        <v>43</v>
      </c>
      <c r="Y425" s="3" t="s">
        <v>35</v>
      </c>
      <c r="Z425" s="54">
        <v>45011</v>
      </c>
      <c r="AA425" s="54">
        <v>45382</v>
      </c>
      <c r="AB425" s="3" t="s">
        <v>36</v>
      </c>
      <c r="AC425" s="53">
        <v>2600000</v>
      </c>
      <c r="AD425" s="3" t="s">
        <v>42</v>
      </c>
      <c r="AE425" s="3" t="s">
        <v>37</v>
      </c>
    </row>
    <row r="426" spans="1:31" x14ac:dyDescent="0.3">
      <c r="A426" s="3" t="s">
        <v>875</v>
      </c>
      <c r="B426" s="3" t="s">
        <v>876</v>
      </c>
      <c r="C426" s="3" t="s">
        <v>1854</v>
      </c>
      <c r="D426" s="53">
        <v>2200000</v>
      </c>
      <c r="E426" s="53">
        <v>2200000</v>
      </c>
      <c r="F426" s="53">
        <v>0</v>
      </c>
      <c r="G426" s="53">
        <v>0</v>
      </c>
      <c r="H426" s="53">
        <v>0</v>
      </c>
      <c r="I426" s="53">
        <v>1914400.27</v>
      </c>
      <c r="J426" s="53">
        <v>87.018194090909091</v>
      </c>
      <c r="K426" s="53">
        <v>0</v>
      </c>
      <c r="L426" s="53">
        <v>0</v>
      </c>
      <c r="M426" s="53">
        <v>1914400.27</v>
      </c>
      <c r="N426" s="53">
        <v>0</v>
      </c>
      <c r="O426" s="53">
        <v>1914400.27</v>
      </c>
      <c r="P426" s="53">
        <v>0</v>
      </c>
      <c r="Q426" s="53">
        <v>0</v>
      </c>
      <c r="R426" s="53">
        <v>0</v>
      </c>
      <c r="S426" s="3" t="s">
        <v>72</v>
      </c>
      <c r="T426" s="3" t="s">
        <v>41</v>
      </c>
      <c r="U426" s="3" t="s">
        <v>42</v>
      </c>
      <c r="V426" s="3" t="s">
        <v>41</v>
      </c>
      <c r="W426" s="3" t="s">
        <v>33</v>
      </c>
      <c r="X426" s="3" t="s">
        <v>43</v>
      </c>
      <c r="Y426" s="3" t="s">
        <v>35</v>
      </c>
      <c r="Z426" s="54">
        <v>45011</v>
      </c>
      <c r="AA426" s="54">
        <v>45382</v>
      </c>
      <c r="AB426" s="3" t="s">
        <v>36</v>
      </c>
      <c r="AC426" s="53">
        <v>2200000</v>
      </c>
      <c r="AD426" s="3" t="s">
        <v>42</v>
      </c>
      <c r="AE426" s="3" t="s">
        <v>37</v>
      </c>
    </row>
    <row r="427" spans="1:31" x14ac:dyDescent="0.3">
      <c r="A427" s="3" t="s">
        <v>978</v>
      </c>
      <c r="B427" s="3" t="s">
        <v>979</v>
      </c>
      <c r="C427" s="3" t="s">
        <v>1855</v>
      </c>
      <c r="D427" s="53">
        <v>750000</v>
      </c>
      <c r="E427" s="53">
        <v>750000</v>
      </c>
      <c r="F427" s="53">
        <v>0</v>
      </c>
      <c r="G427" s="53">
        <v>0</v>
      </c>
      <c r="H427" s="53">
        <v>0</v>
      </c>
      <c r="I427" s="53">
        <v>749266.97</v>
      </c>
      <c r="J427" s="53">
        <v>99.902262666666658</v>
      </c>
      <c r="K427" s="53">
        <v>0</v>
      </c>
      <c r="L427" s="53">
        <v>0</v>
      </c>
      <c r="M427" s="53">
        <v>749266.97</v>
      </c>
      <c r="N427" s="53">
        <v>0</v>
      </c>
      <c r="O427" s="53">
        <v>749266.97</v>
      </c>
      <c r="P427" s="53">
        <v>0</v>
      </c>
      <c r="Q427" s="53">
        <v>0</v>
      </c>
      <c r="R427" s="53">
        <v>0</v>
      </c>
      <c r="S427" s="3" t="s">
        <v>286</v>
      </c>
      <c r="T427" s="3" t="s">
        <v>57</v>
      </c>
      <c r="U427" s="3" t="s">
        <v>58</v>
      </c>
      <c r="V427" s="3" t="s">
        <v>57</v>
      </c>
      <c r="W427" s="3" t="s">
        <v>33</v>
      </c>
      <c r="X427" s="3" t="s">
        <v>59</v>
      </c>
      <c r="Y427" s="3" t="s">
        <v>44</v>
      </c>
      <c r="Z427" s="54">
        <v>45012</v>
      </c>
      <c r="AA427" s="54">
        <v>45657</v>
      </c>
      <c r="AB427" s="3" t="s">
        <v>36</v>
      </c>
      <c r="AC427" s="53">
        <v>750000</v>
      </c>
      <c r="AD427" s="3" t="s">
        <v>58</v>
      </c>
      <c r="AE427" s="3" t="s">
        <v>37</v>
      </c>
    </row>
    <row r="428" spans="1:31" x14ac:dyDescent="0.3">
      <c r="A428" s="3" t="s">
        <v>516</v>
      </c>
      <c r="B428" s="3" t="s">
        <v>517</v>
      </c>
      <c r="C428" s="3" t="s">
        <v>1853</v>
      </c>
      <c r="D428" s="53">
        <v>2500000</v>
      </c>
      <c r="E428" s="53">
        <v>2500000</v>
      </c>
      <c r="F428" s="53">
        <v>0</v>
      </c>
      <c r="G428" s="53">
        <v>0</v>
      </c>
      <c r="H428" s="53">
        <v>0</v>
      </c>
      <c r="I428" s="53">
        <v>2719792.64</v>
      </c>
      <c r="J428" s="53">
        <v>108.7917056</v>
      </c>
      <c r="K428" s="53">
        <v>0</v>
      </c>
      <c r="L428" s="53">
        <v>0</v>
      </c>
      <c r="M428" s="53">
        <v>2719792.64</v>
      </c>
      <c r="N428" s="53">
        <v>0</v>
      </c>
      <c r="O428" s="53">
        <v>2719792.64</v>
      </c>
      <c r="P428" s="53">
        <v>0</v>
      </c>
      <c r="Q428" s="53">
        <v>0</v>
      </c>
      <c r="R428" s="53">
        <v>0</v>
      </c>
      <c r="S428" s="3" t="s">
        <v>391</v>
      </c>
      <c r="T428" s="3" t="s">
        <v>31</v>
      </c>
      <c r="U428" s="3" t="s">
        <v>32</v>
      </c>
      <c r="V428" s="3" t="s">
        <v>31</v>
      </c>
      <c r="W428" s="3" t="s">
        <v>33</v>
      </c>
      <c r="X428" s="3" t="s">
        <v>34</v>
      </c>
      <c r="Y428" s="3" t="s">
        <v>35</v>
      </c>
      <c r="Z428" s="54">
        <v>45015</v>
      </c>
      <c r="AA428" s="54">
        <v>45382</v>
      </c>
      <c r="AB428" s="3" t="s">
        <v>36</v>
      </c>
      <c r="AC428" s="53">
        <v>2500000</v>
      </c>
      <c r="AD428" s="3" t="s">
        <v>32</v>
      </c>
      <c r="AE428" s="3" t="s">
        <v>37</v>
      </c>
    </row>
    <row r="429" spans="1:31" x14ac:dyDescent="0.3">
      <c r="A429" s="3" t="s">
        <v>518</v>
      </c>
      <c r="B429" s="3" t="s">
        <v>519</v>
      </c>
      <c r="C429" s="3" t="s">
        <v>1853</v>
      </c>
      <c r="D429" s="53">
        <v>2500000</v>
      </c>
      <c r="E429" s="53">
        <v>2500000</v>
      </c>
      <c r="F429" s="53">
        <v>0</v>
      </c>
      <c r="G429" s="53">
        <v>0</v>
      </c>
      <c r="H429" s="53">
        <v>0</v>
      </c>
      <c r="I429" s="53">
        <v>2483113.1</v>
      </c>
      <c r="J429" s="53">
        <v>99.324523999999997</v>
      </c>
      <c r="K429" s="53">
        <v>0</v>
      </c>
      <c r="L429" s="53">
        <v>0</v>
      </c>
      <c r="M429" s="53">
        <v>2483113.1</v>
      </c>
      <c r="N429" s="53">
        <v>0</v>
      </c>
      <c r="O429" s="53">
        <v>2483113.1</v>
      </c>
      <c r="P429" s="53">
        <v>0</v>
      </c>
      <c r="Q429" s="53">
        <v>0</v>
      </c>
      <c r="R429" s="53">
        <v>0</v>
      </c>
      <c r="S429" s="3" t="s">
        <v>391</v>
      </c>
      <c r="T429" s="3" t="s">
        <v>31</v>
      </c>
      <c r="U429" s="3" t="s">
        <v>32</v>
      </c>
      <c r="V429" s="3" t="s">
        <v>31</v>
      </c>
      <c r="W429" s="3" t="s">
        <v>33</v>
      </c>
      <c r="X429" s="3" t="s">
        <v>34</v>
      </c>
      <c r="Y429" s="3" t="s">
        <v>35</v>
      </c>
      <c r="Z429" s="54">
        <v>45015</v>
      </c>
      <c r="AA429" s="54">
        <v>45382</v>
      </c>
      <c r="AB429" s="3" t="s">
        <v>36</v>
      </c>
      <c r="AC429" s="53">
        <v>2500000</v>
      </c>
      <c r="AD429" s="3" t="s">
        <v>32</v>
      </c>
      <c r="AE429" s="3" t="s">
        <v>37</v>
      </c>
    </row>
    <row r="430" spans="1:31" x14ac:dyDescent="0.3">
      <c r="A430" s="3" t="s">
        <v>520</v>
      </c>
      <c r="B430" s="3" t="s">
        <v>521</v>
      </c>
      <c r="C430" s="3" t="s">
        <v>1853</v>
      </c>
      <c r="D430" s="53">
        <v>2500000</v>
      </c>
      <c r="E430" s="53">
        <v>2500000</v>
      </c>
      <c r="F430" s="53">
        <v>0</v>
      </c>
      <c r="G430" s="53">
        <v>0</v>
      </c>
      <c r="H430" s="53">
        <v>0</v>
      </c>
      <c r="I430" s="53">
        <v>2482146.3199999998</v>
      </c>
      <c r="J430" s="53">
        <v>99.285852799999986</v>
      </c>
      <c r="K430" s="53">
        <v>0</v>
      </c>
      <c r="L430" s="53">
        <v>0</v>
      </c>
      <c r="M430" s="53">
        <v>2482146.3199999998</v>
      </c>
      <c r="N430" s="53">
        <v>0</v>
      </c>
      <c r="O430" s="53">
        <v>2482146.3199999998</v>
      </c>
      <c r="P430" s="53">
        <v>0</v>
      </c>
      <c r="Q430" s="53">
        <v>0</v>
      </c>
      <c r="R430" s="53">
        <v>0</v>
      </c>
      <c r="S430" s="3" t="s">
        <v>391</v>
      </c>
      <c r="T430" s="3" t="s">
        <v>31</v>
      </c>
      <c r="U430" s="3" t="s">
        <v>32</v>
      </c>
      <c r="V430" s="3" t="s">
        <v>31</v>
      </c>
      <c r="W430" s="3" t="s">
        <v>33</v>
      </c>
      <c r="X430" s="3" t="s">
        <v>34</v>
      </c>
      <c r="Y430" s="3" t="s">
        <v>35</v>
      </c>
      <c r="Z430" s="54">
        <v>45015</v>
      </c>
      <c r="AA430" s="54">
        <v>45382</v>
      </c>
      <c r="AB430" s="3" t="s">
        <v>36</v>
      </c>
      <c r="AC430" s="53">
        <v>2500000</v>
      </c>
      <c r="AD430" s="3" t="s">
        <v>32</v>
      </c>
      <c r="AE430" s="3" t="s">
        <v>37</v>
      </c>
    </row>
    <row r="431" spans="1:31" x14ac:dyDescent="0.3">
      <c r="A431" s="3" t="s">
        <v>734</v>
      </c>
      <c r="B431" s="3" t="s">
        <v>735</v>
      </c>
      <c r="C431" s="3" t="s">
        <v>1853</v>
      </c>
      <c r="D431" s="53">
        <v>10000000</v>
      </c>
      <c r="E431" s="53">
        <v>10000000</v>
      </c>
      <c r="F431" s="53">
        <v>0</v>
      </c>
      <c r="G431" s="53">
        <v>0</v>
      </c>
      <c r="H431" s="53">
        <v>0</v>
      </c>
      <c r="I431" s="53">
        <v>10403034.98</v>
      </c>
      <c r="J431" s="53">
        <v>104.03034980000001</v>
      </c>
      <c r="K431" s="53">
        <v>0</v>
      </c>
      <c r="L431" s="53">
        <v>0</v>
      </c>
      <c r="M431" s="53">
        <v>10403034.98</v>
      </c>
      <c r="N431" s="53">
        <v>0</v>
      </c>
      <c r="O431" s="53">
        <v>10403034.98</v>
      </c>
      <c r="P431" s="53">
        <v>0</v>
      </c>
      <c r="Q431" s="53">
        <v>0</v>
      </c>
      <c r="R431" s="53">
        <v>0</v>
      </c>
      <c r="S431" s="3" t="s">
        <v>391</v>
      </c>
      <c r="T431" s="3" t="s">
        <v>31</v>
      </c>
      <c r="U431" s="3" t="s">
        <v>32</v>
      </c>
      <c r="V431" s="3" t="s">
        <v>31</v>
      </c>
      <c r="W431" s="3" t="s">
        <v>33</v>
      </c>
      <c r="X431" s="3" t="s">
        <v>34</v>
      </c>
      <c r="Y431" s="3" t="s">
        <v>35</v>
      </c>
      <c r="Z431" s="54">
        <v>45015</v>
      </c>
      <c r="AA431" s="54">
        <v>45382</v>
      </c>
      <c r="AB431" s="3" t="s">
        <v>36</v>
      </c>
      <c r="AC431" s="53">
        <v>10000000</v>
      </c>
      <c r="AD431" s="3" t="s">
        <v>32</v>
      </c>
      <c r="AE431" s="3" t="s">
        <v>37</v>
      </c>
    </row>
    <row r="432" spans="1:31" x14ac:dyDescent="0.3">
      <c r="A432" s="3" t="s">
        <v>522</v>
      </c>
      <c r="B432" s="3" t="s">
        <v>523</v>
      </c>
      <c r="C432" s="3" t="s">
        <v>1853</v>
      </c>
      <c r="D432" s="53">
        <v>2500000</v>
      </c>
      <c r="E432" s="53">
        <v>2500000</v>
      </c>
      <c r="F432" s="53">
        <v>0</v>
      </c>
      <c r="G432" s="53">
        <v>0</v>
      </c>
      <c r="H432" s="53">
        <v>0</v>
      </c>
      <c r="I432" s="53">
        <v>2495804.7799999998</v>
      </c>
      <c r="J432" s="53">
        <v>99.832191199999997</v>
      </c>
      <c r="K432" s="53">
        <v>0</v>
      </c>
      <c r="L432" s="53">
        <v>0</v>
      </c>
      <c r="M432" s="53">
        <v>2495804.7799999998</v>
      </c>
      <c r="N432" s="53">
        <v>0</v>
      </c>
      <c r="O432" s="53">
        <v>2495804.7799999998</v>
      </c>
      <c r="P432" s="53">
        <v>0</v>
      </c>
      <c r="Q432" s="53">
        <v>0</v>
      </c>
      <c r="R432" s="53">
        <v>0</v>
      </c>
      <c r="S432" s="3" t="s">
        <v>391</v>
      </c>
      <c r="T432" s="3" t="s">
        <v>31</v>
      </c>
      <c r="U432" s="3" t="s">
        <v>32</v>
      </c>
      <c r="V432" s="3" t="s">
        <v>31</v>
      </c>
      <c r="W432" s="3" t="s">
        <v>33</v>
      </c>
      <c r="X432" s="3" t="s">
        <v>34</v>
      </c>
      <c r="Y432" s="3" t="s">
        <v>35</v>
      </c>
      <c r="Z432" s="54">
        <v>45015</v>
      </c>
      <c r="AA432" s="54">
        <v>45382</v>
      </c>
      <c r="AB432" s="3" t="s">
        <v>36</v>
      </c>
      <c r="AC432" s="53">
        <v>2500000</v>
      </c>
      <c r="AD432" s="3" t="s">
        <v>32</v>
      </c>
      <c r="AE432" s="3" t="s">
        <v>37</v>
      </c>
    </row>
    <row r="433" spans="1:31" x14ac:dyDescent="0.3">
      <c r="A433" s="3" t="s">
        <v>524</v>
      </c>
      <c r="B433" s="3" t="s">
        <v>525</v>
      </c>
      <c r="C433" s="3" t="s">
        <v>1859</v>
      </c>
      <c r="D433" s="53">
        <v>1500000</v>
      </c>
      <c r="E433" s="53">
        <v>1500000</v>
      </c>
      <c r="F433" s="53">
        <v>0</v>
      </c>
      <c r="G433" s="53">
        <v>0</v>
      </c>
      <c r="H433" s="53">
        <v>0</v>
      </c>
      <c r="I433" s="53">
        <v>1442636.06</v>
      </c>
      <c r="J433" s="53">
        <v>96.175737333333331</v>
      </c>
      <c r="K433" s="53">
        <v>0</v>
      </c>
      <c r="L433" s="53">
        <v>0</v>
      </c>
      <c r="M433" s="53">
        <v>1442636.06</v>
      </c>
      <c r="N433" s="53">
        <v>0</v>
      </c>
      <c r="O433" s="53">
        <v>1442636.06</v>
      </c>
      <c r="P433" s="53">
        <v>0</v>
      </c>
      <c r="Q433" s="53">
        <v>0</v>
      </c>
      <c r="R433" s="53">
        <v>0</v>
      </c>
      <c r="S433" s="3" t="s">
        <v>161</v>
      </c>
      <c r="T433" s="3" t="s">
        <v>162</v>
      </c>
      <c r="U433" s="3" t="s">
        <v>163</v>
      </c>
      <c r="V433" s="3" t="s">
        <v>162</v>
      </c>
      <c r="W433" s="3" t="s">
        <v>33</v>
      </c>
      <c r="X433" s="3" t="s">
        <v>164</v>
      </c>
      <c r="Y433" s="3" t="s">
        <v>35</v>
      </c>
      <c r="Z433" s="54">
        <v>45015</v>
      </c>
      <c r="AA433" s="54">
        <v>45382</v>
      </c>
      <c r="AB433" s="3" t="s">
        <v>36</v>
      </c>
      <c r="AC433" s="53">
        <v>1500000</v>
      </c>
      <c r="AD433" s="3" t="s">
        <v>163</v>
      </c>
      <c r="AE433" s="3" t="s">
        <v>37</v>
      </c>
    </row>
    <row r="434" spans="1:31" x14ac:dyDescent="0.3">
      <c r="A434" s="3" t="s">
        <v>526</v>
      </c>
      <c r="B434" s="3" t="s">
        <v>527</v>
      </c>
      <c r="C434" s="3" t="s">
        <v>1858</v>
      </c>
      <c r="D434" s="53">
        <v>2500000</v>
      </c>
      <c r="E434" s="53">
        <v>2500000</v>
      </c>
      <c r="F434" s="53">
        <v>0</v>
      </c>
      <c r="G434" s="53">
        <v>0</v>
      </c>
      <c r="H434" s="53">
        <v>0</v>
      </c>
      <c r="I434" s="53">
        <v>2386353.75</v>
      </c>
      <c r="J434" s="53">
        <v>95.454149999999998</v>
      </c>
      <c r="K434" s="53">
        <v>0</v>
      </c>
      <c r="L434" s="53">
        <v>0</v>
      </c>
      <c r="M434" s="53">
        <v>2386353.75</v>
      </c>
      <c r="N434" s="53">
        <v>0</v>
      </c>
      <c r="O434" s="53">
        <v>2386353.75</v>
      </c>
      <c r="P434" s="53">
        <v>0</v>
      </c>
      <c r="Q434" s="53">
        <v>0</v>
      </c>
      <c r="R434" s="53">
        <v>0</v>
      </c>
      <c r="S434" s="3" t="s">
        <v>50</v>
      </c>
      <c r="T434" s="3" t="s">
        <v>51</v>
      </c>
      <c r="U434" s="3" t="s">
        <v>52</v>
      </c>
      <c r="V434" s="3" t="s">
        <v>51</v>
      </c>
      <c r="W434" s="3" t="s">
        <v>33</v>
      </c>
      <c r="X434" s="3" t="s">
        <v>53</v>
      </c>
      <c r="Y434" s="3" t="s">
        <v>35</v>
      </c>
      <c r="Z434" s="54">
        <v>45015</v>
      </c>
      <c r="AA434" s="54">
        <v>45747</v>
      </c>
      <c r="AB434" s="3" t="s">
        <v>36</v>
      </c>
      <c r="AC434" s="53">
        <v>2500000</v>
      </c>
      <c r="AD434" s="3" t="s">
        <v>52</v>
      </c>
      <c r="AE434" s="3" t="s">
        <v>37</v>
      </c>
    </row>
    <row r="435" spans="1:31" x14ac:dyDescent="0.3">
      <c r="A435" s="3" t="s">
        <v>736</v>
      </c>
      <c r="B435" s="3" t="s">
        <v>737</v>
      </c>
      <c r="C435" s="3" t="s">
        <v>1858</v>
      </c>
      <c r="D435" s="53">
        <v>3000000</v>
      </c>
      <c r="E435" s="53">
        <v>3000000</v>
      </c>
      <c r="F435" s="53">
        <v>0</v>
      </c>
      <c r="G435" s="53">
        <v>0</v>
      </c>
      <c r="H435" s="53">
        <v>0</v>
      </c>
      <c r="I435" s="53">
        <v>2720099.81</v>
      </c>
      <c r="J435" s="53">
        <v>90.66999366666667</v>
      </c>
      <c r="K435" s="53">
        <v>0</v>
      </c>
      <c r="L435" s="53">
        <v>0</v>
      </c>
      <c r="M435" s="53">
        <v>2720099.81</v>
      </c>
      <c r="N435" s="53">
        <v>0</v>
      </c>
      <c r="O435" s="53">
        <v>2720099.81</v>
      </c>
      <c r="P435" s="53">
        <v>0</v>
      </c>
      <c r="Q435" s="53">
        <v>0</v>
      </c>
      <c r="R435" s="53">
        <v>0</v>
      </c>
      <c r="S435" s="3" t="s">
        <v>50</v>
      </c>
      <c r="T435" s="3" t="s">
        <v>51</v>
      </c>
      <c r="U435" s="3" t="s">
        <v>52</v>
      </c>
      <c r="V435" s="3" t="s">
        <v>51</v>
      </c>
      <c r="W435" s="3" t="s">
        <v>33</v>
      </c>
      <c r="X435" s="3" t="s">
        <v>53</v>
      </c>
      <c r="Y435" s="3" t="s">
        <v>35</v>
      </c>
      <c r="Z435" s="54">
        <v>45015</v>
      </c>
      <c r="AA435" s="54">
        <v>45747</v>
      </c>
      <c r="AB435" s="3" t="s">
        <v>36</v>
      </c>
      <c r="AC435" s="53">
        <v>3000000</v>
      </c>
      <c r="AD435" s="3" t="s">
        <v>52</v>
      </c>
      <c r="AE435" s="3" t="s">
        <v>37</v>
      </c>
    </row>
    <row r="436" spans="1:31" x14ac:dyDescent="0.3">
      <c r="A436" s="3" t="s">
        <v>528</v>
      </c>
      <c r="B436" s="3" t="s">
        <v>529</v>
      </c>
      <c r="C436" s="3" t="s">
        <v>1859</v>
      </c>
      <c r="D436" s="53">
        <v>1000000</v>
      </c>
      <c r="E436" s="53">
        <v>1000000</v>
      </c>
      <c r="F436" s="53">
        <v>0</v>
      </c>
      <c r="G436" s="53">
        <v>0</v>
      </c>
      <c r="H436" s="53">
        <v>0</v>
      </c>
      <c r="I436" s="53">
        <v>995852.76</v>
      </c>
      <c r="J436" s="53">
        <v>99.585276000000007</v>
      </c>
      <c r="K436" s="53">
        <v>0</v>
      </c>
      <c r="L436" s="53">
        <v>0</v>
      </c>
      <c r="M436" s="53">
        <v>995852.76</v>
      </c>
      <c r="N436" s="53">
        <v>0</v>
      </c>
      <c r="O436" s="53">
        <v>995852.76</v>
      </c>
      <c r="P436" s="53">
        <v>0</v>
      </c>
      <c r="Q436" s="53">
        <v>0</v>
      </c>
      <c r="R436" s="53">
        <v>0</v>
      </c>
      <c r="S436" s="3" t="s">
        <v>231</v>
      </c>
      <c r="T436" s="3" t="s">
        <v>162</v>
      </c>
      <c r="U436" s="3" t="s">
        <v>163</v>
      </c>
      <c r="V436" s="3" t="s">
        <v>162</v>
      </c>
      <c r="W436" s="3" t="s">
        <v>33</v>
      </c>
      <c r="X436" s="3" t="s">
        <v>164</v>
      </c>
      <c r="Y436" s="3" t="s">
        <v>35</v>
      </c>
      <c r="Z436" s="54">
        <v>45015</v>
      </c>
      <c r="AA436" s="54">
        <v>45382</v>
      </c>
      <c r="AB436" s="3" t="s">
        <v>36</v>
      </c>
      <c r="AC436" s="53">
        <v>1000000</v>
      </c>
      <c r="AD436" s="3" t="s">
        <v>163</v>
      </c>
      <c r="AE436" s="3" t="s">
        <v>37</v>
      </c>
    </row>
    <row r="437" spans="1:31" x14ac:dyDescent="0.3">
      <c r="A437" s="3" t="s">
        <v>530</v>
      </c>
      <c r="B437" s="3" t="s">
        <v>531</v>
      </c>
      <c r="C437" s="3" t="s">
        <v>1859</v>
      </c>
      <c r="D437" s="53">
        <v>999999</v>
      </c>
      <c r="E437" s="53">
        <v>999999</v>
      </c>
      <c r="F437" s="53">
        <v>0</v>
      </c>
      <c r="G437" s="53">
        <v>0</v>
      </c>
      <c r="H437" s="53">
        <v>0</v>
      </c>
      <c r="I437" s="53">
        <v>971047.4</v>
      </c>
      <c r="J437" s="53">
        <v>97.104837104837102</v>
      </c>
      <c r="K437" s="53">
        <v>0</v>
      </c>
      <c r="L437" s="53">
        <v>0</v>
      </c>
      <c r="M437" s="53">
        <v>971047.4</v>
      </c>
      <c r="N437" s="53">
        <v>0</v>
      </c>
      <c r="O437" s="53">
        <v>971047.4</v>
      </c>
      <c r="P437" s="53">
        <v>0</v>
      </c>
      <c r="Q437" s="53">
        <v>0</v>
      </c>
      <c r="R437" s="53">
        <v>0</v>
      </c>
      <c r="S437" s="3" t="s">
        <v>231</v>
      </c>
      <c r="T437" s="3" t="s">
        <v>162</v>
      </c>
      <c r="U437" s="3" t="s">
        <v>163</v>
      </c>
      <c r="V437" s="3" t="s">
        <v>162</v>
      </c>
      <c r="W437" s="3" t="s">
        <v>33</v>
      </c>
      <c r="X437" s="3" t="s">
        <v>164</v>
      </c>
      <c r="Y437" s="3" t="s">
        <v>35</v>
      </c>
      <c r="Z437" s="54">
        <v>45015</v>
      </c>
      <c r="AA437" s="54">
        <v>45382</v>
      </c>
      <c r="AB437" s="3" t="s">
        <v>36</v>
      </c>
      <c r="AC437" s="53">
        <v>999999</v>
      </c>
      <c r="AD437" s="3" t="s">
        <v>163</v>
      </c>
      <c r="AE437" s="3" t="s">
        <v>37</v>
      </c>
    </row>
    <row r="438" spans="1:31" x14ac:dyDescent="0.3">
      <c r="A438" s="3" t="s">
        <v>532</v>
      </c>
      <c r="B438" s="3" t="s">
        <v>533</v>
      </c>
      <c r="C438" s="3" t="s">
        <v>1859</v>
      </c>
      <c r="D438" s="53">
        <v>800000</v>
      </c>
      <c r="E438" s="53">
        <v>800000</v>
      </c>
      <c r="F438" s="53">
        <v>0</v>
      </c>
      <c r="G438" s="53">
        <v>0</v>
      </c>
      <c r="H438" s="53">
        <v>0</v>
      </c>
      <c r="I438" s="53">
        <v>819133.98</v>
      </c>
      <c r="J438" s="53">
        <v>102.39174749999999</v>
      </c>
      <c r="K438" s="53">
        <v>0</v>
      </c>
      <c r="L438" s="53">
        <v>0</v>
      </c>
      <c r="M438" s="53">
        <v>819133.98</v>
      </c>
      <c r="N438" s="53">
        <v>0</v>
      </c>
      <c r="O438" s="53">
        <v>819133.98</v>
      </c>
      <c r="P438" s="53">
        <v>0</v>
      </c>
      <c r="Q438" s="53">
        <v>0</v>
      </c>
      <c r="R438" s="53">
        <v>0</v>
      </c>
      <c r="S438" s="3" t="s">
        <v>231</v>
      </c>
      <c r="T438" s="3" t="s">
        <v>162</v>
      </c>
      <c r="U438" s="3" t="s">
        <v>163</v>
      </c>
      <c r="V438" s="3" t="s">
        <v>162</v>
      </c>
      <c r="W438" s="3" t="s">
        <v>33</v>
      </c>
      <c r="X438" s="3" t="s">
        <v>164</v>
      </c>
      <c r="Y438" s="3" t="s">
        <v>35</v>
      </c>
      <c r="Z438" s="54">
        <v>45015</v>
      </c>
      <c r="AA438" s="54">
        <v>45382</v>
      </c>
      <c r="AB438" s="3" t="s">
        <v>36</v>
      </c>
      <c r="AC438" s="53">
        <v>800000</v>
      </c>
      <c r="AD438" s="3" t="s">
        <v>163</v>
      </c>
      <c r="AE438" s="3" t="s">
        <v>37</v>
      </c>
    </row>
    <row r="439" spans="1:31" x14ac:dyDescent="0.3">
      <c r="A439" s="3" t="s">
        <v>534</v>
      </c>
      <c r="B439" s="3" t="s">
        <v>535</v>
      </c>
      <c r="C439" s="3" t="s">
        <v>1859</v>
      </c>
      <c r="D439" s="53">
        <v>1500000</v>
      </c>
      <c r="E439" s="53">
        <v>1500000</v>
      </c>
      <c r="F439" s="53">
        <v>0</v>
      </c>
      <c r="G439" s="53">
        <v>0</v>
      </c>
      <c r="H439" s="53">
        <v>0</v>
      </c>
      <c r="I439" s="53">
        <v>1061154.42</v>
      </c>
      <c r="J439" s="53">
        <v>70.743628000000001</v>
      </c>
      <c r="K439" s="53">
        <v>0</v>
      </c>
      <c r="L439" s="53">
        <v>0</v>
      </c>
      <c r="M439" s="53">
        <v>1061154.42</v>
      </c>
      <c r="N439" s="53">
        <v>0</v>
      </c>
      <c r="O439" s="53">
        <v>1061154.42</v>
      </c>
      <c r="P439" s="53">
        <v>0</v>
      </c>
      <c r="Q439" s="53">
        <v>0</v>
      </c>
      <c r="R439" s="53">
        <v>0</v>
      </c>
      <c r="S439" s="3" t="s">
        <v>231</v>
      </c>
      <c r="T439" s="3" t="s">
        <v>162</v>
      </c>
      <c r="U439" s="3" t="s">
        <v>163</v>
      </c>
      <c r="V439" s="3" t="s">
        <v>162</v>
      </c>
      <c r="W439" s="3" t="s">
        <v>33</v>
      </c>
      <c r="X439" s="3" t="s">
        <v>164</v>
      </c>
      <c r="Y439" s="3" t="s">
        <v>35</v>
      </c>
      <c r="Z439" s="54">
        <v>45015</v>
      </c>
      <c r="AA439" s="54">
        <v>45382</v>
      </c>
      <c r="AB439" s="3" t="s">
        <v>36</v>
      </c>
      <c r="AC439" s="53">
        <v>1500000</v>
      </c>
      <c r="AD439" s="3" t="s">
        <v>163</v>
      </c>
      <c r="AE439" s="3" t="s">
        <v>37</v>
      </c>
    </row>
    <row r="440" spans="1:31" x14ac:dyDescent="0.3">
      <c r="A440" s="3" t="s">
        <v>536</v>
      </c>
      <c r="B440" s="3" t="s">
        <v>537</v>
      </c>
      <c r="C440" s="3" t="s">
        <v>1859</v>
      </c>
      <c r="D440" s="53">
        <v>700000</v>
      </c>
      <c r="E440" s="53">
        <v>700000</v>
      </c>
      <c r="F440" s="53">
        <v>0</v>
      </c>
      <c r="G440" s="53">
        <v>0</v>
      </c>
      <c r="H440" s="53">
        <v>0</v>
      </c>
      <c r="I440" s="53">
        <v>248203.77</v>
      </c>
      <c r="J440" s="53">
        <v>35.457681428571426</v>
      </c>
      <c r="K440" s="53">
        <v>0</v>
      </c>
      <c r="L440" s="53">
        <v>0</v>
      </c>
      <c r="M440" s="53">
        <v>248203.77</v>
      </c>
      <c r="N440" s="53">
        <v>0</v>
      </c>
      <c r="O440" s="53">
        <v>248203.77</v>
      </c>
      <c r="P440" s="53">
        <v>0</v>
      </c>
      <c r="Q440" s="53">
        <v>0</v>
      </c>
      <c r="R440" s="53">
        <v>0</v>
      </c>
      <c r="S440" s="3" t="s">
        <v>231</v>
      </c>
      <c r="T440" s="3" t="s">
        <v>162</v>
      </c>
      <c r="U440" s="3" t="s">
        <v>163</v>
      </c>
      <c r="V440" s="3" t="s">
        <v>162</v>
      </c>
      <c r="W440" s="3" t="s">
        <v>33</v>
      </c>
      <c r="X440" s="3" t="s">
        <v>164</v>
      </c>
      <c r="Y440" s="3" t="s">
        <v>35</v>
      </c>
      <c r="Z440" s="54">
        <v>45015</v>
      </c>
      <c r="AA440" s="54">
        <v>45382</v>
      </c>
      <c r="AB440" s="3" t="s">
        <v>36</v>
      </c>
      <c r="AC440" s="53">
        <v>700000</v>
      </c>
      <c r="AD440" s="3" t="s">
        <v>163</v>
      </c>
      <c r="AE440" s="3" t="s">
        <v>37</v>
      </c>
    </row>
    <row r="441" spans="1:31" x14ac:dyDescent="0.3">
      <c r="A441" s="3" t="s">
        <v>738</v>
      </c>
      <c r="B441" s="3" t="s">
        <v>739</v>
      </c>
      <c r="C441" s="3" t="s">
        <v>1859</v>
      </c>
      <c r="D441" s="53">
        <v>399999</v>
      </c>
      <c r="E441" s="53">
        <v>399999</v>
      </c>
      <c r="F441" s="53">
        <v>0</v>
      </c>
      <c r="G441" s="53">
        <v>0</v>
      </c>
      <c r="H441" s="53">
        <v>0</v>
      </c>
      <c r="I441" s="53">
        <v>390981.95</v>
      </c>
      <c r="J441" s="53">
        <v>97.74573186432967</v>
      </c>
      <c r="K441" s="53">
        <v>0</v>
      </c>
      <c r="L441" s="53">
        <v>0</v>
      </c>
      <c r="M441" s="53">
        <v>390981.95</v>
      </c>
      <c r="N441" s="53">
        <v>0</v>
      </c>
      <c r="O441" s="53">
        <v>390981.95</v>
      </c>
      <c r="P441" s="53">
        <v>0</v>
      </c>
      <c r="Q441" s="53">
        <v>0</v>
      </c>
      <c r="R441" s="53">
        <v>0</v>
      </c>
      <c r="S441" s="3" t="s">
        <v>231</v>
      </c>
      <c r="T441" s="3" t="s">
        <v>162</v>
      </c>
      <c r="U441" s="3" t="s">
        <v>163</v>
      </c>
      <c r="V441" s="3" t="s">
        <v>162</v>
      </c>
      <c r="W441" s="3" t="s">
        <v>33</v>
      </c>
      <c r="X441" s="3" t="s">
        <v>164</v>
      </c>
      <c r="Y441" s="3" t="s">
        <v>35</v>
      </c>
      <c r="Z441" s="54">
        <v>45015</v>
      </c>
      <c r="AA441" s="54">
        <v>45382</v>
      </c>
      <c r="AB441" s="3" t="s">
        <v>36</v>
      </c>
      <c r="AC441" s="53">
        <v>399999</v>
      </c>
      <c r="AD441" s="3" t="s">
        <v>163</v>
      </c>
      <c r="AE441" s="3" t="s">
        <v>37</v>
      </c>
    </row>
    <row r="442" spans="1:31" x14ac:dyDescent="0.3">
      <c r="A442" s="3" t="s">
        <v>538</v>
      </c>
      <c r="B442" s="3" t="s">
        <v>539</v>
      </c>
      <c r="C442" s="3" t="s">
        <v>1859</v>
      </c>
      <c r="D442" s="53">
        <v>1200000</v>
      </c>
      <c r="E442" s="53">
        <v>1200000</v>
      </c>
      <c r="F442" s="53">
        <v>0</v>
      </c>
      <c r="G442" s="53">
        <v>0</v>
      </c>
      <c r="H442" s="53">
        <v>0</v>
      </c>
      <c r="I442" s="53">
        <v>1130231.1200000001</v>
      </c>
      <c r="J442" s="53">
        <v>94.185926666666674</v>
      </c>
      <c r="K442" s="53">
        <v>0</v>
      </c>
      <c r="L442" s="53">
        <v>0</v>
      </c>
      <c r="M442" s="53">
        <v>1130231.1200000001</v>
      </c>
      <c r="N442" s="53">
        <v>0</v>
      </c>
      <c r="O442" s="53">
        <v>1130231.1200000001</v>
      </c>
      <c r="P442" s="53">
        <v>0</v>
      </c>
      <c r="Q442" s="53">
        <v>0</v>
      </c>
      <c r="R442" s="53">
        <v>0</v>
      </c>
      <c r="S442" s="3" t="s">
        <v>231</v>
      </c>
      <c r="T442" s="3" t="s">
        <v>162</v>
      </c>
      <c r="U442" s="3" t="s">
        <v>163</v>
      </c>
      <c r="V442" s="3" t="s">
        <v>162</v>
      </c>
      <c r="W442" s="3" t="s">
        <v>33</v>
      </c>
      <c r="X442" s="3" t="s">
        <v>164</v>
      </c>
      <c r="Y442" s="3" t="s">
        <v>35</v>
      </c>
      <c r="Z442" s="54">
        <v>45016</v>
      </c>
      <c r="AA442" s="54">
        <v>45382</v>
      </c>
      <c r="AB442" s="3" t="s">
        <v>36</v>
      </c>
      <c r="AC442" s="53">
        <v>1200000</v>
      </c>
      <c r="AD442" s="3" t="s">
        <v>163</v>
      </c>
      <c r="AE442" s="3" t="s">
        <v>37</v>
      </c>
    </row>
    <row r="443" spans="1:31" x14ac:dyDescent="0.3">
      <c r="A443" s="3" t="s">
        <v>740</v>
      </c>
      <c r="B443" s="3" t="s">
        <v>741</v>
      </c>
      <c r="C443" s="3" t="s">
        <v>1859</v>
      </c>
      <c r="D443" s="53">
        <v>600000</v>
      </c>
      <c r="E443" s="53">
        <v>600000</v>
      </c>
      <c r="F443" s="53">
        <v>0</v>
      </c>
      <c r="G443" s="53">
        <v>0</v>
      </c>
      <c r="H443" s="53">
        <v>0</v>
      </c>
      <c r="I443" s="53">
        <v>560155.35</v>
      </c>
      <c r="J443" s="53">
        <v>93.359224999999995</v>
      </c>
      <c r="K443" s="53">
        <v>0</v>
      </c>
      <c r="L443" s="53">
        <v>0</v>
      </c>
      <c r="M443" s="53">
        <v>560155.35</v>
      </c>
      <c r="N443" s="53">
        <v>0</v>
      </c>
      <c r="O443" s="53">
        <v>560155.35</v>
      </c>
      <c r="P443" s="53">
        <v>0</v>
      </c>
      <c r="Q443" s="53">
        <v>0</v>
      </c>
      <c r="R443" s="53">
        <v>0</v>
      </c>
      <c r="S443" s="3" t="s">
        <v>231</v>
      </c>
      <c r="T443" s="3" t="s">
        <v>162</v>
      </c>
      <c r="U443" s="3" t="s">
        <v>163</v>
      </c>
      <c r="V443" s="3" t="s">
        <v>162</v>
      </c>
      <c r="W443" s="3" t="s">
        <v>33</v>
      </c>
      <c r="X443" s="3" t="s">
        <v>164</v>
      </c>
      <c r="Y443" s="3" t="s">
        <v>35</v>
      </c>
      <c r="Z443" s="54">
        <v>45016</v>
      </c>
      <c r="AA443" s="54">
        <v>45382</v>
      </c>
      <c r="AB443" s="3" t="s">
        <v>36</v>
      </c>
      <c r="AC443" s="53">
        <v>600000</v>
      </c>
      <c r="AD443" s="3" t="s">
        <v>163</v>
      </c>
      <c r="AE443" s="3" t="s">
        <v>37</v>
      </c>
    </row>
    <row r="444" spans="1:31" x14ac:dyDescent="0.3">
      <c r="A444" s="3" t="s">
        <v>540</v>
      </c>
      <c r="B444" s="3" t="s">
        <v>541</v>
      </c>
      <c r="C444" s="3" t="s">
        <v>1855</v>
      </c>
      <c r="D444" s="53">
        <v>5170000</v>
      </c>
      <c r="E444" s="53">
        <v>5170000</v>
      </c>
      <c r="F444" s="53">
        <v>0</v>
      </c>
      <c r="G444" s="53">
        <v>0</v>
      </c>
      <c r="H444" s="53">
        <v>0</v>
      </c>
      <c r="I444" s="53">
        <v>4874986.4400000004</v>
      </c>
      <c r="J444" s="53">
        <v>94.293741586073509</v>
      </c>
      <c r="K444" s="53">
        <v>0</v>
      </c>
      <c r="L444" s="53">
        <v>0</v>
      </c>
      <c r="M444" s="53">
        <v>4874986.4400000004</v>
      </c>
      <c r="N444" s="53">
        <v>0</v>
      </c>
      <c r="O444" s="53">
        <v>4874986.4400000004</v>
      </c>
      <c r="P444" s="53">
        <v>0</v>
      </c>
      <c r="Q444" s="53">
        <v>0</v>
      </c>
      <c r="R444" s="53">
        <v>0</v>
      </c>
      <c r="S444" s="3" t="s">
        <v>56</v>
      </c>
      <c r="T444" s="3" t="s">
        <v>57</v>
      </c>
      <c r="U444" s="3" t="s">
        <v>58</v>
      </c>
      <c r="V444" s="3" t="s">
        <v>57</v>
      </c>
      <c r="W444" s="3" t="s">
        <v>33</v>
      </c>
      <c r="X444" s="3" t="s">
        <v>59</v>
      </c>
      <c r="Y444" s="3" t="s">
        <v>35</v>
      </c>
      <c r="Z444" s="54">
        <v>45016</v>
      </c>
      <c r="AA444" s="54">
        <v>45808</v>
      </c>
      <c r="AB444" s="3" t="s">
        <v>36</v>
      </c>
      <c r="AC444" s="53">
        <v>5170000</v>
      </c>
      <c r="AD444" s="3" t="s">
        <v>58</v>
      </c>
      <c r="AE444" s="3" t="s">
        <v>37</v>
      </c>
    </row>
    <row r="445" spans="1:31" x14ac:dyDescent="0.3">
      <c r="A445" s="3" t="s">
        <v>542</v>
      </c>
      <c r="B445" s="3" t="s">
        <v>543</v>
      </c>
      <c r="C445" s="3" t="s">
        <v>1855</v>
      </c>
      <c r="D445" s="53">
        <v>5260000</v>
      </c>
      <c r="E445" s="53">
        <v>5260000</v>
      </c>
      <c r="F445" s="53">
        <v>0</v>
      </c>
      <c r="G445" s="53">
        <v>0</v>
      </c>
      <c r="H445" s="53">
        <v>0</v>
      </c>
      <c r="I445" s="53">
        <v>4916814.1100000003</v>
      </c>
      <c r="J445" s="53">
        <v>93.475553422053238</v>
      </c>
      <c r="K445" s="53">
        <v>0</v>
      </c>
      <c r="L445" s="53">
        <v>0</v>
      </c>
      <c r="M445" s="53">
        <v>4916814.1100000003</v>
      </c>
      <c r="N445" s="53">
        <v>0</v>
      </c>
      <c r="O445" s="53">
        <v>4916814.1100000003</v>
      </c>
      <c r="P445" s="53">
        <v>0</v>
      </c>
      <c r="Q445" s="53">
        <v>0</v>
      </c>
      <c r="R445" s="53">
        <v>0</v>
      </c>
      <c r="S445" s="3" t="s">
        <v>56</v>
      </c>
      <c r="T445" s="3" t="s">
        <v>57</v>
      </c>
      <c r="U445" s="3" t="s">
        <v>58</v>
      </c>
      <c r="V445" s="3" t="s">
        <v>57</v>
      </c>
      <c r="W445" s="3" t="s">
        <v>33</v>
      </c>
      <c r="X445" s="3" t="s">
        <v>59</v>
      </c>
      <c r="Y445" s="3" t="s">
        <v>35</v>
      </c>
      <c r="Z445" s="54">
        <v>45016</v>
      </c>
      <c r="AA445" s="54">
        <v>45808</v>
      </c>
      <c r="AB445" s="3" t="s">
        <v>36</v>
      </c>
      <c r="AC445" s="53">
        <v>5260000</v>
      </c>
      <c r="AD445" s="3" t="s">
        <v>58</v>
      </c>
      <c r="AE445" s="3" t="s">
        <v>37</v>
      </c>
    </row>
    <row r="446" spans="1:31" x14ac:dyDescent="0.3">
      <c r="A446" s="3" t="s">
        <v>544</v>
      </c>
      <c r="B446" s="3" t="s">
        <v>545</v>
      </c>
      <c r="C446" s="3" t="s">
        <v>1853</v>
      </c>
      <c r="D446" s="53">
        <v>5350000</v>
      </c>
      <c r="E446" s="53">
        <v>5350000</v>
      </c>
      <c r="F446" s="53">
        <v>0</v>
      </c>
      <c r="G446" s="53">
        <v>0</v>
      </c>
      <c r="H446" s="53">
        <v>0</v>
      </c>
      <c r="I446" s="53">
        <v>5221524.71</v>
      </c>
      <c r="J446" s="53">
        <v>97.598592710280371</v>
      </c>
      <c r="K446" s="53">
        <v>0</v>
      </c>
      <c r="L446" s="53">
        <v>0</v>
      </c>
      <c r="M446" s="53">
        <v>5221524.71</v>
      </c>
      <c r="N446" s="53">
        <v>0</v>
      </c>
      <c r="O446" s="53">
        <v>5221524.71</v>
      </c>
      <c r="P446" s="53">
        <v>0</v>
      </c>
      <c r="Q446" s="53">
        <v>0</v>
      </c>
      <c r="R446" s="53">
        <v>0</v>
      </c>
      <c r="S446" s="3" t="s">
        <v>391</v>
      </c>
      <c r="T446" s="3" t="s">
        <v>31</v>
      </c>
      <c r="U446" s="3" t="s">
        <v>32</v>
      </c>
      <c r="V446" s="3" t="s">
        <v>31</v>
      </c>
      <c r="W446" s="3" t="s">
        <v>33</v>
      </c>
      <c r="X446" s="3" t="s">
        <v>34</v>
      </c>
      <c r="Y446" s="3" t="s">
        <v>35</v>
      </c>
      <c r="Z446" s="54">
        <v>45016</v>
      </c>
      <c r="AA446" s="54">
        <v>45382</v>
      </c>
      <c r="AB446" s="3" t="s">
        <v>36</v>
      </c>
      <c r="AC446" s="53">
        <v>5350000</v>
      </c>
      <c r="AD446" s="3" t="s">
        <v>32</v>
      </c>
      <c r="AE446" s="3" t="s">
        <v>37</v>
      </c>
    </row>
    <row r="447" spans="1:31" x14ac:dyDescent="0.3">
      <c r="A447" s="3" t="s">
        <v>546</v>
      </c>
      <c r="B447" s="3" t="s">
        <v>547</v>
      </c>
      <c r="C447" s="3" t="s">
        <v>1853</v>
      </c>
      <c r="D447" s="53">
        <v>5060000</v>
      </c>
      <c r="E447" s="53">
        <v>5060000</v>
      </c>
      <c r="F447" s="53">
        <v>0</v>
      </c>
      <c r="G447" s="53">
        <v>0</v>
      </c>
      <c r="H447" s="53">
        <v>0</v>
      </c>
      <c r="I447" s="53">
        <v>5059329.34</v>
      </c>
      <c r="J447" s="53">
        <v>99.986745849802375</v>
      </c>
      <c r="K447" s="53">
        <v>0</v>
      </c>
      <c r="L447" s="53">
        <v>0</v>
      </c>
      <c r="M447" s="53">
        <v>5059329.34</v>
      </c>
      <c r="N447" s="53">
        <v>0</v>
      </c>
      <c r="O447" s="53">
        <v>5059329.34</v>
      </c>
      <c r="P447" s="53">
        <v>0</v>
      </c>
      <c r="Q447" s="53">
        <v>0</v>
      </c>
      <c r="R447" s="53">
        <v>0</v>
      </c>
      <c r="S447" s="3" t="s">
        <v>391</v>
      </c>
      <c r="T447" s="3" t="s">
        <v>31</v>
      </c>
      <c r="U447" s="3" t="s">
        <v>32</v>
      </c>
      <c r="V447" s="3" t="s">
        <v>31</v>
      </c>
      <c r="W447" s="3" t="s">
        <v>33</v>
      </c>
      <c r="X447" s="3" t="s">
        <v>34</v>
      </c>
      <c r="Y447" s="3" t="s">
        <v>35</v>
      </c>
      <c r="Z447" s="54">
        <v>45016</v>
      </c>
      <c r="AA447" s="54">
        <v>45382</v>
      </c>
      <c r="AB447" s="3" t="s">
        <v>36</v>
      </c>
      <c r="AC447" s="53">
        <v>5060000</v>
      </c>
      <c r="AD447" s="3" t="s">
        <v>32</v>
      </c>
      <c r="AE447" s="3" t="s">
        <v>37</v>
      </c>
    </row>
    <row r="448" spans="1:31" x14ac:dyDescent="0.3">
      <c r="A448" s="3" t="s">
        <v>548</v>
      </c>
      <c r="B448" s="3" t="s">
        <v>549</v>
      </c>
      <c r="C448" s="3" t="s">
        <v>1853</v>
      </c>
      <c r="D448" s="53">
        <v>5473606.6799999997</v>
      </c>
      <c r="E448" s="53">
        <v>5473606.6799999997</v>
      </c>
      <c r="F448" s="53">
        <v>0</v>
      </c>
      <c r="G448" s="53">
        <v>0</v>
      </c>
      <c r="H448" s="53">
        <v>0</v>
      </c>
      <c r="I448" s="53">
        <v>5272521.66</v>
      </c>
      <c r="J448" s="53">
        <v>96.326279329957259</v>
      </c>
      <c r="K448" s="53">
        <v>0</v>
      </c>
      <c r="L448" s="53">
        <v>0</v>
      </c>
      <c r="M448" s="53">
        <v>5272521.66</v>
      </c>
      <c r="N448" s="53">
        <v>0</v>
      </c>
      <c r="O448" s="53">
        <v>5272521.66</v>
      </c>
      <c r="P448" s="53">
        <v>0</v>
      </c>
      <c r="Q448" s="53">
        <v>-802.18</v>
      </c>
      <c r="R448" s="53">
        <v>0</v>
      </c>
      <c r="S448" s="3" t="s">
        <v>391</v>
      </c>
      <c r="T448" s="3" t="s">
        <v>31</v>
      </c>
      <c r="U448" s="3" t="s">
        <v>32</v>
      </c>
      <c r="V448" s="3" t="s">
        <v>31</v>
      </c>
      <c r="W448" s="3" t="s">
        <v>33</v>
      </c>
      <c r="X448" s="3" t="s">
        <v>34</v>
      </c>
      <c r="Y448" s="3" t="s">
        <v>35</v>
      </c>
      <c r="Z448" s="54">
        <v>45016</v>
      </c>
      <c r="AA448" s="54">
        <v>45473</v>
      </c>
      <c r="AB448" s="3" t="s">
        <v>36</v>
      </c>
      <c r="AC448" s="53">
        <v>5540000</v>
      </c>
      <c r="AD448" s="3" t="s">
        <v>32</v>
      </c>
      <c r="AE448" s="3" t="s">
        <v>37</v>
      </c>
    </row>
    <row r="449" spans="1:31" x14ac:dyDescent="0.3">
      <c r="A449" s="3" t="s">
        <v>550</v>
      </c>
      <c r="B449" s="3" t="s">
        <v>551</v>
      </c>
      <c r="C449" s="3" t="s">
        <v>1855</v>
      </c>
      <c r="D449" s="53">
        <v>3300000</v>
      </c>
      <c r="E449" s="53">
        <v>3300000</v>
      </c>
      <c r="F449" s="53">
        <v>0</v>
      </c>
      <c r="G449" s="53">
        <v>0</v>
      </c>
      <c r="H449" s="53">
        <v>0</v>
      </c>
      <c r="I449" s="53">
        <v>3396895.88</v>
      </c>
      <c r="J449" s="53">
        <v>102.93623878787878</v>
      </c>
      <c r="K449" s="53">
        <v>0</v>
      </c>
      <c r="L449" s="53">
        <v>0</v>
      </c>
      <c r="M449" s="53">
        <v>3396895.88</v>
      </c>
      <c r="N449" s="53">
        <v>0</v>
      </c>
      <c r="O449" s="53">
        <v>3396895.88</v>
      </c>
      <c r="P449" s="53">
        <v>0</v>
      </c>
      <c r="Q449" s="53">
        <v>0</v>
      </c>
      <c r="R449" s="53">
        <v>0</v>
      </c>
      <c r="S449" s="3" t="s">
        <v>56</v>
      </c>
      <c r="T449" s="3" t="s">
        <v>57</v>
      </c>
      <c r="U449" s="3" t="s">
        <v>58</v>
      </c>
      <c r="V449" s="3" t="s">
        <v>57</v>
      </c>
      <c r="W449" s="3" t="s">
        <v>33</v>
      </c>
      <c r="X449" s="3" t="s">
        <v>59</v>
      </c>
      <c r="Y449" s="3" t="s">
        <v>35</v>
      </c>
      <c r="Z449" s="54">
        <v>45016</v>
      </c>
      <c r="AA449" s="54">
        <v>45808</v>
      </c>
      <c r="AB449" s="3" t="s">
        <v>36</v>
      </c>
      <c r="AC449" s="53">
        <v>3300000</v>
      </c>
      <c r="AD449" s="3" t="s">
        <v>58</v>
      </c>
      <c r="AE449" s="3" t="s">
        <v>37</v>
      </c>
    </row>
    <row r="450" spans="1:31" x14ac:dyDescent="0.3">
      <c r="A450" s="3" t="s">
        <v>552</v>
      </c>
      <c r="B450" s="3" t="s">
        <v>553</v>
      </c>
      <c r="C450" s="3" t="s">
        <v>1859</v>
      </c>
      <c r="D450" s="53">
        <v>3500000</v>
      </c>
      <c r="E450" s="53">
        <v>3500000</v>
      </c>
      <c r="F450" s="53">
        <v>0</v>
      </c>
      <c r="G450" s="53">
        <v>0</v>
      </c>
      <c r="H450" s="53">
        <v>0</v>
      </c>
      <c r="I450" s="53">
        <v>3432963.82</v>
      </c>
      <c r="J450" s="53">
        <v>98.084680571428564</v>
      </c>
      <c r="K450" s="53">
        <v>0</v>
      </c>
      <c r="L450" s="53">
        <v>0</v>
      </c>
      <c r="M450" s="53">
        <v>3432963.82</v>
      </c>
      <c r="N450" s="53">
        <v>0</v>
      </c>
      <c r="O450" s="53">
        <v>3432963.82</v>
      </c>
      <c r="P450" s="53">
        <v>0</v>
      </c>
      <c r="Q450" s="53">
        <v>0</v>
      </c>
      <c r="R450" s="53">
        <v>0</v>
      </c>
      <c r="S450" s="3" t="s">
        <v>231</v>
      </c>
      <c r="T450" s="3" t="s">
        <v>162</v>
      </c>
      <c r="U450" s="3" t="s">
        <v>163</v>
      </c>
      <c r="V450" s="3" t="s">
        <v>162</v>
      </c>
      <c r="W450" s="3" t="s">
        <v>33</v>
      </c>
      <c r="X450" s="3" t="s">
        <v>164</v>
      </c>
      <c r="Y450" s="3" t="s">
        <v>35</v>
      </c>
      <c r="Z450" s="54">
        <v>45016</v>
      </c>
      <c r="AA450" s="54">
        <v>45382</v>
      </c>
      <c r="AB450" s="3" t="s">
        <v>36</v>
      </c>
      <c r="AC450" s="53">
        <v>3500000</v>
      </c>
      <c r="AD450" s="3" t="s">
        <v>163</v>
      </c>
      <c r="AE450" s="3" t="s">
        <v>37</v>
      </c>
    </row>
    <row r="451" spans="1:31" x14ac:dyDescent="0.3">
      <c r="A451" s="3" t="s">
        <v>877</v>
      </c>
      <c r="B451" s="3" t="s">
        <v>878</v>
      </c>
      <c r="C451" s="3" t="s">
        <v>1854</v>
      </c>
      <c r="D451" s="53">
        <v>2800000</v>
      </c>
      <c r="E451" s="53">
        <v>2800000</v>
      </c>
      <c r="F451" s="53">
        <v>0</v>
      </c>
      <c r="G451" s="53">
        <v>0</v>
      </c>
      <c r="H451" s="53">
        <v>0</v>
      </c>
      <c r="I451" s="53">
        <v>2797091.24</v>
      </c>
      <c r="J451" s="53">
        <v>99.896115714285727</v>
      </c>
      <c r="K451" s="53">
        <v>0</v>
      </c>
      <c r="L451" s="53">
        <v>0</v>
      </c>
      <c r="M451" s="53">
        <v>2797091.24</v>
      </c>
      <c r="N451" s="53">
        <v>0</v>
      </c>
      <c r="O451" s="53">
        <v>2797091.24</v>
      </c>
      <c r="P451" s="53">
        <v>0</v>
      </c>
      <c r="Q451" s="53">
        <v>0</v>
      </c>
      <c r="R451" s="53">
        <v>0</v>
      </c>
      <c r="S451" s="3" t="s">
        <v>72</v>
      </c>
      <c r="T451" s="3" t="s">
        <v>41</v>
      </c>
      <c r="U451" s="3" t="s">
        <v>42</v>
      </c>
      <c r="V451" s="3" t="s">
        <v>41</v>
      </c>
      <c r="W451" s="3" t="s">
        <v>33</v>
      </c>
      <c r="X451" s="3" t="s">
        <v>43</v>
      </c>
      <c r="Y451" s="3" t="s">
        <v>35</v>
      </c>
      <c r="Z451" s="54">
        <v>45016</v>
      </c>
      <c r="AA451" s="54">
        <v>45535</v>
      </c>
      <c r="AB451" s="3" t="s">
        <v>36</v>
      </c>
      <c r="AC451" s="53">
        <v>2800000</v>
      </c>
      <c r="AD451" s="3" t="s">
        <v>42</v>
      </c>
      <c r="AE451" s="3" t="s">
        <v>37</v>
      </c>
    </row>
    <row r="452" spans="1:31" x14ac:dyDescent="0.3">
      <c r="A452" s="3" t="s">
        <v>554</v>
      </c>
      <c r="B452" s="3" t="s">
        <v>555</v>
      </c>
      <c r="C452" s="3" t="s">
        <v>1860</v>
      </c>
      <c r="D452" s="53">
        <v>9400000</v>
      </c>
      <c r="E452" s="53">
        <v>9400000</v>
      </c>
      <c r="F452" s="53">
        <v>0</v>
      </c>
      <c r="G452" s="53">
        <v>0</v>
      </c>
      <c r="H452" s="53">
        <v>0</v>
      </c>
      <c r="I452" s="53">
        <v>9097617.5500000007</v>
      </c>
      <c r="J452" s="53">
        <v>96.783165425531919</v>
      </c>
      <c r="K452" s="53">
        <v>0</v>
      </c>
      <c r="L452" s="53">
        <v>0</v>
      </c>
      <c r="M452" s="53">
        <v>9097617.5500000007</v>
      </c>
      <c r="N452" s="53">
        <v>0</v>
      </c>
      <c r="O452" s="53">
        <v>9097617.5500000007</v>
      </c>
      <c r="P452" s="53">
        <v>0</v>
      </c>
      <c r="Q452" s="53">
        <v>0</v>
      </c>
      <c r="R452" s="53">
        <v>0</v>
      </c>
      <c r="S452" s="3" t="s">
        <v>129</v>
      </c>
      <c r="T452" s="3" t="s">
        <v>112</v>
      </c>
      <c r="U452" s="3" t="s">
        <v>113</v>
      </c>
      <c r="V452" s="3" t="s">
        <v>112</v>
      </c>
      <c r="W452" s="3" t="s">
        <v>33</v>
      </c>
      <c r="X452" s="3" t="s">
        <v>114</v>
      </c>
      <c r="Y452" s="3" t="s">
        <v>35</v>
      </c>
      <c r="Z452" s="54">
        <v>45016</v>
      </c>
      <c r="AA452" s="54">
        <v>45382</v>
      </c>
      <c r="AB452" s="3" t="s">
        <v>36</v>
      </c>
      <c r="AC452" s="53">
        <v>9400000</v>
      </c>
      <c r="AD452" s="3" t="s">
        <v>113</v>
      </c>
      <c r="AE452" s="3" t="s">
        <v>37</v>
      </c>
    </row>
    <row r="453" spans="1:31" x14ac:dyDescent="0.3">
      <c r="A453" s="3" t="s">
        <v>742</v>
      </c>
      <c r="B453" s="3" t="s">
        <v>743</v>
      </c>
      <c r="C453" s="3" t="s">
        <v>1859</v>
      </c>
      <c r="D453" s="53">
        <v>699999</v>
      </c>
      <c r="E453" s="53">
        <v>699999</v>
      </c>
      <c r="F453" s="53">
        <v>0</v>
      </c>
      <c r="G453" s="53">
        <v>0</v>
      </c>
      <c r="H453" s="53">
        <v>0</v>
      </c>
      <c r="I453" s="53">
        <v>762991.18</v>
      </c>
      <c r="J453" s="53">
        <v>108.99889571270818</v>
      </c>
      <c r="K453" s="53">
        <v>0</v>
      </c>
      <c r="L453" s="53">
        <v>0</v>
      </c>
      <c r="M453" s="53">
        <v>762991.18</v>
      </c>
      <c r="N453" s="53">
        <v>0</v>
      </c>
      <c r="O453" s="53">
        <v>762991.18</v>
      </c>
      <c r="P453" s="53">
        <v>0</v>
      </c>
      <c r="Q453" s="53">
        <v>0</v>
      </c>
      <c r="R453" s="53">
        <v>0</v>
      </c>
      <c r="S453" s="3" t="s">
        <v>231</v>
      </c>
      <c r="T453" s="3" t="s">
        <v>162</v>
      </c>
      <c r="U453" s="3" t="s">
        <v>163</v>
      </c>
      <c r="V453" s="3" t="s">
        <v>162</v>
      </c>
      <c r="W453" s="3" t="s">
        <v>33</v>
      </c>
      <c r="X453" s="3" t="s">
        <v>164</v>
      </c>
      <c r="Y453" s="3" t="s">
        <v>35</v>
      </c>
      <c r="Z453" s="54">
        <v>45016</v>
      </c>
      <c r="AA453" s="54">
        <v>45382</v>
      </c>
      <c r="AB453" s="3" t="s">
        <v>36</v>
      </c>
      <c r="AC453" s="53">
        <v>699999</v>
      </c>
      <c r="AD453" s="3" t="s">
        <v>163</v>
      </c>
      <c r="AE453" s="3" t="s">
        <v>37</v>
      </c>
    </row>
    <row r="454" spans="1:31" x14ac:dyDescent="0.3">
      <c r="A454" s="3" t="s">
        <v>980</v>
      </c>
      <c r="B454" s="3" t="s">
        <v>981</v>
      </c>
      <c r="C454" s="3" t="s">
        <v>1857</v>
      </c>
      <c r="D454" s="53">
        <v>935000</v>
      </c>
      <c r="E454" s="53">
        <v>935000</v>
      </c>
      <c r="F454" s="53">
        <v>0</v>
      </c>
      <c r="G454" s="53">
        <v>0</v>
      </c>
      <c r="H454" s="53">
        <v>0</v>
      </c>
      <c r="I454" s="53">
        <v>797966.52</v>
      </c>
      <c r="J454" s="53">
        <v>85.3440128342246</v>
      </c>
      <c r="K454" s="53">
        <v>0</v>
      </c>
      <c r="L454" s="53">
        <v>0</v>
      </c>
      <c r="M454" s="53">
        <v>797966.52</v>
      </c>
      <c r="N454" s="53">
        <v>0</v>
      </c>
      <c r="O454" s="53">
        <v>797966.52</v>
      </c>
      <c r="P454" s="53">
        <v>0</v>
      </c>
      <c r="Q454" s="53">
        <v>0</v>
      </c>
      <c r="R454" s="53">
        <v>0</v>
      </c>
      <c r="S454" s="3" t="s">
        <v>208</v>
      </c>
      <c r="T454" s="3" t="s">
        <v>100</v>
      </c>
      <c r="U454" s="3" t="s">
        <v>101</v>
      </c>
      <c r="V454" s="3" t="s">
        <v>100</v>
      </c>
      <c r="W454" s="3" t="s">
        <v>33</v>
      </c>
      <c r="X454" s="3" t="s">
        <v>102</v>
      </c>
      <c r="Y454" s="3" t="s">
        <v>265</v>
      </c>
      <c r="Z454" s="54">
        <v>45016</v>
      </c>
      <c r="AA454" s="54">
        <v>45382</v>
      </c>
      <c r="AB454" s="3" t="s">
        <v>36</v>
      </c>
      <c r="AC454" s="53">
        <v>935000</v>
      </c>
      <c r="AD454" s="3" t="s">
        <v>101</v>
      </c>
      <c r="AE454" s="3" t="s">
        <v>37</v>
      </c>
    </row>
    <row r="455" spans="1:31" x14ac:dyDescent="0.3">
      <c r="A455" s="3" t="s">
        <v>982</v>
      </c>
      <c r="B455" s="3" t="s">
        <v>983</v>
      </c>
      <c r="C455" s="3" t="s">
        <v>1855</v>
      </c>
      <c r="D455" s="53">
        <v>2355000</v>
      </c>
      <c r="E455" s="53">
        <v>2355000</v>
      </c>
      <c r="F455" s="53">
        <v>0</v>
      </c>
      <c r="G455" s="53">
        <v>0</v>
      </c>
      <c r="H455" s="53">
        <v>0</v>
      </c>
      <c r="I455" s="53">
        <v>2332322</v>
      </c>
      <c r="J455" s="53">
        <v>99.037027600849257</v>
      </c>
      <c r="K455" s="53">
        <v>0</v>
      </c>
      <c r="L455" s="53">
        <v>0</v>
      </c>
      <c r="M455" s="53">
        <v>2332322</v>
      </c>
      <c r="N455" s="53">
        <v>0</v>
      </c>
      <c r="O455" s="53">
        <v>2332322</v>
      </c>
      <c r="P455" s="53">
        <v>0</v>
      </c>
      <c r="Q455" s="53">
        <v>0</v>
      </c>
      <c r="R455" s="53">
        <v>0</v>
      </c>
      <c r="S455" s="3" t="s">
        <v>56</v>
      </c>
      <c r="T455" s="3" t="s">
        <v>57</v>
      </c>
      <c r="U455" s="3" t="s">
        <v>58</v>
      </c>
      <c r="V455" s="3" t="s">
        <v>57</v>
      </c>
      <c r="W455" s="3" t="s">
        <v>33</v>
      </c>
      <c r="X455" s="3" t="s">
        <v>59</v>
      </c>
      <c r="Y455" s="3" t="s">
        <v>265</v>
      </c>
      <c r="Z455" s="54">
        <v>45016</v>
      </c>
      <c r="AA455" s="54">
        <v>45657</v>
      </c>
      <c r="AB455" s="3" t="s">
        <v>36</v>
      </c>
      <c r="AC455" s="53">
        <v>2355000</v>
      </c>
      <c r="AD455" s="3" t="s">
        <v>58</v>
      </c>
      <c r="AE455" s="3" t="s">
        <v>37</v>
      </c>
    </row>
    <row r="456" spans="1:31" x14ac:dyDescent="0.3">
      <c r="A456" s="3" t="s">
        <v>744</v>
      </c>
      <c r="B456" s="3" t="s">
        <v>745</v>
      </c>
      <c r="C456" s="3" t="s">
        <v>1856</v>
      </c>
      <c r="D456" s="53">
        <v>5000000</v>
      </c>
      <c r="E456" s="53">
        <v>5000000</v>
      </c>
      <c r="F456" s="53">
        <v>0</v>
      </c>
      <c r="G456" s="53">
        <v>0</v>
      </c>
      <c r="H456" s="53">
        <v>0</v>
      </c>
      <c r="I456" s="53">
        <v>4987844.28</v>
      </c>
      <c r="J456" s="53">
        <v>99.756885600000004</v>
      </c>
      <c r="K456" s="53">
        <v>0</v>
      </c>
      <c r="L456" s="53">
        <v>0</v>
      </c>
      <c r="M456" s="53">
        <v>4987844.28</v>
      </c>
      <c r="N456" s="53">
        <v>0</v>
      </c>
      <c r="O456" s="53">
        <v>4987844.28</v>
      </c>
      <c r="P456" s="53">
        <v>0</v>
      </c>
      <c r="Q456" s="53">
        <v>0</v>
      </c>
      <c r="R456" s="53">
        <v>0</v>
      </c>
      <c r="S456" s="3" t="s">
        <v>152</v>
      </c>
      <c r="T456" s="3" t="s">
        <v>76</v>
      </c>
      <c r="U456" s="3" t="s">
        <v>77</v>
      </c>
      <c r="V456" s="3" t="s">
        <v>76</v>
      </c>
      <c r="W456" s="3" t="s">
        <v>33</v>
      </c>
      <c r="X456" s="3" t="s">
        <v>78</v>
      </c>
      <c r="Y456" s="3" t="s">
        <v>35</v>
      </c>
      <c r="Z456" s="54">
        <v>45016</v>
      </c>
      <c r="AA456" s="54">
        <v>45473</v>
      </c>
      <c r="AB456" s="3" t="s">
        <v>36</v>
      </c>
      <c r="AC456" s="53">
        <v>5000000</v>
      </c>
      <c r="AD456" s="3" t="s">
        <v>77</v>
      </c>
      <c r="AE456" s="3" t="s">
        <v>37</v>
      </c>
    </row>
    <row r="457" spans="1:31" x14ac:dyDescent="0.3">
      <c r="A457" s="3" t="s">
        <v>556</v>
      </c>
      <c r="B457" s="3" t="s">
        <v>557</v>
      </c>
      <c r="C457" s="3" t="s">
        <v>1856</v>
      </c>
      <c r="D457" s="53">
        <v>5000000</v>
      </c>
      <c r="E457" s="53">
        <v>5000000</v>
      </c>
      <c r="F457" s="53">
        <v>0</v>
      </c>
      <c r="G457" s="53">
        <v>0</v>
      </c>
      <c r="H457" s="53">
        <v>0</v>
      </c>
      <c r="I457" s="53">
        <v>4993390.22</v>
      </c>
      <c r="J457" s="53">
        <v>99.867804399999997</v>
      </c>
      <c r="K457" s="53">
        <v>0</v>
      </c>
      <c r="L457" s="53">
        <v>0</v>
      </c>
      <c r="M457" s="53">
        <v>4993390.22</v>
      </c>
      <c r="N457" s="53">
        <v>0</v>
      </c>
      <c r="O457" s="53">
        <v>4993390.22</v>
      </c>
      <c r="P457" s="53">
        <v>0</v>
      </c>
      <c r="Q457" s="53">
        <v>0</v>
      </c>
      <c r="R457" s="53">
        <v>0</v>
      </c>
      <c r="S457" s="3" t="s">
        <v>152</v>
      </c>
      <c r="T457" s="3" t="s">
        <v>76</v>
      </c>
      <c r="U457" s="3" t="s">
        <v>77</v>
      </c>
      <c r="V457" s="3" t="s">
        <v>76</v>
      </c>
      <c r="W457" s="3" t="s">
        <v>33</v>
      </c>
      <c r="X457" s="3" t="s">
        <v>78</v>
      </c>
      <c r="Y457" s="3" t="s">
        <v>35</v>
      </c>
      <c r="Z457" s="54">
        <v>45016</v>
      </c>
      <c r="AA457" s="54">
        <v>45473</v>
      </c>
      <c r="AB457" s="3" t="s">
        <v>36</v>
      </c>
      <c r="AC457" s="53">
        <v>5000000</v>
      </c>
      <c r="AD457" s="3" t="s">
        <v>77</v>
      </c>
      <c r="AE457" s="3" t="s">
        <v>37</v>
      </c>
    </row>
    <row r="458" spans="1:31" x14ac:dyDescent="0.3">
      <c r="A458" s="3" t="s">
        <v>558</v>
      </c>
      <c r="B458" s="3" t="s">
        <v>559</v>
      </c>
      <c r="C458" s="3" t="s">
        <v>1853</v>
      </c>
      <c r="D458" s="53">
        <v>5000000</v>
      </c>
      <c r="E458" s="53">
        <v>5000000</v>
      </c>
      <c r="F458" s="53">
        <v>0</v>
      </c>
      <c r="G458" s="53">
        <v>0</v>
      </c>
      <c r="H458" s="53">
        <v>0</v>
      </c>
      <c r="I458" s="53">
        <v>4998953.67</v>
      </c>
      <c r="J458" s="53">
        <v>99.979073400000004</v>
      </c>
      <c r="K458" s="53">
        <v>0</v>
      </c>
      <c r="L458" s="53">
        <v>0</v>
      </c>
      <c r="M458" s="53">
        <v>4998953.67</v>
      </c>
      <c r="N458" s="53">
        <v>0</v>
      </c>
      <c r="O458" s="53">
        <v>4998953.67</v>
      </c>
      <c r="P458" s="53">
        <v>0</v>
      </c>
      <c r="Q458" s="53">
        <v>0</v>
      </c>
      <c r="R458" s="53">
        <v>0</v>
      </c>
      <c r="S458" s="3" t="s">
        <v>391</v>
      </c>
      <c r="T458" s="3" t="s">
        <v>31</v>
      </c>
      <c r="U458" s="3" t="s">
        <v>32</v>
      </c>
      <c r="V458" s="3" t="s">
        <v>31</v>
      </c>
      <c r="W458" s="3" t="s">
        <v>33</v>
      </c>
      <c r="X458" s="3" t="s">
        <v>34</v>
      </c>
      <c r="Y458" s="3" t="s">
        <v>35</v>
      </c>
      <c r="Z458" s="54">
        <v>45016</v>
      </c>
      <c r="AA458" s="54">
        <v>45382</v>
      </c>
      <c r="AB458" s="3" t="s">
        <v>36</v>
      </c>
      <c r="AC458" s="53">
        <v>5000000</v>
      </c>
      <c r="AD458" s="3" t="s">
        <v>32</v>
      </c>
      <c r="AE458" s="3" t="s">
        <v>37</v>
      </c>
    </row>
    <row r="459" spans="1:31" x14ac:dyDescent="0.3">
      <c r="A459" s="3" t="s">
        <v>746</v>
      </c>
      <c r="B459" s="3" t="s">
        <v>747</v>
      </c>
      <c r="C459" s="3" t="s">
        <v>1854</v>
      </c>
      <c r="D459" s="53">
        <v>1800000</v>
      </c>
      <c r="E459" s="53">
        <v>1800000</v>
      </c>
      <c r="F459" s="53">
        <v>0</v>
      </c>
      <c r="G459" s="53">
        <v>0</v>
      </c>
      <c r="H459" s="53">
        <v>0</v>
      </c>
      <c r="I459" s="53">
        <v>1413032.57</v>
      </c>
      <c r="J459" s="53">
        <v>78.501809444444447</v>
      </c>
      <c r="K459" s="53">
        <v>0</v>
      </c>
      <c r="L459" s="53">
        <v>0</v>
      </c>
      <c r="M459" s="53">
        <v>1413032.57</v>
      </c>
      <c r="N459" s="53">
        <v>0</v>
      </c>
      <c r="O459" s="53">
        <v>1413032.57</v>
      </c>
      <c r="P459" s="53">
        <v>0</v>
      </c>
      <c r="Q459" s="53">
        <v>0</v>
      </c>
      <c r="R459" s="53">
        <v>0</v>
      </c>
      <c r="S459" s="3" t="s">
        <v>72</v>
      </c>
      <c r="T459" s="3" t="s">
        <v>41</v>
      </c>
      <c r="U459" s="3" t="s">
        <v>42</v>
      </c>
      <c r="V459" s="3" t="s">
        <v>41</v>
      </c>
      <c r="W459" s="3" t="s">
        <v>33</v>
      </c>
      <c r="X459" s="3" t="s">
        <v>43</v>
      </c>
      <c r="Y459" s="3" t="s">
        <v>35</v>
      </c>
      <c r="Z459" s="54">
        <v>45016</v>
      </c>
      <c r="AA459" s="54">
        <v>45535</v>
      </c>
      <c r="AB459" s="3" t="s">
        <v>36</v>
      </c>
      <c r="AC459" s="53">
        <v>1800000</v>
      </c>
      <c r="AD459" s="3" t="s">
        <v>42</v>
      </c>
      <c r="AE459" s="3" t="s">
        <v>37</v>
      </c>
    </row>
    <row r="460" spans="1:31" x14ac:dyDescent="0.3">
      <c r="A460" s="3" t="s">
        <v>560</v>
      </c>
      <c r="B460" s="3" t="s">
        <v>561</v>
      </c>
      <c r="C460" s="3" t="s">
        <v>1853</v>
      </c>
      <c r="D460" s="53">
        <v>5020000</v>
      </c>
      <c r="E460" s="53">
        <v>5020000</v>
      </c>
      <c r="F460" s="53">
        <v>0</v>
      </c>
      <c r="G460" s="53">
        <v>0</v>
      </c>
      <c r="H460" s="53">
        <v>0</v>
      </c>
      <c r="I460" s="53">
        <v>5014867.07</v>
      </c>
      <c r="J460" s="53">
        <v>99.897750398406387</v>
      </c>
      <c r="K460" s="53">
        <v>0</v>
      </c>
      <c r="L460" s="53">
        <v>0</v>
      </c>
      <c r="M460" s="53">
        <v>5014867.07</v>
      </c>
      <c r="N460" s="53">
        <v>0</v>
      </c>
      <c r="O460" s="53">
        <v>5014867.07</v>
      </c>
      <c r="P460" s="53">
        <v>0</v>
      </c>
      <c r="Q460" s="53">
        <v>0</v>
      </c>
      <c r="R460" s="53">
        <v>0</v>
      </c>
      <c r="S460" s="3" t="s">
        <v>391</v>
      </c>
      <c r="T460" s="3" t="s">
        <v>31</v>
      </c>
      <c r="U460" s="3" t="s">
        <v>32</v>
      </c>
      <c r="V460" s="3" t="s">
        <v>31</v>
      </c>
      <c r="W460" s="3" t="s">
        <v>33</v>
      </c>
      <c r="X460" s="3" t="s">
        <v>34</v>
      </c>
      <c r="Y460" s="3" t="s">
        <v>35</v>
      </c>
      <c r="Z460" s="54">
        <v>45016</v>
      </c>
      <c r="AA460" s="54">
        <v>45382</v>
      </c>
      <c r="AB460" s="3" t="s">
        <v>36</v>
      </c>
      <c r="AC460" s="53">
        <v>5020000</v>
      </c>
      <c r="AD460" s="3" t="s">
        <v>32</v>
      </c>
      <c r="AE460" s="3" t="s">
        <v>37</v>
      </c>
    </row>
    <row r="461" spans="1:31" x14ac:dyDescent="0.3">
      <c r="A461" s="3" t="s">
        <v>748</v>
      </c>
      <c r="B461" s="3" t="s">
        <v>749</v>
      </c>
      <c r="C461" s="3" t="s">
        <v>1853</v>
      </c>
      <c r="D461" s="53">
        <v>11600000</v>
      </c>
      <c r="E461" s="53">
        <v>11600000</v>
      </c>
      <c r="F461" s="53">
        <v>0</v>
      </c>
      <c r="G461" s="53">
        <v>0</v>
      </c>
      <c r="H461" s="53">
        <v>0</v>
      </c>
      <c r="I461" s="53">
        <v>11598564.92</v>
      </c>
      <c r="J461" s="53">
        <v>99.987628620689648</v>
      </c>
      <c r="K461" s="53">
        <v>0</v>
      </c>
      <c r="L461" s="53">
        <v>0</v>
      </c>
      <c r="M461" s="53">
        <v>11598564.92</v>
      </c>
      <c r="N461" s="53">
        <v>0</v>
      </c>
      <c r="O461" s="53">
        <v>11598564.92</v>
      </c>
      <c r="P461" s="53">
        <v>0</v>
      </c>
      <c r="Q461" s="53">
        <v>0</v>
      </c>
      <c r="R461" s="53">
        <v>0</v>
      </c>
      <c r="S461" s="3" t="s">
        <v>391</v>
      </c>
      <c r="T461" s="3" t="s">
        <v>31</v>
      </c>
      <c r="U461" s="3" t="s">
        <v>32</v>
      </c>
      <c r="V461" s="3" t="s">
        <v>31</v>
      </c>
      <c r="W461" s="3" t="s">
        <v>33</v>
      </c>
      <c r="X461" s="3" t="s">
        <v>34</v>
      </c>
      <c r="Y461" s="3" t="s">
        <v>35</v>
      </c>
      <c r="Z461" s="54">
        <v>45016</v>
      </c>
      <c r="AA461" s="54">
        <v>45382</v>
      </c>
      <c r="AB461" s="3" t="s">
        <v>36</v>
      </c>
      <c r="AC461" s="53">
        <v>11600000</v>
      </c>
      <c r="AD461" s="3" t="s">
        <v>32</v>
      </c>
      <c r="AE461" s="3" t="s">
        <v>37</v>
      </c>
    </row>
    <row r="462" spans="1:31" x14ac:dyDescent="0.3">
      <c r="A462" s="3" t="s">
        <v>1171</v>
      </c>
      <c r="B462" s="3" t="s">
        <v>1172</v>
      </c>
      <c r="C462" s="3" t="s">
        <v>1855</v>
      </c>
      <c r="D462" s="53">
        <v>1800000</v>
      </c>
      <c r="E462" s="53">
        <v>1800000</v>
      </c>
      <c r="F462" s="53">
        <v>0</v>
      </c>
      <c r="G462" s="53">
        <v>0</v>
      </c>
      <c r="H462" s="53">
        <v>0</v>
      </c>
      <c r="I462" s="53">
        <v>1702433.37</v>
      </c>
      <c r="J462" s="53">
        <v>94.579631666666671</v>
      </c>
      <c r="K462" s="53">
        <v>0</v>
      </c>
      <c r="L462" s="53">
        <v>0</v>
      </c>
      <c r="M462" s="53">
        <v>1702433.37</v>
      </c>
      <c r="N462" s="53">
        <v>0</v>
      </c>
      <c r="O462" s="53">
        <v>1702433.37</v>
      </c>
      <c r="P462" s="53">
        <v>0</v>
      </c>
      <c r="Q462" s="53">
        <v>-1108.8499999999999</v>
      </c>
      <c r="R462" s="53">
        <v>0</v>
      </c>
      <c r="S462" s="3" t="s">
        <v>1001</v>
      </c>
      <c r="T462" s="3" t="s">
        <v>1002</v>
      </c>
      <c r="U462" s="3" t="s">
        <v>1003</v>
      </c>
      <c r="V462" s="3" t="s">
        <v>57</v>
      </c>
      <c r="W462" s="3" t="s">
        <v>33</v>
      </c>
      <c r="X462" s="3" t="s">
        <v>59</v>
      </c>
      <c r="Y462" s="3" t="s">
        <v>35</v>
      </c>
      <c r="Z462" s="54">
        <v>45059</v>
      </c>
      <c r="AA462" s="54">
        <v>45596</v>
      </c>
      <c r="AB462" s="3" t="s">
        <v>36</v>
      </c>
      <c r="AC462" s="53">
        <v>1800000</v>
      </c>
      <c r="AD462" s="3" t="s">
        <v>58</v>
      </c>
      <c r="AE462" s="3" t="s">
        <v>37</v>
      </c>
    </row>
    <row r="463" spans="1:31" x14ac:dyDescent="0.3">
      <c r="A463" s="3" t="s">
        <v>1076</v>
      </c>
      <c r="B463" s="3" t="s">
        <v>1077</v>
      </c>
      <c r="C463" s="3" t="s">
        <v>1855</v>
      </c>
      <c r="D463" s="53">
        <v>2000000</v>
      </c>
      <c r="E463" s="53">
        <v>2000000</v>
      </c>
      <c r="F463" s="53">
        <v>0</v>
      </c>
      <c r="G463" s="53">
        <v>0</v>
      </c>
      <c r="H463" s="53">
        <v>0</v>
      </c>
      <c r="I463" s="53">
        <v>1866057.08</v>
      </c>
      <c r="J463" s="53">
        <v>93.302854000000011</v>
      </c>
      <c r="K463" s="53">
        <v>0</v>
      </c>
      <c r="L463" s="53">
        <v>0</v>
      </c>
      <c r="M463" s="53">
        <v>1866057.08</v>
      </c>
      <c r="N463" s="53">
        <v>0</v>
      </c>
      <c r="O463" s="53">
        <v>1866057.08</v>
      </c>
      <c r="P463" s="53">
        <v>0</v>
      </c>
      <c r="Q463" s="53">
        <v>0</v>
      </c>
      <c r="R463" s="53">
        <v>0</v>
      </c>
      <c r="S463" s="3" t="s">
        <v>1001</v>
      </c>
      <c r="T463" s="3" t="s">
        <v>1002</v>
      </c>
      <c r="U463" s="3" t="s">
        <v>1003</v>
      </c>
      <c r="V463" s="3" t="s">
        <v>57</v>
      </c>
      <c r="W463" s="3" t="s">
        <v>33</v>
      </c>
      <c r="X463" s="3" t="s">
        <v>59</v>
      </c>
      <c r="Y463" s="3" t="s">
        <v>35</v>
      </c>
      <c r="Z463" s="54">
        <v>45059</v>
      </c>
      <c r="AA463" s="54">
        <v>45596</v>
      </c>
      <c r="AB463" s="3" t="s">
        <v>36</v>
      </c>
      <c r="AC463" s="53">
        <v>2000000</v>
      </c>
      <c r="AD463" s="3" t="s">
        <v>58</v>
      </c>
      <c r="AE463" s="3" t="s">
        <v>37</v>
      </c>
    </row>
    <row r="464" spans="1:31" x14ac:dyDescent="0.3">
      <c r="A464" s="3" t="s">
        <v>1173</v>
      </c>
      <c r="B464" s="3" t="s">
        <v>1174</v>
      </c>
      <c r="C464" s="3" t="s">
        <v>1855</v>
      </c>
      <c r="D464" s="53">
        <v>2027000</v>
      </c>
      <c r="E464" s="53">
        <v>2027000</v>
      </c>
      <c r="F464" s="53">
        <v>0</v>
      </c>
      <c r="G464" s="53">
        <v>0</v>
      </c>
      <c r="H464" s="53">
        <v>0</v>
      </c>
      <c r="I464" s="53">
        <v>1053115.55</v>
      </c>
      <c r="J464" s="53">
        <v>51.954393191909226</v>
      </c>
      <c r="K464" s="53">
        <v>0</v>
      </c>
      <c r="L464" s="53">
        <v>0</v>
      </c>
      <c r="M464" s="53">
        <v>1053115.55</v>
      </c>
      <c r="N464" s="53">
        <v>0</v>
      </c>
      <c r="O464" s="53">
        <v>1053115.55</v>
      </c>
      <c r="P464" s="53">
        <v>0</v>
      </c>
      <c r="Q464" s="53">
        <v>-806.91</v>
      </c>
      <c r="R464" s="53">
        <v>0</v>
      </c>
      <c r="S464" s="3" t="s">
        <v>1001</v>
      </c>
      <c r="T464" s="3" t="s">
        <v>1002</v>
      </c>
      <c r="U464" s="3" t="s">
        <v>1003</v>
      </c>
      <c r="V464" s="3" t="s">
        <v>57</v>
      </c>
      <c r="W464" s="3" t="s">
        <v>33</v>
      </c>
      <c r="X464" s="3" t="s">
        <v>59</v>
      </c>
      <c r="Y464" s="3" t="s">
        <v>35</v>
      </c>
      <c r="Z464" s="54">
        <v>45059</v>
      </c>
      <c r="AA464" s="54">
        <v>45596</v>
      </c>
      <c r="AB464" s="3" t="s">
        <v>36</v>
      </c>
      <c r="AC464" s="53">
        <v>2027000</v>
      </c>
      <c r="AD464" s="3" t="s">
        <v>58</v>
      </c>
      <c r="AE464" s="3" t="s">
        <v>37</v>
      </c>
    </row>
    <row r="465" spans="1:31" x14ac:dyDescent="0.3">
      <c r="A465" s="3" t="s">
        <v>1074</v>
      </c>
      <c r="B465" s="3" t="s">
        <v>1075</v>
      </c>
      <c r="C465" s="3" t="s">
        <v>1855</v>
      </c>
      <c r="D465" s="53">
        <v>2000000</v>
      </c>
      <c r="E465" s="53">
        <v>2000000</v>
      </c>
      <c r="F465" s="53">
        <v>0</v>
      </c>
      <c r="G465" s="53">
        <v>0</v>
      </c>
      <c r="H465" s="53">
        <v>0</v>
      </c>
      <c r="I465" s="53">
        <v>1985434.26</v>
      </c>
      <c r="J465" s="53">
        <v>99.271713000000005</v>
      </c>
      <c r="K465" s="53">
        <v>0</v>
      </c>
      <c r="L465" s="53">
        <v>0</v>
      </c>
      <c r="M465" s="53">
        <v>1985434.26</v>
      </c>
      <c r="N465" s="53">
        <v>0</v>
      </c>
      <c r="O465" s="53">
        <v>1985434.26</v>
      </c>
      <c r="P465" s="53">
        <v>0</v>
      </c>
      <c r="Q465" s="53">
        <v>0</v>
      </c>
      <c r="R465" s="53">
        <v>0</v>
      </c>
      <c r="S465" s="3" t="s">
        <v>1001</v>
      </c>
      <c r="T465" s="3" t="s">
        <v>1002</v>
      </c>
      <c r="U465" s="3" t="s">
        <v>1003</v>
      </c>
      <c r="V465" s="3" t="s">
        <v>57</v>
      </c>
      <c r="W465" s="3" t="s">
        <v>33</v>
      </c>
      <c r="X465" s="3" t="s">
        <v>59</v>
      </c>
      <c r="Y465" s="3" t="s">
        <v>35</v>
      </c>
      <c r="Z465" s="54">
        <v>45059</v>
      </c>
      <c r="AA465" s="54">
        <v>45596</v>
      </c>
      <c r="AB465" s="3" t="s">
        <v>36</v>
      </c>
      <c r="AC465" s="53">
        <v>2000000</v>
      </c>
      <c r="AD465" s="3" t="s">
        <v>58</v>
      </c>
      <c r="AE465" s="3" t="s">
        <v>37</v>
      </c>
    </row>
    <row r="466" spans="1:31" x14ac:dyDescent="0.3">
      <c r="A466" s="3" t="s">
        <v>1105</v>
      </c>
      <c r="B466" s="3" t="s">
        <v>1106</v>
      </c>
      <c r="C466" s="3" t="s">
        <v>1855</v>
      </c>
      <c r="D466" s="53">
        <v>1933000</v>
      </c>
      <c r="E466" s="53">
        <v>1933000</v>
      </c>
      <c r="F466" s="53">
        <v>0</v>
      </c>
      <c r="G466" s="53">
        <v>0</v>
      </c>
      <c r="H466" s="53">
        <v>0</v>
      </c>
      <c r="I466" s="53">
        <v>1971950.05</v>
      </c>
      <c r="J466" s="53">
        <v>102.01500517330574</v>
      </c>
      <c r="K466" s="53">
        <v>0</v>
      </c>
      <c r="L466" s="53">
        <v>0</v>
      </c>
      <c r="M466" s="53">
        <v>1971950.05</v>
      </c>
      <c r="N466" s="53">
        <v>0</v>
      </c>
      <c r="O466" s="53">
        <v>1971950.05</v>
      </c>
      <c r="P466" s="53">
        <v>0</v>
      </c>
      <c r="Q466" s="53">
        <v>0</v>
      </c>
      <c r="R466" s="53">
        <v>0</v>
      </c>
      <c r="S466" s="3" t="s">
        <v>1001</v>
      </c>
      <c r="T466" s="3" t="s">
        <v>1002</v>
      </c>
      <c r="U466" s="3" t="s">
        <v>1003</v>
      </c>
      <c r="V466" s="3" t="s">
        <v>57</v>
      </c>
      <c r="W466" s="3" t="s">
        <v>33</v>
      </c>
      <c r="X466" s="3" t="s">
        <v>59</v>
      </c>
      <c r="Y466" s="3" t="s">
        <v>35</v>
      </c>
      <c r="Z466" s="54">
        <v>45059</v>
      </c>
      <c r="AA466" s="54">
        <v>45596</v>
      </c>
      <c r="AB466" s="3" t="s">
        <v>36</v>
      </c>
      <c r="AC466" s="53">
        <v>1933000</v>
      </c>
      <c r="AD466" s="3" t="s">
        <v>58</v>
      </c>
      <c r="AE466" s="3" t="s">
        <v>37</v>
      </c>
    </row>
    <row r="467" spans="1:31" x14ac:dyDescent="0.3">
      <c r="A467" s="3" t="s">
        <v>1205</v>
      </c>
      <c r="B467" s="3" t="s">
        <v>1206</v>
      </c>
      <c r="C467" s="3" t="s">
        <v>1854</v>
      </c>
      <c r="D467" s="53">
        <v>2800000</v>
      </c>
      <c r="E467" s="53">
        <v>2800000</v>
      </c>
      <c r="F467" s="53">
        <v>0</v>
      </c>
      <c r="G467" s="53">
        <v>0</v>
      </c>
      <c r="H467" s="53">
        <v>0</v>
      </c>
      <c r="I467" s="53">
        <v>2743763.38</v>
      </c>
      <c r="J467" s="53">
        <v>97.991549285714285</v>
      </c>
      <c r="K467" s="53">
        <v>0</v>
      </c>
      <c r="L467" s="53">
        <v>0</v>
      </c>
      <c r="M467" s="53">
        <v>2743763.38</v>
      </c>
      <c r="N467" s="53">
        <v>0</v>
      </c>
      <c r="O467" s="53">
        <v>2743763.38</v>
      </c>
      <c r="P467" s="53">
        <v>0</v>
      </c>
      <c r="Q467" s="53">
        <v>0</v>
      </c>
      <c r="R467" s="53">
        <v>0</v>
      </c>
      <c r="S467" s="3" t="s">
        <v>1001</v>
      </c>
      <c r="T467" s="3" t="s">
        <v>1002</v>
      </c>
      <c r="U467" s="3" t="s">
        <v>1003</v>
      </c>
      <c r="V467" s="3" t="s">
        <v>41</v>
      </c>
      <c r="W467" s="3" t="s">
        <v>33</v>
      </c>
      <c r="X467" s="3" t="s">
        <v>43</v>
      </c>
      <c r="Y467" s="3" t="s">
        <v>35</v>
      </c>
      <c r="Z467" s="54">
        <v>45062</v>
      </c>
      <c r="AA467" s="54">
        <v>45443</v>
      </c>
      <c r="AB467" s="3" t="s">
        <v>36</v>
      </c>
      <c r="AC467" s="53">
        <v>2800000</v>
      </c>
      <c r="AD467" s="3" t="s">
        <v>42</v>
      </c>
      <c r="AE467" s="3" t="s">
        <v>37</v>
      </c>
    </row>
    <row r="468" spans="1:31" x14ac:dyDescent="0.3">
      <c r="A468" s="3" t="s">
        <v>1207</v>
      </c>
      <c r="B468" s="3" t="s">
        <v>1208</v>
      </c>
      <c r="C468" s="3" t="s">
        <v>1854</v>
      </c>
      <c r="D468" s="53">
        <v>2100000</v>
      </c>
      <c r="E468" s="53">
        <v>2100000</v>
      </c>
      <c r="F468" s="53">
        <v>0</v>
      </c>
      <c r="G468" s="53">
        <v>0</v>
      </c>
      <c r="H468" s="53">
        <v>0</v>
      </c>
      <c r="I468" s="53">
        <v>2092180.28</v>
      </c>
      <c r="J468" s="53">
        <v>99.627632380952377</v>
      </c>
      <c r="K468" s="53">
        <v>0</v>
      </c>
      <c r="L468" s="53">
        <v>0</v>
      </c>
      <c r="M468" s="53">
        <v>2092180.28</v>
      </c>
      <c r="N468" s="53">
        <v>0</v>
      </c>
      <c r="O468" s="53">
        <v>2092180.28</v>
      </c>
      <c r="P468" s="53">
        <v>0</v>
      </c>
      <c r="Q468" s="53">
        <v>-2320</v>
      </c>
      <c r="R468" s="53">
        <v>0</v>
      </c>
      <c r="S468" s="3" t="s">
        <v>1001</v>
      </c>
      <c r="T468" s="3" t="s">
        <v>1002</v>
      </c>
      <c r="U468" s="3" t="s">
        <v>1003</v>
      </c>
      <c r="V468" s="3" t="s">
        <v>41</v>
      </c>
      <c r="W468" s="3" t="s">
        <v>33</v>
      </c>
      <c r="X468" s="3" t="s">
        <v>43</v>
      </c>
      <c r="Y468" s="3" t="s">
        <v>35</v>
      </c>
      <c r="Z468" s="54">
        <v>45062</v>
      </c>
      <c r="AA468" s="54">
        <v>45443</v>
      </c>
      <c r="AB468" s="3" t="s">
        <v>36</v>
      </c>
      <c r="AC468" s="53">
        <v>2100000</v>
      </c>
      <c r="AD468" s="3" t="s">
        <v>42</v>
      </c>
      <c r="AE468" s="3" t="s">
        <v>37</v>
      </c>
    </row>
    <row r="469" spans="1:31" x14ac:dyDescent="0.3">
      <c r="A469" s="3" t="s">
        <v>1072</v>
      </c>
      <c r="B469" s="3" t="s">
        <v>1073</v>
      </c>
      <c r="C469" s="3" t="s">
        <v>1854</v>
      </c>
      <c r="D469" s="53">
        <v>2100000</v>
      </c>
      <c r="E469" s="53">
        <v>2100000</v>
      </c>
      <c r="F469" s="53">
        <v>0</v>
      </c>
      <c r="G469" s="53">
        <v>0</v>
      </c>
      <c r="H469" s="53">
        <v>0</v>
      </c>
      <c r="I469" s="53">
        <v>1904347.18</v>
      </c>
      <c r="J469" s="53">
        <v>90.683199047619041</v>
      </c>
      <c r="K469" s="53">
        <v>0</v>
      </c>
      <c r="L469" s="53">
        <v>0</v>
      </c>
      <c r="M469" s="53">
        <v>1904347.18</v>
      </c>
      <c r="N469" s="53">
        <v>0</v>
      </c>
      <c r="O469" s="53">
        <v>1904347.18</v>
      </c>
      <c r="P469" s="53">
        <v>0</v>
      </c>
      <c r="Q469" s="53">
        <v>0</v>
      </c>
      <c r="R469" s="53">
        <v>0</v>
      </c>
      <c r="S469" s="3" t="s">
        <v>1001</v>
      </c>
      <c r="T469" s="3" t="s">
        <v>1002</v>
      </c>
      <c r="U469" s="3" t="s">
        <v>1003</v>
      </c>
      <c r="V469" s="3" t="s">
        <v>41</v>
      </c>
      <c r="W469" s="3" t="s">
        <v>33</v>
      </c>
      <c r="X469" s="3" t="s">
        <v>43</v>
      </c>
      <c r="Y469" s="3" t="s">
        <v>35</v>
      </c>
      <c r="Z469" s="54">
        <v>45062</v>
      </c>
      <c r="AA469" s="54">
        <v>45443</v>
      </c>
      <c r="AB469" s="3" t="s">
        <v>36</v>
      </c>
      <c r="AC469" s="53">
        <v>2100000</v>
      </c>
      <c r="AD469" s="3" t="s">
        <v>42</v>
      </c>
      <c r="AE469" s="3" t="s">
        <v>37</v>
      </c>
    </row>
    <row r="470" spans="1:31" x14ac:dyDescent="0.3">
      <c r="A470" s="3" t="s">
        <v>1115</v>
      </c>
      <c r="B470" s="3" t="s">
        <v>1116</v>
      </c>
      <c r="C470" s="3" t="s">
        <v>1857</v>
      </c>
      <c r="D470" s="53">
        <v>1600000</v>
      </c>
      <c r="E470" s="53">
        <v>1600000</v>
      </c>
      <c r="F470" s="53">
        <v>0</v>
      </c>
      <c r="G470" s="53">
        <v>0</v>
      </c>
      <c r="H470" s="53">
        <v>0</v>
      </c>
      <c r="I470" s="53">
        <v>1431204.37</v>
      </c>
      <c r="J470" s="53">
        <v>89.45027312500001</v>
      </c>
      <c r="K470" s="53">
        <v>0</v>
      </c>
      <c r="L470" s="53">
        <v>0</v>
      </c>
      <c r="M470" s="53">
        <v>1431204.37</v>
      </c>
      <c r="N470" s="53">
        <v>0</v>
      </c>
      <c r="O470" s="53">
        <v>1431204.37</v>
      </c>
      <c r="P470" s="53">
        <v>0</v>
      </c>
      <c r="Q470" s="53">
        <v>0</v>
      </c>
      <c r="R470" s="53">
        <v>0</v>
      </c>
      <c r="S470" s="3" t="s">
        <v>1001</v>
      </c>
      <c r="T470" s="3" t="s">
        <v>1002</v>
      </c>
      <c r="U470" s="3" t="s">
        <v>1003</v>
      </c>
      <c r="V470" s="3" t="s">
        <v>100</v>
      </c>
      <c r="W470" s="3" t="s">
        <v>33</v>
      </c>
      <c r="X470" s="3" t="s">
        <v>102</v>
      </c>
      <c r="Y470" s="3" t="s">
        <v>35</v>
      </c>
      <c r="Z470" s="54">
        <v>45062</v>
      </c>
      <c r="AA470" s="54">
        <v>45382</v>
      </c>
      <c r="AB470" s="3" t="s">
        <v>36</v>
      </c>
      <c r="AC470" s="53">
        <v>1600000</v>
      </c>
      <c r="AD470" s="3" t="s">
        <v>101</v>
      </c>
      <c r="AE470" s="3" t="s">
        <v>37</v>
      </c>
    </row>
    <row r="471" spans="1:31" x14ac:dyDescent="0.3">
      <c r="A471" s="3" t="s">
        <v>1119</v>
      </c>
      <c r="B471" s="3" t="s">
        <v>1120</v>
      </c>
      <c r="C471" s="3" t="s">
        <v>1853</v>
      </c>
      <c r="D471" s="53">
        <v>4900000</v>
      </c>
      <c r="E471" s="53">
        <v>4900000</v>
      </c>
      <c r="F471" s="53">
        <v>0</v>
      </c>
      <c r="G471" s="53">
        <v>0</v>
      </c>
      <c r="H471" s="53">
        <v>0</v>
      </c>
      <c r="I471" s="53">
        <v>4905018.84</v>
      </c>
      <c r="J471" s="53">
        <v>100.10242530612244</v>
      </c>
      <c r="K471" s="53">
        <v>0</v>
      </c>
      <c r="L471" s="53">
        <v>0</v>
      </c>
      <c r="M471" s="53">
        <v>4905018.84</v>
      </c>
      <c r="N471" s="53">
        <v>0</v>
      </c>
      <c r="O471" s="53">
        <v>4905018.84</v>
      </c>
      <c r="P471" s="53">
        <v>0</v>
      </c>
      <c r="Q471" s="53">
        <v>0</v>
      </c>
      <c r="R471" s="53">
        <v>0</v>
      </c>
      <c r="S471" s="3" t="s">
        <v>1001</v>
      </c>
      <c r="T471" s="3" t="s">
        <v>1002</v>
      </c>
      <c r="U471" s="3" t="s">
        <v>1003</v>
      </c>
      <c r="V471" s="3" t="s">
        <v>31</v>
      </c>
      <c r="W471" s="3" t="s">
        <v>33</v>
      </c>
      <c r="X471" s="3" t="s">
        <v>34</v>
      </c>
      <c r="Y471" s="3" t="s">
        <v>35</v>
      </c>
      <c r="Z471" s="54">
        <v>45058</v>
      </c>
      <c r="AA471" s="54">
        <v>45565</v>
      </c>
      <c r="AB471" s="3" t="s">
        <v>36</v>
      </c>
      <c r="AC471" s="53">
        <v>4900000</v>
      </c>
      <c r="AD471" s="3" t="s">
        <v>32</v>
      </c>
      <c r="AE471" s="3" t="s">
        <v>37</v>
      </c>
    </row>
    <row r="472" spans="1:31" x14ac:dyDescent="0.3">
      <c r="A472" s="3" t="s">
        <v>1117</v>
      </c>
      <c r="B472" s="3" t="s">
        <v>1118</v>
      </c>
      <c r="C472" s="3" t="s">
        <v>1853</v>
      </c>
      <c r="D472" s="53">
        <v>5000000</v>
      </c>
      <c r="E472" s="53">
        <v>5000000</v>
      </c>
      <c r="F472" s="53">
        <v>0</v>
      </c>
      <c r="G472" s="53">
        <v>0</v>
      </c>
      <c r="H472" s="53">
        <v>0</v>
      </c>
      <c r="I472" s="53">
        <v>5134893.34</v>
      </c>
      <c r="J472" s="53">
        <v>102.6978668</v>
      </c>
      <c r="K472" s="53">
        <v>0</v>
      </c>
      <c r="L472" s="53">
        <v>0</v>
      </c>
      <c r="M472" s="53">
        <v>5134893.34</v>
      </c>
      <c r="N472" s="53">
        <v>0</v>
      </c>
      <c r="O472" s="53">
        <v>5134893.34</v>
      </c>
      <c r="P472" s="53">
        <v>0</v>
      </c>
      <c r="Q472" s="53">
        <v>0</v>
      </c>
      <c r="R472" s="53">
        <v>0</v>
      </c>
      <c r="S472" s="3" t="s">
        <v>1001</v>
      </c>
      <c r="T472" s="3" t="s">
        <v>1002</v>
      </c>
      <c r="U472" s="3" t="s">
        <v>1003</v>
      </c>
      <c r="V472" s="3" t="s">
        <v>31</v>
      </c>
      <c r="W472" s="3" t="s">
        <v>33</v>
      </c>
      <c r="X472" s="3" t="s">
        <v>34</v>
      </c>
      <c r="Y472" s="3" t="s">
        <v>35</v>
      </c>
      <c r="Z472" s="54">
        <v>45058</v>
      </c>
      <c r="AA472" s="54">
        <v>45565</v>
      </c>
      <c r="AB472" s="3" t="s">
        <v>36</v>
      </c>
      <c r="AC472" s="53">
        <v>5000000</v>
      </c>
      <c r="AD472" s="3" t="s">
        <v>32</v>
      </c>
      <c r="AE472" s="3" t="s">
        <v>37</v>
      </c>
    </row>
    <row r="473" spans="1:31" x14ac:dyDescent="0.3">
      <c r="A473" s="3" t="s">
        <v>1209</v>
      </c>
      <c r="B473" s="3" t="s">
        <v>1210</v>
      </c>
      <c r="C473" s="3" t="s">
        <v>1854</v>
      </c>
      <c r="D473" s="53">
        <v>1100000</v>
      </c>
      <c r="E473" s="53">
        <v>1100000</v>
      </c>
      <c r="F473" s="53">
        <v>0</v>
      </c>
      <c r="G473" s="53">
        <v>0</v>
      </c>
      <c r="H473" s="53">
        <v>0</v>
      </c>
      <c r="I473" s="53">
        <v>1050392.5900000001</v>
      </c>
      <c r="J473" s="53">
        <v>95.490235454545456</v>
      </c>
      <c r="K473" s="53">
        <v>0</v>
      </c>
      <c r="L473" s="53">
        <v>0</v>
      </c>
      <c r="M473" s="53">
        <v>1050392.5900000001</v>
      </c>
      <c r="N473" s="53">
        <v>0</v>
      </c>
      <c r="O473" s="53">
        <v>1050392.5900000001</v>
      </c>
      <c r="P473" s="53">
        <v>0</v>
      </c>
      <c r="Q473" s="53">
        <v>-1957.5</v>
      </c>
      <c r="R473" s="53">
        <v>0</v>
      </c>
      <c r="S473" s="3" t="s">
        <v>72</v>
      </c>
      <c r="T473" s="3" t="s">
        <v>41</v>
      </c>
      <c r="U473" s="3" t="s">
        <v>42</v>
      </c>
      <c r="V473" s="3" t="s">
        <v>41</v>
      </c>
      <c r="W473" s="3" t="s">
        <v>33</v>
      </c>
      <c r="X473" s="3" t="s">
        <v>43</v>
      </c>
      <c r="Y473" s="3" t="s">
        <v>35</v>
      </c>
      <c r="Z473" s="54">
        <v>45062</v>
      </c>
      <c r="AA473" s="54">
        <v>45626</v>
      </c>
      <c r="AB473" s="3" t="s">
        <v>36</v>
      </c>
      <c r="AC473" s="53">
        <v>1100000</v>
      </c>
      <c r="AD473" s="3" t="s">
        <v>42</v>
      </c>
      <c r="AE473" s="3" t="s">
        <v>37</v>
      </c>
    </row>
    <row r="474" spans="1:31" x14ac:dyDescent="0.3">
      <c r="A474" s="3" t="s">
        <v>1107</v>
      </c>
      <c r="B474" s="3" t="s">
        <v>1108</v>
      </c>
      <c r="C474" s="3" t="s">
        <v>1854</v>
      </c>
      <c r="D474" s="53">
        <v>1200000</v>
      </c>
      <c r="E474" s="53">
        <v>1200000</v>
      </c>
      <c r="F474" s="53">
        <v>0</v>
      </c>
      <c r="G474" s="53">
        <v>0</v>
      </c>
      <c r="H474" s="53">
        <v>0</v>
      </c>
      <c r="I474" s="53">
        <v>1197137.72</v>
      </c>
      <c r="J474" s="53">
        <v>99.761476666666667</v>
      </c>
      <c r="K474" s="53">
        <v>0</v>
      </c>
      <c r="L474" s="53">
        <v>0</v>
      </c>
      <c r="M474" s="53">
        <v>1197137.72</v>
      </c>
      <c r="N474" s="53">
        <v>0</v>
      </c>
      <c r="O474" s="53">
        <v>1197137.72</v>
      </c>
      <c r="P474" s="53">
        <v>0</v>
      </c>
      <c r="Q474" s="53">
        <v>0</v>
      </c>
      <c r="R474" s="53">
        <v>0</v>
      </c>
      <c r="S474" s="3" t="s">
        <v>1001</v>
      </c>
      <c r="T474" s="3" t="s">
        <v>1002</v>
      </c>
      <c r="U474" s="3" t="s">
        <v>1003</v>
      </c>
      <c r="V474" s="3" t="s">
        <v>41</v>
      </c>
      <c r="W474" s="3" t="s">
        <v>33</v>
      </c>
      <c r="X474" s="3" t="s">
        <v>43</v>
      </c>
      <c r="Y474" s="3" t="s">
        <v>35</v>
      </c>
      <c r="Z474" s="54">
        <v>45062</v>
      </c>
      <c r="AA474" s="54">
        <v>45443</v>
      </c>
      <c r="AB474" s="3" t="s">
        <v>36</v>
      </c>
      <c r="AC474" s="53">
        <v>1200000</v>
      </c>
      <c r="AD474" s="3" t="s">
        <v>42</v>
      </c>
      <c r="AE474" s="3" t="s">
        <v>37</v>
      </c>
    </row>
    <row r="475" spans="1:31" x14ac:dyDescent="0.3">
      <c r="A475" s="3" t="s">
        <v>1109</v>
      </c>
      <c r="B475" s="3" t="s">
        <v>1110</v>
      </c>
      <c r="C475" s="3" t="s">
        <v>1854</v>
      </c>
      <c r="D475" s="53">
        <v>1100000</v>
      </c>
      <c r="E475" s="53">
        <v>1100000</v>
      </c>
      <c r="F475" s="53">
        <v>0</v>
      </c>
      <c r="G475" s="53">
        <v>0</v>
      </c>
      <c r="H475" s="53">
        <v>0</v>
      </c>
      <c r="I475" s="53">
        <v>1058218.25</v>
      </c>
      <c r="J475" s="53">
        <v>96.201659090909089</v>
      </c>
      <c r="K475" s="53">
        <v>0</v>
      </c>
      <c r="L475" s="53">
        <v>0</v>
      </c>
      <c r="M475" s="53">
        <v>1058218.25</v>
      </c>
      <c r="N475" s="53">
        <v>0</v>
      </c>
      <c r="O475" s="53">
        <v>1058218.25</v>
      </c>
      <c r="P475" s="53">
        <v>0</v>
      </c>
      <c r="Q475" s="53">
        <v>0</v>
      </c>
      <c r="R475" s="53">
        <v>0</v>
      </c>
      <c r="S475" s="3" t="s">
        <v>1001</v>
      </c>
      <c r="T475" s="3" t="s">
        <v>1002</v>
      </c>
      <c r="U475" s="3" t="s">
        <v>1003</v>
      </c>
      <c r="V475" s="3" t="s">
        <v>41</v>
      </c>
      <c r="W475" s="3" t="s">
        <v>33</v>
      </c>
      <c r="X475" s="3" t="s">
        <v>43</v>
      </c>
      <c r="Y475" s="3" t="s">
        <v>35</v>
      </c>
      <c r="Z475" s="54">
        <v>45062</v>
      </c>
      <c r="AA475" s="54">
        <v>45443</v>
      </c>
      <c r="AB475" s="3" t="s">
        <v>36</v>
      </c>
      <c r="AC475" s="53">
        <v>1100000</v>
      </c>
      <c r="AD475" s="3" t="s">
        <v>42</v>
      </c>
      <c r="AE475" s="3" t="s">
        <v>37</v>
      </c>
    </row>
    <row r="476" spans="1:31" x14ac:dyDescent="0.3">
      <c r="A476" s="3" t="s">
        <v>1113</v>
      </c>
      <c r="B476" s="3" t="s">
        <v>1114</v>
      </c>
      <c r="C476" s="3" t="s">
        <v>1858</v>
      </c>
      <c r="D476" s="53">
        <v>2000000</v>
      </c>
      <c r="E476" s="53">
        <v>2000000</v>
      </c>
      <c r="F476" s="53">
        <v>0</v>
      </c>
      <c r="G476" s="53">
        <v>0</v>
      </c>
      <c r="H476" s="53">
        <v>0</v>
      </c>
      <c r="I476" s="53">
        <v>1839802.37</v>
      </c>
      <c r="J476" s="53">
        <v>91.990118500000008</v>
      </c>
      <c r="K476" s="53">
        <v>0</v>
      </c>
      <c r="L476" s="53">
        <v>0</v>
      </c>
      <c r="M476" s="53">
        <v>1839802.37</v>
      </c>
      <c r="N476" s="53">
        <v>0</v>
      </c>
      <c r="O476" s="53">
        <v>1839802.37</v>
      </c>
      <c r="P476" s="53">
        <v>0</v>
      </c>
      <c r="Q476" s="53">
        <v>0</v>
      </c>
      <c r="R476" s="53">
        <v>0</v>
      </c>
      <c r="S476" s="3" t="s">
        <v>1001</v>
      </c>
      <c r="T476" s="3" t="s">
        <v>1002</v>
      </c>
      <c r="U476" s="3" t="s">
        <v>1003</v>
      </c>
      <c r="V476" s="3" t="s">
        <v>1002</v>
      </c>
      <c r="W476" s="3" t="s">
        <v>33</v>
      </c>
      <c r="X476" s="3" t="s">
        <v>1084</v>
      </c>
      <c r="Y476" s="3" t="s">
        <v>35</v>
      </c>
      <c r="Z476" s="54">
        <v>45075</v>
      </c>
      <c r="AA476" s="54">
        <v>45930</v>
      </c>
      <c r="AB476" s="3" t="s">
        <v>36</v>
      </c>
      <c r="AC476" s="53">
        <v>2000000</v>
      </c>
      <c r="AD476" s="3" t="s">
        <v>1003</v>
      </c>
      <c r="AE476" s="3" t="s">
        <v>37</v>
      </c>
    </row>
    <row r="477" spans="1:31" x14ac:dyDescent="0.3">
      <c r="A477" s="3" t="s">
        <v>1217</v>
      </c>
      <c r="B477" s="3" t="s">
        <v>1218</v>
      </c>
      <c r="C477" s="3" t="s">
        <v>1855</v>
      </c>
      <c r="D477" s="53">
        <v>2000000</v>
      </c>
      <c r="E477" s="53">
        <v>2000000</v>
      </c>
      <c r="F477" s="53">
        <v>0</v>
      </c>
      <c r="G477" s="53">
        <v>0</v>
      </c>
      <c r="H477" s="53">
        <v>0</v>
      </c>
      <c r="I477" s="53">
        <v>1988300.57</v>
      </c>
      <c r="J477" s="53">
        <v>99.415028500000005</v>
      </c>
      <c r="K477" s="53">
        <v>0</v>
      </c>
      <c r="L477" s="53">
        <v>0</v>
      </c>
      <c r="M477" s="53">
        <v>1988300.57</v>
      </c>
      <c r="N477" s="53">
        <v>0</v>
      </c>
      <c r="O477" s="53">
        <v>1988300.57</v>
      </c>
      <c r="P477" s="53">
        <v>0</v>
      </c>
      <c r="Q477" s="53">
        <v>0</v>
      </c>
      <c r="R477" s="53">
        <v>0</v>
      </c>
      <c r="S477" s="3" t="s">
        <v>1001</v>
      </c>
      <c r="T477" s="3" t="s">
        <v>1002</v>
      </c>
      <c r="U477" s="3" t="s">
        <v>1003</v>
      </c>
      <c r="V477" s="3" t="s">
        <v>57</v>
      </c>
      <c r="W477" s="3" t="s">
        <v>33</v>
      </c>
      <c r="X477" s="3" t="s">
        <v>59</v>
      </c>
      <c r="Y477" s="3" t="s">
        <v>35</v>
      </c>
      <c r="Z477" s="54">
        <v>45059</v>
      </c>
      <c r="AA477" s="54">
        <v>45596</v>
      </c>
      <c r="AB477" s="3" t="s">
        <v>36</v>
      </c>
      <c r="AC477" s="53">
        <v>2000000</v>
      </c>
      <c r="AD477" s="3" t="s">
        <v>58</v>
      </c>
      <c r="AE477" s="3" t="s">
        <v>37</v>
      </c>
    </row>
    <row r="478" spans="1:31" x14ac:dyDescent="0.3">
      <c r="A478" s="3" t="s">
        <v>1183</v>
      </c>
      <c r="B478" s="3" t="s">
        <v>1184</v>
      </c>
      <c r="C478" s="3" t="s">
        <v>1853</v>
      </c>
      <c r="D478" s="53">
        <v>9900000</v>
      </c>
      <c r="E478" s="53">
        <v>9900000</v>
      </c>
      <c r="F478" s="53">
        <v>0</v>
      </c>
      <c r="G478" s="53">
        <v>0</v>
      </c>
      <c r="H478" s="53">
        <v>0</v>
      </c>
      <c r="I478" s="53">
        <v>9899866.4399999995</v>
      </c>
      <c r="J478" s="53">
        <v>99.998650909090898</v>
      </c>
      <c r="K478" s="53">
        <v>0</v>
      </c>
      <c r="L478" s="53">
        <v>0</v>
      </c>
      <c r="M478" s="53">
        <v>9899866.4399999995</v>
      </c>
      <c r="N478" s="53">
        <v>0</v>
      </c>
      <c r="O478" s="53">
        <v>9899866.4399999995</v>
      </c>
      <c r="P478" s="53">
        <v>0</v>
      </c>
      <c r="Q478" s="53">
        <v>-993.98</v>
      </c>
      <c r="R478" s="53">
        <v>0</v>
      </c>
      <c r="S478" s="3" t="s">
        <v>1001</v>
      </c>
      <c r="T478" s="3" t="s">
        <v>1002</v>
      </c>
      <c r="U478" s="3" t="s">
        <v>1003</v>
      </c>
      <c r="V478" s="3" t="s">
        <v>29</v>
      </c>
      <c r="W478" s="3" t="s">
        <v>33</v>
      </c>
      <c r="X478" s="3" t="s">
        <v>34</v>
      </c>
      <c r="Y478" s="3" t="s">
        <v>35</v>
      </c>
      <c r="Z478" s="54">
        <v>45059</v>
      </c>
      <c r="AA478" s="54">
        <v>45808</v>
      </c>
      <c r="AB478" s="3" t="s">
        <v>36</v>
      </c>
      <c r="AC478" s="53">
        <v>9900000</v>
      </c>
      <c r="AD478" s="3" t="s">
        <v>29</v>
      </c>
      <c r="AE478" s="3" t="s">
        <v>37</v>
      </c>
    </row>
    <row r="479" spans="1:31" x14ac:dyDescent="0.3">
      <c r="A479" s="3" t="s">
        <v>1101</v>
      </c>
      <c r="B479" s="3" t="s">
        <v>1102</v>
      </c>
      <c r="C479" s="3" t="s">
        <v>1853</v>
      </c>
      <c r="D479" s="53">
        <v>6680000</v>
      </c>
      <c r="E479" s="53">
        <v>6680000</v>
      </c>
      <c r="F479" s="53">
        <v>0</v>
      </c>
      <c r="G479" s="53">
        <v>0</v>
      </c>
      <c r="H479" s="53">
        <v>0</v>
      </c>
      <c r="I479" s="53">
        <v>6679876.8799999999</v>
      </c>
      <c r="J479" s="53">
        <v>99.998156886227548</v>
      </c>
      <c r="K479" s="53">
        <v>0</v>
      </c>
      <c r="L479" s="53">
        <v>0</v>
      </c>
      <c r="M479" s="53">
        <v>6679876.8799999999</v>
      </c>
      <c r="N479" s="53">
        <v>0</v>
      </c>
      <c r="O479" s="53">
        <v>6679876.8799999999</v>
      </c>
      <c r="P479" s="53">
        <v>0</v>
      </c>
      <c r="Q479" s="53">
        <v>0</v>
      </c>
      <c r="R479" s="53">
        <v>0</v>
      </c>
      <c r="S479" s="3" t="s">
        <v>1001</v>
      </c>
      <c r="T479" s="3" t="s">
        <v>1002</v>
      </c>
      <c r="U479" s="3" t="s">
        <v>1003</v>
      </c>
      <c r="V479" s="3" t="s">
        <v>29</v>
      </c>
      <c r="W479" s="3" t="s">
        <v>33</v>
      </c>
      <c r="X479" s="3" t="s">
        <v>34</v>
      </c>
      <c r="Y479" s="3" t="s">
        <v>35</v>
      </c>
      <c r="Z479" s="54">
        <v>45059</v>
      </c>
      <c r="AA479" s="54">
        <v>45808</v>
      </c>
      <c r="AB479" s="3" t="s">
        <v>36</v>
      </c>
      <c r="AC479" s="53">
        <v>6680000</v>
      </c>
      <c r="AD479" s="3" t="s">
        <v>29</v>
      </c>
      <c r="AE479" s="3" t="s">
        <v>37</v>
      </c>
    </row>
    <row r="480" spans="1:31" x14ac:dyDescent="0.3">
      <c r="A480" s="3" t="s">
        <v>1185</v>
      </c>
      <c r="B480" s="3" t="s">
        <v>1186</v>
      </c>
      <c r="C480" s="3" t="s">
        <v>1854</v>
      </c>
      <c r="D480" s="53">
        <v>8700000</v>
      </c>
      <c r="E480" s="53">
        <v>8700000</v>
      </c>
      <c r="F480" s="53">
        <v>0</v>
      </c>
      <c r="G480" s="53">
        <v>0</v>
      </c>
      <c r="H480" s="53">
        <v>0</v>
      </c>
      <c r="I480" s="53">
        <v>8624110.3499999996</v>
      </c>
      <c r="J480" s="53">
        <v>99.127705172413783</v>
      </c>
      <c r="K480" s="53">
        <v>0</v>
      </c>
      <c r="L480" s="53">
        <v>0</v>
      </c>
      <c r="M480" s="53">
        <v>8624110.3499999996</v>
      </c>
      <c r="N480" s="53">
        <v>0</v>
      </c>
      <c r="O480" s="53">
        <v>8624110.3499999996</v>
      </c>
      <c r="P480" s="53">
        <v>0</v>
      </c>
      <c r="Q480" s="53">
        <v>0</v>
      </c>
      <c r="R480" s="53">
        <v>0</v>
      </c>
      <c r="S480" s="3" t="s">
        <v>1001</v>
      </c>
      <c r="T480" s="3" t="s">
        <v>1002</v>
      </c>
      <c r="U480" s="3" t="s">
        <v>1003</v>
      </c>
      <c r="V480" s="3" t="s">
        <v>29</v>
      </c>
      <c r="W480" s="3" t="s">
        <v>33</v>
      </c>
      <c r="X480" s="3" t="s">
        <v>43</v>
      </c>
      <c r="Y480" s="3" t="s">
        <v>35</v>
      </c>
      <c r="Z480" s="54">
        <v>45059</v>
      </c>
      <c r="AA480" s="54">
        <v>45412</v>
      </c>
      <c r="AB480" s="3" t="s">
        <v>36</v>
      </c>
      <c r="AC480" s="53">
        <v>8700000</v>
      </c>
      <c r="AD480" s="3" t="s">
        <v>29</v>
      </c>
      <c r="AE480" s="3" t="s">
        <v>37</v>
      </c>
    </row>
    <row r="481" spans="1:31" x14ac:dyDescent="0.3">
      <c r="A481" s="3" t="s">
        <v>1187</v>
      </c>
      <c r="B481" s="3" t="s">
        <v>1188</v>
      </c>
      <c r="C481" s="3" t="s">
        <v>1859</v>
      </c>
      <c r="D481" s="53">
        <v>5100000</v>
      </c>
      <c r="E481" s="53">
        <v>5100000</v>
      </c>
      <c r="F481" s="53">
        <v>0</v>
      </c>
      <c r="G481" s="53">
        <v>0</v>
      </c>
      <c r="H481" s="53">
        <v>0</v>
      </c>
      <c r="I481" s="53">
        <v>5435207.2699999996</v>
      </c>
      <c r="J481" s="53">
        <v>106.57269156862745</v>
      </c>
      <c r="K481" s="53">
        <v>0</v>
      </c>
      <c r="L481" s="53">
        <v>0</v>
      </c>
      <c r="M481" s="53">
        <v>5435207.2699999996</v>
      </c>
      <c r="N481" s="53">
        <v>0</v>
      </c>
      <c r="O481" s="53">
        <v>5435207.2699999996</v>
      </c>
      <c r="P481" s="53">
        <v>0</v>
      </c>
      <c r="Q481" s="53">
        <v>0</v>
      </c>
      <c r="R481" s="53">
        <v>0</v>
      </c>
      <c r="S481" s="3" t="s">
        <v>1001</v>
      </c>
      <c r="T481" s="3" t="s">
        <v>1002</v>
      </c>
      <c r="U481" s="3" t="s">
        <v>1003</v>
      </c>
      <c r="V481" s="3" t="s">
        <v>162</v>
      </c>
      <c r="W481" s="3" t="s">
        <v>33</v>
      </c>
      <c r="X481" s="3" t="s">
        <v>164</v>
      </c>
      <c r="Y481" s="3" t="s">
        <v>35</v>
      </c>
      <c r="Z481" s="54">
        <v>45066</v>
      </c>
      <c r="AA481" s="54">
        <v>45382</v>
      </c>
      <c r="AB481" s="3" t="s">
        <v>36</v>
      </c>
      <c r="AC481" s="53">
        <v>5100000</v>
      </c>
      <c r="AD481" s="3" t="s">
        <v>163</v>
      </c>
      <c r="AE481" s="3" t="s">
        <v>37</v>
      </c>
    </row>
    <row r="482" spans="1:31" x14ac:dyDescent="0.3">
      <c r="A482" s="3" t="s">
        <v>1022</v>
      </c>
      <c r="B482" s="3" t="s">
        <v>1023</v>
      </c>
      <c r="C482" s="3" t="s">
        <v>1853</v>
      </c>
      <c r="D482" s="53">
        <v>2000000</v>
      </c>
      <c r="E482" s="53">
        <v>2000000</v>
      </c>
      <c r="F482" s="53">
        <v>0</v>
      </c>
      <c r="G482" s="53">
        <v>0</v>
      </c>
      <c r="H482" s="53">
        <v>0</v>
      </c>
      <c r="I482" s="53">
        <v>1995881.76</v>
      </c>
      <c r="J482" s="53">
        <v>99.794088000000002</v>
      </c>
      <c r="K482" s="53">
        <v>0</v>
      </c>
      <c r="L482" s="53">
        <v>0</v>
      </c>
      <c r="M482" s="53">
        <v>1995881.76</v>
      </c>
      <c r="N482" s="53">
        <v>0</v>
      </c>
      <c r="O482" s="53">
        <v>1995881.76</v>
      </c>
      <c r="P482" s="53">
        <v>0</v>
      </c>
      <c r="Q482" s="53">
        <v>0</v>
      </c>
      <c r="R482" s="53">
        <v>0</v>
      </c>
      <c r="S482" s="3" t="s">
        <v>1001</v>
      </c>
      <c r="T482" s="3" t="s">
        <v>1002</v>
      </c>
      <c r="U482" s="3" t="s">
        <v>1003</v>
      </c>
      <c r="V482" s="3" t="s">
        <v>29</v>
      </c>
      <c r="W482" s="3" t="s">
        <v>33</v>
      </c>
      <c r="X482" s="3" t="s">
        <v>34</v>
      </c>
      <c r="Y482" s="3" t="s">
        <v>86</v>
      </c>
      <c r="Z482" s="54">
        <v>45059</v>
      </c>
      <c r="AA482" s="54">
        <v>45565</v>
      </c>
      <c r="AB482" s="3" t="s">
        <v>36</v>
      </c>
      <c r="AC482" s="53">
        <v>2000000</v>
      </c>
      <c r="AD482" s="3" t="s">
        <v>29</v>
      </c>
      <c r="AE482" s="3" t="s">
        <v>37</v>
      </c>
    </row>
    <row r="483" spans="1:31" x14ac:dyDescent="0.3">
      <c r="A483" s="3" t="s">
        <v>1030</v>
      </c>
      <c r="B483" s="3" t="s">
        <v>1031</v>
      </c>
      <c r="C483" s="3" t="s">
        <v>1853</v>
      </c>
      <c r="D483" s="53">
        <v>1000000</v>
      </c>
      <c r="E483" s="53">
        <v>1000000</v>
      </c>
      <c r="F483" s="53">
        <v>0</v>
      </c>
      <c r="G483" s="53">
        <v>0</v>
      </c>
      <c r="H483" s="53">
        <v>0</v>
      </c>
      <c r="I483" s="53">
        <v>1085935.58</v>
      </c>
      <c r="J483" s="53">
        <v>108.593558</v>
      </c>
      <c r="K483" s="53">
        <v>0</v>
      </c>
      <c r="L483" s="53">
        <v>0</v>
      </c>
      <c r="M483" s="53">
        <v>1085935.58</v>
      </c>
      <c r="N483" s="53">
        <v>0</v>
      </c>
      <c r="O483" s="53">
        <v>1085935.58</v>
      </c>
      <c r="P483" s="53">
        <v>0</v>
      </c>
      <c r="Q483" s="53">
        <v>0</v>
      </c>
      <c r="R483" s="53">
        <v>0</v>
      </c>
      <c r="S483" s="3" t="s">
        <v>1001</v>
      </c>
      <c r="T483" s="3" t="s">
        <v>1002</v>
      </c>
      <c r="U483" s="3" t="s">
        <v>1003</v>
      </c>
      <c r="V483" s="3" t="s">
        <v>29</v>
      </c>
      <c r="W483" s="3" t="s">
        <v>33</v>
      </c>
      <c r="X483" s="3" t="s">
        <v>34</v>
      </c>
      <c r="Y483" s="3" t="s">
        <v>86</v>
      </c>
      <c r="Z483" s="54">
        <v>45059</v>
      </c>
      <c r="AA483" s="54">
        <v>45565</v>
      </c>
      <c r="AB483" s="3" t="s">
        <v>36</v>
      </c>
      <c r="AC483" s="53">
        <v>1000000</v>
      </c>
      <c r="AD483" s="3" t="s">
        <v>29</v>
      </c>
      <c r="AE483" s="3" t="s">
        <v>37</v>
      </c>
    </row>
    <row r="484" spans="1:31" x14ac:dyDescent="0.3">
      <c r="A484" s="3" t="s">
        <v>1034</v>
      </c>
      <c r="B484" s="3" t="s">
        <v>1035</v>
      </c>
      <c r="C484" s="3" t="s">
        <v>1853</v>
      </c>
      <c r="D484" s="53">
        <v>500000</v>
      </c>
      <c r="E484" s="53">
        <v>500000</v>
      </c>
      <c r="F484" s="53">
        <v>0</v>
      </c>
      <c r="G484" s="53">
        <v>0</v>
      </c>
      <c r="H484" s="53">
        <v>0</v>
      </c>
      <c r="I484" s="53">
        <v>497333.2</v>
      </c>
      <c r="J484" s="53">
        <v>99.466639999999998</v>
      </c>
      <c r="K484" s="53">
        <v>0</v>
      </c>
      <c r="L484" s="53">
        <v>0</v>
      </c>
      <c r="M484" s="53">
        <v>497333.2</v>
      </c>
      <c r="N484" s="53">
        <v>0</v>
      </c>
      <c r="O484" s="53">
        <v>497333.2</v>
      </c>
      <c r="P484" s="53">
        <v>0</v>
      </c>
      <c r="Q484" s="53">
        <v>0</v>
      </c>
      <c r="R484" s="53">
        <v>0</v>
      </c>
      <c r="S484" s="3" t="s">
        <v>1001</v>
      </c>
      <c r="T484" s="3" t="s">
        <v>1002</v>
      </c>
      <c r="U484" s="3" t="s">
        <v>1003</v>
      </c>
      <c r="V484" s="3" t="s">
        <v>29</v>
      </c>
      <c r="W484" s="3" t="s">
        <v>33</v>
      </c>
      <c r="X484" s="3" t="s">
        <v>34</v>
      </c>
      <c r="Y484" s="3" t="s">
        <v>86</v>
      </c>
      <c r="Z484" s="54">
        <v>45059</v>
      </c>
      <c r="AA484" s="54">
        <v>45565</v>
      </c>
      <c r="AB484" s="3" t="s">
        <v>36</v>
      </c>
      <c r="AC484" s="53">
        <v>500000</v>
      </c>
      <c r="AD484" s="3" t="s">
        <v>29</v>
      </c>
      <c r="AE484" s="3" t="s">
        <v>37</v>
      </c>
    </row>
    <row r="485" spans="1:31" x14ac:dyDescent="0.3">
      <c r="A485" s="3" t="s">
        <v>1038</v>
      </c>
      <c r="B485" s="3" t="s">
        <v>1039</v>
      </c>
      <c r="C485" s="3" t="s">
        <v>1853</v>
      </c>
      <c r="D485" s="53">
        <v>1000000</v>
      </c>
      <c r="E485" s="53">
        <v>1000000</v>
      </c>
      <c r="F485" s="53">
        <v>0</v>
      </c>
      <c r="G485" s="53">
        <v>0</v>
      </c>
      <c r="H485" s="53">
        <v>0</v>
      </c>
      <c r="I485" s="53">
        <v>997938.59</v>
      </c>
      <c r="J485" s="53">
        <v>99.793858999999998</v>
      </c>
      <c r="K485" s="53">
        <v>0</v>
      </c>
      <c r="L485" s="53">
        <v>0</v>
      </c>
      <c r="M485" s="53">
        <v>997938.59</v>
      </c>
      <c r="N485" s="53">
        <v>0</v>
      </c>
      <c r="O485" s="53">
        <v>997938.59</v>
      </c>
      <c r="P485" s="53">
        <v>0</v>
      </c>
      <c r="Q485" s="53">
        <v>0</v>
      </c>
      <c r="R485" s="53">
        <v>0</v>
      </c>
      <c r="S485" s="3" t="s">
        <v>1001</v>
      </c>
      <c r="T485" s="3" t="s">
        <v>1002</v>
      </c>
      <c r="U485" s="3" t="s">
        <v>1003</v>
      </c>
      <c r="V485" s="3" t="s">
        <v>29</v>
      </c>
      <c r="W485" s="3" t="s">
        <v>33</v>
      </c>
      <c r="X485" s="3" t="s">
        <v>34</v>
      </c>
      <c r="Y485" s="3" t="s">
        <v>86</v>
      </c>
      <c r="Z485" s="54">
        <v>45059</v>
      </c>
      <c r="AA485" s="54">
        <v>45565</v>
      </c>
      <c r="AB485" s="3" t="s">
        <v>36</v>
      </c>
      <c r="AC485" s="53">
        <v>1000000</v>
      </c>
      <c r="AD485" s="3" t="s">
        <v>29</v>
      </c>
      <c r="AE485" s="3" t="s">
        <v>37</v>
      </c>
    </row>
    <row r="486" spans="1:31" x14ac:dyDescent="0.3">
      <c r="A486" s="3" t="s">
        <v>1191</v>
      </c>
      <c r="B486" s="3" t="s">
        <v>1192</v>
      </c>
      <c r="C486" s="3" t="s">
        <v>1853</v>
      </c>
      <c r="D486" s="53">
        <v>4150000</v>
      </c>
      <c r="E486" s="53">
        <v>4150000</v>
      </c>
      <c r="F486" s="53">
        <v>0</v>
      </c>
      <c r="G486" s="53">
        <v>0</v>
      </c>
      <c r="H486" s="53">
        <v>0</v>
      </c>
      <c r="I486" s="53">
        <v>4145645.01</v>
      </c>
      <c r="J486" s="53">
        <v>99.8950604819277</v>
      </c>
      <c r="K486" s="53">
        <v>0</v>
      </c>
      <c r="L486" s="53">
        <v>0</v>
      </c>
      <c r="M486" s="53">
        <v>4145645.01</v>
      </c>
      <c r="N486" s="53">
        <v>0</v>
      </c>
      <c r="O486" s="53">
        <v>4145645.01</v>
      </c>
      <c r="P486" s="53">
        <v>0</v>
      </c>
      <c r="Q486" s="53">
        <v>0</v>
      </c>
      <c r="R486" s="53">
        <v>0</v>
      </c>
      <c r="S486" s="3" t="s">
        <v>1001</v>
      </c>
      <c r="T486" s="3" t="s">
        <v>1002</v>
      </c>
      <c r="U486" s="3" t="s">
        <v>1003</v>
      </c>
      <c r="V486" s="3" t="s">
        <v>29</v>
      </c>
      <c r="W486" s="3" t="s">
        <v>33</v>
      </c>
      <c r="X486" s="3" t="s">
        <v>34</v>
      </c>
      <c r="Y486" s="3" t="s">
        <v>35</v>
      </c>
      <c r="Z486" s="54">
        <v>45059</v>
      </c>
      <c r="AA486" s="54">
        <v>45808</v>
      </c>
      <c r="AB486" s="3" t="s">
        <v>36</v>
      </c>
      <c r="AC486" s="53">
        <v>4150000</v>
      </c>
      <c r="AD486" s="3" t="s">
        <v>29</v>
      </c>
      <c r="AE486" s="3" t="s">
        <v>37</v>
      </c>
    </row>
    <row r="487" spans="1:31" x14ac:dyDescent="0.3">
      <c r="A487" s="3" t="s">
        <v>1193</v>
      </c>
      <c r="B487" s="3" t="s">
        <v>1194</v>
      </c>
      <c r="C487" s="3" t="s">
        <v>1853</v>
      </c>
      <c r="D487" s="53">
        <v>5350000</v>
      </c>
      <c r="E487" s="53">
        <v>5350000</v>
      </c>
      <c r="F487" s="53">
        <v>0</v>
      </c>
      <c r="G487" s="53">
        <v>0</v>
      </c>
      <c r="H487" s="53">
        <v>0</v>
      </c>
      <c r="I487" s="53">
        <v>5348230.58</v>
      </c>
      <c r="J487" s="53">
        <v>99.96692672897197</v>
      </c>
      <c r="K487" s="53">
        <v>0</v>
      </c>
      <c r="L487" s="53">
        <v>0</v>
      </c>
      <c r="M487" s="53">
        <v>3773544.21</v>
      </c>
      <c r="N487" s="53">
        <v>1574686.37</v>
      </c>
      <c r="O487" s="53">
        <v>5348230.58</v>
      </c>
      <c r="P487" s="53">
        <v>0</v>
      </c>
      <c r="Q487" s="53">
        <v>-81</v>
      </c>
      <c r="R487" s="53">
        <v>0</v>
      </c>
      <c r="S487" s="3" t="s">
        <v>1001</v>
      </c>
      <c r="T487" s="3" t="s">
        <v>1002</v>
      </c>
      <c r="U487" s="3" t="s">
        <v>1003</v>
      </c>
      <c r="V487" s="3" t="s">
        <v>29</v>
      </c>
      <c r="W487" s="3" t="s">
        <v>33</v>
      </c>
      <c r="X487" s="3" t="s">
        <v>34</v>
      </c>
      <c r="Y487" s="3" t="s">
        <v>35</v>
      </c>
      <c r="Z487" s="54">
        <v>45059</v>
      </c>
      <c r="AA487" s="54">
        <v>45808</v>
      </c>
      <c r="AB487" s="3" t="s">
        <v>36</v>
      </c>
      <c r="AC487" s="53">
        <v>5350000</v>
      </c>
      <c r="AD487" s="3" t="s">
        <v>29</v>
      </c>
      <c r="AE487" s="3" t="s">
        <v>2231</v>
      </c>
    </row>
    <row r="488" spans="1:31" x14ac:dyDescent="0.3">
      <c r="A488" s="3" t="s">
        <v>1139</v>
      </c>
      <c r="B488" s="3" t="s">
        <v>1140</v>
      </c>
      <c r="C488" s="3" t="s">
        <v>1855</v>
      </c>
      <c r="D488" s="53">
        <v>1000000</v>
      </c>
      <c r="E488" s="53">
        <v>1000000</v>
      </c>
      <c r="F488" s="53">
        <v>0</v>
      </c>
      <c r="G488" s="53">
        <v>0</v>
      </c>
      <c r="H488" s="53">
        <v>0</v>
      </c>
      <c r="I488" s="53">
        <v>827713.94</v>
      </c>
      <c r="J488" s="53">
        <v>82.771394000000001</v>
      </c>
      <c r="K488" s="53">
        <v>0</v>
      </c>
      <c r="L488" s="53">
        <v>0</v>
      </c>
      <c r="M488" s="53">
        <v>827713.94</v>
      </c>
      <c r="N488" s="53">
        <v>0</v>
      </c>
      <c r="O488" s="53">
        <v>827713.94</v>
      </c>
      <c r="P488" s="53">
        <v>0</v>
      </c>
      <c r="Q488" s="53">
        <v>0</v>
      </c>
      <c r="R488" s="53">
        <v>0</v>
      </c>
      <c r="S488" s="3" t="s">
        <v>1001</v>
      </c>
      <c r="T488" s="3" t="s">
        <v>1002</v>
      </c>
      <c r="U488" s="3" t="s">
        <v>1003</v>
      </c>
      <c r="V488" s="3" t="s">
        <v>57</v>
      </c>
      <c r="W488" s="3" t="s">
        <v>33</v>
      </c>
      <c r="X488" s="3" t="s">
        <v>59</v>
      </c>
      <c r="Y488" s="3" t="s">
        <v>35</v>
      </c>
      <c r="Z488" s="54">
        <v>45062</v>
      </c>
      <c r="AA488" s="54">
        <v>45596</v>
      </c>
      <c r="AB488" s="3" t="s">
        <v>36</v>
      </c>
      <c r="AC488" s="53">
        <v>1000000</v>
      </c>
      <c r="AD488" s="3" t="s">
        <v>58</v>
      </c>
      <c r="AE488" s="3" t="s">
        <v>37</v>
      </c>
    </row>
    <row r="489" spans="1:31" x14ac:dyDescent="0.3">
      <c r="A489" s="3" t="s">
        <v>1141</v>
      </c>
      <c r="B489" s="3" t="s">
        <v>1142</v>
      </c>
      <c r="C489" s="3" t="s">
        <v>1855</v>
      </c>
      <c r="D489" s="53">
        <v>500000</v>
      </c>
      <c r="E489" s="53">
        <v>500000</v>
      </c>
      <c r="F489" s="53">
        <v>0</v>
      </c>
      <c r="G489" s="53">
        <v>0</v>
      </c>
      <c r="H489" s="53">
        <v>0</v>
      </c>
      <c r="I489" s="53">
        <v>425982.01</v>
      </c>
      <c r="J489" s="53">
        <v>85.196402000000006</v>
      </c>
      <c r="K489" s="53">
        <v>0</v>
      </c>
      <c r="L489" s="53">
        <v>0</v>
      </c>
      <c r="M489" s="53">
        <v>425982.01</v>
      </c>
      <c r="N489" s="53">
        <v>0</v>
      </c>
      <c r="O489" s="53">
        <v>425982.01</v>
      </c>
      <c r="P489" s="53">
        <v>0</v>
      </c>
      <c r="Q489" s="53">
        <v>0</v>
      </c>
      <c r="R489" s="53">
        <v>0</v>
      </c>
      <c r="S489" s="3" t="s">
        <v>1001</v>
      </c>
      <c r="T489" s="3" t="s">
        <v>1002</v>
      </c>
      <c r="U489" s="3" t="s">
        <v>1003</v>
      </c>
      <c r="V489" s="3" t="s">
        <v>57</v>
      </c>
      <c r="W489" s="3" t="s">
        <v>33</v>
      </c>
      <c r="X489" s="3" t="s">
        <v>59</v>
      </c>
      <c r="Y489" s="3" t="s">
        <v>35</v>
      </c>
      <c r="Z489" s="54">
        <v>45062</v>
      </c>
      <c r="AA489" s="54">
        <v>45443</v>
      </c>
      <c r="AB489" s="3" t="s">
        <v>36</v>
      </c>
      <c r="AC489" s="53">
        <v>500000</v>
      </c>
      <c r="AD489" s="3" t="s">
        <v>58</v>
      </c>
      <c r="AE489" s="3" t="s">
        <v>37</v>
      </c>
    </row>
    <row r="490" spans="1:31" x14ac:dyDescent="0.3">
      <c r="A490" s="3" t="s">
        <v>1143</v>
      </c>
      <c r="B490" s="3" t="s">
        <v>1144</v>
      </c>
      <c r="C490" s="3" t="s">
        <v>1855</v>
      </c>
      <c r="D490" s="53">
        <v>1370000</v>
      </c>
      <c r="E490" s="53">
        <v>1370000</v>
      </c>
      <c r="F490" s="53">
        <v>0</v>
      </c>
      <c r="G490" s="53">
        <v>0</v>
      </c>
      <c r="H490" s="53">
        <v>0</v>
      </c>
      <c r="I490" s="53">
        <v>1357352.98</v>
      </c>
      <c r="J490" s="53">
        <v>99.0768598540146</v>
      </c>
      <c r="K490" s="53">
        <v>0</v>
      </c>
      <c r="L490" s="53">
        <v>0</v>
      </c>
      <c r="M490" s="53">
        <v>1357352.98</v>
      </c>
      <c r="N490" s="53">
        <v>0</v>
      </c>
      <c r="O490" s="53">
        <v>1357352.98</v>
      </c>
      <c r="P490" s="53">
        <v>0</v>
      </c>
      <c r="Q490" s="53">
        <v>0</v>
      </c>
      <c r="R490" s="53">
        <v>0</v>
      </c>
      <c r="S490" s="3" t="s">
        <v>1001</v>
      </c>
      <c r="T490" s="3" t="s">
        <v>1002</v>
      </c>
      <c r="U490" s="3" t="s">
        <v>1003</v>
      </c>
      <c r="V490" s="3" t="s">
        <v>57</v>
      </c>
      <c r="W490" s="3" t="s">
        <v>33</v>
      </c>
      <c r="X490" s="3" t="s">
        <v>59</v>
      </c>
      <c r="Y490" s="3" t="s">
        <v>35</v>
      </c>
      <c r="Z490" s="54">
        <v>45062</v>
      </c>
      <c r="AA490" s="54">
        <v>45596</v>
      </c>
      <c r="AB490" s="3" t="s">
        <v>36</v>
      </c>
      <c r="AC490" s="53">
        <v>1370000</v>
      </c>
      <c r="AD490" s="3" t="s">
        <v>58</v>
      </c>
      <c r="AE490" s="3" t="s">
        <v>37</v>
      </c>
    </row>
    <row r="491" spans="1:31" x14ac:dyDescent="0.3">
      <c r="A491" s="3" t="s">
        <v>1213</v>
      </c>
      <c r="B491" s="3" t="s">
        <v>1214</v>
      </c>
      <c r="C491" s="3" t="s">
        <v>1855</v>
      </c>
      <c r="D491" s="53">
        <v>276000</v>
      </c>
      <c r="E491" s="53">
        <v>276000</v>
      </c>
      <c r="F491" s="53">
        <v>0</v>
      </c>
      <c r="G491" s="53">
        <v>0</v>
      </c>
      <c r="H491" s="53">
        <v>0</v>
      </c>
      <c r="I491" s="53">
        <v>259564.47</v>
      </c>
      <c r="J491" s="53">
        <v>94.045097826086959</v>
      </c>
      <c r="K491" s="53">
        <v>0</v>
      </c>
      <c r="L491" s="53">
        <v>0</v>
      </c>
      <c r="M491" s="53">
        <v>259564.47</v>
      </c>
      <c r="N491" s="53">
        <v>0</v>
      </c>
      <c r="O491" s="53">
        <v>259564.47</v>
      </c>
      <c r="P491" s="53">
        <v>0</v>
      </c>
      <c r="Q491" s="53">
        <v>0</v>
      </c>
      <c r="R491" s="53">
        <v>0</v>
      </c>
      <c r="S491" s="3" t="s">
        <v>1001</v>
      </c>
      <c r="T491" s="3" t="s">
        <v>1002</v>
      </c>
      <c r="U491" s="3" t="s">
        <v>1003</v>
      </c>
      <c r="V491" s="3" t="s">
        <v>57</v>
      </c>
      <c r="W491" s="3" t="s">
        <v>33</v>
      </c>
      <c r="X491" s="3" t="s">
        <v>59</v>
      </c>
      <c r="Y491" s="3" t="s">
        <v>35</v>
      </c>
      <c r="Z491" s="54">
        <v>45062</v>
      </c>
      <c r="AA491" s="54">
        <v>45443</v>
      </c>
      <c r="AB491" s="3" t="s">
        <v>36</v>
      </c>
      <c r="AC491" s="53">
        <v>276000</v>
      </c>
      <c r="AD491" s="3" t="s">
        <v>58</v>
      </c>
      <c r="AE491" s="3" t="s">
        <v>37</v>
      </c>
    </row>
    <row r="492" spans="1:31" x14ac:dyDescent="0.3">
      <c r="A492" s="3" t="s">
        <v>1211</v>
      </c>
      <c r="B492" s="3" t="s">
        <v>1212</v>
      </c>
      <c r="C492" s="3" t="s">
        <v>1855</v>
      </c>
      <c r="D492" s="53">
        <v>1679000</v>
      </c>
      <c r="E492" s="53">
        <v>1679000</v>
      </c>
      <c r="F492" s="53">
        <v>0</v>
      </c>
      <c r="G492" s="53">
        <v>0</v>
      </c>
      <c r="H492" s="53">
        <v>0</v>
      </c>
      <c r="I492" s="53">
        <v>1622765.16</v>
      </c>
      <c r="J492" s="53">
        <v>96.650694460988674</v>
      </c>
      <c r="K492" s="53">
        <v>0</v>
      </c>
      <c r="L492" s="53">
        <v>0</v>
      </c>
      <c r="M492" s="53">
        <v>1622765.16</v>
      </c>
      <c r="N492" s="53">
        <v>0</v>
      </c>
      <c r="O492" s="53">
        <v>1622765.16</v>
      </c>
      <c r="P492" s="53">
        <v>0</v>
      </c>
      <c r="Q492" s="53">
        <v>0</v>
      </c>
      <c r="R492" s="53">
        <v>0</v>
      </c>
      <c r="S492" s="3" t="s">
        <v>1001</v>
      </c>
      <c r="T492" s="3" t="s">
        <v>1002</v>
      </c>
      <c r="U492" s="3" t="s">
        <v>1003</v>
      </c>
      <c r="V492" s="3" t="s">
        <v>57</v>
      </c>
      <c r="W492" s="3" t="s">
        <v>33</v>
      </c>
      <c r="X492" s="3" t="s">
        <v>59</v>
      </c>
      <c r="Y492" s="3" t="s">
        <v>35</v>
      </c>
      <c r="Z492" s="54">
        <v>45062</v>
      </c>
      <c r="AA492" s="54">
        <v>45443</v>
      </c>
      <c r="AB492" s="3" t="s">
        <v>36</v>
      </c>
      <c r="AC492" s="53">
        <v>1679000</v>
      </c>
      <c r="AD492" s="3" t="s">
        <v>58</v>
      </c>
      <c r="AE492" s="3" t="s">
        <v>37</v>
      </c>
    </row>
    <row r="493" spans="1:31" x14ac:dyDescent="0.3">
      <c r="A493" s="3" t="s">
        <v>1221</v>
      </c>
      <c r="B493" s="3" t="s">
        <v>1222</v>
      </c>
      <c r="C493" s="3" t="s">
        <v>1855</v>
      </c>
      <c r="D493" s="53">
        <v>2454000</v>
      </c>
      <c r="E493" s="53">
        <v>2454000</v>
      </c>
      <c r="F493" s="53">
        <v>0</v>
      </c>
      <c r="G493" s="53">
        <v>0</v>
      </c>
      <c r="H493" s="53">
        <v>0</v>
      </c>
      <c r="I493" s="53">
        <v>2380782.9</v>
      </c>
      <c r="J493" s="53">
        <v>97.016418092909532</v>
      </c>
      <c r="K493" s="53">
        <v>0</v>
      </c>
      <c r="L493" s="53">
        <v>0</v>
      </c>
      <c r="M493" s="53">
        <v>2380782.9</v>
      </c>
      <c r="N493" s="53">
        <v>0</v>
      </c>
      <c r="O493" s="53">
        <v>2380782.9</v>
      </c>
      <c r="P493" s="53">
        <v>0</v>
      </c>
      <c r="Q493" s="53">
        <v>0</v>
      </c>
      <c r="R493" s="53">
        <v>0</v>
      </c>
      <c r="S493" s="3" t="s">
        <v>1001</v>
      </c>
      <c r="T493" s="3" t="s">
        <v>1002</v>
      </c>
      <c r="U493" s="3" t="s">
        <v>1003</v>
      </c>
      <c r="V493" s="3" t="s">
        <v>57</v>
      </c>
      <c r="W493" s="3" t="s">
        <v>33</v>
      </c>
      <c r="X493" s="3" t="s">
        <v>59</v>
      </c>
      <c r="Y493" s="3" t="s">
        <v>35</v>
      </c>
      <c r="Z493" s="54">
        <v>45062</v>
      </c>
      <c r="AA493" s="54">
        <v>45838</v>
      </c>
      <c r="AB493" s="3" t="s">
        <v>36</v>
      </c>
      <c r="AC493" s="53">
        <v>2454000</v>
      </c>
      <c r="AD493" s="3" t="s">
        <v>58</v>
      </c>
      <c r="AE493" s="3" t="s">
        <v>37</v>
      </c>
    </row>
    <row r="494" spans="1:31" x14ac:dyDescent="0.3">
      <c r="A494" s="3" t="s">
        <v>1089</v>
      </c>
      <c r="B494" s="3" t="s">
        <v>1090</v>
      </c>
      <c r="C494" s="3" t="s">
        <v>1855</v>
      </c>
      <c r="D494" s="53">
        <v>4928000</v>
      </c>
      <c r="E494" s="53">
        <v>4928000</v>
      </c>
      <c r="F494" s="53">
        <v>0</v>
      </c>
      <c r="G494" s="53">
        <v>0</v>
      </c>
      <c r="H494" s="53">
        <v>0</v>
      </c>
      <c r="I494" s="53">
        <v>4916029.18</v>
      </c>
      <c r="J494" s="53">
        <v>99.757085633116873</v>
      </c>
      <c r="K494" s="53">
        <v>0</v>
      </c>
      <c r="L494" s="53">
        <v>0</v>
      </c>
      <c r="M494" s="53">
        <v>4916029.18</v>
      </c>
      <c r="N494" s="53">
        <v>0</v>
      </c>
      <c r="O494" s="53">
        <v>4916029.18</v>
      </c>
      <c r="P494" s="53">
        <v>0</v>
      </c>
      <c r="Q494" s="53">
        <v>0</v>
      </c>
      <c r="R494" s="53">
        <v>0</v>
      </c>
      <c r="S494" s="3" t="s">
        <v>1001</v>
      </c>
      <c r="T494" s="3" t="s">
        <v>1002</v>
      </c>
      <c r="U494" s="3" t="s">
        <v>1003</v>
      </c>
      <c r="V494" s="3" t="s">
        <v>57</v>
      </c>
      <c r="W494" s="3" t="s">
        <v>33</v>
      </c>
      <c r="X494" s="3" t="s">
        <v>59</v>
      </c>
      <c r="Y494" s="3" t="s">
        <v>35</v>
      </c>
      <c r="Z494" s="54">
        <v>45062</v>
      </c>
      <c r="AA494" s="54">
        <v>45808</v>
      </c>
      <c r="AB494" s="3" t="s">
        <v>36</v>
      </c>
      <c r="AC494" s="53">
        <v>4928000</v>
      </c>
      <c r="AD494" s="3" t="s">
        <v>58</v>
      </c>
      <c r="AE494" s="3" t="s">
        <v>37</v>
      </c>
    </row>
    <row r="495" spans="1:31" x14ac:dyDescent="0.3">
      <c r="A495" s="3" t="s">
        <v>1087</v>
      </c>
      <c r="B495" s="3" t="s">
        <v>1088</v>
      </c>
      <c r="C495" s="3" t="s">
        <v>1855</v>
      </c>
      <c r="D495" s="53">
        <v>1000000</v>
      </c>
      <c r="E495" s="53">
        <v>1000000</v>
      </c>
      <c r="F495" s="53">
        <v>0</v>
      </c>
      <c r="G495" s="53">
        <v>0</v>
      </c>
      <c r="H495" s="53">
        <v>0</v>
      </c>
      <c r="I495" s="53">
        <v>963779.22</v>
      </c>
      <c r="J495" s="53">
        <v>96.377921999999998</v>
      </c>
      <c r="K495" s="53">
        <v>0</v>
      </c>
      <c r="L495" s="53">
        <v>0</v>
      </c>
      <c r="M495" s="53">
        <v>963779.22</v>
      </c>
      <c r="N495" s="53">
        <v>0</v>
      </c>
      <c r="O495" s="53">
        <v>963779.22</v>
      </c>
      <c r="P495" s="53">
        <v>0</v>
      </c>
      <c r="Q495" s="53">
        <v>0</v>
      </c>
      <c r="R495" s="53">
        <v>0</v>
      </c>
      <c r="S495" s="3" t="s">
        <v>1001</v>
      </c>
      <c r="T495" s="3" t="s">
        <v>1002</v>
      </c>
      <c r="U495" s="3" t="s">
        <v>1003</v>
      </c>
      <c r="V495" s="3" t="s">
        <v>57</v>
      </c>
      <c r="W495" s="3" t="s">
        <v>33</v>
      </c>
      <c r="X495" s="3" t="s">
        <v>59</v>
      </c>
      <c r="Y495" s="3" t="s">
        <v>35</v>
      </c>
      <c r="Z495" s="54">
        <v>45062</v>
      </c>
      <c r="AA495" s="54">
        <v>45443</v>
      </c>
      <c r="AB495" s="3" t="s">
        <v>36</v>
      </c>
      <c r="AC495" s="53">
        <v>1000000</v>
      </c>
      <c r="AD495" s="3" t="s">
        <v>58</v>
      </c>
      <c r="AE495" s="3" t="s">
        <v>37</v>
      </c>
    </row>
    <row r="496" spans="1:31" x14ac:dyDescent="0.3">
      <c r="A496" s="3" t="s">
        <v>1044</v>
      </c>
      <c r="B496" s="3" t="s">
        <v>1045</v>
      </c>
      <c r="C496" s="3" t="s">
        <v>1855</v>
      </c>
      <c r="D496" s="53">
        <v>1000000</v>
      </c>
      <c r="E496" s="53">
        <v>1000000</v>
      </c>
      <c r="F496" s="53">
        <v>0</v>
      </c>
      <c r="G496" s="53">
        <v>0</v>
      </c>
      <c r="H496" s="53">
        <v>0</v>
      </c>
      <c r="I496" s="53">
        <v>570698.11</v>
      </c>
      <c r="J496" s="53">
        <v>57.069811000000001</v>
      </c>
      <c r="K496" s="53">
        <v>0</v>
      </c>
      <c r="L496" s="53">
        <v>0</v>
      </c>
      <c r="M496" s="53">
        <v>570698.11</v>
      </c>
      <c r="N496" s="53">
        <v>0</v>
      </c>
      <c r="O496" s="53">
        <v>570698.11</v>
      </c>
      <c r="P496" s="53">
        <v>0</v>
      </c>
      <c r="Q496" s="53">
        <v>0</v>
      </c>
      <c r="R496" s="53">
        <v>0</v>
      </c>
      <c r="S496" s="3" t="s">
        <v>1001</v>
      </c>
      <c r="T496" s="3" t="s">
        <v>1002</v>
      </c>
      <c r="U496" s="3" t="s">
        <v>1003</v>
      </c>
      <c r="V496" s="3" t="s">
        <v>57</v>
      </c>
      <c r="W496" s="3" t="s">
        <v>33</v>
      </c>
      <c r="X496" s="3" t="s">
        <v>59</v>
      </c>
      <c r="Y496" s="3" t="s">
        <v>86</v>
      </c>
      <c r="Z496" s="54">
        <v>45062</v>
      </c>
      <c r="AA496" s="54">
        <v>45808</v>
      </c>
      <c r="AB496" s="3" t="s">
        <v>36</v>
      </c>
      <c r="AC496" s="53">
        <v>1000000</v>
      </c>
      <c r="AD496" s="3" t="s">
        <v>58</v>
      </c>
      <c r="AE496" s="3" t="s">
        <v>37</v>
      </c>
    </row>
    <row r="497" spans="1:31" x14ac:dyDescent="0.3">
      <c r="A497" s="3" t="s">
        <v>1036</v>
      </c>
      <c r="B497" s="3" t="s">
        <v>1037</v>
      </c>
      <c r="C497" s="3" t="s">
        <v>1855</v>
      </c>
      <c r="D497" s="53">
        <v>1000000</v>
      </c>
      <c r="E497" s="53">
        <v>1000000</v>
      </c>
      <c r="F497" s="53">
        <v>0</v>
      </c>
      <c r="G497" s="53">
        <v>0</v>
      </c>
      <c r="H497" s="53">
        <v>0</v>
      </c>
      <c r="I497" s="53">
        <v>376659.08</v>
      </c>
      <c r="J497" s="53">
        <v>37.665908000000002</v>
      </c>
      <c r="K497" s="53">
        <v>0</v>
      </c>
      <c r="L497" s="53">
        <v>0</v>
      </c>
      <c r="M497" s="53">
        <v>376659.08</v>
      </c>
      <c r="N497" s="53">
        <v>0</v>
      </c>
      <c r="O497" s="53">
        <v>376659.08</v>
      </c>
      <c r="P497" s="53">
        <v>0</v>
      </c>
      <c r="Q497" s="53">
        <v>0</v>
      </c>
      <c r="R497" s="53">
        <v>0</v>
      </c>
      <c r="S497" s="3" t="s">
        <v>1001</v>
      </c>
      <c r="T497" s="3" t="s">
        <v>1002</v>
      </c>
      <c r="U497" s="3" t="s">
        <v>1003</v>
      </c>
      <c r="V497" s="3" t="s">
        <v>57</v>
      </c>
      <c r="W497" s="3" t="s">
        <v>33</v>
      </c>
      <c r="X497" s="3" t="s">
        <v>59</v>
      </c>
      <c r="Y497" s="3" t="s">
        <v>86</v>
      </c>
      <c r="Z497" s="54">
        <v>45085</v>
      </c>
      <c r="AA497" s="54">
        <v>45808</v>
      </c>
      <c r="AB497" s="3" t="s">
        <v>36</v>
      </c>
      <c r="AC497" s="53">
        <v>1000000</v>
      </c>
      <c r="AD497" s="3" t="s">
        <v>58</v>
      </c>
      <c r="AE497" s="3" t="s">
        <v>37</v>
      </c>
    </row>
    <row r="498" spans="1:31" x14ac:dyDescent="0.3">
      <c r="A498" s="3" t="s">
        <v>1028</v>
      </c>
      <c r="B498" s="3" t="s">
        <v>1029</v>
      </c>
      <c r="C498" s="3" t="s">
        <v>1856</v>
      </c>
      <c r="D498" s="53">
        <v>1200000</v>
      </c>
      <c r="E498" s="53">
        <v>1200000</v>
      </c>
      <c r="F498" s="53">
        <v>0</v>
      </c>
      <c r="G498" s="53">
        <v>0</v>
      </c>
      <c r="H498" s="53">
        <v>0</v>
      </c>
      <c r="I498" s="53">
        <v>1163505.1499999999</v>
      </c>
      <c r="J498" s="53">
        <v>96.958762499999992</v>
      </c>
      <c r="K498" s="53">
        <v>0</v>
      </c>
      <c r="L498" s="53">
        <v>0</v>
      </c>
      <c r="M498" s="53">
        <v>1163505.1499999999</v>
      </c>
      <c r="N498" s="53">
        <v>0</v>
      </c>
      <c r="O498" s="53">
        <v>1163505.1499999999</v>
      </c>
      <c r="P498" s="53">
        <v>0</v>
      </c>
      <c r="Q498" s="53">
        <v>0</v>
      </c>
      <c r="R498" s="53">
        <v>0</v>
      </c>
      <c r="S498" s="3" t="s">
        <v>1001</v>
      </c>
      <c r="T498" s="3" t="s">
        <v>1002</v>
      </c>
      <c r="U498" s="3" t="s">
        <v>1003</v>
      </c>
      <c r="V498" s="3" t="s">
        <v>76</v>
      </c>
      <c r="W498" s="3" t="s">
        <v>33</v>
      </c>
      <c r="X498" s="3" t="s">
        <v>78</v>
      </c>
      <c r="Y498" s="3" t="s">
        <v>86</v>
      </c>
      <c r="Z498" s="54">
        <v>45065</v>
      </c>
      <c r="AA498" s="54">
        <v>45291</v>
      </c>
      <c r="AB498" s="3" t="s">
        <v>36</v>
      </c>
      <c r="AC498" s="53">
        <v>1200000</v>
      </c>
      <c r="AD498" s="3" t="s">
        <v>77</v>
      </c>
      <c r="AE498" s="3" t="s">
        <v>37</v>
      </c>
    </row>
    <row r="499" spans="1:31" x14ac:dyDescent="0.3">
      <c r="A499" s="3" t="s">
        <v>1024</v>
      </c>
      <c r="B499" s="3" t="s">
        <v>1025</v>
      </c>
      <c r="C499" s="3" t="s">
        <v>1856</v>
      </c>
      <c r="D499" s="53">
        <v>2050000</v>
      </c>
      <c r="E499" s="53">
        <v>2050000</v>
      </c>
      <c r="F499" s="53">
        <v>0</v>
      </c>
      <c r="G499" s="53">
        <v>0</v>
      </c>
      <c r="H499" s="53">
        <v>0</v>
      </c>
      <c r="I499" s="53">
        <v>1806139.57</v>
      </c>
      <c r="J499" s="53">
        <v>88.104369268292686</v>
      </c>
      <c r="K499" s="53">
        <v>0</v>
      </c>
      <c r="L499" s="53">
        <v>0</v>
      </c>
      <c r="M499" s="53">
        <v>1806139.57</v>
      </c>
      <c r="N499" s="53">
        <v>0</v>
      </c>
      <c r="O499" s="53">
        <v>1806139.57</v>
      </c>
      <c r="P499" s="53">
        <v>0</v>
      </c>
      <c r="Q499" s="53">
        <v>0</v>
      </c>
      <c r="R499" s="53">
        <v>0</v>
      </c>
      <c r="S499" s="3" t="s">
        <v>1001</v>
      </c>
      <c r="T499" s="3" t="s">
        <v>1002</v>
      </c>
      <c r="U499" s="3" t="s">
        <v>1003</v>
      </c>
      <c r="V499" s="3" t="s">
        <v>76</v>
      </c>
      <c r="W499" s="3" t="s">
        <v>33</v>
      </c>
      <c r="X499" s="3" t="s">
        <v>78</v>
      </c>
      <c r="Y499" s="3" t="s">
        <v>86</v>
      </c>
      <c r="Z499" s="54">
        <v>45065</v>
      </c>
      <c r="AA499" s="54">
        <v>45291</v>
      </c>
      <c r="AB499" s="3" t="s">
        <v>36</v>
      </c>
      <c r="AC499" s="53">
        <v>2050000</v>
      </c>
      <c r="AD499" s="3" t="s">
        <v>77</v>
      </c>
      <c r="AE499" s="3" t="s">
        <v>37</v>
      </c>
    </row>
    <row r="500" spans="1:31" x14ac:dyDescent="0.3">
      <c r="A500" s="3" t="s">
        <v>1189</v>
      </c>
      <c r="B500" s="3" t="s">
        <v>1190</v>
      </c>
      <c r="C500" s="3" t="s">
        <v>1856</v>
      </c>
      <c r="D500" s="53">
        <v>4200000</v>
      </c>
      <c r="E500" s="53">
        <v>4200000</v>
      </c>
      <c r="F500" s="53">
        <v>0</v>
      </c>
      <c r="G500" s="53">
        <v>0</v>
      </c>
      <c r="H500" s="53">
        <v>0</v>
      </c>
      <c r="I500" s="53">
        <v>3674774.27</v>
      </c>
      <c r="J500" s="53">
        <v>87.494625476190478</v>
      </c>
      <c r="K500" s="53">
        <v>0</v>
      </c>
      <c r="L500" s="53">
        <v>0</v>
      </c>
      <c r="M500" s="53">
        <v>3674774.27</v>
      </c>
      <c r="N500" s="53">
        <v>0</v>
      </c>
      <c r="O500" s="53">
        <v>3674774.27</v>
      </c>
      <c r="P500" s="53">
        <v>0</v>
      </c>
      <c r="Q500" s="53">
        <v>0</v>
      </c>
      <c r="R500" s="53">
        <v>0</v>
      </c>
      <c r="S500" s="3" t="s">
        <v>1001</v>
      </c>
      <c r="T500" s="3" t="s">
        <v>1002</v>
      </c>
      <c r="U500" s="3" t="s">
        <v>1003</v>
      </c>
      <c r="V500" s="3" t="s">
        <v>76</v>
      </c>
      <c r="W500" s="3" t="s">
        <v>33</v>
      </c>
      <c r="X500" s="3" t="s">
        <v>78</v>
      </c>
      <c r="Y500" s="3" t="s">
        <v>35</v>
      </c>
      <c r="Z500" s="54">
        <v>45070</v>
      </c>
      <c r="AA500" s="54">
        <v>45473</v>
      </c>
      <c r="AB500" s="3" t="s">
        <v>36</v>
      </c>
      <c r="AC500" s="53">
        <v>4200000</v>
      </c>
      <c r="AD500" s="3" t="s">
        <v>77</v>
      </c>
      <c r="AE500" s="3" t="s">
        <v>37</v>
      </c>
    </row>
    <row r="501" spans="1:31" x14ac:dyDescent="0.3">
      <c r="A501" s="3" t="s">
        <v>1103</v>
      </c>
      <c r="B501" s="3" t="s">
        <v>1104</v>
      </c>
      <c r="C501" s="3" t="s">
        <v>1856</v>
      </c>
      <c r="D501" s="53">
        <v>7199000</v>
      </c>
      <c r="E501" s="53">
        <v>7199000</v>
      </c>
      <c r="F501" s="53">
        <v>0</v>
      </c>
      <c r="G501" s="53">
        <v>0</v>
      </c>
      <c r="H501" s="53">
        <v>0</v>
      </c>
      <c r="I501" s="53">
        <v>7040107.9199999999</v>
      </c>
      <c r="J501" s="53">
        <v>97.792859008195578</v>
      </c>
      <c r="K501" s="53">
        <v>0</v>
      </c>
      <c r="L501" s="53">
        <v>0</v>
      </c>
      <c r="M501" s="53">
        <v>6397150.21</v>
      </c>
      <c r="N501" s="53">
        <v>642957.71</v>
      </c>
      <c r="O501" s="53">
        <v>7040107.9199999999</v>
      </c>
      <c r="P501" s="53">
        <v>0</v>
      </c>
      <c r="Q501" s="53">
        <v>0</v>
      </c>
      <c r="R501" s="53">
        <v>0</v>
      </c>
      <c r="S501" s="3" t="s">
        <v>1001</v>
      </c>
      <c r="T501" s="3" t="s">
        <v>1002</v>
      </c>
      <c r="U501" s="3" t="s">
        <v>1003</v>
      </c>
      <c r="V501" s="3" t="s">
        <v>76</v>
      </c>
      <c r="W501" s="3" t="s">
        <v>33</v>
      </c>
      <c r="X501" s="3" t="s">
        <v>78</v>
      </c>
      <c r="Y501" s="3" t="s">
        <v>35</v>
      </c>
      <c r="Z501" s="54">
        <v>45070</v>
      </c>
      <c r="AA501" s="54">
        <v>45473</v>
      </c>
      <c r="AB501" s="3" t="s">
        <v>36</v>
      </c>
      <c r="AC501" s="53">
        <v>7199000</v>
      </c>
      <c r="AD501" s="3" t="s">
        <v>77</v>
      </c>
      <c r="AE501" s="3" t="s">
        <v>2231</v>
      </c>
    </row>
    <row r="502" spans="1:31" x14ac:dyDescent="0.3">
      <c r="A502" s="3" t="s">
        <v>1125</v>
      </c>
      <c r="B502" s="3" t="s">
        <v>1126</v>
      </c>
      <c r="C502" s="3" t="s">
        <v>1854</v>
      </c>
      <c r="D502" s="53">
        <v>4400000</v>
      </c>
      <c r="E502" s="53">
        <v>4400000</v>
      </c>
      <c r="F502" s="53">
        <v>0</v>
      </c>
      <c r="G502" s="53">
        <v>0</v>
      </c>
      <c r="H502" s="53">
        <v>0</v>
      </c>
      <c r="I502" s="53">
        <v>4348397.1900000004</v>
      </c>
      <c r="J502" s="53">
        <v>98.827208863636372</v>
      </c>
      <c r="K502" s="53">
        <v>0</v>
      </c>
      <c r="L502" s="53">
        <v>0</v>
      </c>
      <c r="M502" s="53">
        <v>4348397.1900000004</v>
      </c>
      <c r="N502" s="53">
        <v>0</v>
      </c>
      <c r="O502" s="53">
        <v>4348397.1900000004</v>
      </c>
      <c r="P502" s="53">
        <v>0</v>
      </c>
      <c r="Q502" s="53">
        <v>0</v>
      </c>
      <c r="R502" s="53">
        <v>0</v>
      </c>
      <c r="S502" s="3" t="s">
        <v>1001</v>
      </c>
      <c r="T502" s="3" t="s">
        <v>1002</v>
      </c>
      <c r="U502" s="3" t="s">
        <v>1003</v>
      </c>
      <c r="V502" s="3" t="s">
        <v>41</v>
      </c>
      <c r="W502" s="3" t="s">
        <v>33</v>
      </c>
      <c r="X502" s="3" t="s">
        <v>43</v>
      </c>
      <c r="Y502" s="3" t="s">
        <v>35</v>
      </c>
      <c r="Z502" s="54">
        <v>45070</v>
      </c>
      <c r="AA502" s="54">
        <v>45504</v>
      </c>
      <c r="AB502" s="3" t="s">
        <v>36</v>
      </c>
      <c r="AC502" s="53">
        <v>4400000</v>
      </c>
      <c r="AD502" s="3" t="s">
        <v>42</v>
      </c>
      <c r="AE502" s="3" t="s">
        <v>37</v>
      </c>
    </row>
    <row r="503" spans="1:31" x14ac:dyDescent="0.3">
      <c r="A503" s="3" t="s">
        <v>1123</v>
      </c>
      <c r="B503" s="3" t="s">
        <v>1124</v>
      </c>
      <c r="C503" s="3" t="s">
        <v>1857</v>
      </c>
      <c r="D503" s="53">
        <v>650000</v>
      </c>
      <c r="E503" s="53">
        <v>650000</v>
      </c>
      <c r="F503" s="53">
        <v>0</v>
      </c>
      <c r="G503" s="53">
        <v>0</v>
      </c>
      <c r="H503" s="53">
        <v>0</v>
      </c>
      <c r="I503" s="53">
        <v>570619.31000000006</v>
      </c>
      <c r="J503" s="53">
        <v>87.787586153846163</v>
      </c>
      <c r="K503" s="53">
        <v>0</v>
      </c>
      <c r="L503" s="53">
        <v>0</v>
      </c>
      <c r="M503" s="53">
        <v>570619.31000000006</v>
      </c>
      <c r="N503" s="53">
        <v>0</v>
      </c>
      <c r="O503" s="53">
        <v>570619.31000000006</v>
      </c>
      <c r="P503" s="53">
        <v>0</v>
      </c>
      <c r="Q503" s="53">
        <v>0</v>
      </c>
      <c r="R503" s="53">
        <v>0</v>
      </c>
      <c r="S503" s="3" t="s">
        <v>1001</v>
      </c>
      <c r="T503" s="3" t="s">
        <v>1002</v>
      </c>
      <c r="U503" s="3" t="s">
        <v>1003</v>
      </c>
      <c r="V503" s="3" t="s">
        <v>100</v>
      </c>
      <c r="W503" s="3" t="s">
        <v>33</v>
      </c>
      <c r="X503" s="3" t="s">
        <v>102</v>
      </c>
      <c r="Y503" s="3" t="s">
        <v>35</v>
      </c>
      <c r="Z503" s="54">
        <v>45070</v>
      </c>
      <c r="AA503" s="54">
        <v>45412</v>
      </c>
      <c r="AB503" s="3" t="s">
        <v>36</v>
      </c>
      <c r="AC503" s="53">
        <v>650000</v>
      </c>
      <c r="AD503" s="3" t="s">
        <v>101</v>
      </c>
      <c r="AE503" s="3" t="s">
        <v>37</v>
      </c>
    </row>
    <row r="504" spans="1:31" x14ac:dyDescent="0.3">
      <c r="A504" s="3" t="s">
        <v>1215</v>
      </c>
      <c r="B504" s="3" t="s">
        <v>1216</v>
      </c>
      <c r="C504" s="3" t="s">
        <v>1854</v>
      </c>
      <c r="D504" s="53">
        <v>3700000</v>
      </c>
      <c r="E504" s="53">
        <v>3700000</v>
      </c>
      <c r="F504" s="53">
        <v>0</v>
      </c>
      <c r="G504" s="53">
        <v>0</v>
      </c>
      <c r="H504" s="53">
        <v>0</v>
      </c>
      <c r="I504" s="53">
        <v>3641701.54</v>
      </c>
      <c r="J504" s="53">
        <v>98.424365945945951</v>
      </c>
      <c r="K504" s="53">
        <v>0</v>
      </c>
      <c r="L504" s="53">
        <v>0</v>
      </c>
      <c r="M504" s="53">
        <v>3641701.54</v>
      </c>
      <c r="N504" s="53">
        <v>0</v>
      </c>
      <c r="O504" s="53">
        <v>3641701.54</v>
      </c>
      <c r="P504" s="53">
        <v>0</v>
      </c>
      <c r="Q504" s="53">
        <v>0</v>
      </c>
      <c r="R504" s="53">
        <v>0</v>
      </c>
      <c r="S504" s="3" t="s">
        <v>1001</v>
      </c>
      <c r="T504" s="3" t="s">
        <v>1002</v>
      </c>
      <c r="U504" s="3" t="s">
        <v>1003</v>
      </c>
      <c r="V504" s="3" t="s">
        <v>41</v>
      </c>
      <c r="W504" s="3" t="s">
        <v>33</v>
      </c>
      <c r="X504" s="3" t="s">
        <v>43</v>
      </c>
      <c r="Y504" s="3" t="s">
        <v>35</v>
      </c>
      <c r="Z504" s="54">
        <v>45072</v>
      </c>
      <c r="AA504" s="54">
        <v>45504</v>
      </c>
      <c r="AB504" s="3" t="s">
        <v>36</v>
      </c>
      <c r="AC504" s="53">
        <v>3700000</v>
      </c>
      <c r="AD504" s="3" t="s">
        <v>42</v>
      </c>
      <c r="AE504" s="3" t="s">
        <v>37</v>
      </c>
    </row>
    <row r="505" spans="1:31" x14ac:dyDescent="0.3">
      <c r="A505" s="3" t="s">
        <v>1177</v>
      </c>
      <c r="B505" s="3" t="s">
        <v>1178</v>
      </c>
      <c r="C505" s="3" t="s">
        <v>1854</v>
      </c>
      <c r="D505" s="53">
        <v>6890000</v>
      </c>
      <c r="E505" s="53">
        <v>6890000</v>
      </c>
      <c r="F505" s="53">
        <v>0</v>
      </c>
      <c r="G505" s="53">
        <v>0</v>
      </c>
      <c r="H505" s="53">
        <v>0</v>
      </c>
      <c r="I505" s="53">
        <v>6887518.0700000003</v>
      </c>
      <c r="J505" s="53">
        <v>99.963977793904206</v>
      </c>
      <c r="K505" s="53">
        <v>0</v>
      </c>
      <c r="L505" s="53">
        <v>0</v>
      </c>
      <c r="M505" s="53">
        <v>6887518.0700000003</v>
      </c>
      <c r="N505" s="53">
        <v>0</v>
      </c>
      <c r="O505" s="53">
        <v>6887518.0700000003</v>
      </c>
      <c r="P505" s="53">
        <v>0</v>
      </c>
      <c r="Q505" s="53">
        <v>-4729.9399999999996</v>
      </c>
      <c r="R505" s="53">
        <v>0</v>
      </c>
      <c r="S505" s="3" t="s">
        <v>1001</v>
      </c>
      <c r="T505" s="3" t="s">
        <v>1002</v>
      </c>
      <c r="U505" s="3" t="s">
        <v>1003</v>
      </c>
      <c r="V505" s="3" t="s">
        <v>41</v>
      </c>
      <c r="W505" s="3" t="s">
        <v>33</v>
      </c>
      <c r="X505" s="3" t="s">
        <v>43</v>
      </c>
      <c r="Y505" s="3" t="s">
        <v>35</v>
      </c>
      <c r="Z505" s="54">
        <v>45070</v>
      </c>
      <c r="AA505" s="54">
        <v>45504</v>
      </c>
      <c r="AB505" s="3" t="s">
        <v>36</v>
      </c>
      <c r="AC505" s="53">
        <v>6890000</v>
      </c>
      <c r="AD505" s="3" t="s">
        <v>42</v>
      </c>
      <c r="AE505" s="3" t="s">
        <v>37</v>
      </c>
    </row>
    <row r="506" spans="1:31" x14ac:dyDescent="0.3">
      <c r="A506" s="3" t="s">
        <v>1008</v>
      </c>
      <c r="B506" s="3" t="s">
        <v>1009</v>
      </c>
      <c r="C506" s="3" t="s">
        <v>1857</v>
      </c>
      <c r="D506" s="53">
        <v>5000000</v>
      </c>
      <c r="E506" s="53">
        <v>5000000</v>
      </c>
      <c r="F506" s="53">
        <v>0</v>
      </c>
      <c r="G506" s="53">
        <v>0</v>
      </c>
      <c r="H506" s="53">
        <v>0</v>
      </c>
      <c r="I506" s="53">
        <v>4942537.2300000004</v>
      </c>
      <c r="J506" s="53">
        <v>98.850744600000013</v>
      </c>
      <c r="K506" s="53">
        <v>0</v>
      </c>
      <c r="L506" s="53">
        <v>0</v>
      </c>
      <c r="M506" s="53">
        <v>4942537.2300000004</v>
      </c>
      <c r="N506" s="53">
        <v>0</v>
      </c>
      <c r="O506" s="53">
        <v>4942537.2300000004</v>
      </c>
      <c r="P506" s="53">
        <v>0</v>
      </c>
      <c r="Q506" s="53">
        <v>0</v>
      </c>
      <c r="R506" s="53">
        <v>0</v>
      </c>
      <c r="S506" s="3" t="s">
        <v>1001</v>
      </c>
      <c r="T506" s="3" t="s">
        <v>1002</v>
      </c>
      <c r="U506" s="3" t="s">
        <v>1003</v>
      </c>
      <c r="V506" s="3" t="s">
        <v>100</v>
      </c>
      <c r="W506" s="3" t="s">
        <v>33</v>
      </c>
      <c r="X506" s="3" t="s">
        <v>102</v>
      </c>
      <c r="Y506" s="3" t="s">
        <v>44</v>
      </c>
      <c r="Z506" s="54">
        <v>45077</v>
      </c>
      <c r="AA506" s="54">
        <v>45382</v>
      </c>
      <c r="AB506" s="3" t="s">
        <v>36</v>
      </c>
      <c r="AC506" s="53">
        <v>5000000</v>
      </c>
      <c r="AD506" s="3" t="s">
        <v>101</v>
      </c>
      <c r="AE506" s="3" t="s">
        <v>37</v>
      </c>
    </row>
    <row r="507" spans="1:31" x14ac:dyDescent="0.3">
      <c r="A507" s="3" t="s">
        <v>1197</v>
      </c>
      <c r="B507" s="3" t="s">
        <v>1198</v>
      </c>
      <c r="C507" s="3" t="s">
        <v>1854</v>
      </c>
      <c r="D507" s="53">
        <v>2200000</v>
      </c>
      <c r="E507" s="53">
        <v>2200000</v>
      </c>
      <c r="F507" s="53">
        <v>0</v>
      </c>
      <c r="G507" s="53">
        <v>0</v>
      </c>
      <c r="H507" s="53">
        <v>0</v>
      </c>
      <c r="I507" s="53">
        <v>2026531.99</v>
      </c>
      <c r="J507" s="53">
        <v>92.115090454545452</v>
      </c>
      <c r="K507" s="53">
        <v>0</v>
      </c>
      <c r="L507" s="53">
        <v>0</v>
      </c>
      <c r="M507" s="53">
        <v>2026531.99</v>
      </c>
      <c r="N507" s="53">
        <v>0</v>
      </c>
      <c r="O507" s="53">
        <v>2026531.99</v>
      </c>
      <c r="P507" s="53">
        <v>0</v>
      </c>
      <c r="Q507" s="53">
        <v>0</v>
      </c>
      <c r="R507" s="53">
        <v>0</v>
      </c>
      <c r="S507" s="3" t="s">
        <v>1001</v>
      </c>
      <c r="T507" s="3" t="s">
        <v>1002</v>
      </c>
      <c r="U507" s="3" t="s">
        <v>1003</v>
      </c>
      <c r="V507" s="3" t="s">
        <v>29</v>
      </c>
      <c r="W507" s="3" t="s">
        <v>33</v>
      </c>
      <c r="X507" s="3" t="s">
        <v>43</v>
      </c>
      <c r="Y507" s="3" t="s">
        <v>35</v>
      </c>
      <c r="Z507" s="54">
        <v>45076</v>
      </c>
      <c r="AA507" s="54">
        <v>45535</v>
      </c>
      <c r="AB507" s="3" t="s">
        <v>36</v>
      </c>
      <c r="AC507" s="53">
        <v>2200000</v>
      </c>
      <c r="AD507" s="3" t="s">
        <v>29</v>
      </c>
      <c r="AE507" s="3" t="s">
        <v>37</v>
      </c>
    </row>
    <row r="508" spans="1:31" x14ac:dyDescent="0.3">
      <c r="A508" s="3" t="s">
        <v>1181</v>
      </c>
      <c r="B508" s="3" t="s">
        <v>1182</v>
      </c>
      <c r="C508" s="3" t="s">
        <v>1854</v>
      </c>
      <c r="D508" s="53">
        <v>12000000</v>
      </c>
      <c r="E508" s="53">
        <v>12000000</v>
      </c>
      <c r="F508" s="53">
        <v>0</v>
      </c>
      <c r="G508" s="53">
        <v>0</v>
      </c>
      <c r="H508" s="53">
        <v>0</v>
      </c>
      <c r="I508" s="53">
        <v>11997634.560000001</v>
      </c>
      <c r="J508" s="53">
        <v>99.980288000000002</v>
      </c>
      <c r="K508" s="53">
        <v>0</v>
      </c>
      <c r="L508" s="53">
        <v>0</v>
      </c>
      <c r="M508" s="53">
        <v>11997634.560000001</v>
      </c>
      <c r="N508" s="53">
        <v>0</v>
      </c>
      <c r="O508" s="53">
        <v>11997634.560000001</v>
      </c>
      <c r="P508" s="53">
        <v>0</v>
      </c>
      <c r="Q508" s="53">
        <v>0</v>
      </c>
      <c r="R508" s="53">
        <v>0</v>
      </c>
      <c r="S508" s="3" t="s">
        <v>1001</v>
      </c>
      <c r="T508" s="3" t="s">
        <v>1002</v>
      </c>
      <c r="U508" s="3" t="s">
        <v>1003</v>
      </c>
      <c r="V508" s="3" t="s">
        <v>29</v>
      </c>
      <c r="W508" s="3" t="s">
        <v>33</v>
      </c>
      <c r="X508" s="3" t="s">
        <v>43</v>
      </c>
      <c r="Y508" s="3" t="s">
        <v>35</v>
      </c>
      <c r="Z508" s="54">
        <v>45076</v>
      </c>
      <c r="AA508" s="54">
        <v>45535</v>
      </c>
      <c r="AB508" s="3" t="s">
        <v>36</v>
      </c>
      <c r="AC508" s="53">
        <v>12000000</v>
      </c>
      <c r="AD508" s="3" t="s">
        <v>29</v>
      </c>
      <c r="AE508" s="3" t="s">
        <v>37</v>
      </c>
    </row>
    <row r="509" spans="1:31" x14ac:dyDescent="0.3">
      <c r="A509" s="3" t="s">
        <v>1042</v>
      </c>
      <c r="B509" s="3" t="s">
        <v>1043</v>
      </c>
      <c r="C509" s="3" t="s">
        <v>1857</v>
      </c>
      <c r="D509" s="53">
        <v>2000000</v>
      </c>
      <c r="E509" s="53">
        <v>2000000</v>
      </c>
      <c r="F509" s="53">
        <v>0</v>
      </c>
      <c r="G509" s="53">
        <v>0</v>
      </c>
      <c r="H509" s="53">
        <v>0</v>
      </c>
      <c r="I509" s="53">
        <v>1762954.78</v>
      </c>
      <c r="J509" s="53">
        <v>88.147739000000001</v>
      </c>
      <c r="K509" s="53">
        <v>0</v>
      </c>
      <c r="L509" s="53">
        <v>0</v>
      </c>
      <c r="M509" s="53">
        <v>1762954.78</v>
      </c>
      <c r="N509" s="53">
        <v>0</v>
      </c>
      <c r="O509" s="53">
        <v>1762954.78</v>
      </c>
      <c r="P509" s="53">
        <v>0</v>
      </c>
      <c r="Q509" s="53">
        <v>0</v>
      </c>
      <c r="R509" s="53">
        <v>0</v>
      </c>
      <c r="S509" s="3" t="s">
        <v>1001</v>
      </c>
      <c r="T509" s="3" t="s">
        <v>1002</v>
      </c>
      <c r="U509" s="3" t="s">
        <v>1003</v>
      </c>
      <c r="V509" s="3" t="s">
        <v>29</v>
      </c>
      <c r="W509" s="3" t="s">
        <v>33</v>
      </c>
      <c r="X509" s="3" t="s">
        <v>102</v>
      </c>
      <c r="Y509" s="3" t="s">
        <v>86</v>
      </c>
      <c r="Z509" s="54">
        <v>45077</v>
      </c>
      <c r="AA509" s="54">
        <v>45382</v>
      </c>
      <c r="AB509" s="3" t="s">
        <v>36</v>
      </c>
      <c r="AC509" s="53">
        <v>2000000</v>
      </c>
      <c r="AD509" s="3" t="s">
        <v>29</v>
      </c>
      <c r="AE509" s="3" t="s">
        <v>37</v>
      </c>
    </row>
    <row r="510" spans="1:31" x14ac:dyDescent="0.3">
      <c r="A510" s="3" t="s">
        <v>1026</v>
      </c>
      <c r="B510" s="3" t="s">
        <v>1027</v>
      </c>
      <c r="C510" s="3" t="s">
        <v>1857</v>
      </c>
      <c r="D510" s="53">
        <v>2000000</v>
      </c>
      <c r="E510" s="53">
        <v>2000000</v>
      </c>
      <c r="F510" s="53">
        <v>0</v>
      </c>
      <c r="G510" s="53">
        <v>0</v>
      </c>
      <c r="H510" s="53">
        <v>0</v>
      </c>
      <c r="I510" s="53">
        <v>1999182.17</v>
      </c>
      <c r="J510" s="53">
        <v>99.959108499999999</v>
      </c>
      <c r="K510" s="53">
        <v>0</v>
      </c>
      <c r="L510" s="53">
        <v>0</v>
      </c>
      <c r="M510" s="53">
        <v>1999182.17</v>
      </c>
      <c r="N510" s="53">
        <v>0</v>
      </c>
      <c r="O510" s="53">
        <v>1999182.17</v>
      </c>
      <c r="P510" s="53">
        <v>0</v>
      </c>
      <c r="Q510" s="53">
        <v>0</v>
      </c>
      <c r="R510" s="53">
        <v>0</v>
      </c>
      <c r="S510" s="3" t="s">
        <v>1001</v>
      </c>
      <c r="T510" s="3" t="s">
        <v>1002</v>
      </c>
      <c r="U510" s="3" t="s">
        <v>1003</v>
      </c>
      <c r="V510" s="3" t="s">
        <v>29</v>
      </c>
      <c r="W510" s="3" t="s">
        <v>33</v>
      </c>
      <c r="X510" s="3" t="s">
        <v>53</v>
      </c>
      <c r="Y510" s="3" t="s">
        <v>86</v>
      </c>
      <c r="Z510" s="54">
        <v>45075</v>
      </c>
      <c r="AA510" s="54">
        <v>45657</v>
      </c>
      <c r="AB510" s="3" t="s">
        <v>36</v>
      </c>
      <c r="AC510" s="53">
        <v>2000000</v>
      </c>
      <c r="AD510" s="3" t="s">
        <v>29</v>
      </c>
      <c r="AE510" s="3" t="s">
        <v>37</v>
      </c>
    </row>
    <row r="511" spans="1:31" x14ac:dyDescent="0.3">
      <c r="A511" s="3" t="s">
        <v>1046</v>
      </c>
      <c r="B511" s="3" t="s">
        <v>1047</v>
      </c>
      <c r="C511" s="3" t="s">
        <v>1853</v>
      </c>
      <c r="D511" s="53">
        <v>47670320</v>
      </c>
      <c r="E511" s="53">
        <v>47670320</v>
      </c>
      <c r="F511" s="53">
        <v>0</v>
      </c>
      <c r="G511" s="53">
        <v>0</v>
      </c>
      <c r="H511" s="53">
        <v>0</v>
      </c>
      <c r="I511" s="53">
        <v>47518272</v>
      </c>
      <c r="J511" s="53">
        <v>99.681042627781807</v>
      </c>
      <c r="K511" s="53">
        <v>0</v>
      </c>
      <c r="L511" s="53">
        <v>0</v>
      </c>
      <c r="M511" s="53">
        <v>47518272</v>
      </c>
      <c r="N511" s="53">
        <v>0</v>
      </c>
      <c r="O511" s="53">
        <v>47518272</v>
      </c>
      <c r="P511" s="53">
        <v>0</v>
      </c>
      <c r="Q511" s="53">
        <v>0</v>
      </c>
      <c r="R511" s="53">
        <v>0</v>
      </c>
      <c r="S511" s="3" t="s">
        <v>1001</v>
      </c>
      <c r="T511" s="3" t="s">
        <v>1002</v>
      </c>
      <c r="U511" s="3" t="s">
        <v>1003</v>
      </c>
      <c r="V511" s="3" t="s">
        <v>31</v>
      </c>
      <c r="W511" s="3" t="s">
        <v>33</v>
      </c>
      <c r="X511" s="3" t="s">
        <v>34</v>
      </c>
      <c r="Y511" s="3" t="s">
        <v>989</v>
      </c>
      <c r="Z511" s="54">
        <v>45086</v>
      </c>
      <c r="AA511" s="54">
        <v>45838</v>
      </c>
      <c r="AB511" s="3" t="s">
        <v>36</v>
      </c>
      <c r="AC511" s="53">
        <v>47670320</v>
      </c>
      <c r="AD511" s="3" t="s">
        <v>32</v>
      </c>
      <c r="AE511" s="3" t="s">
        <v>37</v>
      </c>
    </row>
    <row r="512" spans="1:31" x14ac:dyDescent="0.3">
      <c r="A512" s="3" t="s">
        <v>1175</v>
      </c>
      <c r="B512" s="3" t="s">
        <v>1176</v>
      </c>
      <c r="C512" s="3" t="s">
        <v>1857</v>
      </c>
      <c r="D512" s="53">
        <v>1200000</v>
      </c>
      <c r="E512" s="53">
        <v>1200000</v>
      </c>
      <c r="F512" s="53">
        <v>0</v>
      </c>
      <c r="G512" s="53">
        <v>0</v>
      </c>
      <c r="H512" s="53">
        <v>0</v>
      </c>
      <c r="I512" s="53">
        <v>1187269.23</v>
      </c>
      <c r="J512" s="53">
        <v>98.939102500000004</v>
      </c>
      <c r="K512" s="53">
        <v>0</v>
      </c>
      <c r="L512" s="53">
        <v>0</v>
      </c>
      <c r="M512" s="53">
        <v>1187269.23</v>
      </c>
      <c r="N512" s="53">
        <v>0</v>
      </c>
      <c r="O512" s="53">
        <v>1187269.23</v>
      </c>
      <c r="P512" s="53">
        <v>0</v>
      </c>
      <c r="Q512" s="53">
        <v>0</v>
      </c>
      <c r="R512" s="53">
        <v>0</v>
      </c>
      <c r="S512" s="3" t="s">
        <v>1001</v>
      </c>
      <c r="T512" s="3" t="s">
        <v>1002</v>
      </c>
      <c r="U512" s="3" t="s">
        <v>1003</v>
      </c>
      <c r="V512" s="3" t="s">
        <v>100</v>
      </c>
      <c r="W512" s="3" t="s">
        <v>33</v>
      </c>
      <c r="X512" s="3" t="s">
        <v>102</v>
      </c>
      <c r="Y512" s="3" t="s">
        <v>35</v>
      </c>
      <c r="Z512" s="54">
        <v>45078</v>
      </c>
      <c r="AA512" s="54">
        <v>45382</v>
      </c>
      <c r="AB512" s="3" t="s">
        <v>36</v>
      </c>
      <c r="AC512" s="53">
        <v>1200000</v>
      </c>
      <c r="AD512" s="3" t="s">
        <v>101</v>
      </c>
      <c r="AE512" s="3" t="s">
        <v>37</v>
      </c>
    </row>
    <row r="513" spans="1:31" x14ac:dyDescent="0.3">
      <c r="A513" s="3" t="s">
        <v>1032</v>
      </c>
      <c r="B513" s="3" t="s">
        <v>1033</v>
      </c>
      <c r="C513" s="3" t="s">
        <v>1857</v>
      </c>
      <c r="D513" s="53">
        <v>2000000</v>
      </c>
      <c r="E513" s="53">
        <v>2000000</v>
      </c>
      <c r="F513" s="53">
        <v>0</v>
      </c>
      <c r="G513" s="53">
        <v>0</v>
      </c>
      <c r="H513" s="53">
        <v>0</v>
      </c>
      <c r="I513" s="53">
        <v>1467702.65</v>
      </c>
      <c r="J513" s="53">
        <v>73.385132499999997</v>
      </c>
      <c r="K513" s="53">
        <v>0</v>
      </c>
      <c r="L513" s="53">
        <v>0</v>
      </c>
      <c r="M513" s="53">
        <v>1467702.65</v>
      </c>
      <c r="N513" s="53">
        <v>0</v>
      </c>
      <c r="O513" s="53">
        <v>1467702.65</v>
      </c>
      <c r="P513" s="53">
        <v>0</v>
      </c>
      <c r="Q513" s="53">
        <v>0</v>
      </c>
      <c r="R513" s="53">
        <v>0</v>
      </c>
      <c r="S513" s="3" t="s">
        <v>1001</v>
      </c>
      <c r="T513" s="3" t="s">
        <v>1002</v>
      </c>
      <c r="U513" s="3" t="s">
        <v>1003</v>
      </c>
      <c r="V513" s="3" t="s">
        <v>29</v>
      </c>
      <c r="W513" s="3" t="s">
        <v>33</v>
      </c>
      <c r="X513" s="3" t="s">
        <v>102</v>
      </c>
      <c r="Y513" s="3" t="s">
        <v>86</v>
      </c>
      <c r="Z513" s="54">
        <v>45078</v>
      </c>
      <c r="AA513" s="54">
        <v>45382</v>
      </c>
      <c r="AB513" s="3" t="s">
        <v>36</v>
      </c>
      <c r="AC513" s="53">
        <v>2000000</v>
      </c>
      <c r="AD513" s="3" t="s">
        <v>29</v>
      </c>
      <c r="AE513" s="3" t="s">
        <v>37</v>
      </c>
    </row>
    <row r="514" spans="1:31" x14ac:dyDescent="0.3">
      <c r="A514" s="3" t="s">
        <v>1012</v>
      </c>
      <c r="B514" s="3" t="s">
        <v>1013</v>
      </c>
      <c r="C514" s="3" t="s">
        <v>1854</v>
      </c>
      <c r="D514" s="53">
        <v>4000000</v>
      </c>
      <c r="E514" s="53">
        <v>4000000</v>
      </c>
      <c r="F514" s="53">
        <v>0</v>
      </c>
      <c r="G514" s="53">
        <v>0</v>
      </c>
      <c r="H514" s="53">
        <v>0</v>
      </c>
      <c r="I514" s="53">
        <v>3942522.87</v>
      </c>
      <c r="J514" s="53">
        <v>98.563071750000006</v>
      </c>
      <c r="K514" s="53">
        <v>0</v>
      </c>
      <c r="L514" s="53">
        <v>0</v>
      </c>
      <c r="M514" s="53">
        <v>3942522.87</v>
      </c>
      <c r="N514" s="53">
        <v>0</v>
      </c>
      <c r="O514" s="53">
        <v>3942522.87</v>
      </c>
      <c r="P514" s="53">
        <v>0</v>
      </c>
      <c r="Q514" s="53">
        <v>0</v>
      </c>
      <c r="R514" s="53">
        <v>0</v>
      </c>
      <c r="S514" s="3" t="s">
        <v>1001</v>
      </c>
      <c r="T514" s="3" t="s">
        <v>1002</v>
      </c>
      <c r="U514" s="3" t="s">
        <v>1003</v>
      </c>
      <c r="V514" s="3" t="s">
        <v>41</v>
      </c>
      <c r="W514" s="3" t="s">
        <v>33</v>
      </c>
      <c r="X514" s="3" t="s">
        <v>43</v>
      </c>
      <c r="Y514" s="3" t="s">
        <v>44</v>
      </c>
      <c r="Z514" s="54">
        <v>45085</v>
      </c>
      <c r="AA514" s="54">
        <v>45535</v>
      </c>
      <c r="AB514" s="3" t="s">
        <v>36</v>
      </c>
      <c r="AC514" s="53">
        <v>4000000</v>
      </c>
      <c r="AD514" s="3" t="s">
        <v>42</v>
      </c>
      <c r="AE514" s="3" t="s">
        <v>37</v>
      </c>
    </row>
    <row r="515" spans="1:31" x14ac:dyDescent="0.3">
      <c r="A515" s="3" t="s">
        <v>1052</v>
      </c>
      <c r="B515" s="3" t="s">
        <v>1053</v>
      </c>
      <c r="C515" s="3" t="s">
        <v>1856</v>
      </c>
      <c r="D515" s="53">
        <v>4400000</v>
      </c>
      <c r="E515" s="53">
        <v>4400000</v>
      </c>
      <c r="F515" s="53">
        <v>0</v>
      </c>
      <c r="G515" s="53">
        <v>0</v>
      </c>
      <c r="H515" s="53">
        <v>0</v>
      </c>
      <c r="I515" s="53">
        <v>4335478.4400000004</v>
      </c>
      <c r="J515" s="53">
        <v>98.533600909090922</v>
      </c>
      <c r="K515" s="53">
        <v>0</v>
      </c>
      <c r="L515" s="53">
        <v>0</v>
      </c>
      <c r="M515" s="53">
        <v>4335478.4400000004</v>
      </c>
      <c r="N515" s="53">
        <v>0</v>
      </c>
      <c r="O515" s="53">
        <v>4335478.4400000004</v>
      </c>
      <c r="P515" s="53">
        <v>0</v>
      </c>
      <c r="Q515" s="53">
        <v>0</v>
      </c>
      <c r="R515" s="53">
        <v>0</v>
      </c>
      <c r="S515" s="3" t="s">
        <v>1001</v>
      </c>
      <c r="T515" s="3" t="s">
        <v>1002</v>
      </c>
      <c r="U515" s="3" t="s">
        <v>1003</v>
      </c>
      <c r="V515" s="3" t="s">
        <v>76</v>
      </c>
      <c r="W515" s="3" t="s">
        <v>33</v>
      </c>
      <c r="X515" s="3" t="s">
        <v>78</v>
      </c>
      <c r="Y515" s="3" t="s">
        <v>35</v>
      </c>
      <c r="Z515" s="54">
        <v>45086</v>
      </c>
      <c r="AA515" s="54">
        <v>45747</v>
      </c>
      <c r="AB515" s="3" t="s">
        <v>36</v>
      </c>
      <c r="AC515" s="53">
        <v>4400000</v>
      </c>
      <c r="AD515" s="3" t="s">
        <v>77</v>
      </c>
      <c r="AE515" s="3" t="s">
        <v>37</v>
      </c>
    </row>
    <row r="516" spans="1:31" x14ac:dyDescent="0.3">
      <c r="A516" s="3" t="s">
        <v>1054</v>
      </c>
      <c r="B516" s="3" t="s">
        <v>1055</v>
      </c>
      <c r="C516" s="3" t="s">
        <v>1856</v>
      </c>
      <c r="D516" s="53">
        <v>4500000</v>
      </c>
      <c r="E516" s="53">
        <v>4500000</v>
      </c>
      <c r="F516" s="53">
        <v>0</v>
      </c>
      <c r="G516" s="53">
        <v>0</v>
      </c>
      <c r="H516" s="53">
        <v>0</v>
      </c>
      <c r="I516" s="53">
        <v>4401347</v>
      </c>
      <c r="J516" s="53">
        <v>97.807711111111118</v>
      </c>
      <c r="K516" s="53">
        <v>0</v>
      </c>
      <c r="L516" s="53">
        <v>0</v>
      </c>
      <c r="M516" s="53">
        <v>4401347</v>
      </c>
      <c r="N516" s="53">
        <v>0</v>
      </c>
      <c r="O516" s="53">
        <v>4401347</v>
      </c>
      <c r="P516" s="53">
        <v>0</v>
      </c>
      <c r="Q516" s="53">
        <v>0</v>
      </c>
      <c r="R516" s="53">
        <v>0</v>
      </c>
      <c r="S516" s="3" t="s">
        <v>1001</v>
      </c>
      <c r="T516" s="3" t="s">
        <v>1002</v>
      </c>
      <c r="U516" s="3" t="s">
        <v>1003</v>
      </c>
      <c r="V516" s="3" t="s">
        <v>76</v>
      </c>
      <c r="W516" s="3" t="s">
        <v>33</v>
      </c>
      <c r="X516" s="3" t="s">
        <v>78</v>
      </c>
      <c r="Y516" s="3" t="s">
        <v>35</v>
      </c>
      <c r="Z516" s="54">
        <v>45086</v>
      </c>
      <c r="AA516" s="54">
        <v>45747</v>
      </c>
      <c r="AB516" s="3" t="s">
        <v>36</v>
      </c>
      <c r="AC516" s="53">
        <v>4500000</v>
      </c>
      <c r="AD516" s="3" t="s">
        <v>77</v>
      </c>
      <c r="AE516" s="3" t="s">
        <v>37</v>
      </c>
    </row>
    <row r="517" spans="1:31" x14ac:dyDescent="0.3">
      <c r="A517" s="3" t="s">
        <v>1163</v>
      </c>
      <c r="B517" s="3" t="s">
        <v>1164</v>
      </c>
      <c r="C517" s="3" t="s">
        <v>1856</v>
      </c>
      <c r="D517" s="53">
        <v>4700000</v>
      </c>
      <c r="E517" s="53">
        <v>4700000</v>
      </c>
      <c r="F517" s="53">
        <v>0</v>
      </c>
      <c r="G517" s="53">
        <v>0</v>
      </c>
      <c r="H517" s="53">
        <v>0</v>
      </c>
      <c r="I517" s="53">
        <v>4699819.3499999996</v>
      </c>
      <c r="J517" s="53">
        <v>99.996156382978711</v>
      </c>
      <c r="K517" s="53">
        <v>0</v>
      </c>
      <c r="L517" s="53">
        <v>0</v>
      </c>
      <c r="M517" s="53">
        <v>4699819.3499999996</v>
      </c>
      <c r="N517" s="53">
        <v>0</v>
      </c>
      <c r="O517" s="53">
        <v>4699819.3499999996</v>
      </c>
      <c r="P517" s="53">
        <v>0</v>
      </c>
      <c r="Q517" s="53">
        <v>-22291.3</v>
      </c>
      <c r="R517" s="53">
        <v>0</v>
      </c>
      <c r="S517" s="3" t="s">
        <v>1001</v>
      </c>
      <c r="T517" s="3" t="s">
        <v>1002</v>
      </c>
      <c r="U517" s="3" t="s">
        <v>1003</v>
      </c>
      <c r="V517" s="3" t="s">
        <v>76</v>
      </c>
      <c r="W517" s="3" t="s">
        <v>33</v>
      </c>
      <c r="X517" s="3" t="s">
        <v>78</v>
      </c>
      <c r="Y517" s="3" t="s">
        <v>35</v>
      </c>
      <c r="Z517" s="54">
        <v>45085</v>
      </c>
      <c r="AA517" s="54">
        <v>45747</v>
      </c>
      <c r="AB517" s="3" t="s">
        <v>36</v>
      </c>
      <c r="AC517" s="53">
        <v>4700000</v>
      </c>
      <c r="AD517" s="3" t="s">
        <v>77</v>
      </c>
      <c r="AE517" s="3" t="s">
        <v>37</v>
      </c>
    </row>
    <row r="518" spans="1:31" x14ac:dyDescent="0.3">
      <c r="A518" s="3" t="s">
        <v>999</v>
      </c>
      <c r="B518" s="3" t="s">
        <v>1000</v>
      </c>
      <c r="C518" s="3" t="s">
        <v>1859</v>
      </c>
      <c r="D518" s="53">
        <v>18800000</v>
      </c>
      <c r="E518" s="53">
        <v>18800000</v>
      </c>
      <c r="F518" s="53">
        <v>0</v>
      </c>
      <c r="G518" s="53">
        <v>0</v>
      </c>
      <c r="H518" s="53">
        <v>0</v>
      </c>
      <c r="I518" s="53">
        <v>10027292.82</v>
      </c>
      <c r="J518" s="53">
        <v>53.336663936170211</v>
      </c>
      <c r="K518" s="53">
        <v>0</v>
      </c>
      <c r="L518" s="53">
        <v>0</v>
      </c>
      <c r="M518" s="53">
        <v>10027292.82</v>
      </c>
      <c r="N518" s="53">
        <v>0</v>
      </c>
      <c r="O518" s="53">
        <v>10027292.82</v>
      </c>
      <c r="P518" s="53">
        <v>0</v>
      </c>
      <c r="Q518" s="53">
        <v>0</v>
      </c>
      <c r="R518" s="53">
        <v>0</v>
      </c>
      <c r="S518" s="3" t="s">
        <v>1001</v>
      </c>
      <c r="T518" s="3" t="s">
        <v>1002</v>
      </c>
      <c r="U518" s="3" t="s">
        <v>1003</v>
      </c>
      <c r="V518" s="3" t="s">
        <v>162</v>
      </c>
      <c r="W518" s="3" t="s">
        <v>33</v>
      </c>
      <c r="X518" s="3" t="s">
        <v>164</v>
      </c>
      <c r="Y518" s="3" t="s">
        <v>317</v>
      </c>
      <c r="Z518" s="54">
        <v>45085</v>
      </c>
      <c r="AA518" s="54">
        <v>45657</v>
      </c>
      <c r="AB518" s="3" t="s">
        <v>36</v>
      </c>
      <c r="AC518" s="53">
        <v>18800000</v>
      </c>
      <c r="AD518" s="3" t="s">
        <v>163</v>
      </c>
      <c r="AE518" s="3" t="s">
        <v>37</v>
      </c>
    </row>
    <row r="519" spans="1:31" x14ac:dyDescent="0.3">
      <c r="A519" s="3" t="s">
        <v>1157</v>
      </c>
      <c r="B519" s="3" t="s">
        <v>1158</v>
      </c>
      <c r="C519" s="3" t="s">
        <v>1855</v>
      </c>
      <c r="D519" s="53">
        <v>2500000</v>
      </c>
      <c r="E519" s="53">
        <v>2500000</v>
      </c>
      <c r="F519" s="53">
        <v>53400.24</v>
      </c>
      <c r="G519" s="53">
        <v>0</v>
      </c>
      <c r="H519" s="53">
        <v>0</v>
      </c>
      <c r="I519" s="53">
        <v>2348968.9900000002</v>
      </c>
      <c r="J519" s="53">
        <v>93.958759600000008</v>
      </c>
      <c r="K519" s="53">
        <v>0</v>
      </c>
      <c r="L519" s="53">
        <v>0</v>
      </c>
      <c r="M519" s="53">
        <v>2348968.9900000002</v>
      </c>
      <c r="N519" s="53">
        <v>0</v>
      </c>
      <c r="O519" s="53">
        <v>2402369.23</v>
      </c>
      <c r="P519" s="53">
        <v>0</v>
      </c>
      <c r="Q519" s="53">
        <v>0</v>
      </c>
      <c r="R519" s="53">
        <v>0</v>
      </c>
      <c r="S519" s="3" t="s">
        <v>286</v>
      </c>
      <c r="T519" s="3" t="s">
        <v>1002</v>
      </c>
      <c r="U519" s="3" t="s">
        <v>1003</v>
      </c>
      <c r="V519" s="3" t="s">
        <v>57</v>
      </c>
      <c r="W519" s="3" t="s">
        <v>33</v>
      </c>
      <c r="X519" s="3" t="s">
        <v>59</v>
      </c>
      <c r="Y519" s="3" t="s">
        <v>35</v>
      </c>
      <c r="Z519" s="54">
        <v>45085</v>
      </c>
      <c r="AA519" s="54">
        <v>45747</v>
      </c>
      <c r="AB519" s="3" t="s">
        <v>36</v>
      </c>
      <c r="AC519" s="53">
        <v>2500000</v>
      </c>
      <c r="AD519" s="3" t="s">
        <v>58</v>
      </c>
      <c r="AE519" s="3" t="s">
        <v>45</v>
      </c>
    </row>
    <row r="520" spans="1:31" x14ac:dyDescent="0.3">
      <c r="A520" s="3" t="s">
        <v>1014</v>
      </c>
      <c r="B520" s="3" t="s">
        <v>1015</v>
      </c>
      <c r="C520" s="3" t="s">
        <v>1856</v>
      </c>
      <c r="D520" s="53">
        <v>4500000</v>
      </c>
      <c r="E520" s="53">
        <v>4500000</v>
      </c>
      <c r="F520" s="53">
        <v>0</v>
      </c>
      <c r="G520" s="53">
        <v>0</v>
      </c>
      <c r="H520" s="53">
        <v>0</v>
      </c>
      <c r="I520" s="53">
        <v>3694081.57</v>
      </c>
      <c r="J520" s="53">
        <v>82.090701555555555</v>
      </c>
      <c r="K520" s="53">
        <v>0</v>
      </c>
      <c r="L520" s="53">
        <v>0</v>
      </c>
      <c r="M520" s="53">
        <v>3694081.57</v>
      </c>
      <c r="N520" s="53">
        <v>0</v>
      </c>
      <c r="O520" s="53">
        <v>3694081.57</v>
      </c>
      <c r="P520" s="53">
        <v>0</v>
      </c>
      <c r="Q520" s="53">
        <v>0</v>
      </c>
      <c r="R520" s="53">
        <v>0</v>
      </c>
      <c r="S520" s="3" t="s">
        <v>1001</v>
      </c>
      <c r="T520" s="3" t="s">
        <v>1002</v>
      </c>
      <c r="U520" s="3" t="s">
        <v>1003</v>
      </c>
      <c r="V520" s="3" t="s">
        <v>76</v>
      </c>
      <c r="W520" s="3" t="s">
        <v>33</v>
      </c>
      <c r="X520" s="3" t="s">
        <v>78</v>
      </c>
      <c r="Y520" s="3" t="s">
        <v>44</v>
      </c>
      <c r="Z520" s="54">
        <v>45086</v>
      </c>
      <c r="AA520" s="54">
        <v>45382</v>
      </c>
      <c r="AB520" s="3" t="s">
        <v>36</v>
      </c>
      <c r="AC520" s="53">
        <v>4500000</v>
      </c>
      <c r="AD520" s="3" t="s">
        <v>77</v>
      </c>
      <c r="AE520" s="3" t="s">
        <v>37</v>
      </c>
    </row>
    <row r="521" spans="1:31" x14ac:dyDescent="0.3">
      <c r="A521" s="3" t="s">
        <v>1137</v>
      </c>
      <c r="B521" s="3" t="s">
        <v>1138</v>
      </c>
      <c r="C521" s="3" t="s">
        <v>1859</v>
      </c>
      <c r="D521" s="53">
        <v>1050000</v>
      </c>
      <c r="E521" s="53">
        <v>1050000</v>
      </c>
      <c r="F521" s="53">
        <v>0</v>
      </c>
      <c r="G521" s="53">
        <v>0</v>
      </c>
      <c r="H521" s="53">
        <v>0</v>
      </c>
      <c r="I521" s="53">
        <v>769674.82</v>
      </c>
      <c r="J521" s="53">
        <v>73.302363809523811</v>
      </c>
      <c r="K521" s="53">
        <v>0</v>
      </c>
      <c r="L521" s="53">
        <v>0</v>
      </c>
      <c r="M521" s="53">
        <v>769674.82</v>
      </c>
      <c r="N521" s="53">
        <v>0</v>
      </c>
      <c r="O521" s="53">
        <v>769674.82</v>
      </c>
      <c r="P521" s="53">
        <v>0</v>
      </c>
      <c r="Q521" s="53">
        <v>0</v>
      </c>
      <c r="R521" s="53">
        <v>0</v>
      </c>
      <c r="S521" s="3" t="s">
        <v>1001</v>
      </c>
      <c r="T521" s="3" t="s">
        <v>1002</v>
      </c>
      <c r="U521" s="3" t="s">
        <v>1003</v>
      </c>
      <c r="V521" s="3" t="s">
        <v>162</v>
      </c>
      <c r="W521" s="3" t="s">
        <v>33</v>
      </c>
      <c r="X521" s="3" t="s">
        <v>164</v>
      </c>
      <c r="Y521" s="3" t="s">
        <v>35</v>
      </c>
      <c r="Z521" s="54">
        <v>45090</v>
      </c>
      <c r="AA521" s="54">
        <v>45382</v>
      </c>
      <c r="AB521" s="3" t="s">
        <v>36</v>
      </c>
      <c r="AC521" s="53">
        <v>1050000</v>
      </c>
      <c r="AD521" s="3" t="s">
        <v>163</v>
      </c>
      <c r="AE521" s="3" t="s">
        <v>37</v>
      </c>
    </row>
    <row r="522" spans="1:31" x14ac:dyDescent="0.3">
      <c r="A522" s="3" t="s">
        <v>1064</v>
      </c>
      <c r="B522" s="3" t="s">
        <v>1065</v>
      </c>
      <c r="C522" s="3" t="s">
        <v>1859</v>
      </c>
      <c r="D522" s="53">
        <v>2050000</v>
      </c>
      <c r="E522" s="53">
        <v>2050000</v>
      </c>
      <c r="F522" s="53">
        <v>0</v>
      </c>
      <c r="G522" s="53">
        <v>0</v>
      </c>
      <c r="H522" s="53">
        <v>0</v>
      </c>
      <c r="I522" s="53">
        <v>1761128.28</v>
      </c>
      <c r="J522" s="53">
        <v>85.90869658536586</v>
      </c>
      <c r="K522" s="53">
        <v>0</v>
      </c>
      <c r="L522" s="53">
        <v>0</v>
      </c>
      <c r="M522" s="53">
        <v>1761128.28</v>
      </c>
      <c r="N522" s="53">
        <v>0</v>
      </c>
      <c r="O522" s="53">
        <v>1761128.28</v>
      </c>
      <c r="P522" s="53">
        <v>0</v>
      </c>
      <c r="Q522" s="53">
        <v>0</v>
      </c>
      <c r="R522" s="53">
        <v>0</v>
      </c>
      <c r="S522" s="3" t="s">
        <v>1001</v>
      </c>
      <c r="T522" s="3" t="s">
        <v>1002</v>
      </c>
      <c r="U522" s="3" t="s">
        <v>1003</v>
      </c>
      <c r="V522" s="3" t="s">
        <v>162</v>
      </c>
      <c r="W522" s="3" t="s">
        <v>33</v>
      </c>
      <c r="X522" s="3" t="s">
        <v>164</v>
      </c>
      <c r="Y522" s="3" t="s">
        <v>35</v>
      </c>
      <c r="Z522" s="54">
        <v>45090</v>
      </c>
      <c r="AA522" s="54">
        <v>45382</v>
      </c>
      <c r="AB522" s="3" t="s">
        <v>36</v>
      </c>
      <c r="AC522" s="53">
        <v>2050000</v>
      </c>
      <c r="AD522" s="3" t="s">
        <v>163</v>
      </c>
      <c r="AE522" s="3" t="s">
        <v>37</v>
      </c>
    </row>
    <row r="523" spans="1:31" x14ac:dyDescent="0.3">
      <c r="A523" s="3" t="s">
        <v>1135</v>
      </c>
      <c r="B523" s="3" t="s">
        <v>1136</v>
      </c>
      <c r="C523" s="3" t="s">
        <v>1859</v>
      </c>
      <c r="D523" s="53">
        <v>850000</v>
      </c>
      <c r="E523" s="53">
        <v>850000</v>
      </c>
      <c r="F523" s="53">
        <v>0</v>
      </c>
      <c r="G523" s="53">
        <v>0</v>
      </c>
      <c r="H523" s="53">
        <v>0</v>
      </c>
      <c r="I523" s="53">
        <v>732000.01</v>
      </c>
      <c r="J523" s="53">
        <v>86.117648235294112</v>
      </c>
      <c r="K523" s="53">
        <v>0</v>
      </c>
      <c r="L523" s="53">
        <v>0</v>
      </c>
      <c r="M523" s="53">
        <v>732000.01</v>
      </c>
      <c r="N523" s="53">
        <v>0</v>
      </c>
      <c r="O523" s="53">
        <v>732000.01</v>
      </c>
      <c r="P523" s="53">
        <v>0</v>
      </c>
      <c r="Q523" s="53">
        <v>0</v>
      </c>
      <c r="R523" s="53">
        <v>0</v>
      </c>
      <c r="S523" s="3" t="s">
        <v>1001</v>
      </c>
      <c r="T523" s="3" t="s">
        <v>1002</v>
      </c>
      <c r="U523" s="3" t="s">
        <v>1003</v>
      </c>
      <c r="V523" s="3" t="s">
        <v>162</v>
      </c>
      <c r="W523" s="3" t="s">
        <v>33</v>
      </c>
      <c r="X523" s="3" t="s">
        <v>164</v>
      </c>
      <c r="Y523" s="3" t="s">
        <v>35</v>
      </c>
      <c r="Z523" s="54">
        <v>45090</v>
      </c>
      <c r="AA523" s="54">
        <v>45291</v>
      </c>
      <c r="AB523" s="3" t="s">
        <v>36</v>
      </c>
      <c r="AC523" s="53">
        <v>850000</v>
      </c>
      <c r="AD523" s="3" t="s">
        <v>163</v>
      </c>
      <c r="AE523" s="3" t="s">
        <v>37</v>
      </c>
    </row>
    <row r="524" spans="1:31" x14ac:dyDescent="0.3">
      <c r="A524" s="3" t="s">
        <v>1147</v>
      </c>
      <c r="B524" s="3" t="s">
        <v>1148</v>
      </c>
      <c r="C524" s="3" t="s">
        <v>1859</v>
      </c>
      <c r="D524" s="53">
        <v>1770000</v>
      </c>
      <c r="E524" s="53">
        <v>1770000</v>
      </c>
      <c r="F524" s="53">
        <v>0</v>
      </c>
      <c r="G524" s="53">
        <v>0</v>
      </c>
      <c r="H524" s="53">
        <v>0</v>
      </c>
      <c r="I524" s="53">
        <v>1077436.75</v>
      </c>
      <c r="J524" s="53">
        <v>60.872132768361581</v>
      </c>
      <c r="K524" s="53">
        <v>0</v>
      </c>
      <c r="L524" s="53">
        <v>0</v>
      </c>
      <c r="M524" s="53">
        <v>1077436.75</v>
      </c>
      <c r="N524" s="53">
        <v>0</v>
      </c>
      <c r="O524" s="53">
        <v>1077436.75</v>
      </c>
      <c r="P524" s="53">
        <v>0</v>
      </c>
      <c r="Q524" s="53">
        <v>0</v>
      </c>
      <c r="R524" s="53">
        <v>0</v>
      </c>
      <c r="S524" s="3" t="s">
        <v>1001</v>
      </c>
      <c r="T524" s="3" t="s">
        <v>1002</v>
      </c>
      <c r="U524" s="3" t="s">
        <v>1003</v>
      </c>
      <c r="V524" s="3" t="s">
        <v>162</v>
      </c>
      <c r="W524" s="3" t="s">
        <v>33</v>
      </c>
      <c r="X524" s="3" t="s">
        <v>164</v>
      </c>
      <c r="Y524" s="3" t="s">
        <v>35</v>
      </c>
      <c r="Z524" s="54">
        <v>45090</v>
      </c>
      <c r="AA524" s="54">
        <v>45382</v>
      </c>
      <c r="AB524" s="3" t="s">
        <v>36</v>
      </c>
      <c r="AC524" s="53">
        <v>1770000</v>
      </c>
      <c r="AD524" s="3" t="s">
        <v>163</v>
      </c>
      <c r="AE524" s="3" t="s">
        <v>37</v>
      </c>
    </row>
    <row r="525" spans="1:31" x14ac:dyDescent="0.3">
      <c r="A525" s="3" t="s">
        <v>1121</v>
      </c>
      <c r="B525" s="3" t="s">
        <v>1122</v>
      </c>
      <c r="C525" s="3" t="s">
        <v>1858</v>
      </c>
      <c r="D525" s="53">
        <v>4500000</v>
      </c>
      <c r="E525" s="53">
        <v>4500000</v>
      </c>
      <c r="F525" s="53">
        <v>0</v>
      </c>
      <c r="G525" s="53">
        <v>0</v>
      </c>
      <c r="H525" s="53">
        <v>0</v>
      </c>
      <c r="I525" s="53">
        <v>4485096</v>
      </c>
      <c r="J525" s="53">
        <v>99.668800000000005</v>
      </c>
      <c r="K525" s="53">
        <v>0</v>
      </c>
      <c r="L525" s="53">
        <v>0</v>
      </c>
      <c r="M525" s="53">
        <v>4485096</v>
      </c>
      <c r="N525" s="53">
        <v>0</v>
      </c>
      <c r="O525" s="53">
        <v>4485096</v>
      </c>
      <c r="P525" s="53">
        <v>0</v>
      </c>
      <c r="Q525" s="53">
        <v>-19140</v>
      </c>
      <c r="R525" s="53">
        <v>0</v>
      </c>
      <c r="S525" s="3" t="s">
        <v>1001</v>
      </c>
      <c r="T525" s="3" t="s">
        <v>1002</v>
      </c>
      <c r="U525" s="3" t="s">
        <v>1003</v>
      </c>
      <c r="V525" s="3" t="s">
        <v>1002</v>
      </c>
      <c r="W525" s="3" t="s">
        <v>33</v>
      </c>
      <c r="X525" s="3" t="s">
        <v>1084</v>
      </c>
      <c r="Y525" s="3" t="s">
        <v>35</v>
      </c>
      <c r="Z525" s="54">
        <v>45091</v>
      </c>
      <c r="AA525" s="54">
        <v>45657</v>
      </c>
      <c r="AB525" s="3" t="s">
        <v>36</v>
      </c>
      <c r="AC525" s="53">
        <v>4500000</v>
      </c>
      <c r="AD525" s="3" t="s">
        <v>1003</v>
      </c>
      <c r="AE525" s="3" t="s">
        <v>37</v>
      </c>
    </row>
    <row r="526" spans="1:31" x14ac:dyDescent="0.3">
      <c r="A526" s="3" t="s">
        <v>1159</v>
      </c>
      <c r="B526" s="3" t="s">
        <v>1160</v>
      </c>
      <c r="C526" s="3" t="s">
        <v>1856</v>
      </c>
      <c r="D526" s="53">
        <v>2600000</v>
      </c>
      <c r="E526" s="53">
        <v>2600000</v>
      </c>
      <c r="F526" s="53">
        <v>0</v>
      </c>
      <c r="G526" s="53">
        <v>0</v>
      </c>
      <c r="H526" s="53">
        <v>0</v>
      </c>
      <c r="I526" s="53">
        <v>2563997.59</v>
      </c>
      <c r="J526" s="53">
        <v>98.615291923076924</v>
      </c>
      <c r="K526" s="53">
        <v>0</v>
      </c>
      <c r="L526" s="53">
        <v>0</v>
      </c>
      <c r="M526" s="53">
        <v>2563997.59</v>
      </c>
      <c r="N526" s="53">
        <v>0</v>
      </c>
      <c r="O526" s="53">
        <v>2563997.59</v>
      </c>
      <c r="P526" s="53">
        <v>0</v>
      </c>
      <c r="Q526" s="53">
        <v>0</v>
      </c>
      <c r="R526" s="53">
        <v>0</v>
      </c>
      <c r="S526" s="3" t="s">
        <v>1001</v>
      </c>
      <c r="T526" s="3" t="s">
        <v>1002</v>
      </c>
      <c r="U526" s="3" t="s">
        <v>1003</v>
      </c>
      <c r="V526" s="3" t="s">
        <v>76</v>
      </c>
      <c r="W526" s="3" t="s">
        <v>33</v>
      </c>
      <c r="X526" s="3" t="s">
        <v>78</v>
      </c>
      <c r="Y526" s="3" t="s">
        <v>35</v>
      </c>
      <c r="Z526" s="54">
        <v>45092</v>
      </c>
      <c r="AA526" s="54">
        <v>45473</v>
      </c>
      <c r="AB526" s="3" t="s">
        <v>36</v>
      </c>
      <c r="AC526" s="53">
        <v>2600000</v>
      </c>
      <c r="AD526" s="3" t="s">
        <v>77</v>
      </c>
      <c r="AE526" s="3" t="s">
        <v>37</v>
      </c>
    </row>
    <row r="527" spans="1:31" x14ac:dyDescent="0.3">
      <c r="A527" s="3" t="s">
        <v>1161</v>
      </c>
      <c r="B527" s="3" t="s">
        <v>1162</v>
      </c>
      <c r="C527" s="3" t="s">
        <v>1856</v>
      </c>
      <c r="D527" s="53">
        <v>4300000</v>
      </c>
      <c r="E527" s="53">
        <v>4300000</v>
      </c>
      <c r="F527" s="53">
        <v>0</v>
      </c>
      <c r="G527" s="53">
        <v>0</v>
      </c>
      <c r="H527" s="53">
        <v>0</v>
      </c>
      <c r="I527" s="53">
        <v>4260054.04</v>
      </c>
      <c r="J527" s="53">
        <v>99.071024186046515</v>
      </c>
      <c r="K527" s="53">
        <v>0</v>
      </c>
      <c r="L527" s="53">
        <v>0</v>
      </c>
      <c r="M527" s="53">
        <v>4260054.04</v>
      </c>
      <c r="N527" s="53">
        <v>0</v>
      </c>
      <c r="O527" s="53">
        <v>4260054.04</v>
      </c>
      <c r="P527" s="53">
        <v>0</v>
      </c>
      <c r="Q527" s="53">
        <v>0</v>
      </c>
      <c r="R527" s="53">
        <v>0</v>
      </c>
      <c r="S527" s="3" t="s">
        <v>1001</v>
      </c>
      <c r="T527" s="3" t="s">
        <v>1002</v>
      </c>
      <c r="U527" s="3" t="s">
        <v>1003</v>
      </c>
      <c r="V527" s="3" t="s">
        <v>76</v>
      </c>
      <c r="W527" s="3" t="s">
        <v>33</v>
      </c>
      <c r="X527" s="3" t="s">
        <v>78</v>
      </c>
      <c r="Y527" s="3" t="s">
        <v>35</v>
      </c>
      <c r="Z527" s="54">
        <v>45092</v>
      </c>
      <c r="AA527" s="54">
        <v>45473</v>
      </c>
      <c r="AB527" s="3" t="s">
        <v>36</v>
      </c>
      <c r="AC527" s="53">
        <v>4300000</v>
      </c>
      <c r="AD527" s="3" t="s">
        <v>77</v>
      </c>
      <c r="AE527" s="3" t="s">
        <v>37</v>
      </c>
    </row>
    <row r="528" spans="1:31" x14ac:dyDescent="0.3">
      <c r="A528" s="3" t="s">
        <v>1165</v>
      </c>
      <c r="B528" s="3" t="s">
        <v>1166</v>
      </c>
      <c r="C528" s="3" t="s">
        <v>1856</v>
      </c>
      <c r="D528" s="53">
        <v>2400000</v>
      </c>
      <c r="E528" s="53">
        <v>2400000</v>
      </c>
      <c r="F528" s="53">
        <v>0</v>
      </c>
      <c r="G528" s="53">
        <v>0</v>
      </c>
      <c r="H528" s="53">
        <v>0</v>
      </c>
      <c r="I528" s="53">
        <v>1997030.96</v>
      </c>
      <c r="J528" s="53">
        <v>83.209623333333326</v>
      </c>
      <c r="K528" s="53">
        <v>0</v>
      </c>
      <c r="L528" s="53">
        <v>0</v>
      </c>
      <c r="M528" s="53">
        <v>1997030.96</v>
      </c>
      <c r="N528" s="53">
        <v>0</v>
      </c>
      <c r="O528" s="53">
        <v>1997030.96</v>
      </c>
      <c r="P528" s="53">
        <v>0</v>
      </c>
      <c r="Q528" s="53">
        <v>0</v>
      </c>
      <c r="R528" s="53">
        <v>0</v>
      </c>
      <c r="S528" s="3" t="s">
        <v>1001</v>
      </c>
      <c r="T528" s="3" t="s">
        <v>1002</v>
      </c>
      <c r="U528" s="3" t="s">
        <v>1003</v>
      </c>
      <c r="V528" s="3" t="s">
        <v>76</v>
      </c>
      <c r="W528" s="3" t="s">
        <v>33</v>
      </c>
      <c r="X528" s="3" t="s">
        <v>78</v>
      </c>
      <c r="Y528" s="3" t="s">
        <v>35</v>
      </c>
      <c r="Z528" s="54">
        <v>45092</v>
      </c>
      <c r="AA528" s="54">
        <v>45473</v>
      </c>
      <c r="AB528" s="3" t="s">
        <v>36</v>
      </c>
      <c r="AC528" s="53">
        <v>2400000</v>
      </c>
      <c r="AD528" s="3" t="s">
        <v>77</v>
      </c>
      <c r="AE528" s="3" t="s">
        <v>37</v>
      </c>
    </row>
    <row r="529" spans="1:31" x14ac:dyDescent="0.3">
      <c r="A529" s="3" t="s">
        <v>1167</v>
      </c>
      <c r="B529" s="3" t="s">
        <v>1168</v>
      </c>
      <c r="C529" s="3" t="s">
        <v>1856</v>
      </c>
      <c r="D529" s="53">
        <v>2600000</v>
      </c>
      <c r="E529" s="53">
        <v>2600000</v>
      </c>
      <c r="F529" s="53">
        <v>0</v>
      </c>
      <c r="G529" s="53">
        <v>0</v>
      </c>
      <c r="H529" s="53">
        <v>0</v>
      </c>
      <c r="I529" s="53">
        <v>2585346.12</v>
      </c>
      <c r="J529" s="53">
        <v>99.436389230769237</v>
      </c>
      <c r="K529" s="53">
        <v>0</v>
      </c>
      <c r="L529" s="53">
        <v>0</v>
      </c>
      <c r="M529" s="53">
        <v>2585346.12</v>
      </c>
      <c r="N529" s="53">
        <v>0</v>
      </c>
      <c r="O529" s="53">
        <v>2585346.12</v>
      </c>
      <c r="P529" s="53">
        <v>0</v>
      </c>
      <c r="Q529" s="53">
        <v>0</v>
      </c>
      <c r="R529" s="53">
        <v>0</v>
      </c>
      <c r="S529" s="3" t="s">
        <v>1001</v>
      </c>
      <c r="T529" s="3" t="s">
        <v>1002</v>
      </c>
      <c r="U529" s="3" t="s">
        <v>1003</v>
      </c>
      <c r="V529" s="3" t="s">
        <v>76</v>
      </c>
      <c r="W529" s="3" t="s">
        <v>33</v>
      </c>
      <c r="X529" s="3" t="s">
        <v>78</v>
      </c>
      <c r="Y529" s="3" t="s">
        <v>35</v>
      </c>
      <c r="Z529" s="54">
        <v>45092</v>
      </c>
      <c r="AA529" s="54">
        <v>45473</v>
      </c>
      <c r="AB529" s="3" t="s">
        <v>36</v>
      </c>
      <c r="AC529" s="53">
        <v>2600000</v>
      </c>
      <c r="AD529" s="3" t="s">
        <v>77</v>
      </c>
      <c r="AE529" s="3" t="s">
        <v>37</v>
      </c>
    </row>
    <row r="530" spans="1:31" x14ac:dyDescent="0.3">
      <c r="A530" s="3" t="s">
        <v>1169</v>
      </c>
      <c r="B530" s="3" t="s">
        <v>1170</v>
      </c>
      <c r="C530" s="3" t="s">
        <v>1856</v>
      </c>
      <c r="D530" s="53">
        <v>2200000</v>
      </c>
      <c r="E530" s="53">
        <v>2200000</v>
      </c>
      <c r="F530" s="53">
        <v>0</v>
      </c>
      <c r="G530" s="53">
        <v>0</v>
      </c>
      <c r="H530" s="53">
        <v>0</v>
      </c>
      <c r="I530" s="53">
        <v>2036593.68</v>
      </c>
      <c r="J530" s="53">
        <v>92.57244</v>
      </c>
      <c r="K530" s="53">
        <v>0</v>
      </c>
      <c r="L530" s="53">
        <v>0</v>
      </c>
      <c r="M530" s="53">
        <v>2036593.68</v>
      </c>
      <c r="N530" s="53">
        <v>0</v>
      </c>
      <c r="O530" s="53">
        <v>2036593.68</v>
      </c>
      <c r="P530" s="53">
        <v>0</v>
      </c>
      <c r="Q530" s="53">
        <v>0</v>
      </c>
      <c r="R530" s="53">
        <v>0</v>
      </c>
      <c r="S530" s="3" t="s">
        <v>1001</v>
      </c>
      <c r="T530" s="3" t="s">
        <v>1002</v>
      </c>
      <c r="U530" s="3" t="s">
        <v>1003</v>
      </c>
      <c r="V530" s="3" t="s">
        <v>76</v>
      </c>
      <c r="W530" s="3" t="s">
        <v>33</v>
      </c>
      <c r="X530" s="3" t="s">
        <v>78</v>
      </c>
      <c r="Y530" s="3" t="s">
        <v>35</v>
      </c>
      <c r="Z530" s="54">
        <v>45092</v>
      </c>
      <c r="AA530" s="54">
        <v>45473</v>
      </c>
      <c r="AB530" s="3" t="s">
        <v>36</v>
      </c>
      <c r="AC530" s="53">
        <v>2200000</v>
      </c>
      <c r="AD530" s="3" t="s">
        <v>77</v>
      </c>
      <c r="AE530" s="3" t="s">
        <v>37</v>
      </c>
    </row>
    <row r="531" spans="1:31" x14ac:dyDescent="0.3">
      <c r="A531" s="3" t="s">
        <v>1048</v>
      </c>
      <c r="B531" s="3" t="s">
        <v>1049</v>
      </c>
      <c r="C531" s="3" t="s">
        <v>1857</v>
      </c>
      <c r="D531" s="53">
        <v>372980000</v>
      </c>
      <c r="E531" s="53">
        <v>372980000</v>
      </c>
      <c r="F531" s="53">
        <v>0</v>
      </c>
      <c r="G531" s="53">
        <v>0</v>
      </c>
      <c r="H531" s="53">
        <v>0</v>
      </c>
      <c r="I531" s="53">
        <v>372973229.82999998</v>
      </c>
      <c r="J531" s="53">
        <v>99.998184843691348</v>
      </c>
      <c r="K531" s="53">
        <v>0</v>
      </c>
      <c r="L531" s="53">
        <v>0</v>
      </c>
      <c r="M531" s="53">
        <v>372973229.82999998</v>
      </c>
      <c r="N531" s="53">
        <v>0</v>
      </c>
      <c r="O531" s="53">
        <v>372973229.82999998</v>
      </c>
      <c r="P531" s="53">
        <v>0</v>
      </c>
      <c r="Q531" s="53">
        <v>0</v>
      </c>
      <c r="R531" s="53">
        <v>0</v>
      </c>
      <c r="S531" s="3" t="s">
        <v>1001</v>
      </c>
      <c r="T531" s="3" t="s">
        <v>1002</v>
      </c>
      <c r="U531" s="3" t="s">
        <v>1003</v>
      </c>
      <c r="V531" s="3" t="s">
        <v>29</v>
      </c>
      <c r="W531" s="3" t="s">
        <v>33</v>
      </c>
      <c r="X531" s="3" t="s">
        <v>102</v>
      </c>
      <c r="Y531" s="3" t="s">
        <v>989</v>
      </c>
      <c r="Z531" s="54">
        <v>45093</v>
      </c>
      <c r="AA531" s="54">
        <v>45473</v>
      </c>
      <c r="AB531" s="3" t="s">
        <v>36</v>
      </c>
      <c r="AC531" s="53">
        <v>372890000</v>
      </c>
      <c r="AD531" s="3" t="s">
        <v>29</v>
      </c>
      <c r="AE531" s="3" t="s">
        <v>37</v>
      </c>
    </row>
    <row r="532" spans="1:31" x14ac:dyDescent="0.3">
      <c r="A532" s="3" t="s">
        <v>1111</v>
      </c>
      <c r="B532" s="3" t="s">
        <v>1112</v>
      </c>
      <c r="C532" s="3" t="s">
        <v>1856</v>
      </c>
      <c r="D532" s="53">
        <v>3500000</v>
      </c>
      <c r="E532" s="53">
        <v>3500000</v>
      </c>
      <c r="F532" s="53">
        <v>0</v>
      </c>
      <c r="G532" s="53">
        <v>0</v>
      </c>
      <c r="H532" s="53">
        <v>0</v>
      </c>
      <c r="I532" s="53">
        <v>3499260.25</v>
      </c>
      <c r="J532" s="53">
        <v>99.97886428571428</v>
      </c>
      <c r="K532" s="53">
        <v>0</v>
      </c>
      <c r="L532" s="53">
        <v>0</v>
      </c>
      <c r="M532" s="53">
        <v>3499260.25</v>
      </c>
      <c r="N532" s="53">
        <v>0</v>
      </c>
      <c r="O532" s="53">
        <v>3499260.25</v>
      </c>
      <c r="P532" s="53">
        <v>0</v>
      </c>
      <c r="Q532" s="53">
        <v>0</v>
      </c>
      <c r="R532" s="53">
        <v>0</v>
      </c>
      <c r="S532" s="3" t="s">
        <v>1001</v>
      </c>
      <c r="T532" s="3" t="s">
        <v>1002</v>
      </c>
      <c r="U532" s="3" t="s">
        <v>1003</v>
      </c>
      <c r="V532" s="3" t="s">
        <v>76</v>
      </c>
      <c r="W532" s="3" t="s">
        <v>33</v>
      </c>
      <c r="X532" s="3" t="s">
        <v>78</v>
      </c>
      <c r="Y532" s="3" t="s">
        <v>35</v>
      </c>
      <c r="Z532" s="54">
        <v>45096</v>
      </c>
      <c r="AA532" s="54">
        <v>45747</v>
      </c>
      <c r="AB532" s="3" t="s">
        <v>36</v>
      </c>
      <c r="AC532" s="53">
        <v>3500000</v>
      </c>
      <c r="AD532" s="3" t="s">
        <v>77</v>
      </c>
      <c r="AE532" s="3" t="s">
        <v>37</v>
      </c>
    </row>
    <row r="533" spans="1:31" x14ac:dyDescent="0.3">
      <c r="A533" s="3" t="s">
        <v>1066</v>
      </c>
      <c r="B533" s="3" t="s">
        <v>1067</v>
      </c>
      <c r="C533" s="3" t="s">
        <v>1854</v>
      </c>
      <c r="D533" s="53">
        <v>800000</v>
      </c>
      <c r="E533" s="53">
        <v>800000</v>
      </c>
      <c r="F533" s="53">
        <v>0</v>
      </c>
      <c r="G533" s="53">
        <v>0</v>
      </c>
      <c r="H533" s="53">
        <v>0</v>
      </c>
      <c r="I533" s="53">
        <v>714552.58</v>
      </c>
      <c r="J533" s="53">
        <v>89.31907249999999</v>
      </c>
      <c r="K533" s="53">
        <v>0</v>
      </c>
      <c r="L533" s="53">
        <v>0</v>
      </c>
      <c r="M533" s="53">
        <v>714552.58</v>
      </c>
      <c r="N533" s="53">
        <v>0</v>
      </c>
      <c r="O533" s="53">
        <v>714552.58</v>
      </c>
      <c r="P533" s="53">
        <v>0</v>
      </c>
      <c r="Q533" s="53">
        <v>0</v>
      </c>
      <c r="R533" s="53">
        <v>0</v>
      </c>
      <c r="S533" s="3" t="s">
        <v>1001</v>
      </c>
      <c r="T533" s="3" t="s">
        <v>1002</v>
      </c>
      <c r="U533" s="3" t="s">
        <v>1003</v>
      </c>
      <c r="V533" s="3" t="s">
        <v>41</v>
      </c>
      <c r="W533" s="3" t="s">
        <v>33</v>
      </c>
      <c r="X533" s="3" t="s">
        <v>43</v>
      </c>
      <c r="Y533" s="3" t="s">
        <v>35</v>
      </c>
      <c r="Z533" s="54">
        <v>45100</v>
      </c>
      <c r="AA533" s="54">
        <v>45473</v>
      </c>
      <c r="AB533" s="3" t="s">
        <v>36</v>
      </c>
      <c r="AC533" s="53">
        <v>800000</v>
      </c>
      <c r="AD533" s="3" t="s">
        <v>42</v>
      </c>
      <c r="AE533" s="3" t="s">
        <v>37</v>
      </c>
    </row>
    <row r="534" spans="1:31" x14ac:dyDescent="0.3">
      <c r="A534" s="3" t="s">
        <v>1050</v>
      </c>
      <c r="B534" s="3" t="s">
        <v>1051</v>
      </c>
      <c r="C534" s="3" t="s">
        <v>1854</v>
      </c>
      <c r="D534" s="53">
        <v>900000</v>
      </c>
      <c r="E534" s="53">
        <v>900000</v>
      </c>
      <c r="F534" s="53">
        <v>0</v>
      </c>
      <c r="G534" s="53">
        <v>0</v>
      </c>
      <c r="H534" s="53">
        <v>0</v>
      </c>
      <c r="I534" s="53">
        <v>669053.78</v>
      </c>
      <c r="J534" s="53">
        <v>74.339308888888894</v>
      </c>
      <c r="K534" s="53">
        <v>0</v>
      </c>
      <c r="L534" s="53">
        <v>0</v>
      </c>
      <c r="M534" s="53">
        <v>669053.78</v>
      </c>
      <c r="N534" s="53">
        <v>0</v>
      </c>
      <c r="O534" s="53">
        <v>669053.78</v>
      </c>
      <c r="P534" s="53">
        <v>0</v>
      </c>
      <c r="Q534" s="53">
        <v>0</v>
      </c>
      <c r="R534" s="53">
        <v>0</v>
      </c>
      <c r="S534" s="3" t="s">
        <v>1001</v>
      </c>
      <c r="T534" s="3" t="s">
        <v>1002</v>
      </c>
      <c r="U534" s="3" t="s">
        <v>1003</v>
      </c>
      <c r="V534" s="3" t="s">
        <v>41</v>
      </c>
      <c r="W534" s="3" t="s">
        <v>33</v>
      </c>
      <c r="X534" s="3" t="s">
        <v>43</v>
      </c>
      <c r="Y534" s="3" t="s">
        <v>35</v>
      </c>
      <c r="Z534" s="54">
        <v>45100</v>
      </c>
      <c r="AA534" s="54">
        <v>45473</v>
      </c>
      <c r="AB534" s="3" t="s">
        <v>36</v>
      </c>
      <c r="AC534" s="53">
        <v>900000</v>
      </c>
      <c r="AD534" s="3" t="s">
        <v>42</v>
      </c>
      <c r="AE534" s="3" t="s">
        <v>37</v>
      </c>
    </row>
    <row r="535" spans="1:31" x14ac:dyDescent="0.3">
      <c r="A535" s="3" t="s">
        <v>1068</v>
      </c>
      <c r="B535" s="3" t="s">
        <v>1069</v>
      </c>
      <c r="C535" s="3" t="s">
        <v>1854</v>
      </c>
      <c r="D535" s="53">
        <v>2600000</v>
      </c>
      <c r="E535" s="53">
        <v>2600000</v>
      </c>
      <c r="F535" s="53">
        <v>0</v>
      </c>
      <c r="G535" s="53">
        <v>0</v>
      </c>
      <c r="H535" s="53">
        <v>0</v>
      </c>
      <c r="I535" s="53">
        <v>2598621.9</v>
      </c>
      <c r="J535" s="53">
        <v>99.946996153846143</v>
      </c>
      <c r="K535" s="53">
        <v>0</v>
      </c>
      <c r="L535" s="53">
        <v>0</v>
      </c>
      <c r="M535" s="53">
        <v>2598621.9</v>
      </c>
      <c r="N535" s="53">
        <v>0</v>
      </c>
      <c r="O535" s="53">
        <v>2598621.9</v>
      </c>
      <c r="P535" s="53">
        <v>0</v>
      </c>
      <c r="Q535" s="53">
        <v>0</v>
      </c>
      <c r="R535" s="53">
        <v>0</v>
      </c>
      <c r="S535" s="3" t="s">
        <v>1001</v>
      </c>
      <c r="T535" s="3" t="s">
        <v>1002</v>
      </c>
      <c r="U535" s="3" t="s">
        <v>1003</v>
      </c>
      <c r="V535" s="3" t="s">
        <v>41</v>
      </c>
      <c r="W535" s="3" t="s">
        <v>33</v>
      </c>
      <c r="X535" s="3" t="s">
        <v>43</v>
      </c>
      <c r="Y535" s="3" t="s">
        <v>35</v>
      </c>
      <c r="Z535" s="54">
        <v>45100</v>
      </c>
      <c r="AA535" s="54">
        <v>45565</v>
      </c>
      <c r="AB535" s="3" t="s">
        <v>36</v>
      </c>
      <c r="AC535" s="53">
        <v>2600000</v>
      </c>
      <c r="AD535" s="3" t="s">
        <v>42</v>
      </c>
      <c r="AE535" s="3" t="s">
        <v>37</v>
      </c>
    </row>
    <row r="536" spans="1:31" x14ac:dyDescent="0.3">
      <c r="A536" s="3" t="s">
        <v>1056</v>
      </c>
      <c r="B536" s="3" t="s">
        <v>1057</v>
      </c>
      <c r="C536" s="3" t="s">
        <v>1854</v>
      </c>
      <c r="D536" s="53">
        <v>1500000</v>
      </c>
      <c r="E536" s="53">
        <v>1500000</v>
      </c>
      <c r="F536" s="53">
        <v>0</v>
      </c>
      <c r="G536" s="53">
        <v>0</v>
      </c>
      <c r="H536" s="53">
        <v>0</v>
      </c>
      <c r="I536" s="53">
        <v>1322656.0900000001</v>
      </c>
      <c r="J536" s="53">
        <v>88.177072666666675</v>
      </c>
      <c r="K536" s="53">
        <v>0</v>
      </c>
      <c r="L536" s="53">
        <v>0</v>
      </c>
      <c r="M536" s="53">
        <v>1322656.0900000001</v>
      </c>
      <c r="N536" s="53">
        <v>0</v>
      </c>
      <c r="O536" s="53">
        <v>1322656.0900000001</v>
      </c>
      <c r="P536" s="53">
        <v>0</v>
      </c>
      <c r="Q536" s="53">
        <v>0</v>
      </c>
      <c r="R536" s="53">
        <v>0</v>
      </c>
      <c r="S536" s="3" t="s">
        <v>1001</v>
      </c>
      <c r="T536" s="3" t="s">
        <v>1002</v>
      </c>
      <c r="U536" s="3" t="s">
        <v>1003</v>
      </c>
      <c r="V536" s="3" t="s">
        <v>41</v>
      </c>
      <c r="W536" s="3" t="s">
        <v>33</v>
      </c>
      <c r="X536" s="3" t="s">
        <v>43</v>
      </c>
      <c r="Y536" s="3" t="s">
        <v>35</v>
      </c>
      <c r="Z536" s="54">
        <v>45100</v>
      </c>
      <c r="AA536" s="54">
        <v>45565</v>
      </c>
      <c r="AB536" s="3" t="s">
        <v>36</v>
      </c>
      <c r="AC536" s="53">
        <v>1500000</v>
      </c>
      <c r="AD536" s="3" t="s">
        <v>42</v>
      </c>
      <c r="AE536" s="3" t="s">
        <v>37</v>
      </c>
    </row>
    <row r="537" spans="1:31" x14ac:dyDescent="0.3">
      <c r="A537" s="3" t="s">
        <v>1058</v>
      </c>
      <c r="B537" s="3" t="s">
        <v>1059</v>
      </c>
      <c r="C537" s="3" t="s">
        <v>1854</v>
      </c>
      <c r="D537" s="53">
        <v>1500000</v>
      </c>
      <c r="E537" s="53">
        <v>1500000</v>
      </c>
      <c r="F537" s="53">
        <v>0</v>
      </c>
      <c r="G537" s="53">
        <v>0</v>
      </c>
      <c r="H537" s="53">
        <v>0</v>
      </c>
      <c r="I537" s="53">
        <v>1458822.75</v>
      </c>
      <c r="J537" s="53">
        <v>97.254850000000005</v>
      </c>
      <c r="K537" s="53">
        <v>0</v>
      </c>
      <c r="L537" s="53">
        <v>0</v>
      </c>
      <c r="M537" s="53">
        <v>1458822.75</v>
      </c>
      <c r="N537" s="53">
        <v>0</v>
      </c>
      <c r="O537" s="53">
        <v>1458822.75</v>
      </c>
      <c r="P537" s="53">
        <v>0</v>
      </c>
      <c r="Q537" s="53">
        <v>0</v>
      </c>
      <c r="R537" s="53">
        <v>0</v>
      </c>
      <c r="S537" s="3" t="s">
        <v>1001</v>
      </c>
      <c r="T537" s="3" t="s">
        <v>1002</v>
      </c>
      <c r="U537" s="3" t="s">
        <v>1003</v>
      </c>
      <c r="V537" s="3" t="s">
        <v>41</v>
      </c>
      <c r="W537" s="3" t="s">
        <v>33</v>
      </c>
      <c r="X537" s="3" t="s">
        <v>43</v>
      </c>
      <c r="Y537" s="3" t="s">
        <v>35</v>
      </c>
      <c r="Z537" s="54">
        <v>45100</v>
      </c>
      <c r="AA537" s="54">
        <v>45565</v>
      </c>
      <c r="AB537" s="3" t="s">
        <v>36</v>
      </c>
      <c r="AC537" s="53">
        <v>1500000</v>
      </c>
      <c r="AD537" s="3" t="s">
        <v>42</v>
      </c>
      <c r="AE537" s="3" t="s">
        <v>37</v>
      </c>
    </row>
    <row r="538" spans="1:31" x14ac:dyDescent="0.3">
      <c r="A538" s="3" t="s">
        <v>1060</v>
      </c>
      <c r="B538" s="3" t="s">
        <v>1061</v>
      </c>
      <c r="C538" s="3" t="s">
        <v>1854</v>
      </c>
      <c r="D538" s="53">
        <v>900000</v>
      </c>
      <c r="E538" s="53">
        <v>900000</v>
      </c>
      <c r="F538" s="53">
        <v>0</v>
      </c>
      <c r="G538" s="53">
        <v>0</v>
      </c>
      <c r="H538" s="53">
        <v>0</v>
      </c>
      <c r="I538" s="53">
        <v>707196.51</v>
      </c>
      <c r="J538" s="53">
        <v>78.577389999999994</v>
      </c>
      <c r="K538" s="53">
        <v>0</v>
      </c>
      <c r="L538" s="53">
        <v>0</v>
      </c>
      <c r="M538" s="53">
        <v>707196.51</v>
      </c>
      <c r="N538" s="53">
        <v>0</v>
      </c>
      <c r="O538" s="53">
        <v>707196.51</v>
      </c>
      <c r="P538" s="53">
        <v>0</v>
      </c>
      <c r="Q538" s="53">
        <v>0</v>
      </c>
      <c r="R538" s="53">
        <v>0</v>
      </c>
      <c r="S538" s="3" t="s">
        <v>1001</v>
      </c>
      <c r="T538" s="3" t="s">
        <v>1002</v>
      </c>
      <c r="U538" s="3" t="s">
        <v>1003</v>
      </c>
      <c r="V538" s="3" t="s">
        <v>41</v>
      </c>
      <c r="W538" s="3" t="s">
        <v>33</v>
      </c>
      <c r="X538" s="3" t="s">
        <v>43</v>
      </c>
      <c r="Y538" s="3" t="s">
        <v>35</v>
      </c>
      <c r="Z538" s="54">
        <v>45100</v>
      </c>
      <c r="AA538" s="54">
        <v>45473</v>
      </c>
      <c r="AB538" s="3" t="s">
        <v>36</v>
      </c>
      <c r="AC538" s="53">
        <v>900000</v>
      </c>
      <c r="AD538" s="3" t="s">
        <v>42</v>
      </c>
      <c r="AE538" s="3" t="s">
        <v>37</v>
      </c>
    </row>
    <row r="539" spans="1:31" x14ac:dyDescent="0.3">
      <c r="A539" s="3" t="s">
        <v>1004</v>
      </c>
      <c r="B539" s="3" t="s">
        <v>1005</v>
      </c>
      <c r="C539" s="3" t="s">
        <v>1858</v>
      </c>
      <c r="D539" s="53">
        <v>9860000</v>
      </c>
      <c r="E539" s="53">
        <v>9860000</v>
      </c>
      <c r="F539" s="53">
        <v>24574.29</v>
      </c>
      <c r="G539" s="53">
        <v>0</v>
      </c>
      <c r="H539" s="53">
        <v>0</v>
      </c>
      <c r="I539" s="53">
        <v>9645298.2599999998</v>
      </c>
      <c r="J539" s="53">
        <v>97.822497565922916</v>
      </c>
      <c r="K539" s="53">
        <v>0</v>
      </c>
      <c r="L539" s="53">
        <v>0</v>
      </c>
      <c r="M539" s="53">
        <v>9645298.2599999998</v>
      </c>
      <c r="N539" s="53">
        <v>0</v>
      </c>
      <c r="O539" s="53">
        <v>9669872.5500000007</v>
      </c>
      <c r="P539" s="53">
        <v>0</v>
      </c>
      <c r="Q539" s="53">
        <v>0</v>
      </c>
      <c r="R539" s="53">
        <v>0</v>
      </c>
      <c r="S539" s="3" t="s">
        <v>1001</v>
      </c>
      <c r="T539" s="3" t="s">
        <v>1002</v>
      </c>
      <c r="U539" s="3" t="s">
        <v>1003</v>
      </c>
      <c r="V539" s="3" t="s">
        <v>29</v>
      </c>
      <c r="W539" s="3" t="s">
        <v>33</v>
      </c>
      <c r="X539" s="3" t="s">
        <v>53</v>
      </c>
      <c r="Y539" s="3" t="s">
        <v>83</v>
      </c>
      <c r="Z539" s="54">
        <v>45097</v>
      </c>
      <c r="AA539" s="54">
        <v>45777</v>
      </c>
      <c r="AB539" s="3" t="s">
        <v>36</v>
      </c>
      <c r="AC539" s="53">
        <v>9860000</v>
      </c>
      <c r="AD539" s="3" t="s">
        <v>29</v>
      </c>
      <c r="AE539" s="3" t="s">
        <v>45</v>
      </c>
    </row>
    <row r="540" spans="1:31" x14ac:dyDescent="0.3">
      <c r="A540" s="3" t="s">
        <v>1010</v>
      </c>
      <c r="B540" s="3" t="s">
        <v>1011</v>
      </c>
      <c r="C540" s="3" t="s">
        <v>1859</v>
      </c>
      <c r="D540" s="53">
        <v>6000000</v>
      </c>
      <c r="E540" s="53">
        <v>6000000</v>
      </c>
      <c r="F540" s="53">
        <v>0</v>
      </c>
      <c r="G540" s="53">
        <v>0</v>
      </c>
      <c r="H540" s="53">
        <v>0</v>
      </c>
      <c r="I540" s="53">
        <v>5720494.5499999998</v>
      </c>
      <c r="J540" s="53">
        <v>95.341575833333337</v>
      </c>
      <c r="K540" s="53">
        <v>0</v>
      </c>
      <c r="L540" s="53">
        <v>0</v>
      </c>
      <c r="M540" s="53">
        <v>5720494.5499999998</v>
      </c>
      <c r="N540" s="53">
        <v>0</v>
      </c>
      <c r="O540" s="53">
        <v>5720494.5499999998</v>
      </c>
      <c r="P540" s="53">
        <v>0</v>
      </c>
      <c r="Q540" s="53">
        <v>-448.96</v>
      </c>
      <c r="R540" s="53">
        <v>0</v>
      </c>
      <c r="S540" s="3" t="s">
        <v>1001</v>
      </c>
      <c r="T540" s="3" t="s">
        <v>1002</v>
      </c>
      <c r="U540" s="3" t="s">
        <v>1003</v>
      </c>
      <c r="V540" s="3" t="s">
        <v>162</v>
      </c>
      <c r="W540" s="3" t="s">
        <v>33</v>
      </c>
      <c r="X540" s="3" t="s">
        <v>164</v>
      </c>
      <c r="Y540" s="3" t="s">
        <v>44</v>
      </c>
      <c r="Z540" s="54">
        <v>45098</v>
      </c>
      <c r="AA540" s="54">
        <v>45657</v>
      </c>
      <c r="AB540" s="3" t="s">
        <v>36</v>
      </c>
      <c r="AC540" s="53">
        <v>6000000</v>
      </c>
      <c r="AD540" s="3" t="s">
        <v>163</v>
      </c>
      <c r="AE540" s="3" t="s">
        <v>37</v>
      </c>
    </row>
    <row r="541" spans="1:31" x14ac:dyDescent="0.3">
      <c r="A541" s="3" t="s">
        <v>1040</v>
      </c>
      <c r="B541" s="3" t="s">
        <v>1041</v>
      </c>
      <c r="C541" s="3" t="s">
        <v>1856</v>
      </c>
      <c r="D541" s="53">
        <v>2300000</v>
      </c>
      <c r="E541" s="53">
        <v>2300000</v>
      </c>
      <c r="F541" s="53">
        <v>0</v>
      </c>
      <c r="G541" s="53">
        <v>0</v>
      </c>
      <c r="H541" s="53">
        <v>0</v>
      </c>
      <c r="I541" s="53">
        <v>0</v>
      </c>
      <c r="J541" s="53">
        <v>0</v>
      </c>
      <c r="K541" s="53">
        <v>0</v>
      </c>
      <c r="L541" s="53">
        <v>0</v>
      </c>
      <c r="M541" s="53">
        <v>0</v>
      </c>
      <c r="N541" s="53">
        <v>0</v>
      </c>
      <c r="O541" s="53">
        <v>0</v>
      </c>
      <c r="P541" s="53">
        <v>0</v>
      </c>
      <c r="Q541" s="53">
        <v>0</v>
      </c>
      <c r="R541" s="53">
        <v>0</v>
      </c>
      <c r="S541" s="3" t="s">
        <v>1001</v>
      </c>
      <c r="T541" s="3" t="s">
        <v>1002</v>
      </c>
      <c r="U541" s="3" t="s">
        <v>1003</v>
      </c>
      <c r="V541" s="3" t="s">
        <v>76</v>
      </c>
      <c r="W541" s="3" t="s">
        <v>33</v>
      </c>
      <c r="X541" s="3" t="s">
        <v>78</v>
      </c>
      <c r="Y541" s="3" t="s">
        <v>86</v>
      </c>
      <c r="Z541" s="54">
        <v>45097</v>
      </c>
      <c r="AA541" s="54">
        <v>45382</v>
      </c>
      <c r="AB541" s="3" t="s">
        <v>36</v>
      </c>
      <c r="AC541" s="53">
        <v>2300000</v>
      </c>
      <c r="AD541" s="3" t="s">
        <v>77</v>
      </c>
      <c r="AE541" s="3" t="s">
        <v>37</v>
      </c>
    </row>
    <row r="542" spans="1:31" x14ac:dyDescent="0.3">
      <c r="A542" s="3" t="s">
        <v>1199</v>
      </c>
      <c r="B542" s="3" t="s">
        <v>1200</v>
      </c>
      <c r="C542" s="3" t="s">
        <v>1859</v>
      </c>
      <c r="D542" s="53">
        <v>2000000</v>
      </c>
      <c r="E542" s="53">
        <v>2000000</v>
      </c>
      <c r="F542" s="53">
        <v>0</v>
      </c>
      <c r="G542" s="53">
        <v>0</v>
      </c>
      <c r="H542" s="53">
        <v>0</v>
      </c>
      <c r="I542" s="53">
        <v>1950080.37</v>
      </c>
      <c r="J542" s="53">
        <v>97.504018500000001</v>
      </c>
      <c r="K542" s="53">
        <v>0</v>
      </c>
      <c r="L542" s="53">
        <v>0</v>
      </c>
      <c r="M542" s="53">
        <v>1950080.37</v>
      </c>
      <c r="N542" s="53">
        <v>0</v>
      </c>
      <c r="O542" s="53">
        <v>1950080.37</v>
      </c>
      <c r="P542" s="53">
        <v>0</v>
      </c>
      <c r="Q542" s="53">
        <v>0</v>
      </c>
      <c r="R542" s="53">
        <v>0</v>
      </c>
      <c r="S542" s="3" t="s">
        <v>1001</v>
      </c>
      <c r="T542" s="3" t="s">
        <v>1002</v>
      </c>
      <c r="U542" s="3" t="s">
        <v>1003</v>
      </c>
      <c r="V542" s="3" t="s">
        <v>162</v>
      </c>
      <c r="W542" s="3" t="s">
        <v>33</v>
      </c>
      <c r="X542" s="3" t="s">
        <v>164</v>
      </c>
      <c r="Y542" s="3" t="s">
        <v>35</v>
      </c>
      <c r="Z542" s="54">
        <v>45099</v>
      </c>
      <c r="AA542" s="54">
        <v>45382</v>
      </c>
      <c r="AB542" s="3" t="s">
        <v>36</v>
      </c>
      <c r="AC542" s="53">
        <v>2000000</v>
      </c>
      <c r="AD542" s="3" t="s">
        <v>163</v>
      </c>
      <c r="AE542" s="3" t="s">
        <v>37</v>
      </c>
    </row>
    <row r="543" spans="1:31" x14ac:dyDescent="0.3">
      <c r="A543" s="3" t="s">
        <v>1223</v>
      </c>
      <c r="B543" s="3" t="s">
        <v>1224</v>
      </c>
      <c r="C543" s="3" t="s">
        <v>1859</v>
      </c>
      <c r="D543" s="53">
        <v>2000000</v>
      </c>
      <c r="E543" s="53">
        <v>2000000</v>
      </c>
      <c r="F543" s="53">
        <v>0</v>
      </c>
      <c r="G543" s="53">
        <v>0</v>
      </c>
      <c r="H543" s="53">
        <v>0</v>
      </c>
      <c r="I543" s="53">
        <v>1890479.41</v>
      </c>
      <c r="J543" s="53">
        <v>94.52397049999999</v>
      </c>
      <c r="K543" s="53">
        <v>0</v>
      </c>
      <c r="L543" s="53">
        <v>0</v>
      </c>
      <c r="M543" s="53">
        <v>1890479.41</v>
      </c>
      <c r="N543" s="53">
        <v>0</v>
      </c>
      <c r="O543" s="53">
        <v>1890479.41</v>
      </c>
      <c r="P543" s="53">
        <v>0</v>
      </c>
      <c r="Q543" s="53">
        <v>0</v>
      </c>
      <c r="R543" s="53">
        <v>0</v>
      </c>
      <c r="S543" s="3" t="s">
        <v>1001</v>
      </c>
      <c r="T543" s="3" t="s">
        <v>1002</v>
      </c>
      <c r="U543" s="3" t="s">
        <v>1003</v>
      </c>
      <c r="V543" s="3" t="s">
        <v>162</v>
      </c>
      <c r="W543" s="3" t="s">
        <v>33</v>
      </c>
      <c r="X543" s="3" t="s">
        <v>164</v>
      </c>
      <c r="Y543" s="3" t="s">
        <v>35</v>
      </c>
      <c r="Z543" s="54">
        <v>45099</v>
      </c>
      <c r="AA543" s="54">
        <v>45382</v>
      </c>
      <c r="AB543" s="3" t="s">
        <v>36</v>
      </c>
      <c r="AC543" s="53">
        <v>2000000</v>
      </c>
      <c r="AD543" s="3" t="s">
        <v>163</v>
      </c>
      <c r="AE543" s="3" t="s">
        <v>37</v>
      </c>
    </row>
    <row r="544" spans="1:31" x14ac:dyDescent="0.3">
      <c r="A544" s="3" t="s">
        <v>1127</v>
      </c>
      <c r="B544" s="3" t="s">
        <v>1128</v>
      </c>
      <c r="C544" s="3" t="s">
        <v>1855</v>
      </c>
      <c r="D544" s="53">
        <v>1000000</v>
      </c>
      <c r="E544" s="53">
        <v>1000000</v>
      </c>
      <c r="F544" s="53">
        <v>0</v>
      </c>
      <c r="G544" s="53">
        <v>0</v>
      </c>
      <c r="H544" s="53">
        <v>0</v>
      </c>
      <c r="I544" s="53">
        <v>859209.59</v>
      </c>
      <c r="J544" s="53">
        <v>85.920958999999996</v>
      </c>
      <c r="K544" s="53">
        <v>0</v>
      </c>
      <c r="L544" s="53">
        <v>0</v>
      </c>
      <c r="M544" s="53">
        <v>859209.59</v>
      </c>
      <c r="N544" s="53">
        <v>0</v>
      </c>
      <c r="O544" s="53">
        <v>859209.59</v>
      </c>
      <c r="P544" s="53">
        <v>0</v>
      </c>
      <c r="Q544" s="53">
        <v>0</v>
      </c>
      <c r="R544" s="53">
        <v>0</v>
      </c>
      <c r="S544" s="3" t="s">
        <v>1001</v>
      </c>
      <c r="T544" s="3" t="s">
        <v>1002</v>
      </c>
      <c r="U544" s="3" t="s">
        <v>1003</v>
      </c>
      <c r="V544" s="3" t="s">
        <v>57</v>
      </c>
      <c r="W544" s="3" t="s">
        <v>33</v>
      </c>
      <c r="X544" s="3" t="s">
        <v>59</v>
      </c>
      <c r="Y544" s="3" t="s">
        <v>35</v>
      </c>
      <c r="Z544" s="54">
        <v>45098</v>
      </c>
      <c r="AA544" s="54">
        <v>45838</v>
      </c>
      <c r="AB544" s="3" t="s">
        <v>36</v>
      </c>
      <c r="AC544" s="53">
        <v>1000000</v>
      </c>
      <c r="AD544" s="3" t="s">
        <v>58</v>
      </c>
      <c r="AE544" s="3" t="s">
        <v>37</v>
      </c>
    </row>
    <row r="545" spans="1:31" x14ac:dyDescent="0.3">
      <c r="A545" s="3" t="s">
        <v>1195</v>
      </c>
      <c r="B545" s="3" t="s">
        <v>1196</v>
      </c>
      <c r="C545" s="3" t="s">
        <v>1855</v>
      </c>
      <c r="D545" s="53">
        <v>1534000</v>
      </c>
      <c r="E545" s="53">
        <v>1534000</v>
      </c>
      <c r="F545" s="53">
        <v>0</v>
      </c>
      <c r="G545" s="53">
        <v>0</v>
      </c>
      <c r="H545" s="53">
        <v>0</v>
      </c>
      <c r="I545" s="53">
        <v>981265.68</v>
      </c>
      <c r="J545" s="53">
        <v>63.967775749674061</v>
      </c>
      <c r="K545" s="53">
        <v>0</v>
      </c>
      <c r="L545" s="53">
        <v>0</v>
      </c>
      <c r="M545" s="53">
        <v>981265.68</v>
      </c>
      <c r="N545" s="53">
        <v>0</v>
      </c>
      <c r="O545" s="53">
        <v>981265.68</v>
      </c>
      <c r="P545" s="53">
        <v>0</v>
      </c>
      <c r="Q545" s="53">
        <v>0</v>
      </c>
      <c r="R545" s="53">
        <v>0</v>
      </c>
      <c r="S545" s="3" t="s">
        <v>1001</v>
      </c>
      <c r="T545" s="3" t="s">
        <v>1002</v>
      </c>
      <c r="U545" s="3" t="s">
        <v>1003</v>
      </c>
      <c r="V545" s="3" t="s">
        <v>57</v>
      </c>
      <c r="W545" s="3" t="s">
        <v>33</v>
      </c>
      <c r="X545" s="3" t="s">
        <v>59</v>
      </c>
      <c r="Y545" s="3" t="s">
        <v>35</v>
      </c>
      <c r="Z545" s="54">
        <v>45098</v>
      </c>
      <c r="AA545" s="54">
        <v>45838</v>
      </c>
      <c r="AB545" s="3" t="s">
        <v>36</v>
      </c>
      <c r="AC545" s="53">
        <v>1534000</v>
      </c>
      <c r="AD545" s="3" t="s">
        <v>58</v>
      </c>
      <c r="AE545" s="3" t="s">
        <v>2231</v>
      </c>
    </row>
    <row r="546" spans="1:31" x14ac:dyDescent="0.3">
      <c r="A546" s="3" t="s">
        <v>1179</v>
      </c>
      <c r="B546" s="3" t="s">
        <v>1180</v>
      </c>
      <c r="C546" s="3" t="s">
        <v>1855</v>
      </c>
      <c r="D546" s="53">
        <v>1000000</v>
      </c>
      <c r="E546" s="53">
        <v>1000000</v>
      </c>
      <c r="F546" s="53">
        <v>0</v>
      </c>
      <c r="G546" s="53">
        <v>0</v>
      </c>
      <c r="H546" s="53">
        <v>0</v>
      </c>
      <c r="I546" s="53">
        <v>999065.47</v>
      </c>
      <c r="J546" s="53">
        <v>99.906547000000003</v>
      </c>
      <c r="K546" s="53">
        <v>0</v>
      </c>
      <c r="L546" s="53">
        <v>0</v>
      </c>
      <c r="M546" s="53">
        <v>999065.47</v>
      </c>
      <c r="N546" s="53">
        <v>0</v>
      </c>
      <c r="O546" s="53">
        <v>999065.47</v>
      </c>
      <c r="P546" s="53">
        <v>0</v>
      </c>
      <c r="Q546" s="53">
        <v>0</v>
      </c>
      <c r="R546" s="53">
        <v>0</v>
      </c>
      <c r="S546" s="3" t="s">
        <v>1001</v>
      </c>
      <c r="T546" s="3" t="s">
        <v>1002</v>
      </c>
      <c r="U546" s="3" t="s">
        <v>1003</v>
      </c>
      <c r="V546" s="3" t="s">
        <v>57</v>
      </c>
      <c r="W546" s="3" t="s">
        <v>33</v>
      </c>
      <c r="X546" s="3" t="s">
        <v>59</v>
      </c>
      <c r="Y546" s="3" t="s">
        <v>35</v>
      </c>
      <c r="Z546" s="54">
        <v>45098</v>
      </c>
      <c r="AA546" s="54">
        <v>45838</v>
      </c>
      <c r="AB546" s="3" t="s">
        <v>36</v>
      </c>
      <c r="AC546" s="53">
        <v>1000000</v>
      </c>
      <c r="AD546" s="3" t="s">
        <v>58</v>
      </c>
      <c r="AE546" s="3" t="s">
        <v>37</v>
      </c>
    </row>
    <row r="547" spans="1:31" x14ac:dyDescent="0.3">
      <c r="A547" s="3" t="s">
        <v>1020</v>
      </c>
      <c r="B547" s="3" t="s">
        <v>1021</v>
      </c>
      <c r="C547" s="3" t="s">
        <v>1855</v>
      </c>
      <c r="D547" s="53">
        <v>1360000</v>
      </c>
      <c r="E547" s="53">
        <v>1360000</v>
      </c>
      <c r="F547" s="53">
        <v>0</v>
      </c>
      <c r="G547" s="53">
        <v>0</v>
      </c>
      <c r="H547" s="53">
        <v>0</v>
      </c>
      <c r="I547" s="53">
        <v>1350949.67</v>
      </c>
      <c r="J547" s="53">
        <v>99.33453455882352</v>
      </c>
      <c r="K547" s="53">
        <v>0</v>
      </c>
      <c r="L547" s="53">
        <v>0</v>
      </c>
      <c r="M547" s="53">
        <v>1350949.67</v>
      </c>
      <c r="N547" s="53">
        <v>0</v>
      </c>
      <c r="O547" s="53">
        <v>1350949.67</v>
      </c>
      <c r="P547" s="53">
        <v>0</v>
      </c>
      <c r="Q547" s="53">
        <v>0</v>
      </c>
      <c r="R547" s="53">
        <v>0</v>
      </c>
      <c r="S547" s="3" t="s">
        <v>1001</v>
      </c>
      <c r="T547" s="3" t="s">
        <v>1002</v>
      </c>
      <c r="U547" s="3" t="s">
        <v>1003</v>
      </c>
      <c r="V547" s="3" t="s">
        <v>57</v>
      </c>
      <c r="W547" s="3" t="s">
        <v>33</v>
      </c>
      <c r="X547" s="3" t="s">
        <v>59</v>
      </c>
      <c r="Y547" s="3" t="s">
        <v>265</v>
      </c>
      <c r="Z547" s="54">
        <v>45098</v>
      </c>
      <c r="AA547" s="54">
        <v>45473</v>
      </c>
      <c r="AB547" s="3" t="s">
        <v>36</v>
      </c>
      <c r="AC547" s="53">
        <v>1360000</v>
      </c>
      <c r="AD547" s="3" t="s">
        <v>58</v>
      </c>
      <c r="AE547" s="3" t="s">
        <v>37</v>
      </c>
    </row>
    <row r="548" spans="1:31" x14ac:dyDescent="0.3">
      <c r="A548" s="3" t="s">
        <v>1155</v>
      </c>
      <c r="B548" s="3" t="s">
        <v>1156</v>
      </c>
      <c r="C548" s="3" t="s">
        <v>1857</v>
      </c>
      <c r="D548" s="53">
        <v>2500000</v>
      </c>
      <c r="E548" s="53">
        <v>2500000</v>
      </c>
      <c r="F548" s="53">
        <v>0</v>
      </c>
      <c r="G548" s="53">
        <v>0</v>
      </c>
      <c r="H548" s="53">
        <v>0</v>
      </c>
      <c r="I548" s="53">
        <v>862662.36</v>
      </c>
      <c r="J548" s="53">
        <v>34.506494400000001</v>
      </c>
      <c r="K548" s="53">
        <v>0</v>
      </c>
      <c r="L548" s="53">
        <v>0</v>
      </c>
      <c r="M548" s="53">
        <v>862662.36</v>
      </c>
      <c r="N548" s="53">
        <v>0</v>
      </c>
      <c r="O548" s="53">
        <v>862662.36</v>
      </c>
      <c r="P548" s="53">
        <v>0</v>
      </c>
      <c r="Q548" s="53">
        <v>0</v>
      </c>
      <c r="R548" s="53">
        <v>0</v>
      </c>
      <c r="S548" s="3" t="s">
        <v>1001</v>
      </c>
      <c r="T548" s="3" t="s">
        <v>1002</v>
      </c>
      <c r="U548" s="3" t="s">
        <v>1003</v>
      </c>
      <c r="V548" s="3" t="s">
        <v>100</v>
      </c>
      <c r="W548" s="3" t="s">
        <v>33</v>
      </c>
      <c r="X548" s="3" t="s">
        <v>102</v>
      </c>
      <c r="Y548" s="3" t="s">
        <v>35</v>
      </c>
      <c r="Z548" s="54">
        <v>45099</v>
      </c>
      <c r="AA548" s="54">
        <v>45504</v>
      </c>
      <c r="AB548" s="3" t="s">
        <v>36</v>
      </c>
      <c r="AC548" s="53">
        <v>2500000</v>
      </c>
      <c r="AD548" s="3" t="s">
        <v>101</v>
      </c>
      <c r="AE548" s="3" t="s">
        <v>37</v>
      </c>
    </row>
    <row r="549" spans="1:31" x14ac:dyDescent="0.3">
      <c r="A549" s="3" t="s">
        <v>1153</v>
      </c>
      <c r="B549" s="3" t="s">
        <v>1154</v>
      </c>
      <c r="C549" s="3" t="s">
        <v>1857</v>
      </c>
      <c r="D549" s="53">
        <v>700000</v>
      </c>
      <c r="E549" s="53">
        <v>700000</v>
      </c>
      <c r="F549" s="53">
        <v>0</v>
      </c>
      <c r="G549" s="53">
        <v>0</v>
      </c>
      <c r="H549" s="53">
        <v>0</v>
      </c>
      <c r="I549" s="53">
        <v>624578.56000000006</v>
      </c>
      <c r="J549" s="53">
        <v>89.225508571428577</v>
      </c>
      <c r="K549" s="53">
        <v>0</v>
      </c>
      <c r="L549" s="53">
        <v>0</v>
      </c>
      <c r="M549" s="53">
        <v>624578.56000000006</v>
      </c>
      <c r="N549" s="53">
        <v>0</v>
      </c>
      <c r="O549" s="53">
        <v>624578.56000000006</v>
      </c>
      <c r="P549" s="53">
        <v>0</v>
      </c>
      <c r="Q549" s="53">
        <v>0</v>
      </c>
      <c r="R549" s="53">
        <v>0</v>
      </c>
      <c r="S549" s="3" t="s">
        <v>1001</v>
      </c>
      <c r="T549" s="3" t="s">
        <v>1002</v>
      </c>
      <c r="U549" s="3" t="s">
        <v>1003</v>
      </c>
      <c r="V549" s="3" t="s">
        <v>100</v>
      </c>
      <c r="W549" s="3" t="s">
        <v>33</v>
      </c>
      <c r="X549" s="3" t="s">
        <v>102</v>
      </c>
      <c r="Y549" s="3" t="s">
        <v>35</v>
      </c>
      <c r="Z549" s="54">
        <v>45099</v>
      </c>
      <c r="AA549" s="54">
        <v>45504</v>
      </c>
      <c r="AB549" s="3" t="s">
        <v>36</v>
      </c>
      <c r="AC549" s="53">
        <v>1500000</v>
      </c>
      <c r="AD549" s="3" t="s">
        <v>101</v>
      </c>
      <c r="AE549" s="3" t="s">
        <v>37</v>
      </c>
    </row>
    <row r="550" spans="1:31" x14ac:dyDescent="0.3">
      <c r="A550" s="3" t="s">
        <v>1151</v>
      </c>
      <c r="B550" s="3" t="s">
        <v>1152</v>
      </c>
      <c r="C550" s="3" t="s">
        <v>1857</v>
      </c>
      <c r="D550" s="53">
        <v>1500000</v>
      </c>
      <c r="E550" s="53">
        <v>1500000</v>
      </c>
      <c r="F550" s="53">
        <v>0</v>
      </c>
      <c r="G550" s="53">
        <v>0</v>
      </c>
      <c r="H550" s="53">
        <v>0</v>
      </c>
      <c r="I550" s="53">
        <v>1433151.02</v>
      </c>
      <c r="J550" s="53">
        <v>95.543401333333335</v>
      </c>
      <c r="K550" s="53">
        <v>0</v>
      </c>
      <c r="L550" s="53">
        <v>0</v>
      </c>
      <c r="M550" s="53">
        <v>1433151.02</v>
      </c>
      <c r="N550" s="53">
        <v>0</v>
      </c>
      <c r="O550" s="53">
        <v>1433151.02</v>
      </c>
      <c r="P550" s="53">
        <v>0</v>
      </c>
      <c r="Q550" s="53">
        <v>0</v>
      </c>
      <c r="R550" s="53">
        <v>0</v>
      </c>
      <c r="S550" s="3" t="s">
        <v>1001</v>
      </c>
      <c r="T550" s="3" t="s">
        <v>1002</v>
      </c>
      <c r="U550" s="3" t="s">
        <v>1003</v>
      </c>
      <c r="V550" s="3" t="s">
        <v>100</v>
      </c>
      <c r="W550" s="3" t="s">
        <v>33</v>
      </c>
      <c r="X550" s="3" t="s">
        <v>102</v>
      </c>
      <c r="Y550" s="3" t="s">
        <v>35</v>
      </c>
      <c r="Z550" s="54">
        <v>45099</v>
      </c>
      <c r="AA550" s="54">
        <v>45504</v>
      </c>
      <c r="AB550" s="3" t="s">
        <v>36</v>
      </c>
      <c r="AC550" s="53">
        <v>2000000</v>
      </c>
      <c r="AD550" s="3" t="s">
        <v>101</v>
      </c>
      <c r="AE550" s="3" t="s">
        <v>37</v>
      </c>
    </row>
    <row r="551" spans="1:31" x14ac:dyDescent="0.3">
      <c r="A551" s="3" t="s">
        <v>1149</v>
      </c>
      <c r="B551" s="3" t="s">
        <v>1150</v>
      </c>
      <c r="C551" s="3" t="s">
        <v>1857</v>
      </c>
      <c r="D551" s="53">
        <v>5000000</v>
      </c>
      <c r="E551" s="53">
        <v>5000000</v>
      </c>
      <c r="F551" s="53">
        <v>0</v>
      </c>
      <c r="G551" s="53">
        <v>0</v>
      </c>
      <c r="H551" s="53">
        <v>0</v>
      </c>
      <c r="I551" s="53">
        <v>4416516.67</v>
      </c>
      <c r="J551" s="53">
        <v>88.330333400000001</v>
      </c>
      <c r="K551" s="53">
        <v>0</v>
      </c>
      <c r="L551" s="53">
        <v>0</v>
      </c>
      <c r="M551" s="53">
        <v>4416516.67</v>
      </c>
      <c r="N551" s="53">
        <v>0</v>
      </c>
      <c r="O551" s="53">
        <v>4416516.67</v>
      </c>
      <c r="P551" s="53">
        <v>0</v>
      </c>
      <c r="Q551" s="53">
        <v>0</v>
      </c>
      <c r="R551" s="53">
        <v>0</v>
      </c>
      <c r="S551" s="3" t="s">
        <v>1001</v>
      </c>
      <c r="T551" s="3" t="s">
        <v>1002</v>
      </c>
      <c r="U551" s="3" t="s">
        <v>1003</v>
      </c>
      <c r="V551" s="3" t="s">
        <v>100</v>
      </c>
      <c r="W551" s="3" t="s">
        <v>33</v>
      </c>
      <c r="X551" s="3" t="s">
        <v>102</v>
      </c>
      <c r="Y551" s="3" t="s">
        <v>35</v>
      </c>
      <c r="Z551" s="54">
        <v>45099</v>
      </c>
      <c r="AA551" s="54">
        <v>45595</v>
      </c>
      <c r="AB551" s="3" t="s">
        <v>36</v>
      </c>
      <c r="AC551" s="53">
        <v>5000000</v>
      </c>
      <c r="AD551" s="3" t="s">
        <v>101</v>
      </c>
      <c r="AE551" s="3" t="s">
        <v>37</v>
      </c>
    </row>
    <row r="552" spans="1:31" x14ac:dyDescent="0.3">
      <c r="A552" s="3" t="s">
        <v>1201</v>
      </c>
      <c r="B552" s="3" t="s">
        <v>1202</v>
      </c>
      <c r="C552" s="3" t="s">
        <v>1855</v>
      </c>
      <c r="D552" s="53">
        <v>350000</v>
      </c>
      <c r="E552" s="53">
        <v>350000</v>
      </c>
      <c r="F552" s="53">
        <v>0</v>
      </c>
      <c r="G552" s="53">
        <v>0</v>
      </c>
      <c r="H552" s="53">
        <v>0</v>
      </c>
      <c r="I552" s="53">
        <v>236107.35</v>
      </c>
      <c r="J552" s="53">
        <v>67.459242857142854</v>
      </c>
      <c r="K552" s="53">
        <v>0</v>
      </c>
      <c r="L552" s="53">
        <v>0</v>
      </c>
      <c r="M552" s="53">
        <v>236107.35</v>
      </c>
      <c r="N552" s="53">
        <v>0</v>
      </c>
      <c r="O552" s="53">
        <v>236107.35</v>
      </c>
      <c r="P552" s="53">
        <v>0</v>
      </c>
      <c r="Q552" s="53">
        <v>0</v>
      </c>
      <c r="R552" s="53">
        <v>0</v>
      </c>
      <c r="S552" s="3" t="s">
        <v>1001</v>
      </c>
      <c r="T552" s="3" t="s">
        <v>1002</v>
      </c>
      <c r="U552" s="3" t="s">
        <v>1003</v>
      </c>
      <c r="V552" s="3" t="s">
        <v>57</v>
      </c>
      <c r="W552" s="3" t="s">
        <v>33</v>
      </c>
      <c r="X552" s="3" t="s">
        <v>59</v>
      </c>
      <c r="Y552" s="3" t="s">
        <v>35</v>
      </c>
      <c r="Z552" s="54">
        <v>45099</v>
      </c>
      <c r="AA552" s="54">
        <v>45412</v>
      </c>
      <c r="AB552" s="3" t="s">
        <v>36</v>
      </c>
      <c r="AC552" s="53">
        <v>350000</v>
      </c>
      <c r="AD552" s="3" t="s">
        <v>58</v>
      </c>
      <c r="AE552" s="3" t="s">
        <v>37</v>
      </c>
    </row>
    <row r="553" spans="1:31" x14ac:dyDescent="0.3">
      <c r="A553" s="3" t="s">
        <v>1133</v>
      </c>
      <c r="B553" s="3" t="s">
        <v>1134</v>
      </c>
      <c r="C553" s="3" t="s">
        <v>1855</v>
      </c>
      <c r="D553" s="53">
        <v>1260000</v>
      </c>
      <c r="E553" s="53">
        <v>1260000</v>
      </c>
      <c r="F553" s="53">
        <v>0</v>
      </c>
      <c r="G553" s="53">
        <v>0</v>
      </c>
      <c r="H553" s="53">
        <v>0</v>
      </c>
      <c r="I553" s="53">
        <v>1212787.71</v>
      </c>
      <c r="J553" s="53">
        <v>96.252992857142857</v>
      </c>
      <c r="K553" s="53">
        <v>0</v>
      </c>
      <c r="L553" s="53">
        <v>0</v>
      </c>
      <c r="M553" s="53">
        <v>1212787.71</v>
      </c>
      <c r="N553" s="53">
        <v>0</v>
      </c>
      <c r="O553" s="53">
        <v>1212787.71</v>
      </c>
      <c r="P553" s="53">
        <v>0</v>
      </c>
      <c r="Q553" s="53">
        <v>0</v>
      </c>
      <c r="R553" s="53">
        <v>0</v>
      </c>
      <c r="S553" s="3" t="s">
        <v>1001</v>
      </c>
      <c r="T553" s="3" t="s">
        <v>1002</v>
      </c>
      <c r="U553" s="3" t="s">
        <v>1003</v>
      </c>
      <c r="V553" s="3" t="s">
        <v>57</v>
      </c>
      <c r="W553" s="3" t="s">
        <v>33</v>
      </c>
      <c r="X553" s="3" t="s">
        <v>59</v>
      </c>
      <c r="Y553" s="3" t="s">
        <v>35</v>
      </c>
      <c r="Z553" s="54">
        <v>45099</v>
      </c>
      <c r="AA553" s="54">
        <v>45777</v>
      </c>
      <c r="AB553" s="3" t="s">
        <v>36</v>
      </c>
      <c r="AC553" s="53">
        <v>1260000</v>
      </c>
      <c r="AD553" s="3" t="s">
        <v>58</v>
      </c>
      <c r="AE553" s="3" t="s">
        <v>37</v>
      </c>
    </row>
    <row r="554" spans="1:31" x14ac:dyDescent="0.3">
      <c r="A554" s="3" t="s">
        <v>1131</v>
      </c>
      <c r="B554" s="3" t="s">
        <v>1132</v>
      </c>
      <c r="C554" s="3" t="s">
        <v>1855</v>
      </c>
      <c r="D554" s="53">
        <v>368000</v>
      </c>
      <c r="E554" s="53">
        <v>368000</v>
      </c>
      <c r="F554" s="53">
        <v>0</v>
      </c>
      <c r="G554" s="53">
        <v>0</v>
      </c>
      <c r="H554" s="53">
        <v>0</v>
      </c>
      <c r="I554" s="53">
        <v>366559.22</v>
      </c>
      <c r="J554" s="53">
        <v>99.608483695652168</v>
      </c>
      <c r="K554" s="53">
        <v>0</v>
      </c>
      <c r="L554" s="53">
        <v>0</v>
      </c>
      <c r="M554" s="53">
        <v>366559.22</v>
      </c>
      <c r="N554" s="53">
        <v>0</v>
      </c>
      <c r="O554" s="53">
        <v>366559.22</v>
      </c>
      <c r="P554" s="53">
        <v>0</v>
      </c>
      <c r="Q554" s="53">
        <v>0</v>
      </c>
      <c r="R554" s="53">
        <v>0</v>
      </c>
      <c r="S554" s="3" t="s">
        <v>1001</v>
      </c>
      <c r="T554" s="3" t="s">
        <v>1002</v>
      </c>
      <c r="U554" s="3" t="s">
        <v>1003</v>
      </c>
      <c r="V554" s="3" t="s">
        <v>57</v>
      </c>
      <c r="W554" s="3" t="s">
        <v>33</v>
      </c>
      <c r="X554" s="3" t="s">
        <v>59</v>
      </c>
      <c r="Y554" s="3" t="s">
        <v>35</v>
      </c>
      <c r="Z554" s="54">
        <v>45099</v>
      </c>
      <c r="AA554" s="54">
        <v>45565</v>
      </c>
      <c r="AB554" s="3" t="s">
        <v>36</v>
      </c>
      <c r="AC554" s="53">
        <v>368000</v>
      </c>
      <c r="AD554" s="3" t="s">
        <v>58</v>
      </c>
      <c r="AE554" s="3" t="s">
        <v>37</v>
      </c>
    </row>
    <row r="555" spans="1:31" x14ac:dyDescent="0.3">
      <c r="A555" s="3" t="s">
        <v>1129</v>
      </c>
      <c r="B555" s="3" t="s">
        <v>1130</v>
      </c>
      <c r="C555" s="3" t="s">
        <v>1855</v>
      </c>
      <c r="D555" s="53">
        <v>1030000</v>
      </c>
      <c r="E555" s="53">
        <v>1030000</v>
      </c>
      <c r="F555" s="53">
        <v>0</v>
      </c>
      <c r="G555" s="53">
        <v>0</v>
      </c>
      <c r="H555" s="53">
        <v>0</v>
      </c>
      <c r="I555" s="53">
        <v>1029759.3</v>
      </c>
      <c r="J555" s="53">
        <v>99.976631067961165</v>
      </c>
      <c r="K555" s="53">
        <v>0</v>
      </c>
      <c r="L555" s="53">
        <v>0</v>
      </c>
      <c r="M555" s="53">
        <v>1029759.3</v>
      </c>
      <c r="N555" s="53">
        <v>0</v>
      </c>
      <c r="O555" s="53">
        <v>1029759.3</v>
      </c>
      <c r="P555" s="53">
        <v>0</v>
      </c>
      <c r="Q555" s="53">
        <v>0</v>
      </c>
      <c r="R555" s="53">
        <v>0</v>
      </c>
      <c r="S555" s="3" t="s">
        <v>1001</v>
      </c>
      <c r="T555" s="3" t="s">
        <v>1002</v>
      </c>
      <c r="U555" s="3" t="s">
        <v>1003</v>
      </c>
      <c r="V555" s="3" t="s">
        <v>57</v>
      </c>
      <c r="W555" s="3" t="s">
        <v>33</v>
      </c>
      <c r="X555" s="3" t="s">
        <v>59</v>
      </c>
      <c r="Y555" s="3" t="s">
        <v>35</v>
      </c>
      <c r="Z555" s="54">
        <v>45099</v>
      </c>
      <c r="AA555" s="54">
        <v>45747</v>
      </c>
      <c r="AB555" s="3" t="s">
        <v>36</v>
      </c>
      <c r="AC555" s="53">
        <v>1030000</v>
      </c>
      <c r="AD555" s="3" t="s">
        <v>58</v>
      </c>
      <c r="AE555" s="3" t="s">
        <v>37</v>
      </c>
    </row>
    <row r="556" spans="1:31" x14ac:dyDescent="0.3">
      <c r="A556" s="3" t="s">
        <v>1203</v>
      </c>
      <c r="B556" s="3" t="s">
        <v>1204</v>
      </c>
      <c r="C556" s="3" t="s">
        <v>1855</v>
      </c>
      <c r="D556" s="53">
        <v>1640000</v>
      </c>
      <c r="E556" s="53">
        <v>1640000</v>
      </c>
      <c r="F556" s="53">
        <v>0</v>
      </c>
      <c r="G556" s="53">
        <v>0</v>
      </c>
      <c r="H556" s="53">
        <v>0</v>
      </c>
      <c r="I556" s="53">
        <v>1111362.47</v>
      </c>
      <c r="J556" s="53">
        <v>67.766004268292676</v>
      </c>
      <c r="K556" s="53">
        <v>0</v>
      </c>
      <c r="L556" s="53">
        <v>0</v>
      </c>
      <c r="M556" s="53">
        <v>1111362.47</v>
      </c>
      <c r="N556" s="53">
        <v>0</v>
      </c>
      <c r="O556" s="53">
        <v>1111362.47</v>
      </c>
      <c r="P556" s="53">
        <v>0</v>
      </c>
      <c r="Q556" s="53">
        <v>0</v>
      </c>
      <c r="R556" s="53">
        <v>0</v>
      </c>
      <c r="S556" s="3" t="s">
        <v>1001</v>
      </c>
      <c r="T556" s="3" t="s">
        <v>1002</v>
      </c>
      <c r="U556" s="3" t="s">
        <v>1003</v>
      </c>
      <c r="V556" s="3" t="s">
        <v>57</v>
      </c>
      <c r="W556" s="3" t="s">
        <v>33</v>
      </c>
      <c r="X556" s="3" t="s">
        <v>59</v>
      </c>
      <c r="Y556" s="3" t="s">
        <v>35</v>
      </c>
      <c r="Z556" s="54">
        <v>45099</v>
      </c>
      <c r="AA556" s="54">
        <v>45777</v>
      </c>
      <c r="AB556" s="3" t="s">
        <v>36</v>
      </c>
      <c r="AC556" s="53">
        <v>1640000</v>
      </c>
      <c r="AD556" s="3" t="s">
        <v>58</v>
      </c>
      <c r="AE556" s="3" t="s">
        <v>37</v>
      </c>
    </row>
    <row r="557" spans="1:31" x14ac:dyDescent="0.3">
      <c r="A557" s="3" t="s">
        <v>1080</v>
      </c>
      <c r="B557" s="3" t="s">
        <v>1081</v>
      </c>
      <c r="C557" s="3" t="s">
        <v>1854</v>
      </c>
      <c r="D557" s="53">
        <v>600000</v>
      </c>
      <c r="E557" s="53">
        <v>600000</v>
      </c>
      <c r="F557" s="53">
        <v>0</v>
      </c>
      <c r="G557" s="53">
        <v>0</v>
      </c>
      <c r="H557" s="53">
        <v>0</v>
      </c>
      <c r="I557" s="53">
        <v>546942.44999999995</v>
      </c>
      <c r="J557" s="53">
        <v>91.157074999999992</v>
      </c>
      <c r="K557" s="53">
        <v>0</v>
      </c>
      <c r="L557" s="53">
        <v>0</v>
      </c>
      <c r="M557" s="53">
        <v>546942.44999999995</v>
      </c>
      <c r="N557" s="53">
        <v>0</v>
      </c>
      <c r="O557" s="53">
        <v>546942.44999999995</v>
      </c>
      <c r="P557" s="53">
        <v>0</v>
      </c>
      <c r="Q557" s="53">
        <v>0</v>
      </c>
      <c r="R557" s="53">
        <v>0</v>
      </c>
      <c r="S557" s="3" t="s">
        <v>1001</v>
      </c>
      <c r="T557" s="3" t="s">
        <v>1002</v>
      </c>
      <c r="U557" s="3" t="s">
        <v>1003</v>
      </c>
      <c r="V557" s="3" t="s">
        <v>41</v>
      </c>
      <c r="W557" s="3" t="s">
        <v>33</v>
      </c>
      <c r="X557" s="3" t="s">
        <v>43</v>
      </c>
      <c r="Y557" s="3" t="s">
        <v>35</v>
      </c>
      <c r="Z557" s="54">
        <v>45100</v>
      </c>
      <c r="AA557" s="54">
        <v>45382</v>
      </c>
      <c r="AB557" s="3" t="s">
        <v>36</v>
      </c>
      <c r="AC557" s="53">
        <v>600000</v>
      </c>
      <c r="AD557" s="3" t="s">
        <v>42</v>
      </c>
      <c r="AE557" s="3" t="s">
        <v>37</v>
      </c>
    </row>
    <row r="558" spans="1:31" x14ac:dyDescent="0.3">
      <c r="A558" s="3" t="s">
        <v>1082</v>
      </c>
      <c r="B558" s="3" t="s">
        <v>1083</v>
      </c>
      <c r="C558" s="3" t="s">
        <v>1854</v>
      </c>
      <c r="D558" s="53">
        <v>1500000</v>
      </c>
      <c r="E558" s="53">
        <v>1500000</v>
      </c>
      <c r="F558" s="53">
        <v>0</v>
      </c>
      <c r="G558" s="53">
        <v>0</v>
      </c>
      <c r="H558" s="53">
        <v>0</v>
      </c>
      <c r="I558" s="53">
        <v>1431708.86</v>
      </c>
      <c r="J558" s="53">
        <v>95.44725733333334</v>
      </c>
      <c r="K558" s="53">
        <v>0</v>
      </c>
      <c r="L558" s="53">
        <v>0</v>
      </c>
      <c r="M558" s="53">
        <v>1431708.86</v>
      </c>
      <c r="N558" s="53">
        <v>0</v>
      </c>
      <c r="O558" s="53">
        <v>1431708.86</v>
      </c>
      <c r="P558" s="53">
        <v>0</v>
      </c>
      <c r="Q558" s="53">
        <v>0</v>
      </c>
      <c r="R558" s="53">
        <v>0</v>
      </c>
      <c r="S558" s="3" t="s">
        <v>1001</v>
      </c>
      <c r="T558" s="3" t="s">
        <v>1002</v>
      </c>
      <c r="U558" s="3" t="s">
        <v>1003</v>
      </c>
      <c r="V558" s="3" t="s">
        <v>1002</v>
      </c>
      <c r="W558" s="3" t="s">
        <v>33</v>
      </c>
      <c r="X558" s="3" t="s">
        <v>1084</v>
      </c>
      <c r="Y558" s="3" t="s">
        <v>35</v>
      </c>
      <c r="Z558" s="54">
        <v>45100</v>
      </c>
      <c r="AA558" s="54">
        <v>45657</v>
      </c>
      <c r="AB558" s="3" t="s">
        <v>36</v>
      </c>
      <c r="AC558" s="53">
        <v>1500000</v>
      </c>
      <c r="AD558" s="3" t="s">
        <v>1003</v>
      </c>
      <c r="AE558" s="3" t="s">
        <v>37</v>
      </c>
    </row>
    <row r="559" spans="1:31" x14ac:dyDescent="0.3">
      <c r="A559" s="3" t="s">
        <v>1093</v>
      </c>
      <c r="B559" s="3" t="s">
        <v>1094</v>
      </c>
      <c r="C559" s="3" t="s">
        <v>1854</v>
      </c>
      <c r="D559" s="53">
        <v>800000</v>
      </c>
      <c r="E559" s="53">
        <v>800000</v>
      </c>
      <c r="F559" s="53">
        <v>0</v>
      </c>
      <c r="G559" s="53">
        <v>0</v>
      </c>
      <c r="H559" s="53">
        <v>0</v>
      </c>
      <c r="I559" s="53">
        <v>699906.86</v>
      </c>
      <c r="J559" s="53">
        <v>87.488357499999992</v>
      </c>
      <c r="K559" s="53">
        <v>0</v>
      </c>
      <c r="L559" s="53">
        <v>0</v>
      </c>
      <c r="M559" s="53">
        <v>699906.86</v>
      </c>
      <c r="N559" s="53">
        <v>0</v>
      </c>
      <c r="O559" s="53">
        <v>699906.86</v>
      </c>
      <c r="P559" s="53">
        <v>0</v>
      </c>
      <c r="Q559" s="53">
        <v>0</v>
      </c>
      <c r="R559" s="53">
        <v>0</v>
      </c>
      <c r="S559" s="3" t="s">
        <v>1001</v>
      </c>
      <c r="T559" s="3" t="s">
        <v>1002</v>
      </c>
      <c r="U559" s="3" t="s">
        <v>1003</v>
      </c>
      <c r="V559" s="3" t="s">
        <v>41</v>
      </c>
      <c r="W559" s="3" t="s">
        <v>33</v>
      </c>
      <c r="X559" s="3" t="s">
        <v>43</v>
      </c>
      <c r="Y559" s="3" t="s">
        <v>35</v>
      </c>
      <c r="Z559" s="54">
        <v>45100</v>
      </c>
      <c r="AA559" s="54">
        <v>45473</v>
      </c>
      <c r="AB559" s="3" t="s">
        <v>36</v>
      </c>
      <c r="AC559" s="53">
        <v>800000</v>
      </c>
      <c r="AD559" s="3" t="s">
        <v>42</v>
      </c>
      <c r="AE559" s="3" t="s">
        <v>37</v>
      </c>
    </row>
    <row r="560" spans="1:31" x14ac:dyDescent="0.3">
      <c r="A560" s="3" t="s">
        <v>1070</v>
      </c>
      <c r="B560" s="3" t="s">
        <v>1071</v>
      </c>
      <c r="C560" s="3" t="s">
        <v>1854</v>
      </c>
      <c r="D560" s="53">
        <v>1200000</v>
      </c>
      <c r="E560" s="53">
        <v>1200000</v>
      </c>
      <c r="F560" s="53">
        <v>0</v>
      </c>
      <c r="G560" s="53">
        <v>0</v>
      </c>
      <c r="H560" s="53">
        <v>0</v>
      </c>
      <c r="I560" s="53">
        <v>1107806.6100000001</v>
      </c>
      <c r="J560" s="53">
        <v>92.317217500000012</v>
      </c>
      <c r="K560" s="53">
        <v>0</v>
      </c>
      <c r="L560" s="53">
        <v>0</v>
      </c>
      <c r="M560" s="53">
        <v>1107806.6100000001</v>
      </c>
      <c r="N560" s="53">
        <v>0</v>
      </c>
      <c r="O560" s="53">
        <v>1107806.6100000001</v>
      </c>
      <c r="P560" s="53">
        <v>0</v>
      </c>
      <c r="Q560" s="53">
        <v>-5074.08</v>
      </c>
      <c r="R560" s="53">
        <v>0</v>
      </c>
      <c r="S560" s="3" t="s">
        <v>1001</v>
      </c>
      <c r="T560" s="3" t="s">
        <v>1002</v>
      </c>
      <c r="U560" s="3" t="s">
        <v>1003</v>
      </c>
      <c r="V560" s="3" t="s">
        <v>41</v>
      </c>
      <c r="W560" s="3" t="s">
        <v>33</v>
      </c>
      <c r="X560" s="3" t="s">
        <v>43</v>
      </c>
      <c r="Y560" s="3" t="s">
        <v>35</v>
      </c>
      <c r="Z560" s="54">
        <v>45100</v>
      </c>
      <c r="AA560" s="54">
        <v>45565</v>
      </c>
      <c r="AB560" s="3" t="s">
        <v>36</v>
      </c>
      <c r="AC560" s="53">
        <v>1200000</v>
      </c>
      <c r="AD560" s="3" t="s">
        <v>42</v>
      </c>
      <c r="AE560" s="3" t="s">
        <v>37</v>
      </c>
    </row>
    <row r="561" spans="1:31" x14ac:dyDescent="0.3">
      <c r="A561" s="3" t="s">
        <v>1091</v>
      </c>
      <c r="B561" s="3" t="s">
        <v>1092</v>
      </c>
      <c r="C561" s="3" t="s">
        <v>1854</v>
      </c>
      <c r="D561" s="53">
        <v>700000</v>
      </c>
      <c r="E561" s="53">
        <v>700000</v>
      </c>
      <c r="F561" s="53">
        <v>0</v>
      </c>
      <c r="G561" s="53">
        <v>0</v>
      </c>
      <c r="H561" s="53">
        <v>0</v>
      </c>
      <c r="I561" s="53">
        <v>681073.05</v>
      </c>
      <c r="J561" s="53">
        <v>97.296150000000011</v>
      </c>
      <c r="K561" s="53">
        <v>0</v>
      </c>
      <c r="L561" s="53">
        <v>0</v>
      </c>
      <c r="M561" s="53">
        <v>681073.05</v>
      </c>
      <c r="N561" s="53">
        <v>0</v>
      </c>
      <c r="O561" s="53">
        <v>681073.05</v>
      </c>
      <c r="P561" s="53">
        <v>0</v>
      </c>
      <c r="Q561" s="53">
        <v>0</v>
      </c>
      <c r="R561" s="53">
        <v>0</v>
      </c>
      <c r="S561" s="3" t="s">
        <v>1001</v>
      </c>
      <c r="T561" s="3" t="s">
        <v>1002</v>
      </c>
      <c r="U561" s="3" t="s">
        <v>1003</v>
      </c>
      <c r="V561" s="3" t="s">
        <v>41</v>
      </c>
      <c r="W561" s="3" t="s">
        <v>33</v>
      </c>
      <c r="X561" s="3" t="s">
        <v>43</v>
      </c>
      <c r="Y561" s="3" t="s">
        <v>35</v>
      </c>
      <c r="Z561" s="54">
        <v>45100</v>
      </c>
      <c r="AA561" s="54">
        <v>45473</v>
      </c>
      <c r="AB561" s="3" t="s">
        <v>36</v>
      </c>
      <c r="AC561" s="53">
        <v>700000</v>
      </c>
      <c r="AD561" s="3" t="s">
        <v>42</v>
      </c>
      <c r="AE561" s="3" t="s">
        <v>37</v>
      </c>
    </row>
    <row r="562" spans="1:31" x14ac:dyDescent="0.3">
      <c r="A562" s="3" t="s">
        <v>1219</v>
      </c>
      <c r="B562" s="3" t="s">
        <v>1220</v>
      </c>
      <c r="C562" s="3" t="s">
        <v>1855</v>
      </c>
      <c r="D562" s="53">
        <v>600000</v>
      </c>
      <c r="E562" s="53">
        <v>600000</v>
      </c>
      <c r="F562" s="53">
        <v>0</v>
      </c>
      <c r="G562" s="53">
        <v>0</v>
      </c>
      <c r="H562" s="53">
        <v>0</v>
      </c>
      <c r="I562" s="53">
        <v>568385.38</v>
      </c>
      <c r="J562" s="53">
        <v>94.730896666666666</v>
      </c>
      <c r="K562" s="53">
        <v>0</v>
      </c>
      <c r="L562" s="53">
        <v>0</v>
      </c>
      <c r="M562" s="53">
        <v>568385.38</v>
      </c>
      <c r="N562" s="53">
        <v>0</v>
      </c>
      <c r="O562" s="53">
        <v>568385.38</v>
      </c>
      <c r="P562" s="53">
        <v>0</v>
      </c>
      <c r="Q562" s="53">
        <v>0</v>
      </c>
      <c r="R562" s="53">
        <v>0</v>
      </c>
      <c r="S562" s="3" t="s">
        <v>1001</v>
      </c>
      <c r="T562" s="3" t="s">
        <v>1002</v>
      </c>
      <c r="U562" s="3" t="s">
        <v>1003</v>
      </c>
      <c r="V562" s="3" t="s">
        <v>57</v>
      </c>
      <c r="W562" s="3" t="s">
        <v>33</v>
      </c>
      <c r="X562" s="3" t="s">
        <v>59</v>
      </c>
      <c r="Y562" s="3" t="s">
        <v>35</v>
      </c>
      <c r="Z562" s="54">
        <v>45099</v>
      </c>
      <c r="AA562" s="54">
        <v>45412</v>
      </c>
      <c r="AB562" s="3" t="s">
        <v>36</v>
      </c>
      <c r="AC562" s="53">
        <v>600000</v>
      </c>
      <c r="AD562" s="3" t="s">
        <v>58</v>
      </c>
      <c r="AE562" s="3" t="s">
        <v>37</v>
      </c>
    </row>
    <row r="563" spans="1:31" x14ac:dyDescent="0.3">
      <c r="A563" s="3" t="s">
        <v>1225</v>
      </c>
      <c r="B563" s="3" t="s">
        <v>1226</v>
      </c>
      <c r="C563" s="3" t="s">
        <v>1860</v>
      </c>
      <c r="D563" s="53">
        <v>1920000</v>
      </c>
      <c r="E563" s="53">
        <v>1920000</v>
      </c>
      <c r="F563" s="53">
        <v>0</v>
      </c>
      <c r="G563" s="53">
        <v>0</v>
      </c>
      <c r="H563" s="53">
        <v>0</v>
      </c>
      <c r="I563" s="53">
        <v>1906960.06</v>
      </c>
      <c r="J563" s="53">
        <v>99.320836458333332</v>
      </c>
      <c r="K563" s="53">
        <v>0</v>
      </c>
      <c r="L563" s="53">
        <v>0</v>
      </c>
      <c r="M563" s="53">
        <v>1906960.06</v>
      </c>
      <c r="N563" s="53">
        <v>0</v>
      </c>
      <c r="O563" s="53">
        <v>1906960.06</v>
      </c>
      <c r="P563" s="53">
        <v>0</v>
      </c>
      <c r="Q563" s="53">
        <v>0</v>
      </c>
      <c r="R563" s="53">
        <v>0</v>
      </c>
      <c r="S563" s="3" t="s">
        <v>1001</v>
      </c>
      <c r="T563" s="3" t="s">
        <v>1002</v>
      </c>
      <c r="U563" s="3" t="s">
        <v>1003</v>
      </c>
      <c r="V563" s="3" t="s">
        <v>112</v>
      </c>
      <c r="W563" s="3" t="s">
        <v>33</v>
      </c>
      <c r="X563" s="3" t="s">
        <v>114</v>
      </c>
      <c r="Y563" s="3" t="s">
        <v>35</v>
      </c>
      <c r="Z563" s="54">
        <v>45099</v>
      </c>
      <c r="AA563" s="54">
        <v>45747</v>
      </c>
      <c r="AB563" s="3" t="s">
        <v>36</v>
      </c>
      <c r="AC563" s="53">
        <v>1920000</v>
      </c>
      <c r="AD563" s="3" t="s">
        <v>113</v>
      </c>
      <c r="AE563" s="3" t="s">
        <v>37</v>
      </c>
    </row>
    <row r="564" spans="1:31" x14ac:dyDescent="0.3">
      <c r="A564" s="3" t="s">
        <v>1145</v>
      </c>
      <c r="B564" s="3" t="s">
        <v>1146</v>
      </c>
      <c r="C564" s="3" t="s">
        <v>1860</v>
      </c>
      <c r="D564" s="53">
        <v>1063000</v>
      </c>
      <c r="E564" s="53">
        <v>1063000</v>
      </c>
      <c r="F564" s="53">
        <v>0</v>
      </c>
      <c r="G564" s="53">
        <v>0</v>
      </c>
      <c r="H564" s="53">
        <v>0</v>
      </c>
      <c r="I564" s="53">
        <v>682335.39</v>
      </c>
      <c r="J564" s="53">
        <v>64.189594543744121</v>
      </c>
      <c r="K564" s="53">
        <v>0</v>
      </c>
      <c r="L564" s="53">
        <v>0</v>
      </c>
      <c r="M564" s="53">
        <v>682335.39</v>
      </c>
      <c r="N564" s="53">
        <v>0</v>
      </c>
      <c r="O564" s="53">
        <v>682335.39</v>
      </c>
      <c r="P564" s="53">
        <v>0</v>
      </c>
      <c r="Q564" s="53">
        <v>0</v>
      </c>
      <c r="R564" s="53">
        <v>0</v>
      </c>
      <c r="S564" s="3" t="s">
        <v>111</v>
      </c>
      <c r="T564" s="3" t="s">
        <v>112</v>
      </c>
      <c r="U564" s="3" t="s">
        <v>113</v>
      </c>
      <c r="V564" s="3" t="s">
        <v>112</v>
      </c>
      <c r="W564" s="3" t="s">
        <v>33</v>
      </c>
      <c r="X564" s="3" t="s">
        <v>114</v>
      </c>
      <c r="Y564" s="3" t="s">
        <v>35</v>
      </c>
      <c r="Z564" s="54">
        <v>45099</v>
      </c>
      <c r="AA564" s="54">
        <v>45473</v>
      </c>
      <c r="AB564" s="3" t="s">
        <v>36</v>
      </c>
      <c r="AC564" s="53">
        <v>1063000</v>
      </c>
      <c r="AD564" s="3" t="s">
        <v>113</v>
      </c>
      <c r="AE564" s="3" t="s">
        <v>37</v>
      </c>
    </row>
    <row r="565" spans="1:31" x14ac:dyDescent="0.3">
      <c r="A565" s="3" t="s">
        <v>1062</v>
      </c>
      <c r="B565" s="3" t="s">
        <v>1063</v>
      </c>
      <c r="C565" s="3" t="s">
        <v>1856</v>
      </c>
      <c r="D565" s="53">
        <v>2700000</v>
      </c>
      <c r="E565" s="53">
        <v>2700000</v>
      </c>
      <c r="F565" s="53">
        <v>0</v>
      </c>
      <c r="G565" s="53">
        <v>0</v>
      </c>
      <c r="H565" s="53">
        <v>0</v>
      </c>
      <c r="I565" s="53">
        <v>2601046.0699999998</v>
      </c>
      <c r="J565" s="53">
        <v>96.33503962962962</v>
      </c>
      <c r="K565" s="53">
        <v>0</v>
      </c>
      <c r="L565" s="53">
        <v>0</v>
      </c>
      <c r="M565" s="53">
        <v>2601046.0699999998</v>
      </c>
      <c r="N565" s="53">
        <v>0</v>
      </c>
      <c r="O565" s="53">
        <v>2601046.0699999998</v>
      </c>
      <c r="P565" s="53">
        <v>0</v>
      </c>
      <c r="Q565" s="53">
        <v>0</v>
      </c>
      <c r="R565" s="53">
        <v>0</v>
      </c>
      <c r="S565" s="3" t="s">
        <v>1001</v>
      </c>
      <c r="T565" s="3" t="s">
        <v>1002</v>
      </c>
      <c r="U565" s="3" t="s">
        <v>1003</v>
      </c>
      <c r="V565" s="3" t="s">
        <v>76</v>
      </c>
      <c r="W565" s="3" t="s">
        <v>33</v>
      </c>
      <c r="X565" s="3" t="s">
        <v>78</v>
      </c>
      <c r="Y565" s="3" t="s">
        <v>35</v>
      </c>
      <c r="Z565" s="54">
        <v>45100</v>
      </c>
      <c r="AA565" s="54">
        <v>45657</v>
      </c>
      <c r="AB565" s="3" t="s">
        <v>36</v>
      </c>
      <c r="AC565" s="53">
        <v>2700000</v>
      </c>
      <c r="AD565" s="3" t="s">
        <v>77</v>
      </c>
      <c r="AE565" s="3" t="s">
        <v>37</v>
      </c>
    </row>
    <row r="566" spans="1:31" x14ac:dyDescent="0.3">
      <c r="A566" s="3" t="s">
        <v>1018</v>
      </c>
      <c r="B566" s="3" t="s">
        <v>1019</v>
      </c>
      <c r="C566" s="3" t="s">
        <v>1858</v>
      </c>
      <c r="D566" s="53">
        <v>9000000</v>
      </c>
      <c r="E566" s="53">
        <v>9000000</v>
      </c>
      <c r="F566" s="53">
        <v>0</v>
      </c>
      <c r="G566" s="53">
        <v>0</v>
      </c>
      <c r="H566" s="53">
        <v>0</v>
      </c>
      <c r="I566" s="53">
        <v>6791014.3700000001</v>
      </c>
      <c r="J566" s="53">
        <v>75.455715222222224</v>
      </c>
      <c r="K566" s="53">
        <v>0</v>
      </c>
      <c r="L566" s="53">
        <v>0</v>
      </c>
      <c r="M566" s="53">
        <v>6791014.3700000001</v>
      </c>
      <c r="N566" s="53">
        <v>0</v>
      </c>
      <c r="O566" s="53">
        <v>6791014.3700000001</v>
      </c>
      <c r="P566" s="53">
        <v>0</v>
      </c>
      <c r="Q566" s="53">
        <v>0</v>
      </c>
      <c r="R566" s="53">
        <v>0</v>
      </c>
      <c r="S566" s="3" t="s">
        <v>1001</v>
      </c>
      <c r="T566" s="3" t="s">
        <v>1002</v>
      </c>
      <c r="U566" s="3" t="s">
        <v>1003</v>
      </c>
      <c r="V566" s="3" t="s">
        <v>29</v>
      </c>
      <c r="W566" s="3" t="s">
        <v>33</v>
      </c>
      <c r="X566" s="3" t="s">
        <v>53</v>
      </c>
      <c r="Y566" s="3" t="s">
        <v>784</v>
      </c>
      <c r="Z566" s="54">
        <v>45101</v>
      </c>
      <c r="AA566" s="54">
        <v>46022</v>
      </c>
      <c r="AB566" s="3" t="s">
        <v>36</v>
      </c>
      <c r="AC566" s="53">
        <v>9000000</v>
      </c>
      <c r="AD566" s="3" t="s">
        <v>29</v>
      </c>
      <c r="AE566" s="3" t="s">
        <v>37</v>
      </c>
    </row>
    <row r="567" spans="1:31" x14ac:dyDescent="0.3">
      <c r="A567" s="3" t="s">
        <v>1016</v>
      </c>
      <c r="B567" s="3" t="s">
        <v>1017</v>
      </c>
      <c r="C567" s="3" t="s">
        <v>1856</v>
      </c>
      <c r="D567" s="53">
        <v>4800000</v>
      </c>
      <c r="E567" s="53">
        <v>4800000</v>
      </c>
      <c r="F567" s="53">
        <v>0</v>
      </c>
      <c r="G567" s="53">
        <v>0</v>
      </c>
      <c r="H567" s="53">
        <v>0</v>
      </c>
      <c r="I567" s="53">
        <v>1927895.35</v>
      </c>
      <c r="J567" s="53">
        <v>40.164486458333336</v>
      </c>
      <c r="K567" s="53">
        <v>0</v>
      </c>
      <c r="L567" s="53">
        <v>0</v>
      </c>
      <c r="M567" s="53">
        <v>1927895.35</v>
      </c>
      <c r="N567" s="53">
        <v>0</v>
      </c>
      <c r="O567" s="53">
        <v>1927895.35</v>
      </c>
      <c r="P567" s="53">
        <v>0</v>
      </c>
      <c r="Q567" s="53">
        <v>0</v>
      </c>
      <c r="R567" s="53">
        <v>0</v>
      </c>
      <c r="S567" s="3" t="s">
        <v>1001</v>
      </c>
      <c r="T567" s="3" t="s">
        <v>1002</v>
      </c>
      <c r="U567" s="3" t="s">
        <v>1003</v>
      </c>
      <c r="V567" s="3" t="s">
        <v>76</v>
      </c>
      <c r="W567" s="3" t="s">
        <v>33</v>
      </c>
      <c r="X567" s="3" t="s">
        <v>78</v>
      </c>
      <c r="Y567" s="3" t="s">
        <v>784</v>
      </c>
      <c r="Z567" s="54">
        <v>45100</v>
      </c>
      <c r="AA567" s="54">
        <v>45747</v>
      </c>
      <c r="AB567" s="3" t="s">
        <v>36</v>
      </c>
      <c r="AC567" s="53">
        <v>4800000</v>
      </c>
      <c r="AD567" s="3" t="s">
        <v>77</v>
      </c>
      <c r="AE567" s="3" t="s">
        <v>37</v>
      </c>
    </row>
    <row r="568" spans="1:31" x14ac:dyDescent="0.3">
      <c r="A568" s="3" t="s">
        <v>1097</v>
      </c>
      <c r="B568" s="3" t="s">
        <v>1098</v>
      </c>
      <c r="C568" s="3" t="s">
        <v>1854</v>
      </c>
      <c r="D568" s="53">
        <v>10100000</v>
      </c>
      <c r="E568" s="53">
        <v>10100000</v>
      </c>
      <c r="F568" s="53">
        <v>0</v>
      </c>
      <c r="G568" s="53">
        <v>0</v>
      </c>
      <c r="H568" s="53">
        <v>0</v>
      </c>
      <c r="I568" s="53">
        <v>10069861.699999999</v>
      </c>
      <c r="J568" s="53">
        <v>99.701600990098996</v>
      </c>
      <c r="K568" s="53">
        <v>0</v>
      </c>
      <c r="L568" s="53">
        <v>0</v>
      </c>
      <c r="M568" s="53">
        <v>10069861.699999999</v>
      </c>
      <c r="N568" s="53">
        <v>0</v>
      </c>
      <c r="O568" s="53">
        <v>10069861.699999999</v>
      </c>
      <c r="P568" s="53">
        <v>0</v>
      </c>
      <c r="Q568" s="53">
        <v>-21629.26</v>
      </c>
      <c r="R568" s="53">
        <v>0</v>
      </c>
      <c r="S568" s="3" t="s">
        <v>1001</v>
      </c>
      <c r="T568" s="3" t="s">
        <v>1002</v>
      </c>
      <c r="U568" s="3" t="s">
        <v>1003</v>
      </c>
      <c r="V568" s="3" t="s">
        <v>29</v>
      </c>
      <c r="W568" s="3" t="s">
        <v>33</v>
      </c>
      <c r="X568" s="3" t="s">
        <v>43</v>
      </c>
      <c r="Y568" s="3" t="s">
        <v>35</v>
      </c>
      <c r="Z568" s="54">
        <v>45100</v>
      </c>
      <c r="AA568" s="54">
        <v>45657</v>
      </c>
      <c r="AB568" s="3" t="s">
        <v>36</v>
      </c>
      <c r="AC568" s="53">
        <v>10100000</v>
      </c>
      <c r="AD568" s="3" t="s">
        <v>29</v>
      </c>
      <c r="AE568" s="3" t="s">
        <v>37</v>
      </c>
    </row>
    <row r="569" spans="1:31" x14ac:dyDescent="0.3">
      <c r="A569" s="3" t="s">
        <v>1006</v>
      </c>
      <c r="B569" s="3" t="s">
        <v>1007</v>
      </c>
      <c r="C569" s="3" t="s">
        <v>1854</v>
      </c>
      <c r="D569" s="53">
        <v>5000000</v>
      </c>
      <c r="E569" s="53">
        <v>5000000</v>
      </c>
      <c r="F569" s="53">
        <v>0</v>
      </c>
      <c r="G569" s="53">
        <v>0</v>
      </c>
      <c r="H569" s="53">
        <v>0</v>
      </c>
      <c r="I569" s="53">
        <v>4973663.8499999996</v>
      </c>
      <c r="J569" s="53">
        <v>99.473276999999996</v>
      </c>
      <c r="K569" s="53">
        <v>0</v>
      </c>
      <c r="L569" s="53">
        <v>0</v>
      </c>
      <c r="M569" s="53">
        <v>4973663.8499999996</v>
      </c>
      <c r="N569" s="53">
        <v>0</v>
      </c>
      <c r="O569" s="53">
        <v>4973663.8499999996</v>
      </c>
      <c r="P569" s="53">
        <v>0</v>
      </c>
      <c r="Q569" s="53">
        <v>0</v>
      </c>
      <c r="R569" s="53">
        <v>0</v>
      </c>
      <c r="S569" s="3" t="s">
        <v>1001</v>
      </c>
      <c r="T569" s="3" t="s">
        <v>1002</v>
      </c>
      <c r="U569" s="3" t="s">
        <v>1003</v>
      </c>
      <c r="V569" s="3" t="s">
        <v>29</v>
      </c>
      <c r="W569" s="3" t="s">
        <v>33</v>
      </c>
      <c r="X569" s="3" t="s">
        <v>43</v>
      </c>
      <c r="Y569" s="3" t="s">
        <v>83</v>
      </c>
      <c r="Z569" s="54">
        <v>45100</v>
      </c>
      <c r="AA569" s="54">
        <v>45747</v>
      </c>
      <c r="AB569" s="3" t="s">
        <v>36</v>
      </c>
      <c r="AC569" s="53">
        <v>5000000</v>
      </c>
      <c r="AD569" s="3" t="s">
        <v>29</v>
      </c>
      <c r="AE569" s="3" t="s">
        <v>37</v>
      </c>
    </row>
    <row r="570" spans="1:31" x14ac:dyDescent="0.3">
      <c r="A570" s="3" t="s">
        <v>1099</v>
      </c>
      <c r="B570" s="3" t="s">
        <v>1100</v>
      </c>
      <c r="C570" s="3" t="s">
        <v>1859</v>
      </c>
      <c r="D570" s="53">
        <v>600000</v>
      </c>
      <c r="E570" s="53">
        <v>600000</v>
      </c>
      <c r="F570" s="53">
        <v>0</v>
      </c>
      <c r="G570" s="53">
        <v>0</v>
      </c>
      <c r="H570" s="53">
        <v>0</v>
      </c>
      <c r="I570" s="53">
        <v>564637.26</v>
      </c>
      <c r="J570" s="53">
        <v>94.106210000000004</v>
      </c>
      <c r="K570" s="53">
        <v>0</v>
      </c>
      <c r="L570" s="53">
        <v>0</v>
      </c>
      <c r="M570" s="53">
        <v>564637.26</v>
      </c>
      <c r="N570" s="53">
        <v>0</v>
      </c>
      <c r="O570" s="53">
        <v>564637.26</v>
      </c>
      <c r="P570" s="53">
        <v>0</v>
      </c>
      <c r="Q570" s="53">
        <v>0</v>
      </c>
      <c r="R570" s="53">
        <v>0</v>
      </c>
      <c r="S570" s="3" t="s">
        <v>1001</v>
      </c>
      <c r="T570" s="3" t="s">
        <v>1002</v>
      </c>
      <c r="U570" s="3" t="s">
        <v>1003</v>
      </c>
      <c r="V570" s="3" t="s">
        <v>162</v>
      </c>
      <c r="W570" s="3" t="s">
        <v>33</v>
      </c>
      <c r="X570" s="3" t="s">
        <v>164</v>
      </c>
      <c r="Y570" s="3" t="s">
        <v>35</v>
      </c>
      <c r="Z570" s="54">
        <v>45101</v>
      </c>
      <c r="AA570" s="54">
        <v>45473</v>
      </c>
      <c r="AB570" s="3" t="s">
        <v>36</v>
      </c>
      <c r="AC570" s="53">
        <v>600000</v>
      </c>
      <c r="AD570" s="3" t="s">
        <v>163</v>
      </c>
      <c r="AE570" s="3" t="s">
        <v>37</v>
      </c>
    </row>
    <row r="571" spans="1:31" x14ac:dyDescent="0.3">
      <c r="A571" s="3" t="s">
        <v>1085</v>
      </c>
      <c r="B571" s="3" t="s">
        <v>1086</v>
      </c>
      <c r="C571" s="3" t="s">
        <v>1854</v>
      </c>
      <c r="D571" s="53">
        <v>800000</v>
      </c>
      <c r="E571" s="53">
        <v>800000</v>
      </c>
      <c r="F571" s="53">
        <v>0</v>
      </c>
      <c r="G571" s="53">
        <v>0</v>
      </c>
      <c r="H571" s="53">
        <v>0</v>
      </c>
      <c r="I571" s="53">
        <v>723256.1</v>
      </c>
      <c r="J571" s="53">
        <v>90.407012499999993</v>
      </c>
      <c r="K571" s="53">
        <v>0</v>
      </c>
      <c r="L571" s="53">
        <v>0</v>
      </c>
      <c r="M571" s="53">
        <v>723256.1</v>
      </c>
      <c r="N571" s="53">
        <v>0</v>
      </c>
      <c r="O571" s="53">
        <v>723256.1</v>
      </c>
      <c r="P571" s="53">
        <v>0</v>
      </c>
      <c r="Q571" s="53">
        <v>0</v>
      </c>
      <c r="R571" s="53">
        <v>0</v>
      </c>
      <c r="S571" s="3" t="s">
        <v>1001</v>
      </c>
      <c r="T571" s="3" t="s">
        <v>1002</v>
      </c>
      <c r="U571" s="3" t="s">
        <v>1003</v>
      </c>
      <c r="V571" s="3" t="s">
        <v>41</v>
      </c>
      <c r="W571" s="3" t="s">
        <v>33</v>
      </c>
      <c r="X571" s="3" t="s">
        <v>43</v>
      </c>
      <c r="Y571" s="3" t="s">
        <v>35</v>
      </c>
      <c r="Z571" s="54">
        <v>45101</v>
      </c>
      <c r="AA571" s="54">
        <v>45382</v>
      </c>
      <c r="AB571" s="3" t="s">
        <v>36</v>
      </c>
      <c r="AC571" s="53">
        <v>800000</v>
      </c>
      <c r="AD571" s="3" t="s">
        <v>42</v>
      </c>
      <c r="AE571" s="3" t="s">
        <v>37</v>
      </c>
    </row>
    <row r="572" spans="1:31" x14ac:dyDescent="0.3">
      <c r="A572" s="3" t="s">
        <v>1078</v>
      </c>
      <c r="B572" s="3" t="s">
        <v>1079</v>
      </c>
      <c r="C572" s="3" t="s">
        <v>1854</v>
      </c>
      <c r="D572" s="53">
        <v>1500000</v>
      </c>
      <c r="E572" s="53">
        <v>1500000</v>
      </c>
      <c r="F572" s="53">
        <v>0</v>
      </c>
      <c r="G572" s="53">
        <v>0</v>
      </c>
      <c r="H572" s="53">
        <v>0</v>
      </c>
      <c r="I572" s="53">
        <v>1325777.9099999999</v>
      </c>
      <c r="J572" s="53">
        <v>88.385193999999998</v>
      </c>
      <c r="K572" s="53">
        <v>0</v>
      </c>
      <c r="L572" s="53">
        <v>0</v>
      </c>
      <c r="M572" s="53">
        <v>1325777.9099999999</v>
      </c>
      <c r="N572" s="53">
        <v>0</v>
      </c>
      <c r="O572" s="53">
        <v>1325777.9099999999</v>
      </c>
      <c r="P572" s="53">
        <v>0</v>
      </c>
      <c r="Q572" s="53">
        <v>0</v>
      </c>
      <c r="R572" s="53">
        <v>0</v>
      </c>
      <c r="S572" s="3" t="s">
        <v>72</v>
      </c>
      <c r="T572" s="3" t="s">
        <v>41</v>
      </c>
      <c r="U572" s="3" t="s">
        <v>42</v>
      </c>
      <c r="V572" s="3" t="s">
        <v>41</v>
      </c>
      <c r="W572" s="3" t="s">
        <v>33</v>
      </c>
      <c r="X572" s="3" t="s">
        <v>43</v>
      </c>
      <c r="Y572" s="3" t="s">
        <v>35</v>
      </c>
      <c r="Z572" s="54">
        <v>45101</v>
      </c>
      <c r="AA572" s="54">
        <v>45657</v>
      </c>
      <c r="AB572" s="3" t="s">
        <v>36</v>
      </c>
      <c r="AC572" s="53">
        <v>1500000</v>
      </c>
      <c r="AD572" s="3" t="s">
        <v>42</v>
      </c>
      <c r="AE572" s="3" t="s">
        <v>37</v>
      </c>
    </row>
    <row r="573" spans="1:31" x14ac:dyDescent="0.3">
      <c r="A573" s="3" t="s">
        <v>1095</v>
      </c>
      <c r="B573" s="3" t="s">
        <v>1096</v>
      </c>
      <c r="C573" s="3" t="s">
        <v>1860</v>
      </c>
      <c r="D573" s="53">
        <v>1189000</v>
      </c>
      <c r="E573" s="53">
        <v>1189000</v>
      </c>
      <c r="F573" s="53">
        <v>0</v>
      </c>
      <c r="G573" s="53">
        <v>0</v>
      </c>
      <c r="H573" s="53">
        <v>0</v>
      </c>
      <c r="I573" s="53">
        <v>1161841.8400000001</v>
      </c>
      <c r="J573" s="53">
        <v>97.715882253994963</v>
      </c>
      <c r="K573" s="53">
        <v>0</v>
      </c>
      <c r="L573" s="53">
        <v>0</v>
      </c>
      <c r="M573" s="53">
        <v>1161841.8400000001</v>
      </c>
      <c r="N573" s="53">
        <v>0</v>
      </c>
      <c r="O573" s="53">
        <v>1161841.8400000001</v>
      </c>
      <c r="P573" s="53">
        <v>0</v>
      </c>
      <c r="Q573" s="53">
        <v>0</v>
      </c>
      <c r="R573" s="53">
        <v>0</v>
      </c>
      <c r="S573" s="3" t="s">
        <v>1001</v>
      </c>
      <c r="T573" s="3" t="s">
        <v>1002</v>
      </c>
      <c r="U573" s="3" t="s">
        <v>1003</v>
      </c>
      <c r="V573" s="3" t="s">
        <v>112</v>
      </c>
      <c r="W573" s="3" t="s">
        <v>33</v>
      </c>
      <c r="X573" s="3" t="s">
        <v>114</v>
      </c>
      <c r="Y573" s="3" t="s">
        <v>35</v>
      </c>
      <c r="Z573" s="54">
        <v>45101</v>
      </c>
      <c r="AA573" s="54">
        <v>45382</v>
      </c>
      <c r="AB573" s="3" t="s">
        <v>36</v>
      </c>
      <c r="AC573" s="53">
        <v>1189000</v>
      </c>
      <c r="AD573" s="3" t="s">
        <v>113</v>
      </c>
      <c r="AE573" s="3" t="s">
        <v>37</v>
      </c>
    </row>
    <row r="574" spans="1:31" x14ac:dyDescent="0.3">
      <c r="A574" s="3" t="s">
        <v>1252</v>
      </c>
      <c r="B574" s="3" t="s">
        <v>1253</v>
      </c>
      <c r="C574" s="3" t="s">
        <v>1858</v>
      </c>
      <c r="D574" s="53">
        <v>2600000</v>
      </c>
      <c r="E574" s="53">
        <v>2600000</v>
      </c>
      <c r="F574" s="53">
        <v>0</v>
      </c>
      <c r="G574" s="53">
        <v>0</v>
      </c>
      <c r="H574" s="53">
        <v>0</v>
      </c>
      <c r="I574" s="53">
        <v>2573480.61</v>
      </c>
      <c r="J574" s="53">
        <v>98.980023461538451</v>
      </c>
      <c r="K574" s="53">
        <v>0</v>
      </c>
      <c r="L574" s="53">
        <v>0</v>
      </c>
      <c r="M574" s="53">
        <v>2573480.61</v>
      </c>
      <c r="N574" s="53">
        <v>0</v>
      </c>
      <c r="O574" s="53">
        <v>2573480.61</v>
      </c>
      <c r="P574" s="53">
        <v>0</v>
      </c>
      <c r="Q574" s="53">
        <v>0</v>
      </c>
      <c r="R574" s="53">
        <v>0</v>
      </c>
      <c r="S574" s="3" t="s">
        <v>1231</v>
      </c>
      <c r="T574" s="3" t="s">
        <v>51</v>
      </c>
      <c r="U574" s="3" t="s">
        <v>52</v>
      </c>
      <c r="V574" s="3" t="s">
        <v>51</v>
      </c>
      <c r="W574" s="3" t="s">
        <v>33</v>
      </c>
      <c r="X574" s="3" t="s">
        <v>53</v>
      </c>
      <c r="Y574" s="3" t="s">
        <v>35</v>
      </c>
      <c r="Z574" s="54">
        <v>45017</v>
      </c>
      <c r="AA574" s="54">
        <v>45747</v>
      </c>
      <c r="AB574" s="3" t="s">
        <v>36</v>
      </c>
      <c r="AC574" s="53">
        <v>2600000</v>
      </c>
      <c r="AD574" s="3" t="s">
        <v>52</v>
      </c>
      <c r="AE574" s="3" t="s">
        <v>37</v>
      </c>
    </row>
    <row r="575" spans="1:31" x14ac:dyDescent="0.3">
      <c r="A575" s="3" t="s">
        <v>1234</v>
      </c>
      <c r="B575" s="3" t="s">
        <v>1235</v>
      </c>
      <c r="C575" s="3" t="s">
        <v>1858</v>
      </c>
      <c r="D575" s="53">
        <v>600000</v>
      </c>
      <c r="E575" s="53">
        <v>600000</v>
      </c>
      <c r="F575" s="53">
        <v>0</v>
      </c>
      <c r="G575" s="53">
        <v>0</v>
      </c>
      <c r="H575" s="53">
        <v>0</v>
      </c>
      <c r="I575" s="53">
        <v>535113.35</v>
      </c>
      <c r="J575" s="53">
        <v>89.185558333333333</v>
      </c>
      <c r="K575" s="53">
        <v>0</v>
      </c>
      <c r="L575" s="53">
        <v>0</v>
      </c>
      <c r="M575" s="53">
        <v>535113.35</v>
      </c>
      <c r="N575" s="53">
        <v>0</v>
      </c>
      <c r="O575" s="53">
        <v>535113.35</v>
      </c>
      <c r="P575" s="53">
        <v>0</v>
      </c>
      <c r="Q575" s="53">
        <v>0</v>
      </c>
      <c r="R575" s="53">
        <v>0</v>
      </c>
      <c r="S575" s="3" t="s">
        <v>1231</v>
      </c>
      <c r="T575" s="3" t="s">
        <v>51</v>
      </c>
      <c r="U575" s="3" t="s">
        <v>52</v>
      </c>
      <c r="V575" s="3" t="s">
        <v>51</v>
      </c>
      <c r="W575" s="3" t="s">
        <v>33</v>
      </c>
      <c r="X575" s="3" t="s">
        <v>53</v>
      </c>
      <c r="Y575" s="3" t="s">
        <v>35</v>
      </c>
      <c r="Z575" s="54">
        <v>45017</v>
      </c>
      <c r="AA575" s="54">
        <v>45747</v>
      </c>
      <c r="AB575" s="3" t="s">
        <v>36</v>
      </c>
      <c r="AC575" s="53">
        <v>600000</v>
      </c>
      <c r="AD575" s="3" t="s">
        <v>52</v>
      </c>
      <c r="AE575" s="3" t="s">
        <v>37</v>
      </c>
    </row>
    <row r="576" spans="1:31" x14ac:dyDescent="0.3">
      <c r="A576" s="3" t="s">
        <v>1229</v>
      </c>
      <c r="B576" s="3" t="s">
        <v>1230</v>
      </c>
      <c r="C576" s="3" t="s">
        <v>1858</v>
      </c>
      <c r="D576" s="53">
        <v>2000000</v>
      </c>
      <c r="E576" s="53">
        <v>2000000</v>
      </c>
      <c r="F576" s="53">
        <v>0</v>
      </c>
      <c r="G576" s="53">
        <v>0</v>
      </c>
      <c r="H576" s="53">
        <v>0</v>
      </c>
      <c r="I576" s="53">
        <v>1844231.95</v>
      </c>
      <c r="J576" s="53">
        <v>92.211597499999996</v>
      </c>
      <c r="K576" s="53">
        <v>0</v>
      </c>
      <c r="L576" s="53">
        <v>0</v>
      </c>
      <c r="M576" s="53">
        <v>1844231.95</v>
      </c>
      <c r="N576" s="53">
        <v>0</v>
      </c>
      <c r="O576" s="53">
        <v>1844231.95</v>
      </c>
      <c r="P576" s="53">
        <v>0</v>
      </c>
      <c r="Q576" s="53">
        <v>0</v>
      </c>
      <c r="R576" s="53">
        <v>0</v>
      </c>
      <c r="S576" s="3" t="s">
        <v>1231</v>
      </c>
      <c r="T576" s="3" t="s">
        <v>51</v>
      </c>
      <c r="U576" s="3" t="s">
        <v>52</v>
      </c>
      <c r="V576" s="3" t="s">
        <v>1002</v>
      </c>
      <c r="W576" s="3" t="s">
        <v>33</v>
      </c>
      <c r="X576" s="3" t="s">
        <v>53</v>
      </c>
      <c r="Y576" s="3" t="s">
        <v>35</v>
      </c>
      <c r="Z576" s="54">
        <v>45017</v>
      </c>
      <c r="AA576" s="54">
        <v>45747</v>
      </c>
      <c r="AB576" s="3" t="s">
        <v>36</v>
      </c>
      <c r="AC576" s="53">
        <v>2000000</v>
      </c>
      <c r="AD576" s="3" t="s">
        <v>1003</v>
      </c>
      <c r="AE576" s="3" t="s">
        <v>37</v>
      </c>
    </row>
    <row r="577" spans="1:31" x14ac:dyDescent="0.3">
      <c r="A577" s="3" t="s">
        <v>1232</v>
      </c>
      <c r="B577" s="3" t="s">
        <v>1233</v>
      </c>
      <c r="C577" s="3" t="s">
        <v>1858</v>
      </c>
      <c r="D577" s="53">
        <v>3000000</v>
      </c>
      <c r="E577" s="53">
        <v>3000000</v>
      </c>
      <c r="F577" s="53">
        <v>0</v>
      </c>
      <c r="G577" s="53">
        <v>0</v>
      </c>
      <c r="H577" s="53">
        <v>0</v>
      </c>
      <c r="I577" s="53">
        <v>2887618.98</v>
      </c>
      <c r="J577" s="53">
        <v>96.253966000000005</v>
      </c>
      <c r="K577" s="53">
        <v>0</v>
      </c>
      <c r="L577" s="53">
        <v>0</v>
      </c>
      <c r="M577" s="53">
        <v>2887618.98</v>
      </c>
      <c r="N577" s="53">
        <v>0</v>
      </c>
      <c r="O577" s="53">
        <v>2887618.98</v>
      </c>
      <c r="P577" s="53">
        <v>0</v>
      </c>
      <c r="Q577" s="53">
        <v>0</v>
      </c>
      <c r="R577" s="53">
        <v>0</v>
      </c>
      <c r="S577" s="3" t="s">
        <v>1231</v>
      </c>
      <c r="T577" s="3" t="s">
        <v>51</v>
      </c>
      <c r="U577" s="3" t="s">
        <v>52</v>
      </c>
      <c r="V577" s="3" t="s">
        <v>1002</v>
      </c>
      <c r="W577" s="3" t="s">
        <v>33</v>
      </c>
      <c r="X577" s="3" t="s">
        <v>53</v>
      </c>
      <c r="Y577" s="3" t="s">
        <v>35</v>
      </c>
      <c r="Z577" s="54">
        <v>45017</v>
      </c>
      <c r="AA577" s="54">
        <v>45747</v>
      </c>
      <c r="AB577" s="3" t="s">
        <v>36</v>
      </c>
      <c r="AC577" s="53">
        <v>3000000</v>
      </c>
      <c r="AD577" s="3" t="s">
        <v>1003</v>
      </c>
      <c r="AE577" s="3" t="s">
        <v>37</v>
      </c>
    </row>
    <row r="578" spans="1:31" x14ac:dyDescent="0.3">
      <c r="A578" s="3" t="s">
        <v>1236</v>
      </c>
      <c r="B578" s="3" t="s">
        <v>1237</v>
      </c>
      <c r="C578" s="3" t="s">
        <v>1858</v>
      </c>
      <c r="D578" s="53">
        <v>3500000</v>
      </c>
      <c r="E578" s="53">
        <v>3500000</v>
      </c>
      <c r="F578" s="53">
        <v>0</v>
      </c>
      <c r="G578" s="53">
        <v>0</v>
      </c>
      <c r="H578" s="53">
        <v>0</v>
      </c>
      <c r="I578" s="53">
        <v>3446744.97</v>
      </c>
      <c r="J578" s="53">
        <v>98.478427714285715</v>
      </c>
      <c r="K578" s="53">
        <v>0</v>
      </c>
      <c r="L578" s="53">
        <v>0</v>
      </c>
      <c r="M578" s="53">
        <v>3446744.97</v>
      </c>
      <c r="N578" s="53">
        <v>0</v>
      </c>
      <c r="O578" s="53">
        <v>3446744.97</v>
      </c>
      <c r="P578" s="53">
        <v>0</v>
      </c>
      <c r="Q578" s="53">
        <v>0</v>
      </c>
      <c r="R578" s="53">
        <v>0</v>
      </c>
      <c r="S578" s="3" t="s">
        <v>1231</v>
      </c>
      <c r="T578" s="3" t="s">
        <v>51</v>
      </c>
      <c r="U578" s="3" t="s">
        <v>52</v>
      </c>
      <c r="V578" s="3" t="s">
        <v>51</v>
      </c>
      <c r="W578" s="3" t="s">
        <v>33</v>
      </c>
      <c r="X578" s="3" t="s">
        <v>53</v>
      </c>
      <c r="Y578" s="3" t="s">
        <v>35</v>
      </c>
      <c r="Z578" s="54">
        <v>45017</v>
      </c>
      <c r="AA578" s="54">
        <v>45747</v>
      </c>
      <c r="AB578" s="3" t="s">
        <v>36</v>
      </c>
      <c r="AC578" s="53">
        <v>3500000</v>
      </c>
      <c r="AD578" s="3" t="s">
        <v>52</v>
      </c>
      <c r="AE578" s="3" t="s">
        <v>37</v>
      </c>
    </row>
    <row r="579" spans="1:31" x14ac:dyDescent="0.3">
      <c r="A579" s="3" t="s">
        <v>1254</v>
      </c>
      <c r="B579" s="3" t="s">
        <v>1255</v>
      </c>
      <c r="C579" s="3" t="s">
        <v>1858</v>
      </c>
      <c r="D579" s="53">
        <v>2300000</v>
      </c>
      <c r="E579" s="53">
        <v>2300000</v>
      </c>
      <c r="F579" s="53">
        <v>0</v>
      </c>
      <c r="G579" s="53">
        <v>0</v>
      </c>
      <c r="H579" s="53">
        <v>0</v>
      </c>
      <c r="I579" s="53">
        <v>2030742.31</v>
      </c>
      <c r="J579" s="53">
        <v>88.29314391304348</v>
      </c>
      <c r="K579" s="53">
        <v>0</v>
      </c>
      <c r="L579" s="53">
        <v>0</v>
      </c>
      <c r="M579" s="53">
        <v>2030742.31</v>
      </c>
      <c r="N579" s="53">
        <v>0</v>
      </c>
      <c r="O579" s="53">
        <v>2030742.31</v>
      </c>
      <c r="P579" s="53">
        <v>0</v>
      </c>
      <c r="Q579" s="53">
        <v>0</v>
      </c>
      <c r="R579" s="53">
        <v>0</v>
      </c>
      <c r="S579" s="3" t="s">
        <v>1231</v>
      </c>
      <c r="T579" s="3" t="s">
        <v>51</v>
      </c>
      <c r="U579" s="3" t="s">
        <v>52</v>
      </c>
      <c r="V579" s="3" t="s">
        <v>51</v>
      </c>
      <c r="W579" s="3" t="s">
        <v>33</v>
      </c>
      <c r="X579" s="3" t="s">
        <v>53</v>
      </c>
      <c r="Y579" s="3" t="s">
        <v>35</v>
      </c>
      <c r="Z579" s="54">
        <v>45017</v>
      </c>
      <c r="AA579" s="54">
        <v>45747</v>
      </c>
      <c r="AB579" s="3" t="s">
        <v>36</v>
      </c>
      <c r="AC579" s="53">
        <v>2300000</v>
      </c>
      <c r="AD579" s="3" t="s">
        <v>52</v>
      </c>
      <c r="AE579" s="3" t="s">
        <v>37</v>
      </c>
    </row>
    <row r="580" spans="1:31" x14ac:dyDescent="0.3">
      <c r="A580" s="3" t="s">
        <v>1256</v>
      </c>
      <c r="B580" s="3" t="s">
        <v>1257</v>
      </c>
      <c r="C580" s="3" t="s">
        <v>1856</v>
      </c>
      <c r="D580" s="53">
        <v>1000000</v>
      </c>
      <c r="E580" s="53">
        <v>1000000</v>
      </c>
      <c r="F580" s="53">
        <v>0</v>
      </c>
      <c r="G580" s="53">
        <v>0</v>
      </c>
      <c r="H580" s="53">
        <v>0</v>
      </c>
      <c r="I580" s="53">
        <v>997678.48</v>
      </c>
      <c r="J580" s="53">
        <v>99.767848000000001</v>
      </c>
      <c r="K580" s="53">
        <v>0</v>
      </c>
      <c r="L580" s="53">
        <v>0</v>
      </c>
      <c r="M580" s="53">
        <v>997678.48</v>
      </c>
      <c r="N580" s="53">
        <v>0</v>
      </c>
      <c r="O580" s="53">
        <v>997678.48</v>
      </c>
      <c r="P580" s="53">
        <v>0</v>
      </c>
      <c r="Q580" s="53">
        <v>0</v>
      </c>
      <c r="R580" s="53">
        <v>0</v>
      </c>
      <c r="S580" s="3" t="s">
        <v>881</v>
      </c>
      <c r="T580" s="3" t="s">
        <v>76</v>
      </c>
      <c r="U580" s="3" t="s">
        <v>77</v>
      </c>
      <c r="V580" s="3" t="s">
        <v>76</v>
      </c>
      <c r="W580" s="3" t="s">
        <v>33</v>
      </c>
      <c r="X580" s="3" t="s">
        <v>78</v>
      </c>
      <c r="Y580" s="3" t="s">
        <v>44</v>
      </c>
      <c r="Z580" s="54">
        <v>45127</v>
      </c>
      <c r="AA580" s="54">
        <v>45747</v>
      </c>
      <c r="AB580" s="3" t="s">
        <v>36</v>
      </c>
      <c r="AC580" s="53">
        <v>1000000</v>
      </c>
      <c r="AD580" s="3" t="s">
        <v>77</v>
      </c>
      <c r="AE580" s="3" t="s">
        <v>37</v>
      </c>
    </row>
    <row r="581" spans="1:31" x14ac:dyDescent="0.3">
      <c r="A581" s="3" t="s">
        <v>1238</v>
      </c>
      <c r="B581" s="3" t="s">
        <v>1239</v>
      </c>
      <c r="C581" s="3" t="s">
        <v>1856</v>
      </c>
      <c r="D581" s="53">
        <v>1700000</v>
      </c>
      <c r="E581" s="53">
        <v>1700000</v>
      </c>
      <c r="F581" s="53">
        <v>0</v>
      </c>
      <c r="G581" s="53">
        <v>0</v>
      </c>
      <c r="H581" s="53">
        <v>0</v>
      </c>
      <c r="I581" s="53">
        <v>1602599.63</v>
      </c>
      <c r="J581" s="53">
        <v>94.270566470588236</v>
      </c>
      <c r="K581" s="53">
        <v>0</v>
      </c>
      <c r="L581" s="53">
        <v>0</v>
      </c>
      <c r="M581" s="53">
        <v>1602599.63</v>
      </c>
      <c r="N581" s="53">
        <v>0</v>
      </c>
      <c r="O581" s="53">
        <v>1602599.63</v>
      </c>
      <c r="P581" s="53">
        <v>0</v>
      </c>
      <c r="Q581" s="53">
        <v>0</v>
      </c>
      <c r="R581" s="53">
        <v>0</v>
      </c>
      <c r="S581" s="3" t="s">
        <v>881</v>
      </c>
      <c r="T581" s="3" t="s">
        <v>76</v>
      </c>
      <c r="U581" s="3" t="s">
        <v>77</v>
      </c>
      <c r="V581" s="3" t="s">
        <v>76</v>
      </c>
      <c r="W581" s="3" t="s">
        <v>33</v>
      </c>
      <c r="X581" s="3" t="s">
        <v>78</v>
      </c>
      <c r="Y581" s="3" t="s">
        <v>35</v>
      </c>
      <c r="Z581" s="54">
        <v>45017</v>
      </c>
      <c r="AA581" s="54">
        <v>45565</v>
      </c>
      <c r="AB581" s="3" t="s">
        <v>36</v>
      </c>
      <c r="AC581" s="53">
        <v>1700000</v>
      </c>
      <c r="AD581" s="3" t="s">
        <v>77</v>
      </c>
      <c r="AE581" s="3" t="s">
        <v>37</v>
      </c>
    </row>
    <row r="582" spans="1:31" x14ac:dyDescent="0.3">
      <c r="A582" s="3" t="s">
        <v>1243</v>
      </c>
      <c r="B582" s="3" t="s">
        <v>1244</v>
      </c>
      <c r="C582" s="3" t="s">
        <v>1854</v>
      </c>
      <c r="D582" s="53">
        <v>0</v>
      </c>
      <c r="E582" s="53">
        <v>0</v>
      </c>
      <c r="F582" s="53">
        <v>0</v>
      </c>
      <c r="G582" s="53">
        <v>0</v>
      </c>
      <c r="H582" s="53">
        <v>0</v>
      </c>
      <c r="I582" s="53">
        <v>0</v>
      </c>
      <c r="J582" s="53" t="e">
        <v>#DIV/0!</v>
      </c>
      <c r="K582" s="53">
        <v>0</v>
      </c>
      <c r="L582" s="53">
        <v>0</v>
      </c>
      <c r="M582" s="53">
        <v>0</v>
      </c>
      <c r="N582" s="53">
        <v>0</v>
      </c>
      <c r="O582" s="53">
        <v>0</v>
      </c>
      <c r="P582" s="53">
        <v>0</v>
      </c>
      <c r="Q582" s="53">
        <v>0</v>
      </c>
      <c r="R582" s="53">
        <v>0</v>
      </c>
      <c r="S582" s="3" t="s">
        <v>72</v>
      </c>
      <c r="T582" s="3" t="s">
        <v>41</v>
      </c>
      <c r="U582" s="3" t="s">
        <v>42</v>
      </c>
      <c r="V582" s="3" t="s">
        <v>41</v>
      </c>
      <c r="W582" s="3" t="s">
        <v>33</v>
      </c>
      <c r="X582" s="3" t="s">
        <v>29</v>
      </c>
      <c r="Y582" s="3" t="s">
        <v>35</v>
      </c>
      <c r="Z582" s="54">
        <v>45129</v>
      </c>
      <c r="AA582" s="54">
        <v>45504</v>
      </c>
      <c r="AB582" s="3" t="s">
        <v>36</v>
      </c>
      <c r="AC582" s="53">
        <v>800000</v>
      </c>
      <c r="AD582" s="3" t="s">
        <v>42</v>
      </c>
      <c r="AE582" s="3" t="s">
        <v>37</v>
      </c>
    </row>
    <row r="583" spans="1:31" x14ac:dyDescent="0.3">
      <c r="A583" s="3" t="s">
        <v>1250</v>
      </c>
      <c r="B583" s="3" t="s">
        <v>1251</v>
      </c>
      <c r="C583" s="3" t="s">
        <v>1858</v>
      </c>
      <c r="D583" s="53">
        <v>4000000</v>
      </c>
      <c r="E583" s="53">
        <v>4000000</v>
      </c>
      <c r="F583" s="53">
        <v>0</v>
      </c>
      <c r="G583" s="53">
        <v>0</v>
      </c>
      <c r="H583" s="53">
        <v>0</v>
      </c>
      <c r="I583" s="53">
        <v>3537150.35</v>
      </c>
      <c r="J583" s="53">
        <v>88.42875875</v>
      </c>
      <c r="K583" s="53">
        <v>0</v>
      </c>
      <c r="L583" s="53">
        <v>0</v>
      </c>
      <c r="M583" s="53">
        <v>3537150.35</v>
      </c>
      <c r="N583" s="53">
        <v>0</v>
      </c>
      <c r="O583" s="53">
        <v>3537150.35</v>
      </c>
      <c r="P583" s="53">
        <v>0</v>
      </c>
      <c r="Q583" s="53">
        <v>0</v>
      </c>
      <c r="R583" s="53">
        <v>0</v>
      </c>
      <c r="S583" s="3" t="s">
        <v>1231</v>
      </c>
      <c r="T583" s="3" t="s">
        <v>51</v>
      </c>
      <c r="U583" s="3" t="s">
        <v>52</v>
      </c>
      <c r="V583" s="3" t="s">
        <v>51</v>
      </c>
      <c r="W583" s="3" t="s">
        <v>33</v>
      </c>
      <c r="X583" s="3" t="s">
        <v>53</v>
      </c>
      <c r="Y583" s="3" t="s">
        <v>35</v>
      </c>
      <c r="Z583" s="54">
        <v>45017</v>
      </c>
      <c r="AA583" s="54">
        <v>45747</v>
      </c>
      <c r="AB583" s="3" t="s">
        <v>36</v>
      </c>
      <c r="AC583" s="53">
        <v>4000000</v>
      </c>
      <c r="AD583" s="3" t="s">
        <v>52</v>
      </c>
      <c r="AE583" s="3" t="s">
        <v>37</v>
      </c>
    </row>
    <row r="584" spans="1:31" x14ac:dyDescent="0.3">
      <c r="A584" s="3" t="s">
        <v>1240</v>
      </c>
      <c r="B584" s="3" t="s">
        <v>1241</v>
      </c>
      <c r="C584" s="3" t="s">
        <v>1854</v>
      </c>
      <c r="D584" s="53">
        <v>1600000</v>
      </c>
      <c r="E584" s="53">
        <v>1600000</v>
      </c>
      <c r="F584" s="53">
        <v>0</v>
      </c>
      <c r="G584" s="53">
        <v>0</v>
      </c>
      <c r="H584" s="53">
        <v>0</v>
      </c>
      <c r="I584" s="53">
        <v>1546931.52</v>
      </c>
      <c r="J584" s="53">
        <v>96.683220000000006</v>
      </c>
      <c r="K584" s="53">
        <v>0</v>
      </c>
      <c r="L584" s="53">
        <v>0</v>
      </c>
      <c r="M584" s="53">
        <v>1546931.52</v>
      </c>
      <c r="N584" s="53">
        <v>0</v>
      </c>
      <c r="O584" s="53">
        <v>1546931.52</v>
      </c>
      <c r="P584" s="53">
        <v>0</v>
      </c>
      <c r="Q584" s="53">
        <v>0</v>
      </c>
      <c r="R584" s="53">
        <v>0</v>
      </c>
      <c r="S584" s="3" t="s">
        <v>1242</v>
      </c>
      <c r="T584" s="3" t="s">
        <v>41</v>
      </c>
      <c r="U584" s="3" t="s">
        <v>42</v>
      </c>
      <c r="V584" s="3" t="s">
        <v>41</v>
      </c>
      <c r="W584" s="3" t="s">
        <v>33</v>
      </c>
      <c r="X584" s="3" t="s">
        <v>43</v>
      </c>
      <c r="Y584" s="3" t="s">
        <v>35</v>
      </c>
      <c r="Z584" s="54">
        <v>45131</v>
      </c>
      <c r="AA584" s="54">
        <v>45504</v>
      </c>
      <c r="AB584" s="3" t="s">
        <v>36</v>
      </c>
      <c r="AC584" s="53">
        <v>1600000</v>
      </c>
      <c r="AD584" s="3" t="s">
        <v>42</v>
      </c>
      <c r="AE584" s="3" t="s">
        <v>37</v>
      </c>
    </row>
    <row r="585" spans="1:31" x14ac:dyDescent="0.3">
      <c r="A585" s="3" t="s">
        <v>1246</v>
      </c>
      <c r="B585" s="3" t="s">
        <v>1247</v>
      </c>
      <c r="C585" s="3" t="s">
        <v>1854</v>
      </c>
      <c r="D585" s="53">
        <v>800000</v>
      </c>
      <c r="E585" s="53">
        <v>800000</v>
      </c>
      <c r="F585" s="53">
        <v>0</v>
      </c>
      <c r="G585" s="53">
        <v>0</v>
      </c>
      <c r="H585" s="53">
        <v>0</v>
      </c>
      <c r="I585" s="53">
        <v>487279.65</v>
      </c>
      <c r="J585" s="53">
        <v>60.90995625</v>
      </c>
      <c r="K585" s="53">
        <v>0</v>
      </c>
      <c r="L585" s="53">
        <v>0</v>
      </c>
      <c r="M585" s="53">
        <v>487279.65</v>
      </c>
      <c r="N585" s="53">
        <v>0</v>
      </c>
      <c r="O585" s="53">
        <v>487279.65</v>
      </c>
      <c r="P585" s="53">
        <v>0</v>
      </c>
      <c r="Q585" s="53">
        <v>0</v>
      </c>
      <c r="R585" s="53">
        <v>0</v>
      </c>
      <c r="S585" s="3" t="s">
        <v>1242</v>
      </c>
      <c r="T585" s="3" t="s">
        <v>41</v>
      </c>
      <c r="U585" s="3" t="s">
        <v>42</v>
      </c>
      <c r="V585" s="3" t="s">
        <v>41</v>
      </c>
      <c r="W585" s="3" t="s">
        <v>33</v>
      </c>
      <c r="X585" s="3" t="s">
        <v>43</v>
      </c>
      <c r="Y585" s="3" t="s">
        <v>35</v>
      </c>
      <c r="Z585" s="54">
        <v>45131</v>
      </c>
      <c r="AA585" s="54">
        <v>45504</v>
      </c>
      <c r="AB585" s="3" t="s">
        <v>36</v>
      </c>
      <c r="AC585" s="53">
        <v>800000</v>
      </c>
      <c r="AD585" s="3" t="s">
        <v>42</v>
      </c>
      <c r="AE585" s="3" t="s">
        <v>37</v>
      </c>
    </row>
    <row r="586" spans="1:31" x14ac:dyDescent="0.3">
      <c r="A586" s="3" t="s">
        <v>1248</v>
      </c>
      <c r="B586" s="3" t="s">
        <v>1249</v>
      </c>
      <c r="C586" s="3" t="s">
        <v>1854</v>
      </c>
      <c r="D586" s="53">
        <v>2700000</v>
      </c>
      <c r="E586" s="53">
        <v>2700000</v>
      </c>
      <c r="F586" s="53">
        <v>0</v>
      </c>
      <c r="G586" s="53">
        <v>0</v>
      </c>
      <c r="H586" s="53">
        <v>0</v>
      </c>
      <c r="I586" s="53">
        <v>2669337.5299999998</v>
      </c>
      <c r="J586" s="53">
        <v>98.864352962962954</v>
      </c>
      <c r="K586" s="53">
        <v>0</v>
      </c>
      <c r="L586" s="53">
        <v>0</v>
      </c>
      <c r="M586" s="53">
        <v>2669337.5299999998</v>
      </c>
      <c r="N586" s="53">
        <v>0</v>
      </c>
      <c r="O586" s="53">
        <v>2669337.5299999998</v>
      </c>
      <c r="P586" s="53">
        <v>0</v>
      </c>
      <c r="Q586" s="53">
        <v>0</v>
      </c>
      <c r="R586" s="53">
        <v>0</v>
      </c>
      <c r="S586" s="3" t="s">
        <v>1242</v>
      </c>
      <c r="T586" s="3" t="s">
        <v>41</v>
      </c>
      <c r="U586" s="3" t="s">
        <v>42</v>
      </c>
      <c r="V586" s="3" t="s">
        <v>41</v>
      </c>
      <c r="W586" s="3" t="s">
        <v>33</v>
      </c>
      <c r="X586" s="3" t="s">
        <v>43</v>
      </c>
      <c r="Y586" s="3" t="s">
        <v>35</v>
      </c>
      <c r="Z586" s="54">
        <v>45131</v>
      </c>
      <c r="AA586" s="54">
        <v>45657</v>
      </c>
      <c r="AB586" s="3" t="s">
        <v>36</v>
      </c>
      <c r="AC586" s="53">
        <v>2700000</v>
      </c>
      <c r="AD586" s="3" t="s">
        <v>42</v>
      </c>
      <c r="AE586" s="3" t="s">
        <v>37</v>
      </c>
    </row>
    <row r="587" spans="1:31" x14ac:dyDescent="0.3">
      <c r="A587" s="3" t="s">
        <v>1329</v>
      </c>
      <c r="B587" s="3" t="s">
        <v>1330</v>
      </c>
      <c r="C587" s="3" t="s">
        <v>1857</v>
      </c>
      <c r="D587" s="53">
        <v>13000000</v>
      </c>
      <c r="E587" s="53">
        <v>13000000</v>
      </c>
      <c r="F587" s="53">
        <v>0</v>
      </c>
      <c r="G587" s="53">
        <v>0</v>
      </c>
      <c r="H587" s="53">
        <v>0</v>
      </c>
      <c r="I587" s="53">
        <v>12798164.390000001</v>
      </c>
      <c r="J587" s="53">
        <v>98.447418384615389</v>
      </c>
      <c r="K587" s="53">
        <v>0</v>
      </c>
      <c r="L587" s="53">
        <v>0</v>
      </c>
      <c r="M587" s="53">
        <v>12798164.390000001</v>
      </c>
      <c r="N587" s="53">
        <v>0</v>
      </c>
      <c r="O587" s="53">
        <v>12798164.390000001</v>
      </c>
      <c r="P587" s="53">
        <v>0</v>
      </c>
      <c r="Q587" s="53">
        <v>0</v>
      </c>
      <c r="R587" s="53">
        <v>0</v>
      </c>
      <c r="S587" s="3" t="s">
        <v>1001</v>
      </c>
      <c r="T587" s="3" t="s">
        <v>100</v>
      </c>
      <c r="U587" s="3" t="s">
        <v>101</v>
      </c>
      <c r="V587" s="3" t="s">
        <v>100</v>
      </c>
      <c r="W587" s="3" t="s">
        <v>33</v>
      </c>
      <c r="X587" s="3" t="s">
        <v>102</v>
      </c>
      <c r="Y587" s="3" t="s">
        <v>35</v>
      </c>
      <c r="Z587" s="54">
        <v>45131</v>
      </c>
      <c r="AA587" s="54">
        <v>45595</v>
      </c>
      <c r="AB587" s="3" t="s">
        <v>36</v>
      </c>
      <c r="AC587" s="53">
        <v>13000000</v>
      </c>
      <c r="AD587" s="3" t="s">
        <v>101</v>
      </c>
      <c r="AE587" s="3" t="s">
        <v>37</v>
      </c>
    </row>
    <row r="588" spans="1:31" x14ac:dyDescent="0.3">
      <c r="A588" s="3" t="s">
        <v>1302</v>
      </c>
      <c r="B588" s="3" t="s">
        <v>1244</v>
      </c>
      <c r="C588" s="3" t="s">
        <v>1854</v>
      </c>
      <c r="D588" s="53">
        <v>800000</v>
      </c>
      <c r="E588" s="53">
        <v>800000</v>
      </c>
      <c r="F588" s="53">
        <v>0</v>
      </c>
      <c r="G588" s="53">
        <v>0</v>
      </c>
      <c r="H588" s="53">
        <v>0</v>
      </c>
      <c r="I588" s="53">
        <v>660979.78</v>
      </c>
      <c r="J588" s="53">
        <v>82.622472500000001</v>
      </c>
      <c r="K588" s="53">
        <v>0</v>
      </c>
      <c r="L588" s="53">
        <v>0</v>
      </c>
      <c r="M588" s="53">
        <v>660979.78</v>
      </c>
      <c r="N588" s="53">
        <v>0</v>
      </c>
      <c r="O588" s="53">
        <v>660979.78</v>
      </c>
      <c r="P588" s="53">
        <v>0</v>
      </c>
      <c r="Q588" s="53">
        <v>0</v>
      </c>
      <c r="R588" s="53">
        <v>0</v>
      </c>
      <c r="S588" s="3" t="s">
        <v>72</v>
      </c>
      <c r="T588" s="3" t="s">
        <v>41</v>
      </c>
      <c r="U588" s="3" t="s">
        <v>42</v>
      </c>
      <c r="V588" s="3" t="s">
        <v>41</v>
      </c>
      <c r="W588" s="3" t="s">
        <v>33</v>
      </c>
      <c r="X588" s="3" t="s">
        <v>43</v>
      </c>
      <c r="Y588" s="3" t="s">
        <v>35</v>
      </c>
      <c r="Z588" s="54">
        <v>45133</v>
      </c>
      <c r="AA588" s="54">
        <v>45504</v>
      </c>
      <c r="AB588" s="3" t="s">
        <v>36</v>
      </c>
      <c r="AC588" s="53">
        <v>800000</v>
      </c>
      <c r="AD588" s="3" t="s">
        <v>42</v>
      </c>
      <c r="AE588" s="3" t="s">
        <v>37</v>
      </c>
    </row>
    <row r="589" spans="1:31" x14ac:dyDescent="0.3">
      <c r="A589" s="3" t="s">
        <v>1337</v>
      </c>
      <c r="B589" s="3" t="s">
        <v>1338</v>
      </c>
      <c r="C589" s="3" t="s">
        <v>1857</v>
      </c>
      <c r="D589" s="53">
        <v>2000000</v>
      </c>
      <c r="E589" s="53">
        <v>2000000</v>
      </c>
      <c r="F589" s="53">
        <v>0</v>
      </c>
      <c r="G589" s="53">
        <v>0</v>
      </c>
      <c r="H589" s="53">
        <v>0</v>
      </c>
      <c r="I589" s="53">
        <v>1116426.5900000001</v>
      </c>
      <c r="J589" s="53">
        <v>55.821329500000004</v>
      </c>
      <c r="K589" s="53">
        <v>0</v>
      </c>
      <c r="L589" s="53">
        <v>0</v>
      </c>
      <c r="M589" s="53">
        <v>1116426.5900000001</v>
      </c>
      <c r="N589" s="53">
        <v>0</v>
      </c>
      <c r="O589" s="53">
        <v>1116426.5900000001</v>
      </c>
      <c r="P589" s="53">
        <v>0</v>
      </c>
      <c r="Q589" s="53">
        <v>0</v>
      </c>
      <c r="R589" s="53">
        <v>0</v>
      </c>
      <c r="S589" s="3" t="s">
        <v>1001</v>
      </c>
      <c r="T589" s="3" t="s">
        <v>100</v>
      </c>
      <c r="U589" s="3" t="s">
        <v>101</v>
      </c>
      <c r="V589" s="3" t="s">
        <v>100</v>
      </c>
      <c r="W589" s="3" t="s">
        <v>33</v>
      </c>
      <c r="X589" s="3" t="s">
        <v>102</v>
      </c>
      <c r="Y589" s="3" t="s">
        <v>35</v>
      </c>
      <c r="Z589" s="54">
        <v>45138</v>
      </c>
      <c r="AA589" s="54">
        <v>45503</v>
      </c>
      <c r="AB589" s="3" t="s">
        <v>36</v>
      </c>
      <c r="AC589" s="53">
        <v>2000000</v>
      </c>
      <c r="AD589" s="3" t="s">
        <v>101</v>
      </c>
      <c r="AE589" s="3" t="s">
        <v>37</v>
      </c>
    </row>
    <row r="590" spans="1:31" x14ac:dyDescent="0.3">
      <c r="A590" s="3" t="s">
        <v>1336</v>
      </c>
      <c r="B590" s="3" t="s">
        <v>29</v>
      </c>
      <c r="C590" s="3" t="s">
        <v>1857</v>
      </c>
      <c r="D590" s="53">
        <v>3200000</v>
      </c>
      <c r="E590" s="53">
        <v>3200000</v>
      </c>
      <c r="F590" s="53">
        <v>0</v>
      </c>
      <c r="G590" s="53">
        <v>0</v>
      </c>
      <c r="H590" s="53">
        <v>0</v>
      </c>
      <c r="I590" s="53">
        <v>1781413.86</v>
      </c>
      <c r="J590" s="53">
        <v>55.669183125000004</v>
      </c>
      <c r="K590" s="53">
        <v>0</v>
      </c>
      <c r="L590" s="53">
        <v>0</v>
      </c>
      <c r="M590" s="53">
        <v>1781413.86</v>
      </c>
      <c r="N590" s="53">
        <v>0</v>
      </c>
      <c r="O590" s="53">
        <v>1781413.86</v>
      </c>
      <c r="P590" s="53">
        <v>0</v>
      </c>
      <c r="Q590" s="53">
        <v>0</v>
      </c>
      <c r="R590" s="53">
        <v>0</v>
      </c>
      <c r="S590" s="3" t="s">
        <v>1001</v>
      </c>
      <c r="T590" s="3" t="s">
        <v>100</v>
      </c>
      <c r="U590" s="3" t="s">
        <v>101</v>
      </c>
      <c r="V590" s="3" t="s">
        <v>100</v>
      </c>
      <c r="W590" s="3" t="s">
        <v>33</v>
      </c>
      <c r="X590" s="3" t="s">
        <v>102</v>
      </c>
      <c r="Y590" s="3" t="s">
        <v>35</v>
      </c>
      <c r="Z590" s="54">
        <v>45134</v>
      </c>
      <c r="AA590" s="54">
        <v>45595</v>
      </c>
      <c r="AB590" s="3" t="s">
        <v>36</v>
      </c>
      <c r="AC590" s="53">
        <v>3200000</v>
      </c>
      <c r="AD590" s="3" t="s">
        <v>101</v>
      </c>
      <c r="AE590" s="3" t="s">
        <v>37</v>
      </c>
    </row>
    <row r="591" spans="1:31" x14ac:dyDescent="0.3">
      <c r="A591" s="3" t="s">
        <v>1303</v>
      </c>
      <c r="B591" s="3" t="s">
        <v>1304</v>
      </c>
      <c r="C591" s="3" t="s">
        <v>1854</v>
      </c>
      <c r="D591" s="53">
        <v>1500000</v>
      </c>
      <c r="E591" s="53">
        <v>1500000</v>
      </c>
      <c r="F591" s="53">
        <v>0</v>
      </c>
      <c r="G591" s="53">
        <v>0</v>
      </c>
      <c r="H591" s="53">
        <v>0</v>
      </c>
      <c r="I591" s="53">
        <v>1475900.54</v>
      </c>
      <c r="J591" s="53">
        <v>98.393369333333339</v>
      </c>
      <c r="K591" s="53">
        <v>0</v>
      </c>
      <c r="L591" s="53">
        <v>0</v>
      </c>
      <c r="M591" s="53">
        <v>1475900.54</v>
      </c>
      <c r="N591" s="53">
        <v>0</v>
      </c>
      <c r="O591" s="53">
        <v>1475900.54</v>
      </c>
      <c r="P591" s="53">
        <v>0</v>
      </c>
      <c r="Q591" s="53">
        <v>0</v>
      </c>
      <c r="R591" s="53">
        <v>0</v>
      </c>
      <c r="S591" s="3" t="s">
        <v>72</v>
      </c>
      <c r="T591" s="3" t="s">
        <v>41</v>
      </c>
      <c r="U591" s="3" t="s">
        <v>42</v>
      </c>
      <c r="V591" s="3" t="s">
        <v>41</v>
      </c>
      <c r="W591" s="3" t="s">
        <v>33</v>
      </c>
      <c r="X591" s="3" t="s">
        <v>43</v>
      </c>
      <c r="Y591" s="3" t="s">
        <v>35</v>
      </c>
      <c r="Z591" s="54">
        <v>45134</v>
      </c>
      <c r="AA591" s="54">
        <v>45504</v>
      </c>
      <c r="AB591" s="3" t="s">
        <v>36</v>
      </c>
      <c r="AC591" s="53">
        <v>1500000</v>
      </c>
      <c r="AD591" s="3" t="s">
        <v>42</v>
      </c>
      <c r="AE591" s="3" t="s">
        <v>37</v>
      </c>
    </row>
    <row r="592" spans="1:31" x14ac:dyDescent="0.3">
      <c r="A592" s="3" t="s">
        <v>1339</v>
      </c>
      <c r="B592" s="3" t="s">
        <v>1340</v>
      </c>
      <c r="C592" s="3" t="s">
        <v>1857</v>
      </c>
      <c r="D592" s="53">
        <v>850000</v>
      </c>
      <c r="E592" s="53">
        <v>850000</v>
      </c>
      <c r="F592" s="53">
        <v>0</v>
      </c>
      <c r="G592" s="53">
        <v>0</v>
      </c>
      <c r="H592" s="53">
        <v>0</v>
      </c>
      <c r="I592" s="53">
        <v>797036.48</v>
      </c>
      <c r="J592" s="53">
        <v>93.768997647058825</v>
      </c>
      <c r="K592" s="53">
        <v>0</v>
      </c>
      <c r="L592" s="53">
        <v>0</v>
      </c>
      <c r="M592" s="53">
        <v>797036.48</v>
      </c>
      <c r="N592" s="53">
        <v>0</v>
      </c>
      <c r="O592" s="53">
        <v>797036.48</v>
      </c>
      <c r="P592" s="53">
        <v>0</v>
      </c>
      <c r="Q592" s="53">
        <v>0</v>
      </c>
      <c r="R592" s="53">
        <v>0</v>
      </c>
      <c r="S592" s="3" t="s">
        <v>1001</v>
      </c>
      <c r="T592" s="3" t="s">
        <v>100</v>
      </c>
      <c r="U592" s="3" t="s">
        <v>101</v>
      </c>
      <c r="V592" s="3" t="s">
        <v>100</v>
      </c>
      <c r="W592" s="3" t="s">
        <v>33</v>
      </c>
      <c r="X592" s="3" t="s">
        <v>102</v>
      </c>
      <c r="Y592" s="3" t="s">
        <v>35</v>
      </c>
      <c r="Z592" s="54">
        <v>45139</v>
      </c>
      <c r="AA592" s="54">
        <v>45535</v>
      </c>
      <c r="AB592" s="3" t="s">
        <v>36</v>
      </c>
      <c r="AC592" s="53">
        <v>1200000</v>
      </c>
      <c r="AD592" s="3" t="s">
        <v>101</v>
      </c>
      <c r="AE592" s="3" t="s">
        <v>37</v>
      </c>
    </row>
    <row r="593" spans="1:31" x14ac:dyDescent="0.3">
      <c r="A593" s="3" t="s">
        <v>1305</v>
      </c>
      <c r="B593" s="3" t="s">
        <v>1306</v>
      </c>
      <c r="C593" s="3" t="s">
        <v>1854</v>
      </c>
      <c r="D593" s="53">
        <v>1200000</v>
      </c>
      <c r="E593" s="53">
        <v>1200000</v>
      </c>
      <c r="F593" s="53">
        <v>25000</v>
      </c>
      <c r="G593" s="53">
        <v>0</v>
      </c>
      <c r="H593" s="53">
        <v>0</v>
      </c>
      <c r="I593" s="53">
        <v>1109773.73</v>
      </c>
      <c r="J593" s="53">
        <v>92.481144166666667</v>
      </c>
      <c r="K593" s="53">
        <v>0</v>
      </c>
      <c r="L593" s="53">
        <v>0</v>
      </c>
      <c r="M593" s="53">
        <v>1109773.73</v>
      </c>
      <c r="N593" s="53">
        <v>0</v>
      </c>
      <c r="O593" s="53">
        <v>1134773.73</v>
      </c>
      <c r="P593" s="53">
        <v>0</v>
      </c>
      <c r="Q593" s="53">
        <v>0</v>
      </c>
      <c r="R593" s="53">
        <v>0</v>
      </c>
      <c r="S593" s="3" t="s">
        <v>72</v>
      </c>
      <c r="T593" s="3" t="s">
        <v>41</v>
      </c>
      <c r="U593" s="3" t="s">
        <v>42</v>
      </c>
      <c r="V593" s="3" t="s">
        <v>41</v>
      </c>
      <c r="W593" s="3" t="s">
        <v>33</v>
      </c>
      <c r="X593" s="3" t="s">
        <v>43</v>
      </c>
      <c r="Y593" s="3" t="s">
        <v>44</v>
      </c>
      <c r="Z593" s="54">
        <v>45134</v>
      </c>
      <c r="AA593" s="54">
        <v>45504</v>
      </c>
      <c r="AB593" s="3" t="s">
        <v>36</v>
      </c>
      <c r="AC593" s="53">
        <v>1200000</v>
      </c>
      <c r="AD593" s="3" t="s">
        <v>42</v>
      </c>
      <c r="AE593" s="3" t="s">
        <v>2231</v>
      </c>
    </row>
    <row r="594" spans="1:31" x14ac:dyDescent="0.3">
      <c r="A594" s="3" t="s">
        <v>1341</v>
      </c>
      <c r="B594" s="3" t="s">
        <v>1342</v>
      </c>
      <c r="C594" s="3" t="s">
        <v>1857</v>
      </c>
      <c r="D594" s="53">
        <v>300000</v>
      </c>
      <c r="E594" s="53">
        <v>300000</v>
      </c>
      <c r="F594" s="53">
        <v>0</v>
      </c>
      <c r="G594" s="53">
        <v>0</v>
      </c>
      <c r="H594" s="53">
        <v>0</v>
      </c>
      <c r="I594" s="53">
        <v>230184</v>
      </c>
      <c r="J594" s="53">
        <v>76.727999999999994</v>
      </c>
      <c r="K594" s="53">
        <v>0</v>
      </c>
      <c r="L594" s="53">
        <v>0</v>
      </c>
      <c r="M594" s="53">
        <v>230184</v>
      </c>
      <c r="N594" s="53">
        <v>0</v>
      </c>
      <c r="O594" s="53">
        <v>230184</v>
      </c>
      <c r="P594" s="53">
        <v>0</v>
      </c>
      <c r="Q594" s="53">
        <v>0</v>
      </c>
      <c r="R594" s="53">
        <v>0</v>
      </c>
      <c r="S594" s="3" t="s">
        <v>1001</v>
      </c>
      <c r="T594" s="3" t="s">
        <v>100</v>
      </c>
      <c r="U594" s="3" t="s">
        <v>101</v>
      </c>
      <c r="V594" s="3" t="s">
        <v>100</v>
      </c>
      <c r="W594" s="3" t="s">
        <v>33</v>
      </c>
      <c r="X594" s="3" t="s">
        <v>102</v>
      </c>
      <c r="Y594" s="3" t="s">
        <v>35</v>
      </c>
      <c r="Z594" s="54">
        <v>45139</v>
      </c>
      <c r="AA594" s="54">
        <v>45534</v>
      </c>
      <c r="AB594" s="3" t="s">
        <v>36</v>
      </c>
      <c r="AC594" s="53">
        <v>2000000</v>
      </c>
      <c r="AD594" s="3" t="s">
        <v>101</v>
      </c>
      <c r="AE594" s="3" t="s">
        <v>37</v>
      </c>
    </row>
    <row r="595" spans="1:31" x14ac:dyDescent="0.3">
      <c r="A595" s="3" t="s">
        <v>1309</v>
      </c>
      <c r="B595" s="3" t="s">
        <v>1310</v>
      </c>
      <c r="C595" s="3" t="s">
        <v>1854</v>
      </c>
      <c r="D595" s="53">
        <v>900000</v>
      </c>
      <c r="E595" s="53">
        <v>900000</v>
      </c>
      <c r="F595" s="53">
        <v>0</v>
      </c>
      <c r="G595" s="53">
        <v>0</v>
      </c>
      <c r="H595" s="53">
        <v>0</v>
      </c>
      <c r="I595" s="53">
        <v>704108.02</v>
      </c>
      <c r="J595" s="53">
        <v>78.23422444444445</v>
      </c>
      <c r="K595" s="53">
        <v>0</v>
      </c>
      <c r="L595" s="53">
        <v>0</v>
      </c>
      <c r="M595" s="53">
        <v>704108.02</v>
      </c>
      <c r="N595" s="53">
        <v>0</v>
      </c>
      <c r="O595" s="53">
        <v>704108.02</v>
      </c>
      <c r="P595" s="53">
        <v>0</v>
      </c>
      <c r="Q595" s="53">
        <v>0</v>
      </c>
      <c r="R595" s="53">
        <v>0</v>
      </c>
      <c r="S595" s="3" t="s">
        <v>72</v>
      </c>
      <c r="T595" s="3" t="s">
        <v>41</v>
      </c>
      <c r="U595" s="3" t="s">
        <v>42</v>
      </c>
      <c r="V595" s="3" t="s">
        <v>41</v>
      </c>
      <c r="W595" s="3" t="s">
        <v>33</v>
      </c>
      <c r="X595" s="3" t="s">
        <v>43</v>
      </c>
      <c r="Y595" s="3" t="s">
        <v>35</v>
      </c>
      <c r="Z595" s="54">
        <v>45134</v>
      </c>
      <c r="AA595" s="54">
        <v>45504</v>
      </c>
      <c r="AB595" s="3" t="s">
        <v>36</v>
      </c>
      <c r="AC595" s="53">
        <v>900000</v>
      </c>
      <c r="AD595" s="3" t="s">
        <v>42</v>
      </c>
      <c r="AE595" s="3" t="s">
        <v>37</v>
      </c>
    </row>
    <row r="596" spans="1:31" x14ac:dyDescent="0.3">
      <c r="A596" s="3" t="s">
        <v>1270</v>
      </c>
      <c r="B596" s="3" t="s">
        <v>1271</v>
      </c>
      <c r="C596" s="3" t="s">
        <v>1860</v>
      </c>
      <c r="D596" s="53">
        <v>1800000</v>
      </c>
      <c r="E596" s="53">
        <v>1800000</v>
      </c>
      <c r="F596" s="53">
        <v>0</v>
      </c>
      <c r="G596" s="53">
        <v>0</v>
      </c>
      <c r="H596" s="53">
        <v>0</v>
      </c>
      <c r="I596" s="53">
        <v>1781298.2</v>
      </c>
      <c r="J596" s="53">
        <v>98.961011111111105</v>
      </c>
      <c r="K596" s="53">
        <v>0</v>
      </c>
      <c r="L596" s="53">
        <v>0</v>
      </c>
      <c r="M596" s="53">
        <v>1781298.2</v>
      </c>
      <c r="N596" s="53">
        <v>0</v>
      </c>
      <c r="O596" s="53">
        <v>1781298.2</v>
      </c>
      <c r="P596" s="53">
        <v>0</v>
      </c>
      <c r="Q596" s="53">
        <v>0</v>
      </c>
      <c r="R596" s="53">
        <v>0</v>
      </c>
      <c r="S596" s="3" t="s">
        <v>111</v>
      </c>
      <c r="T596" s="3" t="s">
        <v>112</v>
      </c>
      <c r="U596" s="3" t="s">
        <v>113</v>
      </c>
      <c r="V596" s="3" t="s">
        <v>112</v>
      </c>
      <c r="W596" s="3" t="s">
        <v>33</v>
      </c>
      <c r="X596" s="3" t="s">
        <v>114</v>
      </c>
      <c r="Y596" s="3" t="s">
        <v>35</v>
      </c>
      <c r="Z596" s="54">
        <v>45136</v>
      </c>
      <c r="AA596" s="54">
        <v>45504</v>
      </c>
      <c r="AB596" s="3" t="s">
        <v>36</v>
      </c>
      <c r="AC596" s="53">
        <v>1800000</v>
      </c>
      <c r="AD596" s="3" t="s">
        <v>113</v>
      </c>
      <c r="AE596" s="3" t="s">
        <v>37</v>
      </c>
    </row>
    <row r="597" spans="1:31" x14ac:dyDescent="0.3">
      <c r="A597" s="3" t="s">
        <v>1258</v>
      </c>
      <c r="B597" s="3" t="s">
        <v>1259</v>
      </c>
      <c r="C597" s="3" t="s">
        <v>1860</v>
      </c>
      <c r="D597" s="53">
        <v>2100000</v>
      </c>
      <c r="E597" s="53">
        <v>2100000</v>
      </c>
      <c r="F597" s="53">
        <v>0</v>
      </c>
      <c r="G597" s="53">
        <v>0</v>
      </c>
      <c r="H597" s="53">
        <v>0</v>
      </c>
      <c r="I597" s="53">
        <v>1790552.35</v>
      </c>
      <c r="J597" s="53">
        <v>85.264397619047628</v>
      </c>
      <c r="K597" s="53">
        <v>0</v>
      </c>
      <c r="L597" s="53">
        <v>0</v>
      </c>
      <c r="M597" s="53">
        <v>1790552.35</v>
      </c>
      <c r="N597" s="53">
        <v>0</v>
      </c>
      <c r="O597" s="53">
        <v>1790552.35</v>
      </c>
      <c r="P597" s="53">
        <v>0</v>
      </c>
      <c r="Q597" s="53">
        <v>0</v>
      </c>
      <c r="R597" s="53">
        <v>0</v>
      </c>
      <c r="S597" s="3" t="s">
        <v>111</v>
      </c>
      <c r="T597" s="3" t="s">
        <v>112</v>
      </c>
      <c r="U597" s="3" t="s">
        <v>113</v>
      </c>
      <c r="V597" s="3" t="s">
        <v>112</v>
      </c>
      <c r="W597" s="3" t="s">
        <v>33</v>
      </c>
      <c r="X597" s="3" t="s">
        <v>114</v>
      </c>
      <c r="Y597" s="3" t="s">
        <v>35</v>
      </c>
      <c r="Z597" s="54">
        <v>45135</v>
      </c>
      <c r="AA597" s="54">
        <v>45747</v>
      </c>
      <c r="AB597" s="3" t="s">
        <v>36</v>
      </c>
      <c r="AC597" s="53">
        <v>2100000</v>
      </c>
      <c r="AD597" s="3" t="s">
        <v>113</v>
      </c>
      <c r="AE597" s="3" t="s">
        <v>37</v>
      </c>
    </row>
    <row r="598" spans="1:31" x14ac:dyDescent="0.3">
      <c r="A598" s="3" t="s">
        <v>1262</v>
      </c>
      <c r="B598" s="3" t="s">
        <v>1263</v>
      </c>
      <c r="C598" s="3" t="s">
        <v>1860</v>
      </c>
      <c r="D598" s="53">
        <v>870000</v>
      </c>
      <c r="E598" s="53">
        <v>870000</v>
      </c>
      <c r="F598" s="53">
        <v>0</v>
      </c>
      <c r="G598" s="53">
        <v>0</v>
      </c>
      <c r="H598" s="53">
        <v>0</v>
      </c>
      <c r="I598" s="53">
        <v>725616.83</v>
      </c>
      <c r="J598" s="53">
        <v>83.404233333333323</v>
      </c>
      <c r="K598" s="53">
        <v>0</v>
      </c>
      <c r="L598" s="53">
        <v>0</v>
      </c>
      <c r="M598" s="53">
        <v>725616.83</v>
      </c>
      <c r="N598" s="53">
        <v>0</v>
      </c>
      <c r="O598" s="53">
        <v>725616.83</v>
      </c>
      <c r="P598" s="53">
        <v>0</v>
      </c>
      <c r="Q598" s="53">
        <v>0</v>
      </c>
      <c r="R598" s="53">
        <v>0</v>
      </c>
      <c r="S598" s="3" t="s">
        <v>111</v>
      </c>
      <c r="T598" s="3" t="s">
        <v>112</v>
      </c>
      <c r="U598" s="3" t="s">
        <v>113</v>
      </c>
      <c r="V598" s="3" t="s">
        <v>112</v>
      </c>
      <c r="W598" s="3" t="s">
        <v>33</v>
      </c>
      <c r="X598" s="3" t="s">
        <v>114</v>
      </c>
      <c r="Y598" s="3" t="s">
        <v>35</v>
      </c>
      <c r="Z598" s="54">
        <v>45136</v>
      </c>
      <c r="AA598" s="54">
        <v>45747</v>
      </c>
      <c r="AB598" s="3" t="s">
        <v>36</v>
      </c>
      <c r="AC598" s="53">
        <v>870000</v>
      </c>
      <c r="AD598" s="3" t="s">
        <v>113</v>
      </c>
      <c r="AE598" s="3" t="s">
        <v>37</v>
      </c>
    </row>
    <row r="599" spans="1:31" x14ac:dyDescent="0.3">
      <c r="A599" s="3" t="s">
        <v>1260</v>
      </c>
      <c r="B599" s="3" t="s">
        <v>1261</v>
      </c>
      <c r="C599" s="3" t="s">
        <v>1860</v>
      </c>
      <c r="D599" s="53">
        <v>870000</v>
      </c>
      <c r="E599" s="53">
        <v>870000</v>
      </c>
      <c r="F599" s="53">
        <v>0</v>
      </c>
      <c r="G599" s="53">
        <v>0</v>
      </c>
      <c r="H599" s="53">
        <v>0</v>
      </c>
      <c r="I599" s="53">
        <v>727119.81</v>
      </c>
      <c r="J599" s="53">
        <v>83.576989655172426</v>
      </c>
      <c r="K599" s="53">
        <v>0</v>
      </c>
      <c r="L599" s="53">
        <v>0</v>
      </c>
      <c r="M599" s="53">
        <v>727119.81</v>
      </c>
      <c r="N599" s="53">
        <v>0</v>
      </c>
      <c r="O599" s="53">
        <v>727119.81</v>
      </c>
      <c r="P599" s="53">
        <v>0</v>
      </c>
      <c r="Q599" s="53">
        <v>0</v>
      </c>
      <c r="R599" s="53">
        <v>0</v>
      </c>
      <c r="S599" s="3" t="s">
        <v>111</v>
      </c>
      <c r="T599" s="3" t="s">
        <v>112</v>
      </c>
      <c r="U599" s="3" t="s">
        <v>113</v>
      </c>
      <c r="V599" s="3" t="s">
        <v>112</v>
      </c>
      <c r="W599" s="3" t="s">
        <v>33</v>
      </c>
      <c r="X599" s="3" t="s">
        <v>114</v>
      </c>
      <c r="Y599" s="3" t="s">
        <v>35</v>
      </c>
      <c r="Z599" s="54">
        <v>45136</v>
      </c>
      <c r="AA599" s="54">
        <v>45747</v>
      </c>
      <c r="AB599" s="3" t="s">
        <v>36</v>
      </c>
      <c r="AC599" s="53">
        <v>870000</v>
      </c>
      <c r="AD599" s="3" t="s">
        <v>113</v>
      </c>
      <c r="AE599" s="3" t="s">
        <v>37</v>
      </c>
    </row>
    <row r="600" spans="1:31" x14ac:dyDescent="0.3">
      <c r="A600" s="3" t="s">
        <v>1264</v>
      </c>
      <c r="B600" s="3" t="s">
        <v>1265</v>
      </c>
      <c r="C600" s="3" t="s">
        <v>1860</v>
      </c>
      <c r="D600" s="53">
        <v>1157000</v>
      </c>
      <c r="E600" s="53">
        <v>1157000</v>
      </c>
      <c r="F600" s="53">
        <v>0</v>
      </c>
      <c r="G600" s="53">
        <v>0</v>
      </c>
      <c r="H600" s="53">
        <v>0</v>
      </c>
      <c r="I600" s="53">
        <v>1152047.8600000001</v>
      </c>
      <c r="J600" s="53">
        <v>99.571984442523771</v>
      </c>
      <c r="K600" s="53">
        <v>0</v>
      </c>
      <c r="L600" s="53">
        <v>0</v>
      </c>
      <c r="M600" s="53">
        <v>1152047.8600000001</v>
      </c>
      <c r="N600" s="53">
        <v>0</v>
      </c>
      <c r="O600" s="53">
        <v>1152047.8600000001</v>
      </c>
      <c r="P600" s="53">
        <v>0</v>
      </c>
      <c r="Q600" s="53">
        <v>0</v>
      </c>
      <c r="R600" s="53">
        <v>0</v>
      </c>
      <c r="S600" s="3" t="s">
        <v>111</v>
      </c>
      <c r="T600" s="3" t="s">
        <v>112</v>
      </c>
      <c r="U600" s="3" t="s">
        <v>113</v>
      </c>
      <c r="V600" s="3" t="s">
        <v>112</v>
      </c>
      <c r="W600" s="3" t="s">
        <v>33</v>
      </c>
      <c r="X600" s="3" t="s">
        <v>114</v>
      </c>
      <c r="Y600" s="3" t="s">
        <v>35</v>
      </c>
      <c r="Z600" s="54">
        <v>45136</v>
      </c>
      <c r="AA600" s="54">
        <v>45747</v>
      </c>
      <c r="AB600" s="3" t="s">
        <v>36</v>
      </c>
      <c r="AC600" s="53">
        <v>1157000</v>
      </c>
      <c r="AD600" s="3" t="s">
        <v>113</v>
      </c>
      <c r="AE600" s="3" t="s">
        <v>37</v>
      </c>
    </row>
    <row r="601" spans="1:31" x14ac:dyDescent="0.3">
      <c r="A601" s="3" t="s">
        <v>1266</v>
      </c>
      <c r="B601" s="3" t="s">
        <v>1267</v>
      </c>
      <c r="C601" s="3" t="s">
        <v>1853</v>
      </c>
      <c r="D601" s="53">
        <v>2800000</v>
      </c>
      <c r="E601" s="53">
        <v>2800000</v>
      </c>
      <c r="F601" s="53">
        <v>619.84</v>
      </c>
      <c r="G601" s="53">
        <v>0</v>
      </c>
      <c r="H601" s="53">
        <v>0</v>
      </c>
      <c r="I601" s="53">
        <v>2798916.39</v>
      </c>
      <c r="J601" s="53">
        <v>99.961299642857142</v>
      </c>
      <c r="K601" s="53">
        <v>0</v>
      </c>
      <c r="L601" s="53">
        <v>0</v>
      </c>
      <c r="M601" s="53">
        <v>2798916.39</v>
      </c>
      <c r="N601" s="53">
        <v>0</v>
      </c>
      <c r="O601" s="53">
        <v>2799536.23</v>
      </c>
      <c r="P601" s="53">
        <v>0</v>
      </c>
      <c r="Q601" s="53">
        <v>0</v>
      </c>
      <c r="R601" s="53">
        <v>0</v>
      </c>
      <c r="S601" s="3" t="s">
        <v>30</v>
      </c>
      <c r="T601" s="3" t="s">
        <v>31</v>
      </c>
      <c r="U601" s="3" t="s">
        <v>32</v>
      </c>
      <c r="V601" s="3" t="s">
        <v>31</v>
      </c>
      <c r="W601" s="3" t="s">
        <v>33</v>
      </c>
      <c r="X601" s="3" t="s">
        <v>34</v>
      </c>
      <c r="Y601" s="3" t="s">
        <v>35</v>
      </c>
      <c r="Z601" s="54">
        <v>45017</v>
      </c>
      <c r="AA601" s="54">
        <v>45657</v>
      </c>
      <c r="AB601" s="3" t="s">
        <v>36</v>
      </c>
      <c r="AC601" s="53">
        <v>2800000</v>
      </c>
      <c r="AD601" s="3" t="s">
        <v>32</v>
      </c>
      <c r="AE601" s="3" t="s">
        <v>2231</v>
      </c>
    </row>
    <row r="602" spans="1:31" x14ac:dyDescent="0.3">
      <c r="A602" s="3" t="s">
        <v>1268</v>
      </c>
      <c r="B602" s="3" t="s">
        <v>1269</v>
      </c>
      <c r="C602" s="3" t="s">
        <v>1858</v>
      </c>
      <c r="D602" s="53">
        <v>4000000</v>
      </c>
      <c r="E602" s="53">
        <v>4000000</v>
      </c>
      <c r="F602" s="53">
        <v>0</v>
      </c>
      <c r="G602" s="53">
        <v>0</v>
      </c>
      <c r="H602" s="53">
        <v>0</v>
      </c>
      <c r="I602" s="53">
        <v>3985948.16</v>
      </c>
      <c r="J602" s="53">
        <v>99.648704000000009</v>
      </c>
      <c r="K602" s="53">
        <v>0</v>
      </c>
      <c r="L602" s="53">
        <v>0</v>
      </c>
      <c r="M602" s="53">
        <v>3985948.16</v>
      </c>
      <c r="N602" s="53">
        <v>0</v>
      </c>
      <c r="O602" s="53">
        <v>3985948.16</v>
      </c>
      <c r="P602" s="53">
        <v>0</v>
      </c>
      <c r="Q602" s="53">
        <v>0</v>
      </c>
      <c r="R602" s="53">
        <v>0</v>
      </c>
      <c r="S602" s="3" t="s">
        <v>1231</v>
      </c>
      <c r="T602" s="3" t="s">
        <v>51</v>
      </c>
      <c r="U602" s="3" t="s">
        <v>52</v>
      </c>
      <c r="V602" s="3" t="s">
        <v>51</v>
      </c>
      <c r="W602" s="3" t="s">
        <v>33</v>
      </c>
      <c r="X602" s="3" t="s">
        <v>53</v>
      </c>
      <c r="Y602" s="3" t="s">
        <v>44</v>
      </c>
      <c r="Z602" s="54">
        <v>45017</v>
      </c>
      <c r="AA602" s="54">
        <v>45747</v>
      </c>
      <c r="AB602" s="3" t="s">
        <v>36</v>
      </c>
      <c r="AC602" s="53">
        <v>4000000</v>
      </c>
      <c r="AD602" s="3" t="s">
        <v>52</v>
      </c>
      <c r="AE602" s="3" t="s">
        <v>37</v>
      </c>
    </row>
    <row r="603" spans="1:31" x14ac:dyDescent="0.3">
      <c r="A603" s="3" t="s">
        <v>1296</v>
      </c>
      <c r="B603" s="3" t="s">
        <v>1297</v>
      </c>
      <c r="C603" s="3" t="s">
        <v>1853</v>
      </c>
      <c r="D603" s="53">
        <v>3300000</v>
      </c>
      <c r="E603" s="53">
        <v>3300000</v>
      </c>
      <c r="F603" s="53">
        <v>0</v>
      </c>
      <c r="G603" s="53">
        <v>0</v>
      </c>
      <c r="H603" s="53">
        <v>0</v>
      </c>
      <c r="I603" s="53">
        <v>3272375.26</v>
      </c>
      <c r="J603" s="53">
        <v>99.162886666666665</v>
      </c>
      <c r="K603" s="53">
        <v>0</v>
      </c>
      <c r="L603" s="53">
        <v>0</v>
      </c>
      <c r="M603" s="53">
        <v>3272375.26</v>
      </c>
      <c r="N603" s="53">
        <v>0</v>
      </c>
      <c r="O603" s="53">
        <v>3272375.26</v>
      </c>
      <c r="P603" s="53">
        <v>0</v>
      </c>
      <c r="Q603" s="53">
        <v>0</v>
      </c>
      <c r="R603" s="53">
        <v>0</v>
      </c>
      <c r="S603" s="3" t="s">
        <v>30</v>
      </c>
      <c r="T603" s="3" t="s">
        <v>31</v>
      </c>
      <c r="U603" s="3" t="s">
        <v>32</v>
      </c>
      <c r="V603" s="3" t="s">
        <v>31</v>
      </c>
      <c r="W603" s="3" t="s">
        <v>33</v>
      </c>
      <c r="X603" s="3" t="s">
        <v>34</v>
      </c>
      <c r="Y603" s="3" t="s">
        <v>35</v>
      </c>
      <c r="Z603" s="54">
        <v>45017</v>
      </c>
      <c r="AA603" s="54">
        <v>45657</v>
      </c>
      <c r="AB603" s="3" t="s">
        <v>36</v>
      </c>
      <c r="AC603" s="53">
        <v>3300000</v>
      </c>
      <c r="AD603" s="3" t="s">
        <v>32</v>
      </c>
      <c r="AE603" s="3" t="s">
        <v>37</v>
      </c>
    </row>
    <row r="604" spans="1:31" x14ac:dyDescent="0.3">
      <c r="A604" s="3" t="s">
        <v>1294</v>
      </c>
      <c r="B604" s="3" t="s">
        <v>1295</v>
      </c>
      <c r="C604" s="3" t="s">
        <v>1853</v>
      </c>
      <c r="D604" s="53">
        <v>1200000</v>
      </c>
      <c r="E604" s="53">
        <v>1200000</v>
      </c>
      <c r="F604" s="53">
        <v>0</v>
      </c>
      <c r="G604" s="53">
        <v>0</v>
      </c>
      <c r="H604" s="53">
        <v>0</v>
      </c>
      <c r="I604" s="53">
        <v>1189919.22</v>
      </c>
      <c r="J604" s="53">
        <v>99.159935000000004</v>
      </c>
      <c r="K604" s="53">
        <v>0</v>
      </c>
      <c r="L604" s="53">
        <v>0</v>
      </c>
      <c r="M604" s="53">
        <v>1189919.22</v>
      </c>
      <c r="N604" s="53">
        <v>0</v>
      </c>
      <c r="O604" s="53">
        <v>1189919.22</v>
      </c>
      <c r="P604" s="53">
        <v>0</v>
      </c>
      <c r="Q604" s="53">
        <v>0</v>
      </c>
      <c r="R604" s="53">
        <v>0</v>
      </c>
      <c r="S604" s="3" t="s">
        <v>30</v>
      </c>
      <c r="T604" s="3" t="s">
        <v>31</v>
      </c>
      <c r="U604" s="3" t="s">
        <v>32</v>
      </c>
      <c r="V604" s="3" t="s">
        <v>31</v>
      </c>
      <c r="W604" s="3" t="s">
        <v>33</v>
      </c>
      <c r="X604" s="3" t="s">
        <v>34</v>
      </c>
      <c r="Y604" s="3" t="s">
        <v>44</v>
      </c>
      <c r="Z604" s="54">
        <v>45017</v>
      </c>
      <c r="AA604" s="54">
        <v>45657</v>
      </c>
      <c r="AB604" s="3" t="s">
        <v>36</v>
      </c>
      <c r="AC604" s="53">
        <v>1200000</v>
      </c>
      <c r="AD604" s="3" t="s">
        <v>32</v>
      </c>
      <c r="AE604" s="3" t="s">
        <v>37</v>
      </c>
    </row>
    <row r="605" spans="1:31" x14ac:dyDescent="0.3">
      <c r="A605" s="3" t="s">
        <v>1292</v>
      </c>
      <c r="B605" s="3" t="s">
        <v>1293</v>
      </c>
      <c r="C605" s="3" t="s">
        <v>1853</v>
      </c>
      <c r="D605" s="53">
        <v>1200000</v>
      </c>
      <c r="E605" s="53">
        <v>1200000</v>
      </c>
      <c r="F605" s="53">
        <v>0</v>
      </c>
      <c r="G605" s="53">
        <v>0</v>
      </c>
      <c r="H605" s="53">
        <v>0</v>
      </c>
      <c r="I605" s="53">
        <v>1199745.33</v>
      </c>
      <c r="J605" s="53">
        <v>99.978777500000007</v>
      </c>
      <c r="K605" s="53">
        <v>0</v>
      </c>
      <c r="L605" s="53">
        <v>0</v>
      </c>
      <c r="M605" s="53">
        <v>1199745.33</v>
      </c>
      <c r="N605" s="53">
        <v>0</v>
      </c>
      <c r="O605" s="53">
        <v>1199745.33</v>
      </c>
      <c r="P605" s="53">
        <v>0</v>
      </c>
      <c r="Q605" s="53">
        <v>0</v>
      </c>
      <c r="R605" s="53">
        <v>0</v>
      </c>
      <c r="S605" s="3" t="s">
        <v>30</v>
      </c>
      <c r="T605" s="3" t="s">
        <v>31</v>
      </c>
      <c r="U605" s="3" t="s">
        <v>32</v>
      </c>
      <c r="V605" s="3" t="s">
        <v>31</v>
      </c>
      <c r="W605" s="3" t="s">
        <v>33</v>
      </c>
      <c r="X605" s="3" t="s">
        <v>34</v>
      </c>
      <c r="Y605" s="3" t="s">
        <v>35</v>
      </c>
      <c r="Z605" s="54">
        <v>45017</v>
      </c>
      <c r="AA605" s="54">
        <v>45657</v>
      </c>
      <c r="AB605" s="3" t="s">
        <v>36</v>
      </c>
      <c r="AC605" s="53">
        <v>1200000</v>
      </c>
      <c r="AD605" s="3" t="s">
        <v>32</v>
      </c>
      <c r="AE605" s="3" t="s">
        <v>37</v>
      </c>
    </row>
    <row r="606" spans="1:31" x14ac:dyDescent="0.3">
      <c r="A606" s="3" t="s">
        <v>1290</v>
      </c>
      <c r="B606" s="3" t="s">
        <v>1291</v>
      </c>
      <c r="C606" s="3" t="s">
        <v>1853</v>
      </c>
      <c r="D606" s="53">
        <v>1800000</v>
      </c>
      <c r="E606" s="53">
        <v>1800000</v>
      </c>
      <c r="F606" s="53">
        <v>0</v>
      </c>
      <c r="G606" s="53">
        <v>0</v>
      </c>
      <c r="H606" s="53">
        <v>0</v>
      </c>
      <c r="I606" s="53">
        <v>1796335.75</v>
      </c>
      <c r="J606" s="53">
        <v>99.79643055555556</v>
      </c>
      <c r="K606" s="53">
        <v>0</v>
      </c>
      <c r="L606" s="53">
        <v>0</v>
      </c>
      <c r="M606" s="53">
        <v>1796335.75</v>
      </c>
      <c r="N606" s="53">
        <v>0</v>
      </c>
      <c r="O606" s="53">
        <v>1796335.75</v>
      </c>
      <c r="P606" s="53">
        <v>0</v>
      </c>
      <c r="Q606" s="53">
        <v>0</v>
      </c>
      <c r="R606" s="53">
        <v>0</v>
      </c>
      <c r="S606" s="3" t="s">
        <v>30</v>
      </c>
      <c r="T606" s="3" t="s">
        <v>31</v>
      </c>
      <c r="U606" s="3" t="s">
        <v>32</v>
      </c>
      <c r="V606" s="3" t="s">
        <v>31</v>
      </c>
      <c r="W606" s="3" t="s">
        <v>33</v>
      </c>
      <c r="X606" s="3" t="s">
        <v>34</v>
      </c>
      <c r="Y606" s="3" t="s">
        <v>35</v>
      </c>
      <c r="Z606" s="54">
        <v>45017</v>
      </c>
      <c r="AA606" s="54">
        <v>45657</v>
      </c>
      <c r="AB606" s="3" t="s">
        <v>36</v>
      </c>
      <c r="AC606" s="53">
        <v>1800000</v>
      </c>
      <c r="AD606" s="3" t="s">
        <v>32</v>
      </c>
      <c r="AE606" s="3" t="s">
        <v>37</v>
      </c>
    </row>
    <row r="607" spans="1:31" x14ac:dyDescent="0.3">
      <c r="A607" s="3" t="s">
        <v>1288</v>
      </c>
      <c r="B607" s="3" t="s">
        <v>1289</v>
      </c>
      <c r="C607" s="3" t="s">
        <v>1853</v>
      </c>
      <c r="D607" s="53">
        <v>2350000</v>
      </c>
      <c r="E607" s="53">
        <v>2350000</v>
      </c>
      <c r="F607" s="53">
        <v>0</v>
      </c>
      <c r="G607" s="53">
        <v>0</v>
      </c>
      <c r="H607" s="53">
        <v>0</v>
      </c>
      <c r="I607" s="53">
        <v>2347289.15</v>
      </c>
      <c r="J607" s="53">
        <v>99.884644680851054</v>
      </c>
      <c r="K607" s="53">
        <v>0</v>
      </c>
      <c r="L607" s="53">
        <v>0</v>
      </c>
      <c r="M607" s="53">
        <v>2347289.15</v>
      </c>
      <c r="N607" s="53">
        <v>0</v>
      </c>
      <c r="O607" s="53">
        <v>2347289.15</v>
      </c>
      <c r="P607" s="53">
        <v>0</v>
      </c>
      <c r="Q607" s="53">
        <v>0</v>
      </c>
      <c r="R607" s="53">
        <v>0</v>
      </c>
      <c r="S607" s="3" t="s">
        <v>30</v>
      </c>
      <c r="T607" s="3" t="s">
        <v>31</v>
      </c>
      <c r="U607" s="3" t="s">
        <v>32</v>
      </c>
      <c r="V607" s="3" t="s">
        <v>31</v>
      </c>
      <c r="W607" s="3" t="s">
        <v>33</v>
      </c>
      <c r="X607" s="3" t="s">
        <v>34</v>
      </c>
      <c r="Y607" s="3" t="s">
        <v>35</v>
      </c>
      <c r="Z607" s="54">
        <v>45017</v>
      </c>
      <c r="AA607" s="54">
        <v>45657</v>
      </c>
      <c r="AB607" s="3" t="s">
        <v>36</v>
      </c>
      <c r="AC607" s="53">
        <v>2350000</v>
      </c>
      <c r="AD607" s="3" t="s">
        <v>32</v>
      </c>
      <c r="AE607" s="3" t="s">
        <v>37</v>
      </c>
    </row>
    <row r="608" spans="1:31" x14ac:dyDescent="0.3">
      <c r="A608" s="3" t="s">
        <v>1286</v>
      </c>
      <c r="B608" s="3" t="s">
        <v>1287</v>
      </c>
      <c r="C608" s="3" t="s">
        <v>1853</v>
      </c>
      <c r="D608" s="53">
        <v>1200000</v>
      </c>
      <c r="E608" s="53">
        <v>1200000</v>
      </c>
      <c r="F608" s="53">
        <v>0</v>
      </c>
      <c r="G608" s="53">
        <v>0</v>
      </c>
      <c r="H608" s="53">
        <v>0</v>
      </c>
      <c r="I608" s="53">
        <v>1197752.05</v>
      </c>
      <c r="J608" s="53">
        <v>99.812670833333343</v>
      </c>
      <c r="K608" s="53">
        <v>0</v>
      </c>
      <c r="L608" s="53">
        <v>0</v>
      </c>
      <c r="M608" s="53">
        <v>1197752.05</v>
      </c>
      <c r="N608" s="53">
        <v>0</v>
      </c>
      <c r="O608" s="53">
        <v>1197752.05</v>
      </c>
      <c r="P608" s="53">
        <v>0</v>
      </c>
      <c r="Q608" s="53">
        <v>0</v>
      </c>
      <c r="R608" s="53">
        <v>0</v>
      </c>
      <c r="S608" s="3" t="s">
        <v>30</v>
      </c>
      <c r="T608" s="3" t="s">
        <v>31</v>
      </c>
      <c r="U608" s="3" t="s">
        <v>32</v>
      </c>
      <c r="V608" s="3" t="s">
        <v>31</v>
      </c>
      <c r="W608" s="3" t="s">
        <v>33</v>
      </c>
      <c r="X608" s="3" t="s">
        <v>34</v>
      </c>
      <c r="Y608" s="3" t="s">
        <v>35</v>
      </c>
      <c r="Z608" s="54">
        <v>45017</v>
      </c>
      <c r="AA608" s="54">
        <v>45657</v>
      </c>
      <c r="AB608" s="3" t="s">
        <v>36</v>
      </c>
      <c r="AC608" s="53">
        <v>1200000</v>
      </c>
      <c r="AD608" s="3" t="s">
        <v>32</v>
      </c>
      <c r="AE608" s="3" t="s">
        <v>37</v>
      </c>
    </row>
    <row r="609" spans="1:31" x14ac:dyDescent="0.3">
      <c r="A609" s="3" t="s">
        <v>1284</v>
      </c>
      <c r="B609" s="3" t="s">
        <v>1285</v>
      </c>
      <c r="C609" s="3" t="s">
        <v>1853</v>
      </c>
      <c r="D609" s="53">
        <v>1300000</v>
      </c>
      <c r="E609" s="53">
        <v>1300000</v>
      </c>
      <c r="F609" s="53">
        <v>0</v>
      </c>
      <c r="G609" s="53">
        <v>0</v>
      </c>
      <c r="H609" s="53">
        <v>0</v>
      </c>
      <c r="I609" s="53">
        <v>1289992.3899999999</v>
      </c>
      <c r="J609" s="53">
        <v>99.230183846153835</v>
      </c>
      <c r="K609" s="53">
        <v>0</v>
      </c>
      <c r="L609" s="53">
        <v>0</v>
      </c>
      <c r="M609" s="53">
        <v>1289992.3899999999</v>
      </c>
      <c r="N609" s="53">
        <v>0</v>
      </c>
      <c r="O609" s="53">
        <v>1289992.3899999999</v>
      </c>
      <c r="P609" s="53">
        <v>0</v>
      </c>
      <c r="Q609" s="53">
        <v>0</v>
      </c>
      <c r="R609" s="53">
        <v>0</v>
      </c>
      <c r="S609" s="3" t="s">
        <v>30</v>
      </c>
      <c r="T609" s="3" t="s">
        <v>31</v>
      </c>
      <c r="U609" s="3" t="s">
        <v>32</v>
      </c>
      <c r="V609" s="3" t="s">
        <v>31</v>
      </c>
      <c r="W609" s="3" t="s">
        <v>33</v>
      </c>
      <c r="X609" s="3" t="s">
        <v>34</v>
      </c>
      <c r="Y609" s="3" t="s">
        <v>35</v>
      </c>
      <c r="Z609" s="54">
        <v>45017</v>
      </c>
      <c r="AA609" s="54">
        <v>45657</v>
      </c>
      <c r="AB609" s="3" t="s">
        <v>36</v>
      </c>
      <c r="AC609" s="53">
        <v>1300000</v>
      </c>
      <c r="AD609" s="3" t="s">
        <v>32</v>
      </c>
      <c r="AE609" s="3" t="s">
        <v>37</v>
      </c>
    </row>
    <row r="610" spans="1:31" x14ac:dyDescent="0.3">
      <c r="A610" s="3" t="s">
        <v>1282</v>
      </c>
      <c r="B610" s="3" t="s">
        <v>1283</v>
      </c>
      <c r="C610" s="3" t="s">
        <v>1853</v>
      </c>
      <c r="D610" s="53">
        <v>1500000</v>
      </c>
      <c r="E610" s="53">
        <v>1500000</v>
      </c>
      <c r="F610" s="53">
        <v>0</v>
      </c>
      <c r="G610" s="53">
        <v>0</v>
      </c>
      <c r="H610" s="53">
        <v>0</v>
      </c>
      <c r="I610" s="53">
        <v>1499032.92</v>
      </c>
      <c r="J610" s="53">
        <v>99.935527999999991</v>
      </c>
      <c r="K610" s="53">
        <v>0</v>
      </c>
      <c r="L610" s="53">
        <v>0</v>
      </c>
      <c r="M610" s="53">
        <v>1499032.92</v>
      </c>
      <c r="N610" s="53">
        <v>0</v>
      </c>
      <c r="O610" s="53">
        <v>1499032.92</v>
      </c>
      <c r="P610" s="53">
        <v>0</v>
      </c>
      <c r="Q610" s="53">
        <v>0</v>
      </c>
      <c r="R610" s="53">
        <v>0</v>
      </c>
      <c r="S610" s="3" t="s">
        <v>30</v>
      </c>
      <c r="T610" s="3" t="s">
        <v>31</v>
      </c>
      <c r="U610" s="3" t="s">
        <v>32</v>
      </c>
      <c r="V610" s="3" t="s">
        <v>31</v>
      </c>
      <c r="W610" s="3" t="s">
        <v>33</v>
      </c>
      <c r="X610" s="3" t="s">
        <v>34</v>
      </c>
      <c r="Y610" s="3" t="s">
        <v>35</v>
      </c>
      <c r="Z610" s="54">
        <v>45017</v>
      </c>
      <c r="AA610" s="54">
        <v>45657</v>
      </c>
      <c r="AB610" s="3" t="s">
        <v>36</v>
      </c>
      <c r="AC610" s="53">
        <v>1500000</v>
      </c>
      <c r="AD610" s="3" t="s">
        <v>32</v>
      </c>
      <c r="AE610" s="3" t="s">
        <v>37</v>
      </c>
    </row>
    <row r="611" spans="1:31" x14ac:dyDescent="0.3">
      <c r="A611" s="3" t="s">
        <v>1280</v>
      </c>
      <c r="B611" s="3" t="s">
        <v>1281</v>
      </c>
      <c r="C611" s="3" t="s">
        <v>1853</v>
      </c>
      <c r="D611" s="53">
        <v>2200000</v>
      </c>
      <c r="E611" s="53">
        <v>2200000</v>
      </c>
      <c r="F611" s="53">
        <v>0</v>
      </c>
      <c r="G611" s="53">
        <v>0</v>
      </c>
      <c r="H611" s="53">
        <v>0</v>
      </c>
      <c r="I611" s="53">
        <v>2198905.19</v>
      </c>
      <c r="J611" s="53">
        <v>99.950235909090907</v>
      </c>
      <c r="K611" s="53">
        <v>0</v>
      </c>
      <c r="L611" s="53">
        <v>0</v>
      </c>
      <c r="M611" s="53">
        <v>2198905.19</v>
      </c>
      <c r="N611" s="53">
        <v>0</v>
      </c>
      <c r="O611" s="53">
        <v>2198905.19</v>
      </c>
      <c r="P611" s="53">
        <v>0</v>
      </c>
      <c r="Q611" s="53">
        <v>0</v>
      </c>
      <c r="R611" s="53">
        <v>0</v>
      </c>
      <c r="S611" s="3" t="s">
        <v>30</v>
      </c>
      <c r="T611" s="3" t="s">
        <v>31</v>
      </c>
      <c r="U611" s="3" t="s">
        <v>32</v>
      </c>
      <c r="V611" s="3" t="s">
        <v>31</v>
      </c>
      <c r="W611" s="3" t="s">
        <v>33</v>
      </c>
      <c r="X611" s="3" t="s">
        <v>34</v>
      </c>
      <c r="Y611" s="3" t="s">
        <v>35</v>
      </c>
      <c r="Z611" s="54">
        <v>45017</v>
      </c>
      <c r="AA611" s="54">
        <v>45657</v>
      </c>
      <c r="AB611" s="3" t="s">
        <v>36</v>
      </c>
      <c r="AC611" s="53">
        <v>2200000</v>
      </c>
      <c r="AD611" s="3" t="s">
        <v>32</v>
      </c>
      <c r="AE611" s="3" t="s">
        <v>37</v>
      </c>
    </row>
    <row r="612" spans="1:31" x14ac:dyDescent="0.3">
      <c r="A612" s="3" t="s">
        <v>1278</v>
      </c>
      <c r="B612" s="3" t="s">
        <v>1279</v>
      </c>
      <c r="C612" s="3" t="s">
        <v>1853</v>
      </c>
      <c r="D612" s="53">
        <v>1100000</v>
      </c>
      <c r="E612" s="53">
        <v>1100000</v>
      </c>
      <c r="F612" s="53">
        <v>0</v>
      </c>
      <c r="G612" s="53">
        <v>0</v>
      </c>
      <c r="H612" s="53">
        <v>0</v>
      </c>
      <c r="I612" s="53">
        <v>1099599.23</v>
      </c>
      <c r="J612" s="53">
        <v>99.96356636363636</v>
      </c>
      <c r="K612" s="53">
        <v>0</v>
      </c>
      <c r="L612" s="53">
        <v>0</v>
      </c>
      <c r="M612" s="53">
        <v>1099599.23</v>
      </c>
      <c r="N612" s="53">
        <v>0</v>
      </c>
      <c r="O612" s="53">
        <v>1099599.23</v>
      </c>
      <c r="P612" s="53">
        <v>0</v>
      </c>
      <c r="Q612" s="53">
        <v>0</v>
      </c>
      <c r="R612" s="53">
        <v>0</v>
      </c>
      <c r="S612" s="3" t="s">
        <v>30</v>
      </c>
      <c r="T612" s="3" t="s">
        <v>31</v>
      </c>
      <c r="U612" s="3" t="s">
        <v>32</v>
      </c>
      <c r="V612" s="3" t="s">
        <v>31</v>
      </c>
      <c r="W612" s="3" t="s">
        <v>33</v>
      </c>
      <c r="X612" s="3" t="s">
        <v>34</v>
      </c>
      <c r="Y612" s="3" t="s">
        <v>35</v>
      </c>
      <c r="Z612" s="54">
        <v>45017</v>
      </c>
      <c r="AA612" s="54">
        <v>45657</v>
      </c>
      <c r="AB612" s="3" t="s">
        <v>36</v>
      </c>
      <c r="AC612" s="53">
        <v>1100000</v>
      </c>
      <c r="AD612" s="3" t="s">
        <v>32</v>
      </c>
      <c r="AE612" s="3" t="s">
        <v>37</v>
      </c>
    </row>
    <row r="613" spans="1:31" x14ac:dyDescent="0.3">
      <c r="A613" s="3" t="s">
        <v>1276</v>
      </c>
      <c r="B613" s="3" t="s">
        <v>1277</v>
      </c>
      <c r="C613" s="3" t="s">
        <v>1853</v>
      </c>
      <c r="D613" s="53">
        <v>1000000</v>
      </c>
      <c r="E613" s="53">
        <v>1000000</v>
      </c>
      <c r="F613" s="53">
        <v>0</v>
      </c>
      <c r="G613" s="53">
        <v>0</v>
      </c>
      <c r="H613" s="53">
        <v>0</v>
      </c>
      <c r="I613" s="53">
        <v>981400.88</v>
      </c>
      <c r="J613" s="53">
        <v>98.140088000000006</v>
      </c>
      <c r="K613" s="53">
        <v>0</v>
      </c>
      <c r="L613" s="53">
        <v>0</v>
      </c>
      <c r="M613" s="53">
        <v>981400.88</v>
      </c>
      <c r="N613" s="53">
        <v>0</v>
      </c>
      <c r="O613" s="53">
        <v>981400.88</v>
      </c>
      <c r="P613" s="53">
        <v>0</v>
      </c>
      <c r="Q613" s="53">
        <v>0</v>
      </c>
      <c r="R613" s="53">
        <v>0</v>
      </c>
      <c r="S613" s="3" t="s">
        <v>30</v>
      </c>
      <c r="T613" s="3" t="s">
        <v>31</v>
      </c>
      <c r="U613" s="3" t="s">
        <v>32</v>
      </c>
      <c r="V613" s="3" t="s">
        <v>31</v>
      </c>
      <c r="W613" s="3" t="s">
        <v>33</v>
      </c>
      <c r="X613" s="3" t="s">
        <v>34</v>
      </c>
      <c r="Y613" s="3" t="s">
        <v>35</v>
      </c>
      <c r="Z613" s="54">
        <v>45017</v>
      </c>
      <c r="AA613" s="54">
        <v>45657</v>
      </c>
      <c r="AB613" s="3" t="s">
        <v>36</v>
      </c>
      <c r="AC613" s="53">
        <v>1000000</v>
      </c>
      <c r="AD613" s="3" t="s">
        <v>32</v>
      </c>
      <c r="AE613" s="3" t="s">
        <v>37</v>
      </c>
    </row>
    <row r="614" spans="1:31" x14ac:dyDescent="0.3">
      <c r="A614" s="3" t="s">
        <v>1274</v>
      </c>
      <c r="B614" s="3" t="s">
        <v>1275</v>
      </c>
      <c r="C614" s="3" t="s">
        <v>1853</v>
      </c>
      <c r="D614" s="53">
        <v>2800000</v>
      </c>
      <c r="E614" s="53">
        <v>2800000</v>
      </c>
      <c r="F614" s="53">
        <v>0</v>
      </c>
      <c r="G614" s="53">
        <v>0</v>
      </c>
      <c r="H614" s="53">
        <v>0</v>
      </c>
      <c r="I614" s="53">
        <v>2799625.4</v>
      </c>
      <c r="J614" s="53">
        <v>99.986621428571425</v>
      </c>
      <c r="K614" s="53">
        <v>0</v>
      </c>
      <c r="L614" s="53">
        <v>0</v>
      </c>
      <c r="M614" s="53">
        <v>2799625.4</v>
      </c>
      <c r="N614" s="53">
        <v>0</v>
      </c>
      <c r="O614" s="53">
        <v>2799625.4</v>
      </c>
      <c r="P614" s="53">
        <v>0</v>
      </c>
      <c r="Q614" s="53">
        <v>-81</v>
      </c>
      <c r="R614" s="53">
        <v>0</v>
      </c>
      <c r="S614" s="3" t="s">
        <v>1001</v>
      </c>
      <c r="T614" s="3" t="s">
        <v>31</v>
      </c>
      <c r="U614" s="3" t="s">
        <v>32</v>
      </c>
      <c r="V614" s="3" t="s">
        <v>31</v>
      </c>
      <c r="W614" s="3" t="s">
        <v>33</v>
      </c>
      <c r="X614" s="3" t="s">
        <v>34</v>
      </c>
      <c r="Y614" s="3" t="s">
        <v>35</v>
      </c>
      <c r="Z614" s="54">
        <v>45017</v>
      </c>
      <c r="AA614" s="54">
        <v>45747</v>
      </c>
      <c r="AB614" s="3" t="s">
        <v>36</v>
      </c>
      <c r="AC614" s="53">
        <v>2800000</v>
      </c>
      <c r="AD614" s="3" t="s">
        <v>32</v>
      </c>
      <c r="AE614" s="3" t="s">
        <v>37</v>
      </c>
    </row>
    <row r="615" spans="1:31" x14ac:dyDescent="0.3">
      <c r="A615" s="3" t="s">
        <v>1272</v>
      </c>
      <c r="B615" s="3" t="s">
        <v>1273</v>
      </c>
      <c r="C615" s="3" t="s">
        <v>1853</v>
      </c>
      <c r="D615" s="53">
        <v>1800000</v>
      </c>
      <c r="E615" s="53">
        <v>1800000</v>
      </c>
      <c r="F615" s="53">
        <v>0</v>
      </c>
      <c r="G615" s="53">
        <v>0</v>
      </c>
      <c r="H615" s="53">
        <v>0</v>
      </c>
      <c r="I615" s="53">
        <v>1799201.76</v>
      </c>
      <c r="J615" s="53">
        <v>99.955653333333331</v>
      </c>
      <c r="K615" s="53">
        <v>0</v>
      </c>
      <c r="L615" s="53">
        <v>0</v>
      </c>
      <c r="M615" s="53">
        <v>1799201.76</v>
      </c>
      <c r="N615" s="53">
        <v>0</v>
      </c>
      <c r="O615" s="53">
        <v>1799201.76</v>
      </c>
      <c r="P615" s="53">
        <v>0</v>
      </c>
      <c r="Q615" s="53">
        <v>0</v>
      </c>
      <c r="R615" s="53">
        <v>0</v>
      </c>
      <c r="S615" s="3" t="s">
        <v>30</v>
      </c>
      <c r="T615" s="3" t="s">
        <v>31</v>
      </c>
      <c r="U615" s="3" t="s">
        <v>32</v>
      </c>
      <c r="V615" s="3" t="s">
        <v>31</v>
      </c>
      <c r="W615" s="3" t="s">
        <v>33</v>
      </c>
      <c r="X615" s="3" t="s">
        <v>34</v>
      </c>
      <c r="Y615" s="3" t="s">
        <v>35</v>
      </c>
      <c r="Z615" s="54">
        <v>45017</v>
      </c>
      <c r="AA615" s="54">
        <v>45747</v>
      </c>
      <c r="AB615" s="3" t="s">
        <v>36</v>
      </c>
      <c r="AC615" s="53">
        <v>1800000</v>
      </c>
      <c r="AD615" s="3" t="s">
        <v>32</v>
      </c>
      <c r="AE615" s="3" t="s">
        <v>37</v>
      </c>
    </row>
    <row r="616" spans="1:31" x14ac:dyDescent="0.3">
      <c r="A616" s="3" t="s">
        <v>1311</v>
      </c>
      <c r="B616" s="3" t="s">
        <v>1312</v>
      </c>
      <c r="C616" s="3" t="s">
        <v>1854</v>
      </c>
      <c r="D616" s="53">
        <v>3100000</v>
      </c>
      <c r="E616" s="53">
        <v>3100000</v>
      </c>
      <c r="F616" s="53">
        <v>0</v>
      </c>
      <c r="G616" s="53">
        <v>0</v>
      </c>
      <c r="H616" s="53">
        <v>0</v>
      </c>
      <c r="I616" s="53">
        <v>3092101.41</v>
      </c>
      <c r="J616" s="53">
        <v>99.745206774193548</v>
      </c>
      <c r="K616" s="53">
        <v>0</v>
      </c>
      <c r="L616" s="53">
        <v>0</v>
      </c>
      <c r="M616" s="53">
        <v>3092101.41</v>
      </c>
      <c r="N616" s="53">
        <v>0</v>
      </c>
      <c r="O616" s="53">
        <v>3092101.41</v>
      </c>
      <c r="P616" s="53">
        <v>0</v>
      </c>
      <c r="Q616" s="53">
        <v>0</v>
      </c>
      <c r="R616" s="53">
        <v>0</v>
      </c>
      <c r="S616" s="3" t="s">
        <v>72</v>
      </c>
      <c r="T616" s="3" t="s">
        <v>41</v>
      </c>
      <c r="U616" s="3" t="s">
        <v>42</v>
      </c>
      <c r="V616" s="3" t="s">
        <v>41</v>
      </c>
      <c r="W616" s="3" t="s">
        <v>33</v>
      </c>
      <c r="X616" s="3" t="s">
        <v>43</v>
      </c>
      <c r="Y616" s="3" t="s">
        <v>35</v>
      </c>
      <c r="Z616" s="54">
        <v>45137</v>
      </c>
      <c r="AA616" s="54">
        <v>45504</v>
      </c>
      <c r="AB616" s="3" t="s">
        <v>36</v>
      </c>
      <c r="AC616" s="53">
        <v>3100000</v>
      </c>
      <c r="AD616" s="3" t="s">
        <v>42</v>
      </c>
      <c r="AE616" s="3" t="s">
        <v>37</v>
      </c>
    </row>
    <row r="617" spans="1:31" x14ac:dyDescent="0.3">
      <c r="A617" s="3" t="s">
        <v>1313</v>
      </c>
      <c r="B617" s="3" t="s">
        <v>1314</v>
      </c>
      <c r="C617" s="3" t="s">
        <v>1854</v>
      </c>
      <c r="D617" s="53">
        <v>14000000</v>
      </c>
      <c r="E617" s="53">
        <v>14000000</v>
      </c>
      <c r="F617" s="53">
        <v>2458276.9900000002</v>
      </c>
      <c r="G617" s="53">
        <v>0</v>
      </c>
      <c r="H617" s="53">
        <v>0</v>
      </c>
      <c r="I617" s="53">
        <v>11247939.75</v>
      </c>
      <c r="J617" s="53">
        <v>80.342426785714281</v>
      </c>
      <c r="K617" s="53">
        <v>0</v>
      </c>
      <c r="L617" s="53">
        <v>0</v>
      </c>
      <c r="M617" s="53">
        <v>8869076.7300000004</v>
      </c>
      <c r="N617" s="53">
        <v>2378863.02</v>
      </c>
      <c r="O617" s="53">
        <v>13706216.74</v>
      </c>
      <c r="P617" s="53">
        <v>0</v>
      </c>
      <c r="Q617" s="53">
        <v>0</v>
      </c>
      <c r="R617" s="53">
        <v>0</v>
      </c>
      <c r="S617" s="3" t="s">
        <v>72</v>
      </c>
      <c r="T617" s="3" t="s">
        <v>41</v>
      </c>
      <c r="U617" s="3" t="s">
        <v>42</v>
      </c>
      <c r="V617" s="3" t="s">
        <v>29</v>
      </c>
      <c r="W617" s="3" t="s">
        <v>33</v>
      </c>
      <c r="X617" s="3" t="s">
        <v>43</v>
      </c>
      <c r="Y617" s="3" t="s">
        <v>784</v>
      </c>
      <c r="Z617" s="54">
        <v>45137</v>
      </c>
      <c r="AA617" s="54">
        <v>45866</v>
      </c>
      <c r="AB617" s="3" t="s">
        <v>36</v>
      </c>
      <c r="AC617" s="53">
        <v>14000000</v>
      </c>
      <c r="AD617" s="3" t="s">
        <v>29</v>
      </c>
      <c r="AE617" s="3" t="s">
        <v>45</v>
      </c>
    </row>
    <row r="618" spans="1:31" x14ac:dyDescent="0.3">
      <c r="A618" s="3" t="s">
        <v>1349</v>
      </c>
      <c r="B618" s="3" t="s">
        <v>1350</v>
      </c>
      <c r="C618" s="3" t="s">
        <v>1853</v>
      </c>
      <c r="D618" s="53">
        <v>1300000</v>
      </c>
      <c r="E618" s="53">
        <v>1300000</v>
      </c>
      <c r="F618" s="53">
        <v>0</v>
      </c>
      <c r="G618" s="53">
        <v>0</v>
      </c>
      <c r="H618" s="53">
        <v>0</v>
      </c>
      <c r="I618" s="53">
        <v>1118148.6499999999</v>
      </c>
      <c r="J618" s="53">
        <v>86.011434615384601</v>
      </c>
      <c r="K618" s="53">
        <v>0</v>
      </c>
      <c r="L618" s="53">
        <v>0</v>
      </c>
      <c r="M618" s="53">
        <v>1118148.6499999999</v>
      </c>
      <c r="N618" s="53">
        <v>0</v>
      </c>
      <c r="O618" s="53">
        <v>1118148.6499999999</v>
      </c>
      <c r="P618" s="53">
        <v>0</v>
      </c>
      <c r="Q618" s="53">
        <v>0</v>
      </c>
      <c r="R618" s="53">
        <v>0</v>
      </c>
      <c r="S618" s="3" t="s">
        <v>30</v>
      </c>
      <c r="T618" s="3" t="s">
        <v>31</v>
      </c>
      <c r="U618" s="3" t="s">
        <v>32</v>
      </c>
      <c r="V618" s="3" t="s">
        <v>31</v>
      </c>
      <c r="W618" s="3" t="s">
        <v>33</v>
      </c>
      <c r="X618" s="3" t="s">
        <v>34</v>
      </c>
      <c r="Y618" s="3" t="s">
        <v>35</v>
      </c>
      <c r="Z618" s="54">
        <v>45017</v>
      </c>
      <c r="AA618" s="54">
        <v>45747</v>
      </c>
      <c r="AB618" s="3" t="s">
        <v>36</v>
      </c>
      <c r="AC618" s="53">
        <v>1300000</v>
      </c>
      <c r="AD618" s="3" t="s">
        <v>32</v>
      </c>
      <c r="AE618" s="3" t="s">
        <v>37</v>
      </c>
    </row>
    <row r="619" spans="1:31" x14ac:dyDescent="0.3">
      <c r="A619" s="3" t="s">
        <v>1384</v>
      </c>
      <c r="B619" s="3" t="s">
        <v>1385</v>
      </c>
      <c r="C619" s="3" t="s">
        <v>1853</v>
      </c>
      <c r="D619" s="53">
        <v>2200000</v>
      </c>
      <c r="E619" s="53">
        <v>2200000</v>
      </c>
      <c r="F619" s="53">
        <v>0</v>
      </c>
      <c r="G619" s="53">
        <v>0</v>
      </c>
      <c r="H619" s="53">
        <v>0</v>
      </c>
      <c r="I619" s="53">
        <v>2199884.1</v>
      </c>
      <c r="J619" s="53">
        <v>99.994731818181819</v>
      </c>
      <c r="K619" s="53">
        <v>0</v>
      </c>
      <c r="L619" s="53">
        <v>0</v>
      </c>
      <c r="M619" s="53">
        <v>2199884.1</v>
      </c>
      <c r="N619" s="53">
        <v>0</v>
      </c>
      <c r="O619" s="53">
        <v>2199884.1</v>
      </c>
      <c r="P619" s="53">
        <v>0</v>
      </c>
      <c r="Q619" s="53">
        <v>0</v>
      </c>
      <c r="R619" s="53">
        <v>0</v>
      </c>
      <c r="S619" s="3" t="s">
        <v>30</v>
      </c>
      <c r="T619" s="3" t="s">
        <v>31</v>
      </c>
      <c r="U619" s="3" t="s">
        <v>32</v>
      </c>
      <c r="V619" s="3" t="s">
        <v>31</v>
      </c>
      <c r="W619" s="3" t="s">
        <v>33</v>
      </c>
      <c r="X619" s="3" t="s">
        <v>34</v>
      </c>
      <c r="Y619" s="3" t="s">
        <v>35</v>
      </c>
      <c r="Z619" s="54">
        <v>45017</v>
      </c>
      <c r="AA619" s="54">
        <v>45747</v>
      </c>
      <c r="AB619" s="3" t="s">
        <v>36</v>
      </c>
      <c r="AC619" s="53">
        <v>2200000</v>
      </c>
      <c r="AD619" s="3" t="s">
        <v>32</v>
      </c>
      <c r="AE619" s="3" t="s">
        <v>37</v>
      </c>
    </row>
    <row r="620" spans="1:31" x14ac:dyDescent="0.3">
      <c r="A620" s="3" t="s">
        <v>1347</v>
      </c>
      <c r="B620" s="3" t="s">
        <v>1348</v>
      </c>
      <c r="C620" s="3" t="s">
        <v>1853</v>
      </c>
      <c r="D620" s="53">
        <v>1800000</v>
      </c>
      <c r="E620" s="53">
        <v>1800000</v>
      </c>
      <c r="F620" s="53">
        <v>0</v>
      </c>
      <c r="G620" s="53">
        <v>0</v>
      </c>
      <c r="H620" s="53">
        <v>0</v>
      </c>
      <c r="I620" s="53">
        <v>1714246.51</v>
      </c>
      <c r="J620" s="53">
        <v>95.235917222222227</v>
      </c>
      <c r="K620" s="53">
        <v>0</v>
      </c>
      <c r="L620" s="53">
        <v>0</v>
      </c>
      <c r="M620" s="53">
        <v>1714246.51</v>
      </c>
      <c r="N620" s="53">
        <v>0</v>
      </c>
      <c r="O620" s="53">
        <v>1714246.51</v>
      </c>
      <c r="P620" s="53">
        <v>0</v>
      </c>
      <c r="Q620" s="53">
        <v>0</v>
      </c>
      <c r="R620" s="53">
        <v>0</v>
      </c>
      <c r="S620" s="3" t="s">
        <v>30</v>
      </c>
      <c r="T620" s="3" t="s">
        <v>31</v>
      </c>
      <c r="U620" s="3" t="s">
        <v>32</v>
      </c>
      <c r="V620" s="3" t="s">
        <v>31</v>
      </c>
      <c r="W620" s="3" t="s">
        <v>33</v>
      </c>
      <c r="X620" s="3" t="s">
        <v>34</v>
      </c>
      <c r="Y620" s="3" t="s">
        <v>35</v>
      </c>
      <c r="Z620" s="54">
        <v>45017</v>
      </c>
      <c r="AA620" s="54">
        <v>45747</v>
      </c>
      <c r="AB620" s="3" t="s">
        <v>36</v>
      </c>
      <c r="AC620" s="53">
        <v>1800000</v>
      </c>
      <c r="AD620" s="3" t="s">
        <v>32</v>
      </c>
      <c r="AE620" s="3" t="s">
        <v>37</v>
      </c>
    </row>
    <row r="621" spans="1:31" x14ac:dyDescent="0.3">
      <c r="A621" s="3" t="s">
        <v>1345</v>
      </c>
      <c r="B621" s="3" t="s">
        <v>1346</v>
      </c>
      <c r="C621" s="3" t="s">
        <v>1853</v>
      </c>
      <c r="D621" s="53">
        <v>2000000</v>
      </c>
      <c r="E621" s="53">
        <v>2000000</v>
      </c>
      <c r="F621" s="53">
        <v>0</v>
      </c>
      <c r="G621" s="53">
        <v>0</v>
      </c>
      <c r="H621" s="53">
        <v>0</v>
      </c>
      <c r="I621" s="53">
        <v>1997821.92</v>
      </c>
      <c r="J621" s="53">
        <v>99.89109599999999</v>
      </c>
      <c r="K621" s="53">
        <v>0</v>
      </c>
      <c r="L621" s="53">
        <v>0</v>
      </c>
      <c r="M621" s="53">
        <v>1997821.92</v>
      </c>
      <c r="N621" s="53">
        <v>0</v>
      </c>
      <c r="O621" s="53">
        <v>1997821.92</v>
      </c>
      <c r="P621" s="53">
        <v>0</v>
      </c>
      <c r="Q621" s="53">
        <v>0</v>
      </c>
      <c r="R621" s="53">
        <v>0</v>
      </c>
      <c r="S621" s="3" t="s">
        <v>30</v>
      </c>
      <c r="T621" s="3" t="s">
        <v>31</v>
      </c>
      <c r="U621" s="3" t="s">
        <v>32</v>
      </c>
      <c r="V621" s="3" t="s">
        <v>31</v>
      </c>
      <c r="W621" s="3" t="s">
        <v>33</v>
      </c>
      <c r="X621" s="3" t="s">
        <v>34</v>
      </c>
      <c r="Y621" s="3" t="s">
        <v>86</v>
      </c>
      <c r="Z621" s="54">
        <v>45017</v>
      </c>
      <c r="AA621" s="54">
        <v>45747</v>
      </c>
      <c r="AB621" s="3" t="s">
        <v>36</v>
      </c>
      <c r="AC621" s="53">
        <v>2000000</v>
      </c>
      <c r="AD621" s="3" t="s">
        <v>32</v>
      </c>
      <c r="AE621" s="3" t="s">
        <v>37</v>
      </c>
    </row>
    <row r="622" spans="1:31" x14ac:dyDescent="0.3">
      <c r="A622" s="3" t="s">
        <v>1343</v>
      </c>
      <c r="B622" s="3" t="s">
        <v>1344</v>
      </c>
      <c r="C622" s="3" t="s">
        <v>1853</v>
      </c>
      <c r="D622" s="53">
        <v>26200000</v>
      </c>
      <c r="E622" s="53">
        <v>26200000</v>
      </c>
      <c r="F622" s="53">
        <v>6403473.1500000004</v>
      </c>
      <c r="G622" s="53">
        <v>0</v>
      </c>
      <c r="H622" s="53">
        <v>0</v>
      </c>
      <c r="I622" s="53">
        <v>19484982.579999998</v>
      </c>
      <c r="J622" s="53">
        <v>74.370162519083962</v>
      </c>
      <c r="K622" s="53">
        <v>0</v>
      </c>
      <c r="L622" s="53">
        <v>0</v>
      </c>
      <c r="M622" s="53">
        <v>18483153.34</v>
      </c>
      <c r="N622" s="53">
        <v>1001829.24</v>
      </c>
      <c r="O622" s="53">
        <v>25888455.73</v>
      </c>
      <c r="P622" s="53">
        <v>0</v>
      </c>
      <c r="Q622" s="53">
        <v>-23815.88</v>
      </c>
      <c r="R622" s="53">
        <v>0</v>
      </c>
      <c r="S622" s="3" t="s">
        <v>30</v>
      </c>
      <c r="T622" s="3" t="s">
        <v>31</v>
      </c>
      <c r="U622" s="3" t="s">
        <v>32</v>
      </c>
      <c r="V622" s="3" t="s">
        <v>31</v>
      </c>
      <c r="W622" s="3" t="s">
        <v>33</v>
      </c>
      <c r="X622" s="3" t="s">
        <v>34</v>
      </c>
      <c r="Y622" s="3" t="s">
        <v>317</v>
      </c>
      <c r="Z622" s="54">
        <v>45017</v>
      </c>
      <c r="AA622" s="54">
        <v>46112</v>
      </c>
      <c r="AB622" s="3" t="s">
        <v>36</v>
      </c>
      <c r="AC622" s="53">
        <v>26200000</v>
      </c>
      <c r="AD622" s="3" t="s">
        <v>32</v>
      </c>
      <c r="AE622" s="3" t="s">
        <v>45</v>
      </c>
    </row>
    <row r="623" spans="1:31" x14ac:dyDescent="0.3">
      <c r="A623" s="3" t="s">
        <v>1331</v>
      </c>
      <c r="B623" s="3" t="s">
        <v>1332</v>
      </c>
      <c r="C623" s="3" t="s">
        <v>1856</v>
      </c>
      <c r="D623" s="53">
        <v>600000</v>
      </c>
      <c r="E623" s="53">
        <v>600000</v>
      </c>
      <c r="F623" s="53">
        <v>0</v>
      </c>
      <c r="G623" s="53">
        <v>0</v>
      </c>
      <c r="H623" s="53">
        <v>0</v>
      </c>
      <c r="I623" s="53">
        <v>561819.1</v>
      </c>
      <c r="J623" s="53">
        <v>93.636516666666665</v>
      </c>
      <c r="K623" s="53">
        <v>0</v>
      </c>
      <c r="L623" s="53">
        <v>0</v>
      </c>
      <c r="M623" s="53">
        <v>561819.1</v>
      </c>
      <c r="N623" s="53">
        <v>0</v>
      </c>
      <c r="O623" s="53">
        <v>561819.1</v>
      </c>
      <c r="P623" s="53">
        <v>0</v>
      </c>
      <c r="Q623" s="53">
        <v>0</v>
      </c>
      <c r="R623" s="53">
        <v>0</v>
      </c>
      <c r="S623" s="3" t="s">
        <v>1333</v>
      </c>
      <c r="T623" s="3" t="s">
        <v>76</v>
      </c>
      <c r="U623" s="3" t="s">
        <v>77</v>
      </c>
      <c r="V623" s="3" t="s">
        <v>76</v>
      </c>
      <c r="W623" s="3" t="s">
        <v>33</v>
      </c>
      <c r="X623" s="3" t="s">
        <v>78</v>
      </c>
      <c r="Y623" s="3" t="s">
        <v>35</v>
      </c>
      <c r="Z623" s="54">
        <v>45017</v>
      </c>
      <c r="AA623" s="54">
        <v>45565</v>
      </c>
      <c r="AB623" s="3" t="s">
        <v>36</v>
      </c>
      <c r="AC623" s="53">
        <v>600000</v>
      </c>
      <c r="AD623" s="3" t="s">
        <v>77</v>
      </c>
      <c r="AE623" s="3" t="s">
        <v>37</v>
      </c>
    </row>
    <row r="624" spans="1:31" x14ac:dyDescent="0.3">
      <c r="A624" s="3" t="s">
        <v>1334</v>
      </c>
      <c r="B624" s="3" t="s">
        <v>1335</v>
      </c>
      <c r="C624" s="3" t="s">
        <v>1856</v>
      </c>
      <c r="D624" s="53">
        <v>900000</v>
      </c>
      <c r="E624" s="53">
        <v>900000</v>
      </c>
      <c r="F624" s="53">
        <v>0</v>
      </c>
      <c r="G624" s="53">
        <v>0</v>
      </c>
      <c r="H624" s="53">
        <v>0</v>
      </c>
      <c r="I624" s="53">
        <v>576524.89</v>
      </c>
      <c r="J624" s="53">
        <v>64.058321111111113</v>
      </c>
      <c r="K624" s="53">
        <v>0</v>
      </c>
      <c r="L624" s="53">
        <v>0</v>
      </c>
      <c r="M624" s="53">
        <v>576524.89</v>
      </c>
      <c r="N624" s="53">
        <v>0</v>
      </c>
      <c r="O624" s="53">
        <v>576524.89</v>
      </c>
      <c r="P624" s="53">
        <v>0</v>
      </c>
      <c r="Q624" s="53">
        <v>0</v>
      </c>
      <c r="R624" s="53">
        <v>0</v>
      </c>
      <c r="S624" s="3" t="s">
        <v>881</v>
      </c>
      <c r="T624" s="3" t="s">
        <v>76</v>
      </c>
      <c r="U624" s="3" t="s">
        <v>77</v>
      </c>
      <c r="V624" s="3" t="s">
        <v>76</v>
      </c>
      <c r="W624" s="3" t="s">
        <v>33</v>
      </c>
      <c r="X624" s="3" t="s">
        <v>78</v>
      </c>
      <c r="Y624" s="3" t="s">
        <v>35</v>
      </c>
      <c r="Z624" s="54">
        <v>45017</v>
      </c>
      <c r="AA624" s="54">
        <v>45565</v>
      </c>
      <c r="AB624" s="3" t="s">
        <v>36</v>
      </c>
      <c r="AC624" s="53">
        <v>900000</v>
      </c>
      <c r="AD624" s="3" t="s">
        <v>77</v>
      </c>
      <c r="AE624" s="3" t="s">
        <v>37</v>
      </c>
    </row>
    <row r="625" spans="1:31" x14ac:dyDescent="0.3">
      <c r="A625" s="3" t="s">
        <v>1327</v>
      </c>
      <c r="B625" s="3" t="s">
        <v>1328</v>
      </c>
      <c r="C625" s="3" t="s">
        <v>1856</v>
      </c>
      <c r="D625" s="53">
        <v>2550000</v>
      </c>
      <c r="E625" s="53">
        <v>2550000</v>
      </c>
      <c r="F625" s="53">
        <v>0</v>
      </c>
      <c r="G625" s="53">
        <v>0</v>
      </c>
      <c r="H625" s="53">
        <v>0</v>
      </c>
      <c r="I625" s="53">
        <v>2231517.73</v>
      </c>
      <c r="J625" s="53">
        <v>87.510499215686281</v>
      </c>
      <c r="K625" s="53">
        <v>0</v>
      </c>
      <c r="L625" s="53">
        <v>0</v>
      </c>
      <c r="M625" s="53">
        <v>2231517.73</v>
      </c>
      <c r="N625" s="53">
        <v>0</v>
      </c>
      <c r="O625" s="53">
        <v>2231517.73</v>
      </c>
      <c r="P625" s="53">
        <v>0</v>
      </c>
      <c r="Q625" s="53">
        <v>0</v>
      </c>
      <c r="R625" s="53">
        <v>0</v>
      </c>
      <c r="S625" s="3" t="s">
        <v>881</v>
      </c>
      <c r="T625" s="3" t="s">
        <v>76</v>
      </c>
      <c r="U625" s="3" t="s">
        <v>77</v>
      </c>
      <c r="V625" s="3" t="s">
        <v>76</v>
      </c>
      <c r="W625" s="3" t="s">
        <v>33</v>
      </c>
      <c r="X625" s="3" t="s">
        <v>78</v>
      </c>
      <c r="Y625" s="3" t="s">
        <v>35</v>
      </c>
      <c r="Z625" s="54">
        <v>45017</v>
      </c>
      <c r="AA625" s="54">
        <v>45565</v>
      </c>
      <c r="AB625" s="3" t="s">
        <v>36</v>
      </c>
      <c r="AC625" s="53">
        <v>2550000</v>
      </c>
      <c r="AD625" s="3" t="s">
        <v>77</v>
      </c>
      <c r="AE625" s="3" t="s">
        <v>37</v>
      </c>
    </row>
    <row r="626" spans="1:31" x14ac:dyDescent="0.3">
      <c r="A626" s="3" t="s">
        <v>1315</v>
      </c>
      <c r="B626" s="3" t="s">
        <v>1316</v>
      </c>
      <c r="C626" s="3" t="s">
        <v>1854</v>
      </c>
      <c r="D626" s="53">
        <v>900000</v>
      </c>
      <c r="E626" s="53">
        <v>900000</v>
      </c>
      <c r="F626" s="53">
        <v>0</v>
      </c>
      <c r="G626" s="53">
        <v>0</v>
      </c>
      <c r="H626" s="53">
        <v>0</v>
      </c>
      <c r="I626" s="53">
        <v>738507.33</v>
      </c>
      <c r="J626" s="53">
        <v>82.056370000000001</v>
      </c>
      <c r="K626" s="53">
        <v>0</v>
      </c>
      <c r="L626" s="53">
        <v>0</v>
      </c>
      <c r="M626" s="53">
        <v>738507.33</v>
      </c>
      <c r="N626" s="53">
        <v>0</v>
      </c>
      <c r="O626" s="53">
        <v>738507.33</v>
      </c>
      <c r="P626" s="53">
        <v>0</v>
      </c>
      <c r="Q626" s="53">
        <v>0</v>
      </c>
      <c r="R626" s="53">
        <v>0</v>
      </c>
      <c r="S626" s="3" t="s">
        <v>72</v>
      </c>
      <c r="T626" s="3" t="s">
        <v>41</v>
      </c>
      <c r="U626" s="3" t="s">
        <v>42</v>
      </c>
      <c r="V626" s="3" t="s">
        <v>41</v>
      </c>
      <c r="W626" s="3" t="s">
        <v>33</v>
      </c>
      <c r="X626" s="3" t="s">
        <v>43</v>
      </c>
      <c r="Y626" s="3" t="s">
        <v>35</v>
      </c>
      <c r="Z626" s="54">
        <v>45138</v>
      </c>
      <c r="AA626" s="54">
        <v>45504</v>
      </c>
      <c r="AB626" s="3" t="s">
        <v>36</v>
      </c>
      <c r="AC626" s="53">
        <v>900000</v>
      </c>
      <c r="AD626" s="3" t="s">
        <v>42</v>
      </c>
      <c r="AE626" s="3" t="s">
        <v>37</v>
      </c>
    </row>
    <row r="627" spans="1:31" x14ac:dyDescent="0.3">
      <c r="A627" s="3" t="s">
        <v>1317</v>
      </c>
      <c r="B627" s="3" t="s">
        <v>1318</v>
      </c>
      <c r="C627" s="3" t="s">
        <v>1854</v>
      </c>
      <c r="D627" s="53">
        <v>4800000</v>
      </c>
      <c r="E627" s="53">
        <v>4800000</v>
      </c>
      <c r="F627" s="53">
        <v>0</v>
      </c>
      <c r="G627" s="53">
        <v>0</v>
      </c>
      <c r="H627" s="53">
        <v>0</v>
      </c>
      <c r="I627" s="53">
        <v>4758281.13</v>
      </c>
      <c r="J627" s="53">
        <v>99.130856874999992</v>
      </c>
      <c r="K627" s="53">
        <v>0</v>
      </c>
      <c r="L627" s="53">
        <v>0</v>
      </c>
      <c r="M627" s="53">
        <v>4758281.13</v>
      </c>
      <c r="N627" s="53">
        <v>0</v>
      </c>
      <c r="O627" s="53">
        <v>4758281.13</v>
      </c>
      <c r="P627" s="53">
        <v>0</v>
      </c>
      <c r="Q627" s="53">
        <v>0</v>
      </c>
      <c r="R627" s="53">
        <v>0</v>
      </c>
      <c r="S627" s="3" t="s">
        <v>72</v>
      </c>
      <c r="T627" s="3" t="s">
        <v>41</v>
      </c>
      <c r="U627" s="3" t="s">
        <v>42</v>
      </c>
      <c r="V627" s="3" t="s">
        <v>41</v>
      </c>
      <c r="W627" s="3" t="s">
        <v>33</v>
      </c>
      <c r="X627" s="3" t="s">
        <v>43</v>
      </c>
      <c r="Y627" s="3" t="s">
        <v>35</v>
      </c>
      <c r="Z627" s="54">
        <v>45138</v>
      </c>
      <c r="AA627" s="54">
        <v>45626</v>
      </c>
      <c r="AB627" s="3" t="s">
        <v>36</v>
      </c>
      <c r="AC627" s="53">
        <v>4800000</v>
      </c>
      <c r="AD627" s="3" t="s">
        <v>42</v>
      </c>
      <c r="AE627" s="3" t="s">
        <v>37</v>
      </c>
    </row>
    <row r="628" spans="1:31" x14ac:dyDescent="0.3">
      <c r="A628" s="3" t="s">
        <v>1319</v>
      </c>
      <c r="B628" s="3" t="s">
        <v>1320</v>
      </c>
      <c r="C628" s="3" t="s">
        <v>1854</v>
      </c>
      <c r="D628" s="53">
        <v>3300000</v>
      </c>
      <c r="E628" s="53">
        <v>3300000</v>
      </c>
      <c r="F628" s="53">
        <v>0</v>
      </c>
      <c r="G628" s="53">
        <v>0</v>
      </c>
      <c r="H628" s="53">
        <v>0</v>
      </c>
      <c r="I628" s="53">
        <v>3261971.59</v>
      </c>
      <c r="J628" s="53">
        <v>98.847623939393941</v>
      </c>
      <c r="K628" s="53">
        <v>0</v>
      </c>
      <c r="L628" s="53">
        <v>0</v>
      </c>
      <c r="M628" s="53">
        <v>3261971.59</v>
      </c>
      <c r="N628" s="53">
        <v>0</v>
      </c>
      <c r="O628" s="53">
        <v>3261971.59</v>
      </c>
      <c r="P628" s="53">
        <v>0</v>
      </c>
      <c r="Q628" s="53">
        <v>0</v>
      </c>
      <c r="R628" s="53">
        <v>0</v>
      </c>
      <c r="S628" s="3" t="s">
        <v>72</v>
      </c>
      <c r="T628" s="3" t="s">
        <v>41</v>
      </c>
      <c r="U628" s="3" t="s">
        <v>42</v>
      </c>
      <c r="V628" s="3" t="s">
        <v>41</v>
      </c>
      <c r="W628" s="3" t="s">
        <v>33</v>
      </c>
      <c r="X628" s="3" t="s">
        <v>43</v>
      </c>
      <c r="Y628" s="3" t="s">
        <v>35</v>
      </c>
      <c r="Z628" s="54">
        <v>45138</v>
      </c>
      <c r="AA628" s="54">
        <v>45654</v>
      </c>
      <c r="AB628" s="3" t="s">
        <v>36</v>
      </c>
      <c r="AC628" s="53">
        <v>3300000</v>
      </c>
      <c r="AD628" s="3" t="s">
        <v>42</v>
      </c>
      <c r="AE628" s="3" t="s">
        <v>37</v>
      </c>
    </row>
    <row r="629" spans="1:31" x14ac:dyDescent="0.3">
      <c r="A629" s="3" t="s">
        <v>1321</v>
      </c>
      <c r="B629" s="3" t="s">
        <v>1322</v>
      </c>
      <c r="C629" s="3" t="s">
        <v>1854</v>
      </c>
      <c r="D629" s="53">
        <v>1700000</v>
      </c>
      <c r="E629" s="53">
        <v>1700000</v>
      </c>
      <c r="F629" s="53">
        <v>0</v>
      </c>
      <c r="G629" s="53">
        <v>0</v>
      </c>
      <c r="H629" s="53">
        <v>0</v>
      </c>
      <c r="I629" s="53">
        <v>1673614.36</v>
      </c>
      <c r="J629" s="53">
        <v>98.447903529411775</v>
      </c>
      <c r="K629" s="53">
        <v>0</v>
      </c>
      <c r="L629" s="53">
        <v>0</v>
      </c>
      <c r="M629" s="53">
        <v>1673614.36</v>
      </c>
      <c r="N629" s="53">
        <v>0</v>
      </c>
      <c r="O629" s="53">
        <v>1673614.36</v>
      </c>
      <c r="P629" s="53">
        <v>0</v>
      </c>
      <c r="Q629" s="53">
        <v>0</v>
      </c>
      <c r="R629" s="53">
        <v>0</v>
      </c>
      <c r="S629" s="3" t="s">
        <v>72</v>
      </c>
      <c r="T629" s="3" t="s">
        <v>41</v>
      </c>
      <c r="U629" s="3" t="s">
        <v>42</v>
      </c>
      <c r="V629" s="3" t="s">
        <v>41</v>
      </c>
      <c r="W629" s="3" t="s">
        <v>33</v>
      </c>
      <c r="X629" s="3" t="s">
        <v>43</v>
      </c>
      <c r="Y629" s="3" t="s">
        <v>35</v>
      </c>
      <c r="Z629" s="54">
        <v>45138</v>
      </c>
      <c r="AA629" s="54">
        <v>45535</v>
      </c>
      <c r="AB629" s="3" t="s">
        <v>36</v>
      </c>
      <c r="AC629" s="53">
        <v>1700000</v>
      </c>
      <c r="AD629" s="3" t="s">
        <v>42</v>
      </c>
      <c r="AE629" s="3" t="s">
        <v>37</v>
      </c>
    </row>
    <row r="630" spans="1:31" x14ac:dyDescent="0.3">
      <c r="A630" s="3" t="s">
        <v>1325</v>
      </c>
      <c r="B630" s="3" t="s">
        <v>1326</v>
      </c>
      <c r="C630" s="3" t="s">
        <v>1854</v>
      </c>
      <c r="D630" s="53">
        <v>800000</v>
      </c>
      <c r="E630" s="53">
        <v>800000</v>
      </c>
      <c r="F630" s="53">
        <v>0</v>
      </c>
      <c r="G630" s="53">
        <v>0</v>
      </c>
      <c r="H630" s="53">
        <v>0</v>
      </c>
      <c r="I630" s="53">
        <v>504656.93</v>
      </c>
      <c r="J630" s="53">
        <v>63.082116249999999</v>
      </c>
      <c r="K630" s="53">
        <v>0</v>
      </c>
      <c r="L630" s="53">
        <v>0</v>
      </c>
      <c r="M630" s="53">
        <v>504656.93</v>
      </c>
      <c r="N630" s="53">
        <v>0</v>
      </c>
      <c r="O630" s="53">
        <v>504656.93</v>
      </c>
      <c r="P630" s="53">
        <v>0</v>
      </c>
      <c r="Q630" s="53">
        <v>0</v>
      </c>
      <c r="R630" s="53">
        <v>0</v>
      </c>
      <c r="S630" s="3" t="s">
        <v>72</v>
      </c>
      <c r="T630" s="3" t="s">
        <v>41</v>
      </c>
      <c r="U630" s="3" t="s">
        <v>42</v>
      </c>
      <c r="V630" s="3" t="s">
        <v>41</v>
      </c>
      <c r="W630" s="3" t="s">
        <v>33</v>
      </c>
      <c r="X630" s="3" t="s">
        <v>43</v>
      </c>
      <c r="Y630" s="3" t="s">
        <v>35</v>
      </c>
      <c r="Z630" s="54">
        <v>45138</v>
      </c>
      <c r="AA630" s="54">
        <v>45535</v>
      </c>
      <c r="AB630" s="3" t="s">
        <v>36</v>
      </c>
      <c r="AC630" s="53">
        <v>800000</v>
      </c>
      <c r="AD630" s="3" t="s">
        <v>42</v>
      </c>
      <c r="AE630" s="3" t="s">
        <v>37</v>
      </c>
    </row>
    <row r="631" spans="1:31" x14ac:dyDescent="0.3">
      <c r="A631" s="3" t="s">
        <v>1307</v>
      </c>
      <c r="B631" s="3" t="s">
        <v>1308</v>
      </c>
      <c r="C631" s="3" t="s">
        <v>1856</v>
      </c>
      <c r="D631" s="53">
        <v>840000</v>
      </c>
      <c r="E631" s="53">
        <v>840000</v>
      </c>
      <c r="F631" s="53">
        <v>0</v>
      </c>
      <c r="G631" s="53">
        <v>0</v>
      </c>
      <c r="H631" s="53">
        <v>0</v>
      </c>
      <c r="I631" s="53">
        <v>812407.76</v>
      </c>
      <c r="J631" s="53">
        <v>96.71520952380952</v>
      </c>
      <c r="K631" s="53">
        <v>0</v>
      </c>
      <c r="L631" s="53">
        <v>0</v>
      </c>
      <c r="M631" s="53">
        <v>812407.76</v>
      </c>
      <c r="N631" s="53">
        <v>0</v>
      </c>
      <c r="O631" s="53">
        <v>812407.76</v>
      </c>
      <c r="P631" s="53">
        <v>0</v>
      </c>
      <c r="Q631" s="53">
        <v>0</v>
      </c>
      <c r="R631" s="53">
        <v>0</v>
      </c>
      <c r="S631" s="3" t="s">
        <v>1001</v>
      </c>
      <c r="T631" s="3" t="s">
        <v>76</v>
      </c>
      <c r="U631" s="3" t="s">
        <v>77</v>
      </c>
      <c r="V631" s="3" t="s">
        <v>76</v>
      </c>
      <c r="W631" s="3" t="s">
        <v>33</v>
      </c>
      <c r="X631" s="3" t="s">
        <v>78</v>
      </c>
      <c r="Y631" s="3" t="s">
        <v>35</v>
      </c>
      <c r="Z631" s="54">
        <v>45017</v>
      </c>
      <c r="AA631" s="54">
        <v>45565</v>
      </c>
      <c r="AB631" s="3" t="s">
        <v>36</v>
      </c>
      <c r="AC631" s="53">
        <v>840000</v>
      </c>
      <c r="AD631" s="3" t="s">
        <v>77</v>
      </c>
      <c r="AE631" s="3" t="s">
        <v>37</v>
      </c>
    </row>
    <row r="632" spans="1:31" x14ac:dyDescent="0.3">
      <c r="A632" s="3" t="s">
        <v>1323</v>
      </c>
      <c r="B632" s="3" t="s">
        <v>1324</v>
      </c>
      <c r="C632" s="3" t="s">
        <v>1854</v>
      </c>
      <c r="D632" s="53">
        <v>900000</v>
      </c>
      <c r="E632" s="53">
        <v>900000</v>
      </c>
      <c r="F632" s="53">
        <v>0</v>
      </c>
      <c r="G632" s="53">
        <v>0</v>
      </c>
      <c r="H632" s="53">
        <v>0</v>
      </c>
      <c r="I632" s="53">
        <v>431165.66</v>
      </c>
      <c r="J632" s="53">
        <v>47.90729555555555</v>
      </c>
      <c r="K632" s="53">
        <v>0</v>
      </c>
      <c r="L632" s="53">
        <v>0</v>
      </c>
      <c r="M632" s="53">
        <v>431165.66</v>
      </c>
      <c r="N632" s="53">
        <v>0</v>
      </c>
      <c r="O632" s="53">
        <v>431165.66</v>
      </c>
      <c r="P632" s="53">
        <v>0</v>
      </c>
      <c r="Q632" s="53">
        <v>0</v>
      </c>
      <c r="R632" s="53">
        <v>0</v>
      </c>
      <c r="S632" s="3" t="s">
        <v>72</v>
      </c>
      <c r="T632" s="3" t="s">
        <v>41</v>
      </c>
      <c r="U632" s="3" t="s">
        <v>42</v>
      </c>
      <c r="V632" s="3" t="s">
        <v>41</v>
      </c>
      <c r="W632" s="3" t="s">
        <v>33</v>
      </c>
      <c r="X632" s="3" t="s">
        <v>43</v>
      </c>
      <c r="Y632" s="3" t="s">
        <v>35</v>
      </c>
      <c r="Z632" s="54">
        <v>45138</v>
      </c>
      <c r="AA632" s="54">
        <v>45535</v>
      </c>
      <c r="AB632" s="3" t="s">
        <v>36</v>
      </c>
      <c r="AC632" s="53">
        <v>900000</v>
      </c>
      <c r="AD632" s="3" t="s">
        <v>42</v>
      </c>
      <c r="AE632" s="3" t="s">
        <v>37</v>
      </c>
    </row>
    <row r="633" spans="1:31" x14ac:dyDescent="0.3">
      <c r="A633" s="3" t="s">
        <v>1298</v>
      </c>
      <c r="B633" s="3" t="s">
        <v>1299</v>
      </c>
      <c r="C633" s="3" t="s">
        <v>1856</v>
      </c>
      <c r="D633" s="53">
        <v>5000000</v>
      </c>
      <c r="E633" s="53">
        <v>5000000</v>
      </c>
      <c r="F633" s="53">
        <v>0</v>
      </c>
      <c r="G633" s="53">
        <v>0</v>
      </c>
      <c r="H633" s="53">
        <v>0</v>
      </c>
      <c r="I633" s="53">
        <v>4880716.55</v>
      </c>
      <c r="J633" s="53">
        <v>97.614330999999993</v>
      </c>
      <c r="K633" s="53">
        <v>0</v>
      </c>
      <c r="L633" s="53">
        <v>0</v>
      </c>
      <c r="M633" s="53">
        <v>4880716.55</v>
      </c>
      <c r="N633" s="53">
        <v>0</v>
      </c>
      <c r="O633" s="53">
        <v>4880716.55</v>
      </c>
      <c r="P633" s="53">
        <v>0</v>
      </c>
      <c r="Q633" s="53">
        <v>0</v>
      </c>
      <c r="R633" s="53">
        <v>0</v>
      </c>
      <c r="S633" s="3" t="s">
        <v>881</v>
      </c>
      <c r="T633" s="3" t="s">
        <v>76</v>
      </c>
      <c r="U633" s="3" t="s">
        <v>77</v>
      </c>
      <c r="V633" s="3" t="s">
        <v>76</v>
      </c>
      <c r="W633" s="3" t="s">
        <v>33</v>
      </c>
      <c r="X633" s="3" t="s">
        <v>78</v>
      </c>
      <c r="Y633" s="3" t="s">
        <v>35</v>
      </c>
      <c r="Z633" s="54">
        <v>45017</v>
      </c>
      <c r="AA633" s="54">
        <v>45565</v>
      </c>
      <c r="AB633" s="3" t="s">
        <v>36</v>
      </c>
      <c r="AC633" s="53">
        <v>5000000</v>
      </c>
      <c r="AD633" s="3" t="s">
        <v>77</v>
      </c>
      <c r="AE633" s="3" t="s">
        <v>37</v>
      </c>
    </row>
    <row r="634" spans="1:31" x14ac:dyDescent="0.3">
      <c r="A634" s="3" t="s">
        <v>1300</v>
      </c>
      <c r="B634" s="3" t="s">
        <v>1301</v>
      </c>
      <c r="C634" s="3" t="s">
        <v>1856</v>
      </c>
      <c r="D634" s="53">
        <v>800000</v>
      </c>
      <c r="E634" s="53">
        <v>800000</v>
      </c>
      <c r="F634" s="53">
        <v>0</v>
      </c>
      <c r="G634" s="53">
        <v>0</v>
      </c>
      <c r="H634" s="53">
        <v>0</v>
      </c>
      <c r="I634" s="53">
        <v>877090.99</v>
      </c>
      <c r="J634" s="53">
        <v>109.63637375</v>
      </c>
      <c r="K634" s="53">
        <v>0</v>
      </c>
      <c r="L634" s="53">
        <v>0</v>
      </c>
      <c r="M634" s="53">
        <v>877090.99</v>
      </c>
      <c r="N634" s="53">
        <v>0</v>
      </c>
      <c r="O634" s="53">
        <v>877090.99</v>
      </c>
      <c r="P634" s="53">
        <v>0</v>
      </c>
      <c r="Q634" s="53">
        <v>0</v>
      </c>
      <c r="R634" s="53">
        <v>0</v>
      </c>
      <c r="S634" s="3" t="s">
        <v>1001</v>
      </c>
      <c r="T634" s="3" t="s">
        <v>76</v>
      </c>
      <c r="U634" s="3" t="s">
        <v>77</v>
      </c>
      <c r="V634" s="3" t="s">
        <v>76</v>
      </c>
      <c r="W634" s="3" t="s">
        <v>33</v>
      </c>
      <c r="X634" s="3" t="s">
        <v>78</v>
      </c>
      <c r="Y634" s="3" t="s">
        <v>44</v>
      </c>
      <c r="Z634" s="54">
        <v>45017</v>
      </c>
      <c r="AA634" s="54">
        <v>45382</v>
      </c>
      <c r="AB634" s="3" t="s">
        <v>36</v>
      </c>
      <c r="AC634" s="53">
        <v>800000</v>
      </c>
      <c r="AD634" s="3" t="s">
        <v>77</v>
      </c>
      <c r="AE634" s="3" t="s">
        <v>37</v>
      </c>
    </row>
    <row r="635" spans="1:31" x14ac:dyDescent="0.3">
      <c r="A635" s="3" t="s">
        <v>1405</v>
      </c>
      <c r="B635" s="3" t="s">
        <v>1406</v>
      </c>
      <c r="C635" s="3" t="s">
        <v>1856</v>
      </c>
      <c r="D635" s="53">
        <v>15970000</v>
      </c>
      <c r="E635" s="53">
        <v>15970000</v>
      </c>
      <c r="F635" s="53">
        <v>0</v>
      </c>
      <c r="G635" s="53">
        <v>0</v>
      </c>
      <c r="H635" s="53">
        <v>0</v>
      </c>
      <c r="I635" s="53">
        <v>9730340.4900000002</v>
      </c>
      <c r="J635" s="53">
        <v>60.928869693174704</v>
      </c>
      <c r="K635" s="53">
        <v>0</v>
      </c>
      <c r="L635" s="53">
        <v>0</v>
      </c>
      <c r="M635" s="53">
        <v>9730340.4900000002</v>
      </c>
      <c r="N635" s="53">
        <v>0</v>
      </c>
      <c r="O635" s="53">
        <v>9730340.4900000002</v>
      </c>
      <c r="P635" s="53">
        <v>0</v>
      </c>
      <c r="Q635" s="53">
        <v>0</v>
      </c>
      <c r="R635" s="53">
        <v>0</v>
      </c>
      <c r="S635" s="3" t="s">
        <v>881</v>
      </c>
      <c r="T635" s="3" t="s">
        <v>76</v>
      </c>
      <c r="U635" s="3" t="s">
        <v>77</v>
      </c>
      <c r="V635" s="3" t="s">
        <v>76</v>
      </c>
      <c r="W635" s="3" t="s">
        <v>33</v>
      </c>
      <c r="X635" s="3" t="s">
        <v>78</v>
      </c>
      <c r="Y635" s="3" t="s">
        <v>317</v>
      </c>
      <c r="Z635" s="54">
        <v>45147</v>
      </c>
      <c r="AA635" s="54">
        <v>45747</v>
      </c>
      <c r="AB635" s="3" t="s">
        <v>36</v>
      </c>
      <c r="AC635" s="53">
        <v>15970000</v>
      </c>
      <c r="AD635" s="3" t="s">
        <v>77</v>
      </c>
      <c r="AE635" s="3" t="s">
        <v>37</v>
      </c>
    </row>
    <row r="636" spans="1:31" x14ac:dyDescent="0.3">
      <c r="A636" s="3" t="s">
        <v>1351</v>
      </c>
      <c r="B636" s="3" t="s">
        <v>1352</v>
      </c>
      <c r="C636" s="3" t="s">
        <v>1860</v>
      </c>
      <c r="D636" s="53">
        <v>2800000</v>
      </c>
      <c r="E636" s="53">
        <v>2800000</v>
      </c>
      <c r="F636" s="53">
        <v>0</v>
      </c>
      <c r="G636" s="53">
        <v>0</v>
      </c>
      <c r="H636" s="53">
        <v>0</v>
      </c>
      <c r="I636" s="53">
        <v>2688050.18</v>
      </c>
      <c r="J636" s="53">
        <v>96.001792142857155</v>
      </c>
      <c r="K636" s="53">
        <v>0</v>
      </c>
      <c r="L636" s="53">
        <v>0</v>
      </c>
      <c r="M636" s="53">
        <v>2688050.18</v>
      </c>
      <c r="N636" s="53">
        <v>0</v>
      </c>
      <c r="O636" s="53">
        <v>2688050.18</v>
      </c>
      <c r="P636" s="53">
        <v>0</v>
      </c>
      <c r="Q636" s="53">
        <v>0</v>
      </c>
      <c r="R636" s="53">
        <v>0</v>
      </c>
      <c r="S636" s="3" t="s">
        <v>111</v>
      </c>
      <c r="T636" s="3" t="s">
        <v>112</v>
      </c>
      <c r="U636" s="3" t="s">
        <v>113</v>
      </c>
      <c r="V636" s="3" t="s">
        <v>112</v>
      </c>
      <c r="W636" s="3" t="s">
        <v>33</v>
      </c>
      <c r="X636" s="3" t="s">
        <v>114</v>
      </c>
      <c r="Y636" s="3" t="s">
        <v>35</v>
      </c>
      <c r="Z636" s="54">
        <v>45138</v>
      </c>
      <c r="AA636" s="54">
        <v>45504</v>
      </c>
      <c r="AB636" s="3" t="s">
        <v>36</v>
      </c>
      <c r="AC636" s="53">
        <v>2800000</v>
      </c>
      <c r="AD636" s="3" t="s">
        <v>113</v>
      </c>
      <c r="AE636" s="3" t="s">
        <v>37</v>
      </c>
    </row>
    <row r="637" spans="1:31" x14ac:dyDescent="0.3">
      <c r="A637" s="3" t="s">
        <v>1353</v>
      </c>
      <c r="B637" s="3" t="s">
        <v>1354</v>
      </c>
      <c r="C637" s="3" t="s">
        <v>1859</v>
      </c>
      <c r="D637" s="53">
        <v>1000000</v>
      </c>
      <c r="E637" s="53">
        <v>1000000</v>
      </c>
      <c r="F637" s="53">
        <v>0</v>
      </c>
      <c r="G637" s="53">
        <v>0</v>
      </c>
      <c r="H637" s="53">
        <v>0</v>
      </c>
      <c r="I637" s="53">
        <v>756763.88</v>
      </c>
      <c r="J637" s="53">
        <v>75.676388000000003</v>
      </c>
      <c r="K637" s="53">
        <v>0</v>
      </c>
      <c r="L637" s="53">
        <v>0</v>
      </c>
      <c r="M637" s="53">
        <v>756763.88</v>
      </c>
      <c r="N637" s="53">
        <v>0</v>
      </c>
      <c r="O637" s="53">
        <v>756763.88</v>
      </c>
      <c r="P637" s="53">
        <v>0</v>
      </c>
      <c r="Q637" s="53">
        <v>0</v>
      </c>
      <c r="R637" s="53">
        <v>0</v>
      </c>
      <c r="S637" s="3" t="s">
        <v>1355</v>
      </c>
      <c r="T637" s="3" t="s">
        <v>162</v>
      </c>
      <c r="U637" s="3" t="s">
        <v>163</v>
      </c>
      <c r="V637" s="3" t="s">
        <v>162</v>
      </c>
      <c r="W637" s="3" t="s">
        <v>33</v>
      </c>
      <c r="X637" s="3" t="s">
        <v>164</v>
      </c>
      <c r="Y637" s="3" t="s">
        <v>44</v>
      </c>
      <c r="Z637" s="54">
        <v>45017</v>
      </c>
      <c r="AA637" s="54">
        <v>45747</v>
      </c>
      <c r="AB637" s="3" t="s">
        <v>36</v>
      </c>
      <c r="AC637" s="53">
        <v>1000000</v>
      </c>
      <c r="AD637" s="3" t="s">
        <v>163</v>
      </c>
      <c r="AE637" s="3" t="s">
        <v>37</v>
      </c>
    </row>
    <row r="638" spans="1:31" x14ac:dyDescent="0.3">
      <c r="A638" s="3" t="s">
        <v>1356</v>
      </c>
      <c r="B638" s="3" t="s">
        <v>1357</v>
      </c>
      <c r="C638" s="3" t="s">
        <v>1859</v>
      </c>
      <c r="D638" s="53">
        <v>16900000</v>
      </c>
      <c r="E638" s="53">
        <v>16900000</v>
      </c>
      <c r="F638" s="53">
        <v>731887.26</v>
      </c>
      <c r="G638" s="53">
        <v>0</v>
      </c>
      <c r="H638" s="53">
        <v>0</v>
      </c>
      <c r="I638" s="53">
        <v>12803182.029999999</v>
      </c>
      <c r="J638" s="53">
        <v>75.758473550295861</v>
      </c>
      <c r="K638" s="53">
        <v>0</v>
      </c>
      <c r="L638" s="53">
        <v>0</v>
      </c>
      <c r="M638" s="53">
        <v>12803182.029999999</v>
      </c>
      <c r="N638" s="53">
        <v>0</v>
      </c>
      <c r="O638" s="53">
        <v>13535069.289999999</v>
      </c>
      <c r="P638" s="53">
        <v>0</v>
      </c>
      <c r="Q638" s="53">
        <v>-19081.23</v>
      </c>
      <c r="R638" s="53">
        <v>0</v>
      </c>
      <c r="S638" s="3" t="s">
        <v>231</v>
      </c>
      <c r="T638" s="3" t="s">
        <v>162</v>
      </c>
      <c r="U638" s="3" t="s">
        <v>163</v>
      </c>
      <c r="V638" s="3" t="s">
        <v>162</v>
      </c>
      <c r="W638" s="3" t="s">
        <v>33</v>
      </c>
      <c r="X638" s="3" t="s">
        <v>164</v>
      </c>
      <c r="Y638" s="3" t="s">
        <v>784</v>
      </c>
      <c r="Z638" s="54">
        <v>45017</v>
      </c>
      <c r="AA638" s="54">
        <v>46022</v>
      </c>
      <c r="AB638" s="3" t="s">
        <v>36</v>
      </c>
      <c r="AC638" s="53">
        <v>16900000</v>
      </c>
      <c r="AD638" s="3" t="s">
        <v>163</v>
      </c>
      <c r="AE638" s="3" t="s">
        <v>2231</v>
      </c>
    </row>
    <row r="639" spans="1:31" x14ac:dyDescent="0.3">
      <c r="A639" s="3" t="s">
        <v>1358</v>
      </c>
      <c r="B639" s="3" t="s">
        <v>1359</v>
      </c>
      <c r="C639" s="3" t="s">
        <v>1859</v>
      </c>
      <c r="D639" s="53">
        <v>300000</v>
      </c>
      <c r="E639" s="53">
        <v>300000</v>
      </c>
      <c r="F639" s="53">
        <v>0</v>
      </c>
      <c r="G639" s="53">
        <v>0</v>
      </c>
      <c r="H639" s="53">
        <v>0</v>
      </c>
      <c r="I639" s="53">
        <v>299430.15999999997</v>
      </c>
      <c r="J639" s="53">
        <v>99.810053333333329</v>
      </c>
      <c r="K639" s="53">
        <v>0</v>
      </c>
      <c r="L639" s="53">
        <v>0</v>
      </c>
      <c r="M639" s="53">
        <v>299430.15999999997</v>
      </c>
      <c r="N639" s="53">
        <v>0</v>
      </c>
      <c r="O639" s="53">
        <v>299430.15999999997</v>
      </c>
      <c r="P639" s="53">
        <v>0</v>
      </c>
      <c r="Q639" s="53">
        <v>0</v>
      </c>
      <c r="R639" s="53">
        <v>0</v>
      </c>
      <c r="S639" s="3" t="s">
        <v>1355</v>
      </c>
      <c r="T639" s="3" t="s">
        <v>162</v>
      </c>
      <c r="U639" s="3" t="s">
        <v>163</v>
      </c>
      <c r="V639" s="3" t="s">
        <v>162</v>
      </c>
      <c r="W639" s="3" t="s">
        <v>33</v>
      </c>
      <c r="X639" s="3" t="s">
        <v>164</v>
      </c>
      <c r="Y639" s="3" t="s">
        <v>86</v>
      </c>
      <c r="Z639" s="54">
        <v>45017</v>
      </c>
      <c r="AA639" s="54">
        <v>45382</v>
      </c>
      <c r="AB639" s="3" t="s">
        <v>36</v>
      </c>
      <c r="AC639" s="53">
        <v>300000</v>
      </c>
      <c r="AD639" s="3" t="s">
        <v>163</v>
      </c>
      <c r="AE639" s="3" t="s">
        <v>37</v>
      </c>
    </row>
    <row r="640" spans="1:31" x14ac:dyDescent="0.3">
      <c r="A640" s="3" t="s">
        <v>1360</v>
      </c>
      <c r="B640" s="3" t="s">
        <v>1361</v>
      </c>
      <c r="C640" s="3" t="s">
        <v>1859</v>
      </c>
      <c r="D640" s="53">
        <v>1900000</v>
      </c>
      <c r="E640" s="53">
        <v>1900000</v>
      </c>
      <c r="F640" s="53">
        <v>0</v>
      </c>
      <c r="G640" s="53">
        <v>0</v>
      </c>
      <c r="H640" s="53">
        <v>0</v>
      </c>
      <c r="I640" s="53">
        <v>1092045.92</v>
      </c>
      <c r="J640" s="53">
        <v>57.476101052631577</v>
      </c>
      <c r="K640" s="53">
        <v>0</v>
      </c>
      <c r="L640" s="53">
        <v>0</v>
      </c>
      <c r="M640" s="53">
        <v>1092045.92</v>
      </c>
      <c r="N640" s="53">
        <v>0</v>
      </c>
      <c r="O640" s="53">
        <v>1092045.92</v>
      </c>
      <c r="P640" s="53">
        <v>0</v>
      </c>
      <c r="Q640" s="53">
        <v>0</v>
      </c>
      <c r="R640" s="53">
        <v>0</v>
      </c>
      <c r="S640" s="3" t="s">
        <v>1355</v>
      </c>
      <c r="T640" s="3" t="s">
        <v>162</v>
      </c>
      <c r="U640" s="3" t="s">
        <v>163</v>
      </c>
      <c r="V640" s="3" t="s">
        <v>162</v>
      </c>
      <c r="W640" s="3" t="s">
        <v>33</v>
      </c>
      <c r="X640" s="3" t="s">
        <v>164</v>
      </c>
      <c r="Y640" s="3" t="s">
        <v>35</v>
      </c>
      <c r="Z640" s="54">
        <v>45017</v>
      </c>
      <c r="AA640" s="54">
        <v>45382</v>
      </c>
      <c r="AB640" s="3" t="s">
        <v>36</v>
      </c>
      <c r="AC640" s="53">
        <v>1900000</v>
      </c>
      <c r="AD640" s="3" t="s">
        <v>163</v>
      </c>
      <c r="AE640" s="3" t="s">
        <v>37</v>
      </c>
    </row>
    <row r="641" spans="1:31" x14ac:dyDescent="0.3">
      <c r="A641" s="3" t="s">
        <v>1362</v>
      </c>
      <c r="B641" s="3" t="s">
        <v>1363</v>
      </c>
      <c r="C641" s="3" t="s">
        <v>1859</v>
      </c>
      <c r="D641" s="53">
        <v>800000</v>
      </c>
      <c r="E641" s="53">
        <v>800000</v>
      </c>
      <c r="F641" s="53">
        <v>0</v>
      </c>
      <c r="G641" s="53">
        <v>0</v>
      </c>
      <c r="H641" s="53">
        <v>0</v>
      </c>
      <c r="I641" s="53">
        <v>715429.9</v>
      </c>
      <c r="J641" s="53">
        <v>89.428737499999997</v>
      </c>
      <c r="K641" s="53">
        <v>0</v>
      </c>
      <c r="L641" s="53">
        <v>0</v>
      </c>
      <c r="M641" s="53">
        <v>715429.9</v>
      </c>
      <c r="N641" s="53">
        <v>0</v>
      </c>
      <c r="O641" s="53">
        <v>715429.9</v>
      </c>
      <c r="P641" s="53">
        <v>0</v>
      </c>
      <c r="Q641" s="53">
        <v>0</v>
      </c>
      <c r="R641" s="53">
        <v>0</v>
      </c>
      <c r="S641" s="3" t="s">
        <v>1355</v>
      </c>
      <c r="T641" s="3" t="s">
        <v>162</v>
      </c>
      <c r="U641" s="3" t="s">
        <v>163</v>
      </c>
      <c r="V641" s="3" t="s">
        <v>162</v>
      </c>
      <c r="W641" s="3" t="s">
        <v>33</v>
      </c>
      <c r="X641" s="3" t="s">
        <v>164</v>
      </c>
      <c r="Y641" s="3" t="s">
        <v>35</v>
      </c>
      <c r="Z641" s="54">
        <v>45017</v>
      </c>
      <c r="AA641" s="54">
        <v>45382</v>
      </c>
      <c r="AB641" s="3" t="s">
        <v>36</v>
      </c>
      <c r="AC641" s="53">
        <v>800000</v>
      </c>
      <c r="AD641" s="3" t="s">
        <v>163</v>
      </c>
      <c r="AE641" s="3" t="s">
        <v>37</v>
      </c>
    </row>
    <row r="642" spans="1:31" x14ac:dyDescent="0.3">
      <c r="A642" s="3" t="s">
        <v>1364</v>
      </c>
      <c r="B642" s="3" t="s">
        <v>1365</v>
      </c>
      <c r="C642" s="3" t="s">
        <v>1859</v>
      </c>
      <c r="D642" s="53">
        <v>4000000</v>
      </c>
      <c r="E642" s="53">
        <v>4000000</v>
      </c>
      <c r="F642" s="53">
        <v>0</v>
      </c>
      <c r="G642" s="53">
        <v>0</v>
      </c>
      <c r="H642" s="53">
        <v>0</v>
      </c>
      <c r="I642" s="53">
        <v>3967283.7</v>
      </c>
      <c r="J642" s="53">
        <v>99.18209250000001</v>
      </c>
      <c r="K642" s="53">
        <v>0</v>
      </c>
      <c r="L642" s="53">
        <v>0</v>
      </c>
      <c r="M642" s="53">
        <v>3579923.7</v>
      </c>
      <c r="N642" s="53">
        <v>0</v>
      </c>
      <c r="O642" s="53">
        <v>3967283.7</v>
      </c>
      <c r="P642" s="53">
        <v>0</v>
      </c>
      <c r="Q642" s="53">
        <v>0</v>
      </c>
      <c r="R642" s="53">
        <v>0</v>
      </c>
      <c r="S642" s="3" t="s">
        <v>231</v>
      </c>
      <c r="T642" s="3" t="s">
        <v>162</v>
      </c>
      <c r="U642" s="3" t="s">
        <v>163</v>
      </c>
      <c r="V642" s="3" t="s">
        <v>162</v>
      </c>
      <c r="W642" s="3" t="s">
        <v>33</v>
      </c>
      <c r="X642" s="3" t="s">
        <v>164</v>
      </c>
      <c r="Y642" s="3" t="s">
        <v>35</v>
      </c>
      <c r="Z642" s="54">
        <v>45017</v>
      </c>
      <c r="AA642" s="54">
        <v>45747</v>
      </c>
      <c r="AB642" s="3" t="s">
        <v>36</v>
      </c>
      <c r="AC642" s="53">
        <v>4000000</v>
      </c>
      <c r="AD642" s="3" t="s">
        <v>163</v>
      </c>
      <c r="AE642" s="3" t="s">
        <v>2231</v>
      </c>
    </row>
    <row r="643" spans="1:31" x14ac:dyDescent="0.3">
      <c r="A643" s="3" t="s">
        <v>1366</v>
      </c>
      <c r="B643" s="3" t="s">
        <v>1367</v>
      </c>
      <c r="C643" s="3" t="s">
        <v>1859</v>
      </c>
      <c r="D643" s="53">
        <v>1900000</v>
      </c>
      <c r="E643" s="53">
        <v>1900000</v>
      </c>
      <c r="F643" s="53">
        <v>0</v>
      </c>
      <c r="G643" s="53">
        <v>0</v>
      </c>
      <c r="H643" s="53">
        <v>0</v>
      </c>
      <c r="I643" s="53">
        <v>1559534.12</v>
      </c>
      <c r="J643" s="53">
        <v>82.080743157894744</v>
      </c>
      <c r="K643" s="53">
        <v>0</v>
      </c>
      <c r="L643" s="53">
        <v>0</v>
      </c>
      <c r="M643" s="53">
        <v>1559534.12</v>
      </c>
      <c r="N643" s="53">
        <v>0</v>
      </c>
      <c r="O643" s="53">
        <v>1559534.12</v>
      </c>
      <c r="P643" s="53">
        <v>0</v>
      </c>
      <c r="Q643" s="53">
        <v>0</v>
      </c>
      <c r="R643" s="53">
        <v>0</v>
      </c>
      <c r="S643" s="3" t="s">
        <v>1355</v>
      </c>
      <c r="T643" s="3" t="s">
        <v>162</v>
      </c>
      <c r="U643" s="3" t="s">
        <v>163</v>
      </c>
      <c r="V643" s="3" t="s">
        <v>162</v>
      </c>
      <c r="W643" s="3" t="s">
        <v>33</v>
      </c>
      <c r="X643" s="3" t="s">
        <v>164</v>
      </c>
      <c r="Y643" s="3" t="s">
        <v>35</v>
      </c>
      <c r="Z643" s="54">
        <v>45017</v>
      </c>
      <c r="AA643" s="54">
        <v>45412</v>
      </c>
      <c r="AB643" s="3" t="s">
        <v>36</v>
      </c>
      <c r="AC643" s="53">
        <v>1900000</v>
      </c>
      <c r="AD643" s="3" t="s">
        <v>163</v>
      </c>
      <c r="AE643" s="3" t="s">
        <v>37</v>
      </c>
    </row>
    <row r="644" spans="1:31" x14ac:dyDescent="0.3">
      <c r="A644" s="3" t="s">
        <v>1368</v>
      </c>
      <c r="B644" s="3" t="s">
        <v>1369</v>
      </c>
      <c r="C644" s="3" t="s">
        <v>1859</v>
      </c>
      <c r="D644" s="53">
        <v>1130000</v>
      </c>
      <c r="E644" s="53">
        <v>1130000</v>
      </c>
      <c r="F644" s="53">
        <v>0</v>
      </c>
      <c r="G644" s="53">
        <v>0</v>
      </c>
      <c r="H644" s="53">
        <v>0</v>
      </c>
      <c r="I644" s="53">
        <v>494361.82</v>
      </c>
      <c r="J644" s="53">
        <v>43.748833628318586</v>
      </c>
      <c r="K644" s="53">
        <v>0</v>
      </c>
      <c r="L644" s="53">
        <v>0</v>
      </c>
      <c r="M644" s="53">
        <v>494361.82</v>
      </c>
      <c r="N644" s="53">
        <v>0</v>
      </c>
      <c r="O644" s="53">
        <v>494361.82</v>
      </c>
      <c r="P644" s="53">
        <v>0</v>
      </c>
      <c r="Q644" s="53">
        <v>0</v>
      </c>
      <c r="R644" s="53">
        <v>0</v>
      </c>
      <c r="S644" s="3" t="s">
        <v>1355</v>
      </c>
      <c r="T644" s="3" t="s">
        <v>162</v>
      </c>
      <c r="U644" s="3" t="s">
        <v>163</v>
      </c>
      <c r="V644" s="3" t="s">
        <v>162</v>
      </c>
      <c r="W644" s="3" t="s">
        <v>33</v>
      </c>
      <c r="X644" s="3" t="s">
        <v>164</v>
      </c>
      <c r="Y644" s="3" t="s">
        <v>35</v>
      </c>
      <c r="Z644" s="54">
        <v>45017</v>
      </c>
      <c r="AA644" s="54">
        <v>45382</v>
      </c>
      <c r="AB644" s="3" t="s">
        <v>36</v>
      </c>
      <c r="AC644" s="53">
        <v>1130000</v>
      </c>
      <c r="AD644" s="3" t="s">
        <v>163</v>
      </c>
      <c r="AE644" s="3" t="s">
        <v>2231</v>
      </c>
    </row>
    <row r="645" spans="1:31" x14ac:dyDescent="0.3">
      <c r="A645" s="3" t="s">
        <v>1370</v>
      </c>
      <c r="B645" s="3" t="s">
        <v>1371</v>
      </c>
      <c r="C645" s="3" t="s">
        <v>1859</v>
      </c>
      <c r="D645" s="53">
        <v>2700000</v>
      </c>
      <c r="E645" s="53">
        <v>2700000</v>
      </c>
      <c r="F645" s="53">
        <v>0</v>
      </c>
      <c r="G645" s="53">
        <v>0</v>
      </c>
      <c r="H645" s="53">
        <v>0</v>
      </c>
      <c r="I645" s="53">
        <v>2699788.62</v>
      </c>
      <c r="J645" s="53">
        <v>99.992171111111119</v>
      </c>
      <c r="K645" s="53">
        <v>0</v>
      </c>
      <c r="L645" s="53">
        <v>0</v>
      </c>
      <c r="M645" s="53">
        <v>2699788.62</v>
      </c>
      <c r="N645" s="53">
        <v>0</v>
      </c>
      <c r="O645" s="53">
        <v>2699788.62</v>
      </c>
      <c r="P645" s="53">
        <v>0</v>
      </c>
      <c r="Q645" s="53">
        <v>0</v>
      </c>
      <c r="R645" s="53">
        <v>0</v>
      </c>
      <c r="S645" s="3" t="s">
        <v>1355</v>
      </c>
      <c r="T645" s="3" t="s">
        <v>162</v>
      </c>
      <c r="U645" s="3" t="s">
        <v>163</v>
      </c>
      <c r="V645" s="3" t="s">
        <v>162</v>
      </c>
      <c r="W645" s="3" t="s">
        <v>33</v>
      </c>
      <c r="X645" s="3" t="s">
        <v>164</v>
      </c>
      <c r="Y645" s="3" t="s">
        <v>35</v>
      </c>
      <c r="Z645" s="54">
        <v>45017</v>
      </c>
      <c r="AA645" s="54">
        <v>45382</v>
      </c>
      <c r="AB645" s="3" t="s">
        <v>36</v>
      </c>
      <c r="AC645" s="53">
        <v>2700000</v>
      </c>
      <c r="AD645" s="3" t="s">
        <v>163</v>
      </c>
      <c r="AE645" s="3" t="s">
        <v>37</v>
      </c>
    </row>
    <row r="646" spans="1:31" x14ac:dyDescent="0.3">
      <c r="A646" s="3" t="s">
        <v>1403</v>
      </c>
      <c r="B646" s="3" t="s">
        <v>1404</v>
      </c>
      <c r="C646" s="3" t="s">
        <v>1859</v>
      </c>
      <c r="D646" s="53">
        <v>1200000</v>
      </c>
      <c r="E646" s="53">
        <v>1200000</v>
      </c>
      <c r="F646" s="53">
        <v>0</v>
      </c>
      <c r="G646" s="53">
        <v>0</v>
      </c>
      <c r="H646" s="53">
        <v>0</v>
      </c>
      <c r="I646" s="53">
        <v>852871.34</v>
      </c>
      <c r="J646" s="53">
        <v>71.07261166666666</v>
      </c>
      <c r="K646" s="53">
        <v>0</v>
      </c>
      <c r="L646" s="53">
        <v>0</v>
      </c>
      <c r="M646" s="53">
        <v>852871.34</v>
      </c>
      <c r="N646" s="53">
        <v>0</v>
      </c>
      <c r="O646" s="53">
        <v>852871.34</v>
      </c>
      <c r="P646" s="53">
        <v>0</v>
      </c>
      <c r="Q646" s="53">
        <v>0</v>
      </c>
      <c r="R646" s="53">
        <v>0</v>
      </c>
      <c r="S646" s="3" t="s">
        <v>1355</v>
      </c>
      <c r="T646" s="3" t="s">
        <v>162</v>
      </c>
      <c r="U646" s="3" t="s">
        <v>163</v>
      </c>
      <c r="V646" s="3" t="s">
        <v>162</v>
      </c>
      <c r="W646" s="3" t="s">
        <v>33</v>
      </c>
      <c r="X646" s="3" t="s">
        <v>164</v>
      </c>
      <c r="Y646" s="3" t="s">
        <v>35</v>
      </c>
      <c r="Z646" s="54">
        <v>45017</v>
      </c>
      <c r="AA646" s="54">
        <v>45382</v>
      </c>
      <c r="AB646" s="3" t="s">
        <v>36</v>
      </c>
      <c r="AC646" s="53">
        <v>1200000</v>
      </c>
      <c r="AD646" s="3" t="s">
        <v>163</v>
      </c>
      <c r="AE646" s="3" t="s">
        <v>37</v>
      </c>
    </row>
    <row r="647" spans="1:31" x14ac:dyDescent="0.3">
      <c r="A647" s="3" t="s">
        <v>1382</v>
      </c>
      <c r="B647" s="3" t="s">
        <v>1383</v>
      </c>
      <c r="C647" s="3" t="s">
        <v>1853</v>
      </c>
      <c r="D647" s="53">
        <v>3000000</v>
      </c>
      <c r="E647" s="53">
        <v>3000000</v>
      </c>
      <c r="F647" s="53">
        <v>0</v>
      </c>
      <c r="G647" s="53">
        <v>0</v>
      </c>
      <c r="H647" s="53">
        <v>0</v>
      </c>
      <c r="I647" s="53">
        <v>2994125.67</v>
      </c>
      <c r="J647" s="53">
        <v>99.804188999999994</v>
      </c>
      <c r="K647" s="53">
        <v>0</v>
      </c>
      <c r="L647" s="53">
        <v>0</v>
      </c>
      <c r="M647" s="53">
        <v>2994125.67</v>
      </c>
      <c r="N647" s="53">
        <v>0</v>
      </c>
      <c r="O647" s="53">
        <v>2994125.67</v>
      </c>
      <c r="P647" s="53">
        <v>0</v>
      </c>
      <c r="Q647" s="53">
        <v>0</v>
      </c>
      <c r="R647" s="53">
        <v>0</v>
      </c>
      <c r="S647" s="3" t="s">
        <v>30</v>
      </c>
      <c r="T647" s="3" t="s">
        <v>31</v>
      </c>
      <c r="U647" s="3" t="s">
        <v>32</v>
      </c>
      <c r="V647" s="3" t="s">
        <v>31</v>
      </c>
      <c r="W647" s="3" t="s">
        <v>33</v>
      </c>
      <c r="X647" s="3" t="s">
        <v>34</v>
      </c>
      <c r="Y647" s="3" t="s">
        <v>35</v>
      </c>
      <c r="Z647" s="54">
        <v>45017</v>
      </c>
      <c r="AA647" s="54">
        <v>45747</v>
      </c>
      <c r="AB647" s="3" t="s">
        <v>36</v>
      </c>
      <c r="AC647" s="53">
        <v>3000000</v>
      </c>
      <c r="AD647" s="3" t="s">
        <v>32</v>
      </c>
      <c r="AE647" s="3" t="s">
        <v>37</v>
      </c>
    </row>
    <row r="648" spans="1:31" x14ac:dyDescent="0.3">
      <c r="A648" s="3" t="s">
        <v>1376</v>
      </c>
      <c r="B648" s="3" t="s">
        <v>1377</v>
      </c>
      <c r="C648" s="3" t="s">
        <v>1853</v>
      </c>
      <c r="D648" s="53">
        <v>1000000</v>
      </c>
      <c r="E648" s="53">
        <v>1000000</v>
      </c>
      <c r="F648" s="53">
        <v>0</v>
      </c>
      <c r="G648" s="53">
        <v>0</v>
      </c>
      <c r="H648" s="53">
        <v>0</v>
      </c>
      <c r="I648" s="53">
        <v>998525.35</v>
      </c>
      <c r="J648" s="53">
        <v>99.852535000000003</v>
      </c>
      <c r="K648" s="53">
        <v>0</v>
      </c>
      <c r="L648" s="53">
        <v>0</v>
      </c>
      <c r="M648" s="53">
        <v>998525.35</v>
      </c>
      <c r="N648" s="53">
        <v>0</v>
      </c>
      <c r="O648" s="53">
        <v>998525.35</v>
      </c>
      <c r="P648" s="53">
        <v>0</v>
      </c>
      <c r="Q648" s="53">
        <v>0</v>
      </c>
      <c r="R648" s="53">
        <v>0</v>
      </c>
      <c r="S648" s="3" t="s">
        <v>30</v>
      </c>
      <c r="T648" s="3" t="s">
        <v>31</v>
      </c>
      <c r="U648" s="3" t="s">
        <v>32</v>
      </c>
      <c r="V648" s="3" t="s">
        <v>31</v>
      </c>
      <c r="W648" s="3" t="s">
        <v>33</v>
      </c>
      <c r="X648" s="3" t="s">
        <v>34</v>
      </c>
      <c r="Y648" s="3" t="s">
        <v>35</v>
      </c>
      <c r="Z648" s="54">
        <v>45017</v>
      </c>
      <c r="AA648" s="54">
        <v>45747</v>
      </c>
      <c r="AB648" s="3" t="s">
        <v>36</v>
      </c>
      <c r="AC648" s="53">
        <v>1000000</v>
      </c>
      <c r="AD648" s="3" t="s">
        <v>32</v>
      </c>
      <c r="AE648" s="3" t="s">
        <v>37</v>
      </c>
    </row>
    <row r="649" spans="1:31" x14ac:dyDescent="0.3">
      <c r="A649" s="3" t="s">
        <v>1380</v>
      </c>
      <c r="B649" s="3" t="s">
        <v>1381</v>
      </c>
      <c r="C649" s="3" t="s">
        <v>1853</v>
      </c>
      <c r="D649" s="53">
        <v>1400000</v>
      </c>
      <c r="E649" s="53">
        <v>1400000</v>
      </c>
      <c r="F649" s="53">
        <v>0</v>
      </c>
      <c r="G649" s="53">
        <v>0</v>
      </c>
      <c r="H649" s="53">
        <v>0</v>
      </c>
      <c r="I649" s="53">
        <v>1393691.86</v>
      </c>
      <c r="J649" s="53">
        <v>99.549418571428575</v>
      </c>
      <c r="K649" s="53">
        <v>0</v>
      </c>
      <c r="L649" s="53">
        <v>0</v>
      </c>
      <c r="M649" s="53">
        <v>1393691.86</v>
      </c>
      <c r="N649" s="53">
        <v>0</v>
      </c>
      <c r="O649" s="53">
        <v>1393691.86</v>
      </c>
      <c r="P649" s="53">
        <v>0</v>
      </c>
      <c r="Q649" s="53">
        <v>0</v>
      </c>
      <c r="R649" s="53">
        <v>0</v>
      </c>
      <c r="S649" s="3" t="s">
        <v>30</v>
      </c>
      <c r="T649" s="3" t="s">
        <v>31</v>
      </c>
      <c r="U649" s="3" t="s">
        <v>32</v>
      </c>
      <c r="V649" s="3" t="s">
        <v>31</v>
      </c>
      <c r="W649" s="3" t="s">
        <v>33</v>
      </c>
      <c r="X649" s="3" t="s">
        <v>34</v>
      </c>
      <c r="Y649" s="3" t="s">
        <v>35</v>
      </c>
      <c r="Z649" s="54">
        <v>45017</v>
      </c>
      <c r="AA649" s="54">
        <v>45747</v>
      </c>
      <c r="AB649" s="3" t="s">
        <v>36</v>
      </c>
      <c r="AC649" s="53">
        <v>1400000</v>
      </c>
      <c r="AD649" s="3" t="s">
        <v>32</v>
      </c>
      <c r="AE649" s="3" t="s">
        <v>37</v>
      </c>
    </row>
    <row r="650" spans="1:31" x14ac:dyDescent="0.3">
      <c r="A650" s="3" t="s">
        <v>1374</v>
      </c>
      <c r="B650" s="3" t="s">
        <v>1375</v>
      </c>
      <c r="C650" s="3" t="s">
        <v>1853</v>
      </c>
      <c r="D650" s="53">
        <v>1000000</v>
      </c>
      <c r="E650" s="53">
        <v>1000000</v>
      </c>
      <c r="F650" s="53">
        <v>0</v>
      </c>
      <c r="G650" s="53">
        <v>0</v>
      </c>
      <c r="H650" s="53">
        <v>0</v>
      </c>
      <c r="I650" s="53">
        <v>998552.19</v>
      </c>
      <c r="J650" s="53">
        <v>99.855218999999991</v>
      </c>
      <c r="K650" s="53">
        <v>0</v>
      </c>
      <c r="L650" s="53">
        <v>0</v>
      </c>
      <c r="M650" s="53">
        <v>998552.19</v>
      </c>
      <c r="N650" s="53">
        <v>0</v>
      </c>
      <c r="O650" s="53">
        <v>998552.19</v>
      </c>
      <c r="P650" s="53">
        <v>0</v>
      </c>
      <c r="Q650" s="53">
        <v>0</v>
      </c>
      <c r="R650" s="53">
        <v>0</v>
      </c>
      <c r="S650" s="3" t="s">
        <v>30</v>
      </c>
      <c r="T650" s="3" t="s">
        <v>31</v>
      </c>
      <c r="U650" s="3" t="s">
        <v>32</v>
      </c>
      <c r="V650" s="3" t="s">
        <v>31</v>
      </c>
      <c r="W650" s="3" t="s">
        <v>33</v>
      </c>
      <c r="X650" s="3" t="s">
        <v>34</v>
      </c>
      <c r="Y650" s="3" t="s">
        <v>35</v>
      </c>
      <c r="Z650" s="54">
        <v>45017</v>
      </c>
      <c r="AA650" s="54">
        <v>45747</v>
      </c>
      <c r="AB650" s="3" t="s">
        <v>36</v>
      </c>
      <c r="AC650" s="53">
        <v>1000000</v>
      </c>
      <c r="AD650" s="3" t="s">
        <v>32</v>
      </c>
      <c r="AE650" s="3" t="s">
        <v>37</v>
      </c>
    </row>
    <row r="651" spans="1:31" x14ac:dyDescent="0.3">
      <c r="A651" s="3" t="s">
        <v>1378</v>
      </c>
      <c r="B651" s="3" t="s">
        <v>1379</v>
      </c>
      <c r="C651" s="3" t="s">
        <v>1853</v>
      </c>
      <c r="D651" s="53">
        <v>3900000</v>
      </c>
      <c r="E651" s="53">
        <v>3900000</v>
      </c>
      <c r="F651" s="53">
        <v>0</v>
      </c>
      <c r="G651" s="53">
        <v>0</v>
      </c>
      <c r="H651" s="53">
        <v>0</v>
      </c>
      <c r="I651" s="53">
        <v>3916516.43</v>
      </c>
      <c r="J651" s="53">
        <v>100.42349820512821</v>
      </c>
      <c r="K651" s="53">
        <v>0</v>
      </c>
      <c r="L651" s="53">
        <v>0</v>
      </c>
      <c r="M651" s="53">
        <v>3916516.43</v>
      </c>
      <c r="N651" s="53">
        <v>0</v>
      </c>
      <c r="O651" s="53">
        <v>3916516.43</v>
      </c>
      <c r="P651" s="53">
        <v>0</v>
      </c>
      <c r="Q651" s="53">
        <v>0</v>
      </c>
      <c r="R651" s="53">
        <v>0</v>
      </c>
      <c r="S651" s="3" t="s">
        <v>30</v>
      </c>
      <c r="T651" s="3" t="s">
        <v>31</v>
      </c>
      <c r="U651" s="3" t="s">
        <v>32</v>
      </c>
      <c r="V651" s="3" t="s">
        <v>31</v>
      </c>
      <c r="W651" s="3" t="s">
        <v>33</v>
      </c>
      <c r="X651" s="3" t="s">
        <v>34</v>
      </c>
      <c r="Y651" s="3" t="s">
        <v>35</v>
      </c>
      <c r="Z651" s="54">
        <v>45017</v>
      </c>
      <c r="AA651" s="54">
        <v>45747</v>
      </c>
      <c r="AB651" s="3" t="s">
        <v>36</v>
      </c>
      <c r="AC651" s="53">
        <v>3900000</v>
      </c>
      <c r="AD651" s="3" t="s">
        <v>32</v>
      </c>
      <c r="AE651" s="3" t="s">
        <v>37</v>
      </c>
    </row>
    <row r="652" spans="1:31" x14ac:dyDescent="0.3">
      <c r="A652" s="3" t="s">
        <v>1372</v>
      </c>
      <c r="B652" s="3" t="s">
        <v>1373</v>
      </c>
      <c r="C652" s="3" t="s">
        <v>1859</v>
      </c>
      <c r="D652" s="53">
        <v>1800000</v>
      </c>
      <c r="E652" s="53">
        <v>1800000</v>
      </c>
      <c r="F652" s="53">
        <v>0</v>
      </c>
      <c r="G652" s="53">
        <v>0</v>
      </c>
      <c r="H652" s="53">
        <v>0</v>
      </c>
      <c r="I652" s="53">
        <v>1515249.06</v>
      </c>
      <c r="J652" s="53">
        <v>84.180503333333334</v>
      </c>
      <c r="K652" s="53">
        <v>0</v>
      </c>
      <c r="L652" s="53">
        <v>0</v>
      </c>
      <c r="M652" s="53">
        <v>1515249.06</v>
      </c>
      <c r="N652" s="53">
        <v>0</v>
      </c>
      <c r="O652" s="53">
        <v>1515249.06</v>
      </c>
      <c r="P652" s="53">
        <v>0</v>
      </c>
      <c r="Q652" s="53">
        <v>0</v>
      </c>
      <c r="R652" s="53">
        <v>0</v>
      </c>
      <c r="S652" s="3" t="s">
        <v>1355</v>
      </c>
      <c r="T652" s="3" t="s">
        <v>162</v>
      </c>
      <c r="U652" s="3" t="s">
        <v>163</v>
      </c>
      <c r="V652" s="3" t="s">
        <v>162</v>
      </c>
      <c r="W652" s="3" t="s">
        <v>33</v>
      </c>
      <c r="X652" s="3" t="s">
        <v>164</v>
      </c>
      <c r="Y652" s="3" t="s">
        <v>35</v>
      </c>
      <c r="Z652" s="54">
        <v>45017</v>
      </c>
      <c r="AA652" s="54">
        <v>45412</v>
      </c>
      <c r="AB652" s="3" t="s">
        <v>36</v>
      </c>
      <c r="AC652" s="53">
        <v>1800000</v>
      </c>
      <c r="AD652" s="3" t="s">
        <v>163</v>
      </c>
      <c r="AE652" s="3" t="s">
        <v>37</v>
      </c>
    </row>
    <row r="653" spans="1:31" x14ac:dyDescent="0.3">
      <c r="A653" s="3" t="s">
        <v>1391</v>
      </c>
      <c r="B653" s="3" t="s">
        <v>1392</v>
      </c>
      <c r="C653" s="3" t="s">
        <v>1854</v>
      </c>
      <c r="D653" s="53">
        <v>3000000</v>
      </c>
      <c r="E653" s="53">
        <v>3000000</v>
      </c>
      <c r="F653" s="53">
        <v>0</v>
      </c>
      <c r="G653" s="53">
        <v>0</v>
      </c>
      <c r="H653" s="53">
        <v>0</v>
      </c>
      <c r="I653" s="53">
        <v>2675640.4</v>
      </c>
      <c r="J653" s="53">
        <v>89.18801333333333</v>
      </c>
      <c r="K653" s="53">
        <v>0</v>
      </c>
      <c r="L653" s="53">
        <v>0</v>
      </c>
      <c r="M653" s="53">
        <v>2675640.4</v>
      </c>
      <c r="N653" s="53">
        <v>0</v>
      </c>
      <c r="O653" s="53">
        <v>2675640.4</v>
      </c>
      <c r="P653" s="53">
        <v>0</v>
      </c>
      <c r="Q653" s="53">
        <v>0</v>
      </c>
      <c r="R653" s="53">
        <v>0</v>
      </c>
      <c r="S653" s="3" t="s">
        <v>72</v>
      </c>
      <c r="T653" s="3" t="s">
        <v>41</v>
      </c>
      <c r="U653" s="3" t="s">
        <v>42</v>
      </c>
      <c r="V653" s="3" t="s">
        <v>41</v>
      </c>
      <c r="W653" s="3" t="s">
        <v>33</v>
      </c>
      <c r="X653" s="3" t="s">
        <v>43</v>
      </c>
      <c r="Y653" s="3" t="s">
        <v>35</v>
      </c>
      <c r="Z653" s="54">
        <v>45146</v>
      </c>
      <c r="AA653" s="54">
        <v>45655</v>
      </c>
      <c r="AB653" s="3" t="s">
        <v>36</v>
      </c>
      <c r="AC653" s="53">
        <v>3000000</v>
      </c>
      <c r="AD653" s="3" t="s">
        <v>42</v>
      </c>
      <c r="AE653" s="3" t="s">
        <v>37</v>
      </c>
    </row>
    <row r="654" spans="1:31" x14ac:dyDescent="0.3">
      <c r="A654" s="3" t="s">
        <v>1393</v>
      </c>
      <c r="B654" s="3" t="s">
        <v>1394</v>
      </c>
      <c r="C654" s="3" t="s">
        <v>1854</v>
      </c>
      <c r="D654" s="53">
        <v>2200000</v>
      </c>
      <c r="E654" s="53">
        <v>2200000</v>
      </c>
      <c r="F654" s="53">
        <v>0</v>
      </c>
      <c r="G654" s="53">
        <v>0</v>
      </c>
      <c r="H654" s="53">
        <v>0</v>
      </c>
      <c r="I654" s="53">
        <v>1937783.89</v>
      </c>
      <c r="J654" s="53">
        <v>88.081085909090902</v>
      </c>
      <c r="K654" s="53">
        <v>0</v>
      </c>
      <c r="L654" s="53">
        <v>0</v>
      </c>
      <c r="M654" s="53">
        <v>1937783.89</v>
      </c>
      <c r="N654" s="53">
        <v>0</v>
      </c>
      <c r="O654" s="53">
        <v>1937783.89</v>
      </c>
      <c r="P654" s="53">
        <v>0</v>
      </c>
      <c r="Q654" s="53">
        <v>0</v>
      </c>
      <c r="R654" s="53">
        <v>0</v>
      </c>
      <c r="S654" s="3" t="s">
        <v>72</v>
      </c>
      <c r="T654" s="3" t="s">
        <v>41</v>
      </c>
      <c r="U654" s="3" t="s">
        <v>42</v>
      </c>
      <c r="V654" s="3" t="s">
        <v>41</v>
      </c>
      <c r="W654" s="3" t="s">
        <v>33</v>
      </c>
      <c r="X654" s="3" t="s">
        <v>43</v>
      </c>
      <c r="Y654" s="3" t="s">
        <v>35</v>
      </c>
      <c r="Z654" s="54">
        <v>45146</v>
      </c>
      <c r="AA654" s="54">
        <v>45535</v>
      </c>
      <c r="AB654" s="3" t="s">
        <v>36</v>
      </c>
      <c r="AC654" s="53">
        <v>2200000</v>
      </c>
      <c r="AD654" s="3" t="s">
        <v>42</v>
      </c>
      <c r="AE654" s="3" t="s">
        <v>37</v>
      </c>
    </row>
    <row r="655" spans="1:31" x14ac:dyDescent="0.3">
      <c r="A655" s="3" t="s">
        <v>1401</v>
      </c>
      <c r="B655" s="3" t="s">
        <v>1402</v>
      </c>
      <c r="C655" s="3" t="s">
        <v>1859</v>
      </c>
      <c r="D655" s="53">
        <v>2200000</v>
      </c>
      <c r="E655" s="53">
        <v>2200000</v>
      </c>
      <c r="F655" s="53">
        <v>0</v>
      </c>
      <c r="G655" s="53">
        <v>0</v>
      </c>
      <c r="H655" s="53">
        <v>0</v>
      </c>
      <c r="I655" s="53">
        <v>1987639.65</v>
      </c>
      <c r="J655" s="53">
        <v>90.347256818181819</v>
      </c>
      <c r="K655" s="53">
        <v>0</v>
      </c>
      <c r="L655" s="53">
        <v>0</v>
      </c>
      <c r="M655" s="53">
        <v>1987639.65</v>
      </c>
      <c r="N655" s="53">
        <v>0</v>
      </c>
      <c r="O655" s="53">
        <v>1987639.65</v>
      </c>
      <c r="P655" s="53">
        <v>0</v>
      </c>
      <c r="Q655" s="53">
        <v>0</v>
      </c>
      <c r="R655" s="53">
        <v>0</v>
      </c>
      <c r="S655" s="3" t="s">
        <v>1355</v>
      </c>
      <c r="T655" s="3" t="s">
        <v>162</v>
      </c>
      <c r="U655" s="3" t="s">
        <v>163</v>
      </c>
      <c r="V655" s="3" t="s">
        <v>162</v>
      </c>
      <c r="W655" s="3" t="s">
        <v>33</v>
      </c>
      <c r="X655" s="3" t="s">
        <v>164</v>
      </c>
      <c r="Y655" s="3" t="s">
        <v>35</v>
      </c>
      <c r="Z655" s="54">
        <v>45017</v>
      </c>
      <c r="AA655" s="54">
        <v>45412</v>
      </c>
      <c r="AB655" s="3" t="s">
        <v>36</v>
      </c>
      <c r="AC655" s="53">
        <v>2200000</v>
      </c>
      <c r="AD655" s="3" t="s">
        <v>163</v>
      </c>
      <c r="AE655" s="3" t="s">
        <v>37</v>
      </c>
    </row>
    <row r="656" spans="1:31" x14ac:dyDescent="0.3">
      <c r="A656" s="3" t="s">
        <v>1399</v>
      </c>
      <c r="B656" s="3" t="s">
        <v>1400</v>
      </c>
      <c r="C656" s="3" t="s">
        <v>1859</v>
      </c>
      <c r="D656" s="53">
        <v>2000000</v>
      </c>
      <c r="E656" s="53">
        <v>2000000</v>
      </c>
      <c r="F656" s="53">
        <v>0</v>
      </c>
      <c r="G656" s="53">
        <v>0</v>
      </c>
      <c r="H656" s="53">
        <v>0</v>
      </c>
      <c r="I656" s="53">
        <v>1628152.93</v>
      </c>
      <c r="J656" s="53">
        <v>81.407646499999998</v>
      </c>
      <c r="K656" s="53">
        <v>0</v>
      </c>
      <c r="L656" s="53">
        <v>0</v>
      </c>
      <c r="M656" s="53">
        <v>1628152.93</v>
      </c>
      <c r="N656" s="53">
        <v>0</v>
      </c>
      <c r="O656" s="53">
        <v>1628152.93</v>
      </c>
      <c r="P656" s="53">
        <v>0</v>
      </c>
      <c r="Q656" s="53">
        <v>0</v>
      </c>
      <c r="R656" s="53">
        <v>0</v>
      </c>
      <c r="S656" s="3" t="s">
        <v>1355</v>
      </c>
      <c r="T656" s="3" t="s">
        <v>162</v>
      </c>
      <c r="U656" s="3" t="s">
        <v>163</v>
      </c>
      <c r="V656" s="3" t="s">
        <v>162</v>
      </c>
      <c r="W656" s="3" t="s">
        <v>33</v>
      </c>
      <c r="X656" s="3" t="s">
        <v>164</v>
      </c>
      <c r="Y656" s="3" t="s">
        <v>35</v>
      </c>
      <c r="Z656" s="54">
        <v>45017</v>
      </c>
      <c r="AA656" s="54">
        <v>45412</v>
      </c>
      <c r="AB656" s="3" t="s">
        <v>36</v>
      </c>
      <c r="AC656" s="53">
        <v>2000000</v>
      </c>
      <c r="AD656" s="3" t="s">
        <v>163</v>
      </c>
      <c r="AE656" s="3" t="s">
        <v>37</v>
      </c>
    </row>
    <row r="657" spans="1:31" x14ac:dyDescent="0.3">
      <c r="A657" s="3" t="s">
        <v>1395</v>
      </c>
      <c r="B657" s="3" t="s">
        <v>1396</v>
      </c>
      <c r="C657" s="3" t="s">
        <v>1854</v>
      </c>
      <c r="D657" s="53">
        <v>2700000</v>
      </c>
      <c r="E657" s="53">
        <v>2700000</v>
      </c>
      <c r="F657" s="53">
        <v>0</v>
      </c>
      <c r="G657" s="53">
        <v>0</v>
      </c>
      <c r="H657" s="53">
        <v>0</v>
      </c>
      <c r="I657" s="53">
        <v>2699313.92</v>
      </c>
      <c r="J657" s="53">
        <v>99.974589629629634</v>
      </c>
      <c r="K657" s="53">
        <v>0</v>
      </c>
      <c r="L657" s="53">
        <v>0</v>
      </c>
      <c r="M657" s="53">
        <v>2699313.92</v>
      </c>
      <c r="N657" s="53">
        <v>0</v>
      </c>
      <c r="O657" s="53">
        <v>2699313.92</v>
      </c>
      <c r="P657" s="53">
        <v>0</v>
      </c>
      <c r="Q657" s="53">
        <v>0</v>
      </c>
      <c r="R657" s="53">
        <v>0</v>
      </c>
      <c r="S657" s="3" t="s">
        <v>72</v>
      </c>
      <c r="T657" s="3" t="s">
        <v>41</v>
      </c>
      <c r="U657" s="3" t="s">
        <v>42</v>
      </c>
      <c r="V657" s="3" t="s">
        <v>41</v>
      </c>
      <c r="W657" s="3" t="s">
        <v>33</v>
      </c>
      <c r="X657" s="3" t="s">
        <v>43</v>
      </c>
      <c r="Y657" s="3" t="s">
        <v>35</v>
      </c>
      <c r="Z657" s="54">
        <v>45147</v>
      </c>
      <c r="AA657" s="54">
        <v>45535</v>
      </c>
      <c r="AB657" s="3" t="s">
        <v>36</v>
      </c>
      <c r="AC657" s="53">
        <v>2700000</v>
      </c>
      <c r="AD657" s="3" t="s">
        <v>42</v>
      </c>
      <c r="AE657" s="3" t="s">
        <v>37</v>
      </c>
    </row>
    <row r="658" spans="1:31" x14ac:dyDescent="0.3">
      <c r="A658" s="3" t="s">
        <v>1397</v>
      </c>
      <c r="B658" s="3" t="s">
        <v>1398</v>
      </c>
      <c r="C658" s="3" t="s">
        <v>1854</v>
      </c>
      <c r="D658" s="53">
        <v>3200000</v>
      </c>
      <c r="E658" s="53">
        <v>3200000</v>
      </c>
      <c r="F658" s="53">
        <v>0</v>
      </c>
      <c r="G658" s="53">
        <v>0</v>
      </c>
      <c r="H658" s="53">
        <v>0</v>
      </c>
      <c r="I658" s="53">
        <v>3193450.02</v>
      </c>
      <c r="J658" s="53">
        <v>99.795313125000007</v>
      </c>
      <c r="K658" s="53">
        <v>0</v>
      </c>
      <c r="L658" s="53">
        <v>0</v>
      </c>
      <c r="M658" s="53">
        <v>3193450.02</v>
      </c>
      <c r="N658" s="53">
        <v>0</v>
      </c>
      <c r="O658" s="53">
        <v>3193450.02</v>
      </c>
      <c r="P658" s="53">
        <v>0</v>
      </c>
      <c r="Q658" s="53">
        <v>0</v>
      </c>
      <c r="R658" s="53">
        <v>0</v>
      </c>
      <c r="S658" s="3" t="s">
        <v>72</v>
      </c>
      <c r="T658" s="3" t="s">
        <v>41</v>
      </c>
      <c r="U658" s="3" t="s">
        <v>42</v>
      </c>
      <c r="V658" s="3" t="s">
        <v>41</v>
      </c>
      <c r="W658" s="3" t="s">
        <v>33</v>
      </c>
      <c r="X658" s="3" t="s">
        <v>43</v>
      </c>
      <c r="Y658" s="3" t="s">
        <v>35</v>
      </c>
      <c r="Z658" s="54">
        <v>45147</v>
      </c>
      <c r="AA658" s="54">
        <v>45563</v>
      </c>
      <c r="AB658" s="3" t="s">
        <v>36</v>
      </c>
      <c r="AC658" s="53">
        <v>3200000</v>
      </c>
      <c r="AD658" s="3" t="s">
        <v>42</v>
      </c>
      <c r="AE658" s="3" t="s">
        <v>37</v>
      </c>
    </row>
    <row r="659" spans="1:31" x14ac:dyDescent="0.3">
      <c r="A659" s="3" t="s">
        <v>1388</v>
      </c>
      <c r="B659" s="3" t="s">
        <v>1389</v>
      </c>
      <c r="C659" s="3" t="s">
        <v>1853</v>
      </c>
      <c r="D659" s="53">
        <v>851000</v>
      </c>
      <c r="E659" s="53">
        <v>851000</v>
      </c>
      <c r="F659" s="53">
        <v>0</v>
      </c>
      <c r="G659" s="53">
        <v>0</v>
      </c>
      <c r="H659" s="53">
        <v>0</v>
      </c>
      <c r="I659" s="53">
        <v>754225.46</v>
      </c>
      <c r="J659" s="53">
        <v>88.628138660399529</v>
      </c>
      <c r="K659" s="53">
        <v>0</v>
      </c>
      <c r="L659" s="53">
        <v>0</v>
      </c>
      <c r="M659" s="53">
        <v>754225.46</v>
      </c>
      <c r="N659" s="53">
        <v>0</v>
      </c>
      <c r="O659" s="53">
        <v>754225.46</v>
      </c>
      <c r="P659" s="53">
        <v>0</v>
      </c>
      <c r="Q659" s="53">
        <v>0</v>
      </c>
      <c r="R659" s="53">
        <v>0</v>
      </c>
      <c r="S659" s="3" t="s">
        <v>391</v>
      </c>
      <c r="T659" s="3" t="s">
        <v>1390</v>
      </c>
      <c r="U659" s="3" t="s">
        <v>883</v>
      </c>
      <c r="V659" s="3" t="s">
        <v>31</v>
      </c>
      <c r="W659" s="3" t="s">
        <v>33</v>
      </c>
      <c r="X659" s="3" t="s">
        <v>34</v>
      </c>
      <c r="Y659" s="3" t="s">
        <v>44</v>
      </c>
      <c r="Z659" s="54">
        <v>45017</v>
      </c>
      <c r="AA659" s="54">
        <v>45565</v>
      </c>
      <c r="AB659" s="3" t="s">
        <v>36</v>
      </c>
      <c r="AC659" s="53">
        <v>851000</v>
      </c>
      <c r="AD659" s="3" t="s">
        <v>32</v>
      </c>
      <c r="AE659" s="3" t="s">
        <v>37</v>
      </c>
    </row>
    <row r="660" spans="1:31" x14ac:dyDescent="0.3">
      <c r="A660" s="3" t="s">
        <v>1386</v>
      </c>
      <c r="B660" s="3" t="s">
        <v>1387</v>
      </c>
      <c r="C660" s="3" t="s">
        <v>1859</v>
      </c>
      <c r="D660" s="53">
        <v>6350000</v>
      </c>
      <c r="E660" s="53">
        <v>6350000</v>
      </c>
      <c r="F660" s="53">
        <v>0</v>
      </c>
      <c r="G660" s="53">
        <v>0</v>
      </c>
      <c r="H660" s="53">
        <v>0</v>
      </c>
      <c r="I660" s="53">
        <v>6320150.79</v>
      </c>
      <c r="J660" s="53">
        <v>99.529933700787396</v>
      </c>
      <c r="K660" s="53">
        <v>0</v>
      </c>
      <c r="L660" s="53">
        <v>0</v>
      </c>
      <c r="M660" s="53">
        <v>6320150.79</v>
      </c>
      <c r="N660" s="53">
        <v>0</v>
      </c>
      <c r="O660" s="53">
        <v>6320150.79</v>
      </c>
      <c r="P660" s="53">
        <v>0</v>
      </c>
      <c r="Q660" s="53">
        <v>0</v>
      </c>
      <c r="R660" s="53">
        <v>0</v>
      </c>
      <c r="S660" s="3" t="s">
        <v>231</v>
      </c>
      <c r="T660" s="3" t="s">
        <v>162</v>
      </c>
      <c r="U660" s="3" t="s">
        <v>163</v>
      </c>
      <c r="V660" s="3" t="s">
        <v>162</v>
      </c>
      <c r="W660" s="3" t="s">
        <v>33</v>
      </c>
      <c r="X660" s="3" t="s">
        <v>164</v>
      </c>
      <c r="Y660" s="3" t="s">
        <v>35</v>
      </c>
      <c r="Z660" s="54">
        <v>45017</v>
      </c>
      <c r="AA660" s="54">
        <v>45747</v>
      </c>
      <c r="AB660" s="3" t="s">
        <v>36</v>
      </c>
      <c r="AC660" s="53">
        <v>6350000</v>
      </c>
      <c r="AD660" s="3" t="s">
        <v>163</v>
      </c>
      <c r="AE660" s="3" t="s">
        <v>37</v>
      </c>
    </row>
    <row r="661" spans="1:31" x14ac:dyDescent="0.3">
      <c r="A661" s="3" t="s">
        <v>1476</v>
      </c>
      <c r="B661" s="3" t="s">
        <v>1477</v>
      </c>
      <c r="C661" s="3" t="s">
        <v>1856</v>
      </c>
      <c r="D661" s="53">
        <v>2400000</v>
      </c>
      <c r="E661" s="53">
        <v>2400000</v>
      </c>
      <c r="F661" s="53">
        <v>0</v>
      </c>
      <c r="G661" s="53">
        <v>0</v>
      </c>
      <c r="H661" s="53">
        <v>0</v>
      </c>
      <c r="I661" s="53">
        <v>2223986.4300000002</v>
      </c>
      <c r="J661" s="53">
        <v>92.666101250000011</v>
      </c>
      <c r="K661" s="53">
        <v>0</v>
      </c>
      <c r="L661" s="53">
        <v>0</v>
      </c>
      <c r="M661" s="53">
        <v>2223986.4300000002</v>
      </c>
      <c r="N661" s="53">
        <v>0</v>
      </c>
      <c r="O661" s="53">
        <v>2223986.4300000002</v>
      </c>
      <c r="P661" s="53">
        <v>0</v>
      </c>
      <c r="Q661" s="53">
        <v>-13569.62</v>
      </c>
      <c r="R661" s="53">
        <v>0</v>
      </c>
      <c r="S661" s="3" t="s">
        <v>1333</v>
      </c>
      <c r="T661" s="3" t="s">
        <v>76</v>
      </c>
      <c r="U661" s="3" t="s">
        <v>77</v>
      </c>
      <c r="V661" s="3" t="s">
        <v>76</v>
      </c>
      <c r="W661" s="3" t="s">
        <v>33</v>
      </c>
      <c r="X661" s="3" t="s">
        <v>78</v>
      </c>
      <c r="Y661" s="3" t="s">
        <v>35</v>
      </c>
      <c r="Z661" s="54">
        <v>45017</v>
      </c>
      <c r="AA661" s="54">
        <v>45747</v>
      </c>
      <c r="AB661" s="3" t="s">
        <v>36</v>
      </c>
      <c r="AC661" s="53">
        <v>2400000</v>
      </c>
      <c r="AD661" s="3" t="s">
        <v>77</v>
      </c>
      <c r="AE661" s="3" t="s">
        <v>37</v>
      </c>
    </row>
    <row r="662" spans="1:31" x14ac:dyDescent="0.3">
      <c r="A662" s="3" t="s">
        <v>1409</v>
      </c>
      <c r="B662" s="3" t="s">
        <v>1410</v>
      </c>
      <c r="C662" s="3" t="s">
        <v>1855</v>
      </c>
      <c r="D662" s="53">
        <v>2190000</v>
      </c>
      <c r="E662" s="53">
        <v>2190000</v>
      </c>
      <c r="F662" s="53">
        <v>0</v>
      </c>
      <c r="G662" s="53">
        <v>0</v>
      </c>
      <c r="H662" s="53">
        <v>0</v>
      </c>
      <c r="I662" s="53">
        <v>1826862.46</v>
      </c>
      <c r="J662" s="53">
        <v>83.418377168949775</v>
      </c>
      <c r="K662" s="53">
        <v>0</v>
      </c>
      <c r="L662" s="53">
        <v>0</v>
      </c>
      <c r="M662" s="53">
        <v>1826862.46</v>
      </c>
      <c r="N662" s="53">
        <v>0</v>
      </c>
      <c r="O662" s="53">
        <v>1826862.46</v>
      </c>
      <c r="P662" s="53">
        <v>0</v>
      </c>
      <c r="Q662" s="53">
        <v>0</v>
      </c>
      <c r="R662" s="53">
        <v>0</v>
      </c>
      <c r="S662" s="3" t="s">
        <v>286</v>
      </c>
      <c r="T662" s="3" t="s">
        <v>57</v>
      </c>
      <c r="U662" s="3" t="s">
        <v>58</v>
      </c>
      <c r="V662" s="3" t="s">
        <v>57</v>
      </c>
      <c r="W662" s="3" t="s">
        <v>33</v>
      </c>
      <c r="X662" s="3" t="s">
        <v>1411</v>
      </c>
      <c r="Y662" s="3" t="s">
        <v>35</v>
      </c>
      <c r="Z662" s="54">
        <v>45149</v>
      </c>
      <c r="AA662" s="54">
        <v>45657</v>
      </c>
      <c r="AB662" s="3" t="s">
        <v>36</v>
      </c>
      <c r="AC662" s="53">
        <v>2190000</v>
      </c>
      <c r="AD662" s="3" t="s">
        <v>58</v>
      </c>
      <c r="AE662" s="3" t="s">
        <v>37</v>
      </c>
    </row>
    <row r="663" spans="1:31" x14ac:dyDescent="0.3">
      <c r="A663" s="3" t="s">
        <v>1472</v>
      </c>
      <c r="B663" s="3" t="s">
        <v>1473</v>
      </c>
      <c r="C663" s="3" t="s">
        <v>1858</v>
      </c>
      <c r="D663" s="53">
        <v>5000000</v>
      </c>
      <c r="E663" s="53">
        <v>5000000</v>
      </c>
      <c r="F663" s="53">
        <v>0</v>
      </c>
      <c r="G663" s="53">
        <v>0</v>
      </c>
      <c r="H663" s="53">
        <v>0</v>
      </c>
      <c r="I663" s="53">
        <v>4999980.5</v>
      </c>
      <c r="J663" s="53">
        <v>99.999610000000004</v>
      </c>
      <c r="K663" s="53">
        <v>0</v>
      </c>
      <c r="L663" s="53">
        <v>0</v>
      </c>
      <c r="M663" s="53">
        <v>4999980.5</v>
      </c>
      <c r="N663" s="53">
        <v>0</v>
      </c>
      <c r="O663" s="53">
        <v>4999980.5</v>
      </c>
      <c r="P663" s="53">
        <v>0</v>
      </c>
      <c r="Q663" s="53">
        <v>0</v>
      </c>
      <c r="R663" s="53">
        <v>0</v>
      </c>
      <c r="S663" s="3" t="s">
        <v>1231</v>
      </c>
      <c r="T663" s="3" t="s">
        <v>51</v>
      </c>
      <c r="U663" s="3" t="s">
        <v>52</v>
      </c>
      <c r="V663" s="3" t="s">
        <v>51</v>
      </c>
      <c r="W663" s="3" t="s">
        <v>33</v>
      </c>
      <c r="X663" s="3" t="s">
        <v>53</v>
      </c>
      <c r="Y663" s="3" t="s">
        <v>35</v>
      </c>
      <c r="Z663" s="54">
        <v>45153</v>
      </c>
      <c r="AA663" s="54">
        <v>45535</v>
      </c>
      <c r="AB663" s="3" t="s">
        <v>36</v>
      </c>
      <c r="AC663" s="53">
        <v>5000000</v>
      </c>
      <c r="AD663" s="3" t="s">
        <v>52</v>
      </c>
      <c r="AE663" s="3" t="s">
        <v>37</v>
      </c>
    </row>
    <row r="664" spans="1:31" x14ac:dyDescent="0.3">
      <c r="A664" s="3" t="s">
        <v>1407</v>
      </c>
      <c r="B664" s="3" t="s">
        <v>1408</v>
      </c>
      <c r="C664" s="3" t="s">
        <v>1858</v>
      </c>
      <c r="D664" s="53">
        <v>4900000</v>
      </c>
      <c r="E664" s="53">
        <v>4900000</v>
      </c>
      <c r="F664" s="53">
        <v>0</v>
      </c>
      <c r="G664" s="53">
        <v>0</v>
      </c>
      <c r="H664" s="53">
        <v>0</v>
      </c>
      <c r="I664" s="53">
        <v>4828531.09</v>
      </c>
      <c r="J664" s="53">
        <v>98.541450816326531</v>
      </c>
      <c r="K664" s="53">
        <v>0</v>
      </c>
      <c r="L664" s="53">
        <v>0</v>
      </c>
      <c r="M664" s="53">
        <v>4828531.09</v>
      </c>
      <c r="N664" s="53">
        <v>0</v>
      </c>
      <c r="O664" s="53">
        <v>4828531.09</v>
      </c>
      <c r="P664" s="53">
        <v>0</v>
      </c>
      <c r="Q664" s="53">
        <v>-96803.15</v>
      </c>
      <c r="R664" s="53">
        <v>0</v>
      </c>
      <c r="S664" s="3" t="s">
        <v>1231</v>
      </c>
      <c r="T664" s="3" t="s">
        <v>51</v>
      </c>
      <c r="U664" s="3" t="s">
        <v>52</v>
      </c>
      <c r="V664" s="3" t="s">
        <v>51</v>
      </c>
      <c r="W664" s="3" t="s">
        <v>33</v>
      </c>
      <c r="X664" s="3" t="s">
        <v>53</v>
      </c>
      <c r="Y664" s="3" t="s">
        <v>35</v>
      </c>
      <c r="Z664" s="54">
        <v>45017</v>
      </c>
      <c r="AA664" s="54">
        <v>45747</v>
      </c>
      <c r="AB664" s="3" t="s">
        <v>36</v>
      </c>
      <c r="AC664" s="53">
        <v>4900000</v>
      </c>
      <c r="AD664" s="3" t="s">
        <v>52</v>
      </c>
      <c r="AE664" s="3" t="s">
        <v>37</v>
      </c>
    </row>
    <row r="665" spans="1:31" x14ac:dyDescent="0.3">
      <c r="A665" s="3" t="s">
        <v>1422</v>
      </c>
      <c r="B665" s="3" t="s">
        <v>1423</v>
      </c>
      <c r="C665" s="3" t="s">
        <v>1860</v>
      </c>
      <c r="D665" s="53">
        <v>2400000</v>
      </c>
      <c r="E665" s="53">
        <v>2400000</v>
      </c>
      <c r="F665" s="53">
        <v>0</v>
      </c>
      <c r="G665" s="53">
        <v>0</v>
      </c>
      <c r="H665" s="53">
        <v>0</v>
      </c>
      <c r="I665" s="53">
        <v>2002040.19</v>
      </c>
      <c r="J665" s="53">
        <v>83.418341249999997</v>
      </c>
      <c r="K665" s="53">
        <v>0</v>
      </c>
      <c r="L665" s="53">
        <v>0</v>
      </c>
      <c r="M665" s="53">
        <v>2057796.09</v>
      </c>
      <c r="N665" s="53">
        <v>0</v>
      </c>
      <c r="O665" s="53">
        <v>2002040.19</v>
      </c>
      <c r="P665" s="53">
        <v>0</v>
      </c>
      <c r="Q665" s="53">
        <v>0</v>
      </c>
      <c r="R665" s="53">
        <v>0</v>
      </c>
      <c r="S665" s="3" t="s">
        <v>111</v>
      </c>
      <c r="T665" s="3" t="s">
        <v>112</v>
      </c>
      <c r="U665" s="3" t="s">
        <v>113</v>
      </c>
      <c r="V665" s="3" t="s">
        <v>112</v>
      </c>
      <c r="W665" s="3" t="s">
        <v>33</v>
      </c>
      <c r="X665" s="3" t="s">
        <v>114</v>
      </c>
      <c r="Y665" s="3" t="s">
        <v>35</v>
      </c>
      <c r="Z665" s="54">
        <v>45152</v>
      </c>
      <c r="AA665" s="54">
        <v>45535</v>
      </c>
      <c r="AB665" s="3" t="s">
        <v>36</v>
      </c>
      <c r="AC665" s="53">
        <v>2400000</v>
      </c>
      <c r="AD665" s="3" t="s">
        <v>113</v>
      </c>
      <c r="AE665" s="3" t="s">
        <v>37</v>
      </c>
    </row>
    <row r="666" spans="1:31" x14ac:dyDescent="0.3">
      <c r="A666" s="3" t="s">
        <v>1424</v>
      </c>
      <c r="B666" s="3" t="s">
        <v>1425</v>
      </c>
      <c r="C666" s="3" t="s">
        <v>1860</v>
      </c>
      <c r="D666" s="53">
        <v>1900000</v>
      </c>
      <c r="E666" s="53">
        <v>1900000</v>
      </c>
      <c r="F666" s="53">
        <v>0</v>
      </c>
      <c r="G666" s="53">
        <v>0</v>
      </c>
      <c r="H666" s="53">
        <v>0</v>
      </c>
      <c r="I666" s="53">
        <v>1270954.74</v>
      </c>
      <c r="J666" s="53">
        <v>66.892354736842108</v>
      </c>
      <c r="K666" s="53">
        <v>0</v>
      </c>
      <c r="L666" s="53">
        <v>0</v>
      </c>
      <c r="M666" s="53">
        <v>1270954.74</v>
      </c>
      <c r="N666" s="53">
        <v>0</v>
      </c>
      <c r="O666" s="53">
        <v>1270954.74</v>
      </c>
      <c r="P666" s="53">
        <v>0</v>
      </c>
      <c r="Q666" s="53">
        <v>0</v>
      </c>
      <c r="R666" s="53">
        <v>0</v>
      </c>
      <c r="S666" s="3" t="s">
        <v>111</v>
      </c>
      <c r="T666" s="3" t="s">
        <v>112</v>
      </c>
      <c r="U666" s="3" t="s">
        <v>113</v>
      </c>
      <c r="V666" s="3" t="s">
        <v>112</v>
      </c>
      <c r="W666" s="3" t="s">
        <v>33</v>
      </c>
      <c r="X666" s="3" t="s">
        <v>114</v>
      </c>
      <c r="Y666" s="3" t="s">
        <v>35</v>
      </c>
      <c r="Z666" s="54">
        <v>45153</v>
      </c>
      <c r="AA666" s="54">
        <v>45535</v>
      </c>
      <c r="AB666" s="3" t="s">
        <v>36</v>
      </c>
      <c r="AC666" s="53">
        <v>1900000</v>
      </c>
      <c r="AD666" s="3" t="s">
        <v>113</v>
      </c>
      <c r="AE666" s="3" t="s">
        <v>37</v>
      </c>
    </row>
    <row r="667" spans="1:31" x14ac:dyDescent="0.3">
      <c r="A667" s="3" t="s">
        <v>1418</v>
      </c>
      <c r="B667" s="3" t="s">
        <v>1419</v>
      </c>
      <c r="C667" s="3" t="s">
        <v>1856</v>
      </c>
      <c r="D667" s="53">
        <v>9000000</v>
      </c>
      <c r="E667" s="53">
        <v>9000000</v>
      </c>
      <c r="F667" s="53">
        <v>0</v>
      </c>
      <c r="G667" s="53">
        <v>0</v>
      </c>
      <c r="H667" s="53">
        <v>0</v>
      </c>
      <c r="I667" s="53">
        <v>8958185.9000000004</v>
      </c>
      <c r="J667" s="53">
        <v>99.535398888888892</v>
      </c>
      <c r="K667" s="53">
        <v>0</v>
      </c>
      <c r="L667" s="53">
        <v>0</v>
      </c>
      <c r="M667" s="53">
        <v>8958185.9000000004</v>
      </c>
      <c r="N667" s="53">
        <v>0</v>
      </c>
      <c r="O667" s="53">
        <v>8958185.9000000004</v>
      </c>
      <c r="P667" s="53">
        <v>0</v>
      </c>
      <c r="Q667" s="53">
        <v>0</v>
      </c>
      <c r="R667" s="53">
        <v>0</v>
      </c>
      <c r="S667" s="3" t="s">
        <v>881</v>
      </c>
      <c r="T667" s="3" t="s">
        <v>76</v>
      </c>
      <c r="U667" s="3" t="s">
        <v>77</v>
      </c>
      <c r="V667" s="3" t="s">
        <v>76</v>
      </c>
      <c r="W667" s="3" t="s">
        <v>33</v>
      </c>
      <c r="X667" s="3" t="s">
        <v>78</v>
      </c>
      <c r="Y667" s="3" t="s">
        <v>35</v>
      </c>
      <c r="Z667" s="54">
        <v>45163</v>
      </c>
      <c r="AA667" s="54">
        <v>45747</v>
      </c>
      <c r="AB667" s="3" t="s">
        <v>36</v>
      </c>
      <c r="AC667" s="53">
        <v>9000000</v>
      </c>
      <c r="AD667" s="3" t="s">
        <v>77</v>
      </c>
      <c r="AE667" s="3" t="s">
        <v>37</v>
      </c>
    </row>
    <row r="668" spans="1:31" x14ac:dyDescent="0.3">
      <c r="A668" s="3" t="s">
        <v>1414</v>
      </c>
      <c r="B668" s="3" t="s">
        <v>1415</v>
      </c>
      <c r="C668" s="3" t="s">
        <v>1859</v>
      </c>
      <c r="D668" s="53">
        <v>5700000</v>
      </c>
      <c r="E668" s="53">
        <v>5700000</v>
      </c>
      <c r="F668" s="53">
        <v>0</v>
      </c>
      <c r="G668" s="53">
        <v>0</v>
      </c>
      <c r="H668" s="53">
        <v>0</v>
      </c>
      <c r="I668" s="53">
        <v>5694950.5800000001</v>
      </c>
      <c r="J668" s="53">
        <v>99.91141368421053</v>
      </c>
      <c r="K668" s="53">
        <v>0</v>
      </c>
      <c r="L668" s="53">
        <v>0</v>
      </c>
      <c r="M668" s="53">
        <v>5694950.5800000001</v>
      </c>
      <c r="N668" s="53">
        <v>0</v>
      </c>
      <c r="O668" s="53">
        <v>5694950.5800000001</v>
      </c>
      <c r="P668" s="53">
        <v>0</v>
      </c>
      <c r="Q668" s="53">
        <v>0</v>
      </c>
      <c r="R668" s="53">
        <v>0</v>
      </c>
      <c r="S668" s="3" t="s">
        <v>1355</v>
      </c>
      <c r="T668" s="3" t="s">
        <v>162</v>
      </c>
      <c r="U668" s="3" t="s">
        <v>163</v>
      </c>
      <c r="V668" s="3" t="s">
        <v>162</v>
      </c>
      <c r="W668" s="3" t="s">
        <v>33</v>
      </c>
      <c r="X668" s="3" t="s">
        <v>164</v>
      </c>
      <c r="Y668" s="3" t="s">
        <v>35</v>
      </c>
      <c r="Z668" s="54">
        <v>45017</v>
      </c>
      <c r="AA668" s="54">
        <v>45382</v>
      </c>
      <c r="AB668" s="3" t="s">
        <v>36</v>
      </c>
      <c r="AC668" s="53">
        <v>5700000</v>
      </c>
      <c r="AD668" s="3" t="s">
        <v>163</v>
      </c>
      <c r="AE668" s="3" t="s">
        <v>37</v>
      </c>
    </row>
    <row r="669" spans="1:31" x14ac:dyDescent="0.3">
      <c r="A669" s="3" t="s">
        <v>1416</v>
      </c>
      <c r="B669" s="3" t="s">
        <v>1417</v>
      </c>
      <c r="C669" s="3" t="s">
        <v>1856</v>
      </c>
      <c r="D669" s="53">
        <v>0</v>
      </c>
      <c r="E669" s="53">
        <v>0</v>
      </c>
      <c r="F669" s="53">
        <v>0</v>
      </c>
      <c r="G669" s="53">
        <v>0</v>
      </c>
      <c r="H669" s="53">
        <v>0</v>
      </c>
      <c r="I669" s="53">
        <v>0</v>
      </c>
      <c r="J669" s="53" t="e">
        <v>#DIV/0!</v>
      </c>
      <c r="K669" s="53">
        <v>0</v>
      </c>
      <c r="L669" s="53">
        <v>0</v>
      </c>
      <c r="M669" s="53">
        <v>0</v>
      </c>
      <c r="N669" s="53">
        <v>0</v>
      </c>
      <c r="O669" s="53">
        <v>0</v>
      </c>
      <c r="P669" s="53">
        <v>0</v>
      </c>
      <c r="Q669" s="53">
        <v>0</v>
      </c>
      <c r="R669" s="53">
        <v>0</v>
      </c>
      <c r="S669" s="3" t="s">
        <v>881</v>
      </c>
      <c r="T669" s="3" t="s">
        <v>76</v>
      </c>
      <c r="U669" s="3" t="s">
        <v>77</v>
      </c>
      <c r="V669" s="3" t="s">
        <v>76</v>
      </c>
      <c r="W669" s="3" t="s">
        <v>33</v>
      </c>
      <c r="X669" s="3" t="s">
        <v>78</v>
      </c>
      <c r="Y669" s="3" t="s">
        <v>35</v>
      </c>
      <c r="Z669" s="54">
        <v>45155</v>
      </c>
      <c r="AA669" s="54">
        <v>45565</v>
      </c>
      <c r="AB669" s="3" t="s">
        <v>36</v>
      </c>
      <c r="AC669" s="53">
        <v>8200000</v>
      </c>
      <c r="AD669" s="3" t="s">
        <v>77</v>
      </c>
      <c r="AE669" s="3" t="s">
        <v>37</v>
      </c>
    </row>
    <row r="670" spans="1:31" x14ac:dyDescent="0.3">
      <c r="A670" s="3" t="s">
        <v>1426</v>
      </c>
      <c r="B670" s="3" t="s">
        <v>1427</v>
      </c>
      <c r="C670" s="3" t="s">
        <v>1859</v>
      </c>
      <c r="D670" s="53">
        <v>5700000</v>
      </c>
      <c r="E670" s="53">
        <v>5700000</v>
      </c>
      <c r="F670" s="53">
        <v>0</v>
      </c>
      <c r="G670" s="53">
        <v>0</v>
      </c>
      <c r="H670" s="53">
        <v>0</v>
      </c>
      <c r="I670" s="53">
        <v>5093670.6100000003</v>
      </c>
      <c r="J670" s="53">
        <v>89.362642280701763</v>
      </c>
      <c r="K670" s="53">
        <v>0</v>
      </c>
      <c r="L670" s="53">
        <v>0</v>
      </c>
      <c r="M670" s="53">
        <v>5093670.6100000003</v>
      </c>
      <c r="N670" s="53">
        <v>0</v>
      </c>
      <c r="O670" s="53">
        <v>5093670.6100000003</v>
      </c>
      <c r="P670" s="53">
        <v>0</v>
      </c>
      <c r="Q670" s="53">
        <v>0</v>
      </c>
      <c r="R670" s="53">
        <v>0</v>
      </c>
      <c r="S670" s="3" t="s">
        <v>1355</v>
      </c>
      <c r="T670" s="3" t="s">
        <v>162</v>
      </c>
      <c r="U670" s="3" t="s">
        <v>163</v>
      </c>
      <c r="V670" s="3" t="s">
        <v>162</v>
      </c>
      <c r="W670" s="3" t="s">
        <v>33</v>
      </c>
      <c r="X670" s="3" t="s">
        <v>164</v>
      </c>
      <c r="Y670" s="3" t="s">
        <v>35</v>
      </c>
      <c r="Z670" s="54">
        <v>45017</v>
      </c>
      <c r="AA670" s="54">
        <v>45382</v>
      </c>
      <c r="AB670" s="3" t="s">
        <v>36</v>
      </c>
      <c r="AC670" s="53">
        <v>5700000</v>
      </c>
      <c r="AD670" s="3" t="s">
        <v>163</v>
      </c>
      <c r="AE670" s="3" t="s">
        <v>37</v>
      </c>
    </row>
    <row r="671" spans="1:31" x14ac:dyDescent="0.3">
      <c r="A671" s="3" t="s">
        <v>1630</v>
      </c>
      <c r="B671" s="3" t="s">
        <v>1631</v>
      </c>
      <c r="C671" s="3" t="s">
        <v>1859</v>
      </c>
      <c r="D671" s="53">
        <v>2250000</v>
      </c>
      <c r="E671" s="53">
        <v>2250000</v>
      </c>
      <c r="F671" s="53">
        <v>0</v>
      </c>
      <c r="G671" s="53">
        <v>0</v>
      </c>
      <c r="H671" s="53">
        <v>0</v>
      </c>
      <c r="I671" s="53">
        <v>2154008.2000000002</v>
      </c>
      <c r="J671" s="53">
        <v>95.733697777777792</v>
      </c>
      <c r="K671" s="53">
        <v>0</v>
      </c>
      <c r="L671" s="53">
        <v>0</v>
      </c>
      <c r="M671" s="53">
        <v>2154008.2000000002</v>
      </c>
      <c r="N671" s="53">
        <v>0</v>
      </c>
      <c r="O671" s="53">
        <v>2154008.2000000002</v>
      </c>
      <c r="P671" s="53">
        <v>0</v>
      </c>
      <c r="Q671" s="53">
        <v>0</v>
      </c>
      <c r="R671" s="53">
        <v>0</v>
      </c>
      <c r="S671" s="3" t="s">
        <v>1355</v>
      </c>
      <c r="T671" s="3" t="s">
        <v>162</v>
      </c>
      <c r="U671" s="3" t="s">
        <v>163</v>
      </c>
      <c r="V671" s="3" t="s">
        <v>162</v>
      </c>
      <c r="W671" s="3" t="s">
        <v>33</v>
      </c>
      <c r="X671" s="3" t="s">
        <v>164</v>
      </c>
      <c r="Y671" s="3" t="s">
        <v>35</v>
      </c>
      <c r="Z671" s="54">
        <v>45017</v>
      </c>
      <c r="AA671" s="54">
        <v>45382</v>
      </c>
      <c r="AB671" s="3" t="s">
        <v>36</v>
      </c>
      <c r="AC671" s="53">
        <v>2250000</v>
      </c>
      <c r="AD671" s="3" t="s">
        <v>163</v>
      </c>
      <c r="AE671" s="3" t="s">
        <v>37</v>
      </c>
    </row>
    <row r="672" spans="1:31" x14ac:dyDescent="0.3">
      <c r="A672" s="3" t="s">
        <v>1452</v>
      </c>
      <c r="B672" s="3" t="s">
        <v>1453</v>
      </c>
      <c r="C672" s="3" t="s">
        <v>1856</v>
      </c>
      <c r="D672" s="53">
        <v>422000</v>
      </c>
      <c r="E672" s="53">
        <v>422000</v>
      </c>
      <c r="F672" s="53">
        <v>0</v>
      </c>
      <c r="G672" s="53">
        <v>0</v>
      </c>
      <c r="H672" s="53">
        <v>0</v>
      </c>
      <c r="I672" s="53">
        <v>413006.53</v>
      </c>
      <c r="J672" s="53">
        <v>97.868845971563985</v>
      </c>
      <c r="K672" s="53">
        <v>0</v>
      </c>
      <c r="L672" s="53">
        <v>0</v>
      </c>
      <c r="M672" s="53">
        <v>413006.53</v>
      </c>
      <c r="N672" s="53">
        <v>0</v>
      </c>
      <c r="O672" s="53">
        <v>413006.53</v>
      </c>
      <c r="P672" s="53">
        <v>0</v>
      </c>
      <c r="Q672" s="53">
        <v>0</v>
      </c>
      <c r="R672" s="53">
        <v>0</v>
      </c>
      <c r="S672" s="3" t="s">
        <v>1333</v>
      </c>
      <c r="T672" s="3" t="s">
        <v>76</v>
      </c>
      <c r="U672" s="3" t="s">
        <v>77</v>
      </c>
      <c r="V672" s="3" t="s">
        <v>76</v>
      </c>
      <c r="W672" s="3" t="s">
        <v>33</v>
      </c>
      <c r="X672" s="3" t="s">
        <v>78</v>
      </c>
      <c r="Y672" s="3" t="s">
        <v>35</v>
      </c>
      <c r="Z672" s="54">
        <v>45170</v>
      </c>
      <c r="AA672" s="54">
        <v>45747</v>
      </c>
      <c r="AB672" s="3" t="s">
        <v>36</v>
      </c>
      <c r="AC672" s="53">
        <v>422000</v>
      </c>
      <c r="AD672" s="3" t="s">
        <v>77</v>
      </c>
      <c r="AE672" s="3" t="s">
        <v>37</v>
      </c>
    </row>
    <row r="673" spans="1:31" x14ac:dyDescent="0.3">
      <c r="A673" s="3" t="s">
        <v>1450</v>
      </c>
      <c r="B673" s="3" t="s">
        <v>1451</v>
      </c>
      <c r="C673" s="3" t="s">
        <v>1856</v>
      </c>
      <c r="D673" s="53">
        <v>422000</v>
      </c>
      <c r="E673" s="53">
        <v>422000</v>
      </c>
      <c r="F673" s="53">
        <v>0</v>
      </c>
      <c r="G673" s="53">
        <v>0</v>
      </c>
      <c r="H673" s="53">
        <v>0</v>
      </c>
      <c r="I673" s="53">
        <v>388303.88</v>
      </c>
      <c r="J673" s="53">
        <v>92.015137440758295</v>
      </c>
      <c r="K673" s="53">
        <v>0</v>
      </c>
      <c r="L673" s="53">
        <v>0</v>
      </c>
      <c r="M673" s="53">
        <v>388303.88</v>
      </c>
      <c r="N673" s="53">
        <v>0</v>
      </c>
      <c r="O673" s="53">
        <v>388303.88</v>
      </c>
      <c r="P673" s="53">
        <v>0</v>
      </c>
      <c r="Q673" s="53">
        <v>0</v>
      </c>
      <c r="R673" s="53">
        <v>0</v>
      </c>
      <c r="S673" s="3" t="s">
        <v>1333</v>
      </c>
      <c r="T673" s="3" t="s">
        <v>76</v>
      </c>
      <c r="U673" s="3" t="s">
        <v>77</v>
      </c>
      <c r="V673" s="3" t="s">
        <v>76</v>
      </c>
      <c r="W673" s="3" t="s">
        <v>33</v>
      </c>
      <c r="X673" s="3" t="s">
        <v>78</v>
      </c>
      <c r="Y673" s="3" t="s">
        <v>35</v>
      </c>
      <c r="Z673" s="54">
        <v>45170</v>
      </c>
      <c r="AA673" s="54">
        <v>45747</v>
      </c>
      <c r="AB673" s="3" t="s">
        <v>36</v>
      </c>
      <c r="AC673" s="53">
        <v>422000</v>
      </c>
      <c r="AD673" s="3" t="s">
        <v>77</v>
      </c>
      <c r="AE673" s="3" t="s">
        <v>37</v>
      </c>
    </row>
    <row r="674" spans="1:31" x14ac:dyDescent="0.3">
      <c r="A674" s="3" t="s">
        <v>1454</v>
      </c>
      <c r="B674" s="3" t="s">
        <v>1455</v>
      </c>
      <c r="C674" s="3" t="s">
        <v>1856</v>
      </c>
      <c r="D674" s="53">
        <v>422000</v>
      </c>
      <c r="E674" s="53">
        <v>422000</v>
      </c>
      <c r="F674" s="53">
        <v>0</v>
      </c>
      <c r="G674" s="53">
        <v>0</v>
      </c>
      <c r="H674" s="53">
        <v>0</v>
      </c>
      <c r="I674" s="53">
        <v>388303.88</v>
      </c>
      <c r="J674" s="53">
        <v>92.015137440758295</v>
      </c>
      <c r="K674" s="53">
        <v>0</v>
      </c>
      <c r="L674" s="53">
        <v>0</v>
      </c>
      <c r="M674" s="53">
        <v>388303.88</v>
      </c>
      <c r="N674" s="53">
        <v>0</v>
      </c>
      <c r="O674" s="53">
        <v>388303.88</v>
      </c>
      <c r="P674" s="53">
        <v>0</v>
      </c>
      <c r="Q674" s="53">
        <v>0</v>
      </c>
      <c r="R674" s="53">
        <v>0</v>
      </c>
      <c r="S674" s="3" t="s">
        <v>1333</v>
      </c>
      <c r="T674" s="3" t="s">
        <v>76</v>
      </c>
      <c r="U674" s="3" t="s">
        <v>77</v>
      </c>
      <c r="V674" s="3" t="s">
        <v>76</v>
      </c>
      <c r="W674" s="3" t="s">
        <v>33</v>
      </c>
      <c r="X674" s="3" t="s">
        <v>78</v>
      </c>
      <c r="Y674" s="3" t="s">
        <v>35</v>
      </c>
      <c r="Z674" s="54">
        <v>45170</v>
      </c>
      <c r="AA674" s="54">
        <v>45747</v>
      </c>
      <c r="AB674" s="3" t="s">
        <v>36</v>
      </c>
      <c r="AC674" s="53">
        <v>422000</v>
      </c>
      <c r="AD674" s="3" t="s">
        <v>77</v>
      </c>
      <c r="AE674" s="3" t="s">
        <v>37</v>
      </c>
    </row>
    <row r="675" spans="1:31" x14ac:dyDescent="0.3">
      <c r="A675" s="3" t="s">
        <v>1412</v>
      </c>
      <c r="B675" s="3" t="s">
        <v>1413</v>
      </c>
      <c r="C675" s="3" t="s">
        <v>1859</v>
      </c>
      <c r="D675" s="53">
        <v>1200000</v>
      </c>
      <c r="E675" s="53">
        <v>1200000</v>
      </c>
      <c r="F675" s="53">
        <v>0</v>
      </c>
      <c r="G675" s="53">
        <v>0</v>
      </c>
      <c r="H675" s="53">
        <v>0</v>
      </c>
      <c r="I675" s="53">
        <v>854739.73</v>
      </c>
      <c r="J675" s="53">
        <v>71.228310833333339</v>
      </c>
      <c r="K675" s="53">
        <v>0</v>
      </c>
      <c r="L675" s="53">
        <v>0</v>
      </c>
      <c r="M675" s="53">
        <v>854739.73</v>
      </c>
      <c r="N675" s="53">
        <v>0</v>
      </c>
      <c r="O675" s="53">
        <v>854739.73</v>
      </c>
      <c r="P675" s="53">
        <v>0</v>
      </c>
      <c r="Q675" s="53">
        <v>0</v>
      </c>
      <c r="R675" s="53">
        <v>0</v>
      </c>
      <c r="S675" s="3" t="s">
        <v>231</v>
      </c>
      <c r="T675" s="3" t="s">
        <v>162</v>
      </c>
      <c r="U675" s="3" t="s">
        <v>163</v>
      </c>
      <c r="V675" s="3" t="s">
        <v>162</v>
      </c>
      <c r="W675" s="3" t="s">
        <v>33</v>
      </c>
      <c r="X675" s="3" t="s">
        <v>164</v>
      </c>
      <c r="Y675" s="3" t="s">
        <v>35</v>
      </c>
      <c r="Z675" s="54">
        <v>45017</v>
      </c>
      <c r="AA675" s="54">
        <v>45382</v>
      </c>
      <c r="AB675" s="3" t="s">
        <v>36</v>
      </c>
      <c r="AC675" s="53">
        <v>1200000</v>
      </c>
      <c r="AD675" s="3" t="s">
        <v>163</v>
      </c>
      <c r="AE675" s="3" t="s">
        <v>37</v>
      </c>
    </row>
    <row r="676" spans="1:31" x14ac:dyDescent="0.3">
      <c r="A676" s="3" t="s">
        <v>1456</v>
      </c>
      <c r="B676" s="3" t="s">
        <v>1457</v>
      </c>
      <c r="C676" s="3" t="s">
        <v>1858</v>
      </c>
      <c r="D676" s="53">
        <v>3600000</v>
      </c>
      <c r="E676" s="53">
        <v>3600000</v>
      </c>
      <c r="F676" s="53">
        <v>0</v>
      </c>
      <c r="G676" s="53">
        <v>0</v>
      </c>
      <c r="H676" s="53">
        <v>0</v>
      </c>
      <c r="I676" s="53">
        <v>3600402.99</v>
      </c>
      <c r="J676" s="53">
        <v>100.01119416666667</v>
      </c>
      <c r="K676" s="53">
        <v>0</v>
      </c>
      <c r="L676" s="53">
        <v>0</v>
      </c>
      <c r="M676" s="53">
        <v>3600402.99</v>
      </c>
      <c r="N676" s="53">
        <v>0</v>
      </c>
      <c r="O676" s="53">
        <v>3600402.99</v>
      </c>
      <c r="P676" s="53">
        <v>0</v>
      </c>
      <c r="Q676" s="53">
        <v>0</v>
      </c>
      <c r="R676" s="53">
        <v>0</v>
      </c>
      <c r="S676" s="3" t="s">
        <v>1231</v>
      </c>
      <c r="T676" s="3" t="s">
        <v>51</v>
      </c>
      <c r="U676" s="3" t="s">
        <v>52</v>
      </c>
      <c r="V676" s="3" t="s">
        <v>51</v>
      </c>
      <c r="W676" s="3" t="s">
        <v>33</v>
      </c>
      <c r="X676" s="3" t="s">
        <v>53</v>
      </c>
      <c r="Y676" s="3" t="s">
        <v>35</v>
      </c>
      <c r="Z676" s="54">
        <v>45170</v>
      </c>
      <c r="AA676" s="54">
        <v>45627</v>
      </c>
      <c r="AB676" s="3" t="s">
        <v>36</v>
      </c>
      <c r="AC676" s="53">
        <v>3600000</v>
      </c>
      <c r="AD676" s="3" t="s">
        <v>52</v>
      </c>
      <c r="AE676" s="3" t="s">
        <v>37</v>
      </c>
    </row>
    <row r="677" spans="1:31" x14ac:dyDescent="0.3">
      <c r="A677" s="3" t="s">
        <v>1438</v>
      </c>
      <c r="B677" s="3" t="s">
        <v>1439</v>
      </c>
      <c r="C677" s="3" t="s">
        <v>1853</v>
      </c>
      <c r="D677" s="53">
        <v>1300000</v>
      </c>
      <c r="E677" s="53">
        <v>1300000</v>
      </c>
      <c r="F677" s="53">
        <v>0</v>
      </c>
      <c r="G677" s="53">
        <v>0</v>
      </c>
      <c r="H677" s="53">
        <v>0</v>
      </c>
      <c r="I677" s="53">
        <v>1297749.3700000001</v>
      </c>
      <c r="J677" s="53">
        <v>99.826874615384625</v>
      </c>
      <c r="K677" s="53">
        <v>0</v>
      </c>
      <c r="L677" s="53">
        <v>0</v>
      </c>
      <c r="M677" s="53">
        <v>1297749.3700000001</v>
      </c>
      <c r="N677" s="53">
        <v>0</v>
      </c>
      <c r="O677" s="53">
        <v>1297749.3700000001</v>
      </c>
      <c r="P677" s="53">
        <v>0</v>
      </c>
      <c r="Q677" s="53">
        <v>0</v>
      </c>
      <c r="R677" s="53">
        <v>0</v>
      </c>
      <c r="S677" s="3" t="s">
        <v>30</v>
      </c>
      <c r="T677" s="3" t="s">
        <v>31</v>
      </c>
      <c r="U677" s="3" t="s">
        <v>32</v>
      </c>
      <c r="V677" s="3" t="s">
        <v>31</v>
      </c>
      <c r="W677" s="3" t="s">
        <v>33</v>
      </c>
      <c r="X677" s="3" t="s">
        <v>34</v>
      </c>
      <c r="Y677" s="3" t="s">
        <v>35</v>
      </c>
      <c r="Z677" s="54">
        <v>45017</v>
      </c>
      <c r="AA677" s="54">
        <v>45535</v>
      </c>
      <c r="AB677" s="3" t="s">
        <v>36</v>
      </c>
      <c r="AC677" s="53">
        <v>1300000</v>
      </c>
      <c r="AD677" s="3" t="s">
        <v>32</v>
      </c>
      <c r="AE677" s="3" t="s">
        <v>37</v>
      </c>
    </row>
    <row r="678" spans="1:31" x14ac:dyDescent="0.3">
      <c r="A678" s="3" t="s">
        <v>1430</v>
      </c>
      <c r="B678" s="3" t="s">
        <v>1431</v>
      </c>
      <c r="C678" s="3" t="s">
        <v>1859</v>
      </c>
      <c r="D678" s="53">
        <v>5500000</v>
      </c>
      <c r="E678" s="53">
        <v>5500000</v>
      </c>
      <c r="F678" s="53">
        <v>0</v>
      </c>
      <c r="G678" s="53">
        <v>0</v>
      </c>
      <c r="H678" s="53">
        <v>0</v>
      </c>
      <c r="I678" s="53">
        <v>4602337.4800000004</v>
      </c>
      <c r="J678" s="53">
        <v>83.678863272727284</v>
      </c>
      <c r="K678" s="53">
        <v>0</v>
      </c>
      <c r="L678" s="53">
        <v>0</v>
      </c>
      <c r="M678" s="53">
        <v>4602337.4800000004</v>
      </c>
      <c r="N678" s="53">
        <v>0</v>
      </c>
      <c r="O678" s="53">
        <v>4602337.4800000004</v>
      </c>
      <c r="P678" s="53">
        <v>0</v>
      </c>
      <c r="Q678" s="53">
        <v>0</v>
      </c>
      <c r="R678" s="53">
        <v>0</v>
      </c>
      <c r="S678" s="3" t="s">
        <v>231</v>
      </c>
      <c r="T678" s="3" t="s">
        <v>162</v>
      </c>
      <c r="U678" s="3" t="s">
        <v>163</v>
      </c>
      <c r="V678" s="3" t="s">
        <v>162</v>
      </c>
      <c r="W678" s="3" t="s">
        <v>33</v>
      </c>
      <c r="X678" s="3" t="s">
        <v>164</v>
      </c>
      <c r="Y678" s="3" t="s">
        <v>83</v>
      </c>
      <c r="Z678" s="54">
        <v>45017</v>
      </c>
      <c r="AA678" s="54">
        <v>45657</v>
      </c>
      <c r="AB678" s="3" t="s">
        <v>36</v>
      </c>
      <c r="AC678" s="53">
        <v>5500000</v>
      </c>
      <c r="AD678" s="3" t="s">
        <v>163</v>
      </c>
      <c r="AE678" s="3" t="s">
        <v>37</v>
      </c>
    </row>
    <row r="679" spans="1:31" x14ac:dyDescent="0.3">
      <c r="A679" s="3" t="s">
        <v>1428</v>
      </c>
      <c r="B679" s="3" t="s">
        <v>1429</v>
      </c>
      <c r="C679" s="3" t="s">
        <v>1859</v>
      </c>
      <c r="D679" s="53">
        <v>900000</v>
      </c>
      <c r="E679" s="53">
        <v>900000</v>
      </c>
      <c r="F679" s="53">
        <v>0</v>
      </c>
      <c r="G679" s="53">
        <v>0</v>
      </c>
      <c r="H679" s="53">
        <v>0</v>
      </c>
      <c r="I679" s="53">
        <v>600393.56999999995</v>
      </c>
      <c r="J679" s="53">
        <v>66.710396666666668</v>
      </c>
      <c r="K679" s="53">
        <v>0</v>
      </c>
      <c r="L679" s="53">
        <v>0</v>
      </c>
      <c r="M679" s="53">
        <v>600393.56999999995</v>
      </c>
      <c r="N679" s="53">
        <v>0</v>
      </c>
      <c r="O679" s="53">
        <v>600393.56999999995</v>
      </c>
      <c r="P679" s="53">
        <v>0</v>
      </c>
      <c r="Q679" s="53">
        <v>0</v>
      </c>
      <c r="R679" s="53">
        <v>0</v>
      </c>
      <c r="S679" s="3" t="s">
        <v>1355</v>
      </c>
      <c r="T679" s="3" t="s">
        <v>162</v>
      </c>
      <c r="U679" s="3" t="s">
        <v>163</v>
      </c>
      <c r="V679" s="3" t="s">
        <v>162</v>
      </c>
      <c r="W679" s="3" t="s">
        <v>33</v>
      </c>
      <c r="X679" s="3" t="s">
        <v>164</v>
      </c>
      <c r="Y679" s="3" t="s">
        <v>35</v>
      </c>
      <c r="Z679" s="54">
        <v>45017</v>
      </c>
      <c r="AA679" s="54">
        <v>45382</v>
      </c>
      <c r="AB679" s="3" t="s">
        <v>36</v>
      </c>
      <c r="AC679" s="53">
        <v>900000</v>
      </c>
      <c r="AD679" s="3" t="s">
        <v>163</v>
      </c>
      <c r="AE679" s="3" t="s">
        <v>37</v>
      </c>
    </row>
    <row r="680" spans="1:31" x14ac:dyDescent="0.3">
      <c r="A680" s="3" t="s">
        <v>1420</v>
      </c>
      <c r="B680" s="3" t="s">
        <v>1421</v>
      </c>
      <c r="C680" s="3" t="s">
        <v>1853</v>
      </c>
      <c r="D680" s="53">
        <v>2950000</v>
      </c>
      <c r="E680" s="53">
        <v>2950000</v>
      </c>
      <c r="F680" s="53">
        <v>0</v>
      </c>
      <c r="G680" s="53">
        <v>0</v>
      </c>
      <c r="H680" s="53">
        <v>0</v>
      </c>
      <c r="I680" s="53">
        <v>2943457.12</v>
      </c>
      <c r="J680" s="53">
        <v>99.778207457627119</v>
      </c>
      <c r="K680" s="53">
        <v>0</v>
      </c>
      <c r="L680" s="53">
        <v>0</v>
      </c>
      <c r="M680" s="53">
        <v>2943457.12</v>
      </c>
      <c r="N680" s="53">
        <v>0</v>
      </c>
      <c r="O680" s="53">
        <v>2943457.12</v>
      </c>
      <c r="P680" s="53">
        <v>0</v>
      </c>
      <c r="Q680" s="53">
        <v>0</v>
      </c>
      <c r="R680" s="53">
        <v>0</v>
      </c>
      <c r="S680" s="3" t="s">
        <v>30</v>
      </c>
      <c r="T680" s="3" t="s">
        <v>31</v>
      </c>
      <c r="U680" s="3" t="s">
        <v>32</v>
      </c>
      <c r="V680" s="3" t="s">
        <v>31</v>
      </c>
      <c r="W680" s="3" t="s">
        <v>33</v>
      </c>
      <c r="X680" s="3" t="s">
        <v>34</v>
      </c>
      <c r="Y680" s="3" t="s">
        <v>35</v>
      </c>
      <c r="Z680" s="54">
        <v>45017</v>
      </c>
      <c r="AA680" s="54">
        <v>45535</v>
      </c>
      <c r="AB680" s="3" t="s">
        <v>36</v>
      </c>
      <c r="AC680" s="53">
        <v>2950000</v>
      </c>
      <c r="AD680" s="3" t="s">
        <v>32</v>
      </c>
      <c r="AE680" s="3" t="s">
        <v>37</v>
      </c>
    </row>
    <row r="681" spans="1:31" x14ac:dyDescent="0.3">
      <c r="A681" s="3" t="s">
        <v>1436</v>
      </c>
      <c r="B681" s="3" t="s">
        <v>1437</v>
      </c>
      <c r="C681" s="3" t="s">
        <v>1853</v>
      </c>
      <c r="D681" s="53">
        <v>1400000</v>
      </c>
      <c r="E681" s="53">
        <v>1400000</v>
      </c>
      <c r="F681" s="53">
        <v>0</v>
      </c>
      <c r="G681" s="53">
        <v>0</v>
      </c>
      <c r="H681" s="53">
        <v>0</v>
      </c>
      <c r="I681" s="53">
        <v>1383564.57</v>
      </c>
      <c r="J681" s="53">
        <v>98.826040714285725</v>
      </c>
      <c r="K681" s="53">
        <v>0</v>
      </c>
      <c r="L681" s="53">
        <v>0</v>
      </c>
      <c r="M681" s="53">
        <v>1383564.57</v>
      </c>
      <c r="N681" s="53">
        <v>0</v>
      </c>
      <c r="O681" s="53">
        <v>1383564.57</v>
      </c>
      <c r="P681" s="53">
        <v>0</v>
      </c>
      <c r="Q681" s="53">
        <v>0</v>
      </c>
      <c r="R681" s="53">
        <v>0</v>
      </c>
      <c r="S681" s="3" t="s">
        <v>30</v>
      </c>
      <c r="T681" s="3" t="s">
        <v>31</v>
      </c>
      <c r="U681" s="3" t="s">
        <v>32</v>
      </c>
      <c r="V681" s="3" t="s">
        <v>31</v>
      </c>
      <c r="W681" s="3" t="s">
        <v>33</v>
      </c>
      <c r="X681" s="3" t="s">
        <v>34</v>
      </c>
      <c r="Y681" s="3" t="s">
        <v>35</v>
      </c>
      <c r="Z681" s="54">
        <v>45017</v>
      </c>
      <c r="AA681" s="54">
        <v>45565</v>
      </c>
      <c r="AB681" s="3" t="s">
        <v>36</v>
      </c>
      <c r="AC681" s="53">
        <v>1400000</v>
      </c>
      <c r="AD681" s="3" t="s">
        <v>32</v>
      </c>
      <c r="AE681" s="3" t="s">
        <v>37</v>
      </c>
    </row>
    <row r="682" spans="1:31" x14ac:dyDescent="0.3">
      <c r="A682" s="3" t="s">
        <v>1434</v>
      </c>
      <c r="B682" s="3" t="s">
        <v>1435</v>
      </c>
      <c r="C682" s="3" t="s">
        <v>1853</v>
      </c>
      <c r="D682" s="53">
        <v>2200000</v>
      </c>
      <c r="E682" s="53">
        <v>2200000</v>
      </c>
      <c r="F682" s="53">
        <v>0</v>
      </c>
      <c r="G682" s="53">
        <v>0</v>
      </c>
      <c r="H682" s="53">
        <v>0</v>
      </c>
      <c r="I682" s="53">
        <v>2130649.59</v>
      </c>
      <c r="J682" s="53">
        <v>96.847708636363635</v>
      </c>
      <c r="K682" s="53">
        <v>0</v>
      </c>
      <c r="L682" s="53">
        <v>0</v>
      </c>
      <c r="M682" s="53">
        <v>2130649.59</v>
      </c>
      <c r="N682" s="53">
        <v>0</v>
      </c>
      <c r="O682" s="53">
        <v>2130649.59</v>
      </c>
      <c r="P682" s="53">
        <v>0</v>
      </c>
      <c r="Q682" s="53">
        <v>0</v>
      </c>
      <c r="R682" s="53">
        <v>0</v>
      </c>
      <c r="S682" s="3" t="s">
        <v>30</v>
      </c>
      <c r="T682" s="3" t="s">
        <v>1002</v>
      </c>
      <c r="U682" s="3" t="s">
        <v>1003</v>
      </c>
      <c r="V682" s="3" t="s">
        <v>1002</v>
      </c>
      <c r="W682" s="3" t="s">
        <v>33</v>
      </c>
      <c r="X682" s="3" t="s">
        <v>34</v>
      </c>
      <c r="Y682" s="3" t="s">
        <v>35</v>
      </c>
      <c r="Z682" s="54">
        <v>45017</v>
      </c>
      <c r="AA682" s="54">
        <v>45565</v>
      </c>
      <c r="AB682" s="3" t="s">
        <v>36</v>
      </c>
      <c r="AC682" s="53">
        <v>2200000</v>
      </c>
      <c r="AD682" s="3" t="s">
        <v>1003</v>
      </c>
      <c r="AE682" s="3" t="s">
        <v>37</v>
      </c>
    </row>
    <row r="683" spans="1:31" x14ac:dyDescent="0.3">
      <c r="A683" s="3" t="s">
        <v>1432</v>
      </c>
      <c r="B683" s="3" t="s">
        <v>1433</v>
      </c>
      <c r="C683" s="3" t="s">
        <v>1855</v>
      </c>
      <c r="D683" s="53">
        <v>1200000</v>
      </c>
      <c r="E683" s="53">
        <v>1200000</v>
      </c>
      <c r="F683" s="53">
        <v>0</v>
      </c>
      <c r="G683" s="53">
        <v>0</v>
      </c>
      <c r="H683" s="53">
        <v>0</v>
      </c>
      <c r="I683" s="53">
        <v>941446.47</v>
      </c>
      <c r="J683" s="53">
        <v>78.453872500000003</v>
      </c>
      <c r="K683" s="53">
        <v>0</v>
      </c>
      <c r="L683" s="53">
        <v>0</v>
      </c>
      <c r="M683" s="53">
        <v>941446.47</v>
      </c>
      <c r="N683" s="53">
        <v>0</v>
      </c>
      <c r="O683" s="53">
        <v>941446.47</v>
      </c>
      <c r="P683" s="53">
        <v>0</v>
      </c>
      <c r="Q683" s="53">
        <v>0</v>
      </c>
      <c r="R683" s="53">
        <v>0</v>
      </c>
      <c r="S683" s="3" t="s">
        <v>56</v>
      </c>
      <c r="T683" s="3" t="s">
        <v>57</v>
      </c>
      <c r="U683" s="3" t="s">
        <v>58</v>
      </c>
      <c r="V683" s="3" t="s">
        <v>57</v>
      </c>
      <c r="W683" s="3" t="s">
        <v>33</v>
      </c>
      <c r="X683" s="3" t="s">
        <v>59</v>
      </c>
      <c r="Y683" s="3" t="s">
        <v>35</v>
      </c>
      <c r="Z683" s="54">
        <v>45164</v>
      </c>
      <c r="AA683" s="54">
        <v>45565</v>
      </c>
      <c r="AB683" s="3" t="s">
        <v>36</v>
      </c>
      <c r="AC683" s="53">
        <v>1200000</v>
      </c>
      <c r="AD683" s="3" t="s">
        <v>58</v>
      </c>
      <c r="AE683" s="3" t="s">
        <v>37</v>
      </c>
    </row>
    <row r="684" spans="1:31" x14ac:dyDescent="0.3">
      <c r="A684" s="3" t="s">
        <v>1446</v>
      </c>
      <c r="B684" s="3" t="s">
        <v>1447</v>
      </c>
      <c r="C684" s="3" t="s">
        <v>1860</v>
      </c>
      <c r="D684" s="53">
        <v>1200000</v>
      </c>
      <c r="E684" s="53">
        <v>1200000</v>
      </c>
      <c r="F684" s="53">
        <v>0</v>
      </c>
      <c r="G684" s="53">
        <v>0</v>
      </c>
      <c r="H684" s="53">
        <v>0</v>
      </c>
      <c r="I684" s="53">
        <v>1036164.99</v>
      </c>
      <c r="J684" s="53">
        <v>86.347082499999999</v>
      </c>
      <c r="K684" s="53">
        <v>0</v>
      </c>
      <c r="L684" s="53">
        <v>0</v>
      </c>
      <c r="M684" s="53">
        <v>1036164.99</v>
      </c>
      <c r="N684" s="53">
        <v>0</v>
      </c>
      <c r="O684" s="53">
        <v>1036164.99</v>
      </c>
      <c r="P684" s="53">
        <v>0</v>
      </c>
      <c r="Q684" s="53">
        <v>0</v>
      </c>
      <c r="R684" s="53">
        <v>0</v>
      </c>
      <c r="S684" s="3" t="s">
        <v>111</v>
      </c>
      <c r="T684" s="3" t="s">
        <v>112</v>
      </c>
      <c r="U684" s="3" t="s">
        <v>113</v>
      </c>
      <c r="V684" s="3" t="s">
        <v>112</v>
      </c>
      <c r="W684" s="3" t="s">
        <v>33</v>
      </c>
      <c r="X684" s="3" t="s">
        <v>114</v>
      </c>
      <c r="Y684" s="3" t="s">
        <v>35</v>
      </c>
      <c r="Z684" s="54">
        <v>45170</v>
      </c>
      <c r="AA684" s="54">
        <v>45565</v>
      </c>
      <c r="AB684" s="3" t="s">
        <v>36</v>
      </c>
      <c r="AC684" s="53">
        <v>1200000</v>
      </c>
      <c r="AD684" s="3" t="s">
        <v>113</v>
      </c>
      <c r="AE684" s="3" t="s">
        <v>37</v>
      </c>
    </row>
    <row r="685" spans="1:31" x14ac:dyDescent="0.3">
      <c r="A685" s="3" t="s">
        <v>1448</v>
      </c>
      <c r="B685" s="3" t="s">
        <v>1449</v>
      </c>
      <c r="C685" s="3" t="s">
        <v>1860</v>
      </c>
      <c r="D685" s="53">
        <v>1200000</v>
      </c>
      <c r="E685" s="53">
        <v>1200000</v>
      </c>
      <c r="F685" s="53">
        <v>0</v>
      </c>
      <c r="G685" s="53">
        <v>0</v>
      </c>
      <c r="H685" s="53">
        <v>0</v>
      </c>
      <c r="I685" s="53">
        <v>1104684.8700000001</v>
      </c>
      <c r="J685" s="53">
        <v>92.057072500000004</v>
      </c>
      <c r="K685" s="53">
        <v>0</v>
      </c>
      <c r="L685" s="53">
        <v>0</v>
      </c>
      <c r="M685" s="53">
        <v>1104684.8700000001</v>
      </c>
      <c r="N685" s="53">
        <v>0</v>
      </c>
      <c r="O685" s="53">
        <v>1104684.8700000001</v>
      </c>
      <c r="P685" s="53">
        <v>0</v>
      </c>
      <c r="Q685" s="53">
        <v>0</v>
      </c>
      <c r="R685" s="53">
        <v>0</v>
      </c>
      <c r="S685" s="3" t="s">
        <v>111</v>
      </c>
      <c r="T685" s="3" t="s">
        <v>112</v>
      </c>
      <c r="U685" s="3" t="s">
        <v>113</v>
      </c>
      <c r="V685" s="3" t="s">
        <v>112</v>
      </c>
      <c r="W685" s="3" t="s">
        <v>33</v>
      </c>
      <c r="X685" s="3" t="s">
        <v>114</v>
      </c>
      <c r="Y685" s="3" t="s">
        <v>44</v>
      </c>
      <c r="Z685" s="54">
        <v>45169</v>
      </c>
      <c r="AA685" s="54">
        <v>45565</v>
      </c>
      <c r="AB685" s="3" t="s">
        <v>36</v>
      </c>
      <c r="AC685" s="53">
        <v>1200000</v>
      </c>
      <c r="AD685" s="3" t="s">
        <v>113</v>
      </c>
      <c r="AE685" s="3" t="s">
        <v>37</v>
      </c>
    </row>
    <row r="686" spans="1:31" x14ac:dyDescent="0.3">
      <c r="A686" s="3" t="s">
        <v>1442</v>
      </c>
      <c r="B686" s="3" t="s">
        <v>1443</v>
      </c>
      <c r="C686" s="3" t="s">
        <v>1859</v>
      </c>
      <c r="D686" s="53">
        <v>2500000</v>
      </c>
      <c r="E686" s="53">
        <v>2500000</v>
      </c>
      <c r="F686" s="53">
        <v>0</v>
      </c>
      <c r="G686" s="53">
        <v>0</v>
      </c>
      <c r="H686" s="53">
        <v>0</v>
      </c>
      <c r="I686" s="53">
        <v>1551007.7</v>
      </c>
      <c r="J686" s="53">
        <v>62.040307999999996</v>
      </c>
      <c r="K686" s="53">
        <v>0</v>
      </c>
      <c r="L686" s="53">
        <v>0</v>
      </c>
      <c r="M686" s="53">
        <v>1551007.7</v>
      </c>
      <c r="N686" s="53">
        <v>0</v>
      </c>
      <c r="O686" s="53">
        <v>1551007.7</v>
      </c>
      <c r="P686" s="53">
        <v>0</v>
      </c>
      <c r="Q686" s="53">
        <v>0</v>
      </c>
      <c r="R686" s="53">
        <v>0</v>
      </c>
      <c r="S686" s="3" t="s">
        <v>1355</v>
      </c>
      <c r="T686" s="3" t="s">
        <v>162</v>
      </c>
      <c r="U686" s="3" t="s">
        <v>163</v>
      </c>
      <c r="V686" s="3" t="s">
        <v>162</v>
      </c>
      <c r="W686" s="3" t="s">
        <v>33</v>
      </c>
      <c r="X686" s="3" t="s">
        <v>164</v>
      </c>
      <c r="Y686" s="3" t="s">
        <v>35</v>
      </c>
      <c r="Z686" s="54">
        <v>45017</v>
      </c>
      <c r="AA686" s="54">
        <v>45565</v>
      </c>
      <c r="AB686" s="3" t="s">
        <v>36</v>
      </c>
      <c r="AC686" s="53">
        <v>2500000</v>
      </c>
      <c r="AD686" s="3" t="s">
        <v>163</v>
      </c>
      <c r="AE686" s="3" t="s">
        <v>37</v>
      </c>
    </row>
    <row r="687" spans="1:31" x14ac:dyDescent="0.3">
      <c r="A687" s="3" t="s">
        <v>1444</v>
      </c>
      <c r="B687" s="3" t="s">
        <v>1445</v>
      </c>
      <c r="C687" s="3" t="s">
        <v>1859</v>
      </c>
      <c r="D687" s="53">
        <v>1500000</v>
      </c>
      <c r="E687" s="53">
        <v>1500000</v>
      </c>
      <c r="F687" s="53">
        <v>0</v>
      </c>
      <c r="G687" s="53">
        <v>0</v>
      </c>
      <c r="H687" s="53">
        <v>0</v>
      </c>
      <c r="I687" s="53">
        <v>1174453.54</v>
      </c>
      <c r="J687" s="53">
        <v>78.296902666666668</v>
      </c>
      <c r="K687" s="53">
        <v>0</v>
      </c>
      <c r="L687" s="53">
        <v>0</v>
      </c>
      <c r="M687" s="53">
        <v>1174453.54</v>
      </c>
      <c r="N687" s="53">
        <v>0</v>
      </c>
      <c r="O687" s="53">
        <v>1174453.54</v>
      </c>
      <c r="P687" s="53">
        <v>0</v>
      </c>
      <c r="Q687" s="53">
        <v>0</v>
      </c>
      <c r="R687" s="53">
        <v>0</v>
      </c>
      <c r="S687" s="3" t="s">
        <v>1355</v>
      </c>
      <c r="T687" s="3" t="s">
        <v>162</v>
      </c>
      <c r="U687" s="3" t="s">
        <v>163</v>
      </c>
      <c r="V687" s="3" t="s">
        <v>162</v>
      </c>
      <c r="W687" s="3" t="s">
        <v>33</v>
      </c>
      <c r="X687" s="3" t="s">
        <v>164</v>
      </c>
      <c r="Y687" s="3" t="s">
        <v>35</v>
      </c>
      <c r="Z687" s="54">
        <v>45017</v>
      </c>
      <c r="AA687" s="54">
        <v>45808</v>
      </c>
      <c r="AB687" s="3" t="s">
        <v>36</v>
      </c>
      <c r="AC687" s="53">
        <v>1500000</v>
      </c>
      <c r="AD687" s="3" t="s">
        <v>163</v>
      </c>
      <c r="AE687" s="3" t="s">
        <v>37</v>
      </c>
    </row>
    <row r="688" spans="1:31" x14ac:dyDescent="0.3">
      <c r="A688" s="3" t="s">
        <v>1458</v>
      </c>
      <c r="B688" s="3" t="s">
        <v>1459</v>
      </c>
      <c r="C688" s="3" t="s">
        <v>1853</v>
      </c>
      <c r="D688" s="53">
        <v>2100000</v>
      </c>
      <c r="E688" s="53">
        <v>2100000</v>
      </c>
      <c r="F688" s="53">
        <v>0</v>
      </c>
      <c r="G688" s="53">
        <v>0</v>
      </c>
      <c r="H688" s="53">
        <v>0</v>
      </c>
      <c r="I688" s="53">
        <v>2097796.91</v>
      </c>
      <c r="J688" s="53">
        <v>99.895090952380954</v>
      </c>
      <c r="K688" s="53">
        <v>0</v>
      </c>
      <c r="L688" s="53">
        <v>0</v>
      </c>
      <c r="M688" s="53">
        <v>2097796.91</v>
      </c>
      <c r="N688" s="53">
        <v>0</v>
      </c>
      <c r="O688" s="53">
        <v>2097796.91</v>
      </c>
      <c r="P688" s="53">
        <v>0</v>
      </c>
      <c r="Q688" s="53">
        <v>0</v>
      </c>
      <c r="R688" s="53">
        <v>0</v>
      </c>
      <c r="S688" s="3" t="s">
        <v>30</v>
      </c>
      <c r="T688" s="3" t="s">
        <v>31</v>
      </c>
      <c r="U688" s="3" t="s">
        <v>32</v>
      </c>
      <c r="V688" s="3" t="s">
        <v>31</v>
      </c>
      <c r="W688" s="3" t="s">
        <v>33</v>
      </c>
      <c r="X688" s="3" t="s">
        <v>34</v>
      </c>
      <c r="Y688" s="3" t="s">
        <v>35</v>
      </c>
      <c r="Z688" s="54">
        <v>45017</v>
      </c>
      <c r="AA688" s="54">
        <v>45565</v>
      </c>
      <c r="AB688" s="3" t="s">
        <v>36</v>
      </c>
      <c r="AC688" s="53">
        <v>2100000</v>
      </c>
      <c r="AD688" s="3" t="s">
        <v>32</v>
      </c>
      <c r="AE688" s="3" t="s">
        <v>37</v>
      </c>
    </row>
    <row r="689" spans="1:31" x14ac:dyDescent="0.3">
      <c r="A689" s="3" t="s">
        <v>1468</v>
      </c>
      <c r="B689" s="3" t="s">
        <v>1469</v>
      </c>
      <c r="C689" s="3" t="s">
        <v>1857</v>
      </c>
      <c r="D689" s="53">
        <v>4995000</v>
      </c>
      <c r="E689" s="53">
        <v>4995000</v>
      </c>
      <c r="F689" s="53">
        <v>0</v>
      </c>
      <c r="G689" s="53">
        <v>0</v>
      </c>
      <c r="H689" s="53">
        <v>0</v>
      </c>
      <c r="I689" s="53">
        <v>3305631.82</v>
      </c>
      <c r="J689" s="53">
        <v>66.178815215215209</v>
      </c>
      <c r="K689" s="53">
        <v>0</v>
      </c>
      <c r="L689" s="53">
        <v>0</v>
      </c>
      <c r="M689" s="53">
        <v>3305631.82</v>
      </c>
      <c r="N689" s="53">
        <v>0</v>
      </c>
      <c r="O689" s="53">
        <v>3305631.82</v>
      </c>
      <c r="P689" s="53">
        <v>0</v>
      </c>
      <c r="Q689" s="53">
        <v>0</v>
      </c>
      <c r="R689" s="53">
        <v>0</v>
      </c>
      <c r="S689" s="3" t="s">
        <v>99</v>
      </c>
      <c r="T689" s="3" t="s">
        <v>100</v>
      </c>
      <c r="U689" s="3" t="s">
        <v>101</v>
      </c>
      <c r="V689" s="3" t="s">
        <v>100</v>
      </c>
      <c r="W689" s="3" t="s">
        <v>33</v>
      </c>
      <c r="X689" s="3" t="s">
        <v>102</v>
      </c>
      <c r="Y689" s="3" t="s">
        <v>317</v>
      </c>
      <c r="Z689" s="54">
        <v>45167</v>
      </c>
      <c r="AA689" s="54">
        <v>45626</v>
      </c>
      <c r="AB689" s="3" t="s">
        <v>36</v>
      </c>
      <c r="AC689" s="53">
        <v>4995000</v>
      </c>
      <c r="AD689" s="3" t="s">
        <v>101</v>
      </c>
      <c r="AE689" s="3" t="s">
        <v>37</v>
      </c>
    </row>
    <row r="690" spans="1:31" x14ac:dyDescent="0.3">
      <c r="A690" s="3" t="s">
        <v>1460</v>
      </c>
      <c r="B690" s="3" t="s">
        <v>1461</v>
      </c>
      <c r="C690" s="3" t="s">
        <v>1853</v>
      </c>
      <c r="D690" s="53">
        <v>3500000</v>
      </c>
      <c r="E690" s="53">
        <v>3500000</v>
      </c>
      <c r="F690" s="53">
        <v>0</v>
      </c>
      <c r="G690" s="53">
        <v>0</v>
      </c>
      <c r="H690" s="53">
        <v>0</v>
      </c>
      <c r="I690" s="53">
        <v>3477582.15</v>
      </c>
      <c r="J690" s="53">
        <v>99.359489999999994</v>
      </c>
      <c r="K690" s="53">
        <v>0</v>
      </c>
      <c r="L690" s="53">
        <v>0</v>
      </c>
      <c r="M690" s="53">
        <v>3477582.15</v>
      </c>
      <c r="N690" s="53">
        <v>0</v>
      </c>
      <c r="O690" s="53">
        <v>3477582.15</v>
      </c>
      <c r="P690" s="53">
        <v>0</v>
      </c>
      <c r="Q690" s="53">
        <v>0</v>
      </c>
      <c r="R690" s="53">
        <v>0</v>
      </c>
      <c r="S690" s="3" t="s">
        <v>30</v>
      </c>
      <c r="T690" s="3" t="s">
        <v>31</v>
      </c>
      <c r="U690" s="3" t="s">
        <v>32</v>
      </c>
      <c r="V690" s="3" t="s">
        <v>31</v>
      </c>
      <c r="W690" s="3" t="s">
        <v>33</v>
      </c>
      <c r="X690" s="3" t="s">
        <v>34</v>
      </c>
      <c r="Y690" s="3" t="s">
        <v>35</v>
      </c>
      <c r="Z690" s="54">
        <v>45017</v>
      </c>
      <c r="AA690" s="54">
        <v>45657</v>
      </c>
      <c r="AB690" s="3" t="s">
        <v>36</v>
      </c>
      <c r="AC690" s="53">
        <v>3500000</v>
      </c>
      <c r="AD690" s="3" t="s">
        <v>32</v>
      </c>
      <c r="AE690" s="3" t="s">
        <v>37</v>
      </c>
    </row>
    <row r="691" spans="1:31" x14ac:dyDescent="0.3">
      <c r="A691" s="3" t="s">
        <v>1482</v>
      </c>
      <c r="B691" s="3" t="s">
        <v>1483</v>
      </c>
      <c r="C691" s="3" t="s">
        <v>1859</v>
      </c>
      <c r="D691" s="53">
        <v>1500000</v>
      </c>
      <c r="E691" s="53">
        <v>1500000</v>
      </c>
      <c r="F691" s="53">
        <v>0</v>
      </c>
      <c r="G691" s="53">
        <v>0</v>
      </c>
      <c r="H691" s="53">
        <v>0</v>
      </c>
      <c r="I691" s="53">
        <v>534414.66</v>
      </c>
      <c r="J691" s="53">
        <v>35.627644000000004</v>
      </c>
      <c r="K691" s="53">
        <v>0</v>
      </c>
      <c r="L691" s="53">
        <v>0</v>
      </c>
      <c r="M691" s="53">
        <v>534414.66</v>
      </c>
      <c r="N691" s="53">
        <v>0</v>
      </c>
      <c r="O691" s="53">
        <v>534414.66</v>
      </c>
      <c r="P691" s="53">
        <v>0</v>
      </c>
      <c r="Q691" s="53">
        <v>0</v>
      </c>
      <c r="R691" s="53">
        <v>0</v>
      </c>
      <c r="S691" s="3" t="s">
        <v>231</v>
      </c>
      <c r="T691" s="3" t="s">
        <v>162</v>
      </c>
      <c r="U691" s="3" t="s">
        <v>163</v>
      </c>
      <c r="V691" s="3" t="s">
        <v>162</v>
      </c>
      <c r="W691" s="3" t="s">
        <v>33</v>
      </c>
      <c r="X691" s="3" t="s">
        <v>164</v>
      </c>
      <c r="Y691" s="3" t="s">
        <v>44</v>
      </c>
      <c r="Z691" s="54">
        <v>45017</v>
      </c>
      <c r="AA691" s="54">
        <v>45565</v>
      </c>
      <c r="AB691" s="3" t="s">
        <v>36</v>
      </c>
      <c r="AC691" s="53">
        <v>1500000</v>
      </c>
      <c r="AD691" s="3" t="s">
        <v>163</v>
      </c>
      <c r="AE691" s="3" t="s">
        <v>37</v>
      </c>
    </row>
    <row r="692" spans="1:31" x14ac:dyDescent="0.3">
      <c r="A692" s="3" t="s">
        <v>1462</v>
      </c>
      <c r="B692" s="3" t="s">
        <v>1463</v>
      </c>
      <c r="C692" s="3" t="s">
        <v>1853</v>
      </c>
      <c r="D692" s="53">
        <v>6100000</v>
      </c>
      <c r="E692" s="53">
        <v>6100000</v>
      </c>
      <c r="F692" s="53">
        <v>0</v>
      </c>
      <c r="G692" s="53">
        <v>0</v>
      </c>
      <c r="H692" s="53">
        <v>0</v>
      </c>
      <c r="I692" s="53">
        <v>4643110.0999999996</v>
      </c>
      <c r="J692" s="53">
        <v>76.116559016393438</v>
      </c>
      <c r="K692" s="53">
        <v>0</v>
      </c>
      <c r="L692" s="53">
        <v>0</v>
      </c>
      <c r="M692" s="53">
        <v>4643110.0999999996</v>
      </c>
      <c r="N692" s="53">
        <v>0</v>
      </c>
      <c r="O692" s="53">
        <v>4643110.0999999996</v>
      </c>
      <c r="P692" s="53">
        <v>0</v>
      </c>
      <c r="Q692" s="53">
        <v>0</v>
      </c>
      <c r="R692" s="53">
        <v>0</v>
      </c>
      <c r="S692" s="3" t="s">
        <v>30</v>
      </c>
      <c r="T692" s="3" t="s">
        <v>31</v>
      </c>
      <c r="U692" s="3" t="s">
        <v>32</v>
      </c>
      <c r="V692" s="3" t="s">
        <v>31</v>
      </c>
      <c r="W692" s="3" t="s">
        <v>33</v>
      </c>
      <c r="X692" s="3" t="s">
        <v>34</v>
      </c>
      <c r="Y692" s="3" t="s">
        <v>35</v>
      </c>
      <c r="Z692" s="54">
        <v>45017</v>
      </c>
      <c r="AA692" s="54">
        <v>45747</v>
      </c>
      <c r="AB692" s="3" t="s">
        <v>36</v>
      </c>
      <c r="AC692" s="53">
        <v>6100000</v>
      </c>
      <c r="AD692" s="3" t="s">
        <v>32</v>
      </c>
      <c r="AE692" s="3" t="s">
        <v>37</v>
      </c>
    </row>
    <row r="693" spans="1:31" x14ac:dyDescent="0.3">
      <c r="A693" s="3" t="s">
        <v>1470</v>
      </c>
      <c r="B693" s="3" t="s">
        <v>1471</v>
      </c>
      <c r="C693" s="3" t="s">
        <v>1857</v>
      </c>
      <c r="D693" s="53">
        <v>700000</v>
      </c>
      <c r="E693" s="53">
        <v>700000</v>
      </c>
      <c r="F693" s="53">
        <v>0</v>
      </c>
      <c r="G693" s="53">
        <v>0</v>
      </c>
      <c r="H693" s="53">
        <v>0</v>
      </c>
      <c r="I693" s="53">
        <v>601200.71</v>
      </c>
      <c r="J693" s="53">
        <v>85.885815714285712</v>
      </c>
      <c r="K693" s="53">
        <v>0</v>
      </c>
      <c r="L693" s="53">
        <v>0</v>
      </c>
      <c r="M693" s="53">
        <v>601200.71</v>
      </c>
      <c r="N693" s="53">
        <v>0</v>
      </c>
      <c r="O693" s="53">
        <v>601200.71</v>
      </c>
      <c r="P693" s="53">
        <v>0</v>
      </c>
      <c r="Q693" s="53">
        <v>0</v>
      </c>
      <c r="R693" s="53">
        <v>0</v>
      </c>
      <c r="S693" s="3" t="s">
        <v>99</v>
      </c>
      <c r="T693" s="3" t="s">
        <v>100</v>
      </c>
      <c r="U693" s="3" t="s">
        <v>101</v>
      </c>
      <c r="V693" s="3" t="s">
        <v>100</v>
      </c>
      <c r="W693" s="3" t="s">
        <v>33</v>
      </c>
      <c r="X693" s="3" t="s">
        <v>102</v>
      </c>
      <c r="Y693" s="3" t="s">
        <v>35</v>
      </c>
      <c r="Z693" s="54">
        <v>45167</v>
      </c>
      <c r="AA693" s="54">
        <v>45535</v>
      </c>
      <c r="AB693" s="3" t="s">
        <v>36</v>
      </c>
      <c r="AC693" s="53">
        <v>1200000</v>
      </c>
      <c r="AD693" s="3" t="s">
        <v>101</v>
      </c>
      <c r="AE693" s="3" t="s">
        <v>37</v>
      </c>
    </row>
    <row r="694" spans="1:31" x14ac:dyDescent="0.3">
      <c r="A694" s="3" t="s">
        <v>1464</v>
      </c>
      <c r="B694" s="3" t="s">
        <v>1465</v>
      </c>
      <c r="C694" s="3" t="s">
        <v>1853</v>
      </c>
      <c r="D694" s="53">
        <v>4500000</v>
      </c>
      <c r="E694" s="53">
        <v>4500000</v>
      </c>
      <c r="F694" s="53">
        <v>0</v>
      </c>
      <c r="G694" s="53">
        <v>0</v>
      </c>
      <c r="H694" s="53">
        <v>0</v>
      </c>
      <c r="I694" s="53">
        <v>4499312.46</v>
      </c>
      <c r="J694" s="53">
        <v>99.984721333333326</v>
      </c>
      <c r="K694" s="53">
        <v>0</v>
      </c>
      <c r="L694" s="53">
        <v>0</v>
      </c>
      <c r="M694" s="53">
        <v>4499312.46</v>
      </c>
      <c r="N694" s="53">
        <v>0</v>
      </c>
      <c r="O694" s="53">
        <v>4499312.46</v>
      </c>
      <c r="P694" s="53">
        <v>0</v>
      </c>
      <c r="Q694" s="53">
        <v>0</v>
      </c>
      <c r="R694" s="53">
        <v>0</v>
      </c>
      <c r="S694" s="3" t="s">
        <v>30</v>
      </c>
      <c r="T694" s="3" t="s">
        <v>31</v>
      </c>
      <c r="U694" s="3" t="s">
        <v>32</v>
      </c>
      <c r="V694" s="3" t="s">
        <v>31</v>
      </c>
      <c r="W694" s="3" t="s">
        <v>33</v>
      </c>
      <c r="X694" s="3" t="s">
        <v>34</v>
      </c>
      <c r="Y694" s="3" t="s">
        <v>44</v>
      </c>
      <c r="Z694" s="54">
        <v>45017</v>
      </c>
      <c r="AA694" s="54">
        <v>45747</v>
      </c>
      <c r="AB694" s="3" t="s">
        <v>36</v>
      </c>
      <c r="AC694" s="53">
        <v>4500000</v>
      </c>
      <c r="AD694" s="3" t="s">
        <v>32</v>
      </c>
      <c r="AE694" s="3" t="s">
        <v>37</v>
      </c>
    </row>
    <row r="695" spans="1:31" x14ac:dyDescent="0.3">
      <c r="A695" s="3" t="s">
        <v>1484</v>
      </c>
      <c r="B695" s="3" t="s">
        <v>1485</v>
      </c>
      <c r="C695" s="3" t="s">
        <v>1857</v>
      </c>
      <c r="D695" s="53">
        <v>1200000</v>
      </c>
      <c r="E695" s="53">
        <v>1200000</v>
      </c>
      <c r="F695" s="53">
        <v>0</v>
      </c>
      <c r="G695" s="53">
        <v>0</v>
      </c>
      <c r="H695" s="53">
        <v>0</v>
      </c>
      <c r="I695" s="53">
        <v>1008200.84</v>
      </c>
      <c r="J695" s="53">
        <v>84.01673666666666</v>
      </c>
      <c r="K695" s="53">
        <v>0</v>
      </c>
      <c r="L695" s="53">
        <v>0</v>
      </c>
      <c r="M695" s="53">
        <v>1008200.84</v>
      </c>
      <c r="N695" s="53">
        <v>0</v>
      </c>
      <c r="O695" s="53">
        <v>1008200.84</v>
      </c>
      <c r="P695" s="53">
        <v>0</v>
      </c>
      <c r="Q695" s="53">
        <v>0</v>
      </c>
      <c r="R695" s="53">
        <v>0</v>
      </c>
      <c r="S695" s="3" t="s">
        <v>99</v>
      </c>
      <c r="T695" s="3" t="s">
        <v>100</v>
      </c>
      <c r="U695" s="3" t="s">
        <v>101</v>
      </c>
      <c r="V695" s="3" t="s">
        <v>100</v>
      </c>
      <c r="W695" s="3" t="s">
        <v>33</v>
      </c>
      <c r="X695" s="3" t="s">
        <v>102</v>
      </c>
      <c r="Y695" s="3" t="s">
        <v>44</v>
      </c>
      <c r="Z695" s="54">
        <v>45167</v>
      </c>
      <c r="AA695" s="54">
        <v>45535</v>
      </c>
      <c r="AB695" s="3" t="s">
        <v>36</v>
      </c>
      <c r="AC695" s="53">
        <v>1200000</v>
      </c>
      <c r="AD695" s="3" t="s">
        <v>101</v>
      </c>
      <c r="AE695" s="3" t="s">
        <v>37</v>
      </c>
    </row>
    <row r="696" spans="1:31" x14ac:dyDescent="0.3">
      <c r="A696" s="3" t="s">
        <v>1440</v>
      </c>
      <c r="B696" s="3" t="s">
        <v>1441</v>
      </c>
      <c r="C696" s="3" t="s">
        <v>1854</v>
      </c>
      <c r="D696" s="53">
        <v>15800000</v>
      </c>
      <c r="E696" s="53">
        <v>15800000</v>
      </c>
      <c r="F696" s="53">
        <v>0</v>
      </c>
      <c r="G696" s="53">
        <v>0</v>
      </c>
      <c r="H696" s="53">
        <v>0</v>
      </c>
      <c r="I696" s="53">
        <v>15620520.67</v>
      </c>
      <c r="J696" s="53">
        <v>98.864054873417714</v>
      </c>
      <c r="K696" s="53">
        <v>0</v>
      </c>
      <c r="L696" s="53">
        <v>0</v>
      </c>
      <c r="M696" s="53">
        <v>15620520.67</v>
      </c>
      <c r="N696" s="53">
        <v>0</v>
      </c>
      <c r="O696" s="53">
        <v>15620520.67</v>
      </c>
      <c r="P696" s="53">
        <v>0</v>
      </c>
      <c r="Q696" s="53">
        <v>0</v>
      </c>
      <c r="R696" s="53">
        <v>0</v>
      </c>
      <c r="S696" s="3" t="s">
        <v>72</v>
      </c>
      <c r="T696" s="3" t="s">
        <v>41</v>
      </c>
      <c r="U696" s="3" t="s">
        <v>42</v>
      </c>
      <c r="V696" s="3" t="s">
        <v>41</v>
      </c>
      <c r="W696" s="3" t="s">
        <v>33</v>
      </c>
      <c r="X696" s="3" t="s">
        <v>43</v>
      </c>
      <c r="Y696" s="3" t="s">
        <v>35</v>
      </c>
      <c r="Z696" s="54">
        <v>45167</v>
      </c>
      <c r="AA696" s="54">
        <v>45899</v>
      </c>
      <c r="AB696" s="3" t="s">
        <v>36</v>
      </c>
      <c r="AC696" s="53">
        <v>15800000</v>
      </c>
      <c r="AD696" s="3" t="s">
        <v>42</v>
      </c>
      <c r="AE696" s="3" t="s">
        <v>37</v>
      </c>
    </row>
    <row r="697" spans="1:31" x14ac:dyDescent="0.3">
      <c r="A697" s="3" t="s">
        <v>1480</v>
      </c>
      <c r="B697" s="3" t="s">
        <v>1481</v>
      </c>
      <c r="C697" s="3" t="s">
        <v>1854</v>
      </c>
      <c r="D697" s="53">
        <v>1100000</v>
      </c>
      <c r="E697" s="53">
        <v>1100000</v>
      </c>
      <c r="F697" s="53">
        <v>0</v>
      </c>
      <c r="G697" s="53">
        <v>0</v>
      </c>
      <c r="H697" s="53">
        <v>0</v>
      </c>
      <c r="I697" s="53">
        <v>873529.14</v>
      </c>
      <c r="J697" s="53">
        <v>79.411739999999995</v>
      </c>
      <c r="K697" s="53">
        <v>0</v>
      </c>
      <c r="L697" s="53">
        <v>0</v>
      </c>
      <c r="M697" s="53">
        <v>873529.14</v>
      </c>
      <c r="N697" s="53">
        <v>0</v>
      </c>
      <c r="O697" s="53">
        <v>873529.14</v>
      </c>
      <c r="P697" s="53">
        <v>0</v>
      </c>
      <c r="Q697" s="53">
        <v>0</v>
      </c>
      <c r="R697" s="53">
        <v>0</v>
      </c>
      <c r="S697" s="3" t="s">
        <v>72</v>
      </c>
      <c r="T697" s="3" t="s">
        <v>41</v>
      </c>
      <c r="U697" s="3" t="s">
        <v>42</v>
      </c>
      <c r="V697" s="3" t="s">
        <v>41</v>
      </c>
      <c r="W697" s="3" t="s">
        <v>33</v>
      </c>
      <c r="X697" s="3" t="s">
        <v>43</v>
      </c>
      <c r="Y697" s="3" t="s">
        <v>44</v>
      </c>
      <c r="Z697" s="54">
        <v>45167</v>
      </c>
      <c r="AA697" s="54">
        <v>45533</v>
      </c>
      <c r="AB697" s="3" t="s">
        <v>36</v>
      </c>
      <c r="AC697" s="53">
        <v>1100000</v>
      </c>
      <c r="AD697" s="3" t="s">
        <v>42</v>
      </c>
      <c r="AE697" s="3" t="s">
        <v>37</v>
      </c>
    </row>
    <row r="698" spans="1:31" x14ac:dyDescent="0.3">
      <c r="A698" s="3" t="s">
        <v>1466</v>
      </c>
      <c r="B698" s="3" t="s">
        <v>1467</v>
      </c>
      <c r="C698" s="3" t="s">
        <v>1854</v>
      </c>
      <c r="D698" s="53">
        <v>17000000</v>
      </c>
      <c r="E698" s="53">
        <v>17000000</v>
      </c>
      <c r="F698" s="53">
        <v>0</v>
      </c>
      <c r="G698" s="53">
        <v>0</v>
      </c>
      <c r="H698" s="53">
        <v>0</v>
      </c>
      <c r="I698" s="53">
        <v>16681278.15</v>
      </c>
      <c r="J698" s="53">
        <v>98.125165588235291</v>
      </c>
      <c r="K698" s="53">
        <v>0</v>
      </c>
      <c r="L698" s="53">
        <v>0</v>
      </c>
      <c r="M698" s="53">
        <v>16681278.15</v>
      </c>
      <c r="N698" s="53">
        <v>0</v>
      </c>
      <c r="O698" s="53">
        <v>16681278.15</v>
      </c>
      <c r="P698" s="53">
        <v>0</v>
      </c>
      <c r="Q698" s="53">
        <v>0</v>
      </c>
      <c r="R698" s="53">
        <v>0</v>
      </c>
      <c r="S698" s="3" t="s">
        <v>72</v>
      </c>
      <c r="T698" s="3" t="s">
        <v>41</v>
      </c>
      <c r="U698" s="3" t="s">
        <v>42</v>
      </c>
      <c r="V698" s="3" t="s">
        <v>41</v>
      </c>
      <c r="W698" s="3" t="s">
        <v>33</v>
      </c>
      <c r="X698" s="3" t="s">
        <v>43</v>
      </c>
      <c r="Y698" s="3" t="s">
        <v>317</v>
      </c>
      <c r="Z698" s="54">
        <v>45168</v>
      </c>
      <c r="AA698" s="54">
        <v>45900</v>
      </c>
      <c r="AB698" s="3" t="s">
        <v>36</v>
      </c>
      <c r="AC698" s="53">
        <v>17000000</v>
      </c>
      <c r="AD698" s="3" t="s">
        <v>42</v>
      </c>
      <c r="AE698" s="3" t="s">
        <v>37</v>
      </c>
    </row>
    <row r="699" spans="1:31" x14ac:dyDescent="0.3">
      <c r="A699" s="3" t="s">
        <v>1478</v>
      </c>
      <c r="B699" s="3" t="s">
        <v>1479</v>
      </c>
      <c r="C699" s="3" t="s">
        <v>1858</v>
      </c>
      <c r="D699" s="53">
        <v>1450000</v>
      </c>
      <c r="E699" s="53">
        <v>1450000</v>
      </c>
      <c r="F699" s="53">
        <v>0</v>
      </c>
      <c r="G699" s="53">
        <v>0</v>
      </c>
      <c r="H699" s="53">
        <v>0</v>
      </c>
      <c r="I699" s="53">
        <v>1482000</v>
      </c>
      <c r="J699" s="53">
        <v>102.20689655172414</v>
      </c>
      <c r="K699" s="53">
        <v>0</v>
      </c>
      <c r="L699" s="53">
        <v>0</v>
      </c>
      <c r="M699" s="53">
        <v>1482000</v>
      </c>
      <c r="N699" s="53">
        <v>0</v>
      </c>
      <c r="O699" s="53">
        <v>1482000</v>
      </c>
      <c r="P699" s="53">
        <v>0</v>
      </c>
      <c r="Q699" s="53">
        <v>0</v>
      </c>
      <c r="R699" s="53">
        <v>0</v>
      </c>
      <c r="S699" s="3" t="s">
        <v>1231</v>
      </c>
      <c r="T699" s="3" t="s">
        <v>51</v>
      </c>
      <c r="U699" s="3" t="s">
        <v>52</v>
      </c>
      <c r="V699" s="3" t="s">
        <v>51</v>
      </c>
      <c r="W699" s="3" t="s">
        <v>33</v>
      </c>
      <c r="X699" s="3" t="s">
        <v>53</v>
      </c>
      <c r="Y699" s="3" t="s">
        <v>44</v>
      </c>
      <c r="Z699" s="54">
        <v>45170</v>
      </c>
      <c r="AA699" s="54">
        <v>45565</v>
      </c>
      <c r="AB699" s="3" t="s">
        <v>36</v>
      </c>
      <c r="AC699" s="53">
        <v>1450000</v>
      </c>
      <c r="AD699" s="3" t="s">
        <v>52</v>
      </c>
      <c r="AE699" s="3" t="s">
        <v>37</v>
      </c>
    </row>
    <row r="700" spans="1:31" x14ac:dyDescent="0.3">
      <c r="A700" s="3" t="s">
        <v>1500</v>
      </c>
      <c r="B700" s="3" t="s">
        <v>1501</v>
      </c>
      <c r="C700" s="3" t="s">
        <v>1858</v>
      </c>
      <c r="D700" s="53">
        <v>1390000</v>
      </c>
      <c r="E700" s="53">
        <v>1390000</v>
      </c>
      <c r="F700" s="53">
        <v>0</v>
      </c>
      <c r="G700" s="53">
        <v>0</v>
      </c>
      <c r="H700" s="53">
        <v>0</v>
      </c>
      <c r="I700" s="53">
        <v>1482000</v>
      </c>
      <c r="J700" s="53">
        <v>106.61870503597122</v>
      </c>
      <c r="K700" s="53">
        <v>0</v>
      </c>
      <c r="L700" s="53">
        <v>0</v>
      </c>
      <c r="M700" s="53">
        <v>1482000</v>
      </c>
      <c r="N700" s="53">
        <v>0</v>
      </c>
      <c r="O700" s="53">
        <v>1482000</v>
      </c>
      <c r="P700" s="53">
        <v>0</v>
      </c>
      <c r="Q700" s="53">
        <v>0</v>
      </c>
      <c r="R700" s="53">
        <v>0</v>
      </c>
      <c r="S700" s="3" t="s">
        <v>1231</v>
      </c>
      <c r="T700" s="3" t="s">
        <v>51</v>
      </c>
      <c r="U700" s="3" t="s">
        <v>52</v>
      </c>
      <c r="V700" s="3" t="s">
        <v>51</v>
      </c>
      <c r="W700" s="3" t="s">
        <v>33</v>
      </c>
      <c r="X700" s="3" t="s">
        <v>53</v>
      </c>
      <c r="Y700" s="3" t="s">
        <v>44</v>
      </c>
      <c r="Z700" s="54">
        <v>45170</v>
      </c>
      <c r="AA700" s="54">
        <v>45565</v>
      </c>
      <c r="AB700" s="3" t="s">
        <v>36</v>
      </c>
      <c r="AC700" s="53">
        <v>1390000</v>
      </c>
      <c r="AD700" s="3" t="s">
        <v>52</v>
      </c>
      <c r="AE700" s="3" t="s">
        <v>37</v>
      </c>
    </row>
    <row r="701" spans="1:31" x14ac:dyDescent="0.3">
      <c r="A701" s="3" t="s">
        <v>1474</v>
      </c>
      <c r="B701" s="3" t="s">
        <v>1475</v>
      </c>
      <c r="C701" s="3" t="s">
        <v>1855</v>
      </c>
      <c r="D701" s="53">
        <v>2400000</v>
      </c>
      <c r="E701" s="53">
        <v>2400000</v>
      </c>
      <c r="F701" s="53">
        <v>0</v>
      </c>
      <c r="G701" s="53">
        <v>0</v>
      </c>
      <c r="H701" s="53">
        <v>0</v>
      </c>
      <c r="I701" s="53">
        <v>2330385.77</v>
      </c>
      <c r="J701" s="53">
        <v>97.099407083333332</v>
      </c>
      <c r="K701" s="53">
        <v>0</v>
      </c>
      <c r="L701" s="53">
        <v>0</v>
      </c>
      <c r="M701" s="53">
        <v>2330385.77</v>
      </c>
      <c r="N701" s="53">
        <v>0</v>
      </c>
      <c r="O701" s="53">
        <v>2330385.77</v>
      </c>
      <c r="P701" s="53">
        <v>0</v>
      </c>
      <c r="Q701" s="53">
        <v>0</v>
      </c>
      <c r="R701" s="53">
        <v>0</v>
      </c>
      <c r="S701" s="3" t="s">
        <v>286</v>
      </c>
      <c r="T701" s="3" t="s">
        <v>57</v>
      </c>
      <c r="U701" s="3" t="s">
        <v>58</v>
      </c>
      <c r="V701" s="3" t="s">
        <v>57</v>
      </c>
      <c r="W701" s="3" t="s">
        <v>33</v>
      </c>
      <c r="X701" s="3" t="s">
        <v>59</v>
      </c>
      <c r="Y701" s="3" t="s">
        <v>35</v>
      </c>
      <c r="Z701" s="54">
        <v>45169</v>
      </c>
      <c r="AA701" s="54">
        <v>45657</v>
      </c>
      <c r="AB701" s="3" t="s">
        <v>36</v>
      </c>
      <c r="AC701" s="53">
        <v>2400000</v>
      </c>
      <c r="AD701" s="3" t="s">
        <v>58</v>
      </c>
      <c r="AE701" s="3" t="s">
        <v>37</v>
      </c>
    </row>
    <row r="702" spans="1:31" x14ac:dyDescent="0.3">
      <c r="A702" s="3" t="s">
        <v>1496</v>
      </c>
      <c r="B702" s="3" t="s">
        <v>1497</v>
      </c>
      <c r="C702" s="3" t="s">
        <v>1858</v>
      </c>
      <c r="D702" s="53">
        <v>1300000</v>
      </c>
      <c r="E702" s="53">
        <v>1300000</v>
      </c>
      <c r="F702" s="53">
        <v>0</v>
      </c>
      <c r="G702" s="53">
        <v>0</v>
      </c>
      <c r="H702" s="53">
        <v>0</v>
      </c>
      <c r="I702" s="53">
        <v>837082.53</v>
      </c>
      <c r="J702" s="53">
        <v>64.390963846153852</v>
      </c>
      <c r="K702" s="53">
        <v>0</v>
      </c>
      <c r="L702" s="53">
        <v>0</v>
      </c>
      <c r="M702" s="53">
        <v>837082.53</v>
      </c>
      <c r="N702" s="53">
        <v>0</v>
      </c>
      <c r="O702" s="53">
        <v>837082.53</v>
      </c>
      <c r="P702" s="53">
        <v>0</v>
      </c>
      <c r="Q702" s="53">
        <v>0</v>
      </c>
      <c r="R702" s="53">
        <v>0</v>
      </c>
      <c r="S702" s="3" t="s">
        <v>1231</v>
      </c>
      <c r="T702" s="3" t="s">
        <v>51</v>
      </c>
      <c r="U702" s="3" t="s">
        <v>52</v>
      </c>
      <c r="V702" s="3" t="s">
        <v>51</v>
      </c>
      <c r="W702" s="3" t="s">
        <v>33</v>
      </c>
      <c r="X702" s="3" t="s">
        <v>53</v>
      </c>
      <c r="Y702" s="3" t="s">
        <v>35</v>
      </c>
      <c r="Z702" s="54">
        <v>45170</v>
      </c>
      <c r="AA702" s="54">
        <v>45565</v>
      </c>
      <c r="AB702" s="3" t="s">
        <v>36</v>
      </c>
      <c r="AC702" s="53">
        <v>1300000</v>
      </c>
      <c r="AD702" s="3" t="s">
        <v>52</v>
      </c>
      <c r="AE702" s="3" t="s">
        <v>37</v>
      </c>
    </row>
    <row r="703" spans="1:31" x14ac:dyDescent="0.3">
      <c r="A703" s="3" t="s">
        <v>1498</v>
      </c>
      <c r="B703" s="3" t="s">
        <v>1499</v>
      </c>
      <c r="C703" s="3" t="s">
        <v>1858</v>
      </c>
      <c r="D703" s="53">
        <v>1700000</v>
      </c>
      <c r="E703" s="53">
        <v>1700000</v>
      </c>
      <c r="F703" s="53">
        <v>0</v>
      </c>
      <c r="G703" s="53">
        <v>0</v>
      </c>
      <c r="H703" s="53">
        <v>0</v>
      </c>
      <c r="I703" s="53">
        <v>1695240.14</v>
      </c>
      <c r="J703" s="53">
        <v>99.720008235294117</v>
      </c>
      <c r="K703" s="53">
        <v>0</v>
      </c>
      <c r="L703" s="53">
        <v>0</v>
      </c>
      <c r="M703" s="53">
        <v>1695240.14</v>
      </c>
      <c r="N703" s="53">
        <v>0</v>
      </c>
      <c r="O703" s="53">
        <v>1695240.14</v>
      </c>
      <c r="P703" s="53">
        <v>0</v>
      </c>
      <c r="Q703" s="53">
        <v>0</v>
      </c>
      <c r="R703" s="53">
        <v>0</v>
      </c>
      <c r="S703" s="3" t="s">
        <v>1231</v>
      </c>
      <c r="T703" s="3" t="s">
        <v>51</v>
      </c>
      <c r="U703" s="3" t="s">
        <v>52</v>
      </c>
      <c r="V703" s="3" t="s">
        <v>51</v>
      </c>
      <c r="W703" s="3" t="s">
        <v>33</v>
      </c>
      <c r="X703" s="3" t="s">
        <v>53</v>
      </c>
      <c r="Y703" s="3" t="s">
        <v>35</v>
      </c>
      <c r="Z703" s="54">
        <v>45170</v>
      </c>
      <c r="AA703" s="54">
        <v>45565</v>
      </c>
      <c r="AB703" s="3" t="s">
        <v>36</v>
      </c>
      <c r="AC703" s="53">
        <v>1700000</v>
      </c>
      <c r="AD703" s="3" t="s">
        <v>52</v>
      </c>
      <c r="AE703" s="3" t="s">
        <v>37</v>
      </c>
    </row>
    <row r="704" spans="1:31" x14ac:dyDescent="0.3">
      <c r="A704" s="3" t="s">
        <v>1608</v>
      </c>
      <c r="B704" s="3" t="s">
        <v>1609</v>
      </c>
      <c r="C704" s="3" t="s">
        <v>1858</v>
      </c>
      <c r="D704" s="53">
        <v>1200000</v>
      </c>
      <c r="E704" s="53">
        <v>1200000</v>
      </c>
      <c r="F704" s="53">
        <v>0</v>
      </c>
      <c r="G704" s="53">
        <v>0</v>
      </c>
      <c r="H704" s="53">
        <v>0</v>
      </c>
      <c r="I704" s="53">
        <v>1172031.56</v>
      </c>
      <c r="J704" s="53">
        <v>97.669296666666668</v>
      </c>
      <c r="K704" s="53">
        <v>0</v>
      </c>
      <c r="L704" s="53">
        <v>0</v>
      </c>
      <c r="M704" s="53">
        <v>1172031.56</v>
      </c>
      <c r="N704" s="53">
        <v>0</v>
      </c>
      <c r="O704" s="53">
        <v>1172031.56</v>
      </c>
      <c r="P704" s="53">
        <v>0</v>
      </c>
      <c r="Q704" s="53">
        <v>0</v>
      </c>
      <c r="R704" s="53">
        <v>0</v>
      </c>
      <c r="S704" s="3" t="s">
        <v>1231</v>
      </c>
      <c r="T704" s="3" t="s">
        <v>51</v>
      </c>
      <c r="U704" s="3" t="s">
        <v>52</v>
      </c>
      <c r="V704" s="3" t="s">
        <v>51</v>
      </c>
      <c r="W704" s="3" t="s">
        <v>33</v>
      </c>
      <c r="X704" s="3" t="s">
        <v>53</v>
      </c>
      <c r="Y704" s="3" t="s">
        <v>44</v>
      </c>
      <c r="Z704" s="54">
        <v>45170</v>
      </c>
      <c r="AA704" s="54">
        <v>45565</v>
      </c>
      <c r="AB704" s="3" t="s">
        <v>36</v>
      </c>
      <c r="AC704" s="53">
        <v>1200000</v>
      </c>
      <c r="AD704" s="3" t="s">
        <v>52</v>
      </c>
      <c r="AE704" s="3" t="s">
        <v>37</v>
      </c>
    </row>
    <row r="705" spans="1:31" x14ac:dyDescent="0.3">
      <c r="A705" s="3" t="s">
        <v>1490</v>
      </c>
      <c r="B705" s="3" t="s">
        <v>1491</v>
      </c>
      <c r="C705" s="3" t="s">
        <v>1859</v>
      </c>
      <c r="D705" s="53">
        <v>2400000</v>
      </c>
      <c r="E705" s="53">
        <v>2400000</v>
      </c>
      <c r="F705" s="53">
        <v>0</v>
      </c>
      <c r="G705" s="53">
        <v>0</v>
      </c>
      <c r="H705" s="53">
        <v>0</v>
      </c>
      <c r="I705" s="53">
        <v>2385978.36</v>
      </c>
      <c r="J705" s="53">
        <v>99.415764999999993</v>
      </c>
      <c r="K705" s="53">
        <v>0</v>
      </c>
      <c r="L705" s="53">
        <v>0</v>
      </c>
      <c r="M705" s="53">
        <v>2385978.36</v>
      </c>
      <c r="N705" s="53">
        <v>0</v>
      </c>
      <c r="O705" s="53">
        <v>2385978.36</v>
      </c>
      <c r="P705" s="53">
        <v>0</v>
      </c>
      <c r="Q705" s="53">
        <v>0</v>
      </c>
      <c r="R705" s="53">
        <v>0</v>
      </c>
      <c r="S705" s="3" t="s">
        <v>1355</v>
      </c>
      <c r="T705" s="3" t="s">
        <v>162</v>
      </c>
      <c r="U705" s="3" t="s">
        <v>163</v>
      </c>
      <c r="V705" s="3" t="s">
        <v>162</v>
      </c>
      <c r="W705" s="3" t="s">
        <v>33</v>
      </c>
      <c r="X705" s="3" t="s">
        <v>164</v>
      </c>
      <c r="Y705" s="3" t="s">
        <v>35</v>
      </c>
      <c r="Z705" s="54">
        <v>45017</v>
      </c>
      <c r="AA705" s="54">
        <v>45747</v>
      </c>
      <c r="AB705" s="3" t="s">
        <v>36</v>
      </c>
      <c r="AC705" s="53">
        <v>2400000</v>
      </c>
      <c r="AD705" s="3" t="s">
        <v>163</v>
      </c>
      <c r="AE705" s="3" t="s">
        <v>37</v>
      </c>
    </row>
    <row r="706" spans="1:31" x14ac:dyDescent="0.3">
      <c r="A706" s="3" t="s">
        <v>1492</v>
      </c>
      <c r="B706" s="3" t="s">
        <v>1493</v>
      </c>
      <c r="C706" s="3" t="s">
        <v>1854</v>
      </c>
      <c r="D706" s="53">
        <v>2800000</v>
      </c>
      <c r="E706" s="53">
        <v>2800000</v>
      </c>
      <c r="F706" s="53">
        <v>0</v>
      </c>
      <c r="G706" s="53">
        <v>0</v>
      </c>
      <c r="H706" s="53">
        <v>0</v>
      </c>
      <c r="I706" s="53">
        <v>2552471.34</v>
      </c>
      <c r="J706" s="53">
        <v>91.159690714285702</v>
      </c>
      <c r="K706" s="53">
        <v>0</v>
      </c>
      <c r="L706" s="53">
        <v>0</v>
      </c>
      <c r="M706" s="53">
        <v>2552471.34</v>
      </c>
      <c r="N706" s="53">
        <v>0</v>
      </c>
      <c r="O706" s="53">
        <v>2552471.34</v>
      </c>
      <c r="P706" s="53">
        <v>0</v>
      </c>
      <c r="Q706" s="53">
        <v>0</v>
      </c>
      <c r="R706" s="53">
        <v>0</v>
      </c>
      <c r="S706" s="3" t="s">
        <v>72</v>
      </c>
      <c r="T706" s="3" t="s">
        <v>41</v>
      </c>
      <c r="U706" s="3" t="s">
        <v>42</v>
      </c>
      <c r="V706" s="3" t="s">
        <v>41</v>
      </c>
      <c r="W706" s="3" t="s">
        <v>33</v>
      </c>
      <c r="X706" s="3" t="s">
        <v>43</v>
      </c>
      <c r="Y706" s="3" t="s">
        <v>35</v>
      </c>
      <c r="Z706" s="54">
        <v>45170</v>
      </c>
      <c r="AA706" s="54">
        <v>45564</v>
      </c>
      <c r="AB706" s="3" t="s">
        <v>36</v>
      </c>
      <c r="AC706" s="53">
        <v>2800000</v>
      </c>
      <c r="AD706" s="3" t="s">
        <v>42</v>
      </c>
      <c r="AE706" s="3" t="s">
        <v>37</v>
      </c>
    </row>
    <row r="707" spans="1:31" x14ac:dyDescent="0.3">
      <c r="A707" s="3" t="s">
        <v>1486</v>
      </c>
      <c r="B707" s="3" t="s">
        <v>1487</v>
      </c>
      <c r="C707" s="3" t="s">
        <v>1855</v>
      </c>
      <c r="D707" s="53">
        <v>3254000</v>
      </c>
      <c r="E707" s="53">
        <v>3254000</v>
      </c>
      <c r="F707" s="53">
        <v>0</v>
      </c>
      <c r="G707" s="53">
        <v>0</v>
      </c>
      <c r="H707" s="53">
        <v>0</v>
      </c>
      <c r="I707" s="53">
        <v>3224956.52</v>
      </c>
      <c r="J707" s="53">
        <v>99.107452980946533</v>
      </c>
      <c r="K707" s="53">
        <v>0</v>
      </c>
      <c r="L707" s="53">
        <v>0</v>
      </c>
      <c r="M707" s="53">
        <v>3224956.52</v>
      </c>
      <c r="N707" s="53">
        <v>0</v>
      </c>
      <c r="O707" s="53">
        <v>3224956.52</v>
      </c>
      <c r="P707" s="53">
        <v>0</v>
      </c>
      <c r="Q707" s="53">
        <v>0</v>
      </c>
      <c r="R707" s="53">
        <v>0</v>
      </c>
      <c r="S707" s="3" t="s">
        <v>2949</v>
      </c>
      <c r="T707" s="3" t="s">
        <v>57</v>
      </c>
      <c r="U707" s="3" t="s">
        <v>58</v>
      </c>
      <c r="V707" s="3" t="s">
        <v>57</v>
      </c>
      <c r="W707" s="3" t="s">
        <v>33</v>
      </c>
      <c r="X707" s="3" t="s">
        <v>59</v>
      </c>
      <c r="Y707" s="3" t="s">
        <v>35</v>
      </c>
      <c r="Z707" s="54">
        <v>45175</v>
      </c>
      <c r="AA707" s="54">
        <v>45657</v>
      </c>
      <c r="AB707" s="3" t="s">
        <v>36</v>
      </c>
      <c r="AC707" s="53">
        <v>3254000</v>
      </c>
      <c r="AD707" s="3" t="s">
        <v>58</v>
      </c>
      <c r="AE707" s="3" t="s">
        <v>37</v>
      </c>
    </row>
    <row r="708" spans="1:31" x14ac:dyDescent="0.3">
      <c r="A708" s="3" t="s">
        <v>1488</v>
      </c>
      <c r="B708" s="3" t="s">
        <v>1489</v>
      </c>
      <c r="C708" s="3" t="s">
        <v>1855</v>
      </c>
      <c r="D708" s="53">
        <v>2000000</v>
      </c>
      <c r="E708" s="53">
        <v>2000000</v>
      </c>
      <c r="F708" s="53">
        <v>0</v>
      </c>
      <c r="G708" s="53">
        <v>0</v>
      </c>
      <c r="H708" s="53">
        <v>0</v>
      </c>
      <c r="I708" s="53">
        <v>1378423.87</v>
      </c>
      <c r="J708" s="53">
        <v>68.921193500000001</v>
      </c>
      <c r="K708" s="53">
        <v>0</v>
      </c>
      <c r="L708" s="53">
        <v>0</v>
      </c>
      <c r="M708" s="53">
        <v>1378423.87</v>
      </c>
      <c r="N708" s="53">
        <v>0</v>
      </c>
      <c r="O708" s="53">
        <v>1378423.87</v>
      </c>
      <c r="P708" s="53">
        <v>0</v>
      </c>
      <c r="Q708" s="53">
        <v>0</v>
      </c>
      <c r="R708" s="53">
        <v>0</v>
      </c>
      <c r="S708" s="3" t="s">
        <v>56</v>
      </c>
      <c r="T708" s="3" t="s">
        <v>57</v>
      </c>
      <c r="U708" s="3" t="s">
        <v>58</v>
      </c>
      <c r="V708" s="3" t="s">
        <v>57</v>
      </c>
      <c r="W708" s="3" t="s">
        <v>33</v>
      </c>
      <c r="X708" s="3" t="s">
        <v>59</v>
      </c>
      <c r="Y708" s="3" t="s">
        <v>86</v>
      </c>
      <c r="Z708" s="54">
        <v>45175</v>
      </c>
      <c r="AA708" s="54">
        <v>45565</v>
      </c>
      <c r="AB708" s="3" t="s">
        <v>36</v>
      </c>
      <c r="AC708" s="53">
        <v>2000000</v>
      </c>
      <c r="AD708" s="3" t="s">
        <v>58</v>
      </c>
      <c r="AE708" s="3" t="s">
        <v>37</v>
      </c>
    </row>
    <row r="709" spans="1:31" x14ac:dyDescent="0.3">
      <c r="A709" s="3" t="s">
        <v>1494</v>
      </c>
      <c r="B709" s="3" t="s">
        <v>1495</v>
      </c>
      <c r="C709" s="3" t="s">
        <v>1860</v>
      </c>
      <c r="D709" s="53">
        <v>1200000</v>
      </c>
      <c r="E709" s="53">
        <v>1200000</v>
      </c>
      <c r="F709" s="53">
        <v>0</v>
      </c>
      <c r="G709" s="53">
        <v>0</v>
      </c>
      <c r="H709" s="53">
        <v>0</v>
      </c>
      <c r="I709" s="53">
        <v>1184745.05</v>
      </c>
      <c r="J709" s="53">
        <v>98.728754166666675</v>
      </c>
      <c r="K709" s="53">
        <v>0</v>
      </c>
      <c r="L709" s="53">
        <v>0</v>
      </c>
      <c r="M709" s="53">
        <v>1184745.05</v>
      </c>
      <c r="N709" s="53">
        <v>0</v>
      </c>
      <c r="O709" s="53">
        <v>1184745.05</v>
      </c>
      <c r="P709" s="53">
        <v>0</v>
      </c>
      <c r="Q709" s="53">
        <v>0</v>
      </c>
      <c r="R709" s="53">
        <v>0</v>
      </c>
      <c r="S709" s="3" t="s">
        <v>111</v>
      </c>
      <c r="T709" s="3" t="s">
        <v>112</v>
      </c>
      <c r="U709" s="3" t="s">
        <v>113</v>
      </c>
      <c r="V709" s="3" t="s">
        <v>112</v>
      </c>
      <c r="W709" s="3" t="s">
        <v>33</v>
      </c>
      <c r="X709" s="3" t="s">
        <v>114</v>
      </c>
      <c r="Y709" s="3" t="s">
        <v>44</v>
      </c>
      <c r="Z709" s="54">
        <v>45185</v>
      </c>
      <c r="AA709" s="54">
        <v>45657</v>
      </c>
      <c r="AB709" s="3" t="s">
        <v>36</v>
      </c>
      <c r="AC709" s="53">
        <v>1200000</v>
      </c>
      <c r="AD709" s="3" t="s">
        <v>113</v>
      </c>
      <c r="AE709" s="3" t="s">
        <v>37</v>
      </c>
    </row>
    <row r="710" spans="1:31" x14ac:dyDescent="0.3">
      <c r="A710" s="3" t="s">
        <v>1596</v>
      </c>
      <c r="B710" s="3" t="s">
        <v>1597</v>
      </c>
      <c r="C710" s="3" t="s">
        <v>1856</v>
      </c>
      <c r="D710" s="53">
        <v>735000</v>
      </c>
      <c r="E710" s="53">
        <v>735000</v>
      </c>
      <c r="F710" s="53">
        <v>0</v>
      </c>
      <c r="G710" s="53">
        <v>0</v>
      </c>
      <c r="H710" s="53">
        <v>0</v>
      </c>
      <c r="I710" s="53">
        <v>734081</v>
      </c>
      <c r="J710" s="53">
        <v>99.874965986394557</v>
      </c>
      <c r="K710" s="53">
        <v>0</v>
      </c>
      <c r="L710" s="53">
        <v>0</v>
      </c>
      <c r="M710" s="53">
        <v>734081</v>
      </c>
      <c r="N710" s="53">
        <v>0</v>
      </c>
      <c r="O710" s="53">
        <v>734081</v>
      </c>
      <c r="P710" s="53">
        <v>0</v>
      </c>
      <c r="Q710" s="53">
        <v>0</v>
      </c>
      <c r="R710" s="53">
        <v>0</v>
      </c>
      <c r="S710" s="3" t="s">
        <v>881</v>
      </c>
      <c r="T710" s="3" t="s">
        <v>76</v>
      </c>
      <c r="U710" s="3" t="s">
        <v>77</v>
      </c>
      <c r="V710" s="3" t="s">
        <v>76</v>
      </c>
      <c r="W710" s="3" t="s">
        <v>33</v>
      </c>
      <c r="X710" s="3" t="s">
        <v>78</v>
      </c>
      <c r="Y710" s="3" t="s">
        <v>265</v>
      </c>
      <c r="Z710" s="54">
        <v>45182</v>
      </c>
      <c r="AA710" s="54">
        <v>45565</v>
      </c>
      <c r="AB710" s="3" t="s">
        <v>36</v>
      </c>
      <c r="AC710" s="53">
        <v>735000</v>
      </c>
      <c r="AD710" s="3" t="s">
        <v>77</v>
      </c>
      <c r="AE710" s="3" t="s">
        <v>37</v>
      </c>
    </row>
    <row r="711" spans="1:31" x14ac:dyDescent="0.3">
      <c r="A711" s="3" t="s">
        <v>1516</v>
      </c>
      <c r="B711" s="3" t="s">
        <v>1517</v>
      </c>
      <c r="C711" s="3" t="s">
        <v>1856</v>
      </c>
      <c r="D711" s="53">
        <v>800000</v>
      </c>
      <c r="E711" s="53">
        <v>800000</v>
      </c>
      <c r="F711" s="53">
        <v>0</v>
      </c>
      <c r="G711" s="53">
        <v>0</v>
      </c>
      <c r="H711" s="53">
        <v>0</v>
      </c>
      <c r="I711" s="53">
        <v>785202</v>
      </c>
      <c r="J711" s="53">
        <v>98.15025</v>
      </c>
      <c r="K711" s="53">
        <v>0</v>
      </c>
      <c r="L711" s="53">
        <v>0</v>
      </c>
      <c r="M711" s="53">
        <v>785202</v>
      </c>
      <c r="N711" s="53">
        <v>0</v>
      </c>
      <c r="O711" s="53">
        <v>785202</v>
      </c>
      <c r="P711" s="53">
        <v>0</v>
      </c>
      <c r="Q711" s="53">
        <v>0</v>
      </c>
      <c r="R711" s="53">
        <v>0</v>
      </c>
      <c r="S711" s="3" t="s">
        <v>881</v>
      </c>
      <c r="T711" s="3" t="s">
        <v>76</v>
      </c>
      <c r="U711" s="3" t="s">
        <v>77</v>
      </c>
      <c r="V711" s="3" t="s">
        <v>76</v>
      </c>
      <c r="W711" s="3" t="s">
        <v>33</v>
      </c>
      <c r="X711" s="3" t="s">
        <v>78</v>
      </c>
      <c r="Y711" s="3" t="s">
        <v>265</v>
      </c>
      <c r="Z711" s="54">
        <v>45183</v>
      </c>
      <c r="AA711" s="54">
        <v>45565</v>
      </c>
      <c r="AB711" s="3" t="s">
        <v>36</v>
      </c>
      <c r="AC711" s="53">
        <v>800000</v>
      </c>
      <c r="AD711" s="3" t="s">
        <v>77</v>
      </c>
      <c r="AE711" s="3" t="s">
        <v>37</v>
      </c>
    </row>
    <row r="712" spans="1:31" x14ac:dyDescent="0.3">
      <c r="A712" s="3" t="s">
        <v>1570</v>
      </c>
      <c r="B712" s="3" t="s">
        <v>1571</v>
      </c>
      <c r="C712" s="3" t="s">
        <v>1860</v>
      </c>
      <c r="D712" s="53">
        <v>12200000</v>
      </c>
      <c r="E712" s="53">
        <v>12200000</v>
      </c>
      <c r="F712" s="53">
        <v>0</v>
      </c>
      <c r="G712" s="53">
        <v>0</v>
      </c>
      <c r="H712" s="53">
        <v>0</v>
      </c>
      <c r="I712" s="53">
        <v>11322185.550000001</v>
      </c>
      <c r="J712" s="53">
        <v>92.804799590163938</v>
      </c>
      <c r="K712" s="53">
        <v>0</v>
      </c>
      <c r="L712" s="53">
        <v>0</v>
      </c>
      <c r="M712" s="53">
        <v>11322185.550000001</v>
      </c>
      <c r="N712" s="53">
        <v>0</v>
      </c>
      <c r="O712" s="53">
        <v>11322185.550000001</v>
      </c>
      <c r="P712" s="53">
        <v>0</v>
      </c>
      <c r="Q712" s="53">
        <v>0</v>
      </c>
      <c r="R712" s="53">
        <v>0</v>
      </c>
      <c r="S712" s="3" t="s">
        <v>111</v>
      </c>
      <c r="T712" s="3" t="s">
        <v>112</v>
      </c>
      <c r="U712" s="3" t="s">
        <v>113</v>
      </c>
      <c r="V712" s="3" t="s">
        <v>112</v>
      </c>
      <c r="W712" s="3" t="s">
        <v>33</v>
      </c>
      <c r="X712" s="3" t="s">
        <v>114</v>
      </c>
      <c r="Y712" s="3" t="s">
        <v>35</v>
      </c>
      <c r="Z712" s="54">
        <v>45199</v>
      </c>
      <c r="AA712" s="54">
        <v>45657</v>
      </c>
      <c r="AB712" s="3" t="s">
        <v>36</v>
      </c>
      <c r="AC712" s="53">
        <v>12200000</v>
      </c>
      <c r="AD712" s="3" t="s">
        <v>113</v>
      </c>
      <c r="AE712" s="3" t="s">
        <v>37</v>
      </c>
    </row>
    <row r="713" spans="1:31" x14ac:dyDescent="0.3">
      <c r="A713" s="3" t="s">
        <v>1508</v>
      </c>
      <c r="B713" s="3" t="s">
        <v>1509</v>
      </c>
      <c r="C713" s="3" t="s">
        <v>1858</v>
      </c>
      <c r="D713" s="53">
        <v>2300000</v>
      </c>
      <c r="E713" s="53">
        <v>2300000</v>
      </c>
      <c r="F713" s="53">
        <v>0</v>
      </c>
      <c r="G713" s="53">
        <v>0</v>
      </c>
      <c r="H713" s="53">
        <v>0</v>
      </c>
      <c r="I713" s="53">
        <v>1970712.27</v>
      </c>
      <c r="J713" s="53">
        <v>85.683142173913041</v>
      </c>
      <c r="K713" s="53">
        <v>0</v>
      </c>
      <c r="L713" s="53">
        <v>0</v>
      </c>
      <c r="M713" s="53">
        <v>1970712.27</v>
      </c>
      <c r="N713" s="53">
        <v>0</v>
      </c>
      <c r="O713" s="53">
        <v>1970712.27</v>
      </c>
      <c r="P713" s="53">
        <v>0</v>
      </c>
      <c r="Q713" s="53">
        <v>0</v>
      </c>
      <c r="R713" s="53">
        <v>0</v>
      </c>
      <c r="S713" s="3" t="s">
        <v>1231</v>
      </c>
      <c r="T713" s="3" t="s">
        <v>51</v>
      </c>
      <c r="U713" s="3" t="s">
        <v>52</v>
      </c>
      <c r="V713" s="3" t="s">
        <v>51</v>
      </c>
      <c r="W713" s="3" t="s">
        <v>33</v>
      </c>
      <c r="X713" s="3" t="s">
        <v>53</v>
      </c>
      <c r="Y713" s="3" t="s">
        <v>35</v>
      </c>
      <c r="Z713" s="54">
        <v>45195</v>
      </c>
      <c r="AA713" s="54">
        <v>45565</v>
      </c>
      <c r="AB713" s="3" t="s">
        <v>36</v>
      </c>
      <c r="AC713" s="53">
        <v>2300000</v>
      </c>
      <c r="AD713" s="3" t="s">
        <v>52</v>
      </c>
      <c r="AE713" s="3" t="s">
        <v>37</v>
      </c>
    </row>
    <row r="714" spans="1:31" x14ac:dyDescent="0.3">
      <c r="A714" s="3" t="s">
        <v>1512</v>
      </c>
      <c r="B714" s="3" t="s">
        <v>1513</v>
      </c>
      <c r="C714" s="3" t="s">
        <v>1858</v>
      </c>
      <c r="D714" s="53">
        <v>1800000</v>
      </c>
      <c r="E714" s="53">
        <v>1800000</v>
      </c>
      <c r="F714" s="53">
        <v>0</v>
      </c>
      <c r="G714" s="53">
        <v>0</v>
      </c>
      <c r="H714" s="53">
        <v>0</v>
      </c>
      <c r="I714" s="53">
        <v>1473506.61</v>
      </c>
      <c r="J714" s="53">
        <v>81.861478333333338</v>
      </c>
      <c r="K714" s="53">
        <v>0</v>
      </c>
      <c r="L714" s="53">
        <v>0</v>
      </c>
      <c r="M714" s="53">
        <v>1473506.61</v>
      </c>
      <c r="N714" s="53">
        <v>0</v>
      </c>
      <c r="O714" s="53">
        <v>1473506.61</v>
      </c>
      <c r="P714" s="53">
        <v>0</v>
      </c>
      <c r="Q714" s="53">
        <v>0</v>
      </c>
      <c r="R714" s="53">
        <v>0</v>
      </c>
      <c r="S714" s="3" t="s">
        <v>1231</v>
      </c>
      <c r="T714" s="3" t="s">
        <v>51</v>
      </c>
      <c r="U714" s="3" t="s">
        <v>52</v>
      </c>
      <c r="V714" s="3" t="s">
        <v>51</v>
      </c>
      <c r="W714" s="3" t="s">
        <v>33</v>
      </c>
      <c r="X714" s="3" t="s">
        <v>53</v>
      </c>
      <c r="Y714" s="3" t="s">
        <v>35</v>
      </c>
      <c r="Z714" s="54">
        <v>45188</v>
      </c>
      <c r="AA714" s="54">
        <v>45565</v>
      </c>
      <c r="AB714" s="3" t="s">
        <v>36</v>
      </c>
      <c r="AC714" s="53">
        <v>1800000</v>
      </c>
      <c r="AD714" s="3" t="s">
        <v>52</v>
      </c>
      <c r="AE714" s="3" t="s">
        <v>37</v>
      </c>
    </row>
    <row r="715" spans="1:31" x14ac:dyDescent="0.3">
      <c r="A715" s="3" t="s">
        <v>1622</v>
      </c>
      <c r="B715" s="3" t="s">
        <v>1623</v>
      </c>
      <c r="C715" s="3" t="s">
        <v>1858</v>
      </c>
      <c r="D715" s="53">
        <v>4800000</v>
      </c>
      <c r="E715" s="53">
        <v>4800000</v>
      </c>
      <c r="F715" s="53">
        <v>0</v>
      </c>
      <c r="G715" s="53">
        <v>0</v>
      </c>
      <c r="H715" s="53">
        <v>0</v>
      </c>
      <c r="I715" s="53">
        <v>4739162.45</v>
      </c>
      <c r="J715" s="53">
        <v>98.732551041666667</v>
      </c>
      <c r="K715" s="53">
        <v>0</v>
      </c>
      <c r="L715" s="53">
        <v>0</v>
      </c>
      <c r="M715" s="53">
        <v>4739162.45</v>
      </c>
      <c r="N715" s="53">
        <v>0</v>
      </c>
      <c r="O715" s="53">
        <v>4739162.45</v>
      </c>
      <c r="P715" s="53">
        <v>0</v>
      </c>
      <c r="Q715" s="53">
        <v>-13920</v>
      </c>
      <c r="R715" s="53">
        <v>0</v>
      </c>
      <c r="S715" s="3" t="s">
        <v>1231</v>
      </c>
      <c r="T715" s="3" t="s">
        <v>51</v>
      </c>
      <c r="U715" s="3" t="s">
        <v>52</v>
      </c>
      <c r="V715" s="3" t="s">
        <v>51</v>
      </c>
      <c r="W715" s="3" t="s">
        <v>33</v>
      </c>
      <c r="X715" s="3" t="s">
        <v>53</v>
      </c>
      <c r="Y715" s="3" t="s">
        <v>35</v>
      </c>
      <c r="Z715" s="54">
        <v>45199</v>
      </c>
      <c r="AA715" s="54">
        <v>45565</v>
      </c>
      <c r="AB715" s="3" t="s">
        <v>36</v>
      </c>
      <c r="AC715" s="53">
        <v>4800000</v>
      </c>
      <c r="AD715" s="3" t="s">
        <v>52</v>
      </c>
      <c r="AE715" s="3" t="s">
        <v>37</v>
      </c>
    </row>
    <row r="716" spans="1:31" x14ac:dyDescent="0.3">
      <c r="A716" s="3" t="s">
        <v>1510</v>
      </c>
      <c r="B716" s="3" t="s">
        <v>1511</v>
      </c>
      <c r="C716" s="3" t="s">
        <v>1858</v>
      </c>
      <c r="D716" s="53">
        <v>1200000</v>
      </c>
      <c r="E716" s="53">
        <v>1200000</v>
      </c>
      <c r="F716" s="53">
        <v>0</v>
      </c>
      <c r="G716" s="53">
        <v>0</v>
      </c>
      <c r="H716" s="53">
        <v>0</v>
      </c>
      <c r="I716" s="53">
        <v>867577.1</v>
      </c>
      <c r="J716" s="53">
        <v>72.298091666666664</v>
      </c>
      <c r="K716" s="53">
        <v>0</v>
      </c>
      <c r="L716" s="53">
        <v>0</v>
      </c>
      <c r="M716" s="53">
        <v>867577.1</v>
      </c>
      <c r="N716" s="53">
        <v>0</v>
      </c>
      <c r="O716" s="53">
        <v>867577.1</v>
      </c>
      <c r="P716" s="53">
        <v>0</v>
      </c>
      <c r="Q716" s="53">
        <v>0</v>
      </c>
      <c r="R716" s="53">
        <v>0</v>
      </c>
      <c r="S716" s="3" t="s">
        <v>1231</v>
      </c>
      <c r="T716" s="3" t="s">
        <v>51</v>
      </c>
      <c r="U716" s="3" t="s">
        <v>52</v>
      </c>
      <c r="V716" s="3" t="s">
        <v>51</v>
      </c>
      <c r="W716" s="3" t="s">
        <v>33</v>
      </c>
      <c r="X716" s="3" t="s">
        <v>53</v>
      </c>
      <c r="Y716" s="3" t="s">
        <v>35</v>
      </c>
      <c r="Z716" s="54">
        <v>45199</v>
      </c>
      <c r="AA716" s="54">
        <v>45565</v>
      </c>
      <c r="AB716" s="3" t="s">
        <v>36</v>
      </c>
      <c r="AC716" s="53">
        <v>1200000</v>
      </c>
      <c r="AD716" s="3" t="s">
        <v>52</v>
      </c>
      <c r="AE716" s="3" t="s">
        <v>37</v>
      </c>
    </row>
    <row r="717" spans="1:31" x14ac:dyDescent="0.3">
      <c r="A717" s="3" t="s">
        <v>1556</v>
      </c>
      <c r="B717" s="3" t="s">
        <v>1557</v>
      </c>
      <c r="C717" s="3" t="s">
        <v>1854</v>
      </c>
      <c r="D717" s="53">
        <v>4000000</v>
      </c>
      <c r="E717" s="53">
        <v>4000000</v>
      </c>
      <c r="F717" s="53">
        <v>0</v>
      </c>
      <c r="G717" s="53">
        <v>0</v>
      </c>
      <c r="H717" s="53">
        <v>0</v>
      </c>
      <c r="I717" s="53">
        <v>3993436.9</v>
      </c>
      <c r="J717" s="53">
        <v>99.835922499999995</v>
      </c>
      <c r="K717" s="53">
        <v>0</v>
      </c>
      <c r="L717" s="53">
        <v>0</v>
      </c>
      <c r="M717" s="53">
        <v>3993436.9</v>
      </c>
      <c r="N717" s="53">
        <v>0</v>
      </c>
      <c r="O717" s="53">
        <v>3993436.9</v>
      </c>
      <c r="P717" s="53">
        <v>0</v>
      </c>
      <c r="Q717" s="53">
        <v>0</v>
      </c>
      <c r="R717" s="53">
        <v>0</v>
      </c>
      <c r="S717" s="3" t="s">
        <v>72</v>
      </c>
      <c r="T717" s="3" t="s">
        <v>41</v>
      </c>
      <c r="U717" s="3" t="s">
        <v>42</v>
      </c>
      <c r="V717" s="3" t="s">
        <v>41</v>
      </c>
      <c r="W717" s="3" t="s">
        <v>33</v>
      </c>
      <c r="X717" s="3" t="s">
        <v>43</v>
      </c>
      <c r="Y717" s="3" t="s">
        <v>35</v>
      </c>
      <c r="Z717" s="54">
        <v>45187</v>
      </c>
      <c r="AA717" s="54">
        <v>45626</v>
      </c>
      <c r="AB717" s="3" t="s">
        <v>36</v>
      </c>
      <c r="AC717" s="53">
        <v>4000000</v>
      </c>
      <c r="AD717" s="3" t="s">
        <v>42</v>
      </c>
      <c r="AE717" s="3" t="s">
        <v>37</v>
      </c>
    </row>
    <row r="718" spans="1:31" x14ac:dyDescent="0.3">
      <c r="A718" s="3" t="s">
        <v>1558</v>
      </c>
      <c r="B718" s="3" t="s">
        <v>1559</v>
      </c>
      <c r="C718" s="3" t="s">
        <v>1855</v>
      </c>
      <c r="D718" s="53">
        <v>7500000</v>
      </c>
      <c r="E718" s="53">
        <v>7500000</v>
      </c>
      <c r="F718" s="53">
        <v>0</v>
      </c>
      <c r="G718" s="53">
        <v>0</v>
      </c>
      <c r="H718" s="53">
        <v>0</v>
      </c>
      <c r="I718" s="53">
        <v>3403761.66</v>
      </c>
      <c r="J718" s="53">
        <v>45.383488800000002</v>
      </c>
      <c r="K718" s="53">
        <v>0</v>
      </c>
      <c r="L718" s="53">
        <v>0</v>
      </c>
      <c r="M718" s="53">
        <v>3403761.66</v>
      </c>
      <c r="N718" s="53">
        <v>0</v>
      </c>
      <c r="O718" s="53">
        <v>3403761.66</v>
      </c>
      <c r="P718" s="53">
        <v>0</v>
      </c>
      <c r="Q718" s="53">
        <v>0</v>
      </c>
      <c r="R718" s="53">
        <v>0</v>
      </c>
      <c r="S718" s="3" t="s">
        <v>2949</v>
      </c>
      <c r="T718" s="3" t="s">
        <v>57</v>
      </c>
      <c r="U718" s="3" t="s">
        <v>58</v>
      </c>
      <c r="V718" s="3" t="s">
        <v>57</v>
      </c>
      <c r="W718" s="3" t="s">
        <v>33</v>
      </c>
      <c r="X718" s="3" t="s">
        <v>59</v>
      </c>
      <c r="Y718" s="3" t="s">
        <v>317</v>
      </c>
      <c r="Z718" s="54">
        <v>45196</v>
      </c>
      <c r="AA718" s="54">
        <v>45930</v>
      </c>
      <c r="AB718" s="3" t="s">
        <v>36</v>
      </c>
      <c r="AC718" s="53">
        <v>7500000</v>
      </c>
      <c r="AD718" s="3" t="s">
        <v>58</v>
      </c>
      <c r="AE718" s="3" t="s">
        <v>37</v>
      </c>
    </row>
    <row r="719" spans="1:31" x14ac:dyDescent="0.3">
      <c r="A719" s="3" t="s">
        <v>1520</v>
      </c>
      <c r="B719" s="3" t="s">
        <v>1521</v>
      </c>
      <c r="C719" s="3" t="s">
        <v>1859</v>
      </c>
      <c r="D719" s="53">
        <v>662000</v>
      </c>
      <c r="E719" s="53">
        <v>662000</v>
      </c>
      <c r="F719" s="53">
        <v>0</v>
      </c>
      <c r="G719" s="53">
        <v>0</v>
      </c>
      <c r="H719" s="53">
        <v>0</v>
      </c>
      <c r="I719" s="53">
        <v>642164.03</v>
      </c>
      <c r="J719" s="53">
        <v>97.003629909365557</v>
      </c>
      <c r="K719" s="53">
        <v>0</v>
      </c>
      <c r="L719" s="53">
        <v>0</v>
      </c>
      <c r="M719" s="53">
        <v>642164.03</v>
      </c>
      <c r="N719" s="53">
        <v>0</v>
      </c>
      <c r="O719" s="53">
        <v>642164.03</v>
      </c>
      <c r="P719" s="53">
        <v>0</v>
      </c>
      <c r="Q719" s="53">
        <v>0</v>
      </c>
      <c r="R719" s="53">
        <v>0</v>
      </c>
      <c r="S719" s="3" t="s">
        <v>231</v>
      </c>
      <c r="T719" s="3" t="s">
        <v>162</v>
      </c>
      <c r="U719" s="3" t="s">
        <v>163</v>
      </c>
      <c r="V719" s="3" t="s">
        <v>162</v>
      </c>
      <c r="W719" s="3" t="s">
        <v>33</v>
      </c>
      <c r="X719" s="3" t="s">
        <v>164</v>
      </c>
      <c r="Y719" s="3" t="s">
        <v>83</v>
      </c>
      <c r="Z719" s="54">
        <v>45017</v>
      </c>
      <c r="AA719" s="54">
        <v>45382</v>
      </c>
      <c r="AB719" s="3" t="s">
        <v>36</v>
      </c>
      <c r="AC719" s="53">
        <v>662000</v>
      </c>
      <c r="AD719" s="3" t="s">
        <v>163</v>
      </c>
      <c r="AE719" s="3" t="s">
        <v>37</v>
      </c>
    </row>
    <row r="720" spans="1:31" x14ac:dyDescent="0.3">
      <c r="A720" s="3" t="s">
        <v>1514</v>
      </c>
      <c r="B720" s="3" t="s">
        <v>1515</v>
      </c>
      <c r="C720" s="3" t="s">
        <v>1854</v>
      </c>
      <c r="D720" s="53">
        <v>700000</v>
      </c>
      <c r="E720" s="53">
        <v>700000</v>
      </c>
      <c r="F720" s="53">
        <v>0</v>
      </c>
      <c r="G720" s="53">
        <v>0</v>
      </c>
      <c r="H720" s="53">
        <v>0</v>
      </c>
      <c r="I720" s="53">
        <v>656045.53</v>
      </c>
      <c r="J720" s="53">
        <v>93.720790000000008</v>
      </c>
      <c r="K720" s="53">
        <v>0</v>
      </c>
      <c r="L720" s="53">
        <v>0</v>
      </c>
      <c r="M720" s="53">
        <v>656045.53</v>
      </c>
      <c r="N720" s="53">
        <v>0</v>
      </c>
      <c r="O720" s="53">
        <v>656045.53</v>
      </c>
      <c r="P720" s="53">
        <v>0</v>
      </c>
      <c r="Q720" s="53">
        <v>0</v>
      </c>
      <c r="R720" s="53">
        <v>0</v>
      </c>
      <c r="S720" s="3" t="s">
        <v>72</v>
      </c>
      <c r="T720" s="3" t="s">
        <v>41</v>
      </c>
      <c r="U720" s="3" t="s">
        <v>42</v>
      </c>
      <c r="V720" s="3" t="s">
        <v>41</v>
      </c>
      <c r="W720" s="3" t="s">
        <v>33</v>
      </c>
      <c r="X720" s="3" t="s">
        <v>43</v>
      </c>
      <c r="Y720" s="3" t="s">
        <v>35</v>
      </c>
      <c r="Z720" s="54">
        <v>45190</v>
      </c>
      <c r="AA720" s="54">
        <v>45565</v>
      </c>
      <c r="AB720" s="3" t="s">
        <v>36</v>
      </c>
      <c r="AC720" s="53">
        <v>700000</v>
      </c>
      <c r="AD720" s="3" t="s">
        <v>42</v>
      </c>
      <c r="AE720" s="3" t="s">
        <v>37</v>
      </c>
    </row>
    <row r="721" spans="1:31" x14ac:dyDescent="0.3">
      <c r="A721" s="3" t="s">
        <v>1522</v>
      </c>
      <c r="B721" s="3" t="s">
        <v>1523</v>
      </c>
      <c r="C721" s="3" t="s">
        <v>1855</v>
      </c>
      <c r="D721" s="53">
        <v>200000</v>
      </c>
      <c r="E721" s="53">
        <v>200000</v>
      </c>
      <c r="F721" s="53">
        <v>0</v>
      </c>
      <c r="G721" s="53">
        <v>0</v>
      </c>
      <c r="H721" s="53">
        <v>0</v>
      </c>
      <c r="I721" s="53">
        <v>182400</v>
      </c>
      <c r="J721" s="53">
        <v>91.2</v>
      </c>
      <c r="K721" s="53">
        <v>0</v>
      </c>
      <c r="L721" s="53">
        <v>0</v>
      </c>
      <c r="M721" s="53">
        <v>182400</v>
      </c>
      <c r="N721" s="53">
        <v>0</v>
      </c>
      <c r="O721" s="53">
        <v>182400</v>
      </c>
      <c r="P721" s="53">
        <v>0</v>
      </c>
      <c r="Q721" s="53">
        <v>0</v>
      </c>
      <c r="R721" s="53">
        <v>0</v>
      </c>
      <c r="S721" s="3" t="s">
        <v>2949</v>
      </c>
      <c r="T721" s="3" t="s">
        <v>57</v>
      </c>
      <c r="U721" s="3" t="s">
        <v>58</v>
      </c>
      <c r="V721" s="3" t="s">
        <v>57</v>
      </c>
      <c r="W721" s="3" t="s">
        <v>33</v>
      </c>
      <c r="X721" s="3" t="s">
        <v>59</v>
      </c>
      <c r="Y721" s="3" t="s">
        <v>35</v>
      </c>
      <c r="Z721" s="54">
        <v>45190</v>
      </c>
      <c r="AA721" s="54">
        <v>45657</v>
      </c>
      <c r="AB721" s="3" t="s">
        <v>36</v>
      </c>
      <c r="AC721" s="53">
        <v>200000</v>
      </c>
      <c r="AD721" s="3" t="s">
        <v>58</v>
      </c>
      <c r="AE721" s="3" t="s">
        <v>37</v>
      </c>
    </row>
    <row r="722" spans="1:31" x14ac:dyDescent="0.3">
      <c r="A722" s="3" t="s">
        <v>1524</v>
      </c>
      <c r="B722" s="3" t="s">
        <v>1525</v>
      </c>
      <c r="C722" s="3" t="s">
        <v>1855</v>
      </c>
      <c r="D722" s="53">
        <v>200000</v>
      </c>
      <c r="E722" s="53">
        <v>200000</v>
      </c>
      <c r="F722" s="53">
        <v>0</v>
      </c>
      <c r="G722" s="53">
        <v>0</v>
      </c>
      <c r="H722" s="53">
        <v>0</v>
      </c>
      <c r="I722" s="53">
        <v>182400</v>
      </c>
      <c r="J722" s="53">
        <v>91.2</v>
      </c>
      <c r="K722" s="53">
        <v>0</v>
      </c>
      <c r="L722" s="53">
        <v>0</v>
      </c>
      <c r="M722" s="53">
        <v>182400</v>
      </c>
      <c r="N722" s="53">
        <v>0</v>
      </c>
      <c r="O722" s="53">
        <v>182400</v>
      </c>
      <c r="P722" s="53">
        <v>0</v>
      </c>
      <c r="Q722" s="53">
        <v>0</v>
      </c>
      <c r="R722" s="53">
        <v>0</v>
      </c>
      <c r="S722" s="3" t="s">
        <v>2949</v>
      </c>
      <c r="T722" s="3" t="s">
        <v>57</v>
      </c>
      <c r="U722" s="3" t="s">
        <v>58</v>
      </c>
      <c r="V722" s="3" t="s">
        <v>57</v>
      </c>
      <c r="W722" s="3" t="s">
        <v>33</v>
      </c>
      <c r="X722" s="3" t="s">
        <v>59</v>
      </c>
      <c r="Y722" s="3" t="s">
        <v>35</v>
      </c>
      <c r="Z722" s="54">
        <v>45190</v>
      </c>
      <c r="AA722" s="54">
        <v>45657</v>
      </c>
      <c r="AB722" s="3" t="s">
        <v>36</v>
      </c>
      <c r="AC722" s="53">
        <v>200000</v>
      </c>
      <c r="AD722" s="3" t="s">
        <v>58</v>
      </c>
      <c r="AE722" s="3" t="s">
        <v>37</v>
      </c>
    </row>
    <row r="723" spans="1:31" x14ac:dyDescent="0.3">
      <c r="A723" s="3" t="s">
        <v>1526</v>
      </c>
      <c r="B723" s="3" t="s">
        <v>1527</v>
      </c>
      <c r="C723" s="3" t="s">
        <v>1855</v>
      </c>
      <c r="D723" s="53">
        <v>300000</v>
      </c>
      <c r="E723" s="53">
        <v>300000</v>
      </c>
      <c r="F723" s="53">
        <v>0</v>
      </c>
      <c r="G723" s="53">
        <v>0</v>
      </c>
      <c r="H723" s="53">
        <v>0</v>
      </c>
      <c r="I723" s="53">
        <v>217200</v>
      </c>
      <c r="J723" s="53">
        <v>72.400000000000006</v>
      </c>
      <c r="K723" s="53">
        <v>0</v>
      </c>
      <c r="L723" s="53">
        <v>0</v>
      </c>
      <c r="M723" s="53">
        <v>217200</v>
      </c>
      <c r="N723" s="53">
        <v>0</v>
      </c>
      <c r="O723" s="53">
        <v>217200</v>
      </c>
      <c r="P723" s="53">
        <v>0</v>
      </c>
      <c r="Q723" s="53">
        <v>0</v>
      </c>
      <c r="R723" s="53">
        <v>0</v>
      </c>
      <c r="S723" s="3" t="s">
        <v>2949</v>
      </c>
      <c r="T723" s="3" t="s">
        <v>57</v>
      </c>
      <c r="U723" s="3" t="s">
        <v>58</v>
      </c>
      <c r="V723" s="3" t="s">
        <v>57</v>
      </c>
      <c r="W723" s="3" t="s">
        <v>33</v>
      </c>
      <c r="X723" s="3" t="s">
        <v>59</v>
      </c>
      <c r="Y723" s="3" t="s">
        <v>35</v>
      </c>
      <c r="Z723" s="54">
        <v>45190</v>
      </c>
      <c r="AA723" s="54">
        <v>45657</v>
      </c>
      <c r="AB723" s="3" t="s">
        <v>36</v>
      </c>
      <c r="AC723" s="53">
        <v>300000</v>
      </c>
      <c r="AD723" s="3" t="s">
        <v>58</v>
      </c>
      <c r="AE723" s="3" t="s">
        <v>37</v>
      </c>
    </row>
    <row r="724" spans="1:31" x14ac:dyDescent="0.3">
      <c r="A724" s="3" t="s">
        <v>1528</v>
      </c>
      <c r="B724" s="3" t="s">
        <v>1529</v>
      </c>
      <c r="C724" s="3" t="s">
        <v>1855</v>
      </c>
      <c r="D724" s="53">
        <v>200000</v>
      </c>
      <c r="E724" s="53">
        <v>200000</v>
      </c>
      <c r="F724" s="53">
        <v>0</v>
      </c>
      <c r="G724" s="53">
        <v>0</v>
      </c>
      <c r="H724" s="53">
        <v>0</v>
      </c>
      <c r="I724" s="53">
        <v>182400</v>
      </c>
      <c r="J724" s="53">
        <v>91.2</v>
      </c>
      <c r="K724" s="53">
        <v>0</v>
      </c>
      <c r="L724" s="53">
        <v>0</v>
      </c>
      <c r="M724" s="53">
        <v>182400</v>
      </c>
      <c r="N724" s="53">
        <v>0</v>
      </c>
      <c r="O724" s="53">
        <v>182400</v>
      </c>
      <c r="P724" s="53">
        <v>0</v>
      </c>
      <c r="Q724" s="53">
        <v>0</v>
      </c>
      <c r="R724" s="53">
        <v>0</v>
      </c>
      <c r="S724" s="3" t="s">
        <v>2949</v>
      </c>
      <c r="T724" s="3" t="s">
        <v>57</v>
      </c>
      <c r="U724" s="3" t="s">
        <v>58</v>
      </c>
      <c r="V724" s="3" t="s">
        <v>57</v>
      </c>
      <c r="W724" s="3" t="s">
        <v>33</v>
      </c>
      <c r="X724" s="3" t="s">
        <v>59</v>
      </c>
      <c r="Y724" s="3" t="s">
        <v>35</v>
      </c>
      <c r="Z724" s="54">
        <v>45190</v>
      </c>
      <c r="AA724" s="54">
        <v>45657</v>
      </c>
      <c r="AB724" s="3" t="s">
        <v>36</v>
      </c>
      <c r="AC724" s="53">
        <v>200000</v>
      </c>
      <c r="AD724" s="3" t="s">
        <v>58</v>
      </c>
      <c r="AE724" s="3" t="s">
        <v>37</v>
      </c>
    </row>
    <row r="725" spans="1:31" x14ac:dyDescent="0.3">
      <c r="A725" s="3" t="s">
        <v>1530</v>
      </c>
      <c r="B725" s="3" t="s">
        <v>1531</v>
      </c>
      <c r="C725" s="3" t="s">
        <v>1855</v>
      </c>
      <c r="D725" s="53">
        <v>400000</v>
      </c>
      <c r="E725" s="53">
        <v>400000</v>
      </c>
      <c r="F725" s="53">
        <v>0</v>
      </c>
      <c r="G725" s="53">
        <v>0</v>
      </c>
      <c r="H725" s="53">
        <v>0</v>
      </c>
      <c r="I725" s="53">
        <v>244800</v>
      </c>
      <c r="J725" s="53">
        <v>61.2</v>
      </c>
      <c r="K725" s="53">
        <v>0</v>
      </c>
      <c r="L725" s="53">
        <v>0</v>
      </c>
      <c r="M725" s="53">
        <v>244800</v>
      </c>
      <c r="N725" s="53">
        <v>0</v>
      </c>
      <c r="O725" s="53">
        <v>244800</v>
      </c>
      <c r="P725" s="53">
        <v>0</v>
      </c>
      <c r="Q725" s="53">
        <v>0</v>
      </c>
      <c r="R725" s="53">
        <v>0</v>
      </c>
      <c r="S725" s="3" t="s">
        <v>2949</v>
      </c>
      <c r="T725" s="3" t="s">
        <v>57</v>
      </c>
      <c r="U725" s="3" t="s">
        <v>58</v>
      </c>
      <c r="V725" s="3" t="s">
        <v>57</v>
      </c>
      <c r="W725" s="3" t="s">
        <v>33</v>
      </c>
      <c r="X725" s="3" t="s">
        <v>59</v>
      </c>
      <c r="Y725" s="3" t="s">
        <v>35</v>
      </c>
      <c r="Z725" s="54">
        <v>45190</v>
      </c>
      <c r="AA725" s="54">
        <v>45657</v>
      </c>
      <c r="AB725" s="3" t="s">
        <v>36</v>
      </c>
      <c r="AC725" s="53">
        <v>400000</v>
      </c>
      <c r="AD725" s="3" t="s">
        <v>58</v>
      </c>
      <c r="AE725" s="3" t="s">
        <v>37</v>
      </c>
    </row>
    <row r="726" spans="1:31" x14ac:dyDescent="0.3">
      <c r="A726" s="3" t="s">
        <v>1532</v>
      </c>
      <c r="B726" s="3" t="s">
        <v>1533</v>
      </c>
      <c r="C726" s="3" t="s">
        <v>1855</v>
      </c>
      <c r="D726" s="53">
        <v>200000</v>
      </c>
      <c r="E726" s="53">
        <v>200000</v>
      </c>
      <c r="F726" s="53">
        <v>0</v>
      </c>
      <c r="G726" s="53">
        <v>0</v>
      </c>
      <c r="H726" s="53">
        <v>0</v>
      </c>
      <c r="I726" s="53">
        <v>182400</v>
      </c>
      <c r="J726" s="53">
        <v>91.2</v>
      </c>
      <c r="K726" s="53">
        <v>0</v>
      </c>
      <c r="L726" s="53">
        <v>0</v>
      </c>
      <c r="M726" s="53">
        <v>182400</v>
      </c>
      <c r="N726" s="53">
        <v>0</v>
      </c>
      <c r="O726" s="53">
        <v>182400</v>
      </c>
      <c r="P726" s="53">
        <v>0</v>
      </c>
      <c r="Q726" s="53">
        <v>0</v>
      </c>
      <c r="R726" s="53">
        <v>0</v>
      </c>
      <c r="S726" s="3" t="s">
        <v>2949</v>
      </c>
      <c r="T726" s="3" t="s">
        <v>57</v>
      </c>
      <c r="U726" s="3" t="s">
        <v>58</v>
      </c>
      <c r="V726" s="3" t="s">
        <v>57</v>
      </c>
      <c r="W726" s="3" t="s">
        <v>33</v>
      </c>
      <c r="X726" s="3" t="s">
        <v>59</v>
      </c>
      <c r="Y726" s="3" t="s">
        <v>35</v>
      </c>
      <c r="Z726" s="54">
        <v>45190</v>
      </c>
      <c r="AA726" s="54">
        <v>45657</v>
      </c>
      <c r="AB726" s="3" t="s">
        <v>36</v>
      </c>
      <c r="AC726" s="53">
        <v>200000</v>
      </c>
      <c r="AD726" s="3" t="s">
        <v>58</v>
      </c>
      <c r="AE726" s="3" t="s">
        <v>37</v>
      </c>
    </row>
    <row r="727" spans="1:31" x14ac:dyDescent="0.3">
      <c r="A727" s="3" t="s">
        <v>1534</v>
      </c>
      <c r="B727" s="3" t="s">
        <v>1535</v>
      </c>
      <c r="C727" s="3" t="s">
        <v>1855</v>
      </c>
      <c r="D727" s="53">
        <v>400000</v>
      </c>
      <c r="E727" s="53">
        <v>400000</v>
      </c>
      <c r="F727" s="53">
        <v>0</v>
      </c>
      <c r="G727" s="53">
        <v>0</v>
      </c>
      <c r="H727" s="53">
        <v>0</v>
      </c>
      <c r="I727" s="53">
        <v>244800</v>
      </c>
      <c r="J727" s="53">
        <v>61.2</v>
      </c>
      <c r="K727" s="53">
        <v>0</v>
      </c>
      <c r="L727" s="53">
        <v>0</v>
      </c>
      <c r="M727" s="53">
        <v>244800</v>
      </c>
      <c r="N727" s="53">
        <v>0</v>
      </c>
      <c r="O727" s="53">
        <v>244800</v>
      </c>
      <c r="P727" s="53">
        <v>0</v>
      </c>
      <c r="Q727" s="53">
        <v>0</v>
      </c>
      <c r="R727" s="53">
        <v>0</v>
      </c>
      <c r="S727" s="3" t="s">
        <v>2949</v>
      </c>
      <c r="T727" s="3" t="s">
        <v>57</v>
      </c>
      <c r="U727" s="3" t="s">
        <v>58</v>
      </c>
      <c r="V727" s="3" t="s">
        <v>57</v>
      </c>
      <c r="W727" s="3" t="s">
        <v>33</v>
      </c>
      <c r="X727" s="3" t="s">
        <v>59</v>
      </c>
      <c r="Y727" s="3" t="s">
        <v>35</v>
      </c>
      <c r="Z727" s="54">
        <v>45190</v>
      </c>
      <c r="AA727" s="54">
        <v>45657</v>
      </c>
      <c r="AB727" s="3" t="s">
        <v>36</v>
      </c>
      <c r="AC727" s="53">
        <v>400000</v>
      </c>
      <c r="AD727" s="3" t="s">
        <v>58</v>
      </c>
      <c r="AE727" s="3" t="s">
        <v>37</v>
      </c>
    </row>
    <row r="728" spans="1:31" x14ac:dyDescent="0.3">
      <c r="A728" s="3" t="s">
        <v>1536</v>
      </c>
      <c r="B728" s="3" t="s">
        <v>1537</v>
      </c>
      <c r="C728" s="3" t="s">
        <v>1855</v>
      </c>
      <c r="D728" s="53">
        <v>200000</v>
      </c>
      <c r="E728" s="53">
        <v>200000</v>
      </c>
      <c r="F728" s="53">
        <v>0</v>
      </c>
      <c r="G728" s="53">
        <v>0</v>
      </c>
      <c r="H728" s="53">
        <v>0</v>
      </c>
      <c r="I728" s="53">
        <v>182400</v>
      </c>
      <c r="J728" s="53">
        <v>91.2</v>
      </c>
      <c r="K728" s="53">
        <v>0</v>
      </c>
      <c r="L728" s="53">
        <v>0</v>
      </c>
      <c r="M728" s="53">
        <v>182400</v>
      </c>
      <c r="N728" s="53">
        <v>0</v>
      </c>
      <c r="O728" s="53">
        <v>182400</v>
      </c>
      <c r="P728" s="53">
        <v>0</v>
      </c>
      <c r="Q728" s="53">
        <v>0</v>
      </c>
      <c r="R728" s="53">
        <v>0</v>
      </c>
      <c r="S728" s="3" t="s">
        <v>2949</v>
      </c>
      <c r="T728" s="3" t="s">
        <v>57</v>
      </c>
      <c r="U728" s="3" t="s">
        <v>58</v>
      </c>
      <c r="V728" s="3" t="s">
        <v>57</v>
      </c>
      <c r="W728" s="3" t="s">
        <v>33</v>
      </c>
      <c r="X728" s="3" t="s">
        <v>59</v>
      </c>
      <c r="Y728" s="3" t="s">
        <v>35</v>
      </c>
      <c r="Z728" s="54">
        <v>45190</v>
      </c>
      <c r="AA728" s="54">
        <v>45657</v>
      </c>
      <c r="AB728" s="3" t="s">
        <v>36</v>
      </c>
      <c r="AC728" s="53">
        <v>200000</v>
      </c>
      <c r="AD728" s="3" t="s">
        <v>58</v>
      </c>
      <c r="AE728" s="3" t="s">
        <v>37</v>
      </c>
    </row>
    <row r="729" spans="1:31" x14ac:dyDescent="0.3">
      <c r="A729" s="3" t="s">
        <v>1538</v>
      </c>
      <c r="B729" s="3" t="s">
        <v>1539</v>
      </c>
      <c r="C729" s="3" t="s">
        <v>1855</v>
      </c>
      <c r="D729" s="53">
        <v>200000</v>
      </c>
      <c r="E729" s="53">
        <v>200000</v>
      </c>
      <c r="F729" s="53">
        <v>0</v>
      </c>
      <c r="G729" s="53">
        <v>0</v>
      </c>
      <c r="H729" s="53">
        <v>0</v>
      </c>
      <c r="I729" s="53">
        <v>182400</v>
      </c>
      <c r="J729" s="53">
        <v>91.2</v>
      </c>
      <c r="K729" s="53">
        <v>0</v>
      </c>
      <c r="L729" s="53">
        <v>0</v>
      </c>
      <c r="M729" s="53">
        <v>182400</v>
      </c>
      <c r="N729" s="53">
        <v>0</v>
      </c>
      <c r="O729" s="53">
        <v>182400</v>
      </c>
      <c r="P729" s="53">
        <v>0</v>
      </c>
      <c r="Q729" s="53">
        <v>0</v>
      </c>
      <c r="R729" s="53">
        <v>0</v>
      </c>
      <c r="S729" s="3" t="s">
        <v>2949</v>
      </c>
      <c r="T729" s="3" t="s">
        <v>57</v>
      </c>
      <c r="U729" s="3" t="s">
        <v>58</v>
      </c>
      <c r="V729" s="3" t="s">
        <v>57</v>
      </c>
      <c r="W729" s="3" t="s">
        <v>33</v>
      </c>
      <c r="X729" s="3" t="s">
        <v>59</v>
      </c>
      <c r="Y729" s="3" t="s">
        <v>35</v>
      </c>
      <c r="Z729" s="54">
        <v>45190</v>
      </c>
      <c r="AA729" s="54">
        <v>45657</v>
      </c>
      <c r="AB729" s="3" t="s">
        <v>36</v>
      </c>
      <c r="AC729" s="53">
        <v>200000</v>
      </c>
      <c r="AD729" s="3" t="s">
        <v>58</v>
      </c>
      <c r="AE729" s="3" t="s">
        <v>37</v>
      </c>
    </row>
    <row r="730" spans="1:31" x14ac:dyDescent="0.3">
      <c r="A730" s="3" t="s">
        <v>1540</v>
      </c>
      <c r="B730" s="3" t="s">
        <v>1541</v>
      </c>
      <c r="C730" s="3" t="s">
        <v>1855</v>
      </c>
      <c r="D730" s="53">
        <v>200000</v>
      </c>
      <c r="E730" s="53">
        <v>200000</v>
      </c>
      <c r="F730" s="53">
        <v>0</v>
      </c>
      <c r="G730" s="53">
        <v>0</v>
      </c>
      <c r="H730" s="53">
        <v>0</v>
      </c>
      <c r="I730" s="53">
        <v>182400</v>
      </c>
      <c r="J730" s="53">
        <v>91.2</v>
      </c>
      <c r="K730" s="53">
        <v>0</v>
      </c>
      <c r="L730" s="53">
        <v>0</v>
      </c>
      <c r="M730" s="53">
        <v>182400</v>
      </c>
      <c r="N730" s="53">
        <v>0</v>
      </c>
      <c r="O730" s="53">
        <v>182400</v>
      </c>
      <c r="P730" s="53">
        <v>0</v>
      </c>
      <c r="Q730" s="53">
        <v>0</v>
      </c>
      <c r="R730" s="53">
        <v>0</v>
      </c>
      <c r="S730" s="3" t="s">
        <v>2949</v>
      </c>
      <c r="T730" s="3" t="s">
        <v>57</v>
      </c>
      <c r="U730" s="3" t="s">
        <v>58</v>
      </c>
      <c r="V730" s="3" t="s">
        <v>57</v>
      </c>
      <c r="W730" s="3" t="s">
        <v>33</v>
      </c>
      <c r="X730" s="3" t="s">
        <v>59</v>
      </c>
      <c r="Y730" s="3" t="s">
        <v>35</v>
      </c>
      <c r="Z730" s="54">
        <v>45190</v>
      </c>
      <c r="AA730" s="54">
        <v>45657</v>
      </c>
      <c r="AB730" s="3" t="s">
        <v>36</v>
      </c>
      <c r="AC730" s="53">
        <v>200000</v>
      </c>
      <c r="AD730" s="3" t="s">
        <v>58</v>
      </c>
      <c r="AE730" s="3" t="s">
        <v>37</v>
      </c>
    </row>
    <row r="731" spans="1:31" x14ac:dyDescent="0.3">
      <c r="A731" s="3" t="s">
        <v>1542</v>
      </c>
      <c r="B731" s="3" t="s">
        <v>1543</v>
      </c>
      <c r="C731" s="3" t="s">
        <v>1855</v>
      </c>
      <c r="D731" s="53">
        <v>200000</v>
      </c>
      <c r="E731" s="53">
        <v>200000</v>
      </c>
      <c r="F731" s="53">
        <v>0</v>
      </c>
      <c r="G731" s="53">
        <v>0</v>
      </c>
      <c r="H731" s="53">
        <v>0</v>
      </c>
      <c r="I731" s="53">
        <v>182400</v>
      </c>
      <c r="J731" s="53">
        <v>91.2</v>
      </c>
      <c r="K731" s="53">
        <v>0</v>
      </c>
      <c r="L731" s="53">
        <v>0</v>
      </c>
      <c r="M731" s="53">
        <v>182400</v>
      </c>
      <c r="N731" s="53">
        <v>0</v>
      </c>
      <c r="O731" s="53">
        <v>182400</v>
      </c>
      <c r="P731" s="53">
        <v>0</v>
      </c>
      <c r="Q731" s="53">
        <v>0</v>
      </c>
      <c r="R731" s="53">
        <v>0</v>
      </c>
      <c r="S731" s="3" t="s">
        <v>2949</v>
      </c>
      <c r="T731" s="3" t="s">
        <v>57</v>
      </c>
      <c r="U731" s="3" t="s">
        <v>58</v>
      </c>
      <c r="V731" s="3" t="s">
        <v>57</v>
      </c>
      <c r="W731" s="3" t="s">
        <v>33</v>
      </c>
      <c r="X731" s="3" t="s">
        <v>59</v>
      </c>
      <c r="Y731" s="3" t="s">
        <v>35</v>
      </c>
      <c r="Z731" s="54">
        <v>45190</v>
      </c>
      <c r="AA731" s="54">
        <v>45657</v>
      </c>
      <c r="AB731" s="3" t="s">
        <v>36</v>
      </c>
      <c r="AC731" s="53">
        <v>200000</v>
      </c>
      <c r="AD731" s="3" t="s">
        <v>58</v>
      </c>
      <c r="AE731" s="3" t="s">
        <v>37</v>
      </c>
    </row>
    <row r="732" spans="1:31" x14ac:dyDescent="0.3">
      <c r="A732" s="3" t="s">
        <v>1544</v>
      </c>
      <c r="B732" s="3" t="s">
        <v>1545</v>
      </c>
      <c r="C732" s="3" t="s">
        <v>1855</v>
      </c>
      <c r="D732" s="53">
        <v>400000</v>
      </c>
      <c r="E732" s="53">
        <v>400000</v>
      </c>
      <c r="F732" s="53">
        <v>0</v>
      </c>
      <c r="G732" s="53">
        <v>0</v>
      </c>
      <c r="H732" s="53">
        <v>0</v>
      </c>
      <c r="I732" s="53">
        <v>244800</v>
      </c>
      <c r="J732" s="53">
        <v>61.2</v>
      </c>
      <c r="K732" s="53">
        <v>0</v>
      </c>
      <c r="L732" s="53">
        <v>0</v>
      </c>
      <c r="M732" s="53">
        <v>244800</v>
      </c>
      <c r="N732" s="53">
        <v>0</v>
      </c>
      <c r="O732" s="53">
        <v>244800</v>
      </c>
      <c r="P732" s="53">
        <v>0</v>
      </c>
      <c r="Q732" s="53">
        <v>0</v>
      </c>
      <c r="R732" s="53">
        <v>0</v>
      </c>
      <c r="S732" s="3" t="s">
        <v>2949</v>
      </c>
      <c r="T732" s="3" t="s">
        <v>57</v>
      </c>
      <c r="U732" s="3" t="s">
        <v>58</v>
      </c>
      <c r="V732" s="3" t="s">
        <v>57</v>
      </c>
      <c r="W732" s="3" t="s">
        <v>33</v>
      </c>
      <c r="X732" s="3" t="s">
        <v>59</v>
      </c>
      <c r="Y732" s="3" t="s">
        <v>35</v>
      </c>
      <c r="Z732" s="54">
        <v>45190</v>
      </c>
      <c r="AA732" s="54">
        <v>45657</v>
      </c>
      <c r="AB732" s="3" t="s">
        <v>36</v>
      </c>
      <c r="AC732" s="53">
        <v>400000</v>
      </c>
      <c r="AD732" s="3" t="s">
        <v>58</v>
      </c>
      <c r="AE732" s="3" t="s">
        <v>37</v>
      </c>
    </row>
    <row r="733" spans="1:31" x14ac:dyDescent="0.3">
      <c r="A733" s="3" t="s">
        <v>1546</v>
      </c>
      <c r="B733" s="3" t="s">
        <v>1547</v>
      </c>
      <c r="C733" s="3" t="s">
        <v>1855</v>
      </c>
      <c r="D733" s="53">
        <v>100000</v>
      </c>
      <c r="E733" s="53">
        <v>100000</v>
      </c>
      <c r="F733" s="53">
        <v>0</v>
      </c>
      <c r="G733" s="53">
        <v>0</v>
      </c>
      <c r="H733" s="53">
        <v>0</v>
      </c>
      <c r="I733" s="53">
        <v>91200</v>
      </c>
      <c r="J733" s="53">
        <v>91.2</v>
      </c>
      <c r="K733" s="53">
        <v>0</v>
      </c>
      <c r="L733" s="53">
        <v>0</v>
      </c>
      <c r="M733" s="53">
        <v>91200</v>
      </c>
      <c r="N733" s="53">
        <v>0</v>
      </c>
      <c r="O733" s="53">
        <v>91200</v>
      </c>
      <c r="P733" s="53">
        <v>0</v>
      </c>
      <c r="Q733" s="53">
        <v>0</v>
      </c>
      <c r="R733" s="53">
        <v>0</v>
      </c>
      <c r="S733" s="3" t="s">
        <v>286</v>
      </c>
      <c r="T733" s="3" t="s">
        <v>57</v>
      </c>
      <c r="U733" s="3" t="s">
        <v>58</v>
      </c>
      <c r="V733" s="3" t="s">
        <v>57</v>
      </c>
      <c r="W733" s="3" t="s">
        <v>33</v>
      </c>
      <c r="X733" s="3" t="s">
        <v>59</v>
      </c>
      <c r="Y733" s="3" t="s">
        <v>35</v>
      </c>
      <c r="Z733" s="54">
        <v>45190</v>
      </c>
      <c r="AA733" s="54">
        <v>45657</v>
      </c>
      <c r="AB733" s="3" t="s">
        <v>36</v>
      </c>
      <c r="AC733" s="53">
        <v>100000</v>
      </c>
      <c r="AD733" s="3" t="s">
        <v>58</v>
      </c>
      <c r="AE733" s="3" t="s">
        <v>37</v>
      </c>
    </row>
    <row r="734" spans="1:31" x14ac:dyDescent="0.3">
      <c r="A734" s="3" t="s">
        <v>1548</v>
      </c>
      <c r="B734" s="3" t="s">
        <v>1549</v>
      </c>
      <c r="C734" s="3" t="s">
        <v>1855</v>
      </c>
      <c r="D734" s="53">
        <v>200000</v>
      </c>
      <c r="E734" s="53">
        <v>200000</v>
      </c>
      <c r="F734" s="53">
        <v>0</v>
      </c>
      <c r="G734" s="53">
        <v>0</v>
      </c>
      <c r="H734" s="53">
        <v>0</v>
      </c>
      <c r="I734" s="53">
        <v>182400</v>
      </c>
      <c r="J734" s="53">
        <v>91.2</v>
      </c>
      <c r="K734" s="53">
        <v>0</v>
      </c>
      <c r="L734" s="53">
        <v>0</v>
      </c>
      <c r="M734" s="53">
        <v>182400</v>
      </c>
      <c r="N734" s="53">
        <v>0</v>
      </c>
      <c r="O734" s="53">
        <v>182400</v>
      </c>
      <c r="P734" s="53">
        <v>0</v>
      </c>
      <c r="Q734" s="53">
        <v>0</v>
      </c>
      <c r="R734" s="53">
        <v>0</v>
      </c>
      <c r="S734" s="3" t="s">
        <v>286</v>
      </c>
      <c r="T734" s="3" t="s">
        <v>57</v>
      </c>
      <c r="U734" s="3" t="s">
        <v>58</v>
      </c>
      <c r="V734" s="3" t="s">
        <v>57</v>
      </c>
      <c r="W734" s="3" t="s">
        <v>33</v>
      </c>
      <c r="X734" s="3" t="s">
        <v>59</v>
      </c>
      <c r="Y734" s="3" t="s">
        <v>35</v>
      </c>
      <c r="Z734" s="54">
        <v>45190</v>
      </c>
      <c r="AA734" s="54">
        <v>45657</v>
      </c>
      <c r="AB734" s="3" t="s">
        <v>36</v>
      </c>
      <c r="AC734" s="53">
        <v>200000</v>
      </c>
      <c r="AD734" s="3" t="s">
        <v>58</v>
      </c>
      <c r="AE734" s="3" t="s">
        <v>37</v>
      </c>
    </row>
    <row r="735" spans="1:31" x14ac:dyDescent="0.3">
      <c r="A735" s="3" t="s">
        <v>1550</v>
      </c>
      <c r="B735" s="3" t="s">
        <v>1551</v>
      </c>
      <c r="C735" s="3" t="s">
        <v>1855</v>
      </c>
      <c r="D735" s="53">
        <v>400000</v>
      </c>
      <c r="E735" s="53">
        <v>400000</v>
      </c>
      <c r="F735" s="53">
        <v>0</v>
      </c>
      <c r="G735" s="53">
        <v>0</v>
      </c>
      <c r="H735" s="53">
        <v>0</v>
      </c>
      <c r="I735" s="53">
        <v>244800</v>
      </c>
      <c r="J735" s="53">
        <v>61.2</v>
      </c>
      <c r="K735" s="53">
        <v>0</v>
      </c>
      <c r="L735" s="53">
        <v>0</v>
      </c>
      <c r="M735" s="53">
        <v>244800</v>
      </c>
      <c r="N735" s="53">
        <v>0</v>
      </c>
      <c r="O735" s="53">
        <v>244800</v>
      </c>
      <c r="P735" s="53">
        <v>0</v>
      </c>
      <c r="Q735" s="53">
        <v>0</v>
      </c>
      <c r="R735" s="53">
        <v>0</v>
      </c>
      <c r="S735" s="3" t="s">
        <v>286</v>
      </c>
      <c r="T735" s="3" t="s">
        <v>57</v>
      </c>
      <c r="U735" s="3" t="s">
        <v>58</v>
      </c>
      <c r="V735" s="3" t="s">
        <v>57</v>
      </c>
      <c r="W735" s="3" t="s">
        <v>33</v>
      </c>
      <c r="X735" s="3" t="s">
        <v>59</v>
      </c>
      <c r="Y735" s="3" t="s">
        <v>35</v>
      </c>
      <c r="Z735" s="54">
        <v>45190</v>
      </c>
      <c r="AA735" s="54">
        <v>45565</v>
      </c>
      <c r="AB735" s="3" t="s">
        <v>36</v>
      </c>
      <c r="AC735" s="53">
        <v>400000</v>
      </c>
      <c r="AD735" s="3" t="s">
        <v>58</v>
      </c>
      <c r="AE735" s="3" t="s">
        <v>37</v>
      </c>
    </row>
    <row r="736" spans="1:31" x14ac:dyDescent="0.3">
      <c r="A736" s="3" t="s">
        <v>1552</v>
      </c>
      <c r="B736" s="3" t="s">
        <v>1553</v>
      </c>
      <c r="C736" s="3" t="s">
        <v>1855</v>
      </c>
      <c r="D736" s="53">
        <v>200000</v>
      </c>
      <c r="E736" s="53">
        <v>200000</v>
      </c>
      <c r="F736" s="53">
        <v>0</v>
      </c>
      <c r="G736" s="53">
        <v>0</v>
      </c>
      <c r="H736" s="53">
        <v>0</v>
      </c>
      <c r="I736" s="53">
        <v>182400</v>
      </c>
      <c r="J736" s="53">
        <v>91.2</v>
      </c>
      <c r="K736" s="53">
        <v>0</v>
      </c>
      <c r="L736" s="53">
        <v>0</v>
      </c>
      <c r="M736" s="53">
        <v>182400</v>
      </c>
      <c r="N736" s="53">
        <v>0</v>
      </c>
      <c r="O736" s="53">
        <v>182400</v>
      </c>
      <c r="P736" s="53">
        <v>0</v>
      </c>
      <c r="Q736" s="53">
        <v>0</v>
      </c>
      <c r="R736" s="53">
        <v>0</v>
      </c>
      <c r="S736" s="3" t="s">
        <v>286</v>
      </c>
      <c r="T736" s="3" t="s">
        <v>57</v>
      </c>
      <c r="U736" s="3" t="s">
        <v>58</v>
      </c>
      <c r="V736" s="3" t="s">
        <v>57</v>
      </c>
      <c r="W736" s="3" t="s">
        <v>33</v>
      </c>
      <c r="X736" s="3" t="s">
        <v>59</v>
      </c>
      <c r="Y736" s="3" t="s">
        <v>35</v>
      </c>
      <c r="Z736" s="54">
        <v>45190</v>
      </c>
      <c r="AA736" s="54">
        <v>45657</v>
      </c>
      <c r="AB736" s="3" t="s">
        <v>36</v>
      </c>
      <c r="AC736" s="53">
        <v>200000</v>
      </c>
      <c r="AD736" s="3" t="s">
        <v>58</v>
      </c>
      <c r="AE736" s="3" t="s">
        <v>37</v>
      </c>
    </row>
    <row r="737" spans="1:31" x14ac:dyDescent="0.3">
      <c r="A737" s="3" t="s">
        <v>1554</v>
      </c>
      <c r="B737" s="3" t="s">
        <v>1555</v>
      </c>
      <c r="C737" s="3" t="s">
        <v>1855</v>
      </c>
      <c r="D737" s="53">
        <v>200000</v>
      </c>
      <c r="E737" s="53">
        <v>200000</v>
      </c>
      <c r="F737" s="53">
        <v>0</v>
      </c>
      <c r="G737" s="53">
        <v>0</v>
      </c>
      <c r="H737" s="53">
        <v>0</v>
      </c>
      <c r="I737" s="53">
        <v>182400</v>
      </c>
      <c r="J737" s="53">
        <v>91.2</v>
      </c>
      <c r="K737" s="53">
        <v>0</v>
      </c>
      <c r="L737" s="53">
        <v>0</v>
      </c>
      <c r="M737" s="53">
        <v>182400</v>
      </c>
      <c r="N737" s="53">
        <v>0</v>
      </c>
      <c r="O737" s="53">
        <v>182400</v>
      </c>
      <c r="P737" s="53">
        <v>0</v>
      </c>
      <c r="Q737" s="53">
        <v>0</v>
      </c>
      <c r="R737" s="53">
        <v>0</v>
      </c>
      <c r="S737" s="3" t="s">
        <v>286</v>
      </c>
      <c r="T737" s="3" t="s">
        <v>57</v>
      </c>
      <c r="U737" s="3" t="s">
        <v>58</v>
      </c>
      <c r="V737" s="3" t="s">
        <v>57</v>
      </c>
      <c r="W737" s="3" t="s">
        <v>33</v>
      </c>
      <c r="X737" s="3" t="s">
        <v>59</v>
      </c>
      <c r="Y737" s="3" t="s">
        <v>35</v>
      </c>
      <c r="Z737" s="54">
        <v>45190</v>
      </c>
      <c r="AA737" s="54">
        <v>45657</v>
      </c>
      <c r="AB737" s="3" t="s">
        <v>36</v>
      </c>
      <c r="AC737" s="53">
        <v>200000</v>
      </c>
      <c r="AD737" s="3" t="s">
        <v>58</v>
      </c>
      <c r="AE737" s="3" t="s">
        <v>37</v>
      </c>
    </row>
    <row r="738" spans="1:31" x14ac:dyDescent="0.3">
      <c r="A738" s="3" t="s">
        <v>1560</v>
      </c>
      <c r="B738" s="3" t="s">
        <v>1561</v>
      </c>
      <c r="C738" s="3" t="s">
        <v>1855</v>
      </c>
      <c r="D738" s="53">
        <v>2227000</v>
      </c>
      <c r="E738" s="53">
        <v>2227000</v>
      </c>
      <c r="F738" s="53">
        <v>0</v>
      </c>
      <c r="G738" s="53">
        <v>0</v>
      </c>
      <c r="H738" s="53">
        <v>0</v>
      </c>
      <c r="I738" s="53">
        <v>2138570.88</v>
      </c>
      <c r="J738" s="53">
        <v>96.029226762460709</v>
      </c>
      <c r="K738" s="53">
        <v>0</v>
      </c>
      <c r="L738" s="53">
        <v>0</v>
      </c>
      <c r="M738" s="53">
        <v>2138570.88</v>
      </c>
      <c r="N738" s="53">
        <v>0</v>
      </c>
      <c r="O738" s="53">
        <v>2138570.88</v>
      </c>
      <c r="P738" s="53">
        <v>0</v>
      </c>
      <c r="Q738" s="53">
        <v>0</v>
      </c>
      <c r="R738" s="53">
        <v>0</v>
      </c>
      <c r="S738" s="3" t="s">
        <v>56</v>
      </c>
      <c r="T738" s="3" t="s">
        <v>57</v>
      </c>
      <c r="U738" s="3" t="s">
        <v>58</v>
      </c>
      <c r="V738" s="3" t="s">
        <v>57</v>
      </c>
      <c r="W738" s="3" t="s">
        <v>33</v>
      </c>
      <c r="X738" s="3" t="s">
        <v>59</v>
      </c>
      <c r="Y738" s="3" t="s">
        <v>35</v>
      </c>
      <c r="Z738" s="54">
        <v>45190</v>
      </c>
      <c r="AA738" s="54">
        <v>45565</v>
      </c>
      <c r="AB738" s="3" t="s">
        <v>36</v>
      </c>
      <c r="AC738" s="53">
        <v>2227000</v>
      </c>
      <c r="AD738" s="3" t="s">
        <v>58</v>
      </c>
      <c r="AE738" s="3" t="s">
        <v>37</v>
      </c>
    </row>
    <row r="739" spans="1:31" x14ac:dyDescent="0.3">
      <c r="A739" s="3" t="s">
        <v>1562</v>
      </c>
      <c r="B739" s="3" t="s">
        <v>1563</v>
      </c>
      <c r="C739" s="3" t="s">
        <v>1855</v>
      </c>
      <c r="D739" s="53">
        <v>800000</v>
      </c>
      <c r="E739" s="53">
        <v>800000</v>
      </c>
      <c r="F739" s="53">
        <v>0</v>
      </c>
      <c r="G739" s="53">
        <v>0</v>
      </c>
      <c r="H739" s="53">
        <v>0</v>
      </c>
      <c r="I739" s="53">
        <v>799278.62</v>
      </c>
      <c r="J739" s="53">
        <v>99.909827500000006</v>
      </c>
      <c r="K739" s="53">
        <v>0</v>
      </c>
      <c r="L739" s="53">
        <v>0</v>
      </c>
      <c r="M739" s="53">
        <v>799278.62</v>
      </c>
      <c r="N739" s="53">
        <v>0</v>
      </c>
      <c r="O739" s="53">
        <v>799278.62</v>
      </c>
      <c r="P739" s="53">
        <v>0</v>
      </c>
      <c r="Q739" s="53">
        <v>0</v>
      </c>
      <c r="R739" s="53">
        <v>0</v>
      </c>
      <c r="S739" s="3" t="s">
        <v>2949</v>
      </c>
      <c r="T739" s="3" t="s">
        <v>57</v>
      </c>
      <c r="U739" s="3" t="s">
        <v>58</v>
      </c>
      <c r="V739" s="3" t="s">
        <v>57</v>
      </c>
      <c r="W739" s="3" t="s">
        <v>33</v>
      </c>
      <c r="X739" s="3" t="s">
        <v>59</v>
      </c>
      <c r="Y739" s="3" t="s">
        <v>35</v>
      </c>
      <c r="Z739" s="54">
        <v>45190</v>
      </c>
      <c r="AA739" s="54">
        <v>45657</v>
      </c>
      <c r="AB739" s="3" t="s">
        <v>36</v>
      </c>
      <c r="AC739" s="53">
        <v>800000</v>
      </c>
      <c r="AD739" s="3" t="s">
        <v>58</v>
      </c>
      <c r="AE739" s="3" t="s">
        <v>37</v>
      </c>
    </row>
    <row r="740" spans="1:31" x14ac:dyDescent="0.3">
      <c r="A740" s="3" t="s">
        <v>1504</v>
      </c>
      <c r="B740" s="3" t="s">
        <v>1505</v>
      </c>
      <c r="C740" s="3" t="s">
        <v>1843</v>
      </c>
      <c r="D740" s="53">
        <v>2700000</v>
      </c>
      <c r="E740" s="53">
        <v>2700000</v>
      </c>
      <c r="F740" s="53">
        <v>0</v>
      </c>
      <c r="G740" s="53">
        <v>0</v>
      </c>
      <c r="H740" s="53">
        <v>0</v>
      </c>
      <c r="I740" s="53">
        <v>1835937.5</v>
      </c>
      <c r="J740" s="53">
        <v>67.99768518518519</v>
      </c>
      <c r="K740" s="53">
        <v>0</v>
      </c>
      <c r="L740" s="53">
        <v>0</v>
      </c>
      <c r="M740" s="53">
        <v>1835937.5</v>
      </c>
      <c r="N740" s="53">
        <v>0</v>
      </c>
      <c r="O740" s="53">
        <v>1835937.5</v>
      </c>
      <c r="P740" s="53">
        <v>0</v>
      </c>
      <c r="Q740" s="53">
        <v>0</v>
      </c>
      <c r="R740" s="53">
        <v>0</v>
      </c>
      <c r="S740" s="3" t="s">
        <v>1506</v>
      </c>
      <c r="T740" s="3" t="s">
        <v>882</v>
      </c>
      <c r="U740" s="3" t="s">
        <v>883</v>
      </c>
      <c r="V740" s="3" t="s">
        <v>882</v>
      </c>
      <c r="W740" s="3" t="s">
        <v>33</v>
      </c>
      <c r="X740" s="3" t="s">
        <v>884</v>
      </c>
      <c r="Y740" s="3" t="s">
        <v>1507</v>
      </c>
      <c r="Z740" s="54">
        <v>45170</v>
      </c>
      <c r="AA740" s="54">
        <v>45657</v>
      </c>
      <c r="AB740" s="3" t="s">
        <v>36</v>
      </c>
      <c r="AC740" s="53">
        <v>2700000</v>
      </c>
      <c r="AD740" s="3" t="s">
        <v>883</v>
      </c>
      <c r="AE740" s="3" t="s">
        <v>37</v>
      </c>
    </row>
    <row r="741" spans="1:31" x14ac:dyDescent="0.3">
      <c r="A741" s="3" t="s">
        <v>1502</v>
      </c>
      <c r="B741" s="3" t="s">
        <v>1503</v>
      </c>
      <c r="C741" s="3" t="s">
        <v>1854</v>
      </c>
      <c r="D741" s="53">
        <v>10700000</v>
      </c>
      <c r="E741" s="53">
        <v>10700000</v>
      </c>
      <c r="F741" s="53">
        <v>0</v>
      </c>
      <c r="G741" s="53">
        <v>0</v>
      </c>
      <c r="H741" s="53">
        <v>0</v>
      </c>
      <c r="I741" s="53">
        <v>10660185.65</v>
      </c>
      <c r="J741" s="53">
        <v>99.627903271028046</v>
      </c>
      <c r="K741" s="53">
        <v>0</v>
      </c>
      <c r="L741" s="53">
        <v>0</v>
      </c>
      <c r="M741" s="53">
        <v>10660185.65</v>
      </c>
      <c r="N741" s="53">
        <v>0</v>
      </c>
      <c r="O741" s="53">
        <v>10660185.65</v>
      </c>
      <c r="P741" s="53">
        <v>0</v>
      </c>
      <c r="Q741" s="53">
        <v>0</v>
      </c>
      <c r="R741" s="53">
        <v>0</v>
      </c>
      <c r="S741" s="3" t="s">
        <v>72</v>
      </c>
      <c r="T741" s="3" t="s">
        <v>41</v>
      </c>
      <c r="U741" s="3" t="s">
        <v>42</v>
      </c>
      <c r="V741" s="3" t="s">
        <v>41</v>
      </c>
      <c r="W741" s="3" t="s">
        <v>33</v>
      </c>
      <c r="X741" s="3" t="s">
        <v>43</v>
      </c>
      <c r="Y741" s="3" t="s">
        <v>265</v>
      </c>
      <c r="Z741" s="54">
        <v>45191</v>
      </c>
      <c r="AA741" s="54">
        <v>45596</v>
      </c>
      <c r="AB741" s="3" t="s">
        <v>36</v>
      </c>
      <c r="AC741" s="53">
        <v>10700000</v>
      </c>
      <c r="AD741" s="3" t="s">
        <v>42</v>
      </c>
      <c r="AE741" s="3" t="s">
        <v>37</v>
      </c>
    </row>
    <row r="742" spans="1:31" x14ac:dyDescent="0.3">
      <c r="A742" s="3" t="s">
        <v>1568</v>
      </c>
      <c r="B742" s="3" t="s">
        <v>1569</v>
      </c>
      <c r="C742" s="3" t="s">
        <v>1860</v>
      </c>
      <c r="D742" s="53">
        <v>3000000</v>
      </c>
      <c r="E742" s="53">
        <v>3000000</v>
      </c>
      <c r="F742" s="53">
        <v>0</v>
      </c>
      <c r="G742" s="53">
        <v>0</v>
      </c>
      <c r="H742" s="53">
        <v>0</v>
      </c>
      <c r="I742" s="53">
        <v>2905545.85</v>
      </c>
      <c r="J742" s="53">
        <v>96.851528333333334</v>
      </c>
      <c r="K742" s="53">
        <v>0</v>
      </c>
      <c r="L742" s="53">
        <v>0</v>
      </c>
      <c r="M742" s="53">
        <v>2905545.85</v>
      </c>
      <c r="N742" s="53">
        <v>0</v>
      </c>
      <c r="O742" s="53">
        <v>2905545.85</v>
      </c>
      <c r="P742" s="53">
        <v>0</v>
      </c>
      <c r="Q742" s="53">
        <v>0</v>
      </c>
      <c r="R742" s="53">
        <v>0</v>
      </c>
      <c r="S742" s="3" t="s">
        <v>111</v>
      </c>
      <c r="T742" s="3" t="s">
        <v>112</v>
      </c>
      <c r="U742" s="3" t="s">
        <v>113</v>
      </c>
      <c r="V742" s="3" t="s">
        <v>112</v>
      </c>
      <c r="W742" s="3" t="s">
        <v>33</v>
      </c>
      <c r="X742" s="3" t="s">
        <v>114</v>
      </c>
      <c r="Y742" s="3" t="s">
        <v>784</v>
      </c>
      <c r="Z742" s="54">
        <v>45198</v>
      </c>
      <c r="AA742" s="54">
        <v>45657</v>
      </c>
      <c r="AB742" s="3" t="s">
        <v>36</v>
      </c>
      <c r="AC742" s="53">
        <v>3000000</v>
      </c>
      <c r="AD742" s="3" t="s">
        <v>113</v>
      </c>
      <c r="AE742" s="3" t="s">
        <v>37</v>
      </c>
    </row>
    <row r="743" spans="1:31" x14ac:dyDescent="0.3">
      <c r="A743" s="3" t="s">
        <v>1518</v>
      </c>
      <c r="B743" s="3" t="s">
        <v>1519</v>
      </c>
      <c r="C743" s="3" t="s">
        <v>1854</v>
      </c>
      <c r="D743" s="53">
        <v>3000000</v>
      </c>
      <c r="E743" s="53">
        <v>3000000</v>
      </c>
      <c r="F743" s="53">
        <v>0</v>
      </c>
      <c r="G743" s="53">
        <v>0</v>
      </c>
      <c r="H743" s="53">
        <v>0</v>
      </c>
      <c r="I743" s="53">
        <v>2162410.0499999998</v>
      </c>
      <c r="J743" s="53">
        <v>72.080334999999991</v>
      </c>
      <c r="K743" s="53">
        <v>0</v>
      </c>
      <c r="L743" s="53">
        <v>0</v>
      </c>
      <c r="M743" s="53">
        <v>2162410.0499999998</v>
      </c>
      <c r="N743" s="53">
        <v>0</v>
      </c>
      <c r="O743" s="53">
        <v>2162410.0499999998</v>
      </c>
      <c r="P743" s="53">
        <v>0</v>
      </c>
      <c r="Q743" s="53">
        <v>-61790.38</v>
      </c>
      <c r="R743" s="53">
        <v>0</v>
      </c>
      <c r="S743" s="3" t="s">
        <v>72</v>
      </c>
      <c r="T743" s="3" t="s">
        <v>41</v>
      </c>
      <c r="U743" s="3" t="s">
        <v>42</v>
      </c>
      <c r="V743" s="3" t="s">
        <v>41</v>
      </c>
      <c r="W743" s="3" t="s">
        <v>33</v>
      </c>
      <c r="X743" s="3" t="s">
        <v>43</v>
      </c>
      <c r="Y743" s="3" t="s">
        <v>35</v>
      </c>
      <c r="Z743" s="54">
        <v>45196</v>
      </c>
      <c r="AA743" s="54">
        <v>45654</v>
      </c>
      <c r="AB743" s="3" t="s">
        <v>36</v>
      </c>
      <c r="AC743" s="53">
        <v>3000000</v>
      </c>
      <c r="AD743" s="3" t="s">
        <v>42</v>
      </c>
      <c r="AE743" s="3" t="s">
        <v>37</v>
      </c>
    </row>
    <row r="744" spans="1:31" x14ac:dyDescent="0.3">
      <c r="A744" s="3" t="s">
        <v>1566</v>
      </c>
      <c r="B744" s="3" t="s">
        <v>1567</v>
      </c>
      <c r="C744" s="3" t="s">
        <v>1860</v>
      </c>
      <c r="D744" s="53">
        <v>3300000</v>
      </c>
      <c r="E744" s="53">
        <v>3300000</v>
      </c>
      <c r="F744" s="53">
        <v>0</v>
      </c>
      <c r="G744" s="53">
        <v>0</v>
      </c>
      <c r="H744" s="53">
        <v>0</v>
      </c>
      <c r="I744" s="53">
        <v>3180948.01</v>
      </c>
      <c r="J744" s="53">
        <v>96.392363939393931</v>
      </c>
      <c r="K744" s="53">
        <v>0</v>
      </c>
      <c r="L744" s="53">
        <v>0</v>
      </c>
      <c r="M744" s="53">
        <v>3180948.01</v>
      </c>
      <c r="N744" s="53">
        <v>0</v>
      </c>
      <c r="O744" s="53">
        <v>3180948.01</v>
      </c>
      <c r="P744" s="53">
        <v>0</v>
      </c>
      <c r="Q744" s="53">
        <v>0</v>
      </c>
      <c r="R744" s="53">
        <v>0</v>
      </c>
      <c r="S744" s="3" t="s">
        <v>111</v>
      </c>
      <c r="T744" s="3" t="s">
        <v>112</v>
      </c>
      <c r="U744" s="3" t="s">
        <v>113</v>
      </c>
      <c r="V744" s="3" t="s">
        <v>112</v>
      </c>
      <c r="W744" s="3" t="s">
        <v>33</v>
      </c>
      <c r="X744" s="3" t="s">
        <v>114</v>
      </c>
      <c r="Y744" s="3" t="s">
        <v>35</v>
      </c>
      <c r="Z744" s="54">
        <v>45198</v>
      </c>
      <c r="AA744" s="54">
        <v>45657</v>
      </c>
      <c r="AB744" s="3" t="s">
        <v>36</v>
      </c>
      <c r="AC744" s="53">
        <v>3300000</v>
      </c>
      <c r="AD744" s="3" t="s">
        <v>113</v>
      </c>
      <c r="AE744" s="3" t="s">
        <v>37</v>
      </c>
    </row>
    <row r="745" spans="1:31" x14ac:dyDescent="0.3">
      <c r="A745" s="3" t="s">
        <v>1564</v>
      </c>
      <c r="B745" s="3" t="s">
        <v>1565</v>
      </c>
      <c r="C745" s="3" t="s">
        <v>1860</v>
      </c>
      <c r="D745" s="53">
        <v>3000000</v>
      </c>
      <c r="E745" s="53">
        <v>3000000</v>
      </c>
      <c r="F745" s="53">
        <v>0</v>
      </c>
      <c r="G745" s="53">
        <v>0</v>
      </c>
      <c r="H745" s="53">
        <v>0</v>
      </c>
      <c r="I745" s="53">
        <v>1960821.37</v>
      </c>
      <c r="J745" s="53">
        <v>65.360712333333339</v>
      </c>
      <c r="K745" s="53">
        <v>0</v>
      </c>
      <c r="L745" s="53">
        <v>0</v>
      </c>
      <c r="M745" s="53">
        <v>1960821.37</v>
      </c>
      <c r="N745" s="53">
        <v>0</v>
      </c>
      <c r="O745" s="53">
        <v>1960821.37</v>
      </c>
      <c r="P745" s="53">
        <v>0</v>
      </c>
      <c r="Q745" s="53">
        <v>0</v>
      </c>
      <c r="R745" s="53">
        <v>0</v>
      </c>
      <c r="S745" s="3" t="s">
        <v>111</v>
      </c>
      <c r="T745" s="3" t="s">
        <v>112</v>
      </c>
      <c r="U745" s="3" t="s">
        <v>113</v>
      </c>
      <c r="V745" s="3" t="s">
        <v>112</v>
      </c>
      <c r="W745" s="3" t="s">
        <v>33</v>
      </c>
      <c r="X745" s="3" t="s">
        <v>114</v>
      </c>
      <c r="Y745" s="3" t="s">
        <v>35</v>
      </c>
      <c r="Z745" s="54">
        <v>45198</v>
      </c>
      <c r="AA745" s="54">
        <v>45657</v>
      </c>
      <c r="AB745" s="3" t="s">
        <v>36</v>
      </c>
      <c r="AC745" s="53">
        <v>3000000</v>
      </c>
      <c r="AD745" s="3" t="s">
        <v>113</v>
      </c>
      <c r="AE745" s="3" t="s">
        <v>37</v>
      </c>
    </row>
    <row r="746" spans="1:31" x14ac:dyDescent="0.3">
      <c r="A746" s="3" t="s">
        <v>1572</v>
      </c>
      <c r="B746" s="3" t="s">
        <v>1573</v>
      </c>
      <c r="C746" s="3" t="s">
        <v>1854</v>
      </c>
      <c r="D746" s="53">
        <v>1100000</v>
      </c>
      <c r="E746" s="53">
        <v>1100000</v>
      </c>
      <c r="F746" s="53">
        <v>0</v>
      </c>
      <c r="G746" s="53">
        <v>0</v>
      </c>
      <c r="H746" s="53">
        <v>0</v>
      </c>
      <c r="I746" s="53">
        <v>849253.47</v>
      </c>
      <c r="J746" s="53">
        <v>77.204860909090911</v>
      </c>
      <c r="K746" s="53">
        <v>0</v>
      </c>
      <c r="L746" s="53">
        <v>0</v>
      </c>
      <c r="M746" s="53">
        <v>849253.47</v>
      </c>
      <c r="N746" s="53">
        <v>0</v>
      </c>
      <c r="O746" s="53">
        <v>849253.47</v>
      </c>
      <c r="P746" s="53">
        <v>0</v>
      </c>
      <c r="Q746" s="53">
        <v>0</v>
      </c>
      <c r="R746" s="53">
        <v>0</v>
      </c>
      <c r="S746" s="3" t="s">
        <v>72</v>
      </c>
      <c r="T746" s="3" t="s">
        <v>41</v>
      </c>
      <c r="U746" s="3" t="s">
        <v>42</v>
      </c>
      <c r="V746" s="3" t="s">
        <v>41</v>
      </c>
      <c r="W746" s="3" t="s">
        <v>33</v>
      </c>
      <c r="X746" s="3" t="s">
        <v>43</v>
      </c>
      <c r="Y746" s="3" t="s">
        <v>35</v>
      </c>
      <c r="Z746" s="54">
        <v>45196</v>
      </c>
      <c r="AA746" s="54">
        <v>45565</v>
      </c>
      <c r="AB746" s="3" t="s">
        <v>36</v>
      </c>
      <c r="AC746" s="53">
        <v>1100000</v>
      </c>
      <c r="AD746" s="3" t="s">
        <v>42</v>
      </c>
      <c r="AE746" s="3" t="s">
        <v>37</v>
      </c>
    </row>
    <row r="747" spans="1:31" x14ac:dyDescent="0.3">
      <c r="A747" s="3" t="s">
        <v>1574</v>
      </c>
      <c r="B747" s="3" t="s">
        <v>1575</v>
      </c>
      <c r="C747" s="3" t="s">
        <v>1854</v>
      </c>
      <c r="D747" s="53">
        <v>900000</v>
      </c>
      <c r="E747" s="53">
        <v>900000</v>
      </c>
      <c r="F747" s="53">
        <v>0</v>
      </c>
      <c r="G747" s="53">
        <v>0</v>
      </c>
      <c r="H747" s="53">
        <v>0</v>
      </c>
      <c r="I747" s="53">
        <v>782583.7</v>
      </c>
      <c r="J747" s="53">
        <v>86.953744444444439</v>
      </c>
      <c r="K747" s="53">
        <v>0</v>
      </c>
      <c r="L747" s="53">
        <v>0</v>
      </c>
      <c r="M747" s="53">
        <v>782583.7</v>
      </c>
      <c r="N747" s="53">
        <v>0</v>
      </c>
      <c r="O747" s="53">
        <v>782583.7</v>
      </c>
      <c r="P747" s="53">
        <v>0</v>
      </c>
      <c r="Q747" s="53">
        <v>0</v>
      </c>
      <c r="R747" s="53">
        <v>0</v>
      </c>
      <c r="S747" s="3" t="s">
        <v>72</v>
      </c>
      <c r="T747" s="3" t="s">
        <v>41</v>
      </c>
      <c r="U747" s="3" t="s">
        <v>42</v>
      </c>
      <c r="V747" s="3" t="s">
        <v>41</v>
      </c>
      <c r="W747" s="3" t="s">
        <v>33</v>
      </c>
      <c r="X747" s="3" t="s">
        <v>43</v>
      </c>
      <c r="Y747" s="3" t="s">
        <v>35</v>
      </c>
      <c r="Z747" s="54">
        <v>45196</v>
      </c>
      <c r="AA747" s="54">
        <v>45565</v>
      </c>
      <c r="AB747" s="3" t="s">
        <v>36</v>
      </c>
      <c r="AC747" s="53">
        <v>900000</v>
      </c>
      <c r="AD747" s="3" t="s">
        <v>42</v>
      </c>
      <c r="AE747" s="3" t="s">
        <v>37</v>
      </c>
    </row>
    <row r="748" spans="1:31" x14ac:dyDescent="0.3">
      <c r="A748" s="3" t="s">
        <v>1576</v>
      </c>
      <c r="B748" s="3" t="s">
        <v>1577</v>
      </c>
      <c r="C748" s="3" t="s">
        <v>1854</v>
      </c>
      <c r="D748" s="53">
        <v>2500000</v>
      </c>
      <c r="E748" s="53">
        <v>2500000</v>
      </c>
      <c r="F748" s="53">
        <v>0</v>
      </c>
      <c r="G748" s="53">
        <v>0</v>
      </c>
      <c r="H748" s="53">
        <v>0</v>
      </c>
      <c r="I748" s="53">
        <v>2378059.94</v>
      </c>
      <c r="J748" s="53">
        <v>95.122397599999999</v>
      </c>
      <c r="K748" s="53">
        <v>0</v>
      </c>
      <c r="L748" s="53">
        <v>0</v>
      </c>
      <c r="M748" s="53">
        <v>2378059.94</v>
      </c>
      <c r="N748" s="53">
        <v>0</v>
      </c>
      <c r="O748" s="53">
        <v>2378059.94</v>
      </c>
      <c r="P748" s="53">
        <v>0</v>
      </c>
      <c r="Q748" s="53">
        <v>-2428.75</v>
      </c>
      <c r="R748" s="53">
        <v>0</v>
      </c>
      <c r="S748" s="3" t="s">
        <v>72</v>
      </c>
      <c r="T748" s="3" t="s">
        <v>41</v>
      </c>
      <c r="U748" s="3" t="s">
        <v>42</v>
      </c>
      <c r="V748" s="3" t="s">
        <v>41</v>
      </c>
      <c r="W748" s="3" t="s">
        <v>33</v>
      </c>
      <c r="X748" s="3" t="s">
        <v>43</v>
      </c>
      <c r="Y748" s="3" t="s">
        <v>35</v>
      </c>
      <c r="Z748" s="54">
        <v>45196</v>
      </c>
      <c r="AA748" s="54">
        <v>45657</v>
      </c>
      <c r="AB748" s="3" t="s">
        <v>36</v>
      </c>
      <c r="AC748" s="53">
        <v>2500000</v>
      </c>
      <c r="AD748" s="3" t="s">
        <v>42</v>
      </c>
      <c r="AE748" s="3" t="s">
        <v>37</v>
      </c>
    </row>
    <row r="749" spans="1:31" x14ac:dyDescent="0.3">
      <c r="A749" s="3" t="s">
        <v>1578</v>
      </c>
      <c r="B749" s="3" t="s">
        <v>1579</v>
      </c>
      <c r="C749" s="3" t="s">
        <v>1854</v>
      </c>
      <c r="D749" s="53">
        <v>400000</v>
      </c>
      <c r="E749" s="53">
        <v>400000</v>
      </c>
      <c r="F749" s="53">
        <v>0</v>
      </c>
      <c r="G749" s="53">
        <v>0</v>
      </c>
      <c r="H749" s="53">
        <v>0</v>
      </c>
      <c r="I749" s="53">
        <v>393053.11</v>
      </c>
      <c r="J749" s="53">
        <v>98.263277500000001</v>
      </c>
      <c r="K749" s="53">
        <v>0</v>
      </c>
      <c r="L749" s="53">
        <v>0</v>
      </c>
      <c r="M749" s="53">
        <v>393053.11</v>
      </c>
      <c r="N749" s="53">
        <v>0</v>
      </c>
      <c r="O749" s="53">
        <v>393053.11</v>
      </c>
      <c r="P749" s="53">
        <v>0</v>
      </c>
      <c r="Q749" s="53">
        <v>0</v>
      </c>
      <c r="R749" s="53">
        <v>0</v>
      </c>
      <c r="S749" s="3" t="s">
        <v>72</v>
      </c>
      <c r="T749" s="3" t="s">
        <v>41</v>
      </c>
      <c r="U749" s="3" t="s">
        <v>42</v>
      </c>
      <c r="V749" s="3" t="s">
        <v>41</v>
      </c>
      <c r="W749" s="3" t="s">
        <v>33</v>
      </c>
      <c r="X749" s="3" t="s">
        <v>43</v>
      </c>
      <c r="Y749" s="3" t="s">
        <v>35</v>
      </c>
      <c r="Z749" s="54">
        <v>45196</v>
      </c>
      <c r="AA749" s="54">
        <v>45596</v>
      </c>
      <c r="AB749" s="3" t="s">
        <v>36</v>
      </c>
      <c r="AC749" s="53">
        <v>400000</v>
      </c>
      <c r="AD749" s="3" t="s">
        <v>42</v>
      </c>
      <c r="AE749" s="3" t="s">
        <v>37</v>
      </c>
    </row>
    <row r="750" spans="1:31" x14ac:dyDescent="0.3">
      <c r="A750" s="3" t="s">
        <v>1580</v>
      </c>
      <c r="B750" s="3" t="s">
        <v>1581</v>
      </c>
      <c r="C750" s="3" t="s">
        <v>1854</v>
      </c>
      <c r="D750" s="53">
        <v>1200000</v>
      </c>
      <c r="E750" s="53">
        <v>1200000</v>
      </c>
      <c r="F750" s="53">
        <v>0</v>
      </c>
      <c r="G750" s="53">
        <v>0</v>
      </c>
      <c r="H750" s="53">
        <v>0</v>
      </c>
      <c r="I750" s="53">
        <v>997286.40000000002</v>
      </c>
      <c r="J750" s="53">
        <v>83.107200000000006</v>
      </c>
      <c r="K750" s="53">
        <v>0</v>
      </c>
      <c r="L750" s="53">
        <v>0</v>
      </c>
      <c r="M750" s="53">
        <v>997286.40000000002</v>
      </c>
      <c r="N750" s="53">
        <v>0</v>
      </c>
      <c r="O750" s="53">
        <v>997286.40000000002</v>
      </c>
      <c r="P750" s="53">
        <v>0</v>
      </c>
      <c r="Q750" s="53">
        <v>0</v>
      </c>
      <c r="R750" s="53">
        <v>0</v>
      </c>
      <c r="S750" s="3" t="s">
        <v>72</v>
      </c>
      <c r="T750" s="3" t="s">
        <v>41</v>
      </c>
      <c r="U750" s="3" t="s">
        <v>42</v>
      </c>
      <c r="V750" s="3" t="s">
        <v>41</v>
      </c>
      <c r="W750" s="3" t="s">
        <v>33</v>
      </c>
      <c r="X750" s="3" t="s">
        <v>43</v>
      </c>
      <c r="Y750" s="3" t="s">
        <v>35</v>
      </c>
      <c r="Z750" s="54">
        <v>45196</v>
      </c>
      <c r="AA750" s="54">
        <v>45565</v>
      </c>
      <c r="AB750" s="3" t="s">
        <v>36</v>
      </c>
      <c r="AC750" s="53">
        <v>1200000</v>
      </c>
      <c r="AD750" s="3" t="s">
        <v>42</v>
      </c>
      <c r="AE750" s="3" t="s">
        <v>37</v>
      </c>
    </row>
    <row r="751" spans="1:31" x14ac:dyDescent="0.3">
      <c r="A751" s="3" t="s">
        <v>1582</v>
      </c>
      <c r="B751" s="3" t="s">
        <v>1583</v>
      </c>
      <c r="C751" s="3" t="s">
        <v>1854</v>
      </c>
      <c r="D751" s="53">
        <v>1200000</v>
      </c>
      <c r="E751" s="53">
        <v>1200000</v>
      </c>
      <c r="F751" s="53">
        <v>0</v>
      </c>
      <c r="G751" s="53">
        <v>0</v>
      </c>
      <c r="H751" s="53">
        <v>0</v>
      </c>
      <c r="I751" s="53">
        <v>946494.46</v>
      </c>
      <c r="J751" s="53">
        <v>78.874538333333334</v>
      </c>
      <c r="K751" s="53">
        <v>0</v>
      </c>
      <c r="L751" s="53">
        <v>0</v>
      </c>
      <c r="M751" s="53">
        <v>946494.46</v>
      </c>
      <c r="N751" s="53">
        <v>0</v>
      </c>
      <c r="O751" s="53">
        <v>946494.46</v>
      </c>
      <c r="P751" s="53">
        <v>0</v>
      </c>
      <c r="Q751" s="53">
        <v>0</v>
      </c>
      <c r="R751" s="53">
        <v>0</v>
      </c>
      <c r="S751" s="3" t="s">
        <v>72</v>
      </c>
      <c r="T751" s="3" t="s">
        <v>41</v>
      </c>
      <c r="U751" s="3" t="s">
        <v>42</v>
      </c>
      <c r="V751" s="3" t="s">
        <v>41</v>
      </c>
      <c r="W751" s="3" t="s">
        <v>33</v>
      </c>
      <c r="X751" s="3" t="s">
        <v>43</v>
      </c>
      <c r="Y751" s="3" t="s">
        <v>35</v>
      </c>
      <c r="Z751" s="54">
        <v>45196</v>
      </c>
      <c r="AA751" s="54">
        <v>45565</v>
      </c>
      <c r="AB751" s="3" t="s">
        <v>36</v>
      </c>
      <c r="AC751" s="53">
        <v>1200000</v>
      </c>
      <c r="AD751" s="3" t="s">
        <v>42</v>
      </c>
      <c r="AE751" s="3" t="s">
        <v>37</v>
      </c>
    </row>
    <row r="752" spans="1:31" x14ac:dyDescent="0.3">
      <c r="A752" s="3" t="s">
        <v>1584</v>
      </c>
      <c r="B752" s="3" t="s">
        <v>1585</v>
      </c>
      <c r="C752" s="3" t="s">
        <v>1854</v>
      </c>
      <c r="D752" s="53">
        <v>4600000</v>
      </c>
      <c r="E752" s="53">
        <v>4600000</v>
      </c>
      <c r="F752" s="53">
        <v>0</v>
      </c>
      <c r="G752" s="53">
        <v>0</v>
      </c>
      <c r="H752" s="53">
        <v>0</v>
      </c>
      <c r="I752" s="53">
        <v>4525053.84</v>
      </c>
      <c r="J752" s="53">
        <v>98.370735652173906</v>
      </c>
      <c r="K752" s="53">
        <v>0</v>
      </c>
      <c r="L752" s="53">
        <v>0</v>
      </c>
      <c r="M752" s="53">
        <v>4525053.84</v>
      </c>
      <c r="N752" s="53">
        <v>0</v>
      </c>
      <c r="O752" s="53">
        <v>4525053.84</v>
      </c>
      <c r="P752" s="53">
        <v>0</v>
      </c>
      <c r="Q752" s="53">
        <v>0</v>
      </c>
      <c r="R752" s="53">
        <v>0</v>
      </c>
      <c r="S752" s="3" t="s">
        <v>72</v>
      </c>
      <c r="T752" s="3" t="s">
        <v>41</v>
      </c>
      <c r="U752" s="3" t="s">
        <v>42</v>
      </c>
      <c r="V752" s="3" t="s">
        <v>41</v>
      </c>
      <c r="W752" s="3" t="s">
        <v>33</v>
      </c>
      <c r="X752" s="3" t="s">
        <v>43</v>
      </c>
      <c r="Y752" s="3" t="s">
        <v>35</v>
      </c>
      <c r="Z752" s="54">
        <v>45196</v>
      </c>
      <c r="AA752" s="54">
        <v>45657</v>
      </c>
      <c r="AB752" s="3" t="s">
        <v>36</v>
      </c>
      <c r="AC752" s="53">
        <v>4600000</v>
      </c>
      <c r="AD752" s="3" t="s">
        <v>42</v>
      </c>
      <c r="AE752" s="3" t="s">
        <v>37</v>
      </c>
    </row>
    <row r="753" spans="1:31" x14ac:dyDescent="0.3">
      <c r="A753" s="3" t="s">
        <v>1586</v>
      </c>
      <c r="B753" s="3" t="s">
        <v>1587</v>
      </c>
      <c r="C753" s="3" t="s">
        <v>1854</v>
      </c>
      <c r="D753" s="53">
        <v>3400000</v>
      </c>
      <c r="E753" s="53">
        <v>3400000</v>
      </c>
      <c r="F753" s="53">
        <v>0</v>
      </c>
      <c r="G753" s="53">
        <v>0</v>
      </c>
      <c r="H753" s="53">
        <v>0</v>
      </c>
      <c r="I753" s="53">
        <v>3377874.49</v>
      </c>
      <c r="J753" s="53">
        <v>99.349249705882357</v>
      </c>
      <c r="K753" s="53">
        <v>0</v>
      </c>
      <c r="L753" s="53">
        <v>0</v>
      </c>
      <c r="M753" s="53">
        <v>3377874.49</v>
      </c>
      <c r="N753" s="53">
        <v>0</v>
      </c>
      <c r="O753" s="53">
        <v>3377874.49</v>
      </c>
      <c r="P753" s="53">
        <v>0</v>
      </c>
      <c r="Q753" s="53">
        <v>0</v>
      </c>
      <c r="R753" s="53">
        <v>0</v>
      </c>
      <c r="S753" s="3" t="s">
        <v>72</v>
      </c>
      <c r="T753" s="3" t="s">
        <v>41</v>
      </c>
      <c r="U753" s="3" t="s">
        <v>42</v>
      </c>
      <c r="V753" s="3" t="s">
        <v>41</v>
      </c>
      <c r="W753" s="3" t="s">
        <v>33</v>
      </c>
      <c r="X753" s="3" t="s">
        <v>43</v>
      </c>
      <c r="Y753" s="3" t="s">
        <v>35</v>
      </c>
      <c r="Z753" s="54">
        <v>45196</v>
      </c>
      <c r="AA753" s="54">
        <v>45596</v>
      </c>
      <c r="AB753" s="3" t="s">
        <v>36</v>
      </c>
      <c r="AC753" s="53">
        <v>3400000</v>
      </c>
      <c r="AD753" s="3" t="s">
        <v>42</v>
      </c>
      <c r="AE753" s="3" t="s">
        <v>37</v>
      </c>
    </row>
    <row r="754" spans="1:31" x14ac:dyDescent="0.3">
      <c r="A754" s="3" t="s">
        <v>1588</v>
      </c>
      <c r="B754" s="3" t="s">
        <v>1589</v>
      </c>
      <c r="C754" s="3" t="s">
        <v>1854</v>
      </c>
      <c r="D754" s="53">
        <v>800000</v>
      </c>
      <c r="E754" s="53">
        <v>800000</v>
      </c>
      <c r="F754" s="53">
        <v>0</v>
      </c>
      <c r="G754" s="53">
        <v>0</v>
      </c>
      <c r="H754" s="53">
        <v>0</v>
      </c>
      <c r="I754" s="53">
        <v>566556.15</v>
      </c>
      <c r="J754" s="53">
        <v>70.81951875</v>
      </c>
      <c r="K754" s="53">
        <v>0</v>
      </c>
      <c r="L754" s="53">
        <v>0</v>
      </c>
      <c r="M754" s="53">
        <v>566556.15</v>
      </c>
      <c r="N754" s="53">
        <v>0</v>
      </c>
      <c r="O754" s="53">
        <v>566556.15</v>
      </c>
      <c r="P754" s="53">
        <v>0</v>
      </c>
      <c r="Q754" s="53">
        <v>0</v>
      </c>
      <c r="R754" s="53">
        <v>0</v>
      </c>
      <c r="S754" s="3" t="s">
        <v>72</v>
      </c>
      <c r="T754" s="3" t="s">
        <v>41</v>
      </c>
      <c r="U754" s="3" t="s">
        <v>42</v>
      </c>
      <c r="V754" s="3" t="s">
        <v>41</v>
      </c>
      <c r="W754" s="3" t="s">
        <v>33</v>
      </c>
      <c r="X754" s="3" t="s">
        <v>43</v>
      </c>
      <c r="Y754" s="3" t="s">
        <v>35</v>
      </c>
      <c r="Z754" s="54">
        <v>45196</v>
      </c>
      <c r="AA754" s="54">
        <v>45565</v>
      </c>
      <c r="AB754" s="3" t="s">
        <v>36</v>
      </c>
      <c r="AC754" s="53">
        <v>800000</v>
      </c>
      <c r="AD754" s="3" t="s">
        <v>42</v>
      </c>
      <c r="AE754" s="3" t="s">
        <v>37</v>
      </c>
    </row>
    <row r="755" spans="1:31" x14ac:dyDescent="0.3">
      <c r="A755" s="3" t="s">
        <v>1592</v>
      </c>
      <c r="B755" s="3" t="s">
        <v>1593</v>
      </c>
      <c r="C755" s="3" t="s">
        <v>1854</v>
      </c>
      <c r="D755" s="53">
        <v>1000000</v>
      </c>
      <c r="E755" s="53">
        <v>1000000</v>
      </c>
      <c r="F755" s="53">
        <v>0</v>
      </c>
      <c r="G755" s="53">
        <v>0</v>
      </c>
      <c r="H755" s="53">
        <v>0</v>
      </c>
      <c r="I755" s="53">
        <v>724337.03</v>
      </c>
      <c r="J755" s="53">
        <v>72.433703000000008</v>
      </c>
      <c r="K755" s="53">
        <v>0</v>
      </c>
      <c r="L755" s="53">
        <v>0</v>
      </c>
      <c r="M755" s="53">
        <v>724337.03</v>
      </c>
      <c r="N755" s="53">
        <v>0</v>
      </c>
      <c r="O755" s="53">
        <v>724337.03</v>
      </c>
      <c r="P755" s="53">
        <v>0</v>
      </c>
      <c r="Q755" s="53">
        <v>0</v>
      </c>
      <c r="R755" s="53">
        <v>0</v>
      </c>
      <c r="S755" s="3" t="s">
        <v>72</v>
      </c>
      <c r="T755" s="3" t="s">
        <v>41</v>
      </c>
      <c r="U755" s="3" t="s">
        <v>42</v>
      </c>
      <c r="V755" s="3" t="s">
        <v>41</v>
      </c>
      <c r="W755" s="3" t="s">
        <v>33</v>
      </c>
      <c r="X755" s="3" t="s">
        <v>43</v>
      </c>
      <c r="Y755" s="3" t="s">
        <v>35</v>
      </c>
      <c r="Z755" s="54">
        <v>45198</v>
      </c>
      <c r="AA755" s="54">
        <v>45565</v>
      </c>
      <c r="AB755" s="3" t="s">
        <v>36</v>
      </c>
      <c r="AC755" s="53">
        <v>1000000</v>
      </c>
      <c r="AD755" s="3" t="s">
        <v>42</v>
      </c>
      <c r="AE755" s="3" t="s">
        <v>37</v>
      </c>
    </row>
    <row r="756" spans="1:31" x14ac:dyDescent="0.3">
      <c r="A756" s="3" t="s">
        <v>1590</v>
      </c>
      <c r="B756" s="3" t="s">
        <v>1591</v>
      </c>
      <c r="C756" s="3" t="s">
        <v>1860</v>
      </c>
      <c r="D756" s="53">
        <v>4500000</v>
      </c>
      <c r="E756" s="53">
        <v>4500000</v>
      </c>
      <c r="F756" s="53">
        <v>0</v>
      </c>
      <c r="G756" s="53">
        <v>0</v>
      </c>
      <c r="H756" s="53">
        <v>0</v>
      </c>
      <c r="I756" s="53">
        <v>3784926.52</v>
      </c>
      <c r="J756" s="53">
        <v>84.109478222222222</v>
      </c>
      <c r="K756" s="53">
        <v>0</v>
      </c>
      <c r="L756" s="53">
        <v>0</v>
      </c>
      <c r="M756" s="53">
        <v>3784926.52</v>
      </c>
      <c r="N756" s="53">
        <v>0</v>
      </c>
      <c r="O756" s="53">
        <v>3784926.52</v>
      </c>
      <c r="P756" s="53">
        <v>0</v>
      </c>
      <c r="Q756" s="53">
        <v>0</v>
      </c>
      <c r="R756" s="53">
        <v>0</v>
      </c>
      <c r="S756" s="3" t="s">
        <v>111</v>
      </c>
      <c r="T756" s="3" t="s">
        <v>112</v>
      </c>
      <c r="U756" s="3" t="s">
        <v>113</v>
      </c>
      <c r="V756" s="3" t="s">
        <v>112</v>
      </c>
      <c r="W756" s="3" t="s">
        <v>33</v>
      </c>
      <c r="X756" s="3" t="s">
        <v>114</v>
      </c>
      <c r="Y756" s="3" t="s">
        <v>784</v>
      </c>
      <c r="Z756" s="54">
        <v>45198</v>
      </c>
      <c r="AA756" s="54">
        <v>45657</v>
      </c>
      <c r="AB756" s="3" t="s">
        <v>36</v>
      </c>
      <c r="AC756" s="53">
        <v>4500000</v>
      </c>
      <c r="AD756" s="3" t="s">
        <v>113</v>
      </c>
      <c r="AE756" s="3" t="s">
        <v>37</v>
      </c>
    </row>
    <row r="757" spans="1:31" x14ac:dyDescent="0.3">
      <c r="A757" s="3" t="s">
        <v>1594</v>
      </c>
      <c r="B757" s="3" t="s">
        <v>1595</v>
      </c>
      <c r="C757" s="3" t="s">
        <v>1856</v>
      </c>
      <c r="D757" s="53">
        <v>2400000</v>
      </c>
      <c r="E757" s="53">
        <v>2400000</v>
      </c>
      <c r="F757" s="53">
        <v>0</v>
      </c>
      <c r="G757" s="53">
        <v>0</v>
      </c>
      <c r="H757" s="53">
        <v>0</v>
      </c>
      <c r="I757" s="53">
        <v>2387692.91</v>
      </c>
      <c r="J757" s="53">
        <v>99.487204583333337</v>
      </c>
      <c r="K757" s="53">
        <v>0</v>
      </c>
      <c r="L757" s="53">
        <v>0</v>
      </c>
      <c r="M757" s="53">
        <v>2387692.91</v>
      </c>
      <c r="N757" s="53">
        <v>0</v>
      </c>
      <c r="O757" s="53">
        <v>2387692.91</v>
      </c>
      <c r="P757" s="53">
        <v>0</v>
      </c>
      <c r="Q757" s="53">
        <v>0</v>
      </c>
      <c r="R757" s="53">
        <v>0</v>
      </c>
      <c r="S757" s="3" t="s">
        <v>881</v>
      </c>
      <c r="T757" s="3" t="s">
        <v>76</v>
      </c>
      <c r="U757" s="3" t="s">
        <v>77</v>
      </c>
      <c r="V757" s="3" t="s">
        <v>76</v>
      </c>
      <c r="W757" s="3" t="s">
        <v>33</v>
      </c>
      <c r="X757" s="3" t="s">
        <v>78</v>
      </c>
      <c r="Y757" s="3" t="s">
        <v>86</v>
      </c>
      <c r="Z757" s="54">
        <v>45017</v>
      </c>
      <c r="AA757" s="54">
        <v>45565</v>
      </c>
      <c r="AB757" s="3" t="s">
        <v>36</v>
      </c>
      <c r="AC757" s="53">
        <v>2400000</v>
      </c>
      <c r="AD757" s="3" t="s">
        <v>77</v>
      </c>
      <c r="AE757" s="3" t="s">
        <v>37</v>
      </c>
    </row>
    <row r="758" spans="1:31" x14ac:dyDescent="0.3">
      <c r="A758" s="3" t="s">
        <v>1600</v>
      </c>
      <c r="B758" s="3" t="s">
        <v>1601</v>
      </c>
      <c r="C758" s="3" t="s">
        <v>1854</v>
      </c>
      <c r="D758" s="53">
        <v>900000</v>
      </c>
      <c r="E758" s="53">
        <v>900000</v>
      </c>
      <c r="F758" s="53">
        <v>0</v>
      </c>
      <c r="G758" s="53">
        <v>0</v>
      </c>
      <c r="H758" s="53">
        <v>0</v>
      </c>
      <c r="I758" s="53">
        <v>623364.36</v>
      </c>
      <c r="J758" s="53">
        <v>69.262706666666659</v>
      </c>
      <c r="K758" s="53">
        <v>0</v>
      </c>
      <c r="L758" s="53">
        <v>0</v>
      </c>
      <c r="M758" s="53">
        <v>623364.36</v>
      </c>
      <c r="N758" s="53">
        <v>0</v>
      </c>
      <c r="O758" s="53">
        <v>623364.36</v>
      </c>
      <c r="P758" s="53">
        <v>0</v>
      </c>
      <c r="Q758" s="53">
        <v>0</v>
      </c>
      <c r="R758" s="53">
        <v>0</v>
      </c>
      <c r="S758" s="3" t="s">
        <v>72</v>
      </c>
      <c r="T758" s="3" t="s">
        <v>41</v>
      </c>
      <c r="U758" s="3" t="s">
        <v>42</v>
      </c>
      <c r="V758" s="3" t="s">
        <v>41</v>
      </c>
      <c r="W758" s="3" t="s">
        <v>33</v>
      </c>
      <c r="X758" s="3" t="s">
        <v>43</v>
      </c>
      <c r="Y758" s="3" t="s">
        <v>35</v>
      </c>
      <c r="Z758" s="54">
        <v>45198</v>
      </c>
      <c r="AA758" s="54">
        <v>45565</v>
      </c>
      <c r="AB758" s="3" t="s">
        <v>36</v>
      </c>
      <c r="AC758" s="53">
        <v>900000</v>
      </c>
      <c r="AD758" s="3" t="s">
        <v>42</v>
      </c>
      <c r="AE758" s="3" t="s">
        <v>37</v>
      </c>
    </row>
    <row r="759" spans="1:31" x14ac:dyDescent="0.3">
      <c r="A759" s="3" t="s">
        <v>1628</v>
      </c>
      <c r="B759" s="3" t="s">
        <v>1629</v>
      </c>
      <c r="C759" s="3" t="s">
        <v>1853</v>
      </c>
      <c r="D759" s="53">
        <v>2900000</v>
      </c>
      <c r="E759" s="53">
        <v>2900000</v>
      </c>
      <c r="F759" s="53">
        <v>0</v>
      </c>
      <c r="G759" s="53">
        <v>0</v>
      </c>
      <c r="H759" s="53">
        <v>0</v>
      </c>
      <c r="I759" s="53">
        <v>2878081.25</v>
      </c>
      <c r="J759" s="53">
        <v>99.244181034482764</v>
      </c>
      <c r="K759" s="53">
        <v>0</v>
      </c>
      <c r="L759" s="53">
        <v>0</v>
      </c>
      <c r="M759" s="53">
        <v>2878081.25</v>
      </c>
      <c r="N759" s="53">
        <v>0</v>
      </c>
      <c r="O759" s="53">
        <v>2878081.25</v>
      </c>
      <c r="P759" s="53">
        <v>0</v>
      </c>
      <c r="Q759" s="53">
        <v>-12237.96</v>
      </c>
      <c r="R759" s="53">
        <v>0</v>
      </c>
      <c r="S759" s="3" t="s">
        <v>391</v>
      </c>
      <c r="T759" s="3" t="s">
        <v>31</v>
      </c>
      <c r="U759" s="3" t="s">
        <v>32</v>
      </c>
      <c r="V759" s="3" t="s">
        <v>31</v>
      </c>
      <c r="W759" s="3" t="s">
        <v>33</v>
      </c>
      <c r="X759" s="3" t="s">
        <v>34</v>
      </c>
      <c r="Y759" s="3" t="s">
        <v>35</v>
      </c>
      <c r="Z759" s="54">
        <v>45199</v>
      </c>
      <c r="AA759" s="54">
        <v>45382</v>
      </c>
      <c r="AB759" s="3" t="s">
        <v>36</v>
      </c>
      <c r="AC759" s="53">
        <v>2900000</v>
      </c>
      <c r="AD759" s="3" t="s">
        <v>32</v>
      </c>
      <c r="AE759" s="3" t="s">
        <v>37</v>
      </c>
    </row>
    <row r="760" spans="1:31" x14ac:dyDescent="0.3">
      <c r="A760" s="3" t="s">
        <v>1598</v>
      </c>
      <c r="B760" s="3" t="s">
        <v>1599</v>
      </c>
      <c r="C760" s="3" t="s">
        <v>1843</v>
      </c>
      <c r="D760" s="53">
        <v>11000000</v>
      </c>
      <c r="E760" s="53">
        <v>11000000</v>
      </c>
      <c r="F760" s="53">
        <v>3118792.36</v>
      </c>
      <c r="G760" s="53">
        <v>0</v>
      </c>
      <c r="H760" s="53">
        <v>0</v>
      </c>
      <c r="I760" s="53">
        <v>6257887</v>
      </c>
      <c r="J760" s="53">
        <v>56.88988181818182</v>
      </c>
      <c r="K760" s="53">
        <v>0</v>
      </c>
      <c r="L760" s="53">
        <v>0</v>
      </c>
      <c r="M760" s="53">
        <v>5195319.76</v>
      </c>
      <c r="N760" s="53">
        <v>1062567.24</v>
      </c>
      <c r="O760" s="53">
        <v>9376679.3599999994</v>
      </c>
      <c r="P760" s="53">
        <v>0</v>
      </c>
      <c r="Q760" s="53">
        <v>0</v>
      </c>
      <c r="R760" s="53">
        <v>0</v>
      </c>
      <c r="S760" s="3" t="s">
        <v>1506</v>
      </c>
      <c r="T760" s="3" t="s">
        <v>882</v>
      </c>
      <c r="U760" s="3" t="s">
        <v>883</v>
      </c>
      <c r="V760" s="3" t="s">
        <v>882</v>
      </c>
      <c r="W760" s="3" t="s">
        <v>33</v>
      </c>
      <c r="X760" s="3" t="s">
        <v>884</v>
      </c>
      <c r="Y760" s="3" t="s">
        <v>44</v>
      </c>
      <c r="Z760" s="54">
        <v>45017</v>
      </c>
      <c r="AA760" s="54">
        <v>45747</v>
      </c>
      <c r="AB760" s="3" t="s">
        <v>36</v>
      </c>
      <c r="AC760" s="53">
        <v>11000000</v>
      </c>
      <c r="AD760" s="3" t="s">
        <v>883</v>
      </c>
      <c r="AE760" s="3" t="s">
        <v>45</v>
      </c>
    </row>
    <row r="761" spans="1:31" x14ac:dyDescent="0.3">
      <c r="A761" s="3" t="s">
        <v>1604</v>
      </c>
      <c r="B761" s="3" t="s">
        <v>1605</v>
      </c>
      <c r="C761" s="3" t="s">
        <v>1856</v>
      </c>
      <c r="D761" s="53">
        <v>11300000</v>
      </c>
      <c r="E761" s="53">
        <v>11300000</v>
      </c>
      <c r="F761" s="53">
        <v>0</v>
      </c>
      <c r="G761" s="53">
        <v>0</v>
      </c>
      <c r="H761" s="53">
        <v>0</v>
      </c>
      <c r="I761" s="53">
        <v>10856190.41</v>
      </c>
      <c r="J761" s="53">
        <v>96.072481504424786</v>
      </c>
      <c r="K761" s="53">
        <v>0</v>
      </c>
      <c r="L761" s="53">
        <v>0</v>
      </c>
      <c r="M761" s="53">
        <v>10856190.41</v>
      </c>
      <c r="N761" s="53">
        <v>0</v>
      </c>
      <c r="O761" s="53">
        <v>10856190.41</v>
      </c>
      <c r="P761" s="53">
        <v>0</v>
      </c>
      <c r="Q761" s="53">
        <v>0</v>
      </c>
      <c r="R761" s="53">
        <v>0</v>
      </c>
      <c r="S761" s="3" t="s">
        <v>881</v>
      </c>
      <c r="T761" s="3" t="s">
        <v>76</v>
      </c>
      <c r="U761" s="3" t="s">
        <v>77</v>
      </c>
      <c r="V761" s="3" t="s">
        <v>76</v>
      </c>
      <c r="W761" s="3" t="s">
        <v>33</v>
      </c>
      <c r="X761" s="3" t="s">
        <v>78</v>
      </c>
      <c r="Y761" s="3" t="s">
        <v>35</v>
      </c>
      <c r="Z761" s="54">
        <v>45198</v>
      </c>
      <c r="AA761" s="54">
        <v>45657</v>
      </c>
      <c r="AB761" s="3" t="s">
        <v>36</v>
      </c>
      <c r="AC761" s="53">
        <v>11300000</v>
      </c>
      <c r="AD761" s="3" t="s">
        <v>77</v>
      </c>
      <c r="AE761" s="3" t="s">
        <v>37</v>
      </c>
    </row>
    <row r="762" spans="1:31" x14ac:dyDescent="0.3">
      <c r="A762" s="3" t="s">
        <v>1606</v>
      </c>
      <c r="B762" s="3" t="s">
        <v>1607</v>
      </c>
      <c r="C762" s="3" t="s">
        <v>1854</v>
      </c>
      <c r="D762" s="53">
        <v>900000</v>
      </c>
      <c r="E762" s="53">
        <v>900000</v>
      </c>
      <c r="F762" s="53">
        <v>0</v>
      </c>
      <c r="G762" s="53">
        <v>0</v>
      </c>
      <c r="H762" s="53">
        <v>0</v>
      </c>
      <c r="I762" s="53">
        <v>613181.35</v>
      </c>
      <c r="J762" s="53">
        <v>68.131261111111115</v>
      </c>
      <c r="K762" s="53">
        <v>0</v>
      </c>
      <c r="L762" s="53">
        <v>0</v>
      </c>
      <c r="M762" s="53">
        <v>613181.35</v>
      </c>
      <c r="N762" s="53">
        <v>0</v>
      </c>
      <c r="O762" s="53">
        <v>613181.35</v>
      </c>
      <c r="P762" s="53">
        <v>0</v>
      </c>
      <c r="Q762" s="53">
        <v>0</v>
      </c>
      <c r="R762" s="53">
        <v>0</v>
      </c>
      <c r="S762" s="3" t="s">
        <v>72</v>
      </c>
      <c r="T762" s="3" t="s">
        <v>41</v>
      </c>
      <c r="U762" s="3" t="s">
        <v>42</v>
      </c>
      <c r="V762" s="3" t="s">
        <v>41</v>
      </c>
      <c r="W762" s="3" t="s">
        <v>33</v>
      </c>
      <c r="X762" s="3" t="s">
        <v>43</v>
      </c>
      <c r="Y762" s="3" t="s">
        <v>44</v>
      </c>
      <c r="Z762" s="54">
        <v>45198</v>
      </c>
      <c r="AA762" s="54">
        <v>45565</v>
      </c>
      <c r="AB762" s="3" t="s">
        <v>36</v>
      </c>
      <c r="AC762" s="53">
        <v>900000</v>
      </c>
      <c r="AD762" s="3" t="s">
        <v>42</v>
      </c>
      <c r="AE762" s="3" t="s">
        <v>37</v>
      </c>
    </row>
    <row r="763" spans="1:31" x14ac:dyDescent="0.3">
      <c r="A763" s="3" t="s">
        <v>1602</v>
      </c>
      <c r="B763" s="3" t="s">
        <v>1603</v>
      </c>
      <c r="C763" s="3" t="s">
        <v>1855</v>
      </c>
      <c r="D763" s="53">
        <v>9400000</v>
      </c>
      <c r="E763" s="53">
        <v>9400000</v>
      </c>
      <c r="F763" s="53">
        <v>0</v>
      </c>
      <c r="G763" s="53">
        <v>0</v>
      </c>
      <c r="H763" s="53">
        <v>0</v>
      </c>
      <c r="I763" s="53">
        <v>8689033.8100000005</v>
      </c>
      <c r="J763" s="53">
        <v>92.436529893617021</v>
      </c>
      <c r="K763" s="53">
        <v>0</v>
      </c>
      <c r="L763" s="53">
        <v>0</v>
      </c>
      <c r="M763" s="53">
        <v>8689033.8100000005</v>
      </c>
      <c r="N763" s="53">
        <v>0</v>
      </c>
      <c r="O763" s="53">
        <v>8689033.8100000005</v>
      </c>
      <c r="P763" s="53">
        <v>0</v>
      </c>
      <c r="Q763" s="53">
        <v>0</v>
      </c>
      <c r="R763" s="53">
        <v>0</v>
      </c>
      <c r="S763" s="3" t="s">
        <v>286</v>
      </c>
      <c r="T763" s="3" t="s">
        <v>57</v>
      </c>
      <c r="U763" s="3" t="s">
        <v>58</v>
      </c>
      <c r="V763" s="3" t="s">
        <v>57</v>
      </c>
      <c r="W763" s="3" t="s">
        <v>33</v>
      </c>
      <c r="X763" s="3" t="s">
        <v>59</v>
      </c>
      <c r="Y763" s="3" t="s">
        <v>35</v>
      </c>
      <c r="Z763" s="54">
        <v>45198</v>
      </c>
      <c r="AA763" s="54">
        <v>45565</v>
      </c>
      <c r="AB763" s="3" t="s">
        <v>36</v>
      </c>
      <c r="AC763" s="53">
        <v>9400000</v>
      </c>
      <c r="AD763" s="3" t="s">
        <v>58</v>
      </c>
      <c r="AE763" s="3" t="s">
        <v>37</v>
      </c>
    </row>
    <row r="764" spans="1:31" x14ac:dyDescent="0.3">
      <c r="A764" s="3" t="s">
        <v>1610</v>
      </c>
      <c r="B764" s="3" t="s">
        <v>1611</v>
      </c>
      <c r="C764" s="3" t="s">
        <v>1858</v>
      </c>
      <c r="D764" s="53">
        <v>6600000</v>
      </c>
      <c r="E764" s="53">
        <v>6600000</v>
      </c>
      <c r="F764" s="53">
        <v>0</v>
      </c>
      <c r="G764" s="53">
        <v>0</v>
      </c>
      <c r="H764" s="53">
        <v>0</v>
      </c>
      <c r="I764" s="53">
        <v>6584674.8099999996</v>
      </c>
      <c r="J764" s="53">
        <v>99.767800151515146</v>
      </c>
      <c r="K764" s="53">
        <v>0</v>
      </c>
      <c r="L764" s="53">
        <v>0</v>
      </c>
      <c r="M764" s="53">
        <v>6584674.8099999996</v>
      </c>
      <c r="N764" s="53">
        <v>0</v>
      </c>
      <c r="O764" s="53">
        <v>6584674.8099999996</v>
      </c>
      <c r="P764" s="53">
        <v>0</v>
      </c>
      <c r="Q764" s="53">
        <v>-1947.14</v>
      </c>
      <c r="R764" s="53">
        <v>0</v>
      </c>
      <c r="S764" s="3" t="s">
        <v>1231</v>
      </c>
      <c r="T764" s="3" t="s">
        <v>51</v>
      </c>
      <c r="U764" s="3" t="s">
        <v>52</v>
      </c>
      <c r="V764" s="3" t="s">
        <v>51</v>
      </c>
      <c r="W764" s="3" t="s">
        <v>33</v>
      </c>
      <c r="X764" s="3" t="s">
        <v>53</v>
      </c>
      <c r="Y764" s="3" t="s">
        <v>35</v>
      </c>
      <c r="Z764" s="54">
        <v>45199</v>
      </c>
      <c r="AA764" s="54">
        <v>45595</v>
      </c>
      <c r="AB764" s="3" t="s">
        <v>36</v>
      </c>
      <c r="AC764" s="53">
        <v>6600000</v>
      </c>
      <c r="AD764" s="3" t="s">
        <v>52</v>
      </c>
      <c r="AE764" s="3" t="s">
        <v>37</v>
      </c>
    </row>
    <row r="765" spans="1:31" x14ac:dyDescent="0.3">
      <c r="A765" s="3" t="s">
        <v>1614</v>
      </c>
      <c r="B765" s="3" t="s">
        <v>1615</v>
      </c>
      <c r="C765" s="3" t="s">
        <v>1860</v>
      </c>
      <c r="D765" s="53">
        <v>2000000</v>
      </c>
      <c r="E765" s="53">
        <v>2000000</v>
      </c>
      <c r="F765" s="53">
        <v>0</v>
      </c>
      <c r="G765" s="53">
        <v>0</v>
      </c>
      <c r="H765" s="53">
        <v>0</v>
      </c>
      <c r="I765" s="53">
        <v>1485792.21</v>
      </c>
      <c r="J765" s="53">
        <v>74.289610499999995</v>
      </c>
      <c r="K765" s="53">
        <v>0</v>
      </c>
      <c r="L765" s="53">
        <v>0</v>
      </c>
      <c r="M765" s="53">
        <v>1485792.21</v>
      </c>
      <c r="N765" s="53">
        <v>0</v>
      </c>
      <c r="O765" s="53">
        <v>1485792.21</v>
      </c>
      <c r="P765" s="53">
        <v>0</v>
      </c>
      <c r="Q765" s="53">
        <v>0</v>
      </c>
      <c r="R765" s="53">
        <v>0</v>
      </c>
      <c r="S765" s="3" t="s">
        <v>111</v>
      </c>
      <c r="T765" s="3" t="s">
        <v>112</v>
      </c>
      <c r="U765" s="3" t="s">
        <v>113</v>
      </c>
      <c r="V765" s="3" t="s">
        <v>112</v>
      </c>
      <c r="W765" s="3" t="s">
        <v>33</v>
      </c>
      <c r="X765" s="3" t="s">
        <v>114</v>
      </c>
      <c r="Y765" s="3" t="s">
        <v>86</v>
      </c>
      <c r="Z765" s="54">
        <v>45199</v>
      </c>
      <c r="AA765" s="54">
        <v>45657</v>
      </c>
      <c r="AB765" s="3" t="s">
        <v>36</v>
      </c>
      <c r="AC765" s="53">
        <v>2000000</v>
      </c>
      <c r="AD765" s="3" t="s">
        <v>113</v>
      </c>
      <c r="AE765" s="3" t="s">
        <v>37</v>
      </c>
    </row>
    <row r="766" spans="1:31" x14ac:dyDescent="0.3">
      <c r="A766" s="3" t="s">
        <v>1612</v>
      </c>
      <c r="B766" s="3" t="s">
        <v>1613</v>
      </c>
      <c r="C766" s="3" t="s">
        <v>1860</v>
      </c>
      <c r="D766" s="53">
        <v>2000000</v>
      </c>
      <c r="E766" s="53">
        <v>2000000</v>
      </c>
      <c r="F766" s="53">
        <v>0</v>
      </c>
      <c r="G766" s="53">
        <v>0</v>
      </c>
      <c r="H766" s="53">
        <v>0</v>
      </c>
      <c r="I766" s="53">
        <v>1996580.48</v>
      </c>
      <c r="J766" s="53">
        <v>99.829024000000004</v>
      </c>
      <c r="K766" s="53">
        <v>0</v>
      </c>
      <c r="L766" s="53">
        <v>0</v>
      </c>
      <c r="M766" s="53">
        <v>1996580.48</v>
      </c>
      <c r="N766" s="53">
        <v>0</v>
      </c>
      <c r="O766" s="53">
        <v>1996580.48</v>
      </c>
      <c r="P766" s="53">
        <v>0</v>
      </c>
      <c r="Q766" s="53">
        <v>0</v>
      </c>
      <c r="R766" s="53">
        <v>0</v>
      </c>
      <c r="S766" s="3" t="s">
        <v>111</v>
      </c>
      <c r="T766" s="3" t="s">
        <v>112</v>
      </c>
      <c r="U766" s="3" t="s">
        <v>113</v>
      </c>
      <c r="V766" s="3" t="s">
        <v>112</v>
      </c>
      <c r="W766" s="3" t="s">
        <v>33</v>
      </c>
      <c r="X766" s="3" t="s">
        <v>114</v>
      </c>
      <c r="Y766" s="3" t="s">
        <v>86</v>
      </c>
      <c r="Z766" s="54">
        <v>45199</v>
      </c>
      <c r="AA766" s="54">
        <v>45657</v>
      </c>
      <c r="AB766" s="3" t="s">
        <v>36</v>
      </c>
      <c r="AC766" s="53">
        <v>2000000</v>
      </c>
      <c r="AD766" s="3" t="s">
        <v>113</v>
      </c>
      <c r="AE766" s="3" t="s">
        <v>37</v>
      </c>
    </row>
    <row r="767" spans="1:31" x14ac:dyDescent="0.3">
      <c r="A767" s="3" t="s">
        <v>1616</v>
      </c>
      <c r="B767" s="3" t="s">
        <v>1617</v>
      </c>
      <c r="C767" s="3" t="s">
        <v>1860</v>
      </c>
      <c r="D767" s="53">
        <v>2000000</v>
      </c>
      <c r="E767" s="53">
        <v>2000000</v>
      </c>
      <c r="F767" s="53">
        <v>0</v>
      </c>
      <c r="G767" s="53">
        <v>0</v>
      </c>
      <c r="H767" s="53">
        <v>0</v>
      </c>
      <c r="I767" s="53">
        <v>1851564.41</v>
      </c>
      <c r="J767" s="53">
        <v>92.5782205</v>
      </c>
      <c r="K767" s="53">
        <v>0</v>
      </c>
      <c r="L767" s="53">
        <v>0</v>
      </c>
      <c r="M767" s="53">
        <v>1851564.41</v>
      </c>
      <c r="N767" s="53">
        <v>0</v>
      </c>
      <c r="O767" s="53">
        <v>1851564.41</v>
      </c>
      <c r="P767" s="53">
        <v>0</v>
      </c>
      <c r="Q767" s="53">
        <v>0</v>
      </c>
      <c r="R767" s="53">
        <v>0</v>
      </c>
      <c r="S767" s="3" t="s">
        <v>111</v>
      </c>
      <c r="T767" s="3" t="s">
        <v>112</v>
      </c>
      <c r="U767" s="3" t="s">
        <v>113</v>
      </c>
      <c r="V767" s="3" t="s">
        <v>112</v>
      </c>
      <c r="W767" s="3" t="s">
        <v>33</v>
      </c>
      <c r="X767" s="3" t="s">
        <v>114</v>
      </c>
      <c r="Y767" s="3" t="s">
        <v>86</v>
      </c>
      <c r="Z767" s="54">
        <v>45199</v>
      </c>
      <c r="AA767" s="54">
        <v>45657</v>
      </c>
      <c r="AB767" s="3" t="s">
        <v>36</v>
      </c>
      <c r="AC767" s="53">
        <v>2000000</v>
      </c>
      <c r="AD767" s="3" t="s">
        <v>113</v>
      </c>
      <c r="AE767" s="3" t="s">
        <v>37</v>
      </c>
    </row>
    <row r="768" spans="1:31" x14ac:dyDescent="0.3">
      <c r="A768" s="3" t="s">
        <v>1620</v>
      </c>
      <c r="B768" s="3" t="s">
        <v>1621</v>
      </c>
      <c r="C768" s="3" t="s">
        <v>1860</v>
      </c>
      <c r="D768" s="53">
        <v>2000000</v>
      </c>
      <c r="E768" s="53">
        <v>2000000</v>
      </c>
      <c r="F768" s="53">
        <v>0</v>
      </c>
      <c r="G768" s="53">
        <v>0</v>
      </c>
      <c r="H768" s="53">
        <v>0</v>
      </c>
      <c r="I768" s="53">
        <v>1996828.99</v>
      </c>
      <c r="J768" s="53">
        <v>99.841449499999996</v>
      </c>
      <c r="K768" s="53">
        <v>0</v>
      </c>
      <c r="L768" s="53">
        <v>0</v>
      </c>
      <c r="M768" s="53">
        <v>1996828.99</v>
      </c>
      <c r="N768" s="53">
        <v>0</v>
      </c>
      <c r="O768" s="53">
        <v>1996828.99</v>
      </c>
      <c r="P768" s="53">
        <v>0</v>
      </c>
      <c r="Q768" s="53">
        <v>0</v>
      </c>
      <c r="R768" s="53">
        <v>0</v>
      </c>
      <c r="S768" s="3" t="s">
        <v>111</v>
      </c>
      <c r="T768" s="3" t="s">
        <v>112</v>
      </c>
      <c r="U768" s="3" t="s">
        <v>113</v>
      </c>
      <c r="V768" s="3" t="s">
        <v>112</v>
      </c>
      <c r="W768" s="3" t="s">
        <v>33</v>
      </c>
      <c r="X768" s="3" t="s">
        <v>114</v>
      </c>
      <c r="Y768" s="3" t="s">
        <v>86</v>
      </c>
      <c r="Z768" s="54">
        <v>45199</v>
      </c>
      <c r="AA768" s="54">
        <v>45657</v>
      </c>
      <c r="AB768" s="3" t="s">
        <v>36</v>
      </c>
      <c r="AC768" s="53">
        <v>2000000</v>
      </c>
      <c r="AD768" s="3" t="s">
        <v>113</v>
      </c>
      <c r="AE768" s="3" t="s">
        <v>37</v>
      </c>
    </row>
    <row r="769" spans="1:31" x14ac:dyDescent="0.3">
      <c r="A769" s="3" t="s">
        <v>1618</v>
      </c>
      <c r="B769" s="3" t="s">
        <v>1619</v>
      </c>
      <c r="C769" s="3" t="s">
        <v>1860</v>
      </c>
      <c r="D769" s="53">
        <v>2000000</v>
      </c>
      <c r="E769" s="53">
        <v>2000000</v>
      </c>
      <c r="F769" s="53">
        <v>0</v>
      </c>
      <c r="G769" s="53">
        <v>0</v>
      </c>
      <c r="H769" s="53">
        <v>0</v>
      </c>
      <c r="I769" s="53">
        <v>1990516.58</v>
      </c>
      <c r="J769" s="53">
        <v>99.525829000000002</v>
      </c>
      <c r="K769" s="53">
        <v>0</v>
      </c>
      <c r="L769" s="53">
        <v>0</v>
      </c>
      <c r="M769" s="53">
        <v>1990516.58</v>
      </c>
      <c r="N769" s="53">
        <v>0</v>
      </c>
      <c r="O769" s="53">
        <v>1990516.58</v>
      </c>
      <c r="P769" s="53">
        <v>0</v>
      </c>
      <c r="Q769" s="53">
        <v>0</v>
      </c>
      <c r="R769" s="53">
        <v>0</v>
      </c>
      <c r="S769" s="3" t="s">
        <v>111</v>
      </c>
      <c r="T769" s="3" t="s">
        <v>112</v>
      </c>
      <c r="U769" s="3" t="s">
        <v>113</v>
      </c>
      <c r="V769" s="3" t="s">
        <v>112</v>
      </c>
      <c r="W769" s="3" t="s">
        <v>33</v>
      </c>
      <c r="X769" s="3" t="s">
        <v>114</v>
      </c>
      <c r="Y769" s="3" t="s">
        <v>86</v>
      </c>
      <c r="Z769" s="54">
        <v>45199</v>
      </c>
      <c r="AA769" s="54">
        <v>45657</v>
      </c>
      <c r="AB769" s="3" t="s">
        <v>36</v>
      </c>
      <c r="AC769" s="53">
        <v>2000000</v>
      </c>
      <c r="AD769" s="3" t="s">
        <v>113</v>
      </c>
      <c r="AE769" s="3" t="s">
        <v>37</v>
      </c>
    </row>
    <row r="770" spans="1:31" x14ac:dyDescent="0.3">
      <c r="A770" s="3" t="s">
        <v>1626</v>
      </c>
      <c r="B770" s="3" t="s">
        <v>1627</v>
      </c>
      <c r="C770" s="3" t="s">
        <v>1860</v>
      </c>
      <c r="D770" s="53">
        <v>12200000</v>
      </c>
      <c r="E770" s="53">
        <v>12200000</v>
      </c>
      <c r="F770" s="53">
        <v>0</v>
      </c>
      <c r="G770" s="53">
        <v>0</v>
      </c>
      <c r="H770" s="53">
        <v>0</v>
      </c>
      <c r="I770" s="53">
        <v>11758726.640000001</v>
      </c>
      <c r="J770" s="53">
        <v>96.383005245901643</v>
      </c>
      <c r="K770" s="53">
        <v>0</v>
      </c>
      <c r="L770" s="53">
        <v>0</v>
      </c>
      <c r="M770" s="53">
        <v>11758726.640000001</v>
      </c>
      <c r="N770" s="53">
        <v>0</v>
      </c>
      <c r="O770" s="53">
        <v>11758726.640000001</v>
      </c>
      <c r="P770" s="53">
        <v>0</v>
      </c>
      <c r="Q770" s="53">
        <v>0</v>
      </c>
      <c r="R770" s="53">
        <v>0</v>
      </c>
      <c r="S770" s="3" t="s">
        <v>111</v>
      </c>
      <c r="T770" s="3" t="s">
        <v>112</v>
      </c>
      <c r="U770" s="3" t="s">
        <v>113</v>
      </c>
      <c r="V770" s="3" t="s">
        <v>112</v>
      </c>
      <c r="W770" s="3" t="s">
        <v>33</v>
      </c>
      <c r="X770" s="3" t="s">
        <v>114</v>
      </c>
      <c r="Y770" s="3" t="s">
        <v>35</v>
      </c>
      <c r="Z770" s="54">
        <v>45199</v>
      </c>
      <c r="AA770" s="54">
        <v>45747</v>
      </c>
      <c r="AB770" s="3" t="s">
        <v>36</v>
      </c>
      <c r="AC770" s="53">
        <v>12200000</v>
      </c>
      <c r="AD770" s="3" t="s">
        <v>113</v>
      </c>
      <c r="AE770" s="3" t="s">
        <v>37</v>
      </c>
    </row>
    <row r="771" spans="1:31" x14ac:dyDescent="0.3">
      <c r="A771" s="3" t="s">
        <v>1624</v>
      </c>
      <c r="B771" s="3" t="s">
        <v>1625</v>
      </c>
      <c r="C771" s="3" t="s">
        <v>1860</v>
      </c>
      <c r="D771" s="53">
        <v>7500000</v>
      </c>
      <c r="E771" s="53">
        <v>7500000</v>
      </c>
      <c r="F771" s="53">
        <v>0</v>
      </c>
      <c r="G771" s="53">
        <v>0</v>
      </c>
      <c r="H771" s="53">
        <v>0</v>
      </c>
      <c r="I771" s="53">
        <v>7271553.9000000004</v>
      </c>
      <c r="J771" s="53">
        <v>96.954052000000004</v>
      </c>
      <c r="K771" s="53">
        <v>0</v>
      </c>
      <c r="L771" s="53">
        <v>0</v>
      </c>
      <c r="M771" s="53">
        <v>7271553.9000000004</v>
      </c>
      <c r="N771" s="53">
        <v>0</v>
      </c>
      <c r="O771" s="53">
        <v>7271553.9000000004</v>
      </c>
      <c r="P771" s="53">
        <v>0</v>
      </c>
      <c r="Q771" s="53">
        <v>-41953.39</v>
      </c>
      <c r="R771" s="53">
        <v>0</v>
      </c>
      <c r="S771" s="3" t="s">
        <v>111</v>
      </c>
      <c r="T771" s="3" t="s">
        <v>112</v>
      </c>
      <c r="U771" s="3" t="s">
        <v>113</v>
      </c>
      <c r="V771" s="3" t="s">
        <v>112</v>
      </c>
      <c r="W771" s="3" t="s">
        <v>33</v>
      </c>
      <c r="X771" s="3" t="s">
        <v>114</v>
      </c>
      <c r="Y771" s="3" t="s">
        <v>317</v>
      </c>
      <c r="Z771" s="54">
        <v>45199</v>
      </c>
      <c r="AA771" s="54">
        <v>45747</v>
      </c>
      <c r="AB771" s="3" t="s">
        <v>36</v>
      </c>
      <c r="AC771" s="53">
        <v>7500000</v>
      </c>
      <c r="AD771" s="3" t="s">
        <v>113</v>
      </c>
      <c r="AE771" s="3" t="s">
        <v>37</v>
      </c>
    </row>
    <row r="772" spans="1:31" x14ac:dyDescent="0.3">
      <c r="A772" s="3" t="s">
        <v>1636</v>
      </c>
      <c r="B772" s="3" t="s">
        <v>1637</v>
      </c>
      <c r="C772" s="3" t="s">
        <v>1855</v>
      </c>
      <c r="D772" s="53">
        <v>1650000</v>
      </c>
      <c r="E772" s="53">
        <v>1650000</v>
      </c>
      <c r="F772" s="53">
        <v>0</v>
      </c>
      <c r="G772" s="53">
        <v>0</v>
      </c>
      <c r="H772" s="53">
        <v>0</v>
      </c>
      <c r="I772" s="53">
        <v>1647250.84</v>
      </c>
      <c r="J772" s="53">
        <v>99.833384242424245</v>
      </c>
      <c r="K772" s="53">
        <v>0</v>
      </c>
      <c r="L772" s="53">
        <v>0</v>
      </c>
      <c r="M772" s="53">
        <v>1647250.84</v>
      </c>
      <c r="N772" s="53">
        <v>0</v>
      </c>
      <c r="O772" s="53">
        <v>1647250.84</v>
      </c>
      <c r="P772" s="53">
        <v>0</v>
      </c>
      <c r="Q772" s="53">
        <v>0</v>
      </c>
      <c r="R772" s="53">
        <v>0</v>
      </c>
      <c r="S772" s="3" t="s">
        <v>56</v>
      </c>
      <c r="T772" s="3" t="s">
        <v>57</v>
      </c>
      <c r="U772" s="3" t="s">
        <v>58</v>
      </c>
      <c r="V772" s="3" t="s">
        <v>57</v>
      </c>
      <c r="W772" s="3" t="s">
        <v>33</v>
      </c>
      <c r="X772" s="3" t="s">
        <v>59</v>
      </c>
      <c r="Y772" s="3" t="s">
        <v>35</v>
      </c>
      <c r="Z772" s="54">
        <v>45199</v>
      </c>
      <c r="AA772" s="54">
        <v>45657</v>
      </c>
      <c r="AB772" s="3" t="s">
        <v>36</v>
      </c>
      <c r="AC772" s="53">
        <v>1650000</v>
      </c>
      <c r="AD772" s="3" t="s">
        <v>58</v>
      </c>
      <c r="AE772" s="3" t="s">
        <v>37</v>
      </c>
    </row>
    <row r="773" spans="1:31" x14ac:dyDescent="0.3">
      <c r="A773" s="3" t="s">
        <v>1634</v>
      </c>
      <c r="B773" s="3" t="s">
        <v>1635</v>
      </c>
      <c r="C773" s="3" t="s">
        <v>1855</v>
      </c>
      <c r="D773" s="53">
        <v>250000</v>
      </c>
      <c r="E773" s="53">
        <v>250000</v>
      </c>
      <c r="F773" s="53">
        <v>0</v>
      </c>
      <c r="G773" s="53">
        <v>0</v>
      </c>
      <c r="H773" s="53">
        <v>0</v>
      </c>
      <c r="I773" s="53">
        <v>225590.36</v>
      </c>
      <c r="J773" s="53">
        <v>90.236143999999996</v>
      </c>
      <c r="K773" s="53">
        <v>0</v>
      </c>
      <c r="L773" s="53">
        <v>0</v>
      </c>
      <c r="M773" s="53">
        <v>225590.36</v>
      </c>
      <c r="N773" s="53">
        <v>0</v>
      </c>
      <c r="O773" s="53">
        <v>225590.36</v>
      </c>
      <c r="P773" s="53">
        <v>0</v>
      </c>
      <c r="Q773" s="53">
        <v>0</v>
      </c>
      <c r="R773" s="53">
        <v>0</v>
      </c>
      <c r="S773" s="3" t="s">
        <v>2949</v>
      </c>
      <c r="T773" s="3" t="s">
        <v>57</v>
      </c>
      <c r="U773" s="3" t="s">
        <v>58</v>
      </c>
      <c r="V773" s="3" t="s">
        <v>57</v>
      </c>
      <c r="W773" s="3" t="s">
        <v>33</v>
      </c>
      <c r="X773" s="3" t="s">
        <v>59</v>
      </c>
      <c r="Y773" s="3" t="s">
        <v>317</v>
      </c>
      <c r="Z773" s="54">
        <v>45199</v>
      </c>
      <c r="AA773" s="54">
        <v>45657</v>
      </c>
      <c r="AB773" s="3" t="s">
        <v>36</v>
      </c>
      <c r="AC773" s="53">
        <v>250000</v>
      </c>
      <c r="AD773" s="3" t="s">
        <v>58</v>
      </c>
      <c r="AE773" s="3" t="s">
        <v>37</v>
      </c>
    </row>
    <row r="774" spans="1:31" x14ac:dyDescent="0.3">
      <c r="A774" s="3" t="s">
        <v>1638</v>
      </c>
      <c r="B774" s="3" t="s">
        <v>1639</v>
      </c>
      <c r="C774" s="3" t="s">
        <v>1855</v>
      </c>
      <c r="D774" s="53">
        <v>400000</v>
      </c>
      <c r="E774" s="53">
        <v>400000</v>
      </c>
      <c r="F774" s="53">
        <v>0</v>
      </c>
      <c r="G774" s="53">
        <v>0</v>
      </c>
      <c r="H774" s="53">
        <v>0</v>
      </c>
      <c r="I774" s="53">
        <v>319675.14</v>
      </c>
      <c r="J774" s="53">
        <v>79.918785</v>
      </c>
      <c r="K774" s="53">
        <v>0</v>
      </c>
      <c r="L774" s="53">
        <v>0</v>
      </c>
      <c r="M774" s="53">
        <v>319675.14</v>
      </c>
      <c r="N774" s="53">
        <v>0</v>
      </c>
      <c r="O774" s="53">
        <v>319675.14</v>
      </c>
      <c r="P774" s="53">
        <v>0</v>
      </c>
      <c r="Q774" s="53">
        <v>0</v>
      </c>
      <c r="R774" s="53">
        <v>0</v>
      </c>
      <c r="S774" s="3" t="s">
        <v>56</v>
      </c>
      <c r="T774" s="3" t="s">
        <v>57</v>
      </c>
      <c r="U774" s="3" t="s">
        <v>58</v>
      </c>
      <c r="V774" s="3" t="s">
        <v>57</v>
      </c>
      <c r="W774" s="3" t="s">
        <v>33</v>
      </c>
      <c r="X774" s="3" t="s">
        <v>59</v>
      </c>
      <c r="Y774" s="3" t="s">
        <v>317</v>
      </c>
      <c r="Z774" s="54">
        <v>45199</v>
      </c>
      <c r="AA774" s="54">
        <v>45657</v>
      </c>
      <c r="AB774" s="3" t="s">
        <v>36</v>
      </c>
      <c r="AC774" s="53">
        <v>400000</v>
      </c>
      <c r="AD774" s="3" t="s">
        <v>58</v>
      </c>
      <c r="AE774" s="3" t="s">
        <v>37</v>
      </c>
    </row>
    <row r="775" spans="1:31" x14ac:dyDescent="0.3">
      <c r="A775" s="3" t="s">
        <v>1682</v>
      </c>
      <c r="B775" s="3" t="s">
        <v>1683</v>
      </c>
      <c r="C775" s="3" t="s">
        <v>1853</v>
      </c>
      <c r="D775" s="53">
        <v>14000000</v>
      </c>
      <c r="E775" s="53">
        <v>14000000</v>
      </c>
      <c r="F775" s="53">
        <v>0</v>
      </c>
      <c r="G775" s="53">
        <v>0</v>
      </c>
      <c r="H775" s="53">
        <v>0</v>
      </c>
      <c r="I775" s="53">
        <v>13977149.890000001</v>
      </c>
      <c r="J775" s="53">
        <v>99.836784928571433</v>
      </c>
      <c r="K775" s="53">
        <v>0</v>
      </c>
      <c r="L775" s="53">
        <v>0</v>
      </c>
      <c r="M775" s="53">
        <v>13977149.890000001</v>
      </c>
      <c r="N775" s="53">
        <v>0</v>
      </c>
      <c r="O775" s="53">
        <v>13977149.890000001</v>
      </c>
      <c r="P775" s="53">
        <v>0</v>
      </c>
      <c r="Q775" s="53">
        <v>0</v>
      </c>
      <c r="R775" s="53">
        <v>0</v>
      </c>
      <c r="S775" s="3" t="s">
        <v>30</v>
      </c>
      <c r="T775" s="3" t="s">
        <v>31</v>
      </c>
      <c r="U775" s="3" t="s">
        <v>32</v>
      </c>
      <c r="V775" s="3" t="s">
        <v>31</v>
      </c>
      <c r="W775" s="3" t="s">
        <v>33</v>
      </c>
      <c r="X775" s="3" t="s">
        <v>34</v>
      </c>
      <c r="Y775" s="3" t="s">
        <v>35</v>
      </c>
      <c r="Z775" s="54">
        <v>45247</v>
      </c>
      <c r="AA775" s="54">
        <v>45747</v>
      </c>
      <c r="AB775" s="3" t="s">
        <v>36</v>
      </c>
      <c r="AC775" s="53">
        <v>14000000</v>
      </c>
      <c r="AD775" s="3" t="s">
        <v>32</v>
      </c>
      <c r="AE775" s="3" t="s">
        <v>37</v>
      </c>
    </row>
    <row r="776" spans="1:31" x14ac:dyDescent="0.3">
      <c r="A776" s="3" t="s">
        <v>1632</v>
      </c>
      <c r="B776" s="3" t="s">
        <v>1633</v>
      </c>
      <c r="C776" s="3" t="s">
        <v>1860</v>
      </c>
      <c r="D776" s="53">
        <v>2500000</v>
      </c>
      <c r="E776" s="53">
        <v>2500000</v>
      </c>
      <c r="F776" s="53">
        <v>0</v>
      </c>
      <c r="G776" s="53">
        <v>0</v>
      </c>
      <c r="H776" s="53">
        <v>0</v>
      </c>
      <c r="I776" s="53">
        <v>2383519.2999999998</v>
      </c>
      <c r="J776" s="53">
        <v>95.340771999999987</v>
      </c>
      <c r="K776" s="53">
        <v>0</v>
      </c>
      <c r="L776" s="53">
        <v>0</v>
      </c>
      <c r="M776" s="53">
        <v>2383519.2999999998</v>
      </c>
      <c r="N776" s="53">
        <v>0</v>
      </c>
      <c r="O776" s="53">
        <v>2383519.2999999998</v>
      </c>
      <c r="P776" s="53">
        <v>0</v>
      </c>
      <c r="Q776" s="53">
        <v>0</v>
      </c>
      <c r="R776" s="53">
        <v>0</v>
      </c>
      <c r="S776" s="3" t="s">
        <v>111</v>
      </c>
      <c r="T776" s="3" t="s">
        <v>112</v>
      </c>
      <c r="U776" s="3" t="s">
        <v>113</v>
      </c>
      <c r="V776" s="3" t="s">
        <v>112</v>
      </c>
      <c r="W776" s="3" t="s">
        <v>33</v>
      </c>
      <c r="X776" s="3" t="s">
        <v>114</v>
      </c>
      <c r="Y776" s="3" t="s">
        <v>35</v>
      </c>
      <c r="Z776" s="54">
        <v>45199</v>
      </c>
      <c r="AA776" s="54">
        <v>45657</v>
      </c>
      <c r="AB776" s="3" t="s">
        <v>36</v>
      </c>
      <c r="AC776" s="53">
        <v>2500000</v>
      </c>
      <c r="AD776" s="3" t="s">
        <v>113</v>
      </c>
      <c r="AE776" s="3" t="s">
        <v>37</v>
      </c>
    </row>
    <row r="777" spans="1:31" x14ac:dyDescent="0.3">
      <c r="A777" s="3" t="s">
        <v>1640</v>
      </c>
      <c r="B777" s="3" t="s">
        <v>1641</v>
      </c>
      <c r="C777" s="3" t="s">
        <v>1854</v>
      </c>
      <c r="D777" s="53">
        <v>6800000</v>
      </c>
      <c r="E777" s="53">
        <v>6800000</v>
      </c>
      <c r="F777" s="53">
        <v>0</v>
      </c>
      <c r="G777" s="53">
        <v>0</v>
      </c>
      <c r="H777" s="53">
        <v>0</v>
      </c>
      <c r="I777" s="53">
        <v>6726766.8799999999</v>
      </c>
      <c r="J777" s="53">
        <v>98.923042352941181</v>
      </c>
      <c r="K777" s="53">
        <v>0</v>
      </c>
      <c r="L777" s="53">
        <v>0</v>
      </c>
      <c r="M777" s="53">
        <v>6726766.8799999999</v>
      </c>
      <c r="N777" s="53">
        <v>0</v>
      </c>
      <c r="O777" s="53">
        <v>6726766.8799999999</v>
      </c>
      <c r="P777" s="53">
        <v>0</v>
      </c>
      <c r="Q777" s="53">
        <v>0</v>
      </c>
      <c r="R777" s="53">
        <v>0</v>
      </c>
      <c r="S777" s="3" t="s">
        <v>72</v>
      </c>
      <c r="T777" s="3" t="s">
        <v>41</v>
      </c>
      <c r="U777" s="3" t="s">
        <v>42</v>
      </c>
      <c r="V777" s="3" t="s">
        <v>41</v>
      </c>
      <c r="W777" s="3" t="s">
        <v>33</v>
      </c>
      <c r="X777" s="3" t="s">
        <v>43</v>
      </c>
      <c r="Y777" s="3" t="s">
        <v>83</v>
      </c>
      <c r="Z777" s="54">
        <v>45199</v>
      </c>
      <c r="AA777" s="54">
        <v>45747</v>
      </c>
      <c r="AB777" s="3" t="s">
        <v>36</v>
      </c>
      <c r="AC777" s="53">
        <v>6800000</v>
      </c>
      <c r="AD777" s="3" t="s">
        <v>42</v>
      </c>
      <c r="AE777" s="3" t="s">
        <v>37</v>
      </c>
    </row>
    <row r="778" spans="1:31" x14ac:dyDescent="0.3">
      <c r="A778" s="3" t="s">
        <v>1656</v>
      </c>
      <c r="B778" s="3" t="s">
        <v>1657</v>
      </c>
      <c r="C778" s="3" t="s">
        <v>1858</v>
      </c>
      <c r="D778" s="53">
        <v>12460000</v>
      </c>
      <c r="E778" s="53">
        <v>12460000</v>
      </c>
      <c r="F778" s="53">
        <v>0</v>
      </c>
      <c r="G778" s="53">
        <v>0</v>
      </c>
      <c r="H778" s="53">
        <v>0</v>
      </c>
      <c r="I778" s="53">
        <v>12374684.16</v>
      </c>
      <c r="J778" s="53">
        <v>99.315282182985555</v>
      </c>
      <c r="K778" s="53">
        <v>0</v>
      </c>
      <c r="L778" s="53">
        <v>0</v>
      </c>
      <c r="M778" s="53">
        <v>12374684.16</v>
      </c>
      <c r="N778" s="53">
        <v>0</v>
      </c>
      <c r="O778" s="53">
        <v>12374684.16</v>
      </c>
      <c r="P778" s="53">
        <v>0</v>
      </c>
      <c r="Q778" s="53">
        <v>0</v>
      </c>
      <c r="R778" s="53">
        <v>0</v>
      </c>
      <c r="S778" s="3" t="s">
        <v>1231</v>
      </c>
      <c r="T778" s="3" t="s">
        <v>51</v>
      </c>
      <c r="U778" s="3" t="s">
        <v>52</v>
      </c>
      <c r="V778" s="3" t="s">
        <v>51</v>
      </c>
      <c r="W778" s="3" t="s">
        <v>33</v>
      </c>
      <c r="X778" s="3" t="s">
        <v>53</v>
      </c>
      <c r="Y778" s="3" t="s">
        <v>265</v>
      </c>
      <c r="Z778" s="54">
        <v>45200</v>
      </c>
      <c r="AA778" s="54">
        <v>45930</v>
      </c>
      <c r="AB778" s="3" t="s">
        <v>36</v>
      </c>
      <c r="AC778" s="53">
        <v>12460000</v>
      </c>
      <c r="AD778" s="3" t="s">
        <v>52</v>
      </c>
      <c r="AE778" s="3" t="s">
        <v>37</v>
      </c>
    </row>
    <row r="779" spans="1:31" x14ac:dyDescent="0.3">
      <c r="A779" s="3" t="s">
        <v>1642</v>
      </c>
      <c r="B779" s="3" t="s">
        <v>1643</v>
      </c>
      <c r="C779" s="3" t="s">
        <v>1854</v>
      </c>
      <c r="D779" s="53">
        <v>2500000</v>
      </c>
      <c r="E779" s="53">
        <v>2500000</v>
      </c>
      <c r="F779" s="53">
        <v>0</v>
      </c>
      <c r="G779" s="53">
        <v>0</v>
      </c>
      <c r="H779" s="53">
        <v>0</v>
      </c>
      <c r="I779" s="53">
        <v>2492546.04</v>
      </c>
      <c r="J779" s="53">
        <v>99.701841599999995</v>
      </c>
      <c r="K779" s="53">
        <v>0</v>
      </c>
      <c r="L779" s="53">
        <v>0</v>
      </c>
      <c r="M779" s="53">
        <v>2492546.04</v>
      </c>
      <c r="N779" s="53">
        <v>0</v>
      </c>
      <c r="O779" s="53">
        <v>2492546.04</v>
      </c>
      <c r="P779" s="53">
        <v>0</v>
      </c>
      <c r="Q779" s="53">
        <v>0</v>
      </c>
      <c r="R779" s="53">
        <v>0</v>
      </c>
      <c r="S779" s="3" t="s">
        <v>72</v>
      </c>
      <c r="T779" s="3" t="s">
        <v>41</v>
      </c>
      <c r="U779" s="3" t="s">
        <v>42</v>
      </c>
      <c r="V779" s="3" t="s">
        <v>41</v>
      </c>
      <c r="W779" s="3" t="s">
        <v>33</v>
      </c>
      <c r="X779" s="3" t="s">
        <v>43</v>
      </c>
      <c r="Y779" s="3" t="s">
        <v>35</v>
      </c>
      <c r="Z779" s="54">
        <v>45199</v>
      </c>
      <c r="AA779" s="54">
        <v>45657</v>
      </c>
      <c r="AB779" s="3" t="s">
        <v>36</v>
      </c>
      <c r="AC779" s="53">
        <v>2500000</v>
      </c>
      <c r="AD779" s="3" t="s">
        <v>42</v>
      </c>
      <c r="AE779" s="3" t="s">
        <v>37</v>
      </c>
    </row>
    <row r="780" spans="1:31" x14ac:dyDescent="0.3">
      <c r="A780" s="3" t="s">
        <v>1646</v>
      </c>
      <c r="B780" s="3" t="s">
        <v>1647</v>
      </c>
      <c r="C780" s="3" t="s">
        <v>1855</v>
      </c>
      <c r="D780" s="53">
        <v>1700000</v>
      </c>
      <c r="E780" s="53">
        <v>1700000</v>
      </c>
      <c r="F780" s="53">
        <v>0</v>
      </c>
      <c r="G780" s="53">
        <v>0</v>
      </c>
      <c r="H780" s="53">
        <v>0</v>
      </c>
      <c r="I780" s="53">
        <v>1699422.44</v>
      </c>
      <c r="J780" s="53">
        <v>99.966025882352938</v>
      </c>
      <c r="K780" s="53">
        <v>0</v>
      </c>
      <c r="L780" s="53">
        <v>0</v>
      </c>
      <c r="M780" s="53">
        <v>1699422.44</v>
      </c>
      <c r="N780" s="53">
        <v>0</v>
      </c>
      <c r="O780" s="53">
        <v>1699422.44</v>
      </c>
      <c r="P780" s="53">
        <v>0</v>
      </c>
      <c r="Q780" s="53">
        <v>0</v>
      </c>
      <c r="R780" s="53">
        <v>0</v>
      </c>
      <c r="S780" s="3" t="s">
        <v>286</v>
      </c>
      <c r="T780" s="3" t="s">
        <v>57</v>
      </c>
      <c r="U780" s="3" t="s">
        <v>58</v>
      </c>
      <c r="V780" s="3" t="s">
        <v>57</v>
      </c>
      <c r="W780" s="3" t="s">
        <v>33</v>
      </c>
      <c r="X780" s="3" t="s">
        <v>59</v>
      </c>
      <c r="Y780" s="3" t="s">
        <v>265</v>
      </c>
      <c r="Z780" s="54">
        <v>45199</v>
      </c>
      <c r="AA780" s="54">
        <v>45565</v>
      </c>
      <c r="AB780" s="3" t="s">
        <v>36</v>
      </c>
      <c r="AC780" s="53">
        <v>1700000</v>
      </c>
      <c r="AD780" s="3" t="s">
        <v>58</v>
      </c>
      <c r="AE780" s="3" t="s">
        <v>37</v>
      </c>
    </row>
    <row r="781" spans="1:31" x14ac:dyDescent="0.3">
      <c r="A781" s="3" t="s">
        <v>1644</v>
      </c>
      <c r="B781" s="3" t="s">
        <v>1645</v>
      </c>
      <c r="C781" s="3" t="s">
        <v>1855</v>
      </c>
      <c r="D781" s="53">
        <v>0</v>
      </c>
      <c r="E781" s="53">
        <v>0</v>
      </c>
      <c r="F781" s="53">
        <v>0</v>
      </c>
      <c r="G781" s="53">
        <v>0</v>
      </c>
      <c r="H781" s="53">
        <v>0</v>
      </c>
      <c r="I781" s="53">
        <v>0</v>
      </c>
      <c r="J781" s="53" t="e">
        <v>#DIV/0!</v>
      </c>
      <c r="K781" s="53">
        <v>0</v>
      </c>
      <c r="L781" s="53">
        <v>0</v>
      </c>
      <c r="M781" s="53">
        <v>0</v>
      </c>
      <c r="N781" s="53">
        <v>0</v>
      </c>
      <c r="O781" s="53">
        <v>0</v>
      </c>
      <c r="P781" s="53">
        <v>0</v>
      </c>
      <c r="Q781" s="53">
        <v>0</v>
      </c>
      <c r="R781" s="53">
        <v>0</v>
      </c>
      <c r="S781" s="3" t="s">
        <v>56</v>
      </c>
      <c r="T781" s="3" t="s">
        <v>57</v>
      </c>
      <c r="U781" s="3" t="s">
        <v>58</v>
      </c>
      <c r="V781" s="3" t="s">
        <v>57</v>
      </c>
      <c r="W781" s="3" t="s">
        <v>33</v>
      </c>
      <c r="X781" s="3" t="s">
        <v>59</v>
      </c>
      <c r="Y781" s="3" t="s">
        <v>86</v>
      </c>
      <c r="Z781" s="54">
        <v>45199</v>
      </c>
      <c r="AA781" s="54">
        <v>45657</v>
      </c>
      <c r="AB781" s="3" t="s">
        <v>36</v>
      </c>
      <c r="AC781" s="53">
        <v>1500000</v>
      </c>
      <c r="AD781" s="3" t="s">
        <v>58</v>
      </c>
      <c r="AE781" s="3" t="s">
        <v>37</v>
      </c>
    </row>
    <row r="782" spans="1:31" x14ac:dyDescent="0.3">
      <c r="A782" s="3" t="s">
        <v>1650</v>
      </c>
      <c r="B782" s="3" t="s">
        <v>1651</v>
      </c>
      <c r="C782" s="3" t="s">
        <v>1853</v>
      </c>
      <c r="D782" s="53">
        <v>1364000</v>
      </c>
      <c r="E782" s="53">
        <v>1364000</v>
      </c>
      <c r="F782" s="53">
        <v>0</v>
      </c>
      <c r="G782" s="53">
        <v>0</v>
      </c>
      <c r="H782" s="53">
        <v>0</v>
      </c>
      <c r="I782" s="53">
        <v>1346868.89</v>
      </c>
      <c r="J782" s="53">
        <v>98.74405351906158</v>
      </c>
      <c r="K782" s="53">
        <v>0</v>
      </c>
      <c r="L782" s="53">
        <v>0</v>
      </c>
      <c r="M782" s="53">
        <v>1346868.89</v>
      </c>
      <c r="N782" s="53">
        <v>0</v>
      </c>
      <c r="O782" s="53">
        <v>1346868.89</v>
      </c>
      <c r="P782" s="53">
        <v>0</v>
      </c>
      <c r="Q782" s="53">
        <v>0</v>
      </c>
      <c r="R782" s="53">
        <v>0</v>
      </c>
      <c r="S782" s="3" t="s">
        <v>391</v>
      </c>
      <c r="T782" s="3" t="s">
        <v>31</v>
      </c>
      <c r="U782" s="3" t="s">
        <v>32</v>
      </c>
      <c r="V782" s="3" t="s">
        <v>31</v>
      </c>
      <c r="W782" s="3" t="s">
        <v>33</v>
      </c>
      <c r="X782" s="3" t="s">
        <v>34</v>
      </c>
      <c r="Y782" s="3" t="s">
        <v>265</v>
      </c>
      <c r="Z782" s="54">
        <v>45191</v>
      </c>
      <c r="AA782" s="54">
        <v>45381</v>
      </c>
      <c r="AB782" s="3" t="s">
        <v>36</v>
      </c>
      <c r="AC782" s="53">
        <v>1364000</v>
      </c>
      <c r="AD782" s="3" t="s">
        <v>32</v>
      </c>
      <c r="AE782" s="3" t="s">
        <v>37</v>
      </c>
    </row>
    <row r="783" spans="1:31" x14ac:dyDescent="0.3">
      <c r="A783" s="3" t="s">
        <v>1648</v>
      </c>
      <c r="B783" s="3" t="s">
        <v>1649</v>
      </c>
      <c r="C783" s="3" t="s">
        <v>1854</v>
      </c>
      <c r="D783" s="53">
        <v>2800000</v>
      </c>
      <c r="E783" s="53">
        <v>2800000</v>
      </c>
      <c r="F783" s="53">
        <v>0</v>
      </c>
      <c r="G783" s="53">
        <v>0</v>
      </c>
      <c r="H783" s="53">
        <v>0</v>
      </c>
      <c r="I783" s="53">
        <v>2684613.77</v>
      </c>
      <c r="J783" s="53">
        <v>95.879063214285722</v>
      </c>
      <c r="K783" s="53">
        <v>0</v>
      </c>
      <c r="L783" s="53">
        <v>0</v>
      </c>
      <c r="M783" s="53">
        <v>2684613.77</v>
      </c>
      <c r="N783" s="53">
        <v>0</v>
      </c>
      <c r="O783" s="53">
        <v>2684613.77</v>
      </c>
      <c r="P783" s="53">
        <v>0</v>
      </c>
      <c r="Q783" s="53">
        <v>0</v>
      </c>
      <c r="R783" s="53">
        <v>0</v>
      </c>
      <c r="S783" s="3" t="s">
        <v>72</v>
      </c>
      <c r="T783" s="3" t="s">
        <v>41</v>
      </c>
      <c r="U783" s="3" t="s">
        <v>42</v>
      </c>
      <c r="V783" s="3" t="s">
        <v>41</v>
      </c>
      <c r="W783" s="3" t="s">
        <v>33</v>
      </c>
      <c r="X783" s="3" t="s">
        <v>43</v>
      </c>
      <c r="Y783" s="3" t="s">
        <v>35</v>
      </c>
      <c r="Z783" s="54">
        <v>45017</v>
      </c>
      <c r="AA783" s="54">
        <v>45596</v>
      </c>
      <c r="AB783" s="3" t="s">
        <v>36</v>
      </c>
      <c r="AC783" s="53">
        <v>2800000</v>
      </c>
      <c r="AD783" s="3" t="s">
        <v>42</v>
      </c>
      <c r="AE783" s="3" t="s">
        <v>37</v>
      </c>
    </row>
    <row r="784" spans="1:31" x14ac:dyDescent="0.3">
      <c r="A784" s="3" t="s">
        <v>1658</v>
      </c>
      <c r="B784" s="3" t="s">
        <v>1659</v>
      </c>
      <c r="C784" s="3" t="s">
        <v>1855</v>
      </c>
      <c r="D784" s="53">
        <v>1400000</v>
      </c>
      <c r="E784" s="53">
        <v>1400000</v>
      </c>
      <c r="F784" s="53">
        <v>0</v>
      </c>
      <c r="G784" s="53">
        <v>0</v>
      </c>
      <c r="H784" s="53">
        <v>0</v>
      </c>
      <c r="I784" s="53">
        <v>861070.73</v>
      </c>
      <c r="J784" s="53">
        <v>61.505052142857139</v>
      </c>
      <c r="K784" s="53">
        <v>0</v>
      </c>
      <c r="L784" s="53">
        <v>0</v>
      </c>
      <c r="M784" s="53">
        <v>861070.73</v>
      </c>
      <c r="N784" s="53">
        <v>0</v>
      </c>
      <c r="O784" s="53">
        <v>861070.73</v>
      </c>
      <c r="P784" s="53">
        <v>0</v>
      </c>
      <c r="Q784" s="53">
        <v>-14.91</v>
      </c>
      <c r="R784" s="53">
        <v>0</v>
      </c>
      <c r="S784" s="3" t="s">
        <v>56</v>
      </c>
      <c r="T784" s="3" t="s">
        <v>57</v>
      </c>
      <c r="U784" s="3" t="s">
        <v>58</v>
      </c>
      <c r="V784" s="3" t="s">
        <v>57</v>
      </c>
      <c r="W784" s="3" t="s">
        <v>33</v>
      </c>
      <c r="X784" s="3" t="s">
        <v>59</v>
      </c>
      <c r="Y784" s="3" t="s">
        <v>35</v>
      </c>
      <c r="Z784" s="54">
        <v>45219</v>
      </c>
      <c r="AA784" s="54">
        <v>45747</v>
      </c>
      <c r="AB784" s="3" t="s">
        <v>36</v>
      </c>
      <c r="AC784" s="53">
        <v>1400000</v>
      </c>
      <c r="AD784" s="3" t="s">
        <v>58</v>
      </c>
      <c r="AE784" s="3" t="s">
        <v>37</v>
      </c>
    </row>
    <row r="785" spans="1:31" x14ac:dyDescent="0.3">
      <c r="A785" s="3" t="s">
        <v>1660</v>
      </c>
      <c r="B785" s="3" t="s">
        <v>1661</v>
      </c>
      <c r="C785" s="3" t="s">
        <v>1860</v>
      </c>
      <c r="D785" s="53">
        <v>2500000</v>
      </c>
      <c r="E785" s="53">
        <v>2500000</v>
      </c>
      <c r="F785" s="53">
        <v>0</v>
      </c>
      <c r="G785" s="53">
        <v>0</v>
      </c>
      <c r="H785" s="53">
        <v>0</v>
      </c>
      <c r="I785" s="53">
        <v>1800131.81</v>
      </c>
      <c r="J785" s="53">
        <v>72.005272399999996</v>
      </c>
      <c r="K785" s="53">
        <v>0</v>
      </c>
      <c r="L785" s="53">
        <v>0</v>
      </c>
      <c r="M785" s="53">
        <v>1800131.81</v>
      </c>
      <c r="N785" s="53">
        <v>0</v>
      </c>
      <c r="O785" s="53">
        <v>1800131.81</v>
      </c>
      <c r="P785" s="53">
        <v>0</v>
      </c>
      <c r="Q785" s="53">
        <v>-40436.83</v>
      </c>
      <c r="R785" s="53">
        <v>0</v>
      </c>
      <c r="S785" s="3" t="s">
        <v>111</v>
      </c>
      <c r="T785" s="3" t="s">
        <v>112</v>
      </c>
      <c r="U785" s="3" t="s">
        <v>113</v>
      </c>
      <c r="V785" s="3" t="s">
        <v>112</v>
      </c>
      <c r="W785" s="3" t="s">
        <v>33</v>
      </c>
      <c r="X785" s="3" t="s">
        <v>114</v>
      </c>
      <c r="Y785" s="3" t="s">
        <v>35</v>
      </c>
      <c r="Z785" s="54">
        <v>45224</v>
      </c>
      <c r="AA785" s="54">
        <v>45657</v>
      </c>
      <c r="AB785" s="3" t="s">
        <v>36</v>
      </c>
      <c r="AC785" s="53">
        <v>2500000</v>
      </c>
      <c r="AD785" s="3" t="s">
        <v>113</v>
      </c>
      <c r="AE785" s="3" t="s">
        <v>37</v>
      </c>
    </row>
    <row r="786" spans="1:31" x14ac:dyDescent="0.3">
      <c r="A786" s="3" t="s">
        <v>1654</v>
      </c>
      <c r="B786" s="3" t="s">
        <v>1655</v>
      </c>
      <c r="C786" s="3" t="s">
        <v>1856</v>
      </c>
      <c r="D786" s="53">
        <v>2500000</v>
      </c>
      <c r="E786" s="53">
        <v>2500000</v>
      </c>
      <c r="F786" s="53">
        <v>0</v>
      </c>
      <c r="G786" s="53">
        <v>0</v>
      </c>
      <c r="H786" s="53">
        <v>0</v>
      </c>
      <c r="I786" s="53">
        <v>2490649.3199999998</v>
      </c>
      <c r="J786" s="53">
        <v>99.6259728</v>
      </c>
      <c r="K786" s="53">
        <v>0</v>
      </c>
      <c r="L786" s="53">
        <v>0</v>
      </c>
      <c r="M786" s="53">
        <v>2490649.3199999998</v>
      </c>
      <c r="N786" s="53">
        <v>0</v>
      </c>
      <c r="O786" s="53">
        <v>2490649.3199999998</v>
      </c>
      <c r="P786" s="53">
        <v>0</v>
      </c>
      <c r="Q786" s="53">
        <v>0</v>
      </c>
      <c r="R786" s="53">
        <v>0</v>
      </c>
      <c r="S786" s="3" t="s">
        <v>881</v>
      </c>
      <c r="T786" s="3" t="s">
        <v>76</v>
      </c>
      <c r="U786" s="3" t="s">
        <v>77</v>
      </c>
      <c r="V786" s="3" t="s">
        <v>76</v>
      </c>
      <c r="W786" s="3" t="s">
        <v>33</v>
      </c>
      <c r="X786" s="3" t="s">
        <v>78</v>
      </c>
      <c r="Y786" s="3" t="s">
        <v>35</v>
      </c>
      <c r="Z786" s="54">
        <v>45170</v>
      </c>
      <c r="AA786" s="54">
        <v>45565</v>
      </c>
      <c r="AB786" s="3" t="s">
        <v>36</v>
      </c>
      <c r="AC786" s="53">
        <v>2500000</v>
      </c>
      <c r="AD786" s="3" t="s">
        <v>77</v>
      </c>
      <c r="AE786" s="3" t="s">
        <v>37</v>
      </c>
    </row>
    <row r="787" spans="1:31" x14ac:dyDescent="0.3">
      <c r="A787" s="3" t="s">
        <v>1652</v>
      </c>
      <c r="B787" s="3" t="s">
        <v>1653</v>
      </c>
      <c r="C787" s="3" t="s">
        <v>1854</v>
      </c>
      <c r="D787" s="53">
        <v>8200000</v>
      </c>
      <c r="E787" s="53">
        <v>8200000</v>
      </c>
      <c r="F787" s="53">
        <v>0</v>
      </c>
      <c r="G787" s="53">
        <v>0</v>
      </c>
      <c r="H787" s="53">
        <v>0</v>
      </c>
      <c r="I787" s="53">
        <v>8172250.4699999997</v>
      </c>
      <c r="J787" s="53">
        <v>99.661591097560972</v>
      </c>
      <c r="K787" s="53">
        <v>0</v>
      </c>
      <c r="L787" s="53">
        <v>0</v>
      </c>
      <c r="M787" s="53">
        <v>8172250.4699999997</v>
      </c>
      <c r="N787" s="53">
        <v>0</v>
      </c>
      <c r="O787" s="53">
        <v>8172250.4699999997</v>
      </c>
      <c r="P787" s="53">
        <v>0</v>
      </c>
      <c r="Q787" s="53">
        <v>0</v>
      </c>
      <c r="R787" s="53">
        <v>0</v>
      </c>
      <c r="S787" s="3" t="s">
        <v>72</v>
      </c>
      <c r="T787" s="3" t="s">
        <v>41</v>
      </c>
      <c r="U787" s="3" t="s">
        <v>42</v>
      </c>
      <c r="V787" s="3" t="s">
        <v>41</v>
      </c>
      <c r="W787" s="3" t="s">
        <v>33</v>
      </c>
      <c r="X787" s="3" t="s">
        <v>43</v>
      </c>
      <c r="Y787" s="3" t="s">
        <v>35</v>
      </c>
      <c r="Z787" s="54">
        <v>45225</v>
      </c>
      <c r="AA787" s="54">
        <v>45596</v>
      </c>
      <c r="AB787" s="3" t="s">
        <v>36</v>
      </c>
      <c r="AC787" s="53">
        <v>8200000</v>
      </c>
      <c r="AD787" s="3" t="s">
        <v>42</v>
      </c>
      <c r="AE787" s="3" t="s">
        <v>37</v>
      </c>
    </row>
    <row r="788" spans="1:31" x14ac:dyDescent="0.3">
      <c r="A788" s="3" t="s">
        <v>1684</v>
      </c>
      <c r="B788" s="3" t="s">
        <v>1685</v>
      </c>
      <c r="C788" s="3" t="s">
        <v>1856</v>
      </c>
      <c r="D788" s="53">
        <v>5800000</v>
      </c>
      <c r="E788" s="53">
        <v>5800000</v>
      </c>
      <c r="F788" s="53">
        <v>0</v>
      </c>
      <c r="G788" s="53">
        <v>0</v>
      </c>
      <c r="H788" s="53">
        <v>0</v>
      </c>
      <c r="I788" s="53">
        <v>5796740.3399999999</v>
      </c>
      <c r="J788" s="53">
        <v>99.943798965517246</v>
      </c>
      <c r="K788" s="53">
        <v>0</v>
      </c>
      <c r="L788" s="53">
        <v>0</v>
      </c>
      <c r="M788" s="53">
        <v>5796740.3399999999</v>
      </c>
      <c r="N788" s="53">
        <v>0</v>
      </c>
      <c r="O788" s="53">
        <v>5796740.3399999999</v>
      </c>
      <c r="P788" s="53">
        <v>0</v>
      </c>
      <c r="Q788" s="53">
        <v>0</v>
      </c>
      <c r="R788" s="53">
        <v>0</v>
      </c>
      <c r="S788" s="3" t="s">
        <v>881</v>
      </c>
      <c r="T788" s="3" t="s">
        <v>76</v>
      </c>
      <c r="U788" s="3" t="s">
        <v>77</v>
      </c>
      <c r="V788" s="3" t="s">
        <v>76</v>
      </c>
      <c r="W788" s="3" t="s">
        <v>33</v>
      </c>
      <c r="X788" s="3" t="s">
        <v>78</v>
      </c>
      <c r="Y788" s="3" t="s">
        <v>83</v>
      </c>
      <c r="Z788" s="54">
        <v>45247</v>
      </c>
      <c r="AA788" s="54">
        <v>45747</v>
      </c>
      <c r="AB788" s="3" t="s">
        <v>36</v>
      </c>
      <c r="AC788" s="53">
        <v>5800000</v>
      </c>
      <c r="AD788" s="3" t="s">
        <v>77</v>
      </c>
      <c r="AE788" s="3" t="s">
        <v>37</v>
      </c>
    </row>
    <row r="789" spans="1:31" x14ac:dyDescent="0.3">
      <c r="A789" s="3" t="s">
        <v>1742</v>
      </c>
      <c r="B789" s="3" t="s">
        <v>1743</v>
      </c>
      <c r="C789" s="3" t="s">
        <v>1860</v>
      </c>
      <c r="D789" s="53">
        <v>7500000</v>
      </c>
      <c r="E789" s="53">
        <v>7500000</v>
      </c>
      <c r="F789" s="53">
        <v>0</v>
      </c>
      <c r="G789" s="53">
        <v>0</v>
      </c>
      <c r="H789" s="53">
        <v>0</v>
      </c>
      <c r="I789" s="53">
        <v>7442566.25</v>
      </c>
      <c r="J789" s="53">
        <v>99.234216666666669</v>
      </c>
      <c r="K789" s="53">
        <v>0</v>
      </c>
      <c r="L789" s="53">
        <v>0</v>
      </c>
      <c r="M789" s="53">
        <v>7442566.25</v>
      </c>
      <c r="N789" s="53">
        <v>0</v>
      </c>
      <c r="O789" s="53">
        <v>7442566.25</v>
      </c>
      <c r="P789" s="53">
        <v>0</v>
      </c>
      <c r="Q789" s="53">
        <v>0</v>
      </c>
      <c r="R789" s="53">
        <v>0</v>
      </c>
      <c r="S789" s="3" t="s">
        <v>111</v>
      </c>
      <c r="T789" s="3" t="s">
        <v>112</v>
      </c>
      <c r="U789" s="3" t="s">
        <v>113</v>
      </c>
      <c r="V789" s="3" t="s">
        <v>112</v>
      </c>
      <c r="W789" s="3" t="s">
        <v>33</v>
      </c>
      <c r="X789" s="3" t="s">
        <v>114</v>
      </c>
      <c r="Y789" s="3" t="s">
        <v>44</v>
      </c>
      <c r="Z789" s="54">
        <v>45260</v>
      </c>
      <c r="AA789" s="54">
        <v>45747</v>
      </c>
      <c r="AB789" s="3" t="s">
        <v>36</v>
      </c>
      <c r="AC789" s="53">
        <v>7500000</v>
      </c>
      <c r="AD789" s="3" t="s">
        <v>113</v>
      </c>
      <c r="AE789" s="3" t="s">
        <v>37</v>
      </c>
    </row>
    <row r="790" spans="1:31" x14ac:dyDescent="0.3">
      <c r="A790" s="3" t="s">
        <v>1662</v>
      </c>
      <c r="B790" s="3" t="s">
        <v>1663</v>
      </c>
      <c r="C790" s="3" t="s">
        <v>1856</v>
      </c>
      <c r="D790" s="53">
        <v>7025000</v>
      </c>
      <c r="E790" s="53">
        <v>7025000</v>
      </c>
      <c r="F790" s="53">
        <v>0</v>
      </c>
      <c r="G790" s="53">
        <v>0</v>
      </c>
      <c r="H790" s="53">
        <v>0</v>
      </c>
      <c r="I790" s="53">
        <v>7013595.2699999996</v>
      </c>
      <c r="J790" s="53">
        <v>99.837655088967963</v>
      </c>
      <c r="K790" s="53">
        <v>0</v>
      </c>
      <c r="L790" s="53">
        <v>0</v>
      </c>
      <c r="M790" s="53">
        <v>7013595.2699999996</v>
      </c>
      <c r="N790" s="53">
        <v>0</v>
      </c>
      <c r="O790" s="53">
        <v>7013595.2699999996</v>
      </c>
      <c r="P790" s="53">
        <v>0</v>
      </c>
      <c r="Q790" s="53">
        <v>0</v>
      </c>
      <c r="R790" s="53">
        <v>0</v>
      </c>
      <c r="S790" s="3" t="s">
        <v>881</v>
      </c>
      <c r="T790" s="3" t="s">
        <v>76</v>
      </c>
      <c r="U790" s="3" t="s">
        <v>77</v>
      </c>
      <c r="V790" s="3" t="s">
        <v>76</v>
      </c>
      <c r="W790" s="3" t="s">
        <v>33</v>
      </c>
      <c r="X790" s="3" t="s">
        <v>78</v>
      </c>
      <c r="Y790" s="3" t="s">
        <v>265</v>
      </c>
      <c r="Z790" s="54">
        <v>45017</v>
      </c>
      <c r="AA790" s="54">
        <v>45747</v>
      </c>
      <c r="AB790" s="3" t="s">
        <v>36</v>
      </c>
      <c r="AC790" s="53">
        <v>7025000</v>
      </c>
      <c r="AD790" s="3" t="s">
        <v>77</v>
      </c>
      <c r="AE790" s="3" t="s">
        <v>37</v>
      </c>
    </row>
    <row r="791" spans="1:31" x14ac:dyDescent="0.3">
      <c r="A791" s="3" t="s">
        <v>1666</v>
      </c>
      <c r="B791" s="3" t="s">
        <v>1667</v>
      </c>
      <c r="C791" s="3" t="s">
        <v>1855</v>
      </c>
      <c r="D791" s="53">
        <v>500000</v>
      </c>
      <c r="E791" s="53">
        <v>500000</v>
      </c>
      <c r="F791" s="53">
        <v>0</v>
      </c>
      <c r="G791" s="53">
        <v>0</v>
      </c>
      <c r="H791" s="53">
        <v>0</v>
      </c>
      <c r="I791" s="53">
        <v>465991.36</v>
      </c>
      <c r="J791" s="53">
        <v>93.198272000000003</v>
      </c>
      <c r="K791" s="53">
        <v>0</v>
      </c>
      <c r="L791" s="53">
        <v>0</v>
      </c>
      <c r="M791" s="53">
        <v>465991.36</v>
      </c>
      <c r="N791" s="53">
        <v>0</v>
      </c>
      <c r="O791" s="53">
        <v>465991.36</v>
      </c>
      <c r="P791" s="53">
        <v>0</v>
      </c>
      <c r="Q791" s="53">
        <v>0</v>
      </c>
      <c r="R791" s="53">
        <v>0</v>
      </c>
      <c r="S791" s="3" t="s">
        <v>286</v>
      </c>
      <c r="T791" s="3" t="s">
        <v>57</v>
      </c>
      <c r="U791" s="3" t="s">
        <v>58</v>
      </c>
      <c r="V791" s="3" t="s">
        <v>57</v>
      </c>
      <c r="W791" s="3" t="s">
        <v>33</v>
      </c>
      <c r="X791" s="3" t="s">
        <v>59</v>
      </c>
      <c r="Y791" s="3" t="s">
        <v>35</v>
      </c>
      <c r="Z791" s="54">
        <v>45229</v>
      </c>
      <c r="AA791" s="54">
        <v>45657</v>
      </c>
      <c r="AB791" s="3" t="s">
        <v>36</v>
      </c>
      <c r="AC791" s="53">
        <v>500000</v>
      </c>
      <c r="AD791" s="3" t="s">
        <v>58</v>
      </c>
      <c r="AE791" s="3" t="s">
        <v>37</v>
      </c>
    </row>
    <row r="792" spans="1:31" x14ac:dyDescent="0.3">
      <c r="A792" s="3" t="s">
        <v>1664</v>
      </c>
      <c r="B792" s="3" t="s">
        <v>1665</v>
      </c>
      <c r="C792" s="3" t="s">
        <v>1855</v>
      </c>
      <c r="D792" s="53">
        <v>600000</v>
      </c>
      <c r="E792" s="53">
        <v>600000</v>
      </c>
      <c r="F792" s="53">
        <v>0</v>
      </c>
      <c r="G792" s="53">
        <v>0</v>
      </c>
      <c r="H792" s="53">
        <v>0</v>
      </c>
      <c r="I792" s="53">
        <v>584000.09</v>
      </c>
      <c r="J792" s="53">
        <v>97.333348333333333</v>
      </c>
      <c r="K792" s="53">
        <v>0</v>
      </c>
      <c r="L792" s="53">
        <v>0</v>
      </c>
      <c r="M792" s="53">
        <v>584000.09</v>
      </c>
      <c r="N792" s="53">
        <v>0</v>
      </c>
      <c r="O792" s="53">
        <v>584000.09</v>
      </c>
      <c r="P792" s="53">
        <v>0</v>
      </c>
      <c r="Q792" s="53">
        <v>0</v>
      </c>
      <c r="R792" s="53">
        <v>0</v>
      </c>
      <c r="S792" s="3" t="s">
        <v>286</v>
      </c>
      <c r="T792" s="3" t="s">
        <v>57</v>
      </c>
      <c r="U792" s="3" t="s">
        <v>58</v>
      </c>
      <c r="V792" s="3" t="s">
        <v>57</v>
      </c>
      <c r="W792" s="3" t="s">
        <v>33</v>
      </c>
      <c r="X792" s="3" t="s">
        <v>59</v>
      </c>
      <c r="Y792" s="3" t="s">
        <v>35</v>
      </c>
      <c r="Z792" s="54">
        <v>45229</v>
      </c>
      <c r="AA792" s="54">
        <v>45412</v>
      </c>
      <c r="AB792" s="3" t="s">
        <v>36</v>
      </c>
      <c r="AC792" s="53">
        <v>600000</v>
      </c>
      <c r="AD792" s="3" t="s">
        <v>58</v>
      </c>
      <c r="AE792" s="3" t="s">
        <v>37</v>
      </c>
    </row>
    <row r="793" spans="1:31" x14ac:dyDescent="0.3">
      <c r="A793" s="3" t="s">
        <v>1674</v>
      </c>
      <c r="B793" s="3" t="s">
        <v>1675</v>
      </c>
      <c r="C793" s="3" t="s">
        <v>1860</v>
      </c>
      <c r="D793" s="53">
        <v>7020000</v>
      </c>
      <c r="E793" s="53">
        <v>7020000</v>
      </c>
      <c r="F793" s="53">
        <v>0</v>
      </c>
      <c r="G793" s="53">
        <v>0</v>
      </c>
      <c r="H793" s="53">
        <v>0</v>
      </c>
      <c r="I793" s="53">
        <v>6992638.0700000003</v>
      </c>
      <c r="J793" s="53">
        <v>99.610228917378919</v>
      </c>
      <c r="K793" s="53">
        <v>0</v>
      </c>
      <c r="L793" s="53">
        <v>0</v>
      </c>
      <c r="M793" s="53">
        <v>6890985.0700000003</v>
      </c>
      <c r="N793" s="53">
        <v>101653</v>
      </c>
      <c r="O793" s="53">
        <v>6992638.0700000003</v>
      </c>
      <c r="P793" s="53">
        <v>0</v>
      </c>
      <c r="Q793" s="53">
        <v>0</v>
      </c>
      <c r="R793" s="53">
        <v>0</v>
      </c>
      <c r="S793" s="3" t="s">
        <v>111</v>
      </c>
      <c r="T793" s="3" t="s">
        <v>112</v>
      </c>
      <c r="U793" s="3" t="s">
        <v>113</v>
      </c>
      <c r="V793" s="3" t="s">
        <v>112</v>
      </c>
      <c r="W793" s="3" t="s">
        <v>33</v>
      </c>
      <c r="X793" s="3" t="s">
        <v>114</v>
      </c>
      <c r="Y793" s="3" t="s">
        <v>265</v>
      </c>
      <c r="Z793" s="54">
        <v>45231</v>
      </c>
      <c r="AA793" s="54">
        <v>45747</v>
      </c>
      <c r="AB793" s="3" t="s">
        <v>36</v>
      </c>
      <c r="AC793" s="53">
        <v>7020000</v>
      </c>
      <c r="AD793" s="3" t="s">
        <v>113</v>
      </c>
      <c r="AE793" s="3" t="s">
        <v>2231</v>
      </c>
    </row>
    <row r="794" spans="1:31" x14ac:dyDescent="0.3">
      <c r="A794" s="3" t="s">
        <v>1668</v>
      </c>
      <c r="B794" s="3" t="s">
        <v>1669</v>
      </c>
      <c r="C794" s="3" t="s">
        <v>1857</v>
      </c>
      <c r="D794" s="53">
        <v>290800000</v>
      </c>
      <c r="E794" s="53">
        <v>290800000</v>
      </c>
      <c r="F794" s="53">
        <v>0</v>
      </c>
      <c r="G794" s="53">
        <v>0</v>
      </c>
      <c r="H794" s="53">
        <v>0</v>
      </c>
      <c r="I794" s="53">
        <v>288324500</v>
      </c>
      <c r="J794" s="53">
        <v>99.148727647867958</v>
      </c>
      <c r="K794" s="53">
        <v>0</v>
      </c>
      <c r="L794" s="53">
        <v>0</v>
      </c>
      <c r="M794" s="53">
        <v>288324500</v>
      </c>
      <c r="N794" s="53">
        <v>0</v>
      </c>
      <c r="O794" s="53">
        <v>288324500</v>
      </c>
      <c r="P794" s="53">
        <v>0</v>
      </c>
      <c r="Q794" s="53">
        <v>0</v>
      </c>
      <c r="R794" s="53">
        <v>0</v>
      </c>
      <c r="S794" s="3" t="s">
        <v>1001</v>
      </c>
      <c r="T794" s="3" t="s">
        <v>100</v>
      </c>
      <c r="U794" s="3" t="s">
        <v>101</v>
      </c>
      <c r="V794" s="3" t="s">
        <v>100</v>
      </c>
      <c r="W794" s="3" t="s">
        <v>33</v>
      </c>
      <c r="X794" s="3" t="s">
        <v>102</v>
      </c>
      <c r="Y794" s="3" t="s">
        <v>989</v>
      </c>
      <c r="Z794" s="54">
        <v>45017</v>
      </c>
      <c r="AA794" s="54">
        <v>45747</v>
      </c>
      <c r="AB794" s="3" t="s">
        <v>36</v>
      </c>
      <c r="AC794" s="53">
        <v>277000000</v>
      </c>
      <c r="AD794" s="3" t="s">
        <v>101</v>
      </c>
      <c r="AE794" s="3" t="s">
        <v>37</v>
      </c>
    </row>
    <row r="795" spans="1:31" x14ac:dyDescent="0.3">
      <c r="A795" s="3" t="s">
        <v>1670</v>
      </c>
      <c r="B795" s="3" t="s">
        <v>1671</v>
      </c>
      <c r="C795" s="3" t="s">
        <v>1859</v>
      </c>
      <c r="D795" s="53">
        <v>10900000</v>
      </c>
      <c r="E795" s="53">
        <v>10900000</v>
      </c>
      <c r="F795" s="53">
        <v>0</v>
      </c>
      <c r="G795" s="53">
        <v>0</v>
      </c>
      <c r="H795" s="53">
        <v>0</v>
      </c>
      <c r="I795" s="53">
        <v>10591223.859999999</v>
      </c>
      <c r="J795" s="53">
        <v>97.167191376146789</v>
      </c>
      <c r="K795" s="53">
        <v>0</v>
      </c>
      <c r="L795" s="53">
        <v>0</v>
      </c>
      <c r="M795" s="53">
        <v>10591223.859999999</v>
      </c>
      <c r="N795" s="53">
        <v>0</v>
      </c>
      <c r="O795" s="53">
        <v>10591223.859999999</v>
      </c>
      <c r="P795" s="53">
        <v>0</v>
      </c>
      <c r="Q795" s="53">
        <v>0</v>
      </c>
      <c r="R795" s="53">
        <v>0</v>
      </c>
      <c r="S795" s="3" t="s">
        <v>1355</v>
      </c>
      <c r="T795" s="3" t="s">
        <v>162</v>
      </c>
      <c r="U795" s="3" t="s">
        <v>163</v>
      </c>
      <c r="V795" s="3" t="s">
        <v>162</v>
      </c>
      <c r="W795" s="3" t="s">
        <v>33</v>
      </c>
      <c r="X795" s="3" t="s">
        <v>164</v>
      </c>
      <c r="Y795" s="3" t="s">
        <v>35</v>
      </c>
      <c r="Z795" s="54">
        <v>45017</v>
      </c>
      <c r="AA795" s="54">
        <v>45565</v>
      </c>
      <c r="AB795" s="3" t="s">
        <v>36</v>
      </c>
      <c r="AC795" s="53">
        <v>10900000</v>
      </c>
      <c r="AD795" s="3" t="s">
        <v>163</v>
      </c>
      <c r="AE795" s="3" t="s">
        <v>37</v>
      </c>
    </row>
    <row r="796" spans="1:31" x14ac:dyDescent="0.3">
      <c r="A796" s="3" t="s">
        <v>1678</v>
      </c>
      <c r="B796" s="3" t="s">
        <v>1679</v>
      </c>
      <c r="C796" s="3" t="s">
        <v>1860</v>
      </c>
      <c r="D796" s="53">
        <v>11400000</v>
      </c>
      <c r="E796" s="53">
        <v>11400000</v>
      </c>
      <c r="F796" s="53">
        <v>0</v>
      </c>
      <c r="G796" s="53">
        <v>0</v>
      </c>
      <c r="H796" s="53">
        <v>0</v>
      </c>
      <c r="I796" s="53">
        <v>10534043.189999999</v>
      </c>
      <c r="J796" s="53">
        <v>92.403887631578939</v>
      </c>
      <c r="K796" s="53">
        <v>0</v>
      </c>
      <c r="L796" s="53">
        <v>0</v>
      </c>
      <c r="M796" s="53">
        <v>10534043.189999999</v>
      </c>
      <c r="N796" s="53">
        <v>0</v>
      </c>
      <c r="O796" s="53">
        <v>10534043.189999999</v>
      </c>
      <c r="P796" s="53">
        <v>0</v>
      </c>
      <c r="Q796" s="53">
        <v>0</v>
      </c>
      <c r="R796" s="53">
        <v>0</v>
      </c>
      <c r="S796" s="3" t="s">
        <v>111</v>
      </c>
      <c r="T796" s="3" t="s">
        <v>112</v>
      </c>
      <c r="U796" s="3" t="s">
        <v>113</v>
      </c>
      <c r="V796" s="3" t="s">
        <v>112</v>
      </c>
      <c r="W796" s="3" t="s">
        <v>33</v>
      </c>
      <c r="X796" s="3" t="s">
        <v>114</v>
      </c>
      <c r="Y796" s="3" t="s">
        <v>35</v>
      </c>
      <c r="Z796" s="54">
        <v>45231</v>
      </c>
      <c r="AA796" s="54">
        <v>45747</v>
      </c>
      <c r="AB796" s="3" t="s">
        <v>36</v>
      </c>
      <c r="AC796" s="53">
        <v>11400000</v>
      </c>
      <c r="AD796" s="3" t="s">
        <v>113</v>
      </c>
      <c r="AE796" s="3" t="s">
        <v>37</v>
      </c>
    </row>
    <row r="797" spans="1:31" x14ac:dyDescent="0.3">
      <c r="A797" s="3" t="s">
        <v>1672</v>
      </c>
      <c r="B797" s="3" t="s">
        <v>1673</v>
      </c>
      <c r="C797" s="3" t="s">
        <v>1859</v>
      </c>
      <c r="D797" s="53">
        <v>1000000</v>
      </c>
      <c r="E797" s="53">
        <v>1000000</v>
      </c>
      <c r="F797" s="53">
        <v>0</v>
      </c>
      <c r="G797" s="53">
        <v>0</v>
      </c>
      <c r="H797" s="53">
        <v>0</v>
      </c>
      <c r="I797" s="53">
        <v>930372.63</v>
      </c>
      <c r="J797" s="53">
        <v>93.037262999999996</v>
      </c>
      <c r="K797" s="53">
        <v>0</v>
      </c>
      <c r="L797" s="53">
        <v>0</v>
      </c>
      <c r="M797" s="53">
        <v>930372.63</v>
      </c>
      <c r="N797" s="53">
        <v>0</v>
      </c>
      <c r="O797" s="53">
        <v>930372.63</v>
      </c>
      <c r="P797" s="53">
        <v>0</v>
      </c>
      <c r="Q797" s="53">
        <v>0</v>
      </c>
      <c r="R797" s="53">
        <v>0</v>
      </c>
      <c r="S797" s="3" t="s">
        <v>1355</v>
      </c>
      <c r="T797" s="3" t="s">
        <v>162</v>
      </c>
      <c r="U797" s="3" t="s">
        <v>163</v>
      </c>
      <c r="V797" s="3" t="s">
        <v>162</v>
      </c>
      <c r="W797" s="3" t="s">
        <v>33</v>
      </c>
      <c r="X797" s="3" t="s">
        <v>164</v>
      </c>
      <c r="Y797" s="3" t="s">
        <v>44</v>
      </c>
      <c r="Z797" s="54">
        <v>45017</v>
      </c>
      <c r="AA797" s="54">
        <v>45382</v>
      </c>
      <c r="AB797" s="3" t="s">
        <v>36</v>
      </c>
      <c r="AC797" s="53">
        <v>1000000</v>
      </c>
      <c r="AD797" s="3" t="s">
        <v>163</v>
      </c>
      <c r="AE797" s="3" t="s">
        <v>37</v>
      </c>
    </row>
    <row r="798" spans="1:31" x14ac:dyDescent="0.3">
      <c r="A798" s="3" t="s">
        <v>1676</v>
      </c>
      <c r="B798" s="3" t="s">
        <v>1677</v>
      </c>
      <c r="C798" s="3" t="s">
        <v>1854</v>
      </c>
      <c r="D798" s="53">
        <v>11100000</v>
      </c>
      <c r="E798" s="53">
        <v>11100000</v>
      </c>
      <c r="F798" s="53">
        <v>0</v>
      </c>
      <c r="G798" s="53">
        <v>0</v>
      </c>
      <c r="H798" s="53">
        <v>0</v>
      </c>
      <c r="I798" s="53">
        <v>11041973.529999999</v>
      </c>
      <c r="J798" s="53">
        <v>99.477239009008997</v>
      </c>
      <c r="K798" s="53">
        <v>0</v>
      </c>
      <c r="L798" s="53">
        <v>0</v>
      </c>
      <c r="M798" s="53">
        <v>11041973.529999999</v>
      </c>
      <c r="N798" s="53">
        <v>0</v>
      </c>
      <c r="O798" s="53">
        <v>11041973.529999999</v>
      </c>
      <c r="P798" s="53">
        <v>0</v>
      </c>
      <c r="Q798" s="53">
        <v>0</v>
      </c>
      <c r="R798" s="53">
        <v>0</v>
      </c>
      <c r="S798" s="3" t="s">
        <v>72</v>
      </c>
      <c r="T798" s="3" t="s">
        <v>41</v>
      </c>
      <c r="U798" s="3" t="s">
        <v>42</v>
      </c>
      <c r="V798" s="3" t="s">
        <v>41</v>
      </c>
      <c r="W798" s="3" t="s">
        <v>33</v>
      </c>
      <c r="X798" s="3" t="s">
        <v>43</v>
      </c>
      <c r="Y798" s="3" t="s">
        <v>35</v>
      </c>
      <c r="Z798" s="54">
        <v>45236</v>
      </c>
      <c r="AA798" s="54">
        <v>45626</v>
      </c>
      <c r="AB798" s="3" t="s">
        <v>36</v>
      </c>
      <c r="AC798" s="53">
        <v>11100000</v>
      </c>
      <c r="AD798" s="3" t="s">
        <v>42</v>
      </c>
      <c r="AE798" s="3" t="s">
        <v>37</v>
      </c>
    </row>
    <row r="799" spans="1:31" x14ac:dyDescent="0.3">
      <c r="A799" s="3" t="s">
        <v>1698</v>
      </c>
      <c r="B799" s="3" t="s">
        <v>1699</v>
      </c>
      <c r="C799" s="3" t="s">
        <v>1854</v>
      </c>
      <c r="D799" s="53">
        <v>800000</v>
      </c>
      <c r="E799" s="53">
        <v>800000</v>
      </c>
      <c r="F799" s="53">
        <v>0</v>
      </c>
      <c r="G799" s="53">
        <v>0</v>
      </c>
      <c r="H799" s="53">
        <v>0</v>
      </c>
      <c r="I799" s="53">
        <v>539057.37</v>
      </c>
      <c r="J799" s="53">
        <v>67.382171249999999</v>
      </c>
      <c r="K799" s="53">
        <v>0</v>
      </c>
      <c r="L799" s="53">
        <v>0</v>
      </c>
      <c r="M799" s="53">
        <v>539057.37</v>
      </c>
      <c r="N799" s="53">
        <v>0</v>
      </c>
      <c r="O799" s="53">
        <v>539057.37</v>
      </c>
      <c r="P799" s="53">
        <v>0</v>
      </c>
      <c r="Q799" s="53">
        <v>0</v>
      </c>
      <c r="R799" s="53">
        <v>0</v>
      </c>
      <c r="S799" s="3" t="s">
        <v>72</v>
      </c>
      <c r="T799" s="3" t="s">
        <v>41</v>
      </c>
      <c r="U799" s="3" t="s">
        <v>42</v>
      </c>
      <c r="V799" s="3" t="s">
        <v>41</v>
      </c>
      <c r="W799" s="3" t="s">
        <v>33</v>
      </c>
      <c r="X799" s="3" t="s">
        <v>43</v>
      </c>
      <c r="Y799" s="3" t="s">
        <v>35</v>
      </c>
      <c r="Z799" s="54">
        <v>45241</v>
      </c>
      <c r="AA799" s="54">
        <v>45626</v>
      </c>
      <c r="AB799" s="3" t="s">
        <v>36</v>
      </c>
      <c r="AC799" s="53">
        <v>800000</v>
      </c>
      <c r="AD799" s="3" t="s">
        <v>42</v>
      </c>
      <c r="AE799" s="3" t="s">
        <v>37</v>
      </c>
    </row>
    <row r="800" spans="1:31" x14ac:dyDescent="0.3">
      <c r="A800" s="3" t="s">
        <v>1706</v>
      </c>
      <c r="B800" s="3" t="s">
        <v>1707</v>
      </c>
      <c r="C800" s="3" t="s">
        <v>1854</v>
      </c>
      <c r="D800" s="53">
        <v>3200000</v>
      </c>
      <c r="E800" s="53">
        <v>3200000</v>
      </c>
      <c r="F800" s="53">
        <v>0</v>
      </c>
      <c r="G800" s="53">
        <v>0</v>
      </c>
      <c r="H800" s="53">
        <v>0</v>
      </c>
      <c r="I800" s="53">
        <v>2804294.77</v>
      </c>
      <c r="J800" s="53">
        <v>87.634211562499999</v>
      </c>
      <c r="K800" s="53">
        <v>0</v>
      </c>
      <c r="L800" s="53">
        <v>0</v>
      </c>
      <c r="M800" s="53">
        <v>2804294.77</v>
      </c>
      <c r="N800" s="53">
        <v>0</v>
      </c>
      <c r="O800" s="53">
        <v>2804294.77</v>
      </c>
      <c r="P800" s="53">
        <v>0</v>
      </c>
      <c r="Q800" s="53">
        <v>0</v>
      </c>
      <c r="R800" s="53">
        <v>0</v>
      </c>
      <c r="S800" s="3" t="s">
        <v>72</v>
      </c>
      <c r="T800" s="3" t="s">
        <v>41</v>
      </c>
      <c r="U800" s="3" t="s">
        <v>42</v>
      </c>
      <c r="V800" s="3" t="s">
        <v>41</v>
      </c>
      <c r="W800" s="3" t="s">
        <v>33</v>
      </c>
      <c r="X800" s="3" t="s">
        <v>43</v>
      </c>
      <c r="Y800" s="3" t="s">
        <v>35</v>
      </c>
      <c r="Z800" s="54">
        <v>45241</v>
      </c>
      <c r="AA800" s="54">
        <v>45626</v>
      </c>
      <c r="AB800" s="3" t="s">
        <v>36</v>
      </c>
      <c r="AC800" s="53">
        <v>3200000</v>
      </c>
      <c r="AD800" s="3" t="s">
        <v>42</v>
      </c>
      <c r="AE800" s="3" t="s">
        <v>37</v>
      </c>
    </row>
    <row r="801" spans="1:31" x14ac:dyDescent="0.3">
      <c r="A801" s="3" t="s">
        <v>1708</v>
      </c>
      <c r="B801" s="3" t="s">
        <v>1709</v>
      </c>
      <c r="C801" s="3" t="s">
        <v>1854</v>
      </c>
      <c r="D801" s="53">
        <v>3000000</v>
      </c>
      <c r="E801" s="53">
        <v>3000000</v>
      </c>
      <c r="F801" s="53">
        <v>0</v>
      </c>
      <c r="G801" s="53">
        <v>0</v>
      </c>
      <c r="H801" s="53">
        <v>0</v>
      </c>
      <c r="I801" s="53">
        <v>2911864.68</v>
      </c>
      <c r="J801" s="53">
        <v>97.062156000000002</v>
      </c>
      <c r="K801" s="53">
        <v>0</v>
      </c>
      <c r="L801" s="53">
        <v>0</v>
      </c>
      <c r="M801" s="53">
        <v>2911864.68</v>
      </c>
      <c r="N801" s="53">
        <v>0</v>
      </c>
      <c r="O801" s="53">
        <v>2911864.68</v>
      </c>
      <c r="P801" s="53">
        <v>0</v>
      </c>
      <c r="Q801" s="53">
        <v>-27413.34</v>
      </c>
      <c r="R801" s="53">
        <v>0</v>
      </c>
      <c r="S801" s="3" t="s">
        <v>72</v>
      </c>
      <c r="T801" s="3" t="s">
        <v>41</v>
      </c>
      <c r="U801" s="3" t="s">
        <v>42</v>
      </c>
      <c r="V801" s="3" t="s">
        <v>41</v>
      </c>
      <c r="W801" s="3" t="s">
        <v>33</v>
      </c>
      <c r="X801" s="3" t="s">
        <v>43</v>
      </c>
      <c r="Y801" s="3" t="s">
        <v>35</v>
      </c>
      <c r="Z801" s="54">
        <v>45241</v>
      </c>
      <c r="AA801" s="54">
        <v>45626</v>
      </c>
      <c r="AB801" s="3" t="s">
        <v>36</v>
      </c>
      <c r="AC801" s="53">
        <v>3000000</v>
      </c>
      <c r="AD801" s="3" t="s">
        <v>42</v>
      </c>
      <c r="AE801" s="3" t="s">
        <v>37</v>
      </c>
    </row>
    <row r="802" spans="1:31" x14ac:dyDescent="0.3">
      <c r="A802" s="3" t="s">
        <v>1724</v>
      </c>
      <c r="B802" s="3" t="s">
        <v>1725</v>
      </c>
      <c r="C802" s="3" t="s">
        <v>1853</v>
      </c>
      <c r="D802" s="53">
        <v>14800000</v>
      </c>
      <c r="E802" s="53">
        <v>14800000</v>
      </c>
      <c r="F802" s="53">
        <v>0</v>
      </c>
      <c r="G802" s="53">
        <v>0</v>
      </c>
      <c r="H802" s="53">
        <v>0</v>
      </c>
      <c r="I802" s="53">
        <v>14777393.35</v>
      </c>
      <c r="J802" s="53">
        <v>99.847252364864858</v>
      </c>
      <c r="K802" s="53">
        <v>0</v>
      </c>
      <c r="L802" s="53">
        <v>0</v>
      </c>
      <c r="M802" s="53">
        <v>14777393.35</v>
      </c>
      <c r="N802" s="53">
        <v>0</v>
      </c>
      <c r="O802" s="53">
        <v>14777393.35</v>
      </c>
      <c r="P802" s="53">
        <v>0</v>
      </c>
      <c r="Q802" s="53">
        <v>0</v>
      </c>
      <c r="R802" s="53">
        <v>0</v>
      </c>
      <c r="S802" s="3" t="s">
        <v>391</v>
      </c>
      <c r="T802" s="3" t="s">
        <v>31</v>
      </c>
      <c r="U802" s="3" t="s">
        <v>32</v>
      </c>
      <c r="V802" s="3" t="s">
        <v>31</v>
      </c>
      <c r="W802" s="3" t="s">
        <v>33</v>
      </c>
      <c r="X802" s="3" t="s">
        <v>34</v>
      </c>
      <c r="Y802" s="3" t="s">
        <v>35</v>
      </c>
      <c r="Z802" s="54">
        <v>45017</v>
      </c>
      <c r="AA802" s="54">
        <v>45747</v>
      </c>
      <c r="AB802" s="3" t="s">
        <v>36</v>
      </c>
      <c r="AC802" s="53">
        <v>14800000</v>
      </c>
      <c r="AD802" s="3" t="s">
        <v>32</v>
      </c>
      <c r="AE802" s="3" t="s">
        <v>45</v>
      </c>
    </row>
    <row r="803" spans="1:31" x14ac:dyDescent="0.3">
      <c r="A803" s="3" t="s">
        <v>1688</v>
      </c>
      <c r="B803" s="3" t="s">
        <v>1689</v>
      </c>
      <c r="C803" s="3" t="s">
        <v>1853</v>
      </c>
      <c r="D803" s="53">
        <v>4300000</v>
      </c>
      <c r="E803" s="53">
        <v>4300000</v>
      </c>
      <c r="F803" s="53">
        <v>0</v>
      </c>
      <c r="G803" s="53">
        <v>0</v>
      </c>
      <c r="H803" s="53">
        <v>0</v>
      </c>
      <c r="I803" s="53">
        <v>4299213.4400000004</v>
      </c>
      <c r="J803" s="53">
        <v>99.981707906976752</v>
      </c>
      <c r="K803" s="53">
        <v>0</v>
      </c>
      <c r="L803" s="53">
        <v>0</v>
      </c>
      <c r="M803" s="53">
        <v>4299213.4400000004</v>
      </c>
      <c r="N803" s="53">
        <v>0</v>
      </c>
      <c r="O803" s="53">
        <v>4299213.4400000004</v>
      </c>
      <c r="P803" s="53">
        <v>0</v>
      </c>
      <c r="Q803" s="53">
        <v>0</v>
      </c>
      <c r="R803" s="53">
        <v>0</v>
      </c>
      <c r="S803" s="3" t="s">
        <v>391</v>
      </c>
      <c r="T803" s="3" t="s">
        <v>31</v>
      </c>
      <c r="U803" s="3" t="s">
        <v>32</v>
      </c>
      <c r="V803" s="3" t="s">
        <v>31</v>
      </c>
      <c r="W803" s="3" t="s">
        <v>33</v>
      </c>
      <c r="X803" s="3" t="s">
        <v>34</v>
      </c>
      <c r="Y803" s="3" t="s">
        <v>35</v>
      </c>
      <c r="Z803" s="54">
        <v>45017</v>
      </c>
      <c r="AA803" s="54">
        <v>45747</v>
      </c>
      <c r="AB803" s="3" t="s">
        <v>36</v>
      </c>
      <c r="AC803" s="53">
        <v>4300000</v>
      </c>
      <c r="AD803" s="3" t="s">
        <v>32</v>
      </c>
      <c r="AE803" s="3" t="s">
        <v>37</v>
      </c>
    </row>
    <row r="804" spans="1:31" x14ac:dyDescent="0.3">
      <c r="A804" s="3" t="s">
        <v>1714</v>
      </c>
      <c r="B804" s="3" t="s">
        <v>1715</v>
      </c>
      <c r="C804" s="3" t="s">
        <v>1855</v>
      </c>
      <c r="D804" s="53">
        <v>3854000</v>
      </c>
      <c r="E804" s="53">
        <v>3854000</v>
      </c>
      <c r="F804" s="53">
        <v>0</v>
      </c>
      <c r="G804" s="53">
        <v>0</v>
      </c>
      <c r="H804" s="53">
        <v>0</v>
      </c>
      <c r="I804" s="53">
        <v>800531.5</v>
      </c>
      <c r="J804" s="53">
        <v>20.771445251686558</v>
      </c>
      <c r="K804" s="53">
        <v>0</v>
      </c>
      <c r="L804" s="53">
        <v>0</v>
      </c>
      <c r="M804" s="53">
        <v>800531.5</v>
      </c>
      <c r="N804" s="53">
        <v>0</v>
      </c>
      <c r="O804" s="53">
        <v>800531.5</v>
      </c>
      <c r="P804" s="53">
        <v>0</v>
      </c>
      <c r="Q804" s="53">
        <v>0</v>
      </c>
      <c r="R804" s="53">
        <v>0</v>
      </c>
      <c r="S804" s="3" t="s">
        <v>286</v>
      </c>
      <c r="T804" s="3" t="s">
        <v>57</v>
      </c>
      <c r="U804" s="3" t="s">
        <v>58</v>
      </c>
      <c r="V804" s="3" t="s">
        <v>57</v>
      </c>
      <c r="W804" s="3" t="s">
        <v>33</v>
      </c>
      <c r="X804" s="3" t="s">
        <v>59</v>
      </c>
      <c r="Y804" s="3" t="s">
        <v>35</v>
      </c>
      <c r="Z804" s="54">
        <v>45245</v>
      </c>
      <c r="AA804" s="54">
        <v>45747</v>
      </c>
      <c r="AB804" s="3" t="s">
        <v>36</v>
      </c>
      <c r="AC804" s="53">
        <v>7354000</v>
      </c>
      <c r="AD804" s="3" t="s">
        <v>58</v>
      </c>
      <c r="AE804" s="3" t="s">
        <v>37</v>
      </c>
    </row>
    <row r="805" spans="1:31" x14ac:dyDescent="0.3">
      <c r="A805" s="3" t="s">
        <v>1686</v>
      </c>
      <c r="B805" s="3" t="s">
        <v>1687</v>
      </c>
      <c r="C805" s="3" t="s">
        <v>1856</v>
      </c>
      <c r="D805" s="53">
        <v>7450000</v>
      </c>
      <c r="E805" s="53">
        <v>7450000</v>
      </c>
      <c r="F805" s="53">
        <v>0</v>
      </c>
      <c r="G805" s="53">
        <v>0</v>
      </c>
      <c r="H805" s="53">
        <v>0</v>
      </c>
      <c r="I805" s="53">
        <v>7378614.1699999999</v>
      </c>
      <c r="J805" s="53">
        <v>99.041800939597309</v>
      </c>
      <c r="K805" s="53">
        <v>0</v>
      </c>
      <c r="L805" s="53">
        <v>0</v>
      </c>
      <c r="M805" s="53">
        <v>7378614.1699999999</v>
      </c>
      <c r="N805" s="53">
        <v>0</v>
      </c>
      <c r="O805" s="53">
        <v>7378614.1699999999</v>
      </c>
      <c r="P805" s="53">
        <v>0</v>
      </c>
      <c r="Q805" s="53">
        <v>0</v>
      </c>
      <c r="R805" s="53">
        <v>0</v>
      </c>
      <c r="S805" s="3" t="s">
        <v>881</v>
      </c>
      <c r="T805" s="3" t="s">
        <v>76</v>
      </c>
      <c r="U805" s="3" t="s">
        <v>77</v>
      </c>
      <c r="V805" s="3" t="s">
        <v>76</v>
      </c>
      <c r="W805" s="3" t="s">
        <v>33</v>
      </c>
      <c r="X805" s="3" t="s">
        <v>78</v>
      </c>
      <c r="Y805" s="3" t="s">
        <v>44</v>
      </c>
      <c r="Z805" s="54">
        <v>45247</v>
      </c>
      <c r="AA805" s="54">
        <v>45747</v>
      </c>
      <c r="AB805" s="3" t="s">
        <v>36</v>
      </c>
      <c r="AC805" s="53">
        <v>7450000</v>
      </c>
      <c r="AD805" s="3" t="s">
        <v>77</v>
      </c>
      <c r="AE805" s="3" t="s">
        <v>37</v>
      </c>
    </row>
    <row r="806" spans="1:31" x14ac:dyDescent="0.3">
      <c r="A806" s="3" t="s">
        <v>1702</v>
      </c>
      <c r="B806" s="3" t="s">
        <v>1703</v>
      </c>
      <c r="C806" s="3" t="s">
        <v>1854</v>
      </c>
      <c r="D806" s="53">
        <v>3550000</v>
      </c>
      <c r="E806" s="53">
        <v>3550000</v>
      </c>
      <c r="F806" s="53">
        <v>0</v>
      </c>
      <c r="G806" s="53">
        <v>0</v>
      </c>
      <c r="H806" s="53">
        <v>0</v>
      </c>
      <c r="I806" s="53">
        <v>3098425.49</v>
      </c>
      <c r="J806" s="53">
        <v>87.279591267605639</v>
      </c>
      <c r="K806" s="53">
        <v>0</v>
      </c>
      <c r="L806" s="53">
        <v>0</v>
      </c>
      <c r="M806" s="53">
        <v>3098425.49</v>
      </c>
      <c r="N806" s="53">
        <v>0</v>
      </c>
      <c r="O806" s="53">
        <v>3098425.49</v>
      </c>
      <c r="P806" s="53">
        <v>0</v>
      </c>
      <c r="Q806" s="53">
        <v>0</v>
      </c>
      <c r="R806" s="53">
        <v>0</v>
      </c>
      <c r="S806" s="3" t="s">
        <v>72</v>
      </c>
      <c r="T806" s="3" t="s">
        <v>41</v>
      </c>
      <c r="U806" s="3" t="s">
        <v>42</v>
      </c>
      <c r="V806" s="3" t="s">
        <v>41</v>
      </c>
      <c r="W806" s="3" t="s">
        <v>33</v>
      </c>
      <c r="X806" s="3" t="s">
        <v>43</v>
      </c>
      <c r="Y806" s="3" t="s">
        <v>83</v>
      </c>
      <c r="Z806" s="54">
        <v>45247</v>
      </c>
      <c r="AA806" s="54">
        <v>45747</v>
      </c>
      <c r="AB806" s="3" t="s">
        <v>36</v>
      </c>
      <c r="AC806" s="53">
        <v>3550000</v>
      </c>
      <c r="AD806" s="3" t="s">
        <v>42</v>
      </c>
      <c r="AE806" s="3" t="s">
        <v>37</v>
      </c>
    </row>
    <row r="807" spans="1:31" x14ac:dyDescent="0.3">
      <c r="A807" s="3" t="s">
        <v>1700</v>
      </c>
      <c r="B807" s="3" t="s">
        <v>1701</v>
      </c>
      <c r="C807" s="3" t="s">
        <v>1854</v>
      </c>
      <c r="D807" s="53">
        <v>1650000</v>
      </c>
      <c r="E807" s="53">
        <v>1650000</v>
      </c>
      <c r="F807" s="53">
        <v>0</v>
      </c>
      <c r="G807" s="53">
        <v>0</v>
      </c>
      <c r="H807" s="53">
        <v>0</v>
      </c>
      <c r="I807" s="53">
        <v>1492062.29</v>
      </c>
      <c r="J807" s="53">
        <v>90.428017575757579</v>
      </c>
      <c r="K807" s="53">
        <v>0</v>
      </c>
      <c r="L807" s="53">
        <v>0</v>
      </c>
      <c r="M807" s="53">
        <v>1492062.29</v>
      </c>
      <c r="N807" s="53">
        <v>0</v>
      </c>
      <c r="O807" s="53">
        <v>1492062.29</v>
      </c>
      <c r="P807" s="53">
        <v>0</v>
      </c>
      <c r="Q807" s="53">
        <v>0</v>
      </c>
      <c r="R807" s="53">
        <v>0</v>
      </c>
      <c r="S807" s="3" t="s">
        <v>72</v>
      </c>
      <c r="T807" s="3" t="s">
        <v>41</v>
      </c>
      <c r="U807" s="3" t="s">
        <v>42</v>
      </c>
      <c r="V807" s="3" t="s">
        <v>41</v>
      </c>
      <c r="W807" s="3" t="s">
        <v>33</v>
      </c>
      <c r="X807" s="3" t="s">
        <v>43</v>
      </c>
      <c r="Y807" s="3" t="s">
        <v>35</v>
      </c>
      <c r="Z807" s="54">
        <v>45247</v>
      </c>
      <c r="AA807" s="54">
        <v>45626</v>
      </c>
      <c r="AB807" s="3" t="s">
        <v>36</v>
      </c>
      <c r="AC807" s="53">
        <v>1650000</v>
      </c>
      <c r="AD807" s="3" t="s">
        <v>42</v>
      </c>
      <c r="AE807" s="3" t="s">
        <v>37</v>
      </c>
    </row>
    <row r="808" spans="1:31" x14ac:dyDescent="0.3">
      <c r="A808" s="3" t="s">
        <v>1694</v>
      </c>
      <c r="B808" s="3" t="s">
        <v>1695</v>
      </c>
      <c r="C808" s="3" t="s">
        <v>1853</v>
      </c>
      <c r="D808" s="53">
        <v>2800000</v>
      </c>
      <c r="E808" s="53">
        <v>2800000</v>
      </c>
      <c r="F808" s="53">
        <v>0</v>
      </c>
      <c r="G808" s="53">
        <v>0</v>
      </c>
      <c r="H808" s="53">
        <v>0</v>
      </c>
      <c r="I808" s="53">
        <v>2793960.94</v>
      </c>
      <c r="J808" s="53">
        <v>99.78431928571429</v>
      </c>
      <c r="K808" s="53">
        <v>0</v>
      </c>
      <c r="L808" s="53">
        <v>0</v>
      </c>
      <c r="M808" s="53">
        <v>2793960.94</v>
      </c>
      <c r="N808" s="53">
        <v>0</v>
      </c>
      <c r="O808" s="53">
        <v>2793960.94</v>
      </c>
      <c r="P808" s="53">
        <v>0</v>
      </c>
      <c r="Q808" s="53">
        <v>0</v>
      </c>
      <c r="R808" s="53">
        <v>0</v>
      </c>
      <c r="S808" s="3" t="s">
        <v>30</v>
      </c>
      <c r="T808" s="3" t="s">
        <v>31</v>
      </c>
      <c r="U808" s="3" t="s">
        <v>32</v>
      </c>
      <c r="V808" s="3" t="s">
        <v>31</v>
      </c>
      <c r="W808" s="3" t="s">
        <v>33</v>
      </c>
      <c r="X808" s="3" t="s">
        <v>34</v>
      </c>
      <c r="Y808" s="3" t="s">
        <v>317</v>
      </c>
      <c r="Z808" s="54">
        <v>45017</v>
      </c>
      <c r="AA808" s="54">
        <v>45657</v>
      </c>
      <c r="AB808" s="3" t="s">
        <v>36</v>
      </c>
      <c r="AC808" s="53">
        <v>2800000</v>
      </c>
      <c r="AD808" s="3" t="s">
        <v>32</v>
      </c>
      <c r="AE808" s="3" t="s">
        <v>37</v>
      </c>
    </row>
    <row r="809" spans="1:31" x14ac:dyDescent="0.3">
      <c r="A809" s="3" t="s">
        <v>1704</v>
      </c>
      <c r="B809" s="3" t="s">
        <v>1705</v>
      </c>
      <c r="C809" s="3" t="s">
        <v>1854</v>
      </c>
      <c r="D809" s="53">
        <v>8500000</v>
      </c>
      <c r="E809" s="53">
        <v>8500000</v>
      </c>
      <c r="F809" s="53">
        <v>0</v>
      </c>
      <c r="G809" s="53">
        <v>0</v>
      </c>
      <c r="H809" s="53">
        <v>0</v>
      </c>
      <c r="I809" s="53">
        <v>8512976.8399999999</v>
      </c>
      <c r="J809" s="53">
        <v>100.15266870588235</v>
      </c>
      <c r="K809" s="53">
        <v>0</v>
      </c>
      <c r="L809" s="53">
        <v>0</v>
      </c>
      <c r="M809" s="53">
        <v>8512976.8399999999</v>
      </c>
      <c r="N809" s="53">
        <v>0</v>
      </c>
      <c r="O809" s="53">
        <v>8512976.8399999999</v>
      </c>
      <c r="P809" s="53">
        <v>0</v>
      </c>
      <c r="Q809" s="53">
        <v>-69048.639999999999</v>
      </c>
      <c r="R809" s="53">
        <v>0</v>
      </c>
      <c r="S809" s="3" t="s">
        <v>72</v>
      </c>
      <c r="T809" s="3" t="s">
        <v>41</v>
      </c>
      <c r="U809" s="3" t="s">
        <v>42</v>
      </c>
      <c r="V809" s="3" t="s">
        <v>41</v>
      </c>
      <c r="W809" s="3" t="s">
        <v>33</v>
      </c>
      <c r="X809" s="3" t="s">
        <v>43</v>
      </c>
      <c r="Y809" s="3" t="s">
        <v>83</v>
      </c>
      <c r="Z809" s="54">
        <v>45247</v>
      </c>
      <c r="AA809" s="54">
        <v>45747</v>
      </c>
      <c r="AB809" s="3" t="s">
        <v>36</v>
      </c>
      <c r="AC809" s="53">
        <v>8500000</v>
      </c>
      <c r="AD809" s="3" t="s">
        <v>42</v>
      </c>
      <c r="AE809" s="3" t="s">
        <v>37</v>
      </c>
    </row>
    <row r="810" spans="1:31" x14ac:dyDescent="0.3">
      <c r="A810" s="3" t="s">
        <v>1829</v>
      </c>
      <c r="B810" s="3" t="s">
        <v>1830</v>
      </c>
      <c r="C810" s="3" t="s">
        <v>1856</v>
      </c>
      <c r="D810" s="53">
        <v>5800000</v>
      </c>
      <c r="E810" s="53">
        <v>5800000</v>
      </c>
      <c r="F810" s="53">
        <v>0</v>
      </c>
      <c r="G810" s="53">
        <v>0</v>
      </c>
      <c r="H810" s="53">
        <v>0</v>
      </c>
      <c r="I810" s="53">
        <v>4979512.1900000004</v>
      </c>
      <c r="J810" s="53">
        <v>85.853658448275866</v>
      </c>
      <c r="K810" s="53">
        <v>0</v>
      </c>
      <c r="L810" s="53">
        <v>0</v>
      </c>
      <c r="M810" s="53">
        <v>4979512.1900000004</v>
      </c>
      <c r="N810" s="53">
        <v>0</v>
      </c>
      <c r="O810" s="53">
        <v>4979512.1900000004</v>
      </c>
      <c r="P810" s="53">
        <v>0</v>
      </c>
      <c r="Q810" s="53">
        <v>0</v>
      </c>
      <c r="R810" s="53">
        <v>0</v>
      </c>
      <c r="S810" s="3" t="s">
        <v>881</v>
      </c>
      <c r="T810" s="3" t="s">
        <v>76</v>
      </c>
      <c r="U810" s="3" t="s">
        <v>77</v>
      </c>
      <c r="V810" s="3" t="s">
        <v>76</v>
      </c>
      <c r="W810" s="3" t="s">
        <v>33</v>
      </c>
      <c r="X810" s="3" t="s">
        <v>78</v>
      </c>
      <c r="Y810" s="3" t="s">
        <v>83</v>
      </c>
      <c r="Z810" s="54">
        <v>45247</v>
      </c>
      <c r="AA810" s="54">
        <v>45747</v>
      </c>
      <c r="AB810" s="3" t="s">
        <v>36</v>
      </c>
      <c r="AC810" s="53">
        <v>5800000</v>
      </c>
      <c r="AD810" s="3" t="s">
        <v>77</v>
      </c>
      <c r="AE810" s="3" t="s">
        <v>37</v>
      </c>
    </row>
    <row r="811" spans="1:31" x14ac:dyDescent="0.3">
      <c r="A811" s="3" t="s">
        <v>1710</v>
      </c>
      <c r="B811" s="3" t="s">
        <v>1711</v>
      </c>
      <c r="C811" s="3" t="s">
        <v>1854</v>
      </c>
      <c r="D811" s="53">
        <v>4100000</v>
      </c>
      <c r="E811" s="53">
        <v>4100000</v>
      </c>
      <c r="F811" s="53">
        <v>0</v>
      </c>
      <c r="G811" s="53">
        <v>0</v>
      </c>
      <c r="H811" s="53">
        <v>0</v>
      </c>
      <c r="I811" s="53">
        <v>3978487.94</v>
      </c>
      <c r="J811" s="53">
        <v>97.036291219512194</v>
      </c>
      <c r="K811" s="53">
        <v>0</v>
      </c>
      <c r="L811" s="53">
        <v>0</v>
      </c>
      <c r="M811" s="53">
        <v>3978487.94</v>
      </c>
      <c r="N811" s="53">
        <v>0</v>
      </c>
      <c r="O811" s="53">
        <v>3978487.94</v>
      </c>
      <c r="P811" s="53">
        <v>0</v>
      </c>
      <c r="Q811" s="53">
        <v>0</v>
      </c>
      <c r="R811" s="53">
        <v>0</v>
      </c>
      <c r="S811" s="3" t="s">
        <v>72</v>
      </c>
      <c r="T811" s="3" t="s">
        <v>41</v>
      </c>
      <c r="U811" s="3" t="s">
        <v>42</v>
      </c>
      <c r="V811" s="3" t="s">
        <v>41</v>
      </c>
      <c r="W811" s="3" t="s">
        <v>33</v>
      </c>
      <c r="X811" s="3" t="s">
        <v>43</v>
      </c>
      <c r="Y811" s="3" t="s">
        <v>35</v>
      </c>
      <c r="Z811" s="54">
        <v>45247</v>
      </c>
      <c r="AA811" s="54">
        <v>45626</v>
      </c>
      <c r="AB811" s="3" t="s">
        <v>36</v>
      </c>
      <c r="AC811" s="53">
        <v>4100000</v>
      </c>
      <c r="AD811" s="3" t="s">
        <v>42</v>
      </c>
      <c r="AE811" s="3" t="s">
        <v>37</v>
      </c>
    </row>
    <row r="812" spans="1:31" x14ac:dyDescent="0.3">
      <c r="A812" s="3" t="s">
        <v>1680</v>
      </c>
      <c r="B812" s="3" t="s">
        <v>1681</v>
      </c>
      <c r="C812" s="3" t="s">
        <v>1854</v>
      </c>
      <c r="D812" s="53">
        <v>2200000</v>
      </c>
      <c r="E812" s="53">
        <v>2200000</v>
      </c>
      <c r="F812" s="53">
        <v>0</v>
      </c>
      <c r="G812" s="53">
        <v>0</v>
      </c>
      <c r="H812" s="53">
        <v>0</v>
      </c>
      <c r="I812" s="53">
        <v>1605530.37</v>
      </c>
      <c r="J812" s="53">
        <v>72.978653181818189</v>
      </c>
      <c r="K812" s="53">
        <v>0</v>
      </c>
      <c r="L812" s="53">
        <v>0</v>
      </c>
      <c r="M812" s="53">
        <v>1605530.37</v>
      </c>
      <c r="N812" s="53">
        <v>0</v>
      </c>
      <c r="O812" s="53">
        <v>1605530.37</v>
      </c>
      <c r="P812" s="53">
        <v>0</v>
      </c>
      <c r="Q812" s="53">
        <v>0</v>
      </c>
      <c r="R812" s="53">
        <v>0</v>
      </c>
      <c r="S812" s="3" t="s">
        <v>72</v>
      </c>
      <c r="T812" s="3" t="s">
        <v>41</v>
      </c>
      <c r="U812" s="3" t="s">
        <v>42</v>
      </c>
      <c r="V812" s="3" t="s">
        <v>41</v>
      </c>
      <c r="W812" s="3" t="s">
        <v>33</v>
      </c>
      <c r="X812" s="3" t="s">
        <v>43</v>
      </c>
      <c r="Y812" s="3" t="s">
        <v>35</v>
      </c>
      <c r="Z812" s="54">
        <v>45247</v>
      </c>
      <c r="AA812" s="54">
        <v>45626</v>
      </c>
      <c r="AB812" s="3" t="s">
        <v>36</v>
      </c>
      <c r="AC812" s="53">
        <v>2200000</v>
      </c>
      <c r="AD812" s="3" t="s">
        <v>42</v>
      </c>
      <c r="AE812" s="3" t="s">
        <v>37</v>
      </c>
    </row>
    <row r="813" spans="1:31" x14ac:dyDescent="0.3">
      <c r="A813" s="3" t="s">
        <v>1692</v>
      </c>
      <c r="B813" s="3" t="s">
        <v>1693</v>
      </c>
      <c r="C813" s="3" t="s">
        <v>1853</v>
      </c>
      <c r="D813" s="53">
        <v>26450000</v>
      </c>
      <c r="E813" s="53">
        <v>26450000</v>
      </c>
      <c r="F813" s="53">
        <v>8070991.0899999999</v>
      </c>
      <c r="G813" s="53">
        <v>0</v>
      </c>
      <c r="H813" s="53">
        <v>0</v>
      </c>
      <c r="I813" s="53">
        <v>13408136.59</v>
      </c>
      <c r="J813" s="53">
        <v>50.69238786389414</v>
      </c>
      <c r="K813" s="53">
        <v>0</v>
      </c>
      <c r="L813" s="53">
        <v>0</v>
      </c>
      <c r="M813" s="53">
        <v>13408136.59</v>
      </c>
      <c r="N813" s="53">
        <v>0</v>
      </c>
      <c r="O813" s="53">
        <v>21479127.68</v>
      </c>
      <c r="P813" s="53">
        <v>0</v>
      </c>
      <c r="Q813" s="53">
        <v>0</v>
      </c>
      <c r="R813" s="53">
        <v>0</v>
      </c>
      <c r="S813" s="3" t="s">
        <v>30</v>
      </c>
      <c r="T813" s="3" t="s">
        <v>31</v>
      </c>
      <c r="U813" s="3" t="s">
        <v>32</v>
      </c>
      <c r="V813" s="3" t="s">
        <v>31</v>
      </c>
      <c r="W813" s="3" t="s">
        <v>33</v>
      </c>
      <c r="X813" s="3" t="s">
        <v>34</v>
      </c>
      <c r="Y813" s="3" t="s">
        <v>83</v>
      </c>
      <c r="Z813" s="54">
        <v>45017</v>
      </c>
      <c r="AA813" s="54">
        <v>45747</v>
      </c>
      <c r="AB813" s="3" t="s">
        <v>36</v>
      </c>
      <c r="AC813" s="53">
        <v>26450000</v>
      </c>
      <c r="AD813" s="3" t="s">
        <v>32</v>
      </c>
      <c r="AE813" s="3" t="s">
        <v>45</v>
      </c>
    </row>
    <row r="814" spans="1:31" x14ac:dyDescent="0.3">
      <c r="A814" s="3" t="s">
        <v>1734</v>
      </c>
      <c r="B814" s="3" t="s">
        <v>1735</v>
      </c>
      <c r="C814" s="3" t="s">
        <v>1858</v>
      </c>
      <c r="D814" s="53">
        <v>4500000</v>
      </c>
      <c r="E814" s="53">
        <v>4500000</v>
      </c>
      <c r="F814" s="53">
        <v>0</v>
      </c>
      <c r="G814" s="53">
        <v>0</v>
      </c>
      <c r="H814" s="53">
        <v>0</v>
      </c>
      <c r="I814" s="53">
        <v>4469081.45</v>
      </c>
      <c r="J814" s="53">
        <v>99.312921111111109</v>
      </c>
      <c r="K814" s="53">
        <v>0</v>
      </c>
      <c r="L814" s="53">
        <v>0</v>
      </c>
      <c r="M814" s="53">
        <v>4469081.45</v>
      </c>
      <c r="N814" s="53">
        <v>0</v>
      </c>
      <c r="O814" s="53">
        <v>4469081.45</v>
      </c>
      <c r="P814" s="53">
        <v>0</v>
      </c>
      <c r="Q814" s="53">
        <v>0</v>
      </c>
      <c r="R814" s="53">
        <v>0</v>
      </c>
      <c r="S814" s="3" t="s">
        <v>1231</v>
      </c>
      <c r="T814" s="3" t="s">
        <v>51</v>
      </c>
      <c r="U814" s="3" t="s">
        <v>52</v>
      </c>
      <c r="V814" s="3" t="s">
        <v>51</v>
      </c>
      <c r="W814" s="3" t="s">
        <v>33</v>
      </c>
      <c r="X814" s="3" t="s">
        <v>53</v>
      </c>
      <c r="Y814" s="3" t="s">
        <v>35</v>
      </c>
      <c r="Z814" s="54">
        <v>45200</v>
      </c>
      <c r="AA814" s="54">
        <v>45747</v>
      </c>
      <c r="AB814" s="3" t="s">
        <v>36</v>
      </c>
      <c r="AC814" s="53">
        <v>4500000</v>
      </c>
      <c r="AD814" s="3" t="s">
        <v>52</v>
      </c>
      <c r="AE814" s="3" t="s">
        <v>37</v>
      </c>
    </row>
    <row r="815" spans="1:31" x14ac:dyDescent="0.3">
      <c r="A815" s="3" t="s">
        <v>1690</v>
      </c>
      <c r="B815" s="3" t="s">
        <v>1691</v>
      </c>
      <c r="C815" s="3" t="s">
        <v>1858</v>
      </c>
      <c r="D815" s="53">
        <v>3000000</v>
      </c>
      <c r="E815" s="53">
        <v>3000000</v>
      </c>
      <c r="F815" s="53">
        <v>0</v>
      </c>
      <c r="G815" s="53">
        <v>0</v>
      </c>
      <c r="H815" s="53">
        <v>0</v>
      </c>
      <c r="I815" s="53">
        <v>2927498.14</v>
      </c>
      <c r="J815" s="53">
        <v>97.583271333333343</v>
      </c>
      <c r="K815" s="53">
        <v>0</v>
      </c>
      <c r="L815" s="53">
        <v>0</v>
      </c>
      <c r="M815" s="53">
        <v>2927498.14</v>
      </c>
      <c r="N815" s="53">
        <v>0</v>
      </c>
      <c r="O815" s="53">
        <v>2927498.14</v>
      </c>
      <c r="P815" s="53">
        <v>0</v>
      </c>
      <c r="Q815" s="53">
        <v>0</v>
      </c>
      <c r="R815" s="53">
        <v>0</v>
      </c>
      <c r="S815" s="3" t="s">
        <v>1231</v>
      </c>
      <c r="T815" s="3" t="s">
        <v>51</v>
      </c>
      <c r="U815" s="3" t="s">
        <v>52</v>
      </c>
      <c r="V815" s="3" t="s">
        <v>51</v>
      </c>
      <c r="W815" s="3" t="s">
        <v>33</v>
      </c>
      <c r="X815" s="3" t="s">
        <v>53</v>
      </c>
      <c r="Y815" s="3" t="s">
        <v>35</v>
      </c>
      <c r="Z815" s="54">
        <v>45200</v>
      </c>
      <c r="AA815" s="54">
        <v>45747</v>
      </c>
      <c r="AB815" s="3" t="s">
        <v>36</v>
      </c>
      <c r="AC815" s="53">
        <v>3000000</v>
      </c>
      <c r="AD815" s="3" t="s">
        <v>52</v>
      </c>
      <c r="AE815" s="3" t="s">
        <v>37</v>
      </c>
    </row>
    <row r="816" spans="1:31" x14ac:dyDescent="0.3">
      <c r="A816" s="3" t="s">
        <v>1696</v>
      </c>
      <c r="B816" s="3" t="s">
        <v>1697</v>
      </c>
      <c r="C816" s="3" t="s">
        <v>1853</v>
      </c>
      <c r="D816" s="53">
        <v>1200000</v>
      </c>
      <c r="E816" s="53">
        <v>1200000</v>
      </c>
      <c r="F816" s="53">
        <v>0</v>
      </c>
      <c r="G816" s="53">
        <v>0</v>
      </c>
      <c r="H816" s="53">
        <v>0</v>
      </c>
      <c r="I816" s="53">
        <v>840801.44</v>
      </c>
      <c r="J816" s="53">
        <v>70.066786666666658</v>
      </c>
      <c r="K816" s="53">
        <v>0</v>
      </c>
      <c r="L816" s="53">
        <v>0</v>
      </c>
      <c r="M816" s="53">
        <v>840801.44</v>
      </c>
      <c r="N816" s="53">
        <v>0</v>
      </c>
      <c r="O816" s="53">
        <v>840801.44</v>
      </c>
      <c r="P816" s="53">
        <v>0</v>
      </c>
      <c r="Q816" s="53">
        <v>0</v>
      </c>
      <c r="R816" s="53">
        <v>0</v>
      </c>
      <c r="S816" s="3" t="s">
        <v>30</v>
      </c>
      <c r="T816" s="3" t="s">
        <v>31</v>
      </c>
      <c r="U816" s="3" t="s">
        <v>32</v>
      </c>
      <c r="V816" s="3" t="s">
        <v>31</v>
      </c>
      <c r="W816" s="3" t="s">
        <v>33</v>
      </c>
      <c r="X816" s="3" t="s">
        <v>34</v>
      </c>
      <c r="Y816" s="3" t="s">
        <v>317</v>
      </c>
      <c r="Z816" s="54">
        <v>45017</v>
      </c>
      <c r="AA816" s="54">
        <v>45747</v>
      </c>
      <c r="AB816" s="3" t="s">
        <v>36</v>
      </c>
      <c r="AC816" s="53">
        <v>1200000</v>
      </c>
      <c r="AD816" s="3" t="s">
        <v>32</v>
      </c>
      <c r="AE816" s="3" t="s">
        <v>37</v>
      </c>
    </row>
    <row r="817" spans="1:31" x14ac:dyDescent="0.3">
      <c r="A817" s="3" t="s">
        <v>1736</v>
      </c>
      <c r="B817" s="3" t="s">
        <v>1737</v>
      </c>
      <c r="C817" s="3" t="s">
        <v>1858</v>
      </c>
      <c r="D817" s="53">
        <v>800000</v>
      </c>
      <c r="E817" s="53">
        <v>800000</v>
      </c>
      <c r="F817" s="53">
        <v>0</v>
      </c>
      <c r="G817" s="53">
        <v>0</v>
      </c>
      <c r="H817" s="53">
        <v>0</v>
      </c>
      <c r="I817" s="53">
        <v>765475.1</v>
      </c>
      <c r="J817" s="53">
        <v>95.6843875</v>
      </c>
      <c r="K817" s="53">
        <v>0</v>
      </c>
      <c r="L817" s="53">
        <v>0</v>
      </c>
      <c r="M817" s="53">
        <v>765475.1</v>
      </c>
      <c r="N817" s="53">
        <v>0</v>
      </c>
      <c r="O817" s="53">
        <v>765475.1</v>
      </c>
      <c r="P817" s="53">
        <v>0</v>
      </c>
      <c r="Q817" s="53">
        <v>0</v>
      </c>
      <c r="R817" s="53">
        <v>0</v>
      </c>
      <c r="S817" s="3" t="s">
        <v>1231</v>
      </c>
      <c r="T817" s="3" t="s">
        <v>51</v>
      </c>
      <c r="U817" s="3" t="s">
        <v>52</v>
      </c>
      <c r="V817" s="3" t="s">
        <v>51</v>
      </c>
      <c r="W817" s="3" t="s">
        <v>33</v>
      </c>
      <c r="X817" s="3" t="s">
        <v>53</v>
      </c>
      <c r="Y817" s="3" t="s">
        <v>35</v>
      </c>
      <c r="Z817" s="54">
        <v>45200</v>
      </c>
      <c r="AA817" s="54">
        <v>45747</v>
      </c>
      <c r="AB817" s="3" t="s">
        <v>36</v>
      </c>
      <c r="AC817" s="53">
        <v>800000</v>
      </c>
      <c r="AD817" s="3" t="s">
        <v>52</v>
      </c>
      <c r="AE817" s="3" t="s">
        <v>37</v>
      </c>
    </row>
    <row r="818" spans="1:31" x14ac:dyDescent="0.3">
      <c r="A818" s="3" t="s">
        <v>1718</v>
      </c>
      <c r="B818" s="3" t="s">
        <v>1719</v>
      </c>
      <c r="C818" s="3" t="s">
        <v>1854</v>
      </c>
      <c r="D818" s="53">
        <v>1500000</v>
      </c>
      <c r="E818" s="53">
        <v>1500000</v>
      </c>
      <c r="F818" s="53">
        <v>0</v>
      </c>
      <c r="G818" s="53">
        <v>0</v>
      </c>
      <c r="H818" s="53">
        <v>0</v>
      </c>
      <c r="I818" s="53">
        <v>1499557.75</v>
      </c>
      <c r="J818" s="53">
        <v>99.970516666666668</v>
      </c>
      <c r="K818" s="53">
        <v>0</v>
      </c>
      <c r="L818" s="53">
        <v>0</v>
      </c>
      <c r="M818" s="53">
        <v>1499557.75</v>
      </c>
      <c r="N818" s="53">
        <v>0</v>
      </c>
      <c r="O818" s="53">
        <v>1499557.75</v>
      </c>
      <c r="P818" s="53">
        <v>0</v>
      </c>
      <c r="Q818" s="53">
        <v>0</v>
      </c>
      <c r="R818" s="53">
        <v>0</v>
      </c>
      <c r="S818" s="3" t="s">
        <v>72</v>
      </c>
      <c r="T818" s="3" t="s">
        <v>41</v>
      </c>
      <c r="U818" s="3" t="s">
        <v>42</v>
      </c>
      <c r="V818" s="3" t="s">
        <v>41</v>
      </c>
      <c r="W818" s="3" t="s">
        <v>33</v>
      </c>
      <c r="X818" s="3" t="s">
        <v>43</v>
      </c>
      <c r="Y818" s="3" t="s">
        <v>35</v>
      </c>
      <c r="Z818" s="54">
        <v>45251</v>
      </c>
      <c r="AA818" s="54">
        <v>45626</v>
      </c>
      <c r="AB818" s="3" t="s">
        <v>36</v>
      </c>
      <c r="AC818" s="53">
        <v>1500000</v>
      </c>
      <c r="AD818" s="3" t="s">
        <v>42</v>
      </c>
      <c r="AE818" s="3" t="s">
        <v>37</v>
      </c>
    </row>
    <row r="819" spans="1:31" x14ac:dyDescent="0.3">
      <c r="A819" s="3" t="s">
        <v>1716</v>
      </c>
      <c r="B819" s="3" t="s">
        <v>1717</v>
      </c>
      <c r="C819" s="3" t="s">
        <v>1854</v>
      </c>
      <c r="D819" s="53">
        <v>1200000</v>
      </c>
      <c r="E819" s="53">
        <v>1200000</v>
      </c>
      <c r="F819" s="53">
        <v>0</v>
      </c>
      <c r="G819" s="53">
        <v>0</v>
      </c>
      <c r="H819" s="53">
        <v>0</v>
      </c>
      <c r="I819" s="53">
        <v>1144993.25</v>
      </c>
      <c r="J819" s="53">
        <v>95.41610416666667</v>
      </c>
      <c r="K819" s="53">
        <v>0</v>
      </c>
      <c r="L819" s="53">
        <v>0</v>
      </c>
      <c r="M819" s="53">
        <v>1144993.25</v>
      </c>
      <c r="N819" s="53">
        <v>0</v>
      </c>
      <c r="O819" s="53">
        <v>1144993.25</v>
      </c>
      <c r="P819" s="53">
        <v>0</v>
      </c>
      <c r="Q819" s="53">
        <v>0</v>
      </c>
      <c r="R819" s="53">
        <v>0</v>
      </c>
      <c r="S819" s="3" t="s">
        <v>72</v>
      </c>
      <c r="T819" s="3" t="s">
        <v>41</v>
      </c>
      <c r="U819" s="3" t="s">
        <v>42</v>
      </c>
      <c r="V819" s="3" t="s">
        <v>41</v>
      </c>
      <c r="W819" s="3" t="s">
        <v>33</v>
      </c>
      <c r="X819" s="3" t="s">
        <v>43</v>
      </c>
      <c r="Y819" s="3" t="s">
        <v>44</v>
      </c>
      <c r="Z819" s="54">
        <v>45251</v>
      </c>
      <c r="AA819" s="54">
        <v>45626</v>
      </c>
      <c r="AB819" s="3" t="s">
        <v>36</v>
      </c>
      <c r="AC819" s="53">
        <v>1200000</v>
      </c>
      <c r="AD819" s="3" t="s">
        <v>42</v>
      </c>
      <c r="AE819" s="3" t="s">
        <v>37</v>
      </c>
    </row>
    <row r="820" spans="1:31" x14ac:dyDescent="0.3">
      <c r="A820" s="3" t="s">
        <v>1744</v>
      </c>
      <c r="B820" s="3" t="s">
        <v>1745</v>
      </c>
      <c r="C820" s="3" t="s">
        <v>1857</v>
      </c>
      <c r="D820" s="53">
        <v>2600000</v>
      </c>
      <c r="E820" s="53">
        <v>2600000</v>
      </c>
      <c r="F820" s="53">
        <v>0</v>
      </c>
      <c r="G820" s="53">
        <v>0</v>
      </c>
      <c r="H820" s="53">
        <v>0</v>
      </c>
      <c r="I820" s="53">
        <v>2398695.59</v>
      </c>
      <c r="J820" s="53">
        <v>92.257522692307688</v>
      </c>
      <c r="K820" s="53">
        <v>0</v>
      </c>
      <c r="L820" s="53">
        <v>0</v>
      </c>
      <c r="M820" s="53">
        <v>2398695.59</v>
      </c>
      <c r="N820" s="53">
        <v>0</v>
      </c>
      <c r="O820" s="53">
        <v>2398695.59</v>
      </c>
      <c r="P820" s="53">
        <v>0</v>
      </c>
      <c r="Q820" s="53">
        <v>0</v>
      </c>
      <c r="R820" s="53">
        <v>0</v>
      </c>
      <c r="S820" s="3" t="s">
        <v>1001</v>
      </c>
      <c r="T820" s="3" t="s">
        <v>100</v>
      </c>
      <c r="U820" s="3" t="s">
        <v>101</v>
      </c>
      <c r="V820" s="3" t="s">
        <v>100</v>
      </c>
      <c r="W820" s="3" t="s">
        <v>33</v>
      </c>
      <c r="X820" s="3" t="s">
        <v>102</v>
      </c>
      <c r="Y820" s="3" t="s">
        <v>83</v>
      </c>
      <c r="Z820" s="54">
        <v>45251</v>
      </c>
      <c r="AA820" s="54">
        <v>45747</v>
      </c>
      <c r="AB820" s="3" t="s">
        <v>36</v>
      </c>
      <c r="AC820" s="53">
        <v>2600000</v>
      </c>
      <c r="AD820" s="3" t="s">
        <v>101</v>
      </c>
      <c r="AE820" s="3" t="s">
        <v>37</v>
      </c>
    </row>
    <row r="821" spans="1:31" x14ac:dyDescent="0.3">
      <c r="A821" s="3" t="s">
        <v>1730</v>
      </c>
      <c r="B821" s="3" t="s">
        <v>1731</v>
      </c>
      <c r="C821" s="3" t="s">
        <v>1857</v>
      </c>
      <c r="D821" s="53">
        <v>970000</v>
      </c>
      <c r="E821" s="53">
        <v>970000</v>
      </c>
      <c r="F821" s="53">
        <v>0</v>
      </c>
      <c r="G821" s="53">
        <v>0</v>
      </c>
      <c r="H821" s="53">
        <v>0</v>
      </c>
      <c r="I821" s="53">
        <v>944281.38</v>
      </c>
      <c r="J821" s="53">
        <v>97.348595876288655</v>
      </c>
      <c r="K821" s="53">
        <v>0</v>
      </c>
      <c r="L821" s="53">
        <v>0</v>
      </c>
      <c r="M821" s="53">
        <v>944281.38</v>
      </c>
      <c r="N821" s="53">
        <v>0</v>
      </c>
      <c r="O821" s="53">
        <v>944281.38</v>
      </c>
      <c r="P821" s="53">
        <v>0</v>
      </c>
      <c r="Q821" s="53">
        <v>0</v>
      </c>
      <c r="R821" s="53">
        <v>0</v>
      </c>
      <c r="S821" s="3" t="s">
        <v>1001</v>
      </c>
      <c r="T821" s="3" t="s">
        <v>100</v>
      </c>
      <c r="U821" s="3" t="s">
        <v>101</v>
      </c>
      <c r="V821" s="3" t="s">
        <v>100</v>
      </c>
      <c r="W821" s="3" t="s">
        <v>33</v>
      </c>
      <c r="X821" s="3" t="s">
        <v>102</v>
      </c>
      <c r="Y821" s="3" t="s">
        <v>86</v>
      </c>
      <c r="Z821" s="54">
        <v>45251</v>
      </c>
      <c r="AA821" s="54">
        <v>45747</v>
      </c>
      <c r="AB821" s="3" t="s">
        <v>36</v>
      </c>
      <c r="AC821" s="53">
        <v>970000</v>
      </c>
      <c r="AD821" s="3" t="s">
        <v>101</v>
      </c>
      <c r="AE821" s="3" t="s">
        <v>37</v>
      </c>
    </row>
    <row r="822" spans="1:31" x14ac:dyDescent="0.3">
      <c r="A822" s="3" t="s">
        <v>1712</v>
      </c>
      <c r="B822" s="3" t="s">
        <v>1713</v>
      </c>
      <c r="C822" s="3" t="s">
        <v>1856</v>
      </c>
      <c r="D822" s="53">
        <v>1600000</v>
      </c>
      <c r="E822" s="53">
        <v>1600000</v>
      </c>
      <c r="F822" s="53">
        <v>0</v>
      </c>
      <c r="G822" s="53">
        <v>0</v>
      </c>
      <c r="H822" s="53">
        <v>0</v>
      </c>
      <c r="I822" s="53">
        <v>1599846.67</v>
      </c>
      <c r="J822" s="53">
        <v>99.990416874999994</v>
      </c>
      <c r="K822" s="53">
        <v>0</v>
      </c>
      <c r="L822" s="53">
        <v>0</v>
      </c>
      <c r="M822" s="53">
        <v>1599846.67</v>
      </c>
      <c r="N822" s="53">
        <v>0</v>
      </c>
      <c r="O822" s="53">
        <v>1599846.67</v>
      </c>
      <c r="P822" s="53">
        <v>0</v>
      </c>
      <c r="Q822" s="53">
        <v>-22352.19</v>
      </c>
      <c r="R822" s="53">
        <v>0</v>
      </c>
      <c r="S822" s="3" t="s">
        <v>881</v>
      </c>
      <c r="T822" s="3" t="s">
        <v>76</v>
      </c>
      <c r="U822" s="3" t="s">
        <v>77</v>
      </c>
      <c r="V822" s="3" t="s">
        <v>76</v>
      </c>
      <c r="W822" s="3" t="s">
        <v>33</v>
      </c>
      <c r="X822" s="3" t="s">
        <v>78</v>
      </c>
      <c r="Y822" s="3" t="s">
        <v>35</v>
      </c>
      <c r="Z822" s="54">
        <v>45253</v>
      </c>
      <c r="AA822" s="54">
        <v>45747</v>
      </c>
      <c r="AB822" s="3" t="s">
        <v>36</v>
      </c>
      <c r="AC822" s="53">
        <v>1600000</v>
      </c>
      <c r="AD822" s="3" t="s">
        <v>77</v>
      </c>
      <c r="AE822" s="3" t="s">
        <v>37</v>
      </c>
    </row>
    <row r="823" spans="1:31" x14ac:dyDescent="0.3">
      <c r="A823" s="3" t="s">
        <v>1754</v>
      </c>
      <c r="B823" s="3" t="s">
        <v>1755</v>
      </c>
      <c r="C823" s="3" t="s">
        <v>1855</v>
      </c>
      <c r="D823" s="53">
        <v>300000</v>
      </c>
      <c r="E823" s="53">
        <v>300000</v>
      </c>
      <c r="F823" s="53">
        <v>0</v>
      </c>
      <c r="G823" s="53">
        <v>0</v>
      </c>
      <c r="H823" s="53">
        <v>0</v>
      </c>
      <c r="I823" s="53">
        <v>0</v>
      </c>
      <c r="J823" s="53">
        <v>0</v>
      </c>
      <c r="K823" s="53">
        <v>0</v>
      </c>
      <c r="L823" s="53">
        <v>0</v>
      </c>
      <c r="M823" s="53">
        <v>0</v>
      </c>
      <c r="N823" s="53">
        <v>0</v>
      </c>
      <c r="O823" s="53">
        <v>0</v>
      </c>
      <c r="P823" s="53">
        <v>0</v>
      </c>
      <c r="Q823" s="53">
        <v>0</v>
      </c>
      <c r="R823" s="53">
        <v>0</v>
      </c>
      <c r="S823" s="3" t="s">
        <v>286</v>
      </c>
      <c r="T823" s="3" t="s">
        <v>57</v>
      </c>
      <c r="U823" s="3" t="s">
        <v>58</v>
      </c>
      <c r="V823" s="3" t="s">
        <v>57</v>
      </c>
      <c r="W823" s="3" t="s">
        <v>33</v>
      </c>
      <c r="X823" s="3" t="s">
        <v>59</v>
      </c>
      <c r="Y823" s="3" t="s">
        <v>86</v>
      </c>
      <c r="Z823" s="54">
        <v>45255</v>
      </c>
      <c r="AA823" s="54">
        <v>45747</v>
      </c>
      <c r="AB823" s="3" t="s">
        <v>36</v>
      </c>
      <c r="AC823" s="53">
        <v>2000000</v>
      </c>
      <c r="AD823" s="3" t="s">
        <v>58</v>
      </c>
      <c r="AE823" s="3" t="s">
        <v>37</v>
      </c>
    </row>
    <row r="824" spans="1:31" x14ac:dyDescent="0.3">
      <c r="A824" s="3" t="s">
        <v>1787</v>
      </c>
      <c r="B824" s="3" t="s">
        <v>1788</v>
      </c>
      <c r="C824" s="3" t="s">
        <v>1859</v>
      </c>
      <c r="D824" s="53">
        <v>400000</v>
      </c>
      <c r="E824" s="53">
        <v>400000</v>
      </c>
      <c r="F824" s="53">
        <v>0</v>
      </c>
      <c r="G824" s="53">
        <v>0</v>
      </c>
      <c r="H824" s="53">
        <v>0</v>
      </c>
      <c r="I824" s="53">
        <v>144917.75</v>
      </c>
      <c r="J824" s="53">
        <v>36.229437500000003</v>
      </c>
      <c r="K824" s="53">
        <v>0</v>
      </c>
      <c r="L824" s="53">
        <v>0</v>
      </c>
      <c r="M824" s="53">
        <v>144917.75</v>
      </c>
      <c r="N824" s="53">
        <v>0</v>
      </c>
      <c r="O824" s="53">
        <v>144917.75</v>
      </c>
      <c r="P824" s="53">
        <v>0</v>
      </c>
      <c r="Q824" s="53">
        <v>0</v>
      </c>
      <c r="R824" s="53">
        <v>0</v>
      </c>
      <c r="S824" s="3" t="s">
        <v>231</v>
      </c>
      <c r="T824" s="3" t="s">
        <v>162</v>
      </c>
      <c r="U824" s="3" t="s">
        <v>163</v>
      </c>
      <c r="V824" s="3" t="s">
        <v>162</v>
      </c>
      <c r="W824" s="3" t="s">
        <v>33</v>
      </c>
      <c r="X824" s="3" t="s">
        <v>164</v>
      </c>
      <c r="Y824" s="3" t="s">
        <v>317</v>
      </c>
      <c r="Z824" s="54">
        <v>45017</v>
      </c>
      <c r="AA824" s="54">
        <v>45473</v>
      </c>
      <c r="AB824" s="3" t="s">
        <v>36</v>
      </c>
      <c r="AC824" s="53">
        <v>400000</v>
      </c>
      <c r="AD824" s="3" t="s">
        <v>163</v>
      </c>
      <c r="AE824" s="3" t="s">
        <v>37</v>
      </c>
    </row>
    <row r="825" spans="1:31" x14ac:dyDescent="0.3">
      <c r="A825" s="3" t="s">
        <v>1722</v>
      </c>
      <c r="B825" s="3" t="s">
        <v>1723</v>
      </c>
      <c r="C825" s="3" t="s">
        <v>1853</v>
      </c>
      <c r="D825" s="53">
        <v>2600000</v>
      </c>
      <c r="E825" s="53">
        <v>2600000</v>
      </c>
      <c r="F825" s="53">
        <v>0</v>
      </c>
      <c r="G825" s="53">
        <v>0</v>
      </c>
      <c r="H825" s="53">
        <v>0</v>
      </c>
      <c r="I825" s="53">
        <v>2599876.02</v>
      </c>
      <c r="J825" s="53">
        <v>99.995231538461539</v>
      </c>
      <c r="K825" s="53">
        <v>0</v>
      </c>
      <c r="L825" s="53">
        <v>0</v>
      </c>
      <c r="M825" s="53">
        <v>2599876.02</v>
      </c>
      <c r="N825" s="53">
        <v>0</v>
      </c>
      <c r="O825" s="53">
        <v>2599876.02</v>
      </c>
      <c r="P825" s="53">
        <v>0</v>
      </c>
      <c r="Q825" s="53">
        <v>0</v>
      </c>
      <c r="R825" s="53">
        <v>0</v>
      </c>
      <c r="S825" s="3" t="s">
        <v>391</v>
      </c>
      <c r="T825" s="3" t="s">
        <v>31</v>
      </c>
      <c r="U825" s="3" t="s">
        <v>32</v>
      </c>
      <c r="V825" s="3" t="s">
        <v>31</v>
      </c>
      <c r="W825" s="3" t="s">
        <v>33</v>
      </c>
      <c r="X825" s="3" t="s">
        <v>34</v>
      </c>
      <c r="Y825" s="3" t="s">
        <v>35</v>
      </c>
      <c r="Z825" s="54">
        <v>45017</v>
      </c>
      <c r="AA825" s="54">
        <v>45747</v>
      </c>
      <c r="AB825" s="3" t="s">
        <v>36</v>
      </c>
      <c r="AC825" s="53">
        <v>2600000</v>
      </c>
      <c r="AD825" s="3" t="s">
        <v>32</v>
      </c>
      <c r="AE825" s="3" t="s">
        <v>37</v>
      </c>
    </row>
    <row r="826" spans="1:31" x14ac:dyDescent="0.3">
      <c r="A826" s="3" t="s">
        <v>1752</v>
      </c>
      <c r="B826" s="3" t="s">
        <v>1753</v>
      </c>
      <c r="C826" s="3" t="s">
        <v>1857</v>
      </c>
      <c r="D826" s="53">
        <v>5000000</v>
      </c>
      <c r="E826" s="53">
        <v>5000000</v>
      </c>
      <c r="F826" s="53">
        <v>195815.48</v>
      </c>
      <c r="G826" s="53">
        <v>0</v>
      </c>
      <c r="H826" s="53">
        <v>0</v>
      </c>
      <c r="I826" s="53">
        <v>4799242.0599999996</v>
      </c>
      <c r="J826" s="53">
        <v>95.984841199999991</v>
      </c>
      <c r="K826" s="53">
        <v>0</v>
      </c>
      <c r="L826" s="53">
        <v>0</v>
      </c>
      <c r="M826" s="53">
        <v>4266296.21</v>
      </c>
      <c r="N826" s="53">
        <v>532945.85</v>
      </c>
      <c r="O826" s="53">
        <v>4995057.54</v>
      </c>
      <c r="P826" s="53">
        <v>0</v>
      </c>
      <c r="Q826" s="53">
        <v>0</v>
      </c>
      <c r="R826" s="53">
        <v>0</v>
      </c>
      <c r="S826" s="3" t="s">
        <v>1001</v>
      </c>
      <c r="T826" s="3" t="s">
        <v>100</v>
      </c>
      <c r="U826" s="3" t="s">
        <v>101</v>
      </c>
      <c r="V826" s="3" t="s">
        <v>100</v>
      </c>
      <c r="W826" s="3" t="s">
        <v>33</v>
      </c>
      <c r="X826" s="3" t="s">
        <v>102</v>
      </c>
      <c r="Y826" s="3" t="s">
        <v>35</v>
      </c>
      <c r="Z826" s="54">
        <v>45260</v>
      </c>
      <c r="AA826" s="54">
        <v>45747</v>
      </c>
      <c r="AB826" s="3" t="s">
        <v>36</v>
      </c>
      <c r="AC826" s="53">
        <v>5000000</v>
      </c>
      <c r="AD826" s="3" t="s">
        <v>101</v>
      </c>
      <c r="AE826" s="3" t="s">
        <v>45</v>
      </c>
    </row>
    <row r="827" spans="1:31" x14ac:dyDescent="0.3">
      <c r="A827" s="3" t="s">
        <v>1807</v>
      </c>
      <c r="B827" s="3" t="s">
        <v>1808</v>
      </c>
      <c r="C827" s="3" t="s">
        <v>1854</v>
      </c>
      <c r="D827" s="53">
        <v>2000000</v>
      </c>
      <c r="E827" s="53">
        <v>2000000</v>
      </c>
      <c r="F827" s="53">
        <v>0</v>
      </c>
      <c r="G827" s="53">
        <v>0</v>
      </c>
      <c r="H827" s="53">
        <v>0</v>
      </c>
      <c r="I827" s="53">
        <v>1828298.27</v>
      </c>
      <c r="J827" s="53">
        <v>91.414913499999997</v>
      </c>
      <c r="K827" s="53">
        <v>0</v>
      </c>
      <c r="L827" s="53">
        <v>0</v>
      </c>
      <c r="M827" s="53">
        <v>1828298.27</v>
      </c>
      <c r="N827" s="53">
        <v>0</v>
      </c>
      <c r="O827" s="53">
        <v>1828298.27</v>
      </c>
      <c r="P827" s="53">
        <v>0</v>
      </c>
      <c r="Q827" s="53">
        <v>0</v>
      </c>
      <c r="R827" s="53">
        <v>0</v>
      </c>
      <c r="S827" s="3" t="s">
        <v>72</v>
      </c>
      <c r="T827" s="3" t="s">
        <v>41</v>
      </c>
      <c r="U827" s="3" t="s">
        <v>42</v>
      </c>
      <c r="V827" s="3" t="s">
        <v>41</v>
      </c>
      <c r="W827" s="3" t="s">
        <v>33</v>
      </c>
      <c r="X827" s="3" t="s">
        <v>43</v>
      </c>
      <c r="Y827" s="3" t="s">
        <v>86</v>
      </c>
      <c r="Z827" s="54">
        <v>45259</v>
      </c>
      <c r="AA827" s="54">
        <v>45747</v>
      </c>
      <c r="AB827" s="3" t="s">
        <v>36</v>
      </c>
      <c r="AC827" s="53">
        <v>2000000</v>
      </c>
      <c r="AD827" s="3" t="s">
        <v>42</v>
      </c>
      <c r="AE827" s="3" t="s">
        <v>37</v>
      </c>
    </row>
    <row r="828" spans="1:31" x14ac:dyDescent="0.3">
      <c r="A828" s="3" t="s">
        <v>1805</v>
      </c>
      <c r="B828" s="3" t="s">
        <v>1806</v>
      </c>
      <c r="C828" s="3" t="s">
        <v>1854</v>
      </c>
      <c r="D828" s="53">
        <v>7100000</v>
      </c>
      <c r="E828" s="53">
        <v>7100000</v>
      </c>
      <c r="F828" s="53">
        <v>0</v>
      </c>
      <c r="G828" s="53">
        <v>0</v>
      </c>
      <c r="H828" s="53">
        <v>0</v>
      </c>
      <c r="I828" s="53">
        <v>7090901.3499999996</v>
      </c>
      <c r="J828" s="53">
        <v>99.871849999999995</v>
      </c>
      <c r="K828" s="53">
        <v>0</v>
      </c>
      <c r="L828" s="53">
        <v>0</v>
      </c>
      <c r="M828" s="53">
        <v>7090901.3499999996</v>
      </c>
      <c r="N828" s="53">
        <v>0</v>
      </c>
      <c r="O828" s="53">
        <v>7090901.3499999996</v>
      </c>
      <c r="P828" s="53">
        <v>0</v>
      </c>
      <c r="Q828" s="53">
        <v>0</v>
      </c>
      <c r="R828" s="53">
        <v>0</v>
      </c>
      <c r="S828" s="3" t="s">
        <v>72</v>
      </c>
      <c r="T828" s="3" t="s">
        <v>41</v>
      </c>
      <c r="U828" s="3" t="s">
        <v>42</v>
      </c>
      <c r="V828" s="3" t="s">
        <v>41</v>
      </c>
      <c r="W828" s="3" t="s">
        <v>33</v>
      </c>
      <c r="X828" s="3" t="s">
        <v>43</v>
      </c>
      <c r="Y828" s="3" t="s">
        <v>35</v>
      </c>
      <c r="Z828" s="54">
        <v>45259</v>
      </c>
      <c r="AA828" s="54">
        <v>45657</v>
      </c>
      <c r="AB828" s="3" t="s">
        <v>36</v>
      </c>
      <c r="AC828" s="53">
        <v>7100000</v>
      </c>
      <c r="AD828" s="3" t="s">
        <v>42</v>
      </c>
      <c r="AE828" s="3" t="s">
        <v>37</v>
      </c>
    </row>
    <row r="829" spans="1:31" x14ac:dyDescent="0.3">
      <c r="A829" s="3" t="s">
        <v>1770</v>
      </c>
      <c r="B829" s="3" t="s">
        <v>1771</v>
      </c>
      <c r="C829" s="3" t="s">
        <v>1855</v>
      </c>
      <c r="D829" s="53">
        <v>27700000</v>
      </c>
      <c r="E829" s="53">
        <v>27700000</v>
      </c>
      <c r="F829" s="53">
        <v>0</v>
      </c>
      <c r="G829" s="53">
        <v>0</v>
      </c>
      <c r="H829" s="53">
        <v>0</v>
      </c>
      <c r="I829" s="53">
        <v>27698177.469999999</v>
      </c>
      <c r="J829" s="53">
        <v>99.993420469314074</v>
      </c>
      <c r="K829" s="53">
        <v>0</v>
      </c>
      <c r="L829" s="53">
        <v>0</v>
      </c>
      <c r="M829" s="53">
        <v>27698177.469999999</v>
      </c>
      <c r="N829" s="53">
        <v>0</v>
      </c>
      <c r="O829" s="53">
        <v>27698177.469999999</v>
      </c>
      <c r="P829" s="53">
        <v>0</v>
      </c>
      <c r="Q829" s="53">
        <v>0</v>
      </c>
      <c r="R829" s="53">
        <v>0</v>
      </c>
      <c r="S829" s="3" t="s">
        <v>286</v>
      </c>
      <c r="T829" s="3" t="s">
        <v>57</v>
      </c>
      <c r="U829" s="3" t="s">
        <v>58</v>
      </c>
      <c r="V829" s="3" t="s">
        <v>57</v>
      </c>
      <c r="W829" s="3" t="s">
        <v>33</v>
      </c>
      <c r="X829" s="3" t="s">
        <v>59</v>
      </c>
      <c r="Y829" s="3" t="s">
        <v>35</v>
      </c>
      <c r="Z829" s="54">
        <v>45259</v>
      </c>
      <c r="AA829" s="54">
        <v>45657</v>
      </c>
      <c r="AB829" s="3" t="s">
        <v>36</v>
      </c>
      <c r="AC829" s="53">
        <v>27700000</v>
      </c>
      <c r="AD829" s="3" t="s">
        <v>58</v>
      </c>
      <c r="AE829" s="3" t="s">
        <v>37</v>
      </c>
    </row>
    <row r="830" spans="1:31" x14ac:dyDescent="0.3">
      <c r="A830" s="3" t="s">
        <v>1738</v>
      </c>
      <c r="B830" s="3" t="s">
        <v>1739</v>
      </c>
      <c r="C830" s="3" t="s">
        <v>1854</v>
      </c>
      <c r="D830" s="53">
        <v>1500000</v>
      </c>
      <c r="E830" s="53">
        <v>1500000</v>
      </c>
      <c r="F830" s="53">
        <v>0</v>
      </c>
      <c r="G830" s="53">
        <v>0</v>
      </c>
      <c r="H830" s="53">
        <v>0</v>
      </c>
      <c r="I830" s="53">
        <v>1351483.97</v>
      </c>
      <c r="J830" s="53">
        <v>90.098931333333326</v>
      </c>
      <c r="K830" s="53">
        <v>0</v>
      </c>
      <c r="L830" s="53">
        <v>0</v>
      </c>
      <c r="M830" s="53">
        <v>1351483.97</v>
      </c>
      <c r="N830" s="53">
        <v>0</v>
      </c>
      <c r="O830" s="53">
        <v>1351483.97</v>
      </c>
      <c r="P830" s="53">
        <v>0</v>
      </c>
      <c r="Q830" s="53">
        <v>0</v>
      </c>
      <c r="R830" s="53">
        <v>0</v>
      </c>
      <c r="S830" s="3" t="s">
        <v>72</v>
      </c>
      <c r="T830" s="3" t="s">
        <v>41</v>
      </c>
      <c r="U830" s="3" t="s">
        <v>42</v>
      </c>
      <c r="V830" s="3" t="s">
        <v>41</v>
      </c>
      <c r="W830" s="3" t="s">
        <v>33</v>
      </c>
      <c r="X830" s="3" t="s">
        <v>43</v>
      </c>
      <c r="Y830" s="3" t="s">
        <v>35</v>
      </c>
      <c r="Z830" s="54">
        <v>45260</v>
      </c>
      <c r="AA830" s="54">
        <v>45626</v>
      </c>
      <c r="AB830" s="3" t="s">
        <v>36</v>
      </c>
      <c r="AC830" s="53">
        <v>1500000</v>
      </c>
      <c r="AD830" s="3" t="s">
        <v>42</v>
      </c>
      <c r="AE830" s="3" t="s">
        <v>37</v>
      </c>
    </row>
    <row r="831" spans="1:31" x14ac:dyDescent="0.3">
      <c r="A831" s="3" t="s">
        <v>1720</v>
      </c>
      <c r="B831" s="3" t="s">
        <v>1721</v>
      </c>
      <c r="C831" s="3" t="s">
        <v>1853</v>
      </c>
      <c r="D831" s="53">
        <v>10300000</v>
      </c>
      <c r="E831" s="53">
        <v>10300000</v>
      </c>
      <c r="F831" s="53">
        <v>0</v>
      </c>
      <c r="G831" s="53">
        <v>0</v>
      </c>
      <c r="H831" s="53">
        <v>0</v>
      </c>
      <c r="I831" s="53">
        <v>10017273.800000001</v>
      </c>
      <c r="J831" s="53">
        <v>97.255085436893211</v>
      </c>
      <c r="K831" s="53">
        <v>0</v>
      </c>
      <c r="L831" s="53">
        <v>0</v>
      </c>
      <c r="M831" s="53">
        <v>8644347.5099999998</v>
      </c>
      <c r="N831" s="53">
        <v>1372926.29</v>
      </c>
      <c r="O831" s="53">
        <v>10017273.800000001</v>
      </c>
      <c r="P831" s="53">
        <v>0</v>
      </c>
      <c r="Q831" s="53">
        <v>0</v>
      </c>
      <c r="R831" s="53">
        <v>0</v>
      </c>
      <c r="S831" s="3" t="s">
        <v>30</v>
      </c>
      <c r="T831" s="3" t="s">
        <v>31</v>
      </c>
      <c r="U831" s="3" t="s">
        <v>32</v>
      </c>
      <c r="V831" s="3" t="s">
        <v>31</v>
      </c>
      <c r="W831" s="3" t="s">
        <v>33</v>
      </c>
      <c r="X831" s="3" t="s">
        <v>34</v>
      </c>
      <c r="Y831" s="3" t="s">
        <v>35</v>
      </c>
      <c r="Z831" s="54">
        <v>45260</v>
      </c>
      <c r="AA831" s="54">
        <v>45747</v>
      </c>
      <c r="AB831" s="3" t="s">
        <v>36</v>
      </c>
      <c r="AC831" s="53">
        <v>10300000</v>
      </c>
      <c r="AD831" s="3" t="s">
        <v>32</v>
      </c>
      <c r="AE831" s="3" t="s">
        <v>45</v>
      </c>
    </row>
    <row r="832" spans="1:31" x14ac:dyDescent="0.3">
      <c r="A832" s="3" t="s">
        <v>1728</v>
      </c>
      <c r="B832" s="3" t="s">
        <v>1729</v>
      </c>
      <c r="C832" s="3" t="s">
        <v>1860</v>
      </c>
      <c r="D832" s="53">
        <v>9100000</v>
      </c>
      <c r="E832" s="53">
        <v>9100000</v>
      </c>
      <c r="F832" s="53">
        <v>0</v>
      </c>
      <c r="G832" s="53">
        <v>0</v>
      </c>
      <c r="H832" s="53">
        <v>0</v>
      </c>
      <c r="I832" s="53">
        <v>8109184.7599999998</v>
      </c>
      <c r="J832" s="53">
        <v>89.111920439560436</v>
      </c>
      <c r="K832" s="53">
        <v>0</v>
      </c>
      <c r="L832" s="53">
        <v>0</v>
      </c>
      <c r="M832" s="53">
        <v>8109184.7599999998</v>
      </c>
      <c r="N832" s="53">
        <v>0</v>
      </c>
      <c r="O832" s="53">
        <v>8109184.7599999998</v>
      </c>
      <c r="P832" s="53">
        <v>0</v>
      </c>
      <c r="Q832" s="53">
        <v>0</v>
      </c>
      <c r="R832" s="53">
        <v>0</v>
      </c>
      <c r="S832" s="3" t="s">
        <v>111</v>
      </c>
      <c r="T832" s="3" t="s">
        <v>112</v>
      </c>
      <c r="U832" s="3" t="s">
        <v>113</v>
      </c>
      <c r="V832" s="3" t="s">
        <v>112</v>
      </c>
      <c r="W832" s="3" t="s">
        <v>33</v>
      </c>
      <c r="X832" s="3" t="s">
        <v>114</v>
      </c>
      <c r="Y832" s="3" t="s">
        <v>35</v>
      </c>
      <c r="Z832" s="54">
        <v>45260</v>
      </c>
      <c r="AA832" s="54">
        <v>45747</v>
      </c>
      <c r="AB832" s="3" t="s">
        <v>36</v>
      </c>
      <c r="AC832" s="53">
        <v>9100000</v>
      </c>
      <c r="AD832" s="3" t="s">
        <v>113</v>
      </c>
      <c r="AE832" s="3" t="s">
        <v>37</v>
      </c>
    </row>
    <row r="833" spans="1:31" x14ac:dyDescent="0.3">
      <c r="A833" s="3" t="s">
        <v>1726</v>
      </c>
      <c r="B833" s="3" t="s">
        <v>1727</v>
      </c>
      <c r="C833" s="3" t="s">
        <v>1858</v>
      </c>
      <c r="D833" s="53">
        <v>10000000</v>
      </c>
      <c r="E833" s="53">
        <v>10000000</v>
      </c>
      <c r="F833" s="53">
        <v>0</v>
      </c>
      <c r="G833" s="53">
        <v>0</v>
      </c>
      <c r="H833" s="53">
        <v>0</v>
      </c>
      <c r="I833" s="53">
        <v>7836146.2199999997</v>
      </c>
      <c r="J833" s="53">
        <v>78.361462199999991</v>
      </c>
      <c r="K833" s="53">
        <v>0</v>
      </c>
      <c r="L833" s="53">
        <v>0</v>
      </c>
      <c r="M833" s="53">
        <v>7836146.2199999997</v>
      </c>
      <c r="N833" s="53">
        <v>0</v>
      </c>
      <c r="O833" s="53">
        <v>7836146.2199999997</v>
      </c>
      <c r="P833" s="53">
        <v>0</v>
      </c>
      <c r="Q833" s="53">
        <v>0</v>
      </c>
      <c r="R833" s="53">
        <v>0</v>
      </c>
      <c r="S833" s="3" t="s">
        <v>1231</v>
      </c>
      <c r="T833" s="3" t="s">
        <v>51</v>
      </c>
      <c r="U833" s="3" t="s">
        <v>52</v>
      </c>
      <c r="V833" s="3" t="s">
        <v>51</v>
      </c>
      <c r="W833" s="3" t="s">
        <v>33</v>
      </c>
      <c r="X833" s="3" t="s">
        <v>53</v>
      </c>
      <c r="Y833" s="3" t="s">
        <v>317</v>
      </c>
      <c r="Z833" s="54">
        <v>45261</v>
      </c>
      <c r="AA833" s="54">
        <v>46022</v>
      </c>
      <c r="AB833" s="3" t="s">
        <v>36</v>
      </c>
      <c r="AC833" s="53">
        <v>10000000</v>
      </c>
      <c r="AD833" s="3" t="s">
        <v>52</v>
      </c>
      <c r="AE833" s="3" t="s">
        <v>2231</v>
      </c>
    </row>
    <row r="834" spans="1:31" x14ac:dyDescent="0.3">
      <c r="A834" s="3" t="s">
        <v>1748</v>
      </c>
      <c r="B834" s="3" t="s">
        <v>1749</v>
      </c>
      <c r="C834" s="3" t="s">
        <v>1856</v>
      </c>
      <c r="D834" s="53">
        <v>4300000</v>
      </c>
      <c r="E834" s="53">
        <v>4300000</v>
      </c>
      <c r="F834" s="53">
        <v>0</v>
      </c>
      <c r="G834" s="53">
        <v>0</v>
      </c>
      <c r="H834" s="53">
        <v>0</v>
      </c>
      <c r="I834" s="53">
        <v>4183230.64</v>
      </c>
      <c r="J834" s="53">
        <v>97.284433488372102</v>
      </c>
      <c r="K834" s="53">
        <v>0</v>
      </c>
      <c r="L834" s="53">
        <v>0</v>
      </c>
      <c r="M834" s="53">
        <v>4183230.64</v>
      </c>
      <c r="N834" s="53">
        <v>0</v>
      </c>
      <c r="O834" s="53">
        <v>4183230.64</v>
      </c>
      <c r="P834" s="53">
        <v>0</v>
      </c>
      <c r="Q834" s="53">
        <v>0</v>
      </c>
      <c r="R834" s="53">
        <v>0</v>
      </c>
      <c r="S834" s="3" t="s">
        <v>881</v>
      </c>
      <c r="T834" s="3" t="s">
        <v>76</v>
      </c>
      <c r="U834" s="3" t="s">
        <v>77</v>
      </c>
      <c r="V834" s="3" t="s">
        <v>76</v>
      </c>
      <c r="W834" s="3" t="s">
        <v>33</v>
      </c>
      <c r="X834" s="3" t="s">
        <v>78</v>
      </c>
      <c r="Y834" s="3" t="s">
        <v>35</v>
      </c>
      <c r="Z834" s="54">
        <v>45017</v>
      </c>
      <c r="AA834" s="54">
        <v>45747</v>
      </c>
      <c r="AB834" s="3" t="s">
        <v>36</v>
      </c>
      <c r="AC834" s="53">
        <v>4300000</v>
      </c>
      <c r="AD834" s="3" t="s">
        <v>77</v>
      </c>
      <c r="AE834" s="3" t="s">
        <v>37</v>
      </c>
    </row>
    <row r="835" spans="1:31" x14ac:dyDescent="0.3">
      <c r="A835" s="3" t="s">
        <v>1740</v>
      </c>
      <c r="B835" s="3" t="s">
        <v>1741</v>
      </c>
      <c r="C835" s="3" t="s">
        <v>1854</v>
      </c>
      <c r="D835" s="53">
        <v>1100000</v>
      </c>
      <c r="E835" s="53">
        <v>1100000</v>
      </c>
      <c r="F835" s="53">
        <v>0</v>
      </c>
      <c r="G835" s="53">
        <v>0</v>
      </c>
      <c r="H835" s="53">
        <v>0</v>
      </c>
      <c r="I835" s="53">
        <v>942062.03</v>
      </c>
      <c r="J835" s="53">
        <v>85.642002727272725</v>
      </c>
      <c r="K835" s="53">
        <v>0</v>
      </c>
      <c r="L835" s="53">
        <v>0</v>
      </c>
      <c r="M835" s="53">
        <v>942062.03</v>
      </c>
      <c r="N835" s="53">
        <v>0</v>
      </c>
      <c r="O835" s="53">
        <v>942062.03</v>
      </c>
      <c r="P835" s="53">
        <v>0</v>
      </c>
      <c r="Q835" s="53">
        <v>0</v>
      </c>
      <c r="R835" s="53">
        <v>0</v>
      </c>
      <c r="S835" s="3" t="s">
        <v>72</v>
      </c>
      <c r="T835" s="3" t="s">
        <v>41</v>
      </c>
      <c r="U835" s="3" t="s">
        <v>42</v>
      </c>
      <c r="V835" s="3" t="s">
        <v>41</v>
      </c>
      <c r="W835" s="3" t="s">
        <v>33</v>
      </c>
      <c r="X835" s="3" t="s">
        <v>43</v>
      </c>
      <c r="Y835" s="3" t="s">
        <v>35</v>
      </c>
      <c r="Z835" s="54">
        <v>45260</v>
      </c>
      <c r="AA835" s="54">
        <v>45626</v>
      </c>
      <c r="AB835" s="3" t="s">
        <v>36</v>
      </c>
      <c r="AC835" s="53">
        <v>1100000</v>
      </c>
      <c r="AD835" s="3" t="s">
        <v>42</v>
      </c>
      <c r="AE835" s="3" t="s">
        <v>37</v>
      </c>
    </row>
    <row r="836" spans="1:31" x14ac:dyDescent="0.3">
      <c r="A836" s="3" t="s">
        <v>1746</v>
      </c>
      <c r="B836" s="3" t="s">
        <v>1747</v>
      </c>
      <c r="C836" s="3" t="s">
        <v>1856</v>
      </c>
      <c r="D836" s="53">
        <v>9000000</v>
      </c>
      <c r="E836" s="53">
        <v>9000000</v>
      </c>
      <c r="F836" s="53">
        <v>0</v>
      </c>
      <c r="G836" s="53">
        <v>0</v>
      </c>
      <c r="H836" s="53">
        <v>0</v>
      </c>
      <c r="I836" s="53">
        <v>8992191.3800000008</v>
      </c>
      <c r="J836" s="53">
        <v>99.913237555555568</v>
      </c>
      <c r="K836" s="53">
        <v>0</v>
      </c>
      <c r="L836" s="53">
        <v>0</v>
      </c>
      <c r="M836" s="53">
        <v>8992191.3800000008</v>
      </c>
      <c r="N836" s="53">
        <v>0</v>
      </c>
      <c r="O836" s="53">
        <v>8992191.3800000008</v>
      </c>
      <c r="P836" s="53">
        <v>0</v>
      </c>
      <c r="Q836" s="53">
        <v>0</v>
      </c>
      <c r="R836" s="53">
        <v>0</v>
      </c>
      <c r="S836" s="3" t="s">
        <v>881</v>
      </c>
      <c r="T836" s="3" t="s">
        <v>76</v>
      </c>
      <c r="U836" s="3" t="s">
        <v>77</v>
      </c>
      <c r="V836" s="3" t="s">
        <v>76</v>
      </c>
      <c r="W836" s="3" t="s">
        <v>33</v>
      </c>
      <c r="X836" s="3" t="s">
        <v>78</v>
      </c>
      <c r="Y836" s="3" t="s">
        <v>35</v>
      </c>
      <c r="Z836" s="54">
        <v>45017</v>
      </c>
      <c r="AA836" s="54">
        <v>45838</v>
      </c>
      <c r="AB836" s="3" t="s">
        <v>36</v>
      </c>
      <c r="AC836" s="53">
        <v>9000000</v>
      </c>
      <c r="AD836" s="3" t="s">
        <v>77</v>
      </c>
      <c r="AE836" s="3" t="s">
        <v>37</v>
      </c>
    </row>
    <row r="837" spans="1:31" x14ac:dyDescent="0.3">
      <c r="A837" s="3" t="s">
        <v>1732</v>
      </c>
      <c r="B837" s="3" t="s">
        <v>1733</v>
      </c>
      <c r="C837" s="3" t="s">
        <v>1857</v>
      </c>
      <c r="D837" s="53">
        <v>0</v>
      </c>
      <c r="E837" s="53">
        <v>0</v>
      </c>
      <c r="F837" s="53">
        <v>0</v>
      </c>
      <c r="G837" s="53">
        <v>0</v>
      </c>
      <c r="H837" s="53">
        <v>0</v>
      </c>
      <c r="I837" s="53">
        <v>0</v>
      </c>
      <c r="J837" s="53" t="e">
        <v>#DIV/0!</v>
      </c>
      <c r="K837" s="53">
        <v>0</v>
      </c>
      <c r="L837" s="53">
        <v>0</v>
      </c>
      <c r="M837" s="53">
        <v>0</v>
      </c>
      <c r="N837" s="53">
        <v>0</v>
      </c>
      <c r="O837" s="53">
        <v>0</v>
      </c>
      <c r="P837" s="53">
        <v>0</v>
      </c>
      <c r="Q837" s="53">
        <v>0</v>
      </c>
      <c r="R837" s="53">
        <v>0</v>
      </c>
      <c r="S837" s="3" t="s">
        <v>1001</v>
      </c>
      <c r="T837" s="3" t="s">
        <v>100</v>
      </c>
      <c r="U837" s="3" t="s">
        <v>101</v>
      </c>
      <c r="V837" s="3" t="s">
        <v>100</v>
      </c>
      <c r="W837" s="3" t="s">
        <v>33</v>
      </c>
      <c r="X837" s="3" t="s">
        <v>102</v>
      </c>
      <c r="Y837" s="3" t="s">
        <v>989</v>
      </c>
      <c r="Z837" s="54">
        <v>45017</v>
      </c>
      <c r="AA837" s="54">
        <v>45747</v>
      </c>
      <c r="AB837" s="3" t="s">
        <v>36</v>
      </c>
      <c r="AC837" s="53">
        <v>13890000</v>
      </c>
      <c r="AD837" s="3" t="s">
        <v>101</v>
      </c>
      <c r="AE837" s="3" t="s">
        <v>37</v>
      </c>
    </row>
    <row r="838" spans="1:31" x14ac:dyDescent="0.3">
      <c r="A838" s="3" t="s">
        <v>1750</v>
      </c>
      <c r="B838" s="3" t="s">
        <v>1751</v>
      </c>
      <c r="C838" s="3" t="s">
        <v>1856</v>
      </c>
      <c r="D838" s="53">
        <v>1900000</v>
      </c>
      <c r="E838" s="53">
        <v>1900000</v>
      </c>
      <c r="F838" s="53">
        <v>0</v>
      </c>
      <c r="G838" s="53">
        <v>0</v>
      </c>
      <c r="H838" s="53">
        <v>0</v>
      </c>
      <c r="I838" s="53">
        <v>1772157.09</v>
      </c>
      <c r="J838" s="53">
        <v>93.271425789473682</v>
      </c>
      <c r="K838" s="53">
        <v>0</v>
      </c>
      <c r="L838" s="53">
        <v>0</v>
      </c>
      <c r="M838" s="53">
        <v>1772157.09</v>
      </c>
      <c r="N838" s="53">
        <v>0</v>
      </c>
      <c r="O838" s="53">
        <v>1772157.09</v>
      </c>
      <c r="P838" s="53">
        <v>0</v>
      </c>
      <c r="Q838" s="53">
        <v>0</v>
      </c>
      <c r="R838" s="53">
        <v>0</v>
      </c>
      <c r="S838" s="3" t="s">
        <v>881</v>
      </c>
      <c r="T838" s="3" t="s">
        <v>76</v>
      </c>
      <c r="U838" s="3" t="s">
        <v>77</v>
      </c>
      <c r="V838" s="3" t="s">
        <v>76</v>
      </c>
      <c r="W838" s="3" t="s">
        <v>33</v>
      </c>
      <c r="X838" s="3" t="s">
        <v>78</v>
      </c>
      <c r="Y838" s="3" t="s">
        <v>86</v>
      </c>
      <c r="Z838" s="54">
        <v>45017</v>
      </c>
      <c r="AA838" s="54">
        <v>45747</v>
      </c>
      <c r="AB838" s="3" t="s">
        <v>36</v>
      </c>
      <c r="AC838" s="53">
        <v>1900000</v>
      </c>
      <c r="AD838" s="3" t="s">
        <v>77</v>
      </c>
      <c r="AE838" s="3" t="s">
        <v>37</v>
      </c>
    </row>
    <row r="839" spans="1:31" x14ac:dyDescent="0.3">
      <c r="A839" s="3" t="s">
        <v>1776</v>
      </c>
      <c r="B839" s="3" t="s">
        <v>1777</v>
      </c>
      <c r="C839" s="3" t="s">
        <v>1854</v>
      </c>
      <c r="D839" s="53">
        <v>1200000</v>
      </c>
      <c r="E839" s="53">
        <v>1200000</v>
      </c>
      <c r="F839" s="53">
        <v>0</v>
      </c>
      <c r="G839" s="53">
        <v>0</v>
      </c>
      <c r="H839" s="53">
        <v>0</v>
      </c>
      <c r="I839" s="53">
        <v>1144933.3799999999</v>
      </c>
      <c r="J839" s="53">
        <v>95.411114999999995</v>
      </c>
      <c r="K839" s="53">
        <v>0</v>
      </c>
      <c r="L839" s="53">
        <v>0</v>
      </c>
      <c r="M839" s="53">
        <v>1144933.3799999999</v>
      </c>
      <c r="N839" s="53">
        <v>0</v>
      </c>
      <c r="O839" s="53">
        <v>1144933.3799999999</v>
      </c>
      <c r="P839" s="53">
        <v>0</v>
      </c>
      <c r="Q839" s="53">
        <v>0</v>
      </c>
      <c r="R839" s="53">
        <v>0</v>
      </c>
      <c r="S839" s="3" t="s">
        <v>72</v>
      </c>
      <c r="T839" s="3" t="s">
        <v>41</v>
      </c>
      <c r="U839" s="3" t="s">
        <v>42</v>
      </c>
      <c r="V839" s="3" t="s">
        <v>41</v>
      </c>
      <c r="W839" s="3" t="s">
        <v>33</v>
      </c>
      <c r="X839" s="3" t="s">
        <v>43</v>
      </c>
      <c r="Y839" s="3" t="s">
        <v>86</v>
      </c>
      <c r="Z839" s="54">
        <v>45262</v>
      </c>
      <c r="AA839" s="54">
        <v>45657</v>
      </c>
      <c r="AB839" s="3" t="s">
        <v>36</v>
      </c>
      <c r="AC839" s="53">
        <v>1200000</v>
      </c>
      <c r="AD839" s="3" t="s">
        <v>42</v>
      </c>
      <c r="AE839" s="3" t="s">
        <v>37</v>
      </c>
    </row>
    <row r="840" spans="1:31" x14ac:dyDescent="0.3">
      <c r="A840" s="3" t="s">
        <v>1813</v>
      </c>
      <c r="B840" s="3" t="s">
        <v>1814</v>
      </c>
      <c r="C840" s="3" t="s">
        <v>1858</v>
      </c>
      <c r="D840" s="53">
        <v>900000</v>
      </c>
      <c r="E840" s="53">
        <v>900000</v>
      </c>
      <c r="F840" s="53">
        <v>0</v>
      </c>
      <c r="G840" s="53">
        <v>0</v>
      </c>
      <c r="H840" s="53">
        <v>0</v>
      </c>
      <c r="I840" s="53">
        <v>899970.02</v>
      </c>
      <c r="J840" s="53">
        <v>99.996668888888891</v>
      </c>
      <c r="K840" s="53">
        <v>0</v>
      </c>
      <c r="L840" s="53">
        <v>0</v>
      </c>
      <c r="M840" s="53">
        <v>899970.02</v>
      </c>
      <c r="N840" s="53">
        <v>0</v>
      </c>
      <c r="O840" s="53">
        <v>899970.02</v>
      </c>
      <c r="P840" s="53">
        <v>0</v>
      </c>
      <c r="Q840" s="53">
        <v>0</v>
      </c>
      <c r="R840" s="53">
        <v>0</v>
      </c>
      <c r="S840" s="3" t="s">
        <v>1231</v>
      </c>
      <c r="T840" s="3" t="s">
        <v>51</v>
      </c>
      <c r="U840" s="3" t="s">
        <v>52</v>
      </c>
      <c r="V840" s="3" t="s">
        <v>51</v>
      </c>
      <c r="W840" s="3" t="s">
        <v>33</v>
      </c>
      <c r="X840" s="3" t="s">
        <v>53</v>
      </c>
      <c r="Y840" s="3" t="s">
        <v>35</v>
      </c>
      <c r="Z840" s="54">
        <v>45275</v>
      </c>
      <c r="AA840" s="54">
        <v>45641</v>
      </c>
      <c r="AB840" s="3" t="s">
        <v>36</v>
      </c>
      <c r="AC840" s="53">
        <v>900000</v>
      </c>
      <c r="AD840" s="3" t="s">
        <v>52</v>
      </c>
      <c r="AE840" s="3" t="s">
        <v>37</v>
      </c>
    </row>
    <row r="841" spans="1:31" x14ac:dyDescent="0.3">
      <c r="A841" s="3" t="s">
        <v>1756</v>
      </c>
      <c r="B841" s="3" t="s">
        <v>1757</v>
      </c>
      <c r="C841" s="3" t="s">
        <v>1859</v>
      </c>
      <c r="D841" s="53">
        <v>1900000</v>
      </c>
      <c r="E841" s="53">
        <v>1900000</v>
      </c>
      <c r="F841" s="53">
        <v>0</v>
      </c>
      <c r="G841" s="53">
        <v>0</v>
      </c>
      <c r="H841" s="53">
        <v>0</v>
      </c>
      <c r="I841" s="53">
        <v>1487550.97</v>
      </c>
      <c r="J841" s="53">
        <v>78.29215631578947</v>
      </c>
      <c r="K841" s="53">
        <v>0</v>
      </c>
      <c r="L841" s="53">
        <v>0</v>
      </c>
      <c r="M841" s="53">
        <v>1487550.97</v>
      </c>
      <c r="N841" s="53">
        <v>0</v>
      </c>
      <c r="O841" s="53">
        <v>1487550.97</v>
      </c>
      <c r="P841" s="53">
        <v>0</v>
      </c>
      <c r="Q841" s="53">
        <v>0</v>
      </c>
      <c r="R841" s="53">
        <v>0</v>
      </c>
      <c r="S841" s="3" t="s">
        <v>1355</v>
      </c>
      <c r="T841" s="3" t="s">
        <v>162</v>
      </c>
      <c r="U841" s="3" t="s">
        <v>163</v>
      </c>
      <c r="V841" s="3" t="s">
        <v>162</v>
      </c>
      <c r="W841" s="3" t="s">
        <v>33</v>
      </c>
      <c r="X841" s="3" t="s">
        <v>164</v>
      </c>
      <c r="Y841" s="3" t="s">
        <v>35</v>
      </c>
      <c r="Z841" s="54">
        <v>45017</v>
      </c>
      <c r="AA841" s="54">
        <v>45657</v>
      </c>
      <c r="AB841" s="3" t="s">
        <v>36</v>
      </c>
      <c r="AC841" s="53">
        <v>1900000</v>
      </c>
      <c r="AD841" s="3" t="s">
        <v>163</v>
      </c>
      <c r="AE841" s="3" t="s">
        <v>37</v>
      </c>
    </row>
    <row r="842" spans="1:31" x14ac:dyDescent="0.3">
      <c r="A842" s="3" t="s">
        <v>1758</v>
      </c>
      <c r="B842" s="3" t="s">
        <v>1759</v>
      </c>
      <c r="C842" s="3" t="s">
        <v>1859</v>
      </c>
      <c r="D842" s="53">
        <v>2200000</v>
      </c>
      <c r="E842" s="53">
        <v>2200000</v>
      </c>
      <c r="F842" s="53">
        <v>0</v>
      </c>
      <c r="G842" s="53">
        <v>0</v>
      </c>
      <c r="H842" s="53">
        <v>0</v>
      </c>
      <c r="I842" s="53">
        <v>1960797.68</v>
      </c>
      <c r="J842" s="53">
        <v>89.127167272727263</v>
      </c>
      <c r="K842" s="53">
        <v>0</v>
      </c>
      <c r="L842" s="53">
        <v>0</v>
      </c>
      <c r="M842" s="53">
        <v>1960797.68</v>
      </c>
      <c r="N842" s="53">
        <v>0</v>
      </c>
      <c r="O842" s="53">
        <v>1960797.68</v>
      </c>
      <c r="P842" s="53">
        <v>0</v>
      </c>
      <c r="Q842" s="53">
        <v>0</v>
      </c>
      <c r="R842" s="53">
        <v>0</v>
      </c>
      <c r="S842" s="3" t="s">
        <v>1355</v>
      </c>
      <c r="T842" s="3" t="s">
        <v>162</v>
      </c>
      <c r="U842" s="3" t="s">
        <v>163</v>
      </c>
      <c r="V842" s="3" t="s">
        <v>162</v>
      </c>
      <c r="W842" s="3" t="s">
        <v>33</v>
      </c>
      <c r="X842" s="3" t="s">
        <v>164</v>
      </c>
      <c r="Y842" s="3" t="s">
        <v>35</v>
      </c>
      <c r="Z842" s="54">
        <v>45017</v>
      </c>
      <c r="AA842" s="54">
        <v>45596</v>
      </c>
      <c r="AB842" s="3" t="s">
        <v>36</v>
      </c>
      <c r="AC842" s="53">
        <v>2200000</v>
      </c>
      <c r="AD842" s="3" t="s">
        <v>163</v>
      </c>
      <c r="AE842" s="3" t="s">
        <v>37</v>
      </c>
    </row>
    <row r="843" spans="1:31" x14ac:dyDescent="0.3">
      <c r="A843" s="3" t="s">
        <v>1760</v>
      </c>
      <c r="B843" s="3" t="s">
        <v>1761</v>
      </c>
      <c r="C843" s="3" t="s">
        <v>1859</v>
      </c>
      <c r="D843" s="53">
        <v>1200000</v>
      </c>
      <c r="E843" s="53">
        <v>1200000</v>
      </c>
      <c r="F843" s="53">
        <v>0</v>
      </c>
      <c r="G843" s="53">
        <v>0</v>
      </c>
      <c r="H843" s="53">
        <v>0</v>
      </c>
      <c r="I843" s="53">
        <v>1045489.35</v>
      </c>
      <c r="J843" s="53">
        <v>87.124112499999995</v>
      </c>
      <c r="K843" s="53">
        <v>0</v>
      </c>
      <c r="L843" s="53">
        <v>0</v>
      </c>
      <c r="M843" s="53">
        <v>1045489.35</v>
      </c>
      <c r="N843" s="53">
        <v>0</v>
      </c>
      <c r="O843" s="53">
        <v>1045489.35</v>
      </c>
      <c r="P843" s="53">
        <v>0</v>
      </c>
      <c r="Q843" s="53">
        <v>0</v>
      </c>
      <c r="R843" s="53">
        <v>0</v>
      </c>
      <c r="S843" s="3" t="s">
        <v>1355</v>
      </c>
      <c r="T843" s="3" t="s">
        <v>162</v>
      </c>
      <c r="U843" s="3" t="s">
        <v>163</v>
      </c>
      <c r="V843" s="3" t="s">
        <v>162</v>
      </c>
      <c r="W843" s="3" t="s">
        <v>33</v>
      </c>
      <c r="X843" s="3" t="s">
        <v>164</v>
      </c>
      <c r="Y843" s="3" t="s">
        <v>35</v>
      </c>
      <c r="Z843" s="54">
        <v>45017</v>
      </c>
      <c r="AA843" s="54">
        <v>45382</v>
      </c>
      <c r="AB843" s="3" t="s">
        <v>36</v>
      </c>
      <c r="AC843" s="53">
        <v>1200000</v>
      </c>
      <c r="AD843" s="3" t="s">
        <v>163</v>
      </c>
      <c r="AE843" s="3" t="s">
        <v>37</v>
      </c>
    </row>
    <row r="844" spans="1:31" x14ac:dyDescent="0.3">
      <c r="A844" s="3" t="s">
        <v>1762</v>
      </c>
      <c r="B844" s="3" t="s">
        <v>1763</v>
      </c>
      <c r="C844" s="3" t="s">
        <v>1857</v>
      </c>
      <c r="D844" s="53">
        <v>345000000</v>
      </c>
      <c r="E844" s="53">
        <v>345000000</v>
      </c>
      <c r="F844" s="53">
        <v>0</v>
      </c>
      <c r="G844" s="53">
        <v>0</v>
      </c>
      <c r="H844" s="53">
        <v>0</v>
      </c>
      <c r="I844" s="53">
        <v>344565108.56</v>
      </c>
      <c r="J844" s="53">
        <v>99.873944510144923</v>
      </c>
      <c r="K844" s="53">
        <v>0</v>
      </c>
      <c r="L844" s="53">
        <v>0</v>
      </c>
      <c r="M844" s="53">
        <v>344565108.56</v>
      </c>
      <c r="N844" s="53">
        <v>0</v>
      </c>
      <c r="O844" s="53">
        <v>344565108.56</v>
      </c>
      <c r="P844" s="53">
        <v>0</v>
      </c>
      <c r="Q844" s="53">
        <v>0</v>
      </c>
      <c r="R844" s="53">
        <v>0</v>
      </c>
      <c r="S844" s="3" t="s">
        <v>1001</v>
      </c>
      <c r="T844" s="3" t="s">
        <v>100</v>
      </c>
      <c r="U844" s="3" t="s">
        <v>101</v>
      </c>
      <c r="V844" s="3" t="s">
        <v>100</v>
      </c>
      <c r="W844" s="3" t="s">
        <v>33</v>
      </c>
      <c r="X844" s="3" t="s">
        <v>102</v>
      </c>
      <c r="Y844" s="3" t="s">
        <v>989</v>
      </c>
      <c r="Z844" s="54">
        <v>45266</v>
      </c>
      <c r="AA844" s="54">
        <v>45747</v>
      </c>
      <c r="AB844" s="3" t="s">
        <v>36</v>
      </c>
      <c r="AC844" s="53">
        <v>345000000</v>
      </c>
      <c r="AD844" s="3" t="s">
        <v>101</v>
      </c>
      <c r="AE844" s="3" t="s">
        <v>37</v>
      </c>
    </row>
    <row r="845" spans="1:31" x14ac:dyDescent="0.3">
      <c r="A845" s="3" t="s">
        <v>1772</v>
      </c>
      <c r="B845" s="3" t="s">
        <v>1773</v>
      </c>
      <c r="C845" s="3" t="s">
        <v>1857</v>
      </c>
      <c r="D845" s="53">
        <v>1200000</v>
      </c>
      <c r="E845" s="53">
        <v>1200000</v>
      </c>
      <c r="F845" s="53">
        <v>0</v>
      </c>
      <c r="G845" s="53">
        <v>0</v>
      </c>
      <c r="H845" s="53">
        <v>0</v>
      </c>
      <c r="I845" s="53">
        <v>1194643</v>
      </c>
      <c r="J845" s="53">
        <v>99.553583333333336</v>
      </c>
      <c r="K845" s="53">
        <v>0</v>
      </c>
      <c r="L845" s="53">
        <v>0</v>
      </c>
      <c r="M845" s="53">
        <v>1194643</v>
      </c>
      <c r="N845" s="53">
        <v>0</v>
      </c>
      <c r="O845" s="53">
        <v>1194643</v>
      </c>
      <c r="P845" s="53">
        <v>0</v>
      </c>
      <c r="Q845" s="53">
        <v>0</v>
      </c>
      <c r="R845" s="53">
        <v>0</v>
      </c>
      <c r="S845" s="3" t="s">
        <v>1001</v>
      </c>
      <c r="T845" s="3" t="s">
        <v>100</v>
      </c>
      <c r="U845" s="3" t="s">
        <v>101</v>
      </c>
      <c r="V845" s="3" t="s">
        <v>100</v>
      </c>
      <c r="W845" s="3" t="s">
        <v>33</v>
      </c>
      <c r="X845" s="3" t="s">
        <v>102</v>
      </c>
      <c r="Y845" s="3" t="s">
        <v>44</v>
      </c>
      <c r="Z845" s="54">
        <v>45266</v>
      </c>
      <c r="AA845" s="54">
        <v>45747</v>
      </c>
      <c r="AB845" s="3" t="s">
        <v>36</v>
      </c>
      <c r="AC845" s="53">
        <v>1200000</v>
      </c>
      <c r="AD845" s="3" t="s">
        <v>101</v>
      </c>
      <c r="AE845" s="3" t="s">
        <v>37</v>
      </c>
    </row>
    <row r="846" spans="1:31" x14ac:dyDescent="0.3">
      <c r="A846" s="3" t="s">
        <v>1976</v>
      </c>
      <c r="B846" s="3" t="s">
        <v>1977</v>
      </c>
      <c r="C846" s="3" t="s">
        <v>1857</v>
      </c>
      <c r="D846" s="53">
        <v>1000000</v>
      </c>
      <c r="E846" s="53">
        <v>1000000</v>
      </c>
      <c r="F846" s="53">
        <v>0</v>
      </c>
      <c r="G846" s="53">
        <v>0</v>
      </c>
      <c r="H846" s="53">
        <v>0</v>
      </c>
      <c r="I846" s="53">
        <v>984014.41</v>
      </c>
      <c r="J846" s="53">
        <v>98.401441000000005</v>
      </c>
      <c r="K846" s="53">
        <v>0</v>
      </c>
      <c r="L846" s="53">
        <v>0</v>
      </c>
      <c r="M846" s="53">
        <v>984014.41</v>
      </c>
      <c r="N846" s="53">
        <v>0</v>
      </c>
      <c r="O846" s="53">
        <v>984014.41</v>
      </c>
      <c r="P846" s="53">
        <v>0</v>
      </c>
      <c r="Q846" s="53">
        <v>0</v>
      </c>
      <c r="R846" s="53">
        <v>0</v>
      </c>
      <c r="S846" s="3" t="s">
        <v>1001</v>
      </c>
      <c r="T846" s="3" t="s">
        <v>100</v>
      </c>
      <c r="U846" s="3" t="s">
        <v>101</v>
      </c>
      <c r="V846" s="3" t="s">
        <v>100</v>
      </c>
      <c r="W846" s="3" t="s">
        <v>33</v>
      </c>
      <c r="X846" s="3" t="s">
        <v>102</v>
      </c>
      <c r="Y846" s="3" t="s">
        <v>86</v>
      </c>
      <c r="Z846" s="54">
        <v>45362</v>
      </c>
      <c r="AA846" s="54">
        <v>45747</v>
      </c>
      <c r="AB846" s="3" t="s">
        <v>36</v>
      </c>
      <c r="AC846" s="53">
        <v>1000000</v>
      </c>
      <c r="AD846" s="3" t="s">
        <v>101</v>
      </c>
      <c r="AE846" s="3" t="s">
        <v>37</v>
      </c>
    </row>
    <row r="847" spans="1:31" x14ac:dyDescent="0.3">
      <c r="A847" s="3" t="s">
        <v>1791</v>
      </c>
      <c r="B847" s="3" t="s">
        <v>1792</v>
      </c>
      <c r="C847" s="3" t="s">
        <v>1857</v>
      </c>
      <c r="D847" s="53">
        <v>1350000</v>
      </c>
      <c r="E847" s="53">
        <v>1350000</v>
      </c>
      <c r="F847" s="53">
        <v>0</v>
      </c>
      <c r="G847" s="53">
        <v>0</v>
      </c>
      <c r="H847" s="53">
        <v>0</v>
      </c>
      <c r="I847" s="53">
        <v>880286.42</v>
      </c>
      <c r="J847" s="53">
        <v>65.206401481481478</v>
      </c>
      <c r="K847" s="53">
        <v>0</v>
      </c>
      <c r="L847" s="53">
        <v>0</v>
      </c>
      <c r="M847" s="53">
        <v>880286.42</v>
      </c>
      <c r="N847" s="53">
        <v>0</v>
      </c>
      <c r="O847" s="53">
        <v>880286.42</v>
      </c>
      <c r="P847" s="53">
        <v>0</v>
      </c>
      <c r="Q847" s="53">
        <v>0</v>
      </c>
      <c r="R847" s="53">
        <v>0</v>
      </c>
      <c r="S847" s="3" t="s">
        <v>1001</v>
      </c>
      <c r="T847" s="3" t="s">
        <v>100</v>
      </c>
      <c r="U847" s="3" t="s">
        <v>101</v>
      </c>
      <c r="V847" s="3" t="s">
        <v>100</v>
      </c>
      <c r="W847" s="3" t="s">
        <v>33</v>
      </c>
      <c r="X847" s="3" t="s">
        <v>102</v>
      </c>
      <c r="Y847" s="3" t="s">
        <v>86</v>
      </c>
      <c r="Z847" s="54">
        <v>45266</v>
      </c>
      <c r="AA847" s="54">
        <v>45747</v>
      </c>
      <c r="AB847" s="3" t="s">
        <v>36</v>
      </c>
      <c r="AC847" s="53">
        <v>1350000</v>
      </c>
      <c r="AD847" s="3" t="s">
        <v>101</v>
      </c>
      <c r="AE847" s="3" t="s">
        <v>37</v>
      </c>
    </row>
    <row r="848" spans="1:31" x14ac:dyDescent="0.3">
      <c r="A848" s="3" t="s">
        <v>1764</v>
      </c>
      <c r="B848" s="3" t="s">
        <v>1765</v>
      </c>
      <c r="C848" s="3" t="s">
        <v>1860</v>
      </c>
      <c r="D848" s="53">
        <v>7100000</v>
      </c>
      <c r="E848" s="53">
        <v>7100000</v>
      </c>
      <c r="F848" s="53">
        <v>0</v>
      </c>
      <c r="G848" s="53">
        <v>0</v>
      </c>
      <c r="H848" s="53">
        <v>0</v>
      </c>
      <c r="I848" s="53">
        <v>7099567.3799999999</v>
      </c>
      <c r="J848" s="53">
        <v>99.993906760563377</v>
      </c>
      <c r="K848" s="53">
        <v>0</v>
      </c>
      <c r="L848" s="53">
        <v>0</v>
      </c>
      <c r="M848" s="53">
        <v>7099567.3799999999</v>
      </c>
      <c r="N848" s="53">
        <v>0</v>
      </c>
      <c r="O848" s="53">
        <v>7099567.3799999999</v>
      </c>
      <c r="P848" s="53">
        <v>0</v>
      </c>
      <c r="Q848" s="53">
        <v>-79524.100000000006</v>
      </c>
      <c r="R848" s="53">
        <v>0</v>
      </c>
      <c r="S848" s="3" t="s">
        <v>111</v>
      </c>
      <c r="T848" s="3" t="s">
        <v>112</v>
      </c>
      <c r="U848" s="3" t="s">
        <v>113</v>
      </c>
      <c r="V848" s="3" t="s">
        <v>112</v>
      </c>
      <c r="W848" s="3" t="s">
        <v>33</v>
      </c>
      <c r="X848" s="3" t="s">
        <v>114</v>
      </c>
      <c r="Y848" s="3" t="s">
        <v>35</v>
      </c>
      <c r="Z848" s="54">
        <v>45267</v>
      </c>
      <c r="AA848" s="54">
        <v>45747</v>
      </c>
      <c r="AB848" s="3" t="s">
        <v>36</v>
      </c>
      <c r="AC848" s="53">
        <v>7100000</v>
      </c>
      <c r="AD848" s="3" t="s">
        <v>113</v>
      </c>
      <c r="AE848" s="3" t="s">
        <v>37</v>
      </c>
    </row>
    <row r="849" spans="1:31" x14ac:dyDescent="0.3">
      <c r="A849" s="3" t="s">
        <v>1766</v>
      </c>
      <c r="B849" s="3" t="s">
        <v>1767</v>
      </c>
      <c r="C849" s="3" t="s">
        <v>1854</v>
      </c>
      <c r="D849" s="53">
        <v>2840000</v>
      </c>
      <c r="E849" s="53">
        <v>2840000</v>
      </c>
      <c r="F849" s="53">
        <v>0</v>
      </c>
      <c r="G849" s="53">
        <v>0</v>
      </c>
      <c r="H849" s="53">
        <v>0</v>
      </c>
      <c r="I849" s="53">
        <v>2694408.45</v>
      </c>
      <c r="J849" s="53">
        <v>94.873536971830987</v>
      </c>
      <c r="K849" s="53">
        <v>0</v>
      </c>
      <c r="L849" s="53">
        <v>0</v>
      </c>
      <c r="M849" s="53">
        <v>2694408.45</v>
      </c>
      <c r="N849" s="53">
        <v>0</v>
      </c>
      <c r="O849" s="53">
        <v>2694408.45</v>
      </c>
      <c r="P849" s="53">
        <v>0</v>
      </c>
      <c r="Q849" s="53">
        <v>0</v>
      </c>
      <c r="R849" s="53">
        <v>0</v>
      </c>
      <c r="S849" s="3" t="s">
        <v>72</v>
      </c>
      <c r="T849" s="3" t="s">
        <v>41</v>
      </c>
      <c r="U849" s="3" t="s">
        <v>42</v>
      </c>
      <c r="V849" s="3" t="s">
        <v>41</v>
      </c>
      <c r="W849" s="3" t="s">
        <v>33</v>
      </c>
      <c r="X849" s="3" t="s">
        <v>43</v>
      </c>
      <c r="Y849" s="3" t="s">
        <v>35</v>
      </c>
      <c r="Z849" s="54">
        <v>45267</v>
      </c>
      <c r="AA849" s="54">
        <v>45747</v>
      </c>
      <c r="AB849" s="3" t="s">
        <v>36</v>
      </c>
      <c r="AC849" s="53">
        <v>2840000</v>
      </c>
      <c r="AD849" s="3" t="s">
        <v>42</v>
      </c>
      <c r="AE849" s="3" t="s">
        <v>37</v>
      </c>
    </row>
    <row r="850" spans="1:31" x14ac:dyDescent="0.3">
      <c r="A850" s="3" t="s">
        <v>1768</v>
      </c>
      <c r="B850" s="3" t="s">
        <v>1769</v>
      </c>
      <c r="C850" s="3" t="s">
        <v>1854</v>
      </c>
      <c r="D850" s="53">
        <v>2200000</v>
      </c>
      <c r="E850" s="53">
        <v>2200000</v>
      </c>
      <c r="F850" s="53">
        <v>0</v>
      </c>
      <c r="G850" s="53">
        <v>0</v>
      </c>
      <c r="H850" s="53">
        <v>0</v>
      </c>
      <c r="I850" s="53">
        <v>2155952.85</v>
      </c>
      <c r="J850" s="53">
        <v>97.997856818181816</v>
      </c>
      <c r="K850" s="53">
        <v>0</v>
      </c>
      <c r="L850" s="53">
        <v>0</v>
      </c>
      <c r="M850" s="53">
        <v>2155952.85</v>
      </c>
      <c r="N850" s="53">
        <v>0</v>
      </c>
      <c r="O850" s="53">
        <v>2155952.85</v>
      </c>
      <c r="P850" s="53">
        <v>0</v>
      </c>
      <c r="Q850" s="53">
        <v>0</v>
      </c>
      <c r="R850" s="53">
        <v>0</v>
      </c>
      <c r="S850" s="3" t="s">
        <v>72</v>
      </c>
      <c r="T850" s="3" t="s">
        <v>41</v>
      </c>
      <c r="U850" s="3" t="s">
        <v>42</v>
      </c>
      <c r="V850" s="3" t="s">
        <v>41</v>
      </c>
      <c r="W850" s="3" t="s">
        <v>33</v>
      </c>
      <c r="X850" s="3" t="s">
        <v>43</v>
      </c>
      <c r="Y850" s="3" t="s">
        <v>35</v>
      </c>
      <c r="Z850" s="54">
        <v>45268</v>
      </c>
      <c r="AA850" s="54">
        <v>45657</v>
      </c>
      <c r="AB850" s="3" t="s">
        <v>36</v>
      </c>
      <c r="AC850" s="53">
        <v>2200000</v>
      </c>
      <c r="AD850" s="3" t="s">
        <v>42</v>
      </c>
      <c r="AE850" s="3" t="s">
        <v>37</v>
      </c>
    </row>
    <row r="851" spans="1:31" x14ac:dyDescent="0.3">
      <c r="A851" s="3" t="s">
        <v>1774</v>
      </c>
      <c r="B851" s="3" t="s">
        <v>1775</v>
      </c>
      <c r="C851" s="3" t="s">
        <v>1854</v>
      </c>
      <c r="D851" s="53">
        <v>1200000</v>
      </c>
      <c r="E851" s="53">
        <v>1200000</v>
      </c>
      <c r="F851" s="53">
        <v>0</v>
      </c>
      <c r="G851" s="53">
        <v>0</v>
      </c>
      <c r="H851" s="53">
        <v>0</v>
      </c>
      <c r="I851" s="53">
        <v>1154935.8</v>
      </c>
      <c r="J851" s="53">
        <v>96.244650000000007</v>
      </c>
      <c r="K851" s="53">
        <v>0</v>
      </c>
      <c r="L851" s="53">
        <v>0</v>
      </c>
      <c r="M851" s="53">
        <v>1154935.8</v>
      </c>
      <c r="N851" s="53">
        <v>0</v>
      </c>
      <c r="O851" s="53">
        <v>1154935.8</v>
      </c>
      <c r="P851" s="53">
        <v>0</v>
      </c>
      <c r="Q851" s="53">
        <v>0</v>
      </c>
      <c r="R851" s="53">
        <v>0</v>
      </c>
      <c r="S851" s="3" t="s">
        <v>72</v>
      </c>
      <c r="T851" s="3" t="s">
        <v>41</v>
      </c>
      <c r="U851" s="3" t="s">
        <v>42</v>
      </c>
      <c r="V851" s="3" t="s">
        <v>41</v>
      </c>
      <c r="W851" s="3" t="s">
        <v>33</v>
      </c>
      <c r="X851" s="3" t="s">
        <v>43</v>
      </c>
      <c r="Y851" s="3" t="s">
        <v>86</v>
      </c>
      <c r="Z851" s="54">
        <v>45268</v>
      </c>
      <c r="AA851" s="54">
        <v>45657</v>
      </c>
      <c r="AB851" s="3" t="s">
        <v>36</v>
      </c>
      <c r="AC851" s="53">
        <v>1200000</v>
      </c>
      <c r="AD851" s="3" t="s">
        <v>42</v>
      </c>
      <c r="AE851" s="3" t="s">
        <v>37</v>
      </c>
    </row>
    <row r="852" spans="1:31" x14ac:dyDescent="0.3">
      <c r="A852" s="3" t="s">
        <v>1780</v>
      </c>
      <c r="B852" s="3" t="s">
        <v>1781</v>
      </c>
      <c r="C852" s="3" t="s">
        <v>1860</v>
      </c>
      <c r="D852" s="53">
        <v>2500000</v>
      </c>
      <c r="E852" s="53">
        <v>2500000</v>
      </c>
      <c r="F852" s="53">
        <v>0</v>
      </c>
      <c r="G852" s="53">
        <v>0</v>
      </c>
      <c r="H852" s="53">
        <v>0</v>
      </c>
      <c r="I852" s="53">
        <v>2472086.63</v>
      </c>
      <c r="J852" s="53">
        <v>98.883465199999989</v>
      </c>
      <c r="K852" s="53">
        <v>0</v>
      </c>
      <c r="L852" s="53">
        <v>0</v>
      </c>
      <c r="M852" s="53">
        <v>2472086.63</v>
      </c>
      <c r="N852" s="53">
        <v>0</v>
      </c>
      <c r="O852" s="53">
        <v>2472086.63</v>
      </c>
      <c r="P852" s="53">
        <v>0</v>
      </c>
      <c r="Q852" s="53">
        <v>0</v>
      </c>
      <c r="R852" s="53">
        <v>0</v>
      </c>
      <c r="S852" s="3" t="s">
        <v>111</v>
      </c>
      <c r="T852" s="3" t="s">
        <v>112</v>
      </c>
      <c r="U852" s="3" t="s">
        <v>113</v>
      </c>
      <c r="V852" s="3" t="s">
        <v>112</v>
      </c>
      <c r="W852" s="3" t="s">
        <v>33</v>
      </c>
      <c r="X852" s="3" t="s">
        <v>114</v>
      </c>
      <c r="Y852" s="3" t="s">
        <v>35</v>
      </c>
      <c r="Z852" s="54">
        <v>45272</v>
      </c>
      <c r="AA852" s="54">
        <v>45657</v>
      </c>
      <c r="AB852" s="3" t="s">
        <v>36</v>
      </c>
      <c r="AC852" s="53">
        <v>2500000</v>
      </c>
      <c r="AD852" s="3" t="s">
        <v>113</v>
      </c>
      <c r="AE852" s="3" t="s">
        <v>37</v>
      </c>
    </row>
    <row r="853" spans="1:31" x14ac:dyDescent="0.3">
      <c r="A853" s="3" t="s">
        <v>1778</v>
      </c>
      <c r="B853" s="3" t="s">
        <v>1779</v>
      </c>
      <c r="C853" s="3" t="s">
        <v>1860</v>
      </c>
      <c r="D853" s="53">
        <v>1500000</v>
      </c>
      <c r="E853" s="53">
        <v>1500000</v>
      </c>
      <c r="F853" s="53">
        <v>0</v>
      </c>
      <c r="G853" s="53">
        <v>0</v>
      </c>
      <c r="H853" s="53">
        <v>0</v>
      </c>
      <c r="I853" s="53">
        <v>1241062.24</v>
      </c>
      <c r="J853" s="53">
        <v>82.737482666666665</v>
      </c>
      <c r="K853" s="53">
        <v>0</v>
      </c>
      <c r="L853" s="53">
        <v>0</v>
      </c>
      <c r="M853" s="53">
        <v>1241062.24</v>
      </c>
      <c r="N853" s="53">
        <v>0</v>
      </c>
      <c r="O853" s="53">
        <v>1241062.24</v>
      </c>
      <c r="P853" s="53">
        <v>0</v>
      </c>
      <c r="Q853" s="53">
        <v>0</v>
      </c>
      <c r="R853" s="53">
        <v>0</v>
      </c>
      <c r="S853" s="3" t="s">
        <v>111</v>
      </c>
      <c r="T853" s="3" t="s">
        <v>112</v>
      </c>
      <c r="U853" s="3" t="s">
        <v>113</v>
      </c>
      <c r="V853" s="3" t="s">
        <v>112</v>
      </c>
      <c r="W853" s="3" t="s">
        <v>33</v>
      </c>
      <c r="X853" s="3" t="s">
        <v>114</v>
      </c>
      <c r="Y853" s="3" t="s">
        <v>86</v>
      </c>
      <c r="Z853" s="54">
        <v>45272</v>
      </c>
      <c r="AA853" s="54">
        <v>45657</v>
      </c>
      <c r="AB853" s="3" t="s">
        <v>36</v>
      </c>
      <c r="AC853" s="53">
        <v>1500000</v>
      </c>
      <c r="AD853" s="3" t="s">
        <v>113</v>
      </c>
      <c r="AE853" s="3" t="s">
        <v>37</v>
      </c>
    </row>
    <row r="854" spans="1:31" x14ac:dyDescent="0.3">
      <c r="A854" s="3" t="s">
        <v>1785</v>
      </c>
      <c r="B854" s="3" t="s">
        <v>1786</v>
      </c>
      <c r="C854" s="3" t="s">
        <v>1856</v>
      </c>
      <c r="D854" s="53">
        <v>1700000</v>
      </c>
      <c r="E854" s="53">
        <v>1700000</v>
      </c>
      <c r="F854" s="53">
        <v>0</v>
      </c>
      <c r="G854" s="53">
        <v>0</v>
      </c>
      <c r="H854" s="53">
        <v>0</v>
      </c>
      <c r="I854" s="53">
        <v>1578460.77</v>
      </c>
      <c r="J854" s="53">
        <v>92.850633529411766</v>
      </c>
      <c r="K854" s="53">
        <v>0</v>
      </c>
      <c r="L854" s="53">
        <v>0</v>
      </c>
      <c r="M854" s="53">
        <v>1578460.77</v>
      </c>
      <c r="N854" s="53">
        <v>0</v>
      </c>
      <c r="O854" s="53">
        <v>1578460.77</v>
      </c>
      <c r="P854" s="53">
        <v>0</v>
      </c>
      <c r="Q854" s="53">
        <v>0</v>
      </c>
      <c r="R854" s="53">
        <v>0</v>
      </c>
      <c r="S854" s="3" t="s">
        <v>1784</v>
      </c>
      <c r="T854" s="3" t="s">
        <v>76</v>
      </c>
      <c r="U854" s="3" t="s">
        <v>77</v>
      </c>
      <c r="V854" s="3" t="s">
        <v>76</v>
      </c>
      <c r="W854" s="3" t="s">
        <v>33</v>
      </c>
      <c r="X854" s="3" t="s">
        <v>78</v>
      </c>
      <c r="Y854" s="3" t="s">
        <v>86</v>
      </c>
      <c r="Z854" s="54">
        <v>45017</v>
      </c>
      <c r="AA854" s="54">
        <v>45747</v>
      </c>
      <c r="AB854" s="3" t="s">
        <v>36</v>
      </c>
      <c r="AC854" s="53">
        <v>1700000</v>
      </c>
      <c r="AD854" s="3" t="s">
        <v>77</v>
      </c>
      <c r="AE854" s="3" t="s">
        <v>37</v>
      </c>
    </row>
    <row r="855" spans="1:31" x14ac:dyDescent="0.3">
      <c r="A855" s="3" t="s">
        <v>1782</v>
      </c>
      <c r="B855" s="3" t="s">
        <v>1783</v>
      </c>
      <c r="C855" s="3" t="s">
        <v>1856</v>
      </c>
      <c r="D855" s="53">
        <v>3500000</v>
      </c>
      <c r="E855" s="53">
        <v>3500000</v>
      </c>
      <c r="F855" s="53">
        <v>0</v>
      </c>
      <c r="G855" s="53">
        <v>0</v>
      </c>
      <c r="H855" s="53">
        <v>0</v>
      </c>
      <c r="I855" s="53">
        <v>3493670.56</v>
      </c>
      <c r="J855" s="53">
        <v>99.819158857142853</v>
      </c>
      <c r="K855" s="53">
        <v>0</v>
      </c>
      <c r="L855" s="53">
        <v>0</v>
      </c>
      <c r="M855" s="53">
        <v>3493670.56</v>
      </c>
      <c r="N855" s="53">
        <v>0</v>
      </c>
      <c r="O855" s="53">
        <v>3493670.56</v>
      </c>
      <c r="P855" s="53">
        <v>0</v>
      </c>
      <c r="Q855" s="53">
        <v>0</v>
      </c>
      <c r="R855" s="53">
        <v>0</v>
      </c>
      <c r="S855" s="3" t="s">
        <v>1784</v>
      </c>
      <c r="T855" s="3" t="s">
        <v>76</v>
      </c>
      <c r="U855" s="3" t="s">
        <v>77</v>
      </c>
      <c r="V855" s="3" t="s">
        <v>76</v>
      </c>
      <c r="W855" s="3" t="s">
        <v>33</v>
      </c>
      <c r="X855" s="3" t="s">
        <v>78</v>
      </c>
      <c r="Y855" s="3" t="s">
        <v>86</v>
      </c>
      <c r="Z855" s="54">
        <v>45017</v>
      </c>
      <c r="AA855" s="54">
        <v>45747</v>
      </c>
      <c r="AB855" s="3" t="s">
        <v>36</v>
      </c>
      <c r="AC855" s="53">
        <v>3500000</v>
      </c>
      <c r="AD855" s="3" t="s">
        <v>77</v>
      </c>
      <c r="AE855" s="3" t="s">
        <v>37</v>
      </c>
    </row>
    <row r="856" spans="1:31" x14ac:dyDescent="0.3">
      <c r="A856" s="3" t="s">
        <v>1789</v>
      </c>
      <c r="B856" s="3" t="s">
        <v>1790</v>
      </c>
      <c r="C856" s="3" t="s">
        <v>1859</v>
      </c>
      <c r="D856" s="53">
        <v>2500000</v>
      </c>
      <c r="E856" s="53">
        <v>2500000</v>
      </c>
      <c r="F856" s="53">
        <v>0</v>
      </c>
      <c r="G856" s="53">
        <v>0</v>
      </c>
      <c r="H856" s="53">
        <v>0</v>
      </c>
      <c r="I856" s="53">
        <v>2496879.5499999998</v>
      </c>
      <c r="J856" s="53">
        <v>99.875181999999995</v>
      </c>
      <c r="K856" s="53">
        <v>0</v>
      </c>
      <c r="L856" s="53">
        <v>0</v>
      </c>
      <c r="M856" s="53">
        <v>2496879.5499999998</v>
      </c>
      <c r="N856" s="53">
        <v>0</v>
      </c>
      <c r="O856" s="53">
        <v>2496879.5499999998</v>
      </c>
      <c r="P856" s="53">
        <v>0</v>
      </c>
      <c r="Q856" s="53">
        <v>0</v>
      </c>
      <c r="R856" s="53">
        <v>0</v>
      </c>
      <c r="S856" s="3" t="s">
        <v>1355</v>
      </c>
      <c r="T856" s="3" t="s">
        <v>162</v>
      </c>
      <c r="U856" s="3" t="s">
        <v>163</v>
      </c>
      <c r="V856" s="3" t="s">
        <v>162</v>
      </c>
      <c r="W856" s="3" t="s">
        <v>33</v>
      </c>
      <c r="X856" s="3" t="s">
        <v>164</v>
      </c>
      <c r="Y856" s="3" t="s">
        <v>35</v>
      </c>
      <c r="Z856" s="54">
        <v>45017</v>
      </c>
      <c r="AA856" s="54">
        <v>45657</v>
      </c>
      <c r="AB856" s="3" t="s">
        <v>36</v>
      </c>
      <c r="AC856" s="53">
        <v>2500000</v>
      </c>
      <c r="AD856" s="3" t="s">
        <v>163</v>
      </c>
      <c r="AE856" s="3" t="s">
        <v>37</v>
      </c>
    </row>
    <row r="857" spans="1:31" x14ac:dyDescent="0.3">
      <c r="A857" s="3" t="s">
        <v>1815</v>
      </c>
      <c r="B857" s="3" t="s">
        <v>1816</v>
      </c>
      <c r="C857" s="3" t="s">
        <v>1857</v>
      </c>
      <c r="D857" s="53">
        <v>10100000</v>
      </c>
      <c r="E857" s="53">
        <v>10100000</v>
      </c>
      <c r="F857" s="53">
        <v>950600</v>
      </c>
      <c r="G857" s="53">
        <v>475300</v>
      </c>
      <c r="H857" s="53">
        <v>475300</v>
      </c>
      <c r="I857" s="53">
        <v>5494613.6399999997</v>
      </c>
      <c r="J857" s="53">
        <v>54.402115247524748</v>
      </c>
      <c r="K857" s="53">
        <v>0</v>
      </c>
      <c r="L857" s="53">
        <v>0</v>
      </c>
      <c r="M857" s="53">
        <v>700000</v>
      </c>
      <c r="N857" s="53">
        <v>4319313.6399999997</v>
      </c>
      <c r="O857" s="53">
        <v>6445213.6399999997</v>
      </c>
      <c r="P857" s="53">
        <v>0</v>
      </c>
      <c r="Q857" s="53">
        <v>0</v>
      </c>
      <c r="R857" s="53">
        <v>0</v>
      </c>
      <c r="S857" s="3" t="s">
        <v>1001</v>
      </c>
      <c r="T857" s="3" t="s">
        <v>100</v>
      </c>
      <c r="U857" s="3" t="s">
        <v>101</v>
      </c>
      <c r="V857" s="3" t="s">
        <v>100</v>
      </c>
      <c r="W857" s="3" t="s">
        <v>33</v>
      </c>
      <c r="X857" s="3" t="s">
        <v>102</v>
      </c>
      <c r="Y857" s="3" t="s">
        <v>35</v>
      </c>
      <c r="Z857" s="54">
        <v>45017</v>
      </c>
      <c r="AA857" s="54">
        <v>45747</v>
      </c>
      <c r="AB857" s="3" t="s">
        <v>36</v>
      </c>
      <c r="AC857" s="53">
        <v>10100000</v>
      </c>
      <c r="AD857" s="3" t="s">
        <v>101</v>
      </c>
      <c r="AE857" s="3" t="s">
        <v>45</v>
      </c>
    </row>
    <row r="858" spans="1:31" x14ac:dyDescent="0.3">
      <c r="A858" s="3" t="s">
        <v>1793</v>
      </c>
      <c r="B858" s="3" t="s">
        <v>1794</v>
      </c>
      <c r="C858" s="3" t="s">
        <v>1857</v>
      </c>
      <c r="D858" s="53">
        <v>6100000</v>
      </c>
      <c r="E858" s="53">
        <v>6100000</v>
      </c>
      <c r="F858" s="53">
        <v>447289.34</v>
      </c>
      <c r="G858" s="53">
        <v>0</v>
      </c>
      <c r="H858" s="53">
        <v>0</v>
      </c>
      <c r="I858" s="53">
        <v>5115191.67</v>
      </c>
      <c r="J858" s="53">
        <v>83.85560114754098</v>
      </c>
      <c r="K858" s="53">
        <v>0</v>
      </c>
      <c r="L858" s="53">
        <v>0</v>
      </c>
      <c r="M858" s="53">
        <v>4894070.78</v>
      </c>
      <c r="N858" s="53">
        <v>221120.89</v>
      </c>
      <c r="O858" s="53">
        <v>5562481.0099999998</v>
      </c>
      <c r="P858" s="53">
        <v>0</v>
      </c>
      <c r="Q858" s="53">
        <v>-8460.18</v>
      </c>
      <c r="R858" s="53">
        <v>0</v>
      </c>
      <c r="S858" s="3" t="s">
        <v>1001</v>
      </c>
      <c r="T858" s="3" t="s">
        <v>100</v>
      </c>
      <c r="U858" s="3" t="s">
        <v>101</v>
      </c>
      <c r="V858" s="3" t="s">
        <v>100</v>
      </c>
      <c r="W858" s="3" t="s">
        <v>33</v>
      </c>
      <c r="X858" s="3" t="s">
        <v>102</v>
      </c>
      <c r="Y858" s="3" t="s">
        <v>35</v>
      </c>
      <c r="Z858" s="54">
        <v>45017</v>
      </c>
      <c r="AA858" s="54">
        <v>45747</v>
      </c>
      <c r="AB858" s="3" t="s">
        <v>36</v>
      </c>
      <c r="AC858" s="53">
        <v>6100000</v>
      </c>
      <c r="AD858" s="3" t="s">
        <v>101</v>
      </c>
      <c r="AE858" s="3" t="s">
        <v>45</v>
      </c>
    </row>
    <row r="859" spans="1:31" x14ac:dyDescent="0.3">
      <c r="A859" s="3" t="s">
        <v>1795</v>
      </c>
      <c r="B859" s="3" t="s">
        <v>1796</v>
      </c>
      <c r="C859" s="3" t="s">
        <v>1857</v>
      </c>
      <c r="D859" s="53">
        <v>1250000</v>
      </c>
      <c r="E859" s="53">
        <v>1250000</v>
      </c>
      <c r="F859" s="53">
        <v>0</v>
      </c>
      <c r="G859" s="53">
        <v>0</v>
      </c>
      <c r="H859" s="53">
        <v>0</v>
      </c>
      <c r="I859" s="53">
        <v>1062509.83</v>
      </c>
      <c r="J859" s="53">
        <v>85.00078640000001</v>
      </c>
      <c r="K859" s="53">
        <v>0</v>
      </c>
      <c r="L859" s="53">
        <v>0</v>
      </c>
      <c r="M859" s="53">
        <v>1062509.83</v>
      </c>
      <c r="N859" s="53">
        <v>0</v>
      </c>
      <c r="O859" s="53">
        <v>1062509.83</v>
      </c>
      <c r="P859" s="53">
        <v>0</v>
      </c>
      <c r="Q859" s="53">
        <v>0</v>
      </c>
      <c r="R859" s="53">
        <v>0</v>
      </c>
      <c r="S859" s="3" t="s">
        <v>1001</v>
      </c>
      <c r="T859" s="3" t="s">
        <v>100</v>
      </c>
      <c r="U859" s="3" t="s">
        <v>101</v>
      </c>
      <c r="V859" s="3" t="s">
        <v>100</v>
      </c>
      <c r="W859" s="3" t="s">
        <v>33</v>
      </c>
      <c r="X859" s="3" t="s">
        <v>102</v>
      </c>
      <c r="Y859" s="3" t="s">
        <v>44</v>
      </c>
      <c r="Z859" s="54">
        <v>45017</v>
      </c>
      <c r="AA859" s="54">
        <v>45747</v>
      </c>
      <c r="AB859" s="3" t="s">
        <v>36</v>
      </c>
      <c r="AC859" s="53">
        <v>1250000</v>
      </c>
      <c r="AD859" s="3" t="s">
        <v>101</v>
      </c>
      <c r="AE859" s="3" t="s">
        <v>37</v>
      </c>
    </row>
    <row r="860" spans="1:31" x14ac:dyDescent="0.3">
      <c r="A860" s="3" t="s">
        <v>1811</v>
      </c>
      <c r="B860" s="3" t="s">
        <v>1812</v>
      </c>
      <c r="C860" s="3" t="s">
        <v>1854</v>
      </c>
      <c r="D860" s="53">
        <v>5600000</v>
      </c>
      <c r="E860" s="53">
        <v>5600000</v>
      </c>
      <c r="F860" s="53">
        <v>0</v>
      </c>
      <c r="G860" s="53">
        <v>0</v>
      </c>
      <c r="H860" s="53">
        <v>0</v>
      </c>
      <c r="I860" s="53">
        <v>5584684.2999999998</v>
      </c>
      <c r="J860" s="53">
        <v>99.726505357142855</v>
      </c>
      <c r="K860" s="53">
        <v>0</v>
      </c>
      <c r="L860" s="53">
        <v>0</v>
      </c>
      <c r="M860" s="53">
        <v>5584684.2999999998</v>
      </c>
      <c r="N860" s="53">
        <v>0</v>
      </c>
      <c r="O860" s="53">
        <v>5584684.2999999998</v>
      </c>
      <c r="P860" s="53">
        <v>0</v>
      </c>
      <c r="Q860" s="53">
        <v>0</v>
      </c>
      <c r="R860" s="53">
        <v>0</v>
      </c>
      <c r="S860" s="3" t="s">
        <v>72</v>
      </c>
      <c r="T860" s="3" t="s">
        <v>41</v>
      </c>
      <c r="U860" s="3" t="s">
        <v>42</v>
      </c>
      <c r="V860" s="3" t="s">
        <v>41</v>
      </c>
      <c r="W860" s="3" t="s">
        <v>33</v>
      </c>
      <c r="X860" s="3" t="s">
        <v>43</v>
      </c>
      <c r="Y860" s="3" t="s">
        <v>265</v>
      </c>
      <c r="Z860" s="54">
        <v>45288</v>
      </c>
      <c r="AA860" s="54">
        <v>45657</v>
      </c>
      <c r="AB860" s="3" t="s">
        <v>36</v>
      </c>
      <c r="AC860" s="53">
        <v>5600000</v>
      </c>
      <c r="AD860" s="3" t="s">
        <v>42</v>
      </c>
      <c r="AE860" s="3" t="s">
        <v>37</v>
      </c>
    </row>
    <row r="861" spans="1:31" x14ac:dyDescent="0.3">
      <c r="A861" s="3" t="s">
        <v>1809</v>
      </c>
      <c r="B861" s="3" t="s">
        <v>1810</v>
      </c>
      <c r="C861" s="3" t="s">
        <v>1856</v>
      </c>
      <c r="D861" s="53">
        <v>7300000</v>
      </c>
      <c r="E861" s="53">
        <v>7300000</v>
      </c>
      <c r="F861" s="53">
        <v>0</v>
      </c>
      <c r="G861" s="53">
        <v>0</v>
      </c>
      <c r="H861" s="53">
        <v>0</v>
      </c>
      <c r="I861" s="53">
        <v>6161159.7199999997</v>
      </c>
      <c r="J861" s="53">
        <v>84.399448219178083</v>
      </c>
      <c r="K861" s="53">
        <v>0</v>
      </c>
      <c r="L861" s="53">
        <v>0</v>
      </c>
      <c r="M861" s="53">
        <v>6161159.7199999997</v>
      </c>
      <c r="N861" s="53">
        <v>0</v>
      </c>
      <c r="O861" s="53">
        <v>6161159.7199999997</v>
      </c>
      <c r="P861" s="53">
        <v>0</v>
      </c>
      <c r="Q861" s="53">
        <v>0</v>
      </c>
      <c r="R861" s="53">
        <v>0</v>
      </c>
      <c r="S861" s="3" t="s">
        <v>881</v>
      </c>
      <c r="T861" s="3" t="s">
        <v>76</v>
      </c>
      <c r="U861" s="3" t="s">
        <v>77</v>
      </c>
      <c r="V861" s="3" t="s">
        <v>76</v>
      </c>
      <c r="W861" s="3" t="s">
        <v>33</v>
      </c>
      <c r="X861" s="3" t="s">
        <v>78</v>
      </c>
      <c r="Y861" s="3" t="s">
        <v>35</v>
      </c>
      <c r="Z861" s="54">
        <v>45017</v>
      </c>
      <c r="AA861" s="54">
        <v>45747</v>
      </c>
      <c r="AB861" s="3" t="s">
        <v>36</v>
      </c>
      <c r="AC861" s="53">
        <v>3400000</v>
      </c>
      <c r="AD861" s="3" t="s">
        <v>77</v>
      </c>
      <c r="AE861" s="3" t="s">
        <v>37</v>
      </c>
    </row>
    <row r="862" spans="1:31" x14ac:dyDescent="0.3">
      <c r="A862" s="3" t="s">
        <v>1799</v>
      </c>
      <c r="B862" s="3" t="s">
        <v>1800</v>
      </c>
      <c r="C862" s="3" t="s">
        <v>1853</v>
      </c>
      <c r="D862" s="53">
        <v>2500000</v>
      </c>
      <c r="E862" s="53">
        <v>2500000</v>
      </c>
      <c r="F862" s="53">
        <v>0</v>
      </c>
      <c r="G862" s="53">
        <v>0</v>
      </c>
      <c r="H862" s="53">
        <v>0</v>
      </c>
      <c r="I862" s="53">
        <v>1932564.99</v>
      </c>
      <c r="J862" s="53">
        <v>77.302599599999994</v>
      </c>
      <c r="K862" s="53">
        <v>0</v>
      </c>
      <c r="L862" s="53">
        <v>0</v>
      </c>
      <c r="M862" s="53">
        <v>1932564.99</v>
      </c>
      <c r="N862" s="53">
        <v>0</v>
      </c>
      <c r="O862" s="53">
        <v>1932564.99</v>
      </c>
      <c r="P862" s="53">
        <v>0</v>
      </c>
      <c r="Q862" s="53">
        <v>0</v>
      </c>
      <c r="R862" s="53">
        <v>0</v>
      </c>
      <c r="S862" s="3" t="s">
        <v>391</v>
      </c>
      <c r="T862" s="3" t="s">
        <v>31</v>
      </c>
      <c r="U862" s="3" t="s">
        <v>32</v>
      </c>
      <c r="V862" s="3" t="s">
        <v>31</v>
      </c>
      <c r="W862" s="3" t="s">
        <v>33</v>
      </c>
      <c r="X862" s="3" t="s">
        <v>34</v>
      </c>
      <c r="Y862" s="3" t="s">
        <v>784</v>
      </c>
      <c r="Z862" s="54">
        <v>45017</v>
      </c>
      <c r="AA862" s="54">
        <v>45747</v>
      </c>
      <c r="AB862" s="3" t="s">
        <v>36</v>
      </c>
      <c r="AC862" s="53">
        <v>2500000</v>
      </c>
      <c r="AD862" s="3" t="s">
        <v>32</v>
      </c>
      <c r="AE862" s="3" t="s">
        <v>37</v>
      </c>
    </row>
    <row r="863" spans="1:31" x14ac:dyDescent="0.3">
      <c r="A863" s="3" t="s">
        <v>1803</v>
      </c>
      <c r="B863" s="3" t="s">
        <v>1804</v>
      </c>
      <c r="C863" s="3" t="s">
        <v>1854</v>
      </c>
      <c r="D863" s="53">
        <v>2900000</v>
      </c>
      <c r="E863" s="53">
        <v>2900000</v>
      </c>
      <c r="F863" s="53">
        <v>0</v>
      </c>
      <c r="G863" s="53">
        <v>0</v>
      </c>
      <c r="H863" s="53">
        <v>0</v>
      </c>
      <c r="I863" s="53">
        <v>1877205.81</v>
      </c>
      <c r="J863" s="53">
        <v>64.731234827586206</v>
      </c>
      <c r="K863" s="53">
        <v>0</v>
      </c>
      <c r="L863" s="53">
        <v>0</v>
      </c>
      <c r="M863" s="53">
        <v>1877205.81</v>
      </c>
      <c r="N863" s="53">
        <v>0</v>
      </c>
      <c r="O863" s="53">
        <v>1877205.81</v>
      </c>
      <c r="P863" s="53">
        <v>0</v>
      </c>
      <c r="Q863" s="53">
        <v>0</v>
      </c>
      <c r="R863" s="53">
        <v>0</v>
      </c>
      <c r="S863" s="3" t="s">
        <v>72</v>
      </c>
      <c r="T863" s="3" t="s">
        <v>41</v>
      </c>
      <c r="U863" s="3" t="s">
        <v>42</v>
      </c>
      <c r="V863" s="3" t="s">
        <v>41</v>
      </c>
      <c r="W863" s="3" t="s">
        <v>33</v>
      </c>
      <c r="X863" s="3" t="s">
        <v>43</v>
      </c>
      <c r="Y863" s="3" t="s">
        <v>35</v>
      </c>
      <c r="Z863" s="54">
        <v>45288</v>
      </c>
      <c r="AA863" s="54">
        <v>45747</v>
      </c>
      <c r="AB863" s="3" t="s">
        <v>36</v>
      </c>
      <c r="AC863" s="53">
        <v>2900000</v>
      </c>
      <c r="AD863" s="3" t="s">
        <v>42</v>
      </c>
      <c r="AE863" s="3" t="s">
        <v>37</v>
      </c>
    </row>
    <row r="864" spans="1:31" x14ac:dyDescent="0.3">
      <c r="A864" s="3" t="s">
        <v>1801</v>
      </c>
      <c r="B864" s="3" t="s">
        <v>1802</v>
      </c>
      <c r="C864" s="3" t="s">
        <v>1853</v>
      </c>
      <c r="D864" s="53">
        <v>11200000</v>
      </c>
      <c r="E864" s="53">
        <v>11200000</v>
      </c>
      <c r="F864" s="53">
        <v>0</v>
      </c>
      <c r="G864" s="53">
        <v>0</v>
      </c>
      <c r="H864" s="53">
        <v>0</v>
      </c>
      <c r="I864" s="53">
        <v>11162541.18</v>
      </c>
      <c r="J864" s="53">
        <v>99.665546249999991</v>
      </c>
      <c r="K864" s="53">
        <v>0</v>
      </c>
      <c r="L864" s="53">
        <v>0</v>
      </c>
      <c r="M864" s="53">
        <v>11162541.18</v>
      </c>
      <c r="N864" s="53">
        <v>0</v>
      </c>
      <c r="O864" s="53">
        <v>11162541.18</v>
      </c>
      <c r="P864" s="53">
        <v>0</v>
      </c>
      <c r="Q864" s="53">
        <v>0</v>
      </c>
      <c r="R864" s="53">
        <v>0</v>
      </c>
      <c r="S864" s="3" t="s">
        <v>391</v>
      </c>
      <c r="T864" s="3" t="s">
        <v>31</v>
      </c>
      <c r="U864" s="3" t="s">
        <v>32</v>
      </c>
      <c r="V864" s="3" t="s">
        <v>31</v>
      </c>
      <c r="W864" s="3" t="s">
        <v>33</v>
      </c>
      <c r="X864" s="3" t="s">
        <v>34</v>
      </c>
      <c r="Y864" s="3" t="s">
        <v>35</v>
      </c>
      <c r="Z864" s="54">
        <v>45017</v>
      </c>
      <c r="AA864" s="54">
        <v>45747</v>
      </c>
      <c r="AB864" s="3" t="s">
        <v>36</v>
      </c>
      <c r="AC864" s="53">
        <v>11200000</v>
      </c>
      <c r="AD864" s="3" t="s">
        <v>32</v>
      </c>
      <c r="AE864" s="3" t="s">
        <v>37</v>
      </c>
    </row>
    <row r="865" spans="1:31" x14ac:dyDescent="0.3">
      <c r="A865" s="3" t="s">
        <v>1797</v>
      </c>
      <c r="B865" s="3" t="s">
        <v>1798</v>
      </c>
      <c r="C865" s="3" t="s">
        <v>1853</v>
      </c>
      <c r="D865" s="53">
        <v>3000000</v>
      </c>
      <c r="E865" s="53">
        <v>3000000</v>
      </c>
      <c r="F865" s="53">
        <v>0</v>
      </c>
      <c r="G865" s="53">
        <v>0</v>
      </c>
      <c r="H865" s="53">
        <v>0</v>
      </c>
      <c r="I865" s="53">
        <v>2989381.04</v>
      </c>
      <c r="J865" s="53">
        <v>99.646034666666665</v>
      </c>
      <c r="K865" s="53">
        <v>0</v>
      </c>
      <c r="L865" s="53">
        <v>0</v>
      </c>
      <c r="M865" s="53">
        <v>2545654.46</v>
      </c>
      <c r="N865" s="53">
        <v>443726.58</v>
      </c>
      <c r="O865" s="53">
        <v>2989381.04</v>
      </c>
      <c r="P865" s="53">
        <v>0</v>
      </c>
      <c r="Q865" s="53">
        <v>0</v>
      </c>
      <c r="R865" s="53">
        <v>0</v>
      </c>
      <c r="S865" s="3" t="s">
        <v>391</v>
      </c>
      <c r="T865" s="3" t="s">
        <v>31</v>
      </c>
      <c r="U865" s="3" t="s">
        <v>32</v>
      </c>
      <c r="V865" s="3" t="s">
        <v>31</v>
      </c>
      <c r="W865" s="3" t="s">
        <v>33</v>
      </c>
      <c r="X865" s="3" t="s">
        <v>34</v>
      </c>
      <c r="Y865" s="3" t="s">
        <v>35</v>
      </c>
      <c r="Z865" s="54">
        <v>45017</v>
      </c>
      <c r="AA865" s="54">
        <v>45747</v>
      </c>
      <c r="AB865" s="3" t="s">
        <v>36</v>
      </c>
      <c r="AC865" s="53">
        <v>3000000</v>
      </c>
      <c r="AD865" s="3" t="s">
        <v>32</v>
      </c>
      <c r="AE865" s="3" t="s">
        <v>45</v>
      </c>
    </row>
    <row r="866" spans="1:31" x14ac:dyDescent="0.3">
      <c r="A866" s="3" t="s">
        <v>1819</v>
      </c>
      <c r="B866" s="3" t="s">
        <v>1820</v>
      </c>
      <c r="C866" s="3" t="s">
        <v>1853</v>
      </c>
      <c r="D866" s="53">
        <v>9300000</v>
      </c>
      <c r="E866" s="53">
        <v>9300000</v>
      </c>
      <c r="F866" s="53">
        <v>0</v>
      </c>
      <c r="G866" s="53">
        <v>0</v>
      </c>
      <c r="H866" s="53">
        <v>0</v>
      </c>
      <c r="I866" s="53">
        <v>8319963.0099999998</v>
      </c>
      <c r="J866" s="53">
        <v>89.461967849462368</v>
      </c>
      <c r="K866" s="53">
        <v>0</v>
      </c>
      <c r="L866" s="53">
        <v>0</v>
      </c>
      <c r="M866" s="53">
        <v>8122498.4199999999</v>
      </c>
      <c r="N866" s="53">
        <v>197464.59</v>
      </c>
      <c r="O866" s="53">
        <v>8319963.0099999998</v>
      </c>
      <c r="P866" s="53">
        <v>0</v>
      </c>
      <c r="Q866" s="53">
        <v>0</v>
      </c>
      <c r="R866" s="53">
        <v>0</v>
      </c>
      <c r="S866" s="3" t="s">
        <v>391</v>
      </c>
      <c r="T866" s="3" t="s">
        <v>31</v>
      </c>
      <c r="U866" s="3" t="s">
        <v>32</v>
      </c>
      <c r="V866" s="3" t="s">
        <v>31</v>
      </c>
      <c r="W866" s="3" t="s">
        <v>33</v>
      </c>
      <c r="X866" s="3" t="s">
        <v>34</v>
      </c>
      <c r="Y866" s="3" t="s">
        <v>35</v>
      </c>
      <c r="Z866" s="54">
        <v>45017</v>
      </c>
      <c r="AA866" s="54">
        <v>45747</v>
      </c>
      <c r="AB866" s="3" t="s">
        <v>36</v>
      </c>
      <c r="AC866" s="53">
        <v>9300000</v>
      </c>
      <c r="AD866" s="3" t="s">
        <v>32</v>
      </c>
      <c r="AE866" s="3" t="s">
        <v>45</v>
      </c>
    </row>
    <row r="867" spans="1:31" x14ac:dyDescent="0.3">
      <c r="A867" s="3" t="s">
        <v>1817</v>
      </c>
      <c r="B867" s="3" t="s">
        <v>1818</v>
      </c>
      <c r="C867" s="3" t="s">
        <v>1853</v>
      </c>
      <c r="D867" s="53">
        <v>13000000</v>
      </c>
      <c r="E867" s="53">
        <v>13000000</v>
      </c>
      <c r="F867" s="53">
        <v>0</v>
      </c>
      <c r="G867" s="53">
        <v>0</v>
      </c>
      <c r="H867" s="53">
        <v>0</v>
      </c>
      <c r="I867" s="53">
        <v>12682612.029999999</v>
      </c>
      <c r="J867" s="53">
        <v>97.558554076923073</v>
      </c>
      <c r="K867" s="53">
        <v>0</v>
      </c>
      <c r="L867" s="53">
        <v>0</v>
      </c>
      <c r="M867" s="53">
        <v>12682612.029999999</v>
      </c>
      <c r="N867" s="53">
        <v>0</v>
      </c>
      <c r="O867" s="53">
        <v>12682612.029999999</v>
      </c>
      <c r="P867" s="53">
        <v>0</v>
      </c>
      <c r="Q867" s="53">
        <v>0</v>
      </c>
      <c r="R867" s="53">
        <v>0</v>
      </c>
      <c r="S867" s="3" t="s">
        <v>391</v>
      </c>
      <c r="T867" s="3" t="s">
        <v>31</v>
      </c>
      <c r="U867" s="3" t="s">
        <v>32</v>
      </c>
      <c r="V867" s="3" t="s">
        <v>31</v>
      </c>
      <c r="W867" s="3" t="s">
        <v>33</v>
      </c>
      <c r="X867" s="3" t="s">
        <v>34</v>
      </c>
      <c r="Y867" s="3" t="s">
        <v>35</v>
      </c>
      <c r="Z867" s="54">
        <v>45017</v>
      </c>
      <c r="AA867" s="54">
        <v>45747</v>
      </c>
      <c r="AB867" s="3" t="s">
        <v>36</v>
      </c>
      <c r="AC867" s="53">
        <v>13000000</v>
      </c>
      <c r="AD867" s="3" t="s">
        <v>32</v>
      </c>
      <c r="AE867" s="3" t="s">
        <v>37</v>
      </c>
    </row>
    <row r="868" spans="1:31" x14ac:dyDescent="0.3">
      <c r="A868" s="3" t="s">
        <v>1827</v>
      </c>
      <c r="B868" s="3" t="s">
        <v>1828</v>
      </c>
      <c r="C868" s="3" t="s">
        <v>1856</v>
      </c>
      <c r="D868" s="53">
        <v>2500000</v>
      </c>
      <c r="E868" s="53">
        <v>2500000</v>
      </c>
      <c r="F868" s="53">
        <v>0</v>
      </c>
      <c r="G868" s="53">
        <v>0</v>
      </c>
      <c r="H868" s="53">
        <v>0</v>
      </c>
      <c r="I868" s="53">
        <v>2495220.42</v>
      </c>
      <c r="J868" s="53">
        <v>99.808816800000002</v>
      </c>
      <c r="K868" s="53">
        <v>0</v>
      </c>
      <c r="L868" s="53">
        <v>0</v>
      </c>
      <c r="M868" s="53">
        <v>2495220.42</v>
      </c>
      <c r="N868" s="53">
        <v>0</v>
      </c>
      <c r="O868" s="53">
        <v>2495220.42</v>
      </c>
      <c r="P868" s="53">
        <v>0</v>
      </c>
      <c r="Q868" s="53">
        <v>0</v>
      </c>
      <c r="R868" s="53">
        <v>0</v>
      </c>
      <c r="S868" s="3" t="s">
        <v>1784</v>
      </c>
      <c r="T868" s="3" t="s">
        <v>76</v>
      </c>
      <c r="U868" s="3" t="s">
        <v>77</v>
      </c>
      <c r="V868" s="3" t="s">
        <v>76</v>
      </c>
      <c r="W868" s="3" t="s">
        <v>33</v>
      </c>
      <c r="X868" s="3" t="s">
        <v>78</v>
      </c>
      <c r="Y868" s="3" t="s">
        <v>35</v>
      </c>
      <c r="Z868" s="54">
        <v>45017</v>
      </c>
      <c r="AA868" s="54">
        <v>45747</v>
      </c>
      <c r="AB868" s="3" t="s">
        <v>36</v>
      </c>
      <c r="AC868" s="53">
        <v>2500000</v>
      </c>
      <c r="AD868" s="3" t="s">
        <v>77</v>
      </c>
      <c r="AE868" s="3" t="s">
        <v>37</v>
      </c>
    </row>
    <row r="869" spans="1:31" x14ac:dyDescent="0.3">
      <c r="A869" s="3" t="s">
        <v>1821</v>
      </c>
      <c r="B869" s="3" t="s">
        <v>1822</v>
      </c>
      <c r="C869" s="3" t="s">
        <v>1856</v>
      </c>
      <c r="D869" s="53">
        <v>7500000</v>
      </c>
      <c r="E869" s="53">
        <v>7500000</v>
      </c>
      <c r="F869" s="53">
        <v>0</v>
      </c>
      <c r="G869" s="53">
        <v>0</v>
      </c>
      <c r="H869" s="53">
        <v>0</v>
      </c>
      <c r="I869" s="53">
        <v>7498716.0300000003</v>
      </c>
      <c r="J869" s="53">
        <v>99.982880399999999</v>
      </c>
      <c r="K869" s="53">
        <v>0</v>
      </c>
      <c r="L869" s="53">
        <v>0</v>
      </c>
      <c r="M869" s="53">
        <v>7498716.0300000003</v>
      </c>
      <c r="N869" s="53">
        <v>0</v>
      </c>
      <c r="O869" s="53">
        <v>7498716.0300000003</v>
      </c>
      <c r="P869" s="53">
        <v>0</v>
      </c>
      <c r="Q869" s="53">
        <v>-22920.1</v>
      </c>
      <c r="R869" s="53">
        <v>0</v>
      </c>
      <c r="S869" s="3" t="s">
        <v>1784</v>
      </c>
      <c r="T869" s="3" t="s">
        <v>76</v>
      </c>
      <c r="U869" s="3" t="s">
        <v>77</v>
      </c>
      <c r="V869" s="3" t="s">
        <v>76</v>
      </c>
      <c r="W869" s="3" t="s">
        <v>33</v>
      </c>
      <c r="X869" s="3" t="s">
        <v>78</v>
      </c>
      <c r="Y869" s="3" t="s">
        <v>86</v>
      </c>
      <c r="Z869" s="54">
        <v>45017</v>
      </c>
      <c r="AA869" s="54">
        <v>45747</v>
      </c>
      <c r="AB869" s="3" t="s">
        <v>36</v>
      </c>
      <c r="AC869" s="53">
        <v>7500000</v>
      </c>
      <c r="AD869" s="3" t="s">
        <v>77</v>
      </c>
      <c r="AE869" s="3" t="s">
        <v>37</v>
      </c>
    </row>
    <row r="870" spans="1:31" x14ac:dyDescent="0.3">
      <c r="A870" s="3" t="s">
        <v>1823</v>
      </c>
      <c r="B870" s="3" t="s">
        <v>1824</v>
      </c>
      <c r="C870" s="3" t="s">
        <v>1853</v>
      </c>
      <c r="D870" s="53">
        <v>8500000</v>
      </c>
      <c r="E870" s="53">
        <v>8500000</v>
      </c>
      <c r="F870" s="53">
        <v>0</v>
      </c>
      <c r="G870" s="53">
        <v>0</v>
      </c>
      <c r="H870" s="53">
        <v>0</v>
      </c>
      <c r="I870" s="53">
        <v>8493968.5</v>
      </c>
      <c r="J870" s="53">
        <v>99.929041176470591</v>
      </c>
      <c r="K870" s="53">
        <v>0</v>
      </c>
      <c r="L870" s="53">
        <v>0</v>
      </c>
      <c r="M870" s="53">
        <v>8493968.5</v>
      </c>
      <c r="N870" s="53">
        <v>0</v>
      </c>
      <c r="O870" s="53">
        <v>8493968.5</v>
      </c>
      <c r="P870" s="53">
        <v>0</v>
      </c>
      <c r="Q870" s="53">
        <v>0</v>
      </c>
      <c r="R870" s="53">
        <v>0</v>
      </c>
      <c r="S870" s="3" t="s">
        <v>391</v>
      </c>
      <c r="T870" s="3" t="s">
        <v>31</v>
      </c>
      <c r="U870" s="3" t="s">
        <v>32</v>
      </c>
      <c r="V870" s="3" t="s">
        <v>31</v>
      </c>
      <c r="W870" s="3" t="s">
        <v>33</v>
      </c>
      <c r="X870" s="3" t="s">
        <v>34</v>
      </c>
      <c r="Y870" s="3" t="s">
        <v>35</v>
      </c>
      <c r="Z870" s="54">
        <v>45017</v>
      </c>
      <c r="AA870" s="54">
        <v>45747</v>
      </c>
      <c r="AB870" s="3" t="s">
        <v>36</v>
      </c>
      <c r="AC870" s="53">
        <v>8500000</v>
      </c>
      <c r="AD870" s="3" t="s">
        <v>32</v>
      </c>
      <c r="AE870" s="3" t="s">
        <v>37</v>
      </c>
    </row>
    <row r="871" spans="1:31" x14ac:dyDescent="0.3">
      <c r="A871" s="3" t="s">
        <v>1825</v>
      </c>
      <c r="B871" s="3" t="s">
        <v>1826</v>
      </c>
      <c r="C871" s="3" t="s">
        <v>1856</v>
      </c>
      <c r="D871" s="53">
        <v>2500000</v>
      </c>
      <c r="E871" s="53">
        <v>2500000</v>
      </c>
      <c r="F871" s="53">
        <v>0</v>
      </c>
      <c r="G871" s="53">
        <v>0</v>
      </c>
      <c r="H871" s="53">
        <v>0</v>
      </c>
      <c r="I871" s="53">
        <v>2498169.33</v>
      </c>
      <c r="J871" s="53">
        <v>99.9267732</v>
      </c>
      <c r="K871" s="53">
        <v>0</v>
      </c>
      <c r="L871" s="53">
        <v>0</v>
      </c>
      <c r="M871" s="53">
        <v>2498169.33</v>
      </c>
      <c r="N871" s="53">
        <v>0</v>
      </c>
      <c r="O871" s="53">
        <v>2498169.33</v>
      </c>
      <c r="P871" s="53">
        <v>0</v>
      </c>
      <c r="Q871" s="53">
        <v>0</v>
      </c>
      <c r="R871" s="53">
        <v>0</v>
      </c>
      <c r="S871" s="3" t="s">
        <v>1784</v>
      </c>
      <c r="T871" s="3" t="s">
        <v>76</v>
      </c>
      <c r="U871" s="3" t="s">
        <v>77</v>
      </c>
      <c r="V871" s="3" t="s">
        <v>76</v>
      </c>
      <c r="W871" s="3" t="s">
        <v>33</v>
      </c>
      <c r="X871" s="3" t="s">
        <v>78</v>
      </c>
      <c r="Y871" s="3" t="s">
        <v>35</v>
      </c>
      <c r="Z871" s="54">
        <v>45017</v>
      </c>
      <c r="AA871" s="54">
        <v>45747</v>
      </c>
      <c r="AB871" s="3" t="s">
        <v>36</v>
      </c>
      <c r="AC871" s="53">
        <v>2500000</v>
      </c>
      <c r="AD871" s="3" t="s">
        <v>77</v>
      </c>
      <c r="AE871" s="3" t="s">
        <v>37</v>
      </c>
    </row>
    <row r="872" spans="1:31" x14ac:dyDescent="0.3">
      <c r="A872" s="3" t="s">
        <v>1872</v>
      </c>
      <c r="B872" s="3" t="s">
        <v>1873</v>
      </c>
      <c r="C872" s="3" t="s">
        <v>1854</v>
      </c>
      <c r="D872" s="53">
        <v>900000</v>
      </c>
      <c r="E872" s="53">
        <v>900000</v>
      </c>
      <c r="F872" s="53">
        <v>0</v>
      </c>
      <c r="G872" s="53">
        <v>0</v>
      </c>
      <c r="H872" s="53">
        <v>0</v>
      </c>
      <c r="I872" s="53">
        <v>697082.98</v>
      </c>
      <c r="J872" s="53">
        <v>77.453664444444442</v>
      </c>
      <c r="K872" s="53">
        <v>0</v>
      </c>
      <c r="L872" s="53">
        <v>0</v>
      </c>
      <c r="M872" s="53">
        <v>697082.98</v>
      </c>
      <c r="N872" s="53">
        <v>0</v>
      </c>
      <c r="O872" s="53">
        <v>697082.98</v>
      </c>
      <c r="P872" s="53">
        <v>0</v>
      </c>
      <c r="Q872" s="53">
        <v>0</v>
      </c>
      <c r="R872" s="53">
        <v>0</v>
      </c>
      <c r="S872" s="3" t="s">
        <v>72</v>
      </c>
      <c r="T872" s="3" t="s">
        <v>41</v>
      </c>
      <c r="U872" s="3" t="s">
        <v>42</v>
      </c>
      <c r="V872" s="3" t="s">
        <v>41</v>
      </c>
      <c r="W872" s="3" t="s">
        <v>33</v>
      </c>
      <c r="X872" s="3" t="s">
        <v>43</v>
      </c>
      <c r="Y872" s="3" t="s">
        <v>35</v>
      </c>
      <c r="Z872" s="54">
        <v>45299</v>
      </c>
      <c r="AA872" s="54">
        <v>45688</v>
      </c>
      <c r="AB872" s="3" t="s">
        <v>36</v>
      </c>
      <c r="AC872" s="53">
        <v>900000</v>
      </c>
      <c r="AD872" s="3" t="s">
        <v>42</v>
      </c>
      <c r="AE872" s="3" t="s">
        <v>37</v>
      </c>
    </row>
    <row r="873" spans="1:31" x14ac:dyDescent="0.3">
      <c r="A873" s="3" t="s">
        <v>1870</v>
      </c>
      <c r="B873" s="3" t="s">
        <v>1871</v>
      </c>
      <c r="C873" s="3" t="s">
        <v>1854</v>
      </c>
      <c r="D873" s="53">
        <v>1200000</v>
      </c>
      <c r="E873" s="53">
        <v>1200000</v>
      </c>
      <c r="F873" s="53">
        <v>0</v>
      </c>
      <c r="G873" s="53">
        <v>0</v>
      </c>
      <c r="H873" s="53">
        <v>0</v>
      </c>
      <c r="I873" s="53">
        <v>1072953.55</v>
      </c>
      <c r="J873" s="53">
        <v>89.412795833333334</v>
      </c>
      <c r="K873" s="53">
        <v>0</v>
      </c>
      <c r="L873" s="53">
        <v>0</v>
      </c>
      <c r="M873" s="53">
        <v>1072953.55</v>
      </c>
      <c r="N873" s="53">
        <v>0</v>
      </c>
      <c r="O873" s="53">
        <v>1072953.55</v>
      </c>
      <c r="P873" s="53">
        <v>0</v>
      </c>
      <c r="Q873" s="53">
        <v>0</v>
      </c>
      <c r="R873" s="53">
        <v>0</v>
      </c>
      <c r="S873" s="3" t="s">
        <v>72</v>
      </c>
      <c r="T873" s="3" t="s">
        <v>41</v>
      </c>
      <c r="U873" s="3" t="s">
        <v>42</v>
      </c>
      <c r="V873" s="3" t="s">
        <v>41</v>
      </c>
      <c r="W873" s="3" t="s">
        <v>33</v>
      </c>
      <c r="X873" s="3" t="s">
        <v>43</v>
      </c>
      <c r="Y873" s="3" t="s">
        <v>44</v>
      </c>
      <c r="Z873" s="54">
        <v>45300</v>
      </c>
      <c r="AA873" s="54">
        <v>45688</v>
      </c>
      <c r="AB873" s="3" t="s">
        <v>36</v>
      </c>
      <c r="AC873" s="53">
        <v>2710000</v>
      </c>
      <c r="AD873" s="3" t="s">
        <v>42</v>
      </c>
      <c r="AE873" s="3" t="s">
        <v>37</v>
      </c>
    </row>
    <row r="874" spans="1:31" x14ac:dyDescent="0.3">
      <c r="A874" s="3" t="s">
        <v>1851</v>
      </c>
      <c r="B874" s="3" t="s">
        <v>1852</v>
      </c>
      <c r="C874" s="3" t="s">
        <v>1855</v>
      </c>
      <c r="D874" s="53">
        <v>776340</v>
      </c>
      <c r="E874" s="53">
        <v>776340</v>
      </c>
      <c r="F874" s="53">
        <v>0</v>
      </c>
      <c r="G874" s="53">
        <v>0</v>
      </c>
      <c r="H874" s="53">
        <v>0</v>
      </c>
      <c r="I874" s="53">
        <v>651637.32999999996</v>
      </c>
      <c r="J874" s="53">
        <v>83.937106164824684</v>
      </c>
      <c r="K874" s="53">
        <v>0</v>
      </c>
      <c r="L874" s="53">
        <v>0</v>
      </c>
      <c r="M874" s="53">
        <v>651637.32999999996</v>
      </c>
      <c r="N874" s="53">
        <v>0</v>
      </c>
      <c r="O874" s="53">
        <v>651637.32999999996</v>
      </c>
      <c r="P874" s="53">
        <v>0</v>
      </c>
      <c r="Q874" s="53">
        <v>0</v>
      </c>
      <c r="R874" s="53">
        <v>0</v>
      </c>
      <c r="S874" s="3" t="s">
        <v>56</v>
      </c>
      <c r="T874" s="3" t="s">
        <v>57</v>
      </c>
      <c r="U874" s="3" t="s">
        <v>58</v>
      </c>
      <c r="V874" s="3" t="s">
        <v>57</v>
      </c>
      <c r="W874" s="3" t="s">
        <v>33</v>
      </c>
      <c r="X874" s="3" t="s">
        <v>59</v>
      </c>
      <c r="Y874" s="3" t="s">
        <v>35</v>
      </c>
      <c r="Z874" s="54">
        <v>45301</v>
      </c>
      <c r="AA874" s="54">
        <v>45747</v>
      </c>
      <c r="AB874" s="3" t="s">
        <v>36</v>
      </c>
      <c r="AC874" s="53">
        <v>776340</v>
      </c>
      <c r="AD874" s="3" t="s">
        <v>58</v>
      </c>
      <c r="AE874" s="3" t="s">
        <v>37</v>
      </c>
    </row>
    <row r="875" spans="1:31" x14ac:dyDescent="0.3">
      <c r="A875" s="3" t="s">
        <v>1868</v>
      </c>
      <c r="B875" s="3" t="s">
        <v>1869</v>
      </c>
      <c r="C875" s="3" t="s">
        <v>1858</v>
      </c>
      <c r="D875" s="53">
        <v>8500000</v>
      </c>
      <c r="E875" s="53">
        <v>8500000</v>
      </c>
      <c r="F875" s="53">
        <v>0</v>
      </c>
      <c r="G875" s="53">
        <v>0</v>
      </c>
      <c r="H875" s="53">
        <v>0</v>
      </c>
      <c r="I875" s="53">
        <v>7165365.3399999999</v>
      </c>
      <c r="J875" s="53">
        <v>84.298415764705879</v>
      </c>
      <c r="K875" s="53">
        <v>0</v>
      </c>
      <c r="L875" s="53">
        <v>0</v>
      </c>
      <c r="M875" s="53">
        <v>7165365.3399999999</v>
      </c>
      <c r="N875" s="53">
        <v>0</v>
      </c>
      <c r="O875" s="53">
        <v>7165365.3399999999</v>
      </c>
      <c r="P875" s="53">
        <v>0</v>
      </c>
      <c r="Q875" s="53">
        <v>0</v>
      </c>
      <c r="R875" s="53">
        <v>0</v>
      </c>
      <c r="S875" s="3" t="s">
        <v>1231</v>
      </c>
      <c r="T875" s="3" t="s">
        <v>51</v>
      </c>
      <c r="U875" s="3" t="s">
        <v>52</v>
      </c>
      <c r="V875" s="3" t="s">
        <v>51</v>
      </c>
      <c r="W875" s="3" t="s">
        <v>33</v>
      </c>
      <c r="X875" s="3" t="s">
        <v>53</v>
      </c>
      <c r="Y875" s="3" t="s">
        <v>35</v>
      </c>
      <c r="Z875" s="54">
        <v>45306</v>
      </c>
      <c r="AA875" s="54">
        <v>45762</v>
      </c>
      <c r="AB875" s="3" t="s">
        <v>36</v>
      </c>
      <c r="AC875" s="53">
        <v>8500000</v>
      </c>
      <c r="AD875" s="3" t="s">
        <v>52</v>
      </c>
      <c r="AE875" s="3" t="s">
        <v>37</v>
      </c>
    </row>
    <row r="876" spans="1:31" x14ac:dyDescent="0.3">
      <c r="A876" s="3" t="s">
        <v>1874</v>
      </c>
      <c r="B876" s="3" t="s">
        <v>1875</v>
      </c>
      <c r="C876" s="3" t="s">
        <v>1855</v>
      </c>
      <c r="D876" s="53">
        <v>1248000</v>
      </c>
      <c r="E876" s="53">
        <v>1248000</v>
      </c>
      <c r="F876" s="53">
        <v>0</v>
      </c>
      <c r="G876" s="53">
        <v>0</v>
      </c>
      <c r="H876" s="53">
        <v>0</v>
      </c>
      <c r="I876" s="53">
        <v>488250.13</v>
      </c>
      <c r="J876" s="53">
        <v>39.122606570512822</v>
      </c>
      <c r="K876" s="53">
        <v>0</v>
      </c>
      <c r="L876" s="53">
        <v>0</v>
      </c>
      <c r="M876" s="53">
        <v>488250.13</v>
      </c>
      <c r="N876" s="53">
        <v>0</v>
      </c>
      <c r="O876" s="53">
        <v>488250.13</v>
      </c>
      <c r="P876" s="53">
        <v>0</v>
      </c>
      <c r="Q876" s="53">
        <v>0</v>
      </c>
      <c r="R876" s="53">
        <v>0</v>
      </c>
      <c r="S876" s="3" t="s">
        <v>1001</v>
      </c>
      <c r="T876" s="3" t="s">
        <v>57</v>
      </c>
      <c r="U876" s="3" t="s">
        <v>58</v>
      </c>
      <c r="V876" s="3" t="s">
        <v>57</v>
      </c>
      <c r="W876" s="3" t="s">
        <v>33</v>
      </c>
      <c r="X876" s="3" t="s">
        <v>59</v>
      </c>
      <c r="Y876" s="3" t="s">
        <v>35</v>
      </c>
      <c r="Z876" s="54">
        <v>45306</v>
      </c>
      <c r="AA876" s="54">
        <v>45930</v>
      </c>
      <c r="AB876" s="3" t="s">
        <v>36</v>
      </c>
      <c r="AC876" s="53">
        <v>1248000</v>
      </c>
      <c r="AD876" s="3" t="s">
        <v>58</v>
      </c>
      <c r="AE876" s="3" t="s">
        <v>37</v>
      </c>
    </row>
    <row r="877" spans="1:31" x14ac:dyDescent="0.3">
      <c r="A877" s="3" t="s">
        <v>1849</v>
      </c>
      <c r="B877" s="3" t="s">
        <v>1850</v>
      </c>
      <c r="C877" s="3" t="s">
        <v>1855</v>
      </c>
      <c r="D877" s="53">
        <v>3539000</v>
      </c>
      <c r="E877" s="53">
        <v>3539000</v>
      </c>
      <c r="F877" s="53">
        <v>0</v>
      </c>
      <c r="G877" s="53">
        <v>0</v>
      </c>
      <c r="H877" s="53">
        <v>0</v>
      </c>
      <c r="I877" s="53">
        <v>3538999.61</v>
      </c>
      <c r="J877" s="53">
        <v>99.999988979937825</v>
      </c>
      <c r="K877" s="53">
        <v>0</v>
      </c>
      <c r="L877" s="53">
        <v>0</v>
      </c>
      <c r="M877" s="53">
        <v>3538999.61</v>
      </c>
      <c r="N877" s="53">
        <v>0</v>
      </c>
      <c r="O877" s="53">
        <v>3538999.61</v>
      </c>
      <c r="P877" s="53">
        <v>0</v>
      </c>
      <c r="Q877" s="53">
        <v>0</v>
      </c>
      <c r="R877" s="53">
        <v>0</v>
      </c>
      <c r="S877" s="3" t="s">
        <v>1001</v>
      </c>
      <c r="T877" s="3" t="s">
        <v>57</v>
      </c>
      <c r="U877" s="3" t="s">
        <v>58</v>
      </c>
      <c r="V877" s="3" t="s">
        <v>57</v>
      </c>
      <c r="W877" s="3" t="s">
        <v>33</v>
      </c>
      <c r="X877" s="3" t="s">
        <v>59</v>
      </c>
      <c r="Y877" s="3" t="s">
        <v>265</v>
      </c>
      <c r="Z877" s="54">
        <v>45306</v>
      </c>
      <c r="AA877" s="54">
        <v>45930</v>
      </c>
      <c r="AB877" s="3" t="s">
        <v>36</v>
      </c>
      <c r="AC877" s="53">
        <v>3539000</v>
      </c>
      <c r="AD877" s="3" t="s">
        <v>58</v>
      </c>
      <c r="AE877" s="3" t="s">
        <v>45</v>
      </c>
    </row>
    <row r="878" spans="1:31" x14ac:dyDescent="0.3">
      <c r="A878" s="3" t="s">
        <v>1879</v>
      </c>
      <c r="B878" s="3" t="s">
        <v>1880</v>
      </c>
      <c r="C878" s="3" t="s">
        <v>1855</v>
      </c>
      <c r="D878" s="53">
        <v>5718000</v>
      </c>
      <c r="E878" s="53">
        <v>5718000</v>
      </c>
      <c r="F878" s="53">
        <v>0</v>
      </c>
      <c r="G878" s="53">
        <v>0</v>
      </c>
      <c r="H878" s="53">
        <v>0</v>
      </c>
      <c r="I878" s="53">
        <v>5717962.6200000001</v>
      </c>
      <c r="J878" s="53">
        <v>99.999346274921308</v>
      </c>
      <c r="K878" s="53">
        <v>0</v>
      </c>
      <c r="L878" s="53">
        <v>0</v>
      </c>
      <c r="M878" s="53">
        <v>5717962.6200000001</v>
      </c>
      <c r="N878" s="53">
        <v>0</v>
      </c>
      <c r="O878" s="53">
        <v>5717962.6200000001</v>
      </c>
      <c r="P878" s="53">
        <v>0</v>
      </c>
      <c r="Q878" s="53">
        <v>0</v>
      </c>
      <c r="R878" s="53">
        <v>0</v>
      </c>
      <c r="S878" s="3" t="s">
        <v>1001</v>
      </c>
      <c r="T878" s="3" t="s">
        <v>57</v>
      </c>
      <c r="U878" s="3" t="s">
        <v>58</v>
      </c>
      <c r="V878" s="3" t="s">
        <v>57</v>
      </c>
      <c r="W878" s="3" t="s">
        <v>33</v>
      </c>
      <c r="X878" s="3" t="s">
        <v>59</v>
      </c>
      <c r="Y878" s="3" t="s">
        <v>35</v>
      </c>
      <c r="Z878" s="54">
        <v>45307</v>
      </c>
      <c r="AA878" s="54">
        <v>46112</v>
      </c>
      <c r="AB878" s="3" t="s">
        <v>36</v>
      </c>
      <c r="AC878" s="53">
        <v>5718000</v>
      </c>
      <c r="AD878" s="3" t="s">
        <v>58</v>
      </c>
      <c r="AE878" s="3" t="s">
        <v>37</v>
      </c>
    </row>
    <row r="879" spans="1:31" x14ac:dyDescent="0.3">
      <c r="A879" s="3" t="s">
        <v>1878</v>
      </c>
      <c r="B879" s="3" t="s">
        <v>1875</v>
      </c>
      <c r="C879" s="3" t="s">
        <v>1855</v>
      </c>
      <c r="D879" s="53">
        <v>2700000</v>
      </c>
      <c r="E879" s="53">
        <v>2700000</v>
      </c>
      <c r="F879" s="53">
        <v>0</v>
      </c>
      <c r="G879" s="53">
        <v>0</v>
      </c>
      <c r="H879" s="53">
        <v>0</v>
      </c>
      <c r="I879" s="53">
        <v>2694224.58</v>
      </c>
      <c r="J879" s="53">
        <v>99.786095555555562</v>
      </c>
      <c r="K879" s="53">
        <v>0</v>
      </c>
      <c r="L879" s="53">
        <v>0</v>
      </c>
      <c r="M879" s="53">
        <v>2694224.58</v>
      </c>
      <c r="N879" s="53">
        <v>0</v>
      </c>
      <c r="O879" s="53">
        <v>2694224.58</v>
      </c>
      <c r="P879" s="53">
        <v>0</v>
      </c>
      <c r="Q879" s="53">
        <v>0</v>
      </c>
      <c r="R879" s="53">
        <v>0</v>
      </c>
      <c r="S879" s="3" t="s">
        <v>1001</v>
      </c>
      <c r="T879" s="3" t="s">
        <v>57</v>
      </c>
      <c r="U879" s="3" t="s">
        <v>58</v>
      </c>
      <c r="V879" s="3" t="s">
        <v>57</v>
      </c>
      <c r="W879" s="3" t="s">
        <v>33</v>
      </c>
      <c r="X879" s="3" t="s">
        <v>59</v>
      </c>
      <c r="Y879" s="3" t="s">
        <v>35</v>
      </c>
      <c r="Z879" s="54">
        <v>45307</v>
      </c>
      <c r="AA879" s="54">
        <v>46112</v>
      </c>
      <c r="AB879" s="3" t="s">
        <v>36</v>
      </c>
      <c r="AC879" s="53">
        <v>2700000</v>
      </c>
      <c r="AD879" s="3" t="s">
        <v>58</v>
      </c>
      <c r="AE879" s="3" t="s">
        <v>37</v>
      </c>
    </row>
    <row r="880" spans="1:31" x14ac:dyDescent="0.3">
      <c r="A880" s="3" t="s">
        <v>1876</v>
      </c>
      <c r="B880" s="3" t="s">
        <v>1877</v>
      </c>
      <c r="C880" s="3" t="s">
        <v>1855</v>
      </c>
      <c r="D880" s="53">
        <v>1485000</v>
      </c>
      <c r="E880" s="53">
        <v>1485000</v>
      </c>
      <c r="F880" s="53">
        <v>0</v>
      </c>
      <c r="G880" s="53">
        <v>0</v>
      </c>
      <c r="H880" s="53">
        <v>0</v>
      </c>
      <c r="I880" s="53">
        <v>1004040.51</v>
      </c>
      <c r="J880" s="53">
        <v>67.61215555555556</v>
      </c>
      <c r="K880" s="53">
        <v>0</v>
      </c>
      <c r="L880" s="53">
        <v>0</v>
      </c>
      <c r="M880" s="53">
        <v>1004040.51</v>
      </c>
      <c r="N880" s="53">
        <v>0</v>
      </c>
      <c r="O880" s="53">
        <v>1004040.51</v>
      </c>
      <c r="P880" s="53">
        <v>0</v>
      </c>
      <c r="Q880" s="53">
        <v>0</v>
      </c>
      <c r="R880" s="53">
        <v>0</v>
      </c>
      <c r="S880" s="3" t="s">
        <v>1001</v>
      </c>
      <c r="T880" s="3" t="s">
        <v>57</v>
      </c>
      <c r="U880" s="3" t="s">
        <v>58</v>
      </c>
      <c r="V880" s="3" t="s">
        <v>57</v>
      </c>
      <c r="W880" s="3" t="s">
        <v>33</v>
      </c>
      <c r="X880" s="3" t="s">
        <v>59</v>
      </c>
      <c r="Y880" s="3" t="s">
        <v>35</v>
      </c>
      <c r="Z880" s="54">
        <v>45307</v>
      </c>
      <c r="AA880" s="54">
        <v>46112</v>
      </c>
      <c r="AB880" s="3" t="s">
        <v>36</v>
      </c>
      <c r="AC880" s="53">
        <v>1485000</v>
      </c>
      <c r="AD880" s="3" t="s">
        <v>58</v>
      </c>
      <c r="AE880" s="3" t="s">
        <v>45</v>
      </c>
    </row>
    <row r="881" spans="1:31" x14ac:dyDescent="0.3">
      <c r="A881" s="3" t="s">
        <v>1895</v>
      </c>
      <c r="B881" s="3" t="s">
        <v>1896</v>
      </c>
      <c r="C881" s="3" t="s">
        <v>1856</v>
      </c>
      <c r="D881" s="53">
        <v>5600000</v>
      </c>
      <c r="E881" s="53">
        <v>5600000</v>
      </c>
      <c r="F881" s="53">
        <v>0</v>
      </c>
      <c r="G881" s="53">
        <v>0</v>
      </c>
      <c r="H881" s="53">
        <v>0</v>
      </c>
      <c r="I881" s="53">
        <v>5592613.7800000003</v>
      </c>
      <c r="J881" s="53">
        <v>99.868103214285725</v>
      </c>
      <c r="K881" s="53">
        <v>0</v>
      </c>
      <c r="L881" s="53">
        <v>0</v>
      </c>
      <c r="M881" s="53">
        <v>5592613.7800000003</v>
      </c>
      <c r="N881" s="53">
        <v>0</v>
      </c>
      <c r="O881" s="53">
        <v>5592613.7800000003</v>
      </c>
      <c r="P881" s="53">
        <v>0</v>
      </c>
      <c r="Q881" s="53">
        <v>0</v>
      </c>
      <c r="R881" s="53">
        <v>0</v>
      </c>
      <c r="S881" s="3" t="s">
        <v>881</v>
      </c>
      <c r="T881" s="3" t="s">
        <v>76</v>
      </c>
      <c r="U881" s="3" t="s">
        <v>77</v>
      </c>
      <c r="V881" s="3" t="s">
        <v>76</v>
      </c>
      <c r="W881" s="3" t="s">
        <v>33</v>
      </c>
      <c r="X881" s="3" t="s">
        <v>78</v>
      </c>
      <c r="Y881" s="3" t="s">
        <v>35</v>
      </c>
      <c r="Z881" s="54">
        <v>45310</v>
      </c>
      <c r="AA881" s="54">
        <v>45930</v>
      </c>
      <c r="AB881" s="3" t="s">
        <v>36</v>
      </c>
      <c r="AC881" s="53">
        <v>5600000</v>
      </c>
      <c r="AD881" s="3" t="s">
        <v>77</v>
      </c>
      <c r="AE881" s="3" t="s">
        <v>37</v>
      </c>
    </row>
    <row r="882" spans="1:31" x14ac:dyDescent="0.3">
      <c r="A882" s="3" t="s">
        <v>1883</v>
      </c>
      <c r="B882" s="3" t="s">
        <v>1884</v>
      </c>
      <c r="C882" s="3" t="s">
        <v>1856</v>
      </c>
      <c r="D882" s="53">
        <v>3800000</v>
      </c>
      <c r="E882" s="53">
        <v>3800000</v>
      </c>
      <c r="F882" s="53">
        <v>0</v>
      </c>
      <c r="G882" s="53">
        <v>0</v>
      </c>
      <c r="H882" s="53">
        <v>0</v>
      </c>
      <c r="I882" s="53">
        <v>3798318.47</v>
      </c>
      <c r="J882" s="53">
        <v>99.955749210526321</v>
      </c>
      <c r="K882" s="53">
        <v>0</v>
      </c>
      <c r="L882" s="53">
        <v>0</v>
      </c>
      <c r="M882" s="53">
        <v>3798318.47</v>
      </c>
      <c r="N882" s="53">
        <v>0</v>
      </c>
      <c r="O882" s="53">
        <v>3798318.47</v>
      </c>
      <c r="P882" s="53">
        <v>0</v>
      </c>
      <c r="Q882" s="53">
        <v>0</v>
      </c>
      <c r="R882" s="53">
        <v>0</v>
      </c>
      <c r="S882" s="3" t="s">
        <v>1784</v>
      </c>
      <c r="T882" s="3" t="s">
        <v>76</v>
      </c>
      <c r="U882" s="3" t="s">
        <v>77</v>
      </c>
      <c r="V882" s="3" t="s">
        <v>76</v>
      </c>
      <c r="W882" s="3" t="s">
        <v>33</v>
      </c>
      <c r="X882" s="3" t="s">
        <v>78</v>
      </c>
      <c r="Y882" s="3" t="s">
        <v>35</v>
      </c>
      <c r="Z882" s="54">
        <v>45310</v>
      </c>
      <c r="AA882" s="54">
        <v>46022</v>
      </c>
      <c r="AB882" s="3" t="s">
        <v>36</v>
      </c>
      <c r="AC882" s="53">
        <v>3100000</v>
      </c>
      <c r="AD882" s="3" t="s">
        <v>77</v>
      </c>
      <c r="AE882" s="3" t="s">
        <v>37</v>
      </c>
    </row>
    <row r="883" spans="1:31" x14ac:dyDescent="0.3">
      <c r="A883" s="3" t="s">
        <v>1887</v>
      </c>
      <c r="B883" s="3" t="s">
        <v>1888</v>
      </c>
      <c r="C883" s="3" t="s">
        <v>1855</v>
      </c>
      <c r="D883" s="53">
        <v>2000000</v>
      </c>
      <c r="E883" s="53">
        <v>2000000</v>
      </c>
      <c r="F883" s="53">
        <v>0</v>
      </c>
      <c r="G883" s="53">
        <v>0</v>
      </c>
      <c r="H883" s="53">
        <v>0</v>
      </c>
      <c r="I883" s="53">
        <v>1996239.11</v>
      </c>
      <c r="J883" s="53">
        <v>99.81195550000001</v>
      </c>
      <c r="K883" s="53">
        <v>0</v>
      </c>
      <c r="L883" s="53">
        <v>0</v>
      </c>
      <c r="M883" s="53">
        <v>1996239.11</v>
      </c>
      <c r="N883" s="53">
        <v>0</v>
      </c>
      <c r="O883" s="53">
        <v>1996239.11</v>
      </c>
      <c r="P883" s="53">
        <v>0</v>
      </c>
      <c r="Q883" s="53">
        <v>0</v>
      </c>
      <c r="R883" s="53">
        <v>0</v>
      </c>
      <c r="S883" s="3" t="s">
        <v>1001</v>
      </c>
      <c r="T883" s="3" t="s">
        <v>57</v>
      </c>
      <c r="U883" s="3" t="s">
        <v>58</v>
      </c>
      <c r="V883" s="3" t="s">
        <v>57</v>
      </c>
      <c r="W883" s="3" t="s">
        <v>33</v>
      </c>
      <c r="X883" s="3" t="s">
        <v>59</v>
      </c>
      <c r="Y883" s="3" t="s">
        <v>86</v>
      </c>
      <c r="Z883" s="54">
        <v>45310</v>
      </c>
      <c r="AA883" s="54">
        <v>46022</v>
      </c>
      <c r="AB883" s="3" t="s">
        <v>36</v>
      </c>
      <c r="AC883" s="53">
        <v>2000000</v>
      </c>
      <c r="AD883" s="3" t="s">
        <v>58</v>
      </c>
      <c r="AE883" s="3" t="s">
        <v>37</v>
      </c>
    </row>
    <row r="884" spans="1:31" x14ac:dyDescent="0.3">
      <c r="A884" s="3" t="s">
        <v>1889</v>
      </c>
      <c r="B884" s="3" t="s">
        <v>1890</v>
      </c>
      <c r="C884" s="3" t="s">
        <v>1855</v>
      </c>
      <c r="D884" s="53">
        <v>2000000</v>
      </c>
      <c r="E884" s="53">
        <v>2000000</v>
      </c>
      <c r="F884" s="53">
        <v>0</v>
      </c>
      <c r="G884" s="53">
        <v>0</v>
      </c>
      <c r="H884" s="53">
        <v>0</v>
      </c>
      <c r="I884" s="53">
        <v>1994547.61</v>
      </c>
      <c r="J884" s="53">
        <v>99.72738050000001</v>
      </c>
      <c r="K884" s="53">
        <v>0</v>
      </c>
      <c r="L884" s="53">
        <v>0</v>
      </c>
      <c r="M884" s="53">
        <v>1994547.61</v>
      </c>
      <c r="N884" s="53">
        <v>0</v>
      </c>
      <c r="O884" s="53">
        <v>1994547.61</v>
      </c>
      <c r="P884" s="53">
        <v>0</v>
      </c>
      <c r="Q884" s="53">
        <v>-60391.63</v>
      </c>
      <c r="R884" s="53">
        <v>0</v>
      </c>
      <c r="S884" s="3" t="s">
        <v>1001</v>
      </c>
      <c r="T884" s="3" t="s">
        <v>57</v>
      </c>
      <c r="U884" s="3" t="s">
        <v>58</v>
      </c>
      <c r="V884" s="3" t="s">
        <v>57</v>
      </c>
      <c r="W884" s="3" t="s">
        <v>33</v>
      </c>
      <c r="X884" s="3" t="s">
        <v>59</v>
      </c>
      <c r="Y884" s="3" t="s">
        <v>86</v>
      </c>
      <c r="Z884" s="54">
        <v>45310</v>
      </c>
      <c r="AA884" s="54">
        <v>46022</v>
      </c>
      <c r="AB884" s="3" t="s">
        <v>36</v>
      </c>
      <c r="AC884" s="53">
        <v>2000000</v>
      </c>
      <c r="AD884" s="3" t="s">
        <v>58</v>
      </c>
      <c r="AE884" s="3" t="s">
        <v>37</v>
      </c>
    </row>
    <row r="885" spans="1:31" x14ac:dyDescent="0.3">
      <c r="A885" s="3" t="s">
        <v>1885</v>
      </c>
      <c r="B885" s="3" t="s">
        <v>1886</v>
      </c>
      <c r="C885" s="3" t="s">
        <v>1860</v>
      </c>
      <c r="D885" s="53">
        <v>12300000</v>
      </c>
      <c r="E885" s="53">
        <v>12300000</v>
      </c>
      <c r="F885" s="53">
        <v>0</v>
      </c>
      <c r="G885" s="53">
        <v>0</v>
      </c>
      <c r="H885" s="53">
        <v>0</v>
      </c>
      <c r="I885" s="53">
        <v>10511834.279999999</v>
      </c>
      <c r="J885" s="53">
        <v>85.462067317073164</v>
      </c>
      <c r="K885" s="53">
        <v>0</v>
      </c>
      <c r="L885" s="53">
        <v>0</v>
      </c>
      <c r="M885" s="53">
        <v>10511834.279999999</v>
      </c>
      <c r="N885" s="53">
        <v>0</v>
      </c>
      <c r="O885" s="53">
        <v>10511834.279999999</v>
      </c>
      <c r="P885" s="53">
        <v>0</v>
      </c>
      <c r="Q885" s="53">
        <v>0</v>
      </c>
      <c r="R885" s="53">
        <v>0</v>
      </c>
      <c r="S885" s="3" t="s">
        <v>111</v>
      </c>
      <c r="T885" s="3" t="s">
        <v>112</v>
      </c>
      <c r="U885" s="3" t="s">
        <v>113</v>
      </c>
      <c r="V885" s="3" t="s">
        <v>112</v>
      </c>
      <c r="W885" s="3" t="s">
        <v>33</v>
      </c>
      <c r="X885" s="3" t="s">
        <v>114</v>
      </c>
      <c r="Y885" s="3" t="s">
        <v>35</v>
      </c>
      <c r="Z885" s="54">
        <v>45316</v>
      </c>
      <c r="AA885" s="54">
        <v>46022</v>
      </c>
      <c r="AB885" s="3" t="s">
        <v>36</v>
      </c>
      <c r="AC885" s="53">
        <v>12300000</v>
      </c>
      <c r="AD885" s="3" t="s">
        <v>113</v>
      </c>
      <c r="AE885" s="3" t="s">
        <v>37</v>
      </c>
    </row>
    <row r="886" spans="1:31" x14ac:dyDescent="0.3">
      <c r="A886" s="3" t="s">
        <v>1985</v>
      </c>
      <c r="B886" s="3" t="s">
        <v>1986</v>
      </c>
      <c r="C886" s="3" t="s">
        <v>1858</v>
      </c>
      <c r="D886" s="53">
        <v>7800000</v>
      </c>
      <c r="E886" s="53">
        <v>7800000</v>
      </c>
      <c r="F886" s="53">
        <v>0</v>
      </c>
      <c r="G886" s="53">
        <v>0</v>
      </c>
      <c r="H886" s="53">
        <v>0</v>
      </c>
      <c r="I886" s="53">
        <v>7369050.1600000001</v>
      </c>
      <c r="J886" s="53">
        <v>94.475002051282047</v>
      </c>
      <c r="K886" s="53">
        <v>0</v>
      </c>
      <c r="L886" s="53">
        <v>0</v>
      </c>
      <c r="M886" s="53">
        <v>7369050.1600000001</v>
      </c>
      <c r="N886" s="53">
        <v>0</v>
      </c>
      <c r="O886" s="53">
        <v>7369050.1600000001</v>
      </c>
      <c r="P886" s="53">
        <v>0</v>
      </c>
      <c r="Q886" s="53">
        <v>0</v>
      </c>
      <c r="R886" s="53">
        <v>0</v>
      </c>
      <c r="S886" s="3" t="s">
        <v>1231</v>
      </c>
      <c r="T886" s="3" t="s">
        <v>51</v>
      </c>
      <c r="U886" s="3" t="s">
        <v>52</v>
      </c>
      <c r="V886" s="3" t="s">
        <v>51</v>
      </c>
      <c r="W886" s="3" t="s">
        <v>33</v>
      </c>
      <c r="X886" s="3" t="s">
        <v>53</v>
      </c>
      <c r="Y886" s="3" t="s">
        <v>35</v>
      </c>
      <c r="Z886" s="54">
        <v>45317</v>
      </c>
      <c r="AA886" s="54">
        <v>46112</v>
      </c>
      <c r="AB886" s="3" t="s">
        <v>36</v>
      </c>
      <c r="AC886" s="53">
        <v>7800000</v>
      </c>
      <c r="AD886" s="3" t="s">
        <v>52</v>
      </c>
      <c r="AE886" s="3" t="s">
        <v>37</v>
      </c>
    </row>
    <row r="887" spans="1:31" x14ac:dyDescent="0.3">
      <c r="A887" s="3" t="s">
        <v>1881</v>
      </c>
      <c r="B887" s="3" t="s">
        <v>1882</v>
      </c>
      <c r="C887" s="3" t="s">
        <v>1854</v>
      </c>
      <c r="D887" s="53">
        <v>12700000</v>
      </c>
      <c r="E887" s="53">
        <v>12700000</v>
      </c>
      <c r="F887" s="53">
        <v>0</v>
      </c>
      <c r="G887" s="53">
        <v>0</v>
      </c>
      <c r="H887" s="53">
        <v>0</v>
      </c>
      <c r="I887" s="53">
        <v>12654416.550000001</v>
      </c>
      <c r="J887" s="53">
        <v>99.641075196850394</v>
      </c>
      <c r="K887" s="53">
        <v>0</v>
      </c>
      <c r="L887" s="53">
        <v>0</v>
      </c>
      <c r="M887" s="53">
        <v>12654416.550000001</v>
      </c>
      <c r="N887" s="53">
        <v>0</v>
      </c>
      <c r="O887" s="53">
        <v>12654416.550000001</v>
      </c>
      <c r="P887" s="53">
        <v>0</v>
      </c>
      <c r="Q887" s="53">
        <v>0</v>
      </c>
      <c r="R887" s="53">
        <v>0</v>
      </c>
      <c r="S887" s="3" t="s">
        <v>72</v>
      </c>
      <c r="T887" s="3" t="s">
        <v>41</v>
      </c>
      <c r="U887" s="3" t="s">
        <v>42</v>
      </c>
      <c r="V887" s="3" t="s">
        <v>41</v>
      </c>
      <c r="W887" s="3" t="s">
        <v>33</v>
      </c>
      <c r="X887" s="3" t="s">
        <v>43</v>
      </c>
      <c r="Y887" s="3" t="s">
        <v>35</v>
      </c>
      <c r="Z887" s="54">
        <v>45316</v>
      </c>
      <c r="AA887" s="54">
        <v>45688</v>
      </c>
      <c r="AB887" s="3" t="s">
        <v>36</v>
      </c>
      <c r="AC887" s="53">
        <v>12700000</v>
      </c>
      <c r="AD887" s="3" t="s">
        <v>42</v>
      </c>
      <c r="AE887" s="3" t="s">
        <v>37</v>
      </c>
    </row>
    <row r="888" spans="1:31" x14ac:dyDescent="0.3">
      <c r="A888" s="3" t="s">
        <v>1893</v>
      </c>
      <c r="B888" s="3" t="s">
        <v>1894</v>
      </c>
      <c r="C888" s="3" t="s">
        <v>1853</v>
      </c>
      <c r="D888" s="53">
        <v>1199000</v>
      </c>
      <c r="E888" s="53">
        <v>1199000</v>
      </c>
      <c r="F888" s="53">
        <v>0</v>
      </c>
      <c r="G888" s="53">
        <v>0</v>
      </c>
      <c r="H888" s="53">
        <v>0</v>
      </c>
      <c r="I888" s="53">
        <v>1197196.24</v>
      </c>
      <c r="J888" s="53">
        <v>99.849561301084236</v>
      </c>
      <c r="K888" s="53">
        <v>0</v>
      </c>
      <c r="L888" s="53">
        <v>0</v>
      </c>
      <c r="M888" s="53">
        <v>1197196.24</v>
      </c>
      <c r="N888" s="53">
        <v>0</v>
      </c>
      <c r="O888" s="53">
        <v>1197196.24</v>
      </c>
      <c r="P888" s="53">
        <v>0</v>
      </c>
      <c r="Q888" s="53">
        <v>0</v>
      </c>
      <c r="R888" s="53">
        <v>0</v>
      </c>
      <c r="S888" s="3" t="s">
        <v>391</v>
      </c>
      <c r="T888" s="3" t="s">
        <v>31</v>
      </c>
      <c r="U888" s="3" t="s">
        <v>32</v>
      </c>
      <c r="V888" s="3" t="s">
        <v>31</v>
      </c>
      <c r="W888" s="3" t="s">
        <v>33</v>
      </c>
      <c r="X888" s="3" t="s">
        <v>34</v>
      </c>
      <c r="Y888" s="3" t="s">
        <v>44</v>
      </c>
      <c r="Z888" s="54">
        <v>45017</v>
      </c>
      <c r="AA888" s="54">
        <v>45747</v>
      </c>
      <c r="AB888" s="3" t="s">
        <v>36</v>
      </c>
      <c r="AC888" s="53">
        <v>1199000</v>
      </c>
      <c r="AD888" s="3" t="s">
        <v>32</v>
      </c>
      <c r="AE888" s="3" t="s">
        <v>37</v>
      </c>
    </row>
    <row r="889" spans="1:31" x14ac:dyDescent="0.3">
      <c r="A889" s="3" t="s">
        <v>1891</v>
      </c>
      <c r="B889" s="3" t="s">
        <v>1892</v>
      </c>
      <c r="C889" s="3" t="s">
        <v>1853</v>
      </c>
      <c r="D889" s="53">
        <v>12700000</v>
      </c>
      <c r="E889" s="53">
        <v>12700000</v>
      </c>
      <c r="F889" s="53">
        <v>0</v>
      </c>
      <c r="G889" s="53">
        <v>0</v>
      </c>
      <c r="H889" s="53">
        <v>0</v>
      </c>
      <c r="I889" s="53">
        <v>12676246.73</v>
      </c>
      <c r="J889" s="53">
        <v>99.812966377952762</v>
      </c>
      <c r="K889" s="53">
        <v>0</v>
      </c>
      <c r="L889" s="53">
        <v>0</v>
      </c>
      <c r="M889" s="53">
        <v>12676246.720000001</v>
      </c>
      <c r="N889" s="53">
        <v>0.01</v>
      </c>
      <c r="O889" s="53">
        <v>12676246.73</v>
      </c>
      <c r="P889" s="53">
        <v>0</v>
      </c>
      <c r="Q889" s="53">
        <v>0</v>
      </c>
      <c r="R889" s="53">
        <v>0</v>
      </c>
      <c r="S889" s="3" t="s">
        <v>391</v>
      </c>
      <c r="T889" s="3" t="s">
        <v>31</v>
      </c>
      <c r="U889" s="3" t="s">
        <v>32</v>
      </c>
      <c r="V889" s="3" t="s">
        <v>31</v>
      </c>
      <c r="W889" s="3" t="s">
        <v>33</v>
      </c>
      <c r="X889" s="3" t="s">
        <v>34</v>
      </c>
      <c r="Y889" s="3" t="s">
        <v>35</v>
      </c>
      <c r="Z889" s="54">
        <v>45017</v>
      </c>
      <c r="AA889" s="54">
        <v>45747</v>
      </c>
      <c r="AB889" s="3" t="s">
        <v>36</v>
      </c>
      <c r="AC889" s="53">
        <v>12700000</v>
      </c>
      <c r="AD889" s="3" t="s">
        <v>32</v>
      </c>
      <c r="AE889" s="3" t="s">
        <v>45</v>
      </c>
    </row>
    <row r="890" spans="1:31" x14ac:dyDescent="0.3">
      <c r="A890" s="3" t="s">
        <v>1897</v>
      </c>
      <c r="B890" s="3" t="s">
        <v>1898</v>
      </c>
      <c r="C890" s="3" t="s">
        <v>1855</v>
      </c>
      <c r="D890" s="53">
        <v>1411000</v>
      </c>
      <c r="E890" s="53">
        <v>1411000</v>
      </c>
      <c r="F890" s="53">
        <v>0</v>
      </c>
      <c r="G890" s="53">
        <v>0</v>
      </c>
      <c r="H890" s="53">
        <v>0</v>
      </c>
      <c r="I890" s="53">
        <v>983781.26</v>
      </c>
      <c r="J890" s="53">
        <v>69.722272147413179</v>
      </c>
      <c r="K890" s="53">
        <v>0</v>
      </c>
      <c r="L890" s="53">
        <v>0</v>
      </c>
      <c r="M890" s="53">
        <v>983781.26</v>
      </c>
      <c r="N890" s="53">
        <v>0</v>
      </c>
      <c r="O890" s="53">
        <v>983781.26</v>
      </c>
      <c r="P890" s="53">
        <v>0</v>
      </c>
      <c r="Q890" s="53">
        <v>-713.11</v>
      </c>
      <c r="R890" s="53">
        <v>0</v>
      </c>
      <c r="S890" s="3" t="s">
        <v>1001</v>
      </c>
      <c r="T890" s="3" t="s">
        <v>57</v>
      </c>
      <c r="U890" s="3" t="s">
        <v>58</v>
      </c>
      <c r="V890" s="3" t="s">
        <v>57</v>
      </c>
      <c r="W890" s="3" t="s">
        <v>33</v>
      </c>
      <c r="X890" s="3" t="s">
        <v>59</v>
      </c>
      <c r="Y890" s="3" t="s">
        <v>35</v>
      </c>
      <c r="Z890" s="54">
        <v>45320</v>
      </c>
      <c r="AA890" s="54">
        <v>46022</v>
      </c>
      <c r="AB890" s="3" t="s">
        <v>36</v>
      </c>
      <c r="AC890" s="53">
        <v>1411000</v>
      </c>
      <c r="AD890" s="3" t="s">
        <v>58</v>
      </c>
      <c r="AE890" s="3" t="s">
        <v>37</v>
      </c>
    </row>
    <row r="891" spans="1:31" x14ac:dyDescent="0.3">
      <c r="A891" s="3" t="s">
        <v>1915</v>
      </c>
      <c r="B891" s="3" t="s">
        <v>1916</v>
      </c>
      <c r="C891" s="3" t="s">
        <v>1843</v>
      </c>
      <c r="D891" s="53">
        <v>2500000</v>
      </c>
      <c r="E891" s="53">
        <v>2500000</v>
      </c>
      <c r="F891" s="53">
        <v>0</v>
      </c>
      <c r="G891" s="53">
        <v>0</v>
      </c>
      <c r="H891" s="53">
        <v>0</v>
      </c>
      <c r="I891" s="53">
        <v>1951181.48</v>
      </c>
      <c r="J891" s="53">
        <v>78.047259199999999</v>
      </c>
      <c r="K891" s="53">
        <v>0</v>
      </c>
      <c r="L891" s="53">
        <v>0</v>
      </c>
      <c r="M891" s="53">
        <v>1951181.48</v>
      </c>
      <c r="N891" s="53">
        <v>0</v>
      </c>
      <c r="O891" s="53">
        <v>1951181.48</v>
      </c>
      <c r="P891" s="53">
        <v>0</v>
      </c>
      <c r="Q891" s="53">
        <v>0</v>
      </c>
      <c r="R891" s="53">
        <v>0</v>
      </c>
      <c r="S891" s="3" t="s">
        <v>1917</v>
      </c>
      <c r="T891" s="3" t="s">
        <v>882</v>
      </c>
      <c r="U891" s="3" t="s">
        <v>883</v>
      </c>
      <c r="V891" s="3" t="s">
        <v>882</v>
      </c>
      <c r="W891" s="3" t="s">
        <v>33</v>
      </c>
      <c r="X891" s="3" t="s">
        <v>884</v>
      </c>
      <c r="Y891" s="3" t="s">
        <v>44</v>
      </c>
      <c r="Z891" s="54">
        <v>45017</v>
      </c>
      <c r="AA891" s="54">
        <v>45747</v>
      </c>
      <c r="AB891" s="3" t="s">
        <v>36</v>
      </c>
      <c r="AC891" s="53">
        <v>2500000</v>
      </c>
      <c r="AD891" s="3" t="s">
        <v>883</v>
      </c>
      <c r="AE891" s="3" t="s">
        <v>37</v>
      </c>
    </row>
    <row r="892" spans="1:31" x14ac:dyDescent="0.3">
      <c r="A892" s="3" t="s">
        <v>1899</v>
      </c>
      <c r="B892" s="3" t="s">
        <v>1900</v>
      </c>
      <c r="C892" s="3" t="s">
        <v>1860</v>
      </c>
      <c r="D892" s="53">
        <v>2500000</v>
      </c>
      <c r="E892" s="53">
        <v>2500000</v>
      </c>
      <c r="F892" s="53">
        <v>0</v>
      </c>
      <c r="G892" s="53">
        <v>0</v>
      </c>
      <c r="H892" s="53">
        <v>0</v>
      </c>
      <c r="I892" s="53">
        <v>1882912.73</v>
      </c>
      <c r="J892" s="53">
        <v>75.316509199999999</v>
      </c>
      <c r="K892" s="53">
        <v>0</v>
      </c>
      <c r="L892" s="53">
        <v>0</v>
      </c>
      <c r="M892" s="53">
        <v>1882912.73</v>
      </c>
      <c r="N892" s="53">
        <v>0</v>
      </c>
      <c r="O892" s="53">
        <v>1882912.73</v>
      </c>
      <c r="P892" s="53">
        <v>0</v>
      </c>
      <c r="Q892" s="53">
        <v>0</v>
      </c>
      <c r="R892" s="53">
        <v>0</v>
      </c>
      <c r="S892" s="3" t="s">
        <v>111</v>
      </c>
      <c r="T892" s="3" t="s">
        <v>112</v>
      </c>
      <c r="U892" s="3" t="s">
        <v>113</v>
      </c>
      <c r="V892" s="3" t="s">
        <v>112</v>
      </c>
      <c r="W892" s="3" t="s">
        <v>33</v>
      </c>
      <c r="X892" s="3" t="s">
        <v>114</v>
      </c>
      <c r="Y892" s="3" t="s">
        <v>35</v>
      </c>
      <c r="Z892" s="54">
        <v>45321</v>
      </c>
      <c r="AA892" s="54">
        <v>45747</v>
      </c>
      <c r="AB892" s="3" t="s">
        <v>36</v>
      </c>
      <c r="AC892" s="53">
        <v>2500000</v>
      </c>
      <c r="AD892" s="3" t="s">
        <v>113</v>
      </c>
      <c r="AE892" s="3" t="s">
        <v>37</v>
      </c>
    </row>
    <row r="893" spans="1:31" x14ac:dyDescent="0.3">
      <c r="A893" s="3" t="s">
        <v>1901</v>
      </c>
      <c r="B893" s="3" t="s">
        <v>1902</v>
      </c>
      <c r="C893" s="3" t="s">
        <v>1860</v>
      </c>
      <c r="D893" s="53">
        <v>2500000</v>
      </c>
      <c r="E893" s="53">
        <v>2500000</v>
      </c>
      <c r="F893" s="53">
        <v>0</v>
      </c>
      <c r="G893" s="53">
        <v>0</v>
      </c>
      <c r="H893" s="53">
        <v>0</v>
      </c>
      <c r="I893" s="53">
        <v>1575702.44</v>
      </c>
      <c r="J893" s="53">
        <v>63.028097599999995</v>
      </c>
      <c r="K893" s="53">
        <v>0</v>
      </c>
      <c r="L893" s="53">
        <v>0</v>
      </c>
      <c r="M893" s="53">
        <v>1575702.44</v>
      </c>
      <c r="N893" s="53">
        <v>0</v>
      </c>
      <c r="O893" s="53">
        <v>1575702.44</v>
      </c>
      <c r="P893" s="53">
        <v>0</v>
      </c>
      <c r="Q893" s="53">
        <v>0</v>
      </c>
      <c r="R893" s="53">
        <v>0</v>
      </c>
      <c r="S893" s="3" t="s">
        <v>111</v>
      </c>
      <c r="T893" s="3" t="s">
        <v>112</v>
      </c>
      <c r="U893" s="3" t="s">
        <v>113</v>
      </c>
      <c r="V893" s="3" t="s">
        <v>112</v>
      </c>
      <c r="W893" s="3" t="s">
        <v>33</v>
      </c>
      <c r="X893" s="3" t="s">
        <v>114</v>
      </c>
      <c r="Y893" s="3" t="s">
        <v>35</v>
      </c>
      <c r="Z893" s="54">
        <v>45321</v>
      </c>
      <c r="AA893" s="54">
        <v>45747</v>
      </c>
      <c r="AB893" s="3" t="s">
        <v>36</v>
      </c>
      <c r="AC893" s="53">
        <v>2500000</v>
      </c>
      <c r="AD893" s="3" t="s">
        <v>113</v>
      </c>
      <c r="AE893" s="3" t="s">
        <v>37</v>
      </c>
    </row>
    <row r="894" spans="1:31" x14ac:dyDescent="0.3">
      <c r="A894" s="3" t="s">
        <v>1903</v>
      </c>
      <c r="B894" s="3" t="s">
        <v>1904</v>
      </c>
      <c r="C894" s="3" t="s">
        <v>1854</v>
      </c>
      <c r="D894" s="53">
        <v>3000000</v>
      </c>
      <c r="E894" s="53">
        <v>3000000</v>
      </c>
      <c r="F894" s="53">
        <v>0</v>
      </c>
      <c r="G894" s="53">
        <v>0</v>
      </c>
      <c r="H894" s="53">
        <v>0</v>
      </c>
      <c r="I894" s="53">
        <v>2871651.26</v>
      </c>
      <c r="J894" s="53">
        <v>95.721708666666657</v>
      </c>
      <c r="K894" s="53">
        <v>0</v>
      </c>
      <c r="L894" s="53">
        <v>0</v>
      </c>
      <c r="M894" s="53">
        <v>2871651.26</v>
      </c>
      <c r="N894" s="53">
        <v>0</v>
      </c>
      <c r="O894" s="53">
        <v>2871651.26</v>
      </c>
      <c r="P894" s="53">
        <v>0</v>
      </c>
      <c r="Q894" s="53">
        <v>0</v>
      </c>
      <c r="R894" s="53">
        <v>0</v>
      </c>
      <c r="S894" s="3" t="s">
        <v>72</v>
      </c>
      <c r="T894" s="3" t="s">
        <v>41</v>
      </c>
      <c r="U894" s="3" t="s">
        <v>42</v>
      </c>
      <c r="V894" s="3" t="s">
        <v>41</v>
      </c>
      <c r="W894" s="3" t="s">
        <v>33</v>
      </c>
      <c r="X894" s="3" t="s">
        <v>43</v>
      </c>
      <c r="Y894" s="3" t="s">
        <v>35</v>
      </c>
      <c r="Z894" s="54">
        <v>45322</v>
      </c>
      <c r="AA894" s="54">
        <v>45688</v>
      </c>
      <c r="AB894" s="3" t="s">
        <v>36</v>
      </c>
      <c r="AC894" s="53">
        <v>3000000</v>
      </c>
      <c r="AD894" s="3" t="s">
        <v>42</v>
      </c>
      <c r="AE894" s="3" t="s">
        <v>37</v>
      </c>
    </row>
    <row r="895" spans="1:31" x14ac:dyDescent="0.3">
      <c r="A895" s="3" t="s">
        <v>1905</v>
      </c>
      <c r="B895" s="3" t="s">
        <v>1906</v>
      </c>
      <c r="C895" s="3" t="s">
        <v>1853</v>
      </c>
      <c r="D895" s="53">
        <v>840000</v>
      </c>
      <c r="E895" s="53">
        <v>840000</v>
      </c>
      <c r="F895" s="53">
        <v>0</v>
      </c>
      <c r="G895" s="53">
        <v>0</v>
      </c>
      <c r="H895" s="53">
        <v>0</v>
      </c>
      <c r="I895" s="53">
        <v>837146.64</v>
      </c>
      <c r="J895" s="53">
        <v>99.660314285714293</v>
      </c>
      <c r="K895" s="53">
        <v>0</v>
      </c>
      <c r="L895" s="53">
        <v>0</v>
      </c>
      <c r="M895" s="53">
        <v>837146.64</v>
      </c>
      <c r="N895" s="53">
        <v>0</v>
      </c>
      <c r="O895" s="53">
        <v>837146.64</v>
      </c>
      <c r="P895" s="53">
        <v>0</v>
      </c>
      <c r="Q895" s="53">
        <v>0</v>
      </c>
      <c r="R895" s="53">
        <v>0</v>
      </c>
      <c r="S895" s="3" t="s">
        <v>391</v>
      </c>
      <c r="T895" s="3" t="s">
        <v>31</v>
      </c>
      <c r="U895" s="3" t="s">
        <v>32</v>
      </c>
      <c r="V895" s="3" t="s">
        <v>31</v>
      </c>
      <c r="W895" s="3" t="s">
        <v>33</v>
      </c>
      <c r="X895" s="3" t="s">
        <v>34</v>
      </c>
      <c r="Y895" s="3" t="s">
        <v>35</v>
      </c>
      <c r="Z895" s="54">
        <v>45017</v>
      </c>
      <c r="AA895" s="54">
        <v>45747</v>
      </c>
      <c r="AB895" s="3" t="s">
        <v>36</v>
      </c>
      <c r="AC895" s="53">
        <v>840000</v>
      </c>
      <c r="AD895" s="3" t="s">
        <v>32</v>
      </c>
      <c r="AE895" s="3" t="s">
        <v>37</v>
      </c>
    </row>
    <row r="896" spans="1:31" x14ac:dyDescent="0.3">
      <c r="A896" s="3" t="s">
        <v>1909</v>
      </c>
      <c r="B896" s="3" t="s">
        <v>1910</v>
      </c>
      <c r="C896" s="3" t="s">
        <v>1855</v>
      </c>
      <c r="D896" s="53">
        <v>1000000</v>
      </c>
      <c r="E896" s="53">
        <v>1000000</v>
      </c>
      <c r="F896" s="53">
        <v>0</v>
      </c>
      <c r="G896" s="53">
        <v>0</v>
      </c>
      <c r="H896" s="53">
        <v>0</v>
      </c>
      <c r="I896" s="53">
        <v>999317.56</v>
      </c>
      <c r="J896" s="53">
        <v>99.931756000000007</v>
      </c>
      <c r="K896" s="53">
        <v>0</v>
      </c>
      <c r="L896" s="53">
        <v>0</v>
      </c>
      <c r="M896" s="53">
        <v>999317.56</v>
      </c>
      <c r="N896" s="53">
        <v>0</v>
      </c>
      <c r="O896" s="53">
        <v>999317.56</v>
      </c>
      <c r="P896" s="53">
        <v>0</v>
      </c>
      <c r="Q896" s="53">
        <v>0</v>
      </c>
      <c r="R896" s="53">
        <v>0</v>
      </c>
      <c r="S896" s="3" t="s">
        <v>286</v>
      </c>
      <c r="T896" s="3" t="s">
        <v>57</v>
      </c>
      <c r="U896" s="3" t="s">
        <v>58</v>
      </c>
      <c r="V896" s="3" t="s">
        <v>57</v>
      </c>
      <c r="W896" s="3" t="s">
        <v>33</v>
      </c>
      <c r="X896" s="3" t="s">
        <v>59</v>
      </c>
      <c r="Y896" s="3" t="s">
        <v>44</v>
      </c>
      <c r="Z896" s="54">
        <v>45322</v>
      </c>
      <c r="AA896" s="54">
        <v>46022</v>
      </c>
      <c r="AB896" s="3" t="s">
        <v>36</v>
      </c>
      <c r="AC896" s="53">
        <v>1000000</v>
      </c>
      <c r="AD896" s="3" t="s">
        <v>58</v>
      </c>
      <c r="AE896" s="3" t="s">
        <v>37</v>
      </c>
    </row>
    <row r="897" spans="1:31" x14ac:dyDescent="0.3">
      <c r="A897" s="3" t="s">
        <v>1924</v>
      </c>
      <c r="B897" s="3" t="s">
        <v>1925</v>
      </c>
      <c r="C897" s="3" t="s">
        <v>1859</v>
      </c>
      <c r="D897" s="53">
        <v>5000000</v>
      </c>
      <c r="E897" s="53">
        <v>5000000</v>
      </c>
      <c r="F897" s="53">
        <v>0</v>
      </c>
      <c r="G897" s="53">
        <v>0</v>
      </c>
      <c r="H897" s="53">
        <v>0</v>
      </c>
      <c r="I897" s="53">
        <v>4924617.2</v>
      </c>
      <c r="J897" s="53">
        <v>98.492344000000003</v>
      </c>
      <c r="K897" s="53">
        <v>0</v>
      </c>
      <c r="L897" s="53">
        <v>0</v>
      </c>
      <c r="M897" s="53">
        <v>4924617.2</v>
      </c>
      <c r="N897" s="53">
        <v>0</v>
      </c>
      <c r="O897" s="53">
        <v>4924617.2</v>
      </c>
      <c r="P897" s="53">
        <v>0</v>
      </c>
      <c r="Q897" s="53">
        <v>0</v>
      </c>
      <c r="R897" s="53">
        <v>0</v>
      </c>
      <c r="S897" s="3" t="s">
        <v>1355</v>
      </c>
      <c r="T897" s="3" t="s">
        <v>162</v>
      </c>
      <c r="U897" s="3" t="s">
        <v>163</v>
      </c>
      <c r="V897" s="3" t="s">
        <v>162</v>
      </c>
      <c r="W897" s="3" t="s">
        <v>33</v>
      </c>
      <c r="X897" s="3" t="s">
        <v>164</v>
      </c>
      <c r="Y897" s="3" t="s">
        <v>35</v>
      </c>
      <c r="Z897" s="54">
        <v>45017</v>
      </c>
      <c r="AA897" s="54">
        <v>45747</v>
      </c>
      <c r="AB897" s="3" t="s">
        <v>36</v>
      </c>
      <c r="AC897" s="53">
        <v>5000000</v>
      </c>
      <c r="AD897" s="3" t="s">
        <v>163</v>
      </c>
      <c r="AE897" s="3" t="s">
        <v>37</v>
      </c>
    </row>
    <row r="898" spans="1:31" x14ac:dyDescent="0.3">
      <c r="A898" s="3" t="s">
        <v>1913</v>
      </c>
      <c r="B898" s="3" t="s">
        <v>1914</v>
      </c>
      <c r="C898" s="3" t="s">
        <v>1855</v>
      </c>
      <c r="D898" s="53">
        <v>9218000</v>
      </c>
      <c r="E898" s="53">
        <v>9218000</v>
      </c>
      <c r="F898" s="53">
        <v>19935.43</v>
      </c>
      <c r="G898" s="53">
        <v>0</v>
      </c>
      <c r="H898" s="53">
        <v>0</v>
      </c>
      <c r="I898" s="53">
        <v>8989238.0199999996</v>
      </c>
      <c r="J898" s="53">
        <v>97.518312215231063</v>
      </c>
      <c r="K898" s="53">
        <v>0</v>
      </c>
      <c r="L898" s="53">
        <v>0</v>
      </c>
      <c r="M898" s="53">
        <v>8989238.0199999996</v>
      </c>
      <c r="N898" s="53">
        <v>0</v>
      </c>
      <c r="O898" s="53">
        <v>9009173.4499999993</v>
      </c>
      <c r="P898" s="53">
        <v>0</v>
      </c>
      <c r="Q898" s="53">
        <v>0</v>
      </c>
      <c r="R898" s="53">
        <v>0</v>
      </c>
      <c r="S898" s="3" t="s">
        <v>1001</v>
      </c>
      <c r="T898" s="3" t="s">
        <v>57</v>
      </c>
      <c r="U898" s="3" t="s">
        <v>58</v>
      </c>
      <c r="V898" s="3" t="s">
        <v>57</v>
      </c>
      <c r="W898" s="3" t="s">
        <v>33</v>
      </c>
      <c r="X898" s="3" t="s">
        <v>59</v>
      </c>
      <c r="Y898" s="3" t="s">
        <v>35</v>
      </c>
      <c r="Z898" s="54">
        <v>45322</v>
      </c>
      <c r="AA898" s="54">
        <v>46112</v>
      </c>
      <c r="AB898" s="3" t="s">
        <v>36</v>
      </c>
      <c r="AC898" s="53">
        <v>9218000</v>
      </c>
      <c r="AD898" s="3" t="s">
        <v>58</v>
      </c>
      <c r="AE898" s="3" t="s">
        <v>45</v>
      </c>
    </row>
    <row r="899" spans="1:31" x14ac:dyDescent="0.3">
      <c r="A899" s="3" t="s">
        <v>1907</v>
      </c>
      <c r="B899" s="3" t="s">
        <v>1908</v>
      </c>
      <c r="C899" s="3" t="s">
        <v>1855</v>
      </c>
      <c r="D899" s="53">
        <v>1200000</v>
      </c>
      <c r="E899" s="53">
        <v>1200000</v>
      </c>
      <c r="F899" s="53">
        <v>0</v>
      </c>
      <c r="G899" s="53">
        <v>0</v>
      </c>
      <c r="H899" s="53">
        <v>0</v>
      </c>
      <c r="I899" s="53">
        <v>1194454.76</v>
      </c>
      <c r="J899" s="53">
        <v>99.537896666666668</v>
      </c>
      <c r="K899" s="53">
        <v>0</v>
      </c>
      <c r="L899" s="53">
        <v>0</v>
      </c>
      <c r="M899" s="53">
        <v>1194454.76</v>
      </c>
      <c r="N899" s="53">
        <v>0</v>
      </c>
      <c r="O899" s="53">
        <v>1194454.76</v>
      </c>
      <c r="P899" s="53">
        <v>0</v>
      </c>
      <c r="Q899" s="53">
        <v>0</v>
      </c>
      <c r="R899" s="53">
        <v>0</v>
      </c>
      <c r="S899" s="3" t="s">
        <v>1001</v>
      </c>
      <c r="T899" s="3" t="s">
        <v>57</v>
      </c>
      <c r="U899" s="3" t="s">
        <v>58</v>
      </c>
      <c r="V899" s="3" t="s">
        <v>57</v>
      </c>
      <c r="W899" s="3" t="s">
        <v>33</v>
      </c>
      <c r="X899" s="3" t="s">
        <v>59</v>
      </c>
      <c r="Y899" s="3" t="s">
        <v>86</v>
      </c>
      <c r="Z899" s="54">
        <v>45323</v>
      </c>
      <c r="AA899" s="54">
        <v>46022</v>
      </c>
      <c r="AB899" s="3" t="s">
        <v>36</v>
      </c>
      <c r="AC899" s="53">
        <v>1200000</v>
      </c>
      <c r="AD899" s="3" t="s">
        <v>58</v>
      </c>
      <c r="AE899" s="3" t="s">
        <v>37</v>
      </c>
    </row>
    <row r="900" spans="1:31" x14ac:dyDescent="0.3">
      <c r="A900" s="3" t="s">
        <v>1911</v>
      </c>
      <c r="B900" s="3" t="s">
        <v>1912</v>
      </c>
      <c r="C900" s="3" t="s">
        <v>1855</v>
      </c>
      <c r="D900" s="53">
        <v>622000</v>
      </c>
      <c r="E900" s="53">
        <v>622000</v>
      </c>
      <c r="F900" s="53">
        <v>0</v>
      </c>
      <c r="G900" s="53">
        <v>0</v>
      </c>
      <c r="H900" s="53">
        <v>0</v>
      </c>
      <c r="I900" s="53">
        <v>618533.36</v>
      </c>
      <c r="J900" s="53">
        <v>99.442662379421222</v>
      </c>
      <c r="K900" s="53">
        <v>0</v>
      </c>
      <c r="L900" s="53">
        <v>0</v>
      </c>
      <c r="M900" s="53">
        <v>618533.36</v>
      </c>
      <c r="N900" s="53">
        <v>0</v>
      </c>
      <c r="O900" s="53">
        <v>618533.36</v>
      </c>
      <c r="P900" s="53">
        <v>0</v>
      </c>
      <c r="Q900" s="53">
        <v>0</v>
      </c>
      <c r="R900" s="53">
        <v>0</v>
      </c>
      <c r="S900" s="3" t="s">
        <v>1001</v>
      </c>
      <c r="T900" s="3" t="s">
        <v>57</v>
      </c>
      <c r="U900" s="3" t="s">
        <v>58</v>
      </c>
      <c r="V900" s="3" t="s">
        <v>57</v>
      </c>
      <c r="W900" s="3" t="s">
        <v>33</v>
      </c>
      <c r="X900" s="3" t="s">
        <v>59</v>
      </c>
      <c r="Y900" s="3" t="s">
        <v>265</v>
      </c>
      <c r="Z900" s="54">
        <v>45328</v>
      </c>
      <c r="AA900" s="54">
        <v>46022</v>
      </c>
      <c r="AB900" s="3" t="s">
        <v>36</v>
      </c>
      <c r="AC900" s="53">
        <v>622000</v>
      </c>
      <c r="AD900" s="3" t="s">
        <v>58</v>
      </c>
      <c r="AE900" s="3" t="s">
        <v>37</v>
      </c>
    </row>
    <row r="901" spans="1:31" x14ac:dyDescent="0.3">
      <c r="A901" s="3" t="s">
        <v>1932</v>
      </c>
      <c r="B901" s="3" t="s">
        <v>1933</v>
      </c>
      <c r="C901" s="3" t="s">
        <v>1857</v>
      </c>
      <c r="D901" s="53">
        <v>450000</v>
      </c>
      <c r="E901" s="53">
        <v>450000</v>
      </c>
      <c r="F901" s="53">
        <v>0</v>
      </c>
      <c r="G901" s="53">
        <v>0</v>
      </c>
      <c r="H901" s="53">
        <v>0</v>
      </c>
      <c r="I901" s="53">
        <v>354872.36</v>
      </c>
      <c r="J901" s="53">
        <v>78.860524444444437</v>
      </c>
      <c r="K901" s="53">
        <v>0</v>
      </c>
      <c r="L901" s="53">
        <v>0</v>
      </c>
      <c r="M901" s="53">
        <v>354872.36</v>
      </c>
      <c r="N901" s="53">
        <v>0</v>
      </c>
      <c r="O901" s="53">
        <v>354872.36</v>
      </c>
      <c r="P901" s="53">
        <v>0</v>
      </c>
      <c r="Q901" s="53">
        <v>0</v>
      </c>
      <c r="R901" s="53">
        <v>0</v>
      </c>
      <c r="S901" s="3" t="s">
        <v>1001</v>
      </c>
      <c r="T901" s="3" t="s">
        <v>100</v>
      </c>
      <c r="U901" s="3" t="s">
        <v>101</v>
      </c>
      <c r="V901" s="3" t="s">
        <v>100</v>
      </c>
      <c r="W901" s="3" t="s">
        <v>33</v>
      </c>
      <c r="X901" s="3" t="s">
        <v>102</v>
      </c>
      <c r="Y901" s="3" t="s">
        <v>86</v>
      </c>
      <c r="Z901" s="54">
        <v>45330</v>
      </c>
      <c r="AA901" s="54">
        <v>45747</v>
      </c>
      <c r="AB901" s="3" t="s">
        <v>36</v>
      </c>
      <c r="AC901" s="53">
        <v>450000</v>
      </c>
      <c r="AD901" s="3" t="s">
        <v>101</v>
      </c>
      <c r="AE901" s="3" t="s">
        <v>37</v>
      </c>
    </row>
    <row r="902" spans="1:31" x14ac:dyDescent="0.3">
      <c r="A902" s="3" t="s">
        <v>1922</v>
      </c>
      <c r="B902" s="3" t="s">
        <v>1923</v>
      </c>
      <c r="C902" s="3" t="s">
        <v>1855</v>
      </c>
      <c r="D902" s="53">
        <v>1200000</v>
      </c>
      <c r="E902" s="53">
        <v>1200000</v>
      </c>
      <c r="F902" s="53">
        <v>0</v>
      </c>
      <c r="G902" s="53">
        <v>0</v>
      </c>
      <c r="H902" s="53">
        <v>0</v>
      </c>
      <c r="I902" s="53">
        <v>1142600.5</v>
      </c>
      <c r="J902" s="53">
        <v>95.21670833333333</v>
      </c>
      <c r="K902" s="53">
        <v>0</v>
      </c>
      <c r="L902" s="53">
        <v>0</v>
      </c>
      <c r="M902" s="53">
        <v>1142600.5</v>
      </c>
      <c r="N902" s="53">
        <v>0</v>
      </c>
      <c r="O902" s="53">
        <v>1142600.5</v>
      </c>
      <c r="P902" s="53">
        <v>0</v>
      </c>
      <c r="Q902" s="53">
        <v>0</v>
      </c>
      <c r="R902" s="53">
        <v>0</v>
      </c>
      <c r="S902" s="3" t="s">
        <v>1001</v>
      </c>
      <c r="T902" s="3" t="s">
        <v>57</v>
      </c>
      <c r="U902" s="3" t="s">
        <v>58</v>
      </c>
      <c r="V902" s="3" t="s">
        <v>57</v>
      </c>
      <c r="W902" s="3" t="s">
        <v>33</v>
      </c>
      <c r="X902" s="3" t="s">
        <v>59</v>
      </c>
      <c r="Y902" s="3" t="s">
        <v>265</v>
      </c>
      <c r="Z902" s="54">
        <v>45331</v>
      </c>
      <c r="AA902" s="54">
        <v>45747</v>
      </c>
      <c r="AB902" s="3" t="s">
        <v>36</v>
      </c>
      <c r="AC902" s="53">
        <v>1200000</v>
      </c>
      <c r="AD902" s="3" t="s">
        <v>58</v>
      </c>
      <c r="AE902" s="3" t="s">
        <v>37</v>
      </c>
    </row>
    <row r="903" spans="1:31" x14ac:dyDescent="0.3">
      <c r="A903" s="3" t="s">
        <v>1920</v>
      </c>
      <c r="B903" s="3" t="s">
        <v>1921</v>
      </c>
      <c r="C903" s="3" t="s">
        <v>1855</v>
      </c>
      <c r="D903" s="53">
        <v>950000</v>
      </c>
      <c r="E903" s="53">
        <v>950000</v>
      </c>
      <c r="F903" s="53">
        <v>0</v>
      </c>
      <c r="G903" s="53">
        <v>0</v>
      </c>
      <c r="H903" s="53">
        <v>0</v>
      </c>
      <c r="I903" s="53">
        <v>916093.45</v>
      </c>
      <c r="J903" s="53">
        <v>96.430889473684203</v>
      </c>
      <c r="K903" s="53">
        <v>0</v>
      </c>
      <c r="L903" s="53">
        <v>0</v>
      </c>
      <c r="M903" s="53">
        <v>916093.45</v>
      </c>
      <c r="N903" s="53">
        <v>0</v>
      </c>
      <c r="O903" s="53">
        <v>916093.45</v>
      </c>
      <c r="P903" s="53">
        <v>0</v>
      </c>
      <c r="Q903" s="53">
        <v>0</v>
      </c>
      <c r="R903" s="53">
        <v>0</v>
      </c>
      <c r="S903" s="3" t="s">
        <v>1001</v>
      </c>
      <c r="T903" s="3" t="s">
        <v>57</v>
      </c>
      <c r="U903" s="3" t="s">
        <v>58</v>
      </c>
      <c r="V903" s="3" t="s">
        <v>57</v>
      </c>
      <c r="W903" s="3" t="s">
        <v>33</v>
      </c>
      <c r="X903" s="3" t="s">
        <v>59</v>
      </c>
      <c r="Y903" s="3" t="s">
        <v>265</v>
      </c>
      <c r="Z903" s="54">
        <v>45331</v>
      </c>
      <c r="AA903" s="54">
        <v>45747</v>
      </c>
      <c r="AB903" s="3" t="s">
        <v>36</v>
      </c>
      <c r="AC903" s="53">
        <v>950000</v>
      </c>
      <c r="AD903" s="3" t="s">
        <v>58</v>
      </c>
      <c r="AE903" s="3" t="s">
        <v>37</v>
      </c>
    </row>
    <row r="904" spans="1:31" x14ac:dyDescent="0.3">
      <c r="A904" s="3" t="s">
        <v>1918</v>
      </c>
      <c r="B904" s="3" t="s">
        <v>1919</v>
      </c>
      <c r="C904" s="3" t="s">
        <v>1855</v>
      </c>
      <c r="D904" s="53">
        <v>328000</v>
      </c>
      <c r="E904" s="53">
        <v>328000</v>
      </c>
      <c r="F904" s="53">
        <v>0</v>
      </c>
      <c r="G904" s="53">
        <v>0</v>
      </c>
      <c r="H904" s="53">
        <v>0</v>
      </c>
      <c r="I904" s="53">
        <v>327490.8</v>
      </c>
      <c r="J904" s="53">
        <v>99.844756097560975</v>
      </c>
      <c r="K904" s="53">
        <v>0</v>
      </c>
      <c r="L904" s="53">
        <v>0</v>
      </c>
      <c r="M904" s="53">
        <v>327490.8</v>
      </c>
      <c r="N904" s="53">
        <v>0</v>
      </c>
      <c r="O904" s="53">
        <v>327490.8</v>
      </c>
      <c r="P904" s="53">
        <v>0</v>
      </c>
      <c r="Q904" s="53">
        <v>0</v>
      </c>
      <c r="R904" s="53">
        <v>0</v>
      </c>
      <c r="S904" s="3" t="s">
        <v>1001</v>
      </c>
      <c r="T904" s="3" t="s">
        <v>57</v>
      </c>
      <c r="U904" s="3" t="s">
        <v>58</v>
      </c>
      <c r="V904" s="3" t="s">
        <v>57</v>
      </c>
      <c r="W904" s="3" t="s">
        <v>33</v>
      </c>
      <c r="X904" s="3" t="s">
        <v>59</v>
      </c>
      <c r="Y904" s="3" t="s">
        <v>265</v>
      </c>
      <c r="Z904" s="54">
        <v>45331</v>
      </c>
      <c r="AA904" s="54">
        <v>45747</v>
      </c>
      <c r="AB904" s="3" t="s">
        <v>36</v>
      </c>
      <c r="AC904" s="53">
        <v>328000</v>
      </c>
      <c r="AD904" s="3" t="s">
        <v>58</v>
      </c>
      <c r="AE904" s="3" t="s">
        <v>37</v>
      </c>
    </row>
    <row r="905" spans="1:31" x14ac:dyDescent="0.3">
      <c r="A905" s="3" t="s">
        <v>1928</v>
      </c>
      <c r="B905" s="3" t="s">
        <v>1929</v>
      </c>
      <c r="C905" s="3" t="s">
        <v>1855</v>
      </c>
      <c r="D905" s="53">
        <v>2000000</v>
      </c>
      <c r="E905" s="53">
        <v>2000000</v>
      </c>
      <c r="F905" s="53">
        <v>0</v>
      </c>
      <c r="G905" s="53">
        <v>0</v>
      </c>
      <c r="H905" s="53">
        <v>0</v>
      </c>
      <c r="I905" s="53">
        <v>1923448.97</v>
      </c>
      <c r="J905" s="53">
        <v>96.172448500000002</v>
      </c>
      <c r="K905" s="53">
        <v>0</v>
      </c>
      <c r="L905" s="53">
        <v>0</v>
      </c>
      <c r="M905" s="53">
        <v>1923448.97</v>
      </c>
      <c r="N905" s="53">
        <v>0</v>
      </c>
      <c r="O905" s="53">
        <v>1923448.97</v>
      </c>
      <c r="P905" s="53">
        <v>0</v>
      </c>
      <c r="Q905" s="53">
        <v>0</v>
      </c>
      <c r="R905" s="53">
        <v>0</v>
      </c>
      <c r="S905" s="3" t="s">
        <v>1001</v>
      </c>
      <c r="T905" s="3" t="s">
        <v>57</v>
      </c>
      <c r="U905" s="3" t="s">
        <v>58</v>
      </c>
      <c r="V905" s="3" t="s">
        <v>57</v>
      </c>
      <c r="W905" s="3" t="s">
        <v>33</v>
      </c>
      <c r="X905" s="3" t="s">
        <v>59</v>
      </c>
      <c r="Y905" s="3" t="s">
        <v>265</v>
      </c>
      <c r="Z905" s="54">
        <v>45017</v>
      </c>
      <c r="AA905" s="54">
        <v>46022</v>
      </c>
      <c r="AB905" s="3" t="s">
        <v>36</v>
      </c>
      <c r="AC905" s="53">
        <v>2000000</v>
      </c>
      <c r="AD905" s="3" t="s">
        <v>58</v>
      </c>
      <c r="AE905" s="3" t="s">
        <v>37</v>
      </c>
    </row>
    <row r="906" spans="1:31" x14ac:dyDescent="0.3">
      <c r="A906" s="3" t="s">
        <v>1970</v>
      </c>
      <c r="B906" s="3" t="s">
        <v>1971</v>
      </c>
      <c r="C906" s="3" t="s">
        <v>1855</v>
      </c>
      <c r="D906" s="53">
        <v>2000000</v>
      </c>
      <c r="E906" s="53">
        <v>2000000</v>
      </c>
      <c r="F906" s="53">
        <v>0</v>
      </c>
      <c r="G906" s="53">
        <v>0</v>
      </c>
      <c r="H906" s="53">
        <v>0</v>
      </c>
      <c r="I906" s="53">
        <v>1654923.47</v>
      </c>
      <c r="J906" s="53">
        <v>82.746173499999998</v>
      </c>
      <c r="K906" s="53">
        <v>0</v>
      </c>
      <c r="L906" s="53">
        <v>0</v>
      </c>
      <c r="M906" s="53">
        <v>1654923.47</v>
      </c>
      <c r="N906" s="53">
        <v>0</v>
      </c>
      <c r="O906" s="53">
        <v>1654923.47</v>
      </c>
      <c r="P906" s="53">
        <v>0</v>
      </c>
      <c r="Q906" s="53">
        <v>0</v>
      </c>
      <c r="R906" s="53">
        <v>0</v>
      </c>
      <c r="S906" s="3" t="s">
        <v>1001</v>
      </c>
      <c r="T906" s="3" t="s">
        <v>57</v>
      </c>
      <c r="U906" s="3" t="s">
        <v>58</v>
      </c>
      <c r="V906" s="3" t="s">
        <v>57</v>
      </c>
      <c r="W906" s="3" t="s">
        <v>33</v>
      </c>
      <c r="X906" s="3" t="s">
        <v>59</v>
      </c>
      <c r="Y906" s="3" t="s">
        <v>86</v>
      </c>
      <c r="Z906" s="54">
        <v>45334</v>
      </c>
      <c r="AA906" s="54">
        <v>46022</v>
      </c>
      <c r="AB906" s="3" t="s">
        <v>36</v>
      </c>
      <c r="AC906" s="53">
        <v>2000000</v>
      </c>
      <c r="AD906" s="3" t="s">
        <v>58</v>
      </c>
      <c r="AE906" s="3" t="s">
        <v>37</v>
      </c>
    </row>
    <row r="907" spans="1:31" x14ac:dyDescent="0.3">
      <c r="A907" s="3" t="s">
        <v>1926</v>
      </c>
      <c r="B907" s="3" t="s">
        <v>1927</v>
      </c>
      <c r="C907" s="3" t="s">
        <v>1856</v>
      </c>
      <c r="D907" s="53">
        <v>3500000</v>
      </c>
      <c r="E907" s="53">
        <v>3500000</v>
      </c>
      <c r="F907" s="53">
        <v>0</v>
      </c>
      <c r="G907" s="53">
        <v>0</v>
      </c>
      <c r="H907" s="53">
        <v>0</v>
      </c>
      <c r="I907" s="53">
        <v>3468342.18</v>
      </c>
      <c r="J907" s="53">
        <v>99.095490857142863</v>
      </c>
      <c r="K907" s="53">
        <v>0</v>
      </c>
      <c r="L907" s="53">
        <v>0</v>
      </c>
      <c r="M907" s="53">
        <v>3468342.18</v>
      </c>
      <c r="N907" s="53">
        <v>0</v>
      </c>
      <c r="O907" s="53">
        <v>3468342.18</v>
      </c>
      <c r="P907" s="53">
        <v>0</v>
      </c>
      <c r="Q907" s="53">
        <v>-59379.02</v>
      </c>
      <c r="R907" s="53">
        <v>0</v>
      </c>
      <c r="S907" s="3" t="s">
        <v>881</v>
      </c>
      <c r="T907" s="3" t="s">
        <v>76</v>
      </c>
      <c r="U907" s="3" t="s">
        <v>77</v>
      </c>
      <c r="V907" s="3" t="s">
        <v>76</v>
      </c>
      <c r="W907" s="3" t="s">
        <v>33</v>
      </c>
      <c r="X907" s="3" t="s">
        <v>78</v>
      </c>
      <c r="Y907" s="3" t="s">
        <v>86</v>
      </c>
      <c r="Z907" s="54">
        <v>45335</v>
      </c>
      <c r="AA907" s="54">
        <v>45838</v>
      </c>
      <c r="AB907" s="3" t="s">
        <v>36</v>
      </c>
      <c r="AC907" s="53">
        <v>3500000</v>
      </c>
      <c r="AD907" s="3" t="s">
        <v>77</v>
      </c>
      <c r="AE907" s="3" t="s">
        <v>37</v>
      </c>
    </row>
    <row r="908" spans="1:31" x14ac:dyDescent="0.3">
      <c r="A908" s="3" t="s">
        <v>2003</v>
      </c>
      <c r="B908" s="3" t="s">
        <v>2004</v>
      </c>
      <c r="C908" s="3" t="s">
        <v>1856</v>
      </c>
      <c r="D908" s="53">
        <v>2000000</v>
      </c>
      <c r="E908" s="53">
        <v>2000000</v>
      </c>
      <c r="F908" s="53">
        <v>0</v>
      </c>
      <c r="G908" s="53">
        <v>0</v>
      </c>
      <c r="H908" s="53">
        <v>0</v>
      </c>
      <c r="I908" s="53">
        <v>1973190.39</v>
      </c>
      <c r="J908" s="53">
        <v>98.659519500000002</v>
      </c>
      <c r="K908" s="53">
        <v>0</v>
      </c>
      <c r="L908" s="53">
        <v>0</v>
      </c>
      <c r="M908" s="53">
        <v>1973190.39</v>
      </c>
      <c r="N908" s="53">
        <v>0</v>
      </c>
      <c r="O908" s="53">
        <v>1973190.39</v>
      </c>
      <c r="P908" s="53">
        <v>0</v>
      </c>
      <c r="Q908" s="53">
        <v>0</v>
      </c>
      <c r="R908" s="53">
        <v>0</v>
      </c>
      <c r="S908" s="3" t="s">
        <v>1784</v>
      </c>
      <c r="T908" s="3" t="s">
        <v>76</v>
      </c>
      <c r="U908" s="3" t="s">
        <v>77</v>
      </c>
      <c r="V908" s="3" t="s">
        <v>76</v>
      </c>
      <c r="W908" s="3" t="s">
        <v>33</v>
      </c>
      <c r="X908" s="3" t="s">
        <v>78</v>
      </c>
      <c r="Y908" s="3" t="s">
        <v>86</v>
      </c>
      <c r="Z908" s="54">
        <v>45367</v>
      </c>
      <c r="AA908" s="54">
        <v>45838</v>
      </c>
      <c r="AB908" s="3" t="s">
        <v>36</v>
      </c>
      <c r="AC908" s="53">
        <v>2000000</v>
      </c>
      <c r="AD908" s="3" t="s">
        <v>77</v>
      </c>
      <c r="AE908" s="3" t="s">
        <v>37</v>
      </c>
    </row>
    <row r="909" spans="1:31" x14ac:dyDescent="0.3">
      <c r="A909" s="3" t="s">
        <v>2001</v>
      </c>
      <c r="B909" s="3" t="s">
        <v>2002</v>
      </c>
      <c r="C909" s="3" t="s">
        <v>1856</v>
      </c>
      <c r="D909" s="53">
        <v>1900000</v>
      </c>
      <c r="E909" s="53">
        <v>1900000</v>
      </c>
      <c r="F909" s="53">
        <v>0</v>
      </c>
      <c r="G909" s="53">
        <v>0</v>
      </c>
      <c r="H909" s="53">
        <v>0</v>
      </c>
      <c r="I909" s="53">
        <v>1814722.57</v>
      </c>
      <c r="J909" s="53">
        <v>95.511714210526321</v>
      </c>
      <c r="K909" s="53">
        <v>0</v>
      </c>
      <c r="L909" s="53">
        <v>0</v>
      </c>
      <c r="M909" s="53">
        <v>1814722.57</v>
      </c>
      <c r="N909" s="53">
        <v>0</v>
      </c>
      <c r="O909" s="53">
        <v>1814722.57</v>
      </c>
      <c r="P909" s="53">
        <v>0</v>
      </c>
      <c r="Q909" s="53">
        <v>0</v>
      </c>
      <c r="R909" s="53">
        <v>0</v>
      </c>
      <c r="S909" s="3" t="s">
        <v>1784</v>
      </c>
      <c r="T909" s="3" t="s">
        <v>76</v>
      </c>
      <c r="U909" s="3" t="s">
        <v>77</v>
      </c>
      <c r="V909" s="3" t="s">
        <v>76</v>
      </c>
      <c r="W909" s="3" t="s">
        <v>33</v>
      </c>
      <c r="X909" s="3" t="s">
        <v>78</v>
      </c>
      <c r="Y909" s="3" t="s">
        <v>86</v>
      </c>
      <c r="Z909" s="54">
        <v>45017</v>
      </c>
      <c r="AA909" s="54">
        <v>45838</v>
      </c>
      <c r="AB909" s="3" t="s">
        <v>36</v>
      </c>
      <c r="AC909" s="53">
        <v>1900000</v>
      </c>
      <c r="AD909" s="3" t="s">
        <v>77</v>
      </c>
      <c r="AE909" s="3" t="s">
        <v>37</v>
      </c>
    </row>
    <row r="910" spans="1:31" x14ac:dyDescent="0.3">
      <c r="A910" s="3" t="s">
        <v>1948</v>
      </c>
      <c r="B910" s="3" t="s">
        <v>1949</v>
      </c>
      <c r="C910" s="3" t="s">
        <v>1854</v>
      </c>
      <c r="D910" s="53">
        <v>1000000</v>
      </c>
      <c r="E910" s="53">
        <v>1000000</v>
      </c>
      <c r="F910" s="53">
        <v>0</v>
      </c>
      <c r="G910" s="53">
        <v>0</v>
      </c>
      <c r="H910" s="53">
        <v>0</v>
      </c>
      <c r="I910" s="53">
        <v>894954.51</v>
      </c>
      <c r="J910" s="53">
        <v>89.495451000000003</v>
      </c>
      <c r="K910" s="53">
        <v>0</v>
      </c>
      <c r="L910" s="53">
        <v>0</v>
      </c>
      <c r="M910" s="53">
        <v>894954.51</v>
      </c>
      <c r="N910" s="53">
        <v>0</v>
      </c>
      <c r="O910" s="53">
        <v>894954.51</v>
      </c>
      <c r="P910" s="53">
        <v>0</v>
      </c>
      <c r="Q910" s="53">
        <v>0</v>
      </c>
      <c r="R910" s="53">
        <v>0</v>
      </c>
      <c r="S910" s="3" t="s">
        <v>72</v>
      </c>
      <c r="T910" s="3" t="s">
        <v>41</v>
      </c>
      <c r="U910" s="3" t="s">
        <v>42</v>
      </c>
      <c r="V910" s="3" t="s">
        <v>41</v>
      </c>
      <c r="W910" s="3" t="s">
        <v>33</v>
      </c>
      <c r="X910" s="3" t="s">
        <v>43</v>
      </c>
      <c r="Y910" s="3" t="s">
        <v>35</v>
      </c>
      <c r="Z910" s="54">
        <v>45339</v>
      </c>
      <c r="AA910" s="54">
        <v>45716</v>
      </c>
      <c r="AB910" s="3" t="s">
        <v>36</v>
      </c>
      <c r="AC910" s="53">
        <v>1000000</v>
      </c>
      <c r="AD910" s="3" t="s">
        <v>42</v>
      </c>
      <c r="AE910" s="3" t="s">
        <v>37</v>
      </c>
    </row>
    <row r="911" spans="1:31" x14ac:dyDescent="0.3">
      <c r="A911" s="3" t="s">
        <v>1936</v>
      </c>
      <c r="B911" s="3" t="s">
        <v>1937</v>
      </c>
      <c r="C911" s="3" t="s">
        <v>1856</v>
      </c>
      <c r="D911" s="53">
        <v>1400000</v>
      </c>
      <c r="E911" s="53">
        <v>1400000</v>
      </c>
      <c r="F911" s="53">
        <v>0</v>
      </c>
      <c r="G911" s="53">
        <v>0</v>
      </c>
      <c r="H911" s="53">
        <v>0</v>
      </c>
      <c r="I911" s="53">
        <v>1375176.57</v>
      </c>
      <c r="J911" s="53">
        <v>98.226897857142859</v>
      </c>
      <c r="K911" s="53">
        <v>0</v>
      </c>
      <c r="L911" s="53">
        <v>0</v>
      </c>
      <c r="M911" s="53">
        <v>1375176.57</v>
      </c>
      <c r="N911" s="53">
        <v>0</v>
      </c>
      <c r="O911" s="53">
        <v>1375176.57</v>
      </c>
      <c r="P911" s="53">
        <v>0</v>
      </c>
      <c r="Q911" s="53">
        <v>0</v>
      </c>
      <c r="R911" s="53">
        <v>0</v>
      </c>
      <c r="S911" s="3" t="s">
        <v>881</v>
      </c>
      <c r="T911" s="3" t="s">
        <v>76</v>
      </c>
      <c r="U911" s="3" t="s">
        <v>77</v>
      </c>
      <c r="V911" s="3" t="s">
        <v>76</v>
      </c>
      <c r="W911" s="3" t="s">
        <v>33</v>
      </c>
      <c r="X911" s="3" t="s">
        <v>78</v>
      </c>
      <c r="Y911" s="3" t="s">
        <v>44</v>
      </c>
      <c r="Z911" s="54">
        <v>45017</v>
      </c>
      <c r="AA911" s="54">
        <v>45930</v>
      </c>
      <c r="AB911" s="3" t="s">
        <v>36</v>
      </c>
      <c r="AC911" s="53">
        <v>1400000</v>
      </c>
      <c r="AD911" s="3" t="s">
        <v>77</v>
      </c>
      <c r="AE911" s="3" t="s">
        <v>37</v>
      </c>
    </row>
    <row r="912" spans="1:31" x14ac:dyDescent="0.3">
      <c r="A912" s="3" t="s">
        <v>1934</v>
      </c>
      <c r="B912" s="3" t="s">
        <v>1935</v>
      </c>
      <c r="C912" s="3" t="s">
        <v>1856</v>
      </c>
      <c r="D912" s="53">
        <v>1400000</v>
      </c>
      <c r="E912" s="53">
        <v>1400000</v>
      </c>
      <c r="F912" s="53">
        <v>0</v>
      </c>
      <c r="G912" s="53">
        <v>0</v>
      </c>
      <c r="H912" s="53">
        <v>0</v>
      </c>
      <c r="I912" s="53">
        <v>1384470.41</v>
      </c>
      <c r="J912" s="53">
        <v>98.890743571428573</v>
      </c>
      <c r="K912" s="53">
        <v>0</v>
      </c>
      <c r="L912" s="53">
        <v>0</v>
      </c>
      <c r="M912" s="53">
        <v>1384470.41</v>
      </c>
      <c r="N912" s="53">
        <v>0</v>
      </c>
      <c r="O912" s="53">
        <v>1384470.41</v>
      </c>
      <c r="P912" s="53">
        <v>0</v>
      </c>
      <c r="Q912" s="53">
        <v>0</v>
      </c>
      <c r="R912" s="53">
        <v>0</v>
      </c>
      <c r="S912" s="3" t="s">
        <v>881</v>
      </c>
      <c r="T912" s="3" t="s">
        <v>76</v>
      </c>
      <c r="U912" s="3" t="s">
        <v>77</v>
      </c>
      <c r="V912" s="3" t="s">
        <v>76</v>
      </c>
      <c r="W912" s="3" t="s">
        <v>33</v>
      </c>
      <c r="X912" s="3" t="s">
        <v>78</v>
      </c>
      <c r="Y912" s="3" t="s">
        <v>44</v>
      </c>
      <c r="Z912" s="54">
        <v>45017</v>
      </c>
      <c r="AA912" s="54">
        <v>45930</v>
      </c>
      <c r="AB912" s="3" t="s">
        <v>36</v>
      </c>
      <c r="AC912" s="53">
        <v>1400000</v>
      </c>
      <c r="AD912" s="3" t="s">
        <v>77</v>
      </c>
      <c r="AE912" s="3" t="s">
        <v>37</v>
      </c>
    </row>
    <row r="913" spans="1:31" x14ac:dyDescent="0.3">
      <c r="A913" s="3" t="s">
        <v>1979</v>
      </c>
      <c r="B913" s="3" t="s">
        <v>1980</v>
      </c>
      <c r="C913" s="3" t="s">
        <v>1857</v>
      </c>
      <c r="D913" s="53">
        <v>800000</v>
      </c>
      <c r="E913" s="53">
        <v>800000</v>
      </c>
      <c r="F913" s="53">
        <v>0</v>
      </c>
      <c r="G913" s="53">
        <v>0</v>
      </c>
      <c r="H913" s="53">
        <v>0</v>
      </c>
      <c r="I913" s="53">
        <v>789206.55</v>
      </c>
      <c r="J913" s="53">
        <v>98.650818749999999</v>
      </c>
      <c r="K913" s="53">
        <v>0</v>
      </c>
      <c r="L913" s="53">
        <v>0</v>
      </c>
      <c r="M913" s="53">
        <v>789206.55</v>
      </c>
      <c r="N913" s="53">
        <v>0</v>
      </c>
      <c r="O913" s="53">
        <v>789206.55</v>
      </c>
      <c r="P913" s="53">
        <v>0</v>
      </c>
      <c r="Q913" s="53">
        <v>0</v>
      </c>
      <c r="R913" s="53">
        <v>0</v>
      </c>
      <c r="S913" s="3" t="s">
        <v>1001</v>
      </c>
      <c r="T913" s="3" t="s">
        <v>100</v>
      </c>
      <c r="U913" s="3" t="s">
        <v>101</v>
      </c>
      <c r="V913" s="3" t="s">
        <v>100</v>
      </c>
      <c r="W913" s="3" t="s">
        <v>33</v>
      </c>
      <c r="X913" s="3" t="s">
        <v>102</v>
      </c>
      <c r="Y913" s="3" t="s">
        <v>35</v>
      </c>
      <c r="Z913" s="54">
        <v>45342</v>
      </c>
      <c r="AA913" s="54">
        <v>45747</v>
      </c>
      <c r="AB913" s="3" t="s">
        <v>36</v>
      </c>
      <c r="AC913" s="53">
        <v>1</v>
      </c>
      <c r="AD913" s="3" t="s">
        <v>101</v>
      </c>
      <c r="AE913" s="3" t="s">
        <v>37</v>
      </c>
    </row>
    <row r="914" spans="1:31" x14ac:dyDescent="0.3">
      <c r="A914" s="3" t="s">
        <v>2040</v>
      </c>
      <c r="B914" s="3" t="s">
        <v>2041</v>
      </c>
      <c r="C914" s="3" t="s">
        <v>1857</v>
      </c>
      <c r="D914" s="53">
        <v>10800000</v>
      </c>
      <c r="E914" s="53">
        <v>10800000</v>
      </c>
      <c r="F914" s="53">
        <v>0</v>
      </c>
      <c r="G914" s="53">
        <v>0</v>
      </c>
      <c r="H914" s="53">
        <v>0</v>
      </c>
      <c r="I914" s="53">
        <v>10733932.58</v>
      </c>
      <c r="J914" s="53">
        <v>99.388264629629631</v>
      </c>
      <c r="K914" s="53">
        <v>0</v>
      </c>
      <c r="L914" s="53">
        <v>0</v>
      </c>
      <c r="M914" s="53">
        <v>10733932.58</v>
      </c>
      <c r="N914" s="53">
        <v>0</v>
      </c>
      <c r="O914" s="53">
        <v>10733932.58</v>
      </c>
      <c r="P914" s="53">
        <v>0</v>
      </c>
      <c r="Q914" s="53">
        <v>0</v>
      </c>
      <c r="R914" s="53">
        <v>0</v>
      </c>
      <c r="S914" s="3" t="s">
        <v>1001</v>
      </c>
      <c r="T914" s="3" t="s">
        <v>100</v>
      </c>
      <c r="U914" s="3" t="s">
        <v>101</v>
      </c>
      <c r="V914" s="3" t="s">
        <v>100</v>
      </c>
      <c r="W914" s="3" t="s">
        <v>33</v>
      </c>
      <c r="X914" s="3" t="s">
        <v>102</v>
      </c>
      <c r="Y914" s="3" t="s">
        <v>35</v>
      </c>
      <c r="Z914" s="54">
        <v>45377</v>
      </c>
      <c r="AA914" s="54">
        <v>45747</v>
      </c>
      <c r="AB914" s="3" t="s">
        <v>36</v>
      </c>
      <c r="AC914" s="53">
        <v>1000000</v>
      </c>
      <c r="AD914" s="3" t="s">
        <v>101</v>
      </c>
      <c r="AE914" s="3" t="s">
        <v>45</v>
      </c>
    </row>
    <row r="915" spans="1:31" x14ac:dyDescent="0.3">
      <c r="A915" s="3" t="s">
        <v>1946</v>
      </c>
      <c r="B915" s="3" t="s">
        <v>1947</v>
      </c>
      <c r="C915" s="3" t="s">
        <v>1856</v>
      </c>
      <c r="D915" s="53">
        <v>2300001</v>
      </c>
      <c r="E915" s="53">
        <v>2300001</v>
      </c>
      <c r="F915" s="53">
        <v>0</v>
      </c>
      <c r="G915" s="53">
        <v>0</v>
      </c>
      <c r="H915" s="53">
        <v>0</v>
      </c>
      <c r="I915" s="53">
        <v>2262829.2400000002</v>
      </c>
      <c r="J915" s="53">
        <v>98.383837224418613</v>
      </c>
      <c r="K915" s="53">
        <v>0</v>
      </c>
      <c r="L915" s="53">
        <v>0</v>
      </c>
      <c r="M915" s="53">
        <v>2262829.2400000002</v>
      </c>
      <c r="N915" s="53">
        <v>0</v>
      </c>
      <c r="O915" s="53">
        <v>2262829.2400000002</v>
      </c>
      <c r="P915" s="53">
        <v>0</v>
      </c>
      <c r="Q915" s="53">
        <v>0</v>
      </c>
      <c r="R915" s="53">
        <v>0</v>
      </c>
      <c r="S915" s="3" t="s">
        <v>1784</v>
      </c>
      <c r="T915" s="3" t="s">
        <v>1002</v>
      </c>
      <c r="U915" s="3" t="s">
        <v>1003</v>
      </c>
      <c r="V915" s="3" t="s">
        <v>76</v>
      </c>
      <c r="W915" s="3" t="s">
        <v>33</v>
      </c>
      <c r="X915" s="3" t="s">
        <v>78</v>
      </c>
      <c r="Y915" s="3" t="s">
        <v>86</v>
      </c>
      <c r="Z915" s="54">
        <v>45017</v>
      </c>
      <c r="AA915" s="54">
        <v>45930</v>
      </c>
      <c r="AB915" s="3" t="s">
        <v>36</v>
      </c>
      <c r="AC915" s="53">
        <v>1</v>
      </c>
      <c r="AD915" s="3" t="s">
        <v>77</v>
      </c>
      <c r="AE915" s="3" t="s">
        <v>37</v>
      </c>
    </row>
    <row r="916" spans="1:31" x14ac:dyDescent="0.3">
      <c r="A916" s="3" t="s">
        <v>1930</v>
      </c>
      <c r="B916" s="3" t="s">
        <v>1931</v>
      </c>
      <c r="C916" s="3" t="s">
        <v>1854</v>
      </c>
      <c r="D916" s="53">
        <v>3600000</v>
      </c>
      <c r="E916" s="53">
        <v>3600000</v>
      </c>
      <c r="F916" s="53">
        <v>0</v>
      </c>
      <c r="G916" s="53">
        <v>0</v>
      </c>
      <c r="H916" s="53">
        <v>0</v>
      </c>
      <c r="I916" s="53">
        <v>3464683.92</v>
      </c>
      <c r="J916" s="53">
        <v>96.241219999999998</v>
      </c>
      <c r="K916" s="53">
        <v>0</v>
      </c>
      <c r="L916" s="53">
        <v>0</v>
      </c>
      <c r="M916" s="53">
        <v>3464683.92</v>
      </c>
      <c r="N916" s="53">
        <v>0</v>
      </c>
      <c r="O916" s="53">
        <v>3464683.92</v>
      </c>
      <c r="P916" s="53">
        <v>0</v>
      </c>
      <c r="Q916" s="53">
        <v>0</v>
      </c>
      <c r="R916" s="53">
        <v>0</v>
      </c>
      <c r="S916" s="3" t="s">
        <v>72</v>
      </c>
      <c r="T916" s="3" t="s">
        <v>41</v>
      </c>
      <c r="U916" s="3" t="s">
        <v>42</v>
      </c>
      <c r="V916" s="3" t="s">
        <v>41</v>
      </c>
      <c r="W916" s="3" t="s">
        <v>33</v>
      </c>
      <c r="X916" s="3" t="s">
        <v>43</v>
      </c>
      <c r="Y916" s="3" t="s">
        <v>35</v>
      </c>
      <c r="Z916" s="54">
        <v>45343</v>
      </c>
      <c r="AA916" s="54">
        <v>45716</v>
      </c>
      <c r="AB916" s="3" t="s">
        <v>36</v>
      </c>
      <c r="AC916" s="53">
        <v>2600000</v>
      </c>
      <c r="AD916" s="3" t="s">
        <v>42</v>
      </c>
      <c r="AE916" s="3" t="s">
        <v>37</v>
      </c>
    </row>
    <row r="917" spans="1:31" x14ac:dyDescent="0.3">
      <c r="A917" s="3" t="s">
        <v>1956</v>
      </c>
      <c r="B917" s="3" t="s">
        <v>1957</v>
      </c>
      <c r="C917" s="3" t="s">
        <v>1855</v>
      </c>
      <c r="D917" s="53">
        <v>1200000</v>
      </c>
      <c r="E917" s="53">
        <v>1200000</v>
      </c>
      <c r="F917" s="53">
        <v>0</v>
      </c>
      <c r="G917" s="53">
        <v>0</v>
      </c>
      <c r="H917" s="53">
        <v>0</v>
      </c>
      <c r="I917" s="53">
        <v>1184240.75</v>
      </c>
      <c r="J917" s="53">
        <v>98.686729166666666</v>
      </c>
      <c r="K917" s="53">
        <v>0</v>
      </c>
      <c r="L917" s="53">
        <v>0</v>
      </c>
      <c r="M917" s="53">
        <v>1184240.75</v>
      </c>
      <c r="N917" s="53">
        <v>0</v>
      </c>
      <c r="O917" s="53">
        <v>1184240.75</v>
      </c>
      <c r="P917" s="53">
        <v>0</v>
      </c>
      <c r="Q917" s="53">
        <v>0</v>
      </c>
      <c r="R917" s="53">
        <v>0</v>
      </c>
      <c r="S917" s="3" t="s">
        <v>1001</v>
      </c>
      <c r="T917" s="3" t="s">
        <v>57</v>
      </c>
      <c r="U917" s="3" t="s">
        <v>58</v>
      </c>
      <c r="V917" s="3" t="s">
        <v>57</v>
      </c>
      <c r="W917" s="3" t="s">
        <v>33</v>
      </c>
      <c r="X917" s="3" t="s">
        <v>59</v>
      </c>
      <c r="Y917" s="3" t="s">
        <v>44</v>
      </c>
      <c r="Z917" s="54">
        <v>45344</v>
      </c>
      <c r="AA917" s="54">
        <v>46022</v>
      </c>
      <c r="AB917" s="3" t="s">
        <v>36</v>
      </c>
      <c r="AC917" s="53">
        <v>1200000</v>
      </c>
      <c r="AD917" s="3" t="s">
        <v>58</v>
      </c>
      <c r="AE917" s="3" t="s">
        <v>37</v>
      </c>
    </row>
    <row r="918" spans="1:31" x14ac:dyDescent="0.3">
      <c r="A918" s="3" t="s">
        <v>1938</v>
      </c>
      <c r="B918" s="3" t="s">
        <v>1939</v>
      </c>
      <c r="C918" s="3" t="s">
        <v>1857</v>
      </c>
      <c r="D918" s="53">
        <v>0</v>
      </c>
      <c r="E918" s="53">
        <v>0</v>
      </c>
      <c r="F918" s="53">
        <v>0</v>
      </c>
      <c r="G918" s="53">
        <v>0</v>
      </c>
      <c r="H918" s="53">
        <v>0</v>
      </c>
      <c r="I918" s="53">
        <v>0</v>
      </c>
      <c r="J918" s="53" t="e">
        <v>#DIV/0!</v>
      </c>
      <c r="K918" s="53">
        <v>0</v>
      </c>
      <c r="L918" s="53">
        <v>0</v>
      </c>
      <c r="M918" s="53">
        <v>0</v>
      </c>
      <c r="N918" s="53">
        <v>0</v>
      </c>
      <c r="O918" s="53">
        <v>0</v>
      </c>
      <c r="P918" s="53">
        <v>0</v>
      </c>
      <c r="Q918" s="53">
        <v>0</v>
      </c>
      <c r="R918" s="53">
        <v>0</v>
      </c>
      <c r="S918" s="3" t="s">
        <v>1001</v>
      </c>
      <c r="T918" s="3" t="s">
        <v>100</v>
      </c>
      <c r="U918" s="3" t="s">
        <v>101</v>
      </c>
      <c r="V918" s="3" t="s">
        <v>100</v>
      </c>
      <c r="W918" s="3" t="s">
        <v>33</v>
      </c>
      <c r="X918" s="3" t="s">
        <v>102</v>
      </c>
      <c r="Y918" s="3" t="s">
        <v>989</v>
      </c>
      <c r="Z918" s="54">
        <v>45345</v>
      </c>
      <c r="AA918" s="54">
        <v>45747</v>
      </c>
      <c r="AB918" s="3" t="s">
        <v>36</v>
      </c>
      <c r="AC918" s="53">
        <v>7500000</v>
      </c>
      <c r="AD918" s="3" t="s">
        <v>101</v>
      </c>
      <c r="AE918" s="3" t="s">
        <v>37</v>
      </c>
    </row>
    <row r="919" spans="1:31" x14ac:dyDescent="0.3">
      <c r="A919" s="3" t="s">
        <v>1942</v>
      </c>
      <c r="B919" s="3" t="s">
        <v>1943</v>
      </c>
      <c r="C919" s="3" t="s">
        <v>1856</v>
      </c>
      <c r="D919" s="53">
        <v>1400000</v>
      </c>
      <c r="E919" s="53">
        <v>1400000</v>
      </c>
      <c r="F919" s="53">
        <v>0</v>
      </c>
      <c r="G919" s="53">
        <v>0</v>
      </c>
      <c r="H919" s="53">
        <v>0</v>
      </c>
      <c r="I919" s="53">
        <v>1343469.32</v>
      </c>
      <c r="J919" s="53">
        <v>95.962094285714286</v>
      </c>
      <c r="K919" s="53">
        <v>0</v>
      </c>
      <c r="L919" s="53">
        <v>0</v>
      </c>
      <c r="M919" s="53">
        <v>1343469.32</v>
      </c>
      <c r="N919" s="53">
        <v>0</v>
      </c>
      <c r="O919" s="53">
        <v>1343469.32</v>
      </c>
      <c r="P919" s="53">
        <v>0</v>
      </c>
      <c r="Q919" s="53">
        <v>0</v>
      </c>
      <c r="R919" s="53">
        <v>0</v>
      </c>
      <c r="S919" s="3" t="s">
        <v>881</v>
      </c>
      <c r="T919" s="3" t="s">
        <v>76</v>
      </c>
      <c r="U919" s="3" t="s">
        <v>77</v>
      </c>
      <c r="V919" s="3" t="s">
        <v>76</v>
      </c>
      <c r="W919" s="3" t="s">
        <v>33</v>
      </c>
      <c r="X919" s="3" t="s">
        <v>78</v>
      </c>
      <c r="Y919" s="3" t="s">
        <v>44</v>
      </c>
      <c r="Z919" s="54">
        <v>45017</v>
      </c>
      <c r="AA919" s="54">
        <v>45930</v>
      </c>
      <c r="AB919" s="3" t="s">
        <v>36</v>
      </c>
      <c r="AC919" s="53">
        <v>1400000</v>
      </c>
      <c r="AD919" s="3" t="s">
        <v>77</v>
      </c>
      <c r="AE919" s="3" t="s">
        <v>37</v>
      </c>
    </row>
    <row r="920" spans="1:31" x14ac:dyDescent="0.3">
      <c r="A920" s="3" t="s">
        <v>1940</v>
      </c>
      <c r="B920" s="3" t="s">
        <v>1941</v>
      </c>
      <c r="C920" s="3" t="s">
        <v>1853</v>
      </c>
      <c r="D920" s="53">
        <v>850000</v>
      </c>
      <c r="E920" s="53">
        <v>850000</v>
      </c>
      <c r="F920" s="53">
        <v>0</v>
      </c>
      <c r="G920" s="53">
        <v>0</v>
      </c>
      <c r="H920" s="53">
        <v>0</v>
      </c>
      <c r="I920" s="53">
        <v>848655.72</v>
      </c>
      <c r="J920" s="53">
        <v>99.841849411764699</v>
      </c>
      <c r="K920" s="53">
        <v>0</v>
      </c>
      <c r="L920" s="53">
        <v>0</v>
      </c>
      <c r="M920" s="53">
        <v>848655.72</v>
      </c>
      <c r="N920" s="53">
        <v>0</v>
      </c>
      <c r="O920" s="53">
        <v>848655.72</v>
      </c>
      <c r="P920" s="53">
        <v>0</v>
      </c>
      <c r="Q920" s="53">
        <v>0</v>
      </c>
      <c r="R920" s="53">
        <v>0</v>
      </c>
      <c r="S920" s="3" t="s">
        <v>30</v>
      </c>
      <c r="T920" s="3" t="s">
        <v>31</v>
      </c>
      <c r="U920" s="3" t="s">
        <v>32</v>
      </c>
      <c r="V920" s="3" t="s">
        <v>31</v>
      </c>
      <c r="W920" s="3" t="s">
        <v>33</v>
      </c>
      <c r="X920" s="3" t="s">
        <v>34</v>
      </c>
      <c r="Y920" s="3" t="s">
        <v>44</v>
      </c>
      <c r="Z920" s="54">
        <v>45348</v>
      </c>
      <c r="AA920" s="54">
        <v>45747</v>
      </c>
      <c r="AB920" s="3" t="s">
        <v>36</v>
      </c>
      <c r="AC920" s="53">
        <v>850000</v>
      </c>
      <c r="AD920" s="3" t="s">
        <v>32</v>
      </c>
      <c r="AE920" s="3" t="s">
        <v>37</v>
      </c>
    </row>
    <row r="921" spans="1:31" x14ac:dyDescent="0.3">
      <c r="A921" s="3" t="s">
        <v>1978</v>
      </c>
      <c r="B921" s="3" t="s">
        <v>1973</v>
      </c>
      <c r="C921" s="3" t="s">
        <v>1857</v>
      </c>
      <c r="D921" s="53">
        <v>2050001</v>
      </c>
      <c r="E921" s="53">
        <v>2050001</v>
      </c>
      <c r="F921" s="53">
        <v>0</v>
      </c>
      <c r="G921" s="53">
        <v>0</v>
      </c>
      <c r="H921" s="53">
        <v>0</v>
      </c>
      <c r="I921" s="53">
        <v>2012651.47</v>
      </c>
      <c r="J921" s="53">
        <v>98.178072596062151</v>
      </c>
      <c r="K921" s="53">
        <v>0</v>
      </c>
      <c r="L921" s="53">
        <v>0</v>
      </c>
      <c r="M921" s="53">
        <v>2012651.47</v>
      </c>
      <c r="N921" s="53">
        <v>0</v>
      </c>
      <c r="O921" s="53">
        <v>2012651.47</v>
      </c>
      <c r="P921" s="53">
        <v>0</v>
      </c>
      <c r="Q921" s="53">
        <v>0</v>
      </c>
      <c r="R921" s="53">
        <v>0</v>
      </c>
      <c r="S921" s="3" t="s">
        <v>1001</v>
      </c>
      <c r="T921" s="3" t="s">
        <v>100</v>
      </c>
      <c r="U921" s="3" t="s">
        <v>101</v>
      </c>
      <c r="V921" s="3" t="s">
        <v>100</v>
      </c>
      <c r="W921" s="3" t="s">
        <v>33</v>
      </c>
      <c r="X921" s="3" t="s">
        <v>102</v>
      </c>
      <c r="Y921" s="3" t="s">
        <v>35</v>
      </c>
      <c r="Z921" s="54">
        <v>45349</v>
      </c>
      <c r="AA921" s="54">
        <v>45747</v>
      </c>
      <c r="AB921" s="3" t="s">
        <v>36</v>
      </c>
      <c r="AC921" s="53">
        <v>1</v>
      </c>
      <c r="AD921" s="3" t="s">
        <v>101</v>
      </c>
      <c r="AE921" s="3" t="s">
        <v>37</v>
      </c>
    </row>
    <row r="922" spans="1:31" x14ac:dyDescent="0.3">
      <c r="A922" s="3" t="s">
        <v>1944</v>
      </c>
      <c r="B922" s="3" t="s">
        <v>1945</v>
      </c>
      <c r="C922" s="3" t="s">
        <v>1859</v>
      </c>
      <c r="D922" s="53">
        <v>2000000</v>
      </c>
      <c r="E922" s="53">
        <v>2000000</v>
      </c>
      <c r="F922" s="53">
        <v>0</v>
      </c>
      <c r="G922" s="53">
        <v>0</v>
      </c>
      <c r="H922" s="53">
        <v>0</v>
      </c>
      <c r="I922" s="53">
        <v>1425788.31</v>
      </c>
      <c r="J922" s="53">
        <v>71.289415500000004</v>
      </c>
      <c r="K922" s="53">
        <v>0</v>
      </c>
      <c r="L922" s="53">
        <v>0</v>
      </c>
      <c r="M922" s="53">
        <v>1425788.31</v>
      </c>
      <c r="N922" s="53">
        <v>0</v>
      </c>
      <c r="O922" s="53">
        <v>1425788.31</v>
      </c>
      <c r="P922" s="53">
        <v>0</v>
      </c>
      <c r="Q922" s="53">
        <v>0</v>
      </c>
      <c r="R922" s="53">
        <v>0</v>
      </c>
      <c r="S922" s="3" t="s">
        <v>1355</v>
      </c>
      <c r="T922" s="3" t="s">
        <v>162</v>
      </c>
      <c r="U922" s="3" t="s">
        <v>163</v>
      </c>
      <c r="V922" s="3" t="s">
        <v>162</v>
      </c>
      <c r="W922" s="3" t="s">
        <v>33</v>
      </c>
      <c r="X922" s="3" t="s">
        <v>164</v>
      </c>
      <c r="Y922" s="3" t="s">
        <v>35</v>
      </c>
      <c r="Z922" s="54">
        <v>45017</v>
      </c>
      <c r="AA922" s="54">
        <v>45747</v>
      </c>
      <c r="AB922" s="3" t="s">
        <v>36</v>
      </c>
      <c r="AC922" s="53">
        <v>1000000</v>
      </c>
      <c r="AD922" s="3" t="s">
        <v>163</v>
      </c>
      <c r="AE922" s="3" t="s">
        <v>37</v>
      </c>
    </row>
    <row r="923" spans="1:31" x14ac:dyDescent="0.3">
      <c r="A923" s="3" t="s">
        <v>1950</v>
      </c>
      <c r="B923" s="3" t="s">
        <v>1951</v>
      </c>
      <c r="C923" s="3" t="s">
        <v>1854</v>
      </c>
      <c r="D923" s="53">
        <v>4000000</v>
      </c>
      <c r="E923" s="53">
        <v>4000000</v>
      </c>
      <c r="F923" s="53">
        <v>0</v>
      </c>
      <c r="G923" s="53">
        <v>0</v>
      </c>
      <c r="H923" s="53">
        <v>0</v>
      </c>
      <c r="I923" s="53">
        <v>3992317.68</v>
      </c>
      <c r="J923" s="53">
        <v>99.807942000000011</v>
      </c>
      <c r="K923" s="53">
        <v>0</v>
      </c>
      <c r="L923" s="53">
        <v>0</v>
      </c>
      <c r="M923" s="53">
        <v>3992317.68</v>
      </c>
      <c r="N923" s="53">
        <v>0</v>
      </c>
      <c r="O923" s="53">
        <v>3992317.68</v>
      </c>
      <c r="P923" s="53">
        <v>0</v>
      </c>
      <c r="Q923" s="53">
        <v>0</v>
      </c>
      <c r="R923" s="53">
        <v>0</v>
      </c>
      <c r="S923" s="3" t="s">
        <v>72</v>
      </c>
      <c r="T923" s="3" t="s">
        <v>41</v>
      </c>
      <c r="U923" s="3" t="s">
        <v>42</v>
      </c>
      <c r="V923" s="3" t="s">
        <v>41</v>
      </c>
      <c r="W923" s="3" t="s">
        <v>33</v>
      </c>
      <c r="X923" s="3" t="s">
        <v>43</v>
      </c>
      <c r="Y923" s="3" t="s">
        <v>35</v>
      </c>
      <c r="Z923" s="54">
        <v>45350</v>
      </c>
      <c r="AA923" s="54">
        <v>45747</v>
      </c>
      <c r="AB923" s="3" t="s">
        <v>36</v>
      </c>
      <c r="AC923" s="53">
        <v>3000000</v>
      </c>
      <c r="AD923" s="3" t="s">
        <v>42</v>
      </c>
      <c r="AE923" s="3" t="s">
        <v>37</v>
      </c>
    </row>
    <row r="924" spans="1:31" x14ac:dyDescent="0.3">
      <c r="A924" s="3" t="s">
        <v>1952</v>
      </c>
      <c r="B924" s="3" t="s">
        <v>1953</v>
      </c>
      <c r="C924" s="3" t="s">
        <v>1853</v>
      </c>
      <c r="D924" s="53">
        <v>3000000</v>
      </c>
      <c r="E924" s="53">
        <v>3000000</v>
      </c>
      <c r="F924" s="53">
        <v>0</v>
      </c>
      <c r="G924" s="53">
        <v>0</v>
      </c>
      <c r="H924" s="53">
        <v>0</v>
      </c>
      <c r="I924" s="53">
        <v>2973017.83</v>
      </c>
      <c r="J924" s="53">
        <v>99.100594333333333</v>
      </c>
      <c r="K924" s="53">
        <v>0</v>
      </c>
      <c r="L924" s="53">
        <v>0</v>
      </c>
      <c r="M924" s="53">
        <v>2973017.83</v>
      </c>
      <c r="N924" s="53">
        <v>0</v>
      </c>
      <c r="O924" s="53">
        <v>2973017.83</v>
      </c>
      <c r="P924" s="53">
        <v>0</v>
      </c>
      <c r="Q924" s="53">
        <v>0</v>
      </c>
      <c r="R924" s="53">
        <v>0</v>
      </c>
      <c r="S924" s="3" t="s">
        <v>30</v>
      </c>
      <c r="T924" s="3" t="s">
        <v>31</v>
      </c>
      <c r="U924" s="3" t="s">
        <v>32</v>
      </c>
      <c r="V924" s="3" t="s">
        <v>31</v>
      </c>
      <c r="W924" s="3" t="s">
        <v>33</v>
      </c>
      <c r="X924" s="3" t="s">
        <v>34</v>
      </c>
      <c r="Y924" s="3" t="s">
        <v>35</v>
      </c>
      <c r="Z924" s="54">
        <v>45351</v>
      </c>
      <c r="AA924" s="54">
        <v>45747</v>
      </c>
      <c r="AB924" s="3" t="s">
        <v>36</v>
      </c>
      <c r="AC924" s="53">
        <v>1500000</v>
      </c>
      <c r="AD924" s="3" t="s">
        <v>32</v>
      </c>
      <c r="AE924" s="3" t="s">
        <v>37</v>
      </c>
    </row>
    <row r="925" spans="1:31" x14ac:dyDescent="0.3">
      <c r="A925" s="3" t="s">
        <v>1954</v>
      </c>
      <c r="B925" s="3" t="s">
        <v>1955</v>
      </c>
      <c r="C925" s="3" t="s">
        <v>1860</v>
      </c>
      <c r="D925" s="53">
        <v>2300000</v>
      </c>
      <c r="E925" s="53">
        <v>2300000</v>
      </c>
      <c r="F925" s="53">
        <v>0</v>
      </c>
      <c r="G925" s="53">
        <v>0</v>
      </c>
      <c r="H925" s="53">
        <v>0</v>
      </c>
      <c r="I925" s="53">
        <v>1813299.44</v>
      </c>
      <c r="J925" s="53">
        <v>78.839106086956519</v>
      </c>
      <c r="K925" s="53">
        <v>0</v>
      </c>
      <c r="L925" s="53">
        <v>0</v>
      </c>
      <c r="M925" s="53">
        <v>1813299.44</v>
      </c>
      <c r="N925" s="53">
        <v>0</v>
      </c>
      <c r="O925" s="53">
        <v>1813299.44</v>
      </c>
      <c r="P925" s="53">
        <v>0</v>
      </c>
      <c r="Q925" s="53">
        <v>0</v>
      </c>
      <c r="R925" s="53">
        <v>0</v>
      </c>
      <c r="S925" s="3" t="s">
        <v>111</v>
      </c>
      <c r="T925" s="3" t="s">
        <v>112</v>
      </c>
      <c r="U925" s="3" t="s">
        <v>113</v>
      </c>
      <c r="V925" s="3" t="s">
        <v>112</v>
      </c>
      <c r="W925" s="3" t="s">
        <v>33</v>
      </c>
      <c r="X925" s="3" t="s">
        <v>114</v>
      </c>
      <c r="Y925" s="3" t="s">
        <v>35</v>
      </c>
      <c r="Z925" s="54">
        <v>45351</v>
      </c>
      <c r="AA925" s="54">
        <v>45747</v>
      </c>
      <c r="AB925" s="3" t="s">
        <v>36</v>
      </c>
      <c r="AC925" s="53">
        <v>2300000</v>
      </c>
      <c r="AD925" s="3" t="s">
        <v>113</v>
      </c>
      <c r="AE925" s="3" t="s">
        <v>37</v>
      </c>
    </row>
    <row r="926" spans="1:31" x14ac:dyDescent="0.3">
      <c r="A926" s="3" t="s">
        <v>1966</v>
      </c>
      <c r="B926" s="3" t="s">
        <v>1967</v>
      </c>
      <c r="C926" s="3" t="s">
        <v>1860</v>
      </c>
      <c r="D926" s="53">
        <v>5000000</v>
      </c>
      <c r="E926" s="53">
        <v>5000000</v>
      </c>
      <c r="F926" s="53">
        <v>0</v>
      </c>
      <c r="G926" s="53">
        <v>0</v>
      </c>
      <c r="H926" s="53">
        <v>0</v>
      </c>
      <c r="I926" s="53">
        <v>4048136.33</v>
      </c>
      <c r="J926" s="53">
        <v>80.962726599999996</v>
      </c>
      <c r="K926" s="53">
        <v>0</v>
      </c>
      <c r="L926" s="53">
        <v>0</v>
      </c>
      <c r="M926" s="53">
        <v>4048136.33</v>
      </c>
      <c r="N926" s="53">
        <v>0</v>
      </c>
      <c r="O926" s="53">
        <v>4048136.33</v>
      </c>
      <c r="P926" s="53">
        <v>0</v>
      </c>
      <c r="Q926" s="53">
        <v>0</v>
      </c>
      <c r="R926" s="53">
        <v>0</v>
      </c>
      <c r="S926" s="3" t="s">
        <v>111</v>
      </c>
      <c r="T926" s="3" t="s">
        <v>112</v>
      </c>
      <c r="U926" s="3" t="s">
        <v>113</v>
      </c>
      <c r="V926" s="3" t="s">
        <v>112</v>
      </c>
      <c r="W926" s="3" t="s">
        <v>33</v>
      </c>
      <c r="X926" s="3" t="s">
        <v>114</v>
      </c>
      <c r="Y926" s="3" t="s">
        <v>35</v>
      </c>
      <c r="Z926" s="54">
        <v>45356</v>
      </c>
      <c r="AA926" s="54">
        <v>46022</v>
      </c>
      <c r="AB926" s="3" t="s">
        <v>36</v>
      </c>
      <c r="AC926" s="53">
        <v>4000000</v>
      </c>
      <c r="AD926" s="3" t="s">
        <v>113</v>
      </c>
      <c r="AE926" s="3" t="s">
        <v>37</v>
      </c>
    </row>
    <row r="927" spans="1:31" x14ac:dyDescent="0.3">
      <c r="A927" s="3" t="s">
        <v>2060</v>
      </c>
      <c r="B927" s="3" t="s">
        <v>2061</v>
      </c>
      <c r="C927" s="3" t="s">
        <v>1856</v>
      </c>
      <c r="D927" s="53">
        <v>2500000</v>
      </c>
      <c r="E927" s="53">
        <v>2500000</v>
      </c>
      <c r="F927" s="53">
        <v>0</v>
      </c>
      <c r="G927" s="53">
        <v>0</v>
      </c>
      <c r="H927" s="53">
        <v>0</v>
      </c>
      <c r="I927" s="53">
        <v>2492441.7799999998</v>
      </c>
      <c r="J927" s="53">
        <v>99.697671199999988</v>
      </c>
      <c r="K927" s="53">
        <v>0</v>
      </c>
      <c r="L927" s="53">
        <v>0</v>
      </c>
      <c r="M927" s="53">
        <v>2492441.7799999998</v>
      </c>
      <c r="N927" s="53">
        <v>0</v>
      </c>
      <c r="O927" s="53">
        <v>2492441.7799999998</v>
      </c>
      <c r="P927" s="53">
        <v>0</v>
      </c>
      <c r="Q927" s="53">
        <v>0</v>
      </c>
      <c r="R927" s="53">
        <v>0</v>
      </c>
      <c r="S927" s="3" t="s">
        <v>881</v>
      </c>
      <c r="T927" s="3" t="s">
        <v>76</v>
      </c>
      <c r="U927" s="3" t="s">
        <v>77</v>
      </c>
      <c r="V927" s="3" t="s">
        <v>76</v>
      </c>
      <c r="W927" s="3" t="s">
        <v>33</v>
      </c>
      <c r="X927" s="3" t="s">
        <v>78</v>
      </c>
      <c r="Y927" s="3" t="s">
        <v>35</v>
      </c>
      <c r="Z927" s="54">
        <v>45017</v>
      </c>
      <c r="AA927" s="54">
        <v>45930</v>
      </c>
      <c r="AB927" s="3" t="s">
        <v>36</v>
      </c>
      <c r="AC927" s="53">
        <v>2500000</v>
      </c>
      <c r="AD927" s="3" t="s">
        <v>77</v>
      </c>
      <c r="AE927" s="3" t="s">
        <v>37</v>
      </c>
    </row>
    <row r="928" spans="1:31" x14ac:dyDescent="0.3">
      <c r="A928" s="3" t="s">
        <v>1958</v>
      </c>
      <c r="B928" s="3" t="s">
        <v>1959</v>
      </c>
      <c r="C928" s="3" t="s">
        <v>1860</v>
      </c>
      <c r="D928" s="53">
        <v>1200000</v>
      </c>
      <c r="E928" s="53">
        <v>1200000</v>
      </c>
      <c r="F928" s="53">
        <v>0</v>
      </c>
      <c r="G928" s="53">
        <v>0</v>
      </c>
      <c r="H928" s="53">
        <v>0</v>
      </c>
      <c r="I928" s="53">
        <v>1058034.3500000001</v>
      </c>
      <c r="J928" s="53">
        <v>88.169529166666678</v>
      </c>
      <c r="K928" s="53">
        <v>0</v>
      </c>
      <c r="L928" s="53">
        <v>0</v>
      </c>
      <c r="M928" s="53">
        <v>1058034.3500000001</v>
      </c>
      <c r="N928" s="53">
        <v>0</v>
      </c>
      <c r="O928" s="53">
        <v>1058034.3500000001</v>
      </c>
      <c r="P928" s="53">
        <v>0</v>
      </c>
      <c r="Q928" s="53">
        <v>0</v>
      </c>
      <c r="R928" s="53">
        <v>0</v>
      </c>
      <c r="S928" s="3" t="s">
        <v>111</v>
      </c>
      <c r="T928" s="3" t="s">
        <v>112</v>
      </c>
      <c r="U928" s="3" t="s">
        <v>113</v>
      </c>
      <c r="V928" s="3" t="s">
        <v>112</v>
      </c>
      <c r="W928" s="3" t="s">
        <v>33</v>
      </c>
      <c r="X928" s="3" t="s">
        <v>114</v>
      </c>
      <c r="Y928" s="3" t="s">
        <v>44</v>
      </c>
      <c r="Z928" s="54">
        <v>45351</v>
      </c>
      <c r="AA928" s="54">
        <v>46022</v>
      </c>
      <c r="AB928" s="3" t="s">
        <v>36</v>
      </c>
      <c r="AC928" s="53">
        <v>1200000</v>
      </c>
      <c r="AD928" s="3" t="s">
        <v>113</v>
      </c>
      <c r="AE928" s="3" t="s">
        <v>37</v>
      </c>
    </row>
    <row r="929" spans="1:31" x14ac:dyDescent="0.3">
      <c r="A929" s="3" t="s">
        <v>1960</v>
      </c>
      <c r="B929" s="3" t="s">
        <v>1961</v>
      </c>
      <c r="C929" s="3" t="s">
        <v>1860</v>
      </c>
      <c r="D929" s="53">
        <v>732000</v>
      </c>
      <c r="E929" s="53">
        <v>732000</v>
      </c>
      <c r="F929" s="53">
        <v>0</v>
      </c>
      <c r="G929" s="53">
        <v>0</v>
      </c>
      <c r="H929" s="53">
        <v>0</v>
      </c>
      <c r="I929" s="53">
        <v>619546.69999999995</v>
      </c>
      <c r="J929" s="53">
        <v>84.637527322404367</v>
      </c>
      <c r="K929" s="53">
        <v>0</v>
      </c>
      <c r="L929" s="53">
        <v>0</v>
      </c>
      <c r="M929" s="53">
        <v>619546.69999999995</v>
      </c>
      <c r="N929" s="53">
        <v>0</v>
      </c>
      <c r="O929" s="53">
        <v>619546.69999999995</v>
      </c>
      <c r="P929" s="53">
        <v>0</v>
      </c>
      <c r="Q929" s="53">
        <v>0</v>
      </c>
      <c r="R929" s="53">
        <v>0</v>
      </c>
      <c r="S929" s="3" t="s">
        <v>111</v>
      </c>
      <c r="T929" s="3" t="s">
        <v>112</v>
      </c>
      <c r="U929" s="3" t="s">
        <v>113</v>
      </c>
      <c r="V929" s="3" t="s">
        <v>112</v>
      </c>
      <c r="W929" s="3" t="s">
        <v>33</v>
      </c>
      <c r="X929" s="3" t="s">
        <v>114</v>
      </c>
      <c r="Y929" s="3" t="s">
        <v>35</v>
      </c>
      <c r="Z929" s="54">
        <v>45352</v>
      </c>
      <c r="AA929" s="54">
        <v>45747</v>
      </c>
      <c r="AB929" s="3" t="s">
        <v>36</v>
      </c>
      <c r="AC929" s="53">
        <v>732000</v>
      </c>
      <c r="AD929" s="3" t="s">
        <v>113</v>
      </c>
      <c r="AE929" s="3" t="s">
        <v>37</v>
      </c>
    </row>
    <row r="930" spans="1:31" x14ac:dyDescent="0.3">
      <c r="A930" s="3" t="s">
        <v>1964</v>
      </c>
      <c r="B930" s="3" t="s">
        <v>1965</v>
      </c>
      <c r="C930" s="3" t="s">
        <v>1856</v>
      </c>
      <c r="D930" s="53">
        <v>1400000</v>
      </c>
      <c r="E930" s="53">
        <v>1400000</v>
      </c>
      <c r="F930" s="53">
        <v>0</v>
      </c>
      <c r="G930" s="53">
        <v>0</v>
      </c>
      <c r="H930" s="53">
        <v>0</v>
      </c>
      <c r="I930" s="53">
        <v>1376135.7</v>
      </c>
      <c r="J930" s="53">
        <v>98.295407142857144</v>
      </c>
      <c r="K930" s="53">
        <v>0</v>
      </c>
      <c r="L930" s="53">
        <v>0</v>
      </c>
      <c r="M930" s="53">
        <v>1376135.7</v>
      </c>
      <c r="N930" s="53">
        <v>0</v>
      </c>
      <c r="O930" s="53">
        <v>1376135.7</v>
      </c>
      <c r="P930" s="53">
        <v>0</v>
      </c>
      <c r="Q930" s="53">
        <v>0</v>
      </c>
      <c r="R930" s="53">
        <v>0</v>
      </c>
      <c r="S930" s="3" t="s">
        <v>881</v>
      </c>
      <c r="T930" s="3" t="s">
        <v>76</v>
      </c>
      <c r="U930" s="3" t="s">
        <v>77</v>
      </c>
      <c r="V930" s="3" t="s">
        <v>76</v>
      </c>
      <c r="W930" s="3" t="s">
        <v>33</v>
      </c>
      <c r="X930" s="3" t="s">
        <v>78</v>
      </c>
      <c r="Y930" s="3" t="s">
        <v>44</v>
      </c>
      <c r="Z930" s="54">
        <v>45017</v>
      </c>
      <c r="AA930" s="54">
        <v>45930</v>
      </c>
      <c r="AB930" s="3" t="s">
        <v>36</v>
      </c>
      <c r="AC930" s="53">
        <v>1400000</v>
      </c>
      <c r="AD930" s="3" t="s">
        <v>77</v>
      </c>
      <c r="AE930" s="3" t="s">
        <v>37</v>
      </c>
    </row>
    <row r="931" spans="1:31" x14ac:dyDescent="0.3">
      <c r="A931" s="3" t="s">
        <v>1962</v>
      </c>
      <c r="B931" s="3" t="s">
        <v>1963</v>
      </c>
      <c r="C931" s="3" t="s">
        <v>1843</v>
      </c>
      <c r="D931" s="53">
        <v>2500000</v>
      </c>
      <c r="E931" s="53">
        <v>2500000</v>
      </c>
      <c r="F931" s="53">
        <v>0</v>
      </c>
      <c r="G931" s="53">
        <v>0</v>
      </c>
      <c r="H931" s="53">
        <v>0</v>
      </c>
      <c r="I931" s="53">
        <v>11895.24</v>
      </c>
      <c r="J931" s="53">
        <v>0.4758096</v>
      </c>
      <c r="K931" s="53">
        <v>0</v>
      </c>
      <c r="L931" s="53">
        <v>0</v>
      </c>
      <c r="M931" s="53">
        <v>11895.24</v>
      </c>
      <c r="N931" s="53">
        <v>0</v>
      </c>
      <c r="O931" s="53">
        <v>11895.24</v>
      </c>
      <c r="P931" s="53">
        <v>0</v>
      </c>
      <c r="Q931" s="53">
        <v>0</v>
      </c>
      <c r="R931" s="53">
        <v>0</v>
      </c>
      <c r="S931" s="3" t="s">
        <v>1506</v>
      </c>
      <c r="T931" s="3" t="s">
        <v>882</v>
      </c>
      <c r="U931" s="3" t="s">
        <v>883</v>
      </c>
      <c r="V931" s="3" t="s">
        <v>882</v>
      </c>
      <c r="W931" s="3" t="s">
        <v>33</v>
      </c>
      <c r="X931" s="3" t="s">
        <v>884</v>
      </c>
      <c r="Y931" s="3" t="s">
        <v>44</v>
      </c>
      <c r="Z931" s="54">
        <v>45017</v>
      </c>
      <c r="AA931" s="54">
        <v>45747</v>
      </c>
      <c r="AB931" s="3" t="s">
        <v>36</v>
      </c>
      <c r="AC931" s="53">
        <v>2500000</v>
      </c>
      <c r="AD931" s="3" t="s">
        <v>883</v>
      </c>
      <c r="AE931" s="3" t="s">
        <v>37</v>
      </c>
    </row>
    <row r="932" spans="1:31" x14ac:dyDescent="0.3">
      <c r="A932" s="3" t="s">
        <v>2044</v>
      </c>
      <c r="B932" s="3" t="s">
        <v>2045</v>
      </c>
      <c r="C932" s="3" t="s">
        <v>1860</v>
      </c>
      <c r="D932" s="53">
        <v>2700000</v>
      </c>
      <c r="E932" s="53">
        <v>2700000</v>
      </c>
      <c r="F932" s="53">
        <v>0</v>
      </c>
      <c r="G932" s="53">
        <v>0</v>
      </c>
      <c r="H932" s="53">
        <v>0</v>
      </c>
      <c r="I932" s="53">
        <v>2691974.32</v>
      </c>
      <c r="J932" s="53">
        <v>99.702752592592589</v>
      </c>
      <c r="K932" s="53">
        <v>0</v>
      </c>
      <c r="L932" s="53">
        <v>0</v>
      </c>
      <c r="M932" s="53">
        <v>2691974.32</v>
      </c>
      <c r="N932" s="53">
        <v>0</v>
      </c>
      <c r="O932" s="53">
        <v>2691974.32</v>
      </c>
      <c r="P932" s="53">
        <v>0</v>
      </c>
      <c r="Q932" s="53">
        <v>0</v>
      </c>
      <c r="R932" s="53">
        <v>0</v>
      </c>
      <c r="S932" s="3" t="s">
        <v>111</v>
      </c>
      <c r="T932" s="3" t="s">
        <v>112</v>
      </c>
      <c r="U932" s="3" t="s">
        <v>113</v>
      </c>
      <c r="V932" s="3" t="s">
        <v>112</v>
      </c>
      <c r="W932" s="3" t="s">
        <v>33</v>
      </c>
      <c r="X932" s="3" t="s">
        <v>114</v>
      </c>
      <c r="Y932" s="3" t="s">
        <v>35</v>
      </c>
      <c r="Z932" s="54">
        <v>45379</v>
      </c>
      <c r="AA932" s="54">
        <v>46022</v>
      </c>
      <c r="AB932" s="3" t="s">
        <v>36</v>
      </c>
      <c r="AC932" s="53">
        <v>700000</v>
      </c>
      <c r="AD932" s="3" t="s">
        <v>113</v>
      </c>
      <c r="AE932" s="3" t="s">
        <v>37</v>
      </c>
    </row>
    <row r="933" spans="1:31" x14ac:dyDescent="0.3">
      <c r="A933" s="3" t="s">
        <v>1968</v>
      </c>
      <c r="B933" s="3" t="s">
        <v>1969</v>
      </c>
      <c r="C933" s="3" t="s">
        <v>1857</v>
      </c>
      <c r="D933" s="53">
        <v>0</v>
      </c>
      <c r="E933" s="53">
        <v>0</v>
      </c>
      <c r="F933" s="53">
        <v>0</v>
      </c>
      <c r="G933" s="53">
        <v>0</v>
      </c>
      <c r="H933" s="53">
        <v>0</v>
      </c>
      <c r="I933" s="53">
        <v>0</v>
      </c>
      <c r="J933" s="53" t="e">
        <v>#DIV/0!</v>
      </c>
      <c r="K933" s="53">
        <v>0</v>
      </c>
      <c r="L933" s="53">
        <v>0</v>
      </c>
      <c r="M933" s="53">
        <v>0</v>
      </c>
      <c r="N933" s="53">
        <v>0</v>
      </c>
      <c r="O933" s="53">
        <v>0</v>
      </c>
      <c r="P933" s="53">
        <v>0</v>
      </c>
      <c r="Q933" s="53">
        <v>0</v>
      </c>
      <c r="R933" s="53">
        <v>0</v>
      </c>
      <c r="S933" s="3" t="s">
        <v>1001</v>
      </c>
      <c r="T933" s="3" t="s">
        <v>100</v>
      </c>
      <c r="U933" s="3" t="s">
        <v>101</v>
      </c>
      <c r="V933" s="3" t="s">
        <v>100</v>
      </c>
      <c r="W933" s="3" t="s">
        <v>33</v>
      </c>
      <c r="X933" s="3" t="s">
        <v>102</v>
      </c>
      <c r="Y933" s="3" t="s">
        <v>989</v>
      </c>
      <c r="Z933" s="54">
        <v>44991</v>
      </c>
      <c r="AA933" s="54">
        <v>45747</v>
      </c>
      <c r="AB933" s="3" t="s">
        <v>36</v>
      </c>
      <c r="AC933" s="53">
        <v>800000</v>
      </c>
      <c r="AD933" s="3" t="s">
        <v>101</v>
      </c>
      <c r="AE933" s="3" t="s">
        <v>37</v>
      </c>
    </row>
    <row r="934" spans="1:31" x14ac:dyDescent="0.3">
      <c r="A934" s="3" t="s">
        <v>1972</v>
      </c>
      <c r="B934" s="3" t="s">
        <v>1973</v>
      </c>
      <c r="C934" s="3" t="s">
        <v>1857</v>
      </c>
      <c r="D934" s="53">
        <v>1200000</v>
      </c>
      <c r="E934" s="53">
        <v>1200000</v>
      </c>
      <c r="F934" s="53">
        <v>0</v>
      </c>
      <c r="G934" s="53">
        <v>0</v>
      </c>
      <c r="H934" s="53">
        <v>0</v>
      </c>
      <c r="I934" s="53">
        <v>1113375.3700000001</v>
      </c>
      <c r="J934" s="53">
        <v>92.781280833333341</v>
      </c>
      <c r="K934" s="53">
        <v>0</v>
      </c>
      <c r="L934" s="53">
        <v>0</v>
      </c>
      <c r="M934" s="53">
        <v>1113375.3700000001</v>
      </c>
      <c r="N934" s="53">
        <v>0</v>
      </c>
      <c r="O934" s="53">
        <v>1113375.3700000001</v>
      </c>
      <c r="P934" s="53">
        <v>0</v>
      </c>
      <c r="Q934" s="53">
        <v>0</v>
      </c>
      <c r="R934" s="53">
        <v>0</v>
      </c>
      <c r="S934" s="3" t="s">
        <v>1001</v>
      </c>
      <c r="T934" s="3" t="s">
        <v>100</v>
      </c>
      <c r="U934" s="3" t="s">
        <v>101</v>
      </c>
      <c r="V934" s="3" t="s">
        <v>100</v>
      </c>
      <c r="W934" s="3" t="s">
        <v>33</v>
      </c>
      <c r="X934" s="3" t="s">
        <v>102</v>
      </c>
      <c r="Y934" s="3" t="s">
        <v>44</v>
      </c>
      <c r="Z934" s="54">
        <v>44991</v>
      </c>
      <c r="AA934" s="54">
        <v>45747</v>
      </c>
      <c r="AB934" s="3" t="s">
        <v>36</v>
      </c>
      <c r="AC934" s="53">
        <v>1200000</v>
      </c>
      <c r="AD934" s="3" t="s">
        <v>101</v>
      </c>
      <c r="AE934" s="3" t="s">
        <v>37</v>
      </c>
    </row>
    <row r="935" spans="1:31" x14ac:dyDescent="0.3">
      <c r="A935" s="3" t="s">
        <v>1974</v>
      </c>
      <c r="B935" s="3" t="s">
        <v>1975</v>
      </c>
      <c r="C935" s="3" t="s">
        <v>1855</v>
      </c>
      <c r="D935" s="53">
        <v>1500000</v>
      </c>
      <c r="E935" s="53">
        <v>1500000</v>
      </c>
      <c r="F935" s="53">
        <v>0</v>
      </c>
      <c r="G935" s="53">
        <v>0</v>
      </c>
      <c r="H935" s="53">
        <v>0</v>
      </c>
      <c r="I935" s="53">
        <v>1490158.32</v>
      </c>
      <c r="J935" s="53">
        <v>99.343888000000007</v>
      </c>
      <c r="K935" s="53">
        <v>0</v>
      </c>
      <c r="L935" s="53">
        <v>0</v>
      </c>
      <c r="M935" s="53">
        <v>1490158.32</v>
      </c>
      <c r="N935" s="53">
        <v>0</v>
      </c>
      <c r="O935" s="53">
        <v>1490158.32</v>
      </c>
      <c r="P935" s="53">
        <v>0</v>
      </c>
      <c r="Q935" s="53">
        <v>0</v>
      </c>
      <c r="R935" s="53">
        <v>0</v>
      </c>
      <c r="S935" s="3" t="s">
        <v>1001</v>
      </c>
      <c r="T935" s="3" t="s">
        <v>57</v>
      </c>
      <c r="U935" s="3" t="s">
        <v>58</v>
      </c>
      <c r="V935" s="3" t="s">
        <v>57</v>
      </c>
      <c r="W935" s="3" t="s">
        <v>33</v>
      </c>
      <c r="X935" s="3" t="s">
        <v>59</v>
      </c>
      <c r="Y935" s="3" t="s">
        <v>86</v>
      </c>
      <c r="Z935" s="54">
        <v>45359</v>
      </c>
      <c r="AA935" s="54">
        <v>46022</v>
      </c>
      <c r="AB935" s="3" t="s">
        <v>36</v>
      </c>
      <c r="AC935" s="53">
        <v>1</v>
      </c>
      <c r="AD935" s="3" t="s">
        <v>58</v>
      </c>
      <c r="AE935" s="3" t="s">
        <v>37</v>
      </c>
    </row>
    <row r="936" spans="1:31" x14ac:dyDescent="0.3">
      <c r="A936" s="3" t="s">
        <v>1983</v>
      </c>
      <c r="B936" s="3" t="s">
        <v>1984</v>
      </c>
      <c r="C936" s="3" t="s">
        <v>1855</v>
      </c>
      <c r="D936" s="53">
        <v>1250000</v>
      </c>
      <c r="E936" s="53">
        <v>1250000</v>
      </c>
      <c r="F936" s="53">
        <v>0</v>
      </c>
      <c r="G936" s="53">
        <v>0</v>
      </c>
      <c r="H936" s="53">
        <v>0</v>
      </c>
      <c r="I936" s="53">
        <v>1246641</v>
      </c>
      <c r="J936" s="53">
        <v>99.731279999999998</v>
      </c>
      <c r="K936" s="53">
        <v>0</v>
      </c>
      <c r="L936" s="53">
        <v>0</v>
      </c>
      <c r="M936" s="53">
        <v>1246641</v>
      </c>
      <c r="N936" s="53">
        <v>0</v>
      </c>
      <c r="O936" s="53">
        <v>1246641</v>
      </c>
      <c r="P936" s="53">
        <v>0</v>
      </c>
      <c r="Q936" s="53">
        <v>0</v>
      </c>
      <c r="R936" s="53">
        <v>0</v>
      </c>
      <c r="S936" s="3" t="s">
        <v>1001</v>
      </c>
      <c r="T936" s="3" t="s">
        <v>57</v>
      </c>
      <c r="U936" s="3" t="s">
        <v>58</v>
      </c>
      <c r="V936" s="3" t="s">
        <v>57</v>
      </c>
      <c r="W936" s="3" t="s">
        <v>33</v>
      </c>
      <c r="X936" s="3" t="s">
        <v>59</v>
      </c>
      <c r="Y936" s="3" t="s">
        <v>35</v>
      </c>
      <c r="Z936" s="54">
        <v>45359</v>
      </c>
      <c r="AA936" s="54">
        <v>46022</v>
      </c>
      <c r="AB936" s="3" t="s">
        <v>36</v>
      </c>
      <c r="AC936" s="53">
        <v>1250000</v>
      </c>
      <c r="AD936" s="3" t="s">
        <v>58</v>
      </c>
      <c r="AE936" s="3" t="s">
        <v>37</v>
      </c>
    </row>
    <row r="937" spans="1:31" x14ac:dyDescent="0.3">
      <c r="A937" s="3" t="s">
        <v>1981</v>
      </c>
      <c r="B937" s="3" t="s">
        <v>1982</v>
      </c>
      <c r="C937" s="3" t="s">
        <v>1855</v>
      </c>
      <c r="D937" s="53">
        <v>9000000</v>
      </c>
      <c r="E937" s="53">
        <v>9000000</v>
      </c>
      <c r="F937" s="53">
        <v>0</v>
      </c>
      <c r="G937" s="53">
        <v>0</v>
      </c>
      <c r="H937" s="53">
        <v>0</v>
      </c>
      <c r="I937" s="53">
        <v>8574761.1600000001</v>
      </c>
      <c r="J937" s="53">
        <v>95.275124000000005</v>
      </c>
      <c r="K937" s="53">
        <v>0</v>
      </c>
      <c r="L937" s="53">
        <v>0</v>
      </c>
      <c r="M937" s="53">
        <v>8574761.1600000001</v>
      </c>
      <c r="N937" s="53">
        <v>0</v>
      </c>
      <c r="O937" s="53">
        <v>8574761.1600000001</v>
      </c>
      <c r="P937" s="53">
        <v>0</v>
      </c>
      <c r="Q937" s="53">
        <v>0</v>
      </c>
      <c r="R937" s="53">
        <v>0</v>
      </c>
      <c r="S937" s="3" t="s">
        <v>1001</v>
      </c>
      <c r="T937" s="3" t="s">
        <v>57</v>
      </c>
      <c r="U937" s="3" t="s">
        <v>58</v>
      </c>
      <c r="V937" s="3" t="s">
        <v>57</v>
      </c>
      <c r="W937" s="3" t="s">
        <v>33</v>
      </c>
      <c r="X937" s="3" t="s">
        <v>59</v>
      </c>
      <c r="Y937" s="3" t="s">
        <v>35</v>
      </c>
      <c r="Z937" s="54">
        <v>45359</v>
      </c>
      <c r="AA937" s="54">
        <v>46022</v>
      </c>
      <c r="AB937" s="3" t="s">
        <v>36</v>
      </c>
      <c r="AC937" s="53">
        <v>1</v>
      </c>
      <c r="AD937" s="3" t="s">
        <v>58</v>
      </c>
      <c r="AE937" s="3" t="s">
        <v>45</v>
      </c>
    </row>
    <row r="938" spans="1:31" x14ac:dyDescent="0.3">
      <c r="A938" s="3" t="s">
        <v>1987</v>
      </c>
      <c r="B938" s="3" t="s">
        <v>1988</v>
      </c>
      <c r="C938" s="3" t="s">
        <v>1858</v>
      </c>
      <c r="D938" s="53">
        <v>8000000</v>
      </c>
      <c r="E938" s="53">
        <v>8000000</v>
      </c>
      <c r="F938" s="53">
        <v>0</v>
      </c>
      <c r="G938" s="53">
        <v>0</v>
      </c>
      <c r="H938" s="53">
        <v>0</v>
      </c>
      <c r="I938" s="53">
        <v>7983830.0999999996</v>
      </c>
      <c r="J938" s="53">
        <v>99.797876250000002</v>
      </c>
      <c r="K938" s="53">
        <v>0</v>
      </c>
      <c r="L938" s="53">
        <v>0</v>
      </c>
      <c r="M938" s="53">
        <v>7983830.0999999996</v>
      </c>
      <c r="N938" s="53">
        <v>0</v>
      </c>
      <c r="O938" s="53">
        <v>7983830.0999999996</v>
      </c>
      <c r="P938" s="53">
        <v>0</v>
      </c>
      <c r="Q938" s="53">
        <v>0</v>
      </c>
      <c r="R938" s="53">
        <v>0</v>
      </c>
      <c r="S938" s="3" t="s">
        <v>1231</v>
      </c>
      <c r="T938" s="3" t="s">
        <v>51</v>
      </c>
      <c r="U938" s="3" t="s">
        <v>52</v>
      </c>
      <c r="V938" s="3" t="s">
        <v>51</v>
      </c>
      <c r="W938" s="3" t="s">
        <v>33</v>
      </c>
      <c r="X938" s="3" t="s">
        <v>53</v>
      </c>
      <c r="Y938" s="3" t="s">
        <v>35</v>
      </c>
      <c r="Z938" s="54">
        <v>45365</v>
      </c>
      <c r="AA938" s="54">
        <v>45747</v>
      </c>
      <c r="AB938" s="3" t="s">
        <v>36</v>
      </c>
      <c r="AC938" s="53">
        <v>5000000</v>
      </c>
      <c r="AD938" s="3" t="s">
        <v>52</v>
      </c>
      <c r="AE938" s="3" t="s">
        <v>37</v>
      </c>
    </row>
    <row r="939" spans="1:31" x14ac:dyDescent="0.3">
      <c r="A939" s="3" t="s">
        <v>1989</v>
      </c>
      <c r="B939" s="3" t="s">
        <v>1990</v>
      </c>
      <c r="C939" s="3" t="s">
        <v>1853</v>
      </c>
      <c r="D939" s="53">
        <v>820000</v>
      </c>
      <c r="E939" s="53">
        <v>820000</v>
      </c>
      <c r="F939" s="53">
        <v>0</v>
      </c>
      <c r="G939" s="53">
        <v>0</v>
      </c>
      <c r="H939" s="53">
        <v>0</v>
      </c>
      <c r="I939" s="53">
        <v>815181.85</v>
      </c>
      <c r="J939" s="53">
        <v>99.412420731707314</v>
      </c>
      <c r="K939" s="53">
        <v>0</v>
      </c>
      <c r="L939" s="53">
        <v>0</v>
      </c>
      <c r="M939" s="53">
        <v>815181.85</v>
      </c>
      <c r="N939" s="53">
        <v>0</v>
      </c>
      <c r="O939" s="53">
        <v>815181.85</v>
      </c>
      <c r="P939" s="53">
        <v>0</v>
      </c>
      <c r="Q939" s="53">
        <v>0</v>
      </c>
      <c r="R939" s="53">
        <v>0</v>
      </c>
      <c r="S939" s="3" t="s">
        <v>391</v>
      </c>
      <c r="T939" s="3" t="s">
        <v>31</v>
      </c>
      <c r="U939" s="3" t="s">
        <v>32</v>
      </c>
      <c r="V939" s="3" t="s">
        <v>31</v>
      </c>
      <c r="W939" s="3" t="s">
        <v>33</v>
      </c>
      <c r="X939" s="3" t="s">
        <v>34</v>
      </c>
      <c r="Y939" s="3" t="s">
        <v>86</v>
      </c>
      <c r="Z939" s="54">
        <v>45017</v>
      </c>
      <c r="AA939" s="54">
        <v>45747</v>
      </c>
      <c r="AB939" s="3" t="s">
        <v>36</v>
      </c>
      <c r="AC939" s="53">
        <v>820000</v>
      </c>
      <c r="AD939" s="3" t="s">
        <v>32</v>
      </c>
      <c r="AE939" s="3" t="s">
        <v>37</v>
      </c>
    </row>
    <row r="940" spans="1:31" x14ac:dyDescent="0.3">
      <c r="A940" s="3" t="s">
        <v>1993</v>
      </c>
      <c r="B940" s="3" t="s">
        <v>1994</v>
      </c>
      <c r="C940" s="3" t="s">
        <v>1853</v>
      </c>
      <c r="D940" s="53">
        <v>4400000</v>
      </c>
      <c r="E940" s="53">
        <v>4400000</v>
      </c>
      <c r="F940" s="53">
        <v>0</v>
      </c>
      <c r="G940" s="53">
        <v>0</v>
      </c>
      <c r="H940" s="53">
        <v>0</v>
      </c>
      <c r="I940" s="53">
        <v>4274598.6100000003</v>
      </c>
      <c r="J940" s="53">
        <v>97.149968409090917</v>
      </c>
      <c r="K940" s="53">
        <v>0</v>
      </c>
      <c r="L940" s="53">
        <v>0</v>
      </c>
      <c r="M940" s="53">
        <v>4274598.6100000003</v>
      </c>
      <c r="N940" s="53">
        <v>0</v>
      </c>
      <c r="O940" s="53">
        <v>4274598.6100000003</v>
      </c>
      <c r="P940" s="53">
        <v>0</v>
      </c>
      <c r="Q940" s="53">
        <v>0</v>
      </c>
      <c r="R940" s="53">
        <v>0</v>
      </c>
      <c r="S940" s="3" t="s">
        <v>30</v>
      </c>
      <c r="T940" s="3" t="s">
        <v>31</v>
      </c>
      <c r="U940" s="3" t="s">
        <v>32</v>
      </c>
      <c r="V940" s="3" t="s">
        <v>31</v>
      </c>
      <c r="W940" s="3" t="s">
        <v>33</v>
      </c>
      <c r="X940" s="3" t="s">
        <v>34</v>
      </c>
      <c r="Y940" s="3" t="s">
        <v>35</v>
      </c>
      <c r="Z940" s="54">
        <v>45364</v>
      </c>
      <c r="AA940" s="54">
        <v>45747</v>
      </c>
      <c r="AB940" s="3" t="s">
        <v>36</v>
      </c>
      <c r="AC940" s="53">
        <v>4400000</v>
      </c>
      <c r="AD940" s="3" t="s">
        <v>32</v>
      </c>
      <c r="AE940" s="3" t="s">
        <v>37</v>
      </c>
    </row>
    <row r="941" spans="1:31" x14ac:dyDescent="0.3">
      <c r="A941" s="3" t="s">
        <v>2013</v>
      </c>
      <c r="B941" s="3" t="s">
        <v>2014</v>
      </c>
      <c r="C941" s="3" t="s">
        <v>1855</v>
      </c>
      <c r="D941" s="53">
        <v>750000</v>
      </c>
      <c r="E941" s="53">
        <v>750000</v>
      </c>
      <c r="F941" s="53">
        <v>0</v>
      </c>
      <c r="G941" s="53">
        <v>0</v>
      </c>
      <c r="H941" s="53">
        <v>0</v>
      </c>
      <c r="I941" s="53">
        <v>615403.18999999994</v>
      </c>
      <c r="J941" s="53">
        <v>82.053758666666653</v>
      </c>
      <c r="K941" s="53">
        <v>0</v>
      </c>
      <c r="L941" s="53">
        <v>0</v>
      </c>
      <c r="M941" s="53">
        <v>615403.18999999994</v>
      </c>
      <c r="N941" s="53">
        <v>0</v>
      </c>
      <c r="O941" s="53">
        <v>615403.18999999994</v>
      </c>
      <c r="P941" s="53">
        <v>0</v>
      </c>
      <c r="Q941" s="53">
        <v>0</v>
      </c>
      <c r="R941" s="53">
        <v>0</v>
      </c>
      <c r="S941" s="3" t="s">
        <v>1001</v>
      </c>
      <c r="T941" s="3" t="s">
        <v>57</v>
      </c>
      <c r="U941" s="3" t="s">
        <v>58</v>
      </c>
      <c r="V941" s="3" t="s">
        <v>57</v>
      </c>
      <c r="W941" s="3" t="s">
        <v>33</v>
      </c>
      <c r="X941" s="3" t="s">
        <v>59</v>
      </c>
      <c r="Y941" s="3" t="s">
        <v>44</v>
      </c>
      <c r="Z941" s="54">
        <v>45364</v>
      </c>
      <c r="AA941" s="54">
        <v>46022</v>
      </c>
      <c r="AB941" s="3" t="s">
        <v>36</v>
      </c>
      <c r="AC941" s="53">
        <v>750000</v>
      </c>
      <c r="AD941" s="3" t="s">
        <v>58</v>
      </c>
      <c r="AE941" s="3" t="s">
        <v>37</v>
      </c>
    </row>
    <row r="942" spans="1:31" x14ac:dyDescent="0.3">
      <c r="A942" s="3" t="s">
        <v>2011</v>
      </c>
      <c r="B942" s="3" t="s">
        <v>2012</v>
      </c>
      <c r="C942" s="3" t="s">
        <v>1855</v>
      </c>
      <c r="D942" s="53">
        <v>1700000</v>
      </c>
      <c r="E942" s="53">
        <v>1700000</v>
      </c>
      <c r="F942" s="53">
        <v>0</v>
      </c>
      <c r="G942" s="53">
        <v>0</v>
      </c>
      <c r="H942" s="53">
        <v>0</v>
      </c>
      <c r="I942" s="53">
        <v>1577202.75</v>
      </c>
      <c r="J942" s="53">
        <v>92.776632352941178</v>
      </c>
      <c r="K942" s="53">
        <v>0</v>
      </c>
      <c r="L942" s="53">
        <v>0</v>
      </c>
      <c r="M942" s="53">
        <v>1577202.75</v>
      </c>
      <c r="N942" s="53">
        <v>0</v>
      </c>
      <c r="O942" s="53">
        <v>1577202.75</v>
      </c>
      <c r="P942" s="53">
        <v>0</v>
      </c>
      <c r="Q942" s="53">
        <v>0</v>
      </c>
      <c r="R942" s="53">
        <v>0</v>
      </c>
      <c r="S942" s="3" t="s">
        <v>1001</v>
      </c>
      <c r="T942" s="3" t="s">
        <v>57</v>
      </c>
      <c r="U942" s="3" t="s">
        <v>58</v>
      </c>
      <c r="V942" s="3" t="s">
        <v>57</v>
      </c>
      <c r="W942" s="3" t="s">
        <v>33</v>
      </c>
      <c r="X942" s="3" t="s">
        <v>59</v>
      </c>
      <c r="Y942" s="3" t="s">
        <v>86</v>
      </c>
      <c r="Z942" s="54">
        <v>45365</v>
      </c>
      <c r="AA942" s="54">
        <v>46022</v>
      </c>
      <c r="AB942" s="3" t="s">
        <v>36</v>
      </c>
      <c r="AC942" s="53">
        <v>1</v>
      </c>
      <c r="AD942" s="3" t="s">
        <v>58</v>
      </c>
      <c r="AE942" s="3" t="s">
        <v>37</v>
      </c>
    </row>
    <row r="943" spans="1:31" x14ac:dyDescent="0.3">
      <c r="A943" s="3" t="s">
        <v>2009</v>
      </c>
      <c r="B943" s="3" t="s">
        <v>2010</v>
      </c>
      <c r="C943" s="3" t="s">
        <v>1855</v>
      </c>
      <c r="D943" s="53">
        <v>0</v>
      </c>
      <c r="E943" s="53">
        <v>0</v>
      </c>
      <c r="F943" s="53">
        <v>0</v>
      </c>
      <c r="G943" s="53">
        <v>0</v>
      </c>
      <c r="H943" s="53">
        <v>0</v>
      </c>
      <c r="I943" s="53">
        <v>0</v>
      </c>
      <c r="J943" s="53" t="e">
        <v>#DIV/0!</v>
      </c>
      <c r="K943" s="53">
        <v>0</v>
      </c>
      <c r="L943" s="53">
        <v>0</v>
      </c>
      <c r="M943" s="53">
        <v>0</v>
      </c>
      <c r="N943" s="53">
        <v>0</v>
      </c>
      <c r="O943" s="53">
        <v>0</v>
      </c>
      <c r="P943" s="53">
        <v>0</v>
      </c>
      <c r="Q943" s="53">
        <v>0</v>
      </c>
      <c r="R943" s="53">
        <v>0</v>
      </c>
      <c r="S943" s="3" t="s">
        <v>1001</v>
      </c>
      <c r="T943" s="3" t="s">
        <v>57</v>
      </c>
      <c r="U943" s="3" t="s">
        <v>58</v>
      </c>
      <c r="V943" s="3" t="s">
        <v>57</v>
      </c>
      <c r="W943" s="3" t="s">
        <v>33</v>
      </c>
      <c r="X943" s="3" t="s">
        <v>59</v>
      </c>
      <c r="Y943" s="3" t="s">
        <v>86</v>
      </c>
      <c r="Z943" s="54">
        <v>45365</v>
      </c>
      <c r="AA943" s="54">
        <v>46022</v>
      </c>
      <c r="AB943" s="3" t="s">
        <v>36</v>
      </c>
      <c r="AC943" s="53">
        <v>1</v>
      </c>
      <c r="AD943" s="3" t="s">
        <v>58</v>
      </c>
      <c r="AE943" s="3" t="s">
        <v>37</v>
      </c>
    </row>
    <row r="944" spans="1:31" x14ac:dyDescent="0.3">
      <c r="A944" s="3" t="s">
        <v>1995</v>
      </c>
      <c r="B944" s="3" t="s">
        <v>1996</v>
      </c>
      <c r="C944" s="3" t="s">
        <v>1853</v>
      </c>
      <c r="D944" s="53">
        <v>500000</v>
      </c>
      <c r="E944" s="53">
        <v>500000</v>
      </c>
      <c r="F944" s="53">
        <v>0</v>
      </c>
      <c r="G944" s="53">
        <v>0</v>
      </c>
      <c r="H944" s="53">
        <v>0</v>
      </c>
      <c r="I944" s="53">
        <v>499948.37</v>
      </c>
      <c r="J944" s="53">
        <v>99.989673999999994</v>
      </c>
      <c r="K944" s="53">
        <v>0</v>
      </c>
      <c r="L944" s="53">
        <v>0</v>
      </c>
      <c r="M944" s="53">
        <v>499948.37</v>
      </c>
      <c r="N944" s="53">
        <v>0</v>
      </c>
      <c r="O944" s="53">
        <v>499948.37</v>
      </c>
      <c r="P944" s="53">
        <v>0</v>
      </c>
      <c r="Q944" s="53">
        <v>0</v>
      </c>
      <c r="R944" s="53">
        <v>0</v>
      </c>
      <c r="S944" s="3" t="s">
        <v>30</v>
      </c>
      <c r="T944" s="3" t="s">
        <v>31</v>
      </c>
      <c r="U944" s="3" t="s">
        <v>32</v>
      </c>
      <c r="V944" s="3" t="s">
        <v>31</v>
      </c>
      <c r="W944" s="3" t="s">
        <v>33</v>
      </c>
      <c r="X944" s="3" t="s">
        <v>34</v>
      </c>
      <c r="Y944" s="3" t="s">
        <v>35</v>
      </c>
      <c r="Z944" s="54">
        <v>45365</v>
      </c>
      <c r="AA944" s="54">
        <v>45747</v>
      </c>
      <c r="AB944" s="3" t="s">
        <v>36</v>
      </c>
      <c r="AC944" s="53">
        <v>500000</v>
      </c>
      <c r="AD944" s="3" t="s">
        <v>32</v>
      </c>
      <c r="AE944" s="3" t="s">
        <v>37</v>
      </c>
    </row>
    <row r="945" spans="1:31" x14ac:dyDescent="0.3">
      <c r="A945" s="3" t="s">
        <v>1991</v>
      </c>
      <c r="B945" s="3" t="s">
        <v>1992</v>
      </c>
      <c r="C945" s="3" t="s">
        <v>1853</v>
      </c>
      <c r="D945" s="53">
        <v>19900000</v>
      </c>
      <c r="E945" s="53">
        <v>19900000</v>
      </c>
      <c r="F945" s="53">
        <v>0</v>
      </c>
      <c r="G945" s="53">
        <v>0</v>
      </c>
      <c r="H945" s="53">
        <v>0</v>
      </c>
      <c r="I945" s="53">
        <v>19766356.18</v>
      </c>
      <c r="J945" s="53">
        <v>99.328423015075373</v>
      </c>
      <c r="K945" s="53">
        <v>0</v>
      </c>
      <c r="L945" s="53">
        <v>0</v>
      </c>
      <c r="M945" s="53">
        <v>19766356.18</v>
      </c>
      <c r="N945" s="53">
        <v>0</v>
      </c>
      <c r="O945" s="53">
        <v>19766356.18</v>
      </c>
      <c r="P945" s="53">
        <v>0</v>
      </c>
      <c r="Q945" s="53">
        <v>0</v>
      </c>
      <c r="R945" s="53">
        <v>0</v>
      </c>
      <c r="S945" s="3" t="s">
        <v>30</v>
      </c>
      <c r="T945" s="3" t="s">
        <v>31</v>
      </c>
      <c r="U945" s="3" t="s">
        <v>32</v>
      </c>
      <c r="V945" s="3" t="s">
        <v>31</v>
      </c>
      <c r="W945" s="3" t="s">
        <v>33</v>
      </c>
      <c r="X945" s="3" t="s">
        <v>34</v>
      </c>
      <c r="Y945" s="3" t="s">
        <v>35</v>
      </c>
      <c r="Z945" s="54">
        <v>45365</v>
      </c>
      <c r="AA945" s="54">
        <v>45747</v>
      </c>
      <c r="AB945" s="3" t="s">
        <v>36</v>
      </c>
      <c r="AC945" s="53">
        <v>5000000</v>
      </c>
      <c r="AD945" s="3" t="s">
        <v>32</v>
      </c>
      <c r="AE945" s="3" t="s">
        <v>37</v>
      </c>
    </row>
    <row r="946" spans="1:31" x14ac:dyDescent="0.3">
      <c r="A946" s="3" t="s">
        <v>2005</v>
      </c>
      <c r="B946" s="3" t="s">
        <v>2006</v>
      </c>
      <c r="C946" s="3" t="s">
        <v>1856</v>
      </c>
      <c r="D946" s="53">
        <v>17000000</v>
      </c>
      <c r="E946" s="53">
        <v>17000000</v>
      </c>
      <c r="F946" s="53">
        <v>0</v>
      </c>
      <c r="G946" s="53">
        <v>0</v>
      </c>
      <c r="H946" s="53">
        <v>0</v>
      </c>
      <c r="I946" s="53">
        <v>16943507.940000001</v>
      </c>
      <c r="J946" s="53">
        <v>99.667693764705888</v>
      </c>
      <c r="K946" s="53">
        <v>0</v>
      </c>
      <c r="L946" s="53">
        <v>0</v>
      </c>
      <c r="M946" s="53">
        <v>16943507.940000001</v>
      </c>
      <c r="N946" s="53">
        <v>0</v>
      </c>
      <c r="O946" s="53">
        <v>16943507.940000001</v>
      </c>
      <c r="P946" s="53">
        <v>0</v>
      </c>
      <c r="Q946" s="53">
        <v>0</v>
      </c>
      <c r="R946" s="53">
        <v>0</v>
      </c>
      <c r="S946" s="3" t="s">
        <v>881</v>
      </c>
      <c r="T946" s="3" t="s">
        <v>76</v>
      </c>
      <c r="U946" s="3" t="s">
        <v>77</v>
      </c>
      <c r="V946" s="3" t="s">
        <v>76</v>
      </c>
      <c r="W946" s="3" t="s">
        <v>33</v>
      </c>
      <c r="X946" s="3" t="s">
        <v>78</v>
      </c>
      <c r="Y946" s="3" t="s">
        <v>35</v>
      </c>
      <c r="Z946" s="54">
        <v>45366</v>
      </c>
      <c r="AA946" s="54">
        <v>46112</v>
      </c>
      <c r="AB946" s="3" t="s">
        <v>36</v>
      </c>
      <c r="AC946" s="53">
        <v>7000000</v>
      </c>
      <c r="AD946" s="3" t="s">
        <v>77</v>
      </c>
      <c r="AE946" s="3" t="s">
        <v>37</v>
      </c>
    </row>
    <row r="947" spans="1:31" x14ac:dyDescent="0.3">
      <c r="A947" s="3" t="s">
        <v>2050</v>
      </c>
      <c r="B947" s="3" t="s">
        <v>2051</v>
      </c>
      <c r="C947" s="3" t="s">
        <v>1856</v>
      </c>
      <c r="D947" s="53">
        <v>3000000</v>
      </c>
      <c r="E947" s="53">
        <v>3000000</v>
      </c>
      <c r="F947" s="53">
        <v>0</v>
      </c>
      <c r="G947" s="53">
        <v>0</v>
      </c>
      <c r="H947" s="53">
        <v>0</v>
      </c>
      <c r="I947" s="53">
        <v>2996637.15</v>
      </c>
      <c r="J947" s="53">
        <v>99.887905000000003</v>
      </c>
      <c r="K947" s="53">
        <v>0</v>
      </c>
      <c r="L947" s="53">
        <v>0</v>
      </c>
      <c r="M947" s="53">
        <v>2996637.15</v>
      </c>
      <c r="N947" s="53">
        <v>0</v>
      </c>
      <c r="O947" s="53">
        <v>2996637.15</v>
      </c>
      <c r="P947" s="53">
        <v>0</v>
      </c>
      <c r="Q947" s="53">
        <v>0</v>
      </c>
      <c r="R947" s="53">
        <v>0</v>
      </c>
      <c r="S947" s="3" t="s">
        <v>881</v>
      </c>
      <c r="T947" s="3" t="s">
        <v>76</v>
      </c>
      <c r="U947" s="3" t="s">
        <v>77</v>
      </c>
      <c r="V947" s="3" t="s">
        <v>76</v>
      </c>
      <c r="W947" s="3" t="s">
        <v>33</v>
      </c>
      <c r="X947" s="3" t="s">
        <v>78</v>
      </c>
      <c r="Y947" s="3" t="s">
        <v>35</v>
      </c>
      <c r="Z947" s="54">
        <v>45366</v>
      </c>
      <c r="AA947" s="54">
        <v>45747</v>
      </c>
      <c r="AB947" s="3" t="s">
        <v>36</v>
      </c>
      <c r="AC947" s="53">
        <v>3000000</v>
      </c>
      <c r="AD947" s="3" t="s">
        <v>77</v>
      </c>
      <c r="AE947" s="3" t="s">
        <v>37</v>
      </c>
    </row>
    <row r="948" spans="1:31" x14ac:dyDescent="0.3">
      <c r="A948" s="3" t="s">
        <v>1999</v>
      </c>
      <c r="B948" s="3" t="s">
        <v>2000</v>
      </c>
      <c r="C948" s="3" t="s">
        <v>1856</v>
      </c>
      <c r="D948" s="53">
        <v>800000</v>
      </c>
      <c r="E948" s="53">
        <v>800000</v>
      </c>
      <c r="F948" s="53">
        <v>0</v>
      </c>
      <c r="G948" s="53">
        <v>0</v>
      </c>
      <c r="H948" s="53">
        <v>0</v>
      </c>
      <c r="I948" s="53">
        <v>0</v>
      </c>
      <c r="J948" s="53">
        <v>0</v>
      </c>
      <c r="K948" s="53">
        <v>0</v>
      </c>
      <c r="L948" s="53">
        <v>0</v>
      </c>
      <c r="M948" s="53">
        <v>0</v>
      </c>
      <c r="N948" s="53">
        <v>0</v>
      </c>
      <c r="O948" s="53">
        <v>0</v>
      </c>
      <c r="P948" s="53">
        <v>0</v>
      </c>
      <c r="Q948" s="53">
        <v>0</v>
      </c>
      <c r="R948" s="53">
        <v>0</v>
      </c>
      <c r="S948" s="3" t="s">
        <v>881</v>
      </c>
      <c r="T948" s="3" t="s">
        <v>76</v>
      </c>
      <c r="U948" s="3" t="s">
        <v>77</v>
      </c>
      <c r="V948" s="3" t="s">
        <v>76</v>
      </c>
      <c r="W948" s="3" t="s">
        <v>33</v>
      </c>
      <c r="X948" s="3" t="s">
        <v>78</v>
      </c>
      <c r="Y948" s="3" t="s">
        <v>35</v>
      </c>
      <c r="Z948" s="54">
        <v>45367</v>
      </c>
      <c r="AA948" s="54">
        <v>45747</v>
      </c>
      <c r="AB948" s="3" t="s">
        <v>36</v>
      </c>
      <c r="AC948" s="53">
        <v>800000</v>
      </c>
      <c r="AD948" s="3" t="s">
        <v>77</v>
      </c>
      <c r="AE948" s="3" t="s">
        <v>45</v>
      </c>
    </row>
    <row r="949" spans="1:31" x14ac:dyDescent="0.3">
      <c r="A949" s="3" t="s">
        <v>2066</v>
      </c>
      <c r="B949" s="3" t="s">
        <v>2067</v>
      </c>
      <c r="C949" s="3" t="s">
        <v>1856</v>
      </c>
      <c r="D949" s="53">
        <v>7500001</v>
      </c>
      <c r="E949" s="53">
        <v>7500001</v>
      </c>
      <c r="F949" s="53">
        <v>0</v>
      </c>
      <c r="G949" s="53">
        <v>0</v>
      </c>
      <c r="H949" s="53">
        <v>0</v>
      </c>
      <c r="I949" s="53">
        <v>7452227.46</v>
      </c>
      <c r="J949" s="53">
        <v>99.363019551597404</v>
      </c>
      <c r="K949" s="53">
        <v>0</v>
      </c>
      <c r="L949" s="53">
        <v>0</v>
      </c>
      <c r="M949" s="53">
        <v>7452227.46</v>
      </c>
      <c r="N949" s="53">
        <v>0</v>
      </c>
      <c r="O949" s="53">
        <v>7452227.46</v>
      </c>
      <c r="P949" s="53">
        <v>0</v>
      </c>
      <c r="Q949" s="53">
        <v>0</v>
      </c>
      <c r="R949" s="53">
        <v>0</v>
      </c>
      <c r="S949" s="3" t="s">
        <v>1001</v>
      </c>
      <c r="T949" s="3" t="s">
        <v>76</v>
      </c>
      <c r="U949" s="3" t="s">
        <v>77</v>
      </c>
      <c r="V949" s="3" t="s">
        <v>76</v>
      </c>
      <c r="W949" s="3" t="s">
        <v>33</v>
      </c>
      <c r="X949" s="3" t="s">
        <v>78</v>
      </c>
      <c r="Y949" s="3" t="s">
        <v>35</v>
      </c>
      <c r="Z949" s="54">
        <v>45367</v>
      </c>
      <c r="AA949" s="54">
        <v>46112</v>
      </c>
      <c r="AB949" s="3" t="s">
        <v>36</v>
      </c>
      <c r="AC949" s="53">
        <v>1</v>
      </c>
      <c r="AD949" s="3" t="s">
        <v>77</v>
      </c>
      <c r="AE949" s="3" t="s">
        <v>37</v>
      </c>
    </row>
    <row r="950" spans="1:31" x14ac:dyDescent="0.3">
      <c r="A950" s="3" t="s">
        <v>1997</v>
      </c>
      <c r="B950" s="3" t="s">
        <v>1998</v>
      </c>
      <c r="C950" s="3" t="s">
        <v>1854</v>
      </c>
      <c r="D950" s="53">
        <v>2500000</v>
      </c>
      <c r="E950" s="53">
        <v>2500000</v>
      </c>
      <c r="F950" s="53">
        <v>0</v>
      </c>
      <c r="G950" s="53">
        <v>0</v>
      </c>
      <c r="H950" s="53">
        <v>0</v>
      </c>
      <c r="I950" s="53">
        <v>2371053.5699999998</v>
      </c>
      <c r="J950" s="53">
        <v>94.842142799999991</v>
      </c>
      <c r="K950" s="53">
        <v>0</v>
      </c>
      <c r="L950" s="53">
        <v>0</v>
      </c>
      <c r="M950" s="53">
        <v>2371053.5699999998</v>
      </c>
      <c r="N950" s="53">
        <v>0</v>
      </c>
      <c r="O950" s="53">
        <v>2371053.5699999998</v>
      </c>
      <c r="P950" s="53">
        <v>0</v>
      </c>
      <c r="Q950" s="53">
        <v>0</v>
      </c>
      <c r="R950" s="53">
        <v>0</v>
      </c>
      <c r="S950" s="3" t="s">
        <v>41</v>
      </c>
      <c r="T950" s="3" t="s">
        <v>41</v>
      </c>
      <c r="U950" s="3" t="s">
        <v>42</v>
      </c>
      <c r="V950" s="3" t="s">
        <v>41</v>
      </c>
      <c r="W950" s="3" t="s">
        <v>33</v>
      </c>
      <c r="X950" s="3" t="s">
        <v>43</v>
      </c>
      <c r="Y950" s="3" t="s">
        <v>35</v>
      </c>
      <c r="Z950" s="54">
        <v>45367</v>
      </c>
      <c r="AA950" s="54">
        <v>45747</v>
      </c>
      <c r="AB950" s="3" t="s">
        <v>36</v>
      </c>
      <c r="AC950" s="53">
        <v>2500000</v>
      </c>
      <c r="AD950" s="3" t="s">
        <v>42</v>
      </c>
      <c r="AE950" s="3" t="s">
        <v>37</v>
      </c>
    </row>
    <row r="951" spans="1:31" x14ac:dyDescent="0.3">
      <c r="A951" s="3" t="s">
        <v>2007</v>
      </c>
      <c r="B951" s="3" t="s">
        <v>2008</v>
      </c>
      <c r="C951" s="3" t="s">
        <v>1859</v>
      </c>
      <c r="D951" s="53">
        <v>700000</v>
      </c>
      <c r="E951" s="53">
        <v>700000</v>
      </c>
      <c r="F951" s="53">
        <v>0</v>
      </c>
      <c r="G951" s="53">
        <v>0</v>
      </c>
      <c r="H951" s="53">
        <v>0</v>
      </c>
      <c r="I951" s="53">
        <v>697522.9</v>
      </c>
      <c r="J951" s="53">
        <v>99.646128571428576</v>
      </c>
      <c r="K951" s="53">
        <v>0</v>
      </c>
      <c r="L951" s="53">
        <v>0</v>
      </c>
      <c r="M951" s="53">
        <v>697522.9</v>
      </c>
      <c r="N951" s="53">
        <v>0</v>
      </c>
      <c r="O951" s="53">
        <v>697522.9</v>
      </c>
      <c r="P951" s="53">
        <v>0</v>
      </c>
      <c r="Q951" s="53">
        <v>0</v>
      </c>
      <c r="R951" s="53">
        <v>0</v>
      </c>
      <c r="S951" s="3" t="s">
        <v>1355</v>
      </c>
      <c r="T951" s="3" t="s">
        <v>162</v>
      </c>
      <c r="U951" s="3" t="s">
        <v>163</v>
      </c>
      <c r="V951" s="3" t="s">
        <v>162</v>
      </c>
      <c r="W951" s="3" t="s">
        <v>33</v>
      </c>
      <c r="X951" s="3" t="s">
        <v>164</v>
      </c>
      <c r="Y951" s="3" t="s">
        <v>35</v>
      </c>
      <c r="Z951" s="54">
        <v>45017</v>
      </c>
      <c r="AA951" s="54">
        <v>45747</v>
      </c>
      <c r="AB951" s="3" t="s">
        <v>36</v>
      </c>
      <c r="AC951" s="53">
        <v>700000</v>
      </c>
      <c r="AD951" s="3" t="s">
        <v>163</v>
      </c>
      <c r="AE951" s="3" t="s">
        <v>37</v>
      </c>
    </row>
    <row r="952" spans="1:31" x14ac:dyDescent="0.3">
      <c r="A952" s="3" t="s">
        <v>2015</v>
      </c>
      <c r="B952" s="3" t="s">
        <v>2016</v>
      </c>
      <c r="C952" s="3" t="s">
        <v>1856</v>
      </c>
      <c r="D952" s="53">
        <v>650000</v>
      </c>
      <c r="E952" s="53">
        <v>650000</v>
      </c>
      <c r="F952" s="53">
        <v>0</v>
      </c>
      <c r="G952" s="53">
        <v>0</v>
      </c>
      <c r="H952" s="53">
        <v>0</v>
      </c>
      <c r="I952" s="53">
        <v>608137.17000000004</v>
      </c>
      <c r="J952" s="53">
        <v>93.559564615384616</v>
      </c>
      <c r="K952" s="53">
        <v>0</v>
      </c>
      <c r="L952" s="53">
        <v>0</v>
      </c>
      <c r="M952" s="53">
        <v>608137.17000000004</v>
      </c>
      <c r="N952" s="53">
        <v>0</v>
      </c>
      <c r="O952" s="53">
        <v>608137.17000000004</v>
      </c>
      <c r="P952" s="53">
        <v>0</v>
      </c>
      <c r="Q952" s="53">
        <v>0</v>
      </c>
      <c r="R952" s="53">
        <v>0</v>
      </c>
      <c r="S952" s="3" t="s">
        <v>881</v>
      </c>
      <c r="T952" s="3" t="s">
        <v>76</v>
      </c>
      <c r="U952" s="3" t="s">
        <v>77</v>
      </c>
      <c r="V952" s="3" t="s">
        <v>76</v>
      </c>
      <c r="W952" s="3" t="s">
        <v>33</v>
      </c>
      <c r="X952" s="3" t="s">
        <v>78</v>
      </c>
      <c r="Y952" s="3" t="s">
        <v>35</v>
      </c>
      <c r="Z952" s="54">
        <v>45370</v>
      </c>
      <c r="AA952" s="54">
        <v>45747</v>
      </c>
      <c r="AB952" s="3" t="s">
        <v>36</v>
      </c>
      <c r="AC952" s="53">
        <v>650000</v>
      </c>
      <c r="AD952" s="3" t="s">
        <v>77</v>
      </c>
      <c r="AE952" s="3" t="s">
        <v>37</v>
      </c>
    </row>
    <row r="953" spans="1:31" x14ac:dyDescent="0.3">
      <c r="A953" s="3" t="s">
        <v>2019</v>
      </c>
      <c r="B953" s="3" t="s">
        <v>2020</v>
      </c>
      <c r="C953" s="3" t="s">
        <v>1860</v>
      </c>
      <c r="D953" s="53">
        <v>500000</v>
      </c>
      <c r="E953" s="53">
        <v>500000</v>
      </c>
      <c r="F953" s="53">
        <v>0</v>
      </c>
      <c r="G953" s="53">
        <v>0</v>
      </c>
      <c r="H953" s="53">
        <v>0</v>
      </c>
      <c r="I953" s="53">
        <v>477001.59</v>
      </c>
      <c r="J953" s="53">
        <v>95.400317999999999</v>
      </c>
      <c r="K953" s="53">
        <v>0</v>
      </c>
      <c r="L953" s="53">
        <v>0</v>
      </c>
      <c r="M953" s="53">
        <v>477001.59</v>
      </c>
      <c r="N953" s="53">
        <v>0</v>
      </c>
      <c r="O953" s="53">
        <v>477001.59</v>
      </c>
      <c r="P953" s="53">
        <v>0</v>
      </c>
      <c r="Q953" s="53">
        <v>0</v>
      </c>
      <c r="R953" s="53">
        <v>0</v>
      </c>
      <c r="S953" s="3" t="s">
        <v>111</v>
      </c>
      <c r="T953" s="3" t="s">
        <v>112</v>
      </c>
      <c r="U953" s="3" t="s">
        <v>113</v>
      </c>
      <c r="V953" s="3" t="s">
        <v>112</v>
      </c>
      <c r="W953" s="3" t="s">
        <v>33</v>
      </c>
      <c r="X953" s="3" t="s">
        <v>114</v>
      </c>
      <c r="Y953" s="3" t="s">
        <v>35</v>
      </c>
      <c r="Z953" s="54">
        <v>45372</v>
      </c>
      <c r="AA953" s="54">
        <v>46022</v>
      </c>
      <c r="AB953" s="3" t="s">
        <v>36</v>
      </c>
      <c r="AC953" s="53">
        <v>500000</v>
      </c>
      <c r="AD953" s="3" t="s">
        <v>113</v>
      </c>
      <c r="AE953" s="3" t="s">
        <v>37</v>
      </c>
    </row>
    <row r="954" spans="1:31" x14ac:dyDescent="0.3">
      <c r="A954" s="3" t="s">
        <v>2021</v>
      </c>
      <c r="B954" s="3" t="s">
        <v>2022</v>
      </c>
      <c r="C954" s="3" t="s">
        <v>1860</v>
      </c>
      <c r="D954" s="53">
        <v>500000</v>
      </c>
      <c r="E954" s="53">
        <v>500000</v>
      </c>
      <c r="F954" s="53">
        <v>0</v>
      </c>
      <c r="G954" s="53">
        <v>0</v>
      </c>
      <c r="H954" s="53">
        <v>0</v>
      </c>
      <c r="I954" s="53">
        <v>429540.39</v>
      </c>
      <c r="J954" s="53">
        <v>85.908078000000003</v>
      </c>
      <c r="K954" s="53">
        <v>0</v>
      </c>
      <c r="L954" s="53">
        <v>0</v>
      </c>
      <c r="M954" s="53">
        <v>429540.39</v>
      </c>
      <c r="N954" s="53">
        <v>0</v>
      </c>
      <c r="O954" s="53">
        <v>429540.39</v>
      </c>
      <c r="P954" s="53">
        <v>0</v>
      </c>
      <c r="Q954" s="53">
        <v>0</v>
      </c>
      <c r="R954" s="53">
        <v>0</v>
      </c>
      <c r="S954" s="3" t="s">
        <v>111</v>
      </c>
      <c r="T954" s="3" t="s">
        <v>112</v>
      </c>
      <c r="U954" s="3" t="s">
        <v>113</v>
      </c>
      <c r="V954" s="3" t="s">
        <v>112</v>
      </c>
      <c r="W954" s="3" t="s">
        <v>33</v>
      </c>
      <c r="X954" s="3" t="s">
        <v>114</v>
      </c>
      <c r="Y954" s="3" t="s">
        <v>35</v>
      </c>
      <c r="Z954" s="54">
        <v>45374</v>
      </c>
      <c r="AA954" s="54">
        <v>46022</v>
      </c>
      <c r="AB954" s="3" t="s">
        <v>36</v>
      </c>
      <c r="AC954" s="53">
        <v>500000</v>
      </c>
      <c r="AD954" s="3" t="s">
        <v>113</v>
      </c>
      <c r="AE954" s="3" t="s">
        <v>37</v>
      </c>
    </row>
    <row r="955" spans="1:31" x14ac:dyDescent="0.3">
      <c r="A955" s="3" t="s">
        <v>2046</v>
      </c>
      <c r="B955" s="3" t="s">
        <v>2047</v>
      </c>
      <c r="C955" s="3" t="s">
        <v>1860</v>
      </c>
      <c r="D955" s="53">
        <v>3200000</v>
      </c>
      <c r="E955" s="53">
        <v>3200000</v>
      </c>
      <c r="F955" s="53">
        <v>0</v>
      </c>
      <c r="G955" s="53">
        <v>0</v>
      </c>
      <c r="H955" s="53">
        <v>0</v>
      </c>
      <c r="I955" s="53">
        <v>3199017.39</v>
      </c>
      <c r="J955" s="53">
        <v>99.969293437499999</v>
      </c>
      <c r="K955" s="53">
        <v>0</v>
      </c>
      <c r="L955" s="53">
        <v>0</v>
      </c>
      <c r="M955" s="53">
        <v>3199017.39</v>
      </c>
      <c r="N955" s="53">
        <v>0</v>
      </c>
      <c r="O955" s="53">
        <v>3199017.39</v>
      </c>
      <c r="P955" s="53">
        <v>0</v>
      </c>
      <c r="Q955" s="53">
        <v>0</v>
      </c>
      <c r="R955" s="53">
        <v>0</v>
      </c>
      <c r="S955" s="3" t="s">
        <v>111</v>
      </c>
      <c r="T955" s="3" t="s">
        <v>112</v>
      </c>
      <c r="U955" s="3" t="s">
        <v>113</v>
      </c>
      <c r="V955" s="3" t="s">
        <v>112</v>
      </c>
      <c r="W955" s="3" t="s">
        <v>33</v>
      </c>
      <c r="X955" s="3" t="s">
        <v>114</v>
      </c>
      <c r="Y955" s="3" t="s">
        <v>35</v>
      </c>
      <c r="Z955" s="54">
        <v>45379</v>
      </c>
      <c r="AA955" s="54">
        <v>46022</v>
      </c>
      <c r="AB955" s="3" t="s">
        <v>36</v>
      </c>
      <c r="AC955" s="53">
        <v>700000</v>
      </c>
      <c r="AD955" s="3" t="s">
        <v>113</v>
      </c>
      <c r="AE955" s="3" t="s">
        <v>37</v>
      </c>
    </row>
    <row r="956" spans="1:31" x14ac:dyDescent="0.3">
      <c r="A956" s="3" t="s">
        <v>2029</v>
      </c>
      <c r="B956" s="3" t="s">
        <v>2030</v>
      </c>
      <c r="C956" s="3" t="s">
        <v>1853</v>
      </c>
      <c r="D956" s="53">
        <v>1500000</v>
      </c>
      <c r="E956" s="53">
        <v>1500000</v>
      </c>
      <c r="F956" s="53">
        <v>878.08</v>
      </c>
      <c r="G956" s="53">
        <v>0</v>
      </c>
      <c r="H956" s="53">
        <v>0</v>
      </c>
      <c r="I956" s="53">
        <v>1499114.33</v>
      </c>
      <c r="J956" s="53">
        <v>99.940955333333335</v>
      </c>
      <c r="K956" s="53">
        <v>0</v>
      </c>
      <c r="L956" s="53">
        <v>0</v>
      </c>
      <c r="M956" s="53">
        <v>1499114.33</v>
      </c>
      <c r="N956" s="53">
        <v>0</v>
      </c>
      <c r="O956" s="53">
        <v>1499992.41</v>
      </c>
      <c r="P956" s="53">
        <v>0</v>
      </c>
      <c r="Q956" s="53">
        <v>0</v>
      </c>
      <c r="R956" s="53">
        <v>0</v>
      </c>
      <c r="S956" s="3" t="s">
        <v>30</v>
      </c>
      <c r="T956" s="3" t="s">
        <v>31</v>
      </c>
      <c r="U956" s="3" t="s">
        <v>32</v>
      </c>
      <c r="V956" s="3" t="s">
        <v>31</v>
      </c>
      <c r="W956" s="3" t="s">
        <v>33</v>
      </c>
      <c r="X956" s="3" t="s">
        <v>34</v>
      </c>
      <c r="Y956" s="3" t="s">
        <v>35</v>
      </c>
      <c r="Z956" s="54">
        <v>45377</v>
      </c>
      <c r="AA956" s="54">
        <v>45747</v>
      </c>
      <c r="AB956" s="3" t="s">
        <v>36</v>
      </c>
      <c r="AC956" s="53">
        <v>1500000</v>
      </c>
      <c r="AD956" s="3" t="s">
        <v>32</v>
      </c>
      <c r="AE956" s="3" t="s">
        <v>45</v>
      </c>
    </row>
    <row r="957" spans="1:31" x14ac:dyDescent="0.3">
      <c r="A957" s="3" t="s">
        <v>2017</v>
      </c>
      <c r="B957" s="3" t="s">
        <v>2018</v>
      </c>
      <c r="C957" s="3" t="s">
        <v>1860</v>
      </c>
      <c r="D957" s="53">
        <v>1500000</v>
      </c>
      <c r="E957" s="53">
        <v>1500000</v>
      </c>
      <c r="F957" s="53">
        <v>0</v>
      </c>
      <c r="G957" s="53">
        <v>0</v>
      </c>
      <c r="H957" s="53">
        <v>0</v>
      </c>
      <c r="I957" s="53">
        <v>1428748.27</v>
      </c>
      <c r="J957" s="53">
        <v>95.249884666666674</v>
      </c>
      <c r="K957" s="53">
        <v>0</v>
      </c>
      <c r="L957" s="53">
        <v>0</v>
      </c>
      <c r="M957" s="53">
        <v>1428748.27</v>
      </c>
      <c r="N957" s="53">
        <v>0</v>
      </c>
      <c r="O957" s="53">
        <v>1428748.27</v>
      </c>
      <c r="P957" s="53">
        <v>0</v>
      </c>
      <c r="Q957" s="53">
        <v>0</v>
      </c>
      <c r="R957" s="53">
        <v>0</v>
      </c>
      <c r="S957" s="3" t="s">
        <v>1231</v>
      </c>
      <c r="T957" s="3" t="s">
        <v>51</v>
      </c>
      <c r="U957" s="3" t="s">
        <v>52</v>
      </c>
      <c r="V957" s="3" t="s">
        <v>51</v>
      </c>
      <c r="W957" s="3" t="s">
        <v>33</v>
      </c>
      <c r="X957" s="3" t="s">
        <v>53</v>
      </c>
      <c r="Y957" s="3" t="s">
        <v>35</v>
      </c>
      <c r="Z957" s="54">
        <v>45373</v>
      </c>
      <c r="AA957" s="54">
        <v>45747</v>
      </c>
      <c r="AB957" s="3" t="s">
        <v>36</v>
      </c>
      <c r="AC957" s="53">
        <v>500000</v>
      </c>
      <c r="AD957" s="3" t="s">
        <v>52</v>
      </c>
      <c r="AE957" s="3" t="s">
        <v>37</v>
      </c>
    </row>
    <row r="958" spans="1:31" x14ac:dyDescent="0.3">
      <c r="A958" s="3" t="s">
        <v>2035</v>
      </c>
      <c r="B958" s="3" t="s">
        <v>2036</v>
      </c>
      <c r="C958" s="3" t="s">
        <v>1860</v>
      </c>
      <c r="D958" s="53">
        <v>3600000</v>
      </c>
      <c r="E958" s="53">
        <v>3600000</v>
      </c>
      <c r="F958" s="53">
        <v>0</v>
      </c>
      <c r="G958" s="53">
        <v>0</v>
      </c>
      <c r="H958" s="53">
        <v>0</v>
      </c>
      <c r="I958" s="53">
        <v>3583508.77</v>
      </c>
      <c r="J958" s="53">
        <v>99.541910277777774</v>
      </c>
      <c r="K958" s="53">
        <v>0</v>
      </c>
      <c r="L958" s="53">
        <v>0</v>
      </c>
      <c r="M958" s="53">
        <v>3583508.77</v>
      </c>
      <c r="N958" s="53">
        <v>0</v>
      </c>
      <c r="O958" s="53">
        <v>3583508.77</v>
      </c>
      <c r="P958" s="53">
        <v>0</v>
      </c>
      <c r="Q958" s="53">
        <v>0</v>
      </c>
      <c r="R958" s="53">
        <v>0</v>
      </c>
      <c r="S958" s="3" t="s">
        <v>111</v>
      </c>
      <c r="T958" s="3" t="s">
        <v>112</v>
      </c>
      <c r="U958" s="3" t="s">
        <v>113</v>
      </c>
      <c r="V958" s="3" t="s">
        <v>112</v>
      </c>
      <c r="W958" s="3" t="s">
        <v>33</v>
      </c>
      <c r="X958" s="3" t="s">
        <v>114</v>
      </c>
      <c r="Y958" s="3" t="s">
        <v>35</v>
      </c>
      <c r="Z958" s="54">
        <v>45377</v>
      </c>
      <c r="AA958" s="54">
        <v>46022</v>
      </c>
      <c r="AB958" s="3" t="s">
        <v>36</v>
      </c>
      <c r="AC958" s="53">
        <v>3600000</v>
      </c>
      <c r="AD958" s="3" t="s">
        <v>113</v>
      </c>
      <c r="AE958" s="3" t="s">
        <v>37</v>
      </c>
    </row>
    <row r="959" spans="1:31" x14ac:dyDescent="0.3">
      <c r="A959" s="3" t="s">
        <v>2025</v>
      </c>
      <c r="B959" s="3" t="s">
        <v>2026</v>
      </c>
      <c r="C959" s="3" t="s">
        <v>1860</v>
      </c>
      <c r="D959" s="53">
        <v>1800000</v>
      </c>
      <c r="E959" s="53">
        <v>1800000</v>
      </c>
      <c r="F959" s="53">
        <v>80661.63</v>
      </c>
      <c r="G959" s="53">
        <v>0</v>
      </c>
      <c r="H959" s="53">
        <v>0</v>
      </c>
      <c r="I959" s="53">
        <v>24941.42</v>
      </c>
      <c r="J959" s="53">
        <v>1.3856344444444444</v>
      </c>
      <c r="K959" s="53">
        <v>0</v>
      </c>
      <c r="L959" s="53">
        <v>0</v>
      </c>
      <c r="M959" s="53">
        <v>0</v>
      </c>
      <c r="N959" s="53">
        <v>24941.42</v>
      </c>
      <c r="O959" s="53">
        <v>105603.05</v>
      </c>
      <c r="P959" s="53">
        <v>0</v>
      </c>
      <c r="Q959" s="53">
        <v>0</v>
      </c>
      <c r="R959" s="53">
        <v>0</v>
      </c>
      <c r="S959" s="3" t="s">
        <v>111</v>
      </c>
      <c r="T959" s="3" t="s">
        <v>112</v>
      </c>
      <c r="U959" s="3" t="s">
        <v>113</v>
      </c>
      <c r="V959" s="3" t="s">
        <v>112</v>
      </c>
      <c r="W959" s="3" t="s">
        <v>33</v>
      </c>
      <c r="X959" s="3" t="s">
        <v>114</v>
      </c>
      <c r="Y959" s="3" t="s">
        <v>35</v>
      </c>
      <c r="Z959" s="54">
        <v>45374</v>
      </c>
      <c r="AA959" s="54">
        <v>46022</v>
      </c>
      <c r="AB959" s="3" t="s">
        <v>36</v>
      </c>
      <c r="AC959" s="53">
        <v>1800000</v>
      </c>
      <c r="AD959" s="3" t="s">
        <v>113</v>
      </c>
      <c r="AE959" s="3" t="s">
        <v>45</v>
      </c>
    </row>
    <row r="960" spans="1:31" x14ac:dyDescent="0.3">
      <c r="A960" s="3" t="s">
        <v>2023</v>
      </c>
      <c r="B960" s="3" t="s">
        <v>2024</v>
      </c>
      <c r="C960" s="3" t="s">
        <v>1860</v>
      </c>
      <c r="D960" s="53">
        <v>1800000</v>
      </c>
      <c r="E960" s="53">
        <v>1800000</v>
      </c>
      <c r="F960" s="53">
        <v>6188.62</v>
      </c>
      <c r="G960" s="53">
        <v>0</v>
      </c>
      <c r="H960" s="53">
        <v>0</v>
      </c>
      <c r="I960" s="53">
        <v>1787548</v>
      </c>
      <c r="J960" s="53">
        <v>99.308222222222227</v>
      </c>
      <c r="K960" s="53">
        <v>0</v>
      </c>
      <c r="L960" s="53">
        <v>0</v>
      </c>
      <c r="M960" s="53">
        <v>1681596.6</v>
      </c>
      <c r="N960" s="53">
        <v>105951.4</v>
      </c>
      <c r="O960" s="53">
        <v>1793736.62</v>
      </c>
      <c r="P960" s="53">
        <v>0</v>
      </c>
      <c r="Q960" s="53">
        <v>0</v>
      </c>
      <c r="R960" s="53">
        <v>0</v>
      </c>
      <c r="S960" s="3" t="s">
        <v>111</v>
      </c>
      <c r="T960" s="3" t="s">
        <v>112</v>
      </c>
      <c r="U960" s="3" t="s">
        <v>113</v>
      </c>
      <c r="V960" s="3" t="s">
        <v>112</v>
      </c>
      <c r="W960" s="3" t="s">
        <v>33</v>
      </c>
      <c r="X960" s="3" t="s">
        <v>114</v>
      </c>
      <c r="Y960" s="3" t="s">
        <v>35</v>
      </c>
      <c r="Z960" s="54">
        <v>45374</v>
      </c>
      <c r="AA960" s="54">
        <v>46022</v>
      </c>
      <c r="AB960" s="3" t="s">
        <v>36</v>
      </c>
      <c r="AC960" s="53">
        <v>1800000</v>
      </c>
      <c r="AD960" s="3" t="s">
        <v>113</v>
      </c>
      <c r="AE960" s="3" t="s">
        <v>2231</v>
      </c>
    </row>
    <row r="961" spans="1:31" x14ac:dyDescent="0.3">
      <c r="A961" s="3" t="s">
        <v>2027</v>
      </c>
      <c r="B961" s="3" t="s">
        <v>2028</v>
      </c>
      <c r="C961" s="3" t="s">
        <v>1853</v>
      </c>
      <c r="D961" s="53">
        <v>2200000</v>
      </c>
      <c r="E961" s="53">
        <v>2200000</v>
      </c>
      <c r="F961" s="53">
        <v>0</v>
      </c>
      <c r="G961" s="53">
        <v>0</v>
      </c>
      <c r="H961" s="53">
        <v>0</v>
      </c>
      <c r="I961" s="53">
        <v>2197718.15</v>
      </c>
      <c r="J961" s="53">
        <v>99.896279545454547</v>
      </c>
      <c r="K961" s="53">
        <v>0</v>
      </c>
      <c r="L961" s="53">
        <v>0</v>
      </c>
      <c r="M961" s="53">
        <v>2197718.15</v>
      </c>
      <c r="N961" s="53">
        <v>0</v>
      </c>
      <c r="O961" s="53">
        <v>2197718.15</v>
      </c>
      <c r="P961" s="53">
        <v>0</v>
      </c>
      <c r="Q961" s="53">
        <v>0</v>
      </c>
      <c r="R961" s="53">
        <v>0</v>
      </c>
      <c r="S961" s="3" t="s">
        <v>30</v>
      </c>
      <c r="T961" s="3" t="s">
        <v>31</v>
      </c>
      <c r="U961" s="3" t="s">
        <v>32</v>
      </c>
      <c r="V961" s="3" t="s">
        <v>31</v>
      </c>
      <c r="W961" s="3" t="s">
        <v>33</v>
      </c>
      <c r="X961" s="3" t="s">
        <v>34</v>
      </c>
      <c r="Y961" s="3" t="s">
        <v>35</v>
      </c>
      <c r="Z961" s="54">
        <v>45377</v>
      </c>
      <c r="AA961" s="54">
        <v>45747</v>
      </c>
      <c r="AB961" s="3" t="s">
        <v>36</v>
      </c>
      <c r="AC961" s="53">
        <v>700000</v>
      </c>
      <c r="AD961" s="3" t="s">
        <v>32</v>
      </c>
      <c r="AE961" s="3" t="s">
        <v>37</v>
      </c>
    </row>
    <row r="962" spans="1:31" x14ac:dyDescent="0.3">
      <c r="A962" s="3" t="s">
        <v>2068</v>
      </c>
      <c r="B962" s="3" t="s">
        <v>2069</v>
      </c>
      <c r="C962" s="3" t="s">
        <v>1853</v>
      </c>
      <c r="D962" s="53">
        <v>2500000</v>
      </c>
      <c r="E962" s="53">
        <v>2500000</v>
      </c>
      <c r="F962" s="53">
        <v>2220.29</v>
      </c>
      <c r="G962" s="53">
        <v>0</v>
      </c>
      <c r="H962" s="53">
        <v>0</v>
      </c>
      <c r="I962" s="53">
        <v>2493818.9500000002</v>
      </c>
      <c r="J962" s="53">
        <v>99.752758000000014</v>
      </c>
      <c r="K962" s="53">
        <v>0</v>
      </c>
      <c r="L962" s="53">
        <v>0</v>
      </c>
      <c r="M962" s="53">
        <v>1807599.95</v>
      </c>
      <c r="N962" s="53">
        <v>686219</v>
      </c>
      <c r="O962" s="53">
        <v>2496039.2400000002</v>
      </c>
      <c r="P962" s="53">
        <v>0</v>
      </c>
      <c r="Q962" s="53">
        <v>0</v>
      </c>
      <c r="R962" s="53">
        <v>0</v>
      </c>
      <c r="S962" s="3" t="s">
        <v>30</v>
      </c>
      <c r="T962" s="3" t="s">
        <v>31</v>
      </c>
      <c r="U962" s="3" t="s">
        <v>32</v>
      </c>
      <c r="V962" s="3" t="s">
        <v>31</v>
      </c>
      <c r="W962" s="3" t="s">
        <v>33</v>
      </c>
      <c r="X962" s="3" t="s">
        <v>34</v>
      </c>
      <c r="Y962" s="3" t="s">
        <v>35</v>
      </c>
      <c r="Z962" s="54">
        <v>45377</v>
      </c>
      <c r="AA962" s="54">
        <v>45747</v>
      </c>
      <c r="AB962" s="3" t="s">
        <v>36</v>
      </c>
      <c r="AC962" s="53">
        <v>2500000</v>
      </c>
      <c r="AD962" s="3" t="s">
        <v>32</v>
      </c>
      <c r="AE962" s="3" t="s">
        <v>45</v>
      </c>
    </row>
    <row r="963" spans="1:31" x14ac:dyDescent="0.3">
      <c r="A963" s="3" t="s">
        <v>2033</v>
      </c>
      <c r="B963" s="3" t="s">
        <v>2034</v>
      </c>
      <c r="C963" s="3" t="s">
        <v>1857</v>
      </c>
      <c r="D963" s="53">
        <v>0</v>
      </c>
      <c r="E963" s="53">
        <v>0</v>
      </c>
      <c r="F963" s="53">
        <v>0</v>
      </c>
      <c r="G963" s="53">
        <v>0</v>
      </c>
      <c r="H963" s="53">
        <v>0</v>
      </c>
      <c r="I963" s="53">
        <v>0</v>
      </c>
      <c r="J963" s="53" t="e">
        <v>#DIV/0!</v>
      </c>
      <c r="K963" s="53">
        <v>0</v>
      </c>
      <c r="L963" s="53">
        <v>0</v>
      </c>
      <c r="M963" s="53">
        <v>0</v>
      </c>
      <c r="N963" s="53">
        <v>0</v>
      </c>
      <c r="O963" s="53">
        <v>0</v>
      </c>
      <c r="P963" s="53">
        <v>0</v>
      </c>
      <c r="Q963" s="53">
        <v>0</v>
      </c>
      <c r="R963" s="53">
        <v>0</v>
      </c>
      <c r="S963" s="3" t="s">
        <v>1001</v>
      </c>
      <c r="T963" s="3" t="s">
        <v>100</v>
      </c>
      <c r="U963" s="3" t="s">
        <v>101</v>
      </c>
      <c r="V963" s="3" t="s">
        <v>100</v>
      </c>
      <c r="W963" s="3" t="s">
        <v>33</v>
      </c>
      <c r="X963" s="3" t="s">
        <v>102</v>
      </c>
      <c r="Y963" s="3" t="s">
        <v>989</v>
      </c>
      <c r="Z963" s="54">
        <v>45377</v>
      </c>
      <c r="AA963" s="54">
        <v>45747</v>
      </c>
      <c r="AB963" s="3" t="s">
        <v>36</v>
      </c>
      <c r="AC963" s="53">
        <v>72160000</v>
      </c>
      <c r="AD963" s="3" t="s">
        <v>101</v>
      </c>
      <c r="AE963" s="3" t="s">
        <v>37</v>
      </c>
    </row>
    <row r="964" spans="1:31" x14ac:dyDescent="0.3">
      <c r="A964" s="3" t="s">
        <v>2031</v>
      </c>
      <c r="B964" s="3" t="s">
        <v>2032</v>
      </c>
      <c r="C964" s="3" t="s">
        <v>1853</v>
      </c>
      <c r="D964" s="53">
        <v>3580000</v>
      </c>
      <c r="E964" s="53">
        <v>3580000</v>
      </c>
      <c r="F964" s="53">
        <v>0</v>
      </c>
      <c r="G964" s="53">
        <v>0</v>
      </c>
      <c r="H964" s="53">
        <v>0</v>
      </c>
      <c r="I964" s="53">
        <v>3348604.82</v>
      </c>
      <c r="J964" s="53">
        <v>93.536447486033509</v>
      </c>
      <c r="K964" s="53">
        <v>0</v>
      </c>
      <c r="L964" s="53">
        <v>0</v>
      </c>
      <c r="M964" s="53">
        <v>3348604.82</v>
      </c>
      <c r="N964" s="53">
        <v>0</v>
      </c>
      <c r="O964" s="53">
        <v>3348604.82</v>
      </c>
      <c r="P964" s="53">
        <v>0</v>
      </c>
      <c r="Q964" s="53">
        <v>0</v>
      </c>
      <c r="R964" s="53">
        <v>0</v>
      </c>
      <c r="S964" s="3" t="s">
        <v>391</v>
      </c>
      <c r="T964" s="3" t="s">
        <v>31</v>
      </c>
      <c r="U964" s="3" t="s">
        <v>32</v>
      </c>
      <c r="V964" s="3" t="s">
        <v>31</v>
      </c>
      <c r="W964" s="3" t="s">
        <v>33</v>
      </c>
      <c r="X964" s="3" t="s">
        <v>34</v>
      </c>
      <c r="Y964" s="3" t="s">
        <v>265</v>
      </c>
      <c r="Z964" s="54">
        <v>45017</v>
      </c>
      <c r="AA964" s="54">
        <v>45747</v>
      </c>
      <c r="AB964" s="3" t="s">
        <v>36</v>
      </c>
      <c r="AC964" s="53">
        <v>3580000</v>
      </c>
      <c r="AD964" s="3" t="s">
        <v>32</v>
      </c>
      <c r="AE964" s="3" t="s">
        <v>37</v>
      </c>
    </row>
    <row r="965" spans="1:31" x14ac:dyDescent="0.3">
      <c r="A965" s="3" t="s">
        <v>2037</v>
      </c>
      <c r="B965" s="3" t="s">
        <v>2038</v>
      </c>
      <c r="C965" s="3" t="s">
        <v>1855</v>
      </c>
      <c r="D965" s="53">
        <v>300000</v>
      </c>
      <c r="E965" s="53">
        <v>300000</v>
      </c>
      <c r="F965" s="53">
        <v>0</v>
      </c>
      <c r="G965" s="53">
        <v>0</v>
      </c>
      <c r="H965" s="53">
        <v>0</v>
      </c>
      <c r="I965" s="53">
        <v>270604.68</v>
      </c>
      <c r="J965" s="53">
        <v>90.201560000000001</v>
      </c>
      <c r="K965" s="53">
        <v>0</v>
      </c>
      <c r="L965" s="53">
        <v>0</v>
      </c>
      <c r="M965" s="53">
        <v>270604.68</v>
      </c>
      <c r="N965" s="53">
        <v>0</v>
      </c>
      <c r="O965" s="53">
        <v>270604.68</v>
      </c>
      <c r="P965" s="53">
        <v>0</v>
      </c>
      <c r="Q965" s="53">
        <v>0</v>
      </c>
      <c r="R965" s="53">
        <v>0</v>
      </c>
      <c r="S965" s="3" t="s">
        <v>1001</v>
      </c>
      <c r="T965" s="3" t="s">
        <v>57</v>
      </c>
      <c r="U965" s="3" t="s">
        <v>58</v>
      </c>
      <c r="V965" s="3" t="s">
        <v>57</v>
      </c>
      <c r="W965" s="3" t="s">
        <v>33</v>
      </c>
      <c r="X965" s="3" t="s">
        <v>59</v>
      </c>
      <c r="Y965" s="3" t="s">
        <v>265</v>
      </c>
      <c r="Z965" s="54">
        <v>45378</v>
      </c>
      <c r="AA965" s="54">
        <v>45747</v>
      </c>
      <c r="AB965" s="3" t="s">
        <v>36</v>
      </c>
      <c r="AC965" s="53">
        <v>300000</v>
      </c>
      <c r="AD965" s="3" t="s">
        <v>58</v>
      </c>
      <c r="AE965" s="3" t="s">
        <v>37</v>
      </c>
    </row>
    <row r="966" spans="1:31" x14ac:dyDescent="0.3">
      <c r="A966" s="3" t="s">
        <v>2042</v>
      </c>
      <c r="B966" s="3" t="s">
        <v>2043</v>
      </c>
      <c r="C966" s="3" t="s">
        <v>1856</v>
      </c>
      <c r="D966" s="53">
        <v>3200000</v>
      </c>
      <c r="E966" s="53">
        <v>3200000</v>
      </c>
      <c r="F966" s="53">
        <v>0</v>
      </c>
      <c r="G966" s="53">
        <v>0</v>
      </c>
      <c r="H966" s="53">
        <v>0</v>
      </c>
      <c r="I966" s="53">
        <v>2425131.2599999998</v>
      </c>
      <c r="J966" s="53">
        <v>75.785351874999989</v>
      </c>
      <c r="K966" s="53">
        <v>0</v>
      </c>
      <c r="L966" s="53">
        <v>0</v>
      </c>
      <c r="M966" s="53">
        <v>2425131.2599999998</v>
      </c>
      <c r="N966" s="53">
        <v>0</v>
      </c>
      <c r="O966" s="53">
        <v>2425131.2599999998</v>
      </c>
      <c r="P966" s="53">
        <v>0</v>
      </c>
      <c r="Q966" s="53">
        <v>0</v>
      </c>
      <c r="R966" s="53">
        <v>0</v>
      </c>
      <c r="S966" s="3" t="s">
        <v>881</v>
      </c>
      <c r="T966" s="3" t="s">
        <v>76</v>
      </c>
      <c r="U966" s="3" t="s">
        <v>77</v>
      </c>
      <c r="V966" s="3" t="s">
        <v>76</v>
      </c>
      <c r="W966" s="3" t="s">
        <v>33</v>
      </c>
      <c r="X966" s="3" t="s">
        <v>78</v>
      </c>
      <c r="Y966" s="3" t="s">
        <v>83</v>
      </c>
      <c r="Z966" s="54">
        <v>45378</v>
      </c>
      <c r="AA966" s="54">
        <v>46022</v>
      </c>
      <c r="AB966" s="3" t="s">
        <v>36</v>
      </c>
      <c r="AC966" s="53">
        <v>3200000</v>
      </c>
      <c r="AD966" s="3" t="s">
        <v>77</v>
      </c>
      <c r="AE966" s="3" t="s">
        <v>37</v>
      </c>
    </row>
    <row r="967" spans="1:31" x14ac:dyDescent="0.3">
      <c r="A967" s="3" t="s">
        <v>2048</v>
      </c>
      <c r="B967" s="3" t="s">
        <v>2049</v>
      </c>
      <c r="C967" s="3" t="s">
        <v>1860</v>
      </c>
      <c r="D967" s="53">
        <v>1700000</v>
      </c>
      <c r="E967" s="53">
        <v>1700000</v>
      </c>
      <c r="F967" s="53">
        <v>0</v>
      </c>
      <c r="G967" s="53">
        <v>0</v>
      </c>
      <c r="H967" s="53">
        <v>0</v>
      </c>
      <c r="I967" s="53">
        <v>1655212.86</v>
      </c>
      <c r="J967" s="53">
        <v>97.365462352941179</v>
      </c>
      <c r="K967" s="53">
        <v>0</v>
      </c>
      <c r="L967" s="53">
        <v>0</v>
      </c>
      <c r="M967" s="53">
        <v>1655212.86</v>
      </c>
      <c r="N967" s="53">
        <v>0</v>
      </c>
      <c r="O967" s="53">
        <v>1655212.86</v>
      </c>
      <c r="P967" s="53">
        <v>0</v>
      </c>
      <c r="Q967" s="53">
        <v>0</v>
      </c>
      <c r="R967" s="53">
        <v>0</v>
      </c>
      <c r="S967" s="3" t="s">
        <v>111</v>
      </c>
      <c r="T967" s="3" t="s">
        <v>112</v>
      </c>
      <c r="U967" s="3" t="s">
        <v>113</v>
      </c>
      <c r="V967" s="3" t="s">
        <v>112</v>
      </c>
      <c r="W967" s="3" t="s">
        <v>33</v>
      </c>
      <c r="X967" s="3" t="s">
        <v>114</v>
      </c>
      <c r="Y967" s="3" t="s">
        <v>35</v>
      </c>
      <c r="Z967" s="54">
        <v>45379</v>
      </c>
      <c r="AA967" s="54">
        <v>46022</v>
      </c>
      <c r="AB967" s="3" t="s">
        <v>36</v>
      </c>
      <c r="AC967" s="53">
        <v>700000</v>
      </c>
      <c r="AD967" s="3" t="s">
        <v>113</v>
      </c>
      <c r="AE967" s="3" t="s">
        <v>37</v>
      </c>
    </row>
    <row r="968" spans="1:31" x14ac:dyDescent="0.3">
      <c r="A968" s="3" t="s">
        <v>2078</v>
      </c>
      <c r="B968" s="3" t="s">
        <v>2079</v>
      </c>
      <c r="C968" s="3" t="s">
        <v>1857</v>
      </c>
      <c r="D968" s="53">
        <v>3200000</v>
      </c>
      <c r="E968" s="53">
        <v>3200000</v>
      </c>
      <c r="F968" s="53">
        <v>0</v>
      </c>
      <c r="G968" s="53">
        <v>0</v>
      </c>
      <c r="H968" s="53">
        <v>0</v>
      </c>
      <c r="I968" s="53">
        <v>2624429.7000000002</v>
      </c>
      <c r="J968" s="53">
        <v>82.013428125000004</v>
      </c>
      <c r="K968" s="53">
        <v>0</v>
      </c>
      <c r="L968" s="53">
        <v>0</v>
      </c>
      <c r="M968" s="53">
        <v>2624429.7000000002</v>
      </c>
      <c r="N968" s="53">
        <v>0</v>
      </c>
      <c r="O968" s="53">
        <v>2624429.7000000002</v>
      </c>
      <c r="P968" s="53">
        <v>0</v>
      </c>
      <c r="Q968" s="53">
        <v>0</v>
      </c>
      <c r="R968" s="53">
        <v>0</v>
      </c>
      <c r="S968" s="3" t="s">
        <v>1001</v>
      </c>
      <c r="T968" s="3" t="s">
        <v>100</v>
      </c>
      <c r="U968" s="3" t="s">
        <v>101</v>
      </c>
      <c r="V968" s="3" t="s">
        <v>100</v>
      </c>
      <c r="W968" s="3" t="s">
        <v>33</v>
      </c>
      <c r="X968" s="3" t="s">
        <v>102</v>
      </c>
      <c r="Y968" s="3" t="s">
        <v>83</v>
      </c>
      <c r="Z968" s="54">
        <v>45013</v>
      </c>
      <c r="AA968" s="54">
        <v>45747</v>
      </c>
      <c r="AB968" s="3" t="s">
        <v>36</v>
      </c>
      <c r="AC968" s="53">
        <v>3200000</v>
      </c>
      <c r="AD968" s="3" t="s">
        <v>101</v>
      </c>
      <c r="AE968" s="3" t="s">
        <v>37</v>
      </c>
    </row>
    <row r="969" spans="1:31" x14ac:dyDescent="0.3">
      <c r="A969" s="3" t="s">
        <v>2062</v>
      </c>
      <c r="B969" s="3" t="s">
        <v>2063</v>
      </c>
      <c r="C969" s="3" t="s">
        <v>1855</v>
      </c>
      <c r="D969" s="53">
        <v>680000</v>
      </c>
      <c r="E969" s="53">
        <v>680000</v>
      </c>
      <c r="F969" s="53">
        <v>0</v>
      </c>
      <c r="G969" s="53">
        <v>0</v>
      </c>
      <c r="H969" s="53">
        <v>0</v>
      </c>
      <c r="I969" s="53">
        <v>423806.29</v>
      </c>
      <c r="J969" s="53">
        <v>62.324454411764705</v>
      </c>
      <c r="K969" s="53">
        <v>0</v>
      </c>
      <c r="L969" s="53">
        <v>0</v>
      </c>
      <c r="M969" s="53">
        <v>423806.29</v>
      </c>
      <c r="N969" s="53">
        <v>0</v>
      </c>
      <c r="O969" s="53">
        <v>423806.29</v>
      </c>
      <c r="P969" s="53">
        <v>0</v>
      </c>
      <c r="Q969" s="53">
        <v>0</v>
      </c>
      <c r="R969" s="53">
        <v>0</v>
      </c>
      <c r="S969" s="3" t="s">
        <v>1001</v>
      </c>
      <c r="T969" s="3" t="s">
        <v>57</v>
      </c>
      <c r="U969" s="3" t="s">
        <v>58</v>
      </c>
      <c r="V969" s="3" t="s">
        <v>57</v>
      </c>
      <c r="W969" s="3" t="s">
        <v>33</v>
      </c>
      <c r="X969" s="3" t="s">
        <v>59</v>
      </c>
      <c r="Y969" s="3" t="s">
        <v>86</v>
      </c>
      <c r="Z969" s="54">
        <v>45379</v>
      </c>
      <c r="AA969" s="54">
        <v>46022</v>
      </c>
      <c r="AB969" s="3" t="s">
        <v>36</v>
      </c>
      <c r="AC969" s="53">
        <v>680000</v>
      </c>
      <c r="AD969" s="3" t="s">
        <v>58</v>
      </c>
      <c r="AE969" s="3" t="s">
        <v>37</v>
      </c>
    </row>
    <row r="970" spans="1:31" x14ac:dyDescent="0.3">
      <c r="A970" s="3" t="s">
        <v>2056</v>
      </c>
      <c r="B970" s="3" t="s">
        <v>2057</v>
      </c>
      <c r="C970" s="3" t="s">
        <v>1853</v>
      </c>
      <c r="D970" s="53">
        <v>2500000</v>
      </c>
      <c r="E970" s="53">
        <v>2500000</v>
      </c>
      <c r="F970" s="53">
        <v>0</v>
      </c>
      <c r="G970" s="53">
        <v>0</v>
      </c>
      <c r="H970" s="53">
        <v>0</v>
      </c>
      <c r="I970" s="53">
        <v>2458104.5699999998</v>
      </c>
      <c r="J970" s="53">
        <v>98.324182799999988</v>
      </c>
      <c r="K970" s="53">
        <v>0</v>
      </c>
      <c r="L970" s="53">
        <v>0</v>
      </c>
      <c r="M970" s="53">
        <v>2458104.5699999998</v>
      </c>
      <c r="N970" s="53">
        <v>0</v>
      </c>
      <c r="O970" s="53">
        <v>2458104.5699999998</v>
      </c>
      <c r="P970" s="53">
        <v>0</v>
      </c>
      <c r="Q970" s="53">
        <v>0</v>
      </c>
      <c r="R970" s="53">
        <v>0</v>
      </c>
      <c r="S970" s="3" t="s">
        <v>391</v>
      </c>
      <c r="T970" s="3" t="s">
        <v>31</v>
      </c>
      <c r="U970" s="3" t="s">
        <v>32</v>
      </c>
      <c r="V970" s="3" t="s">
        <v>31</v>
      </c>
      <c r="W970" s="3" t="s">
        <v>33</v>
      </c>
      <c r="X970" s="3" t="s">
        <v>34</v>
      </c>
      <c r="Y970" s="3" t="s">
        <v>35</v>
      </c>
      <c r="Z970" s="54">
        <v>45017</v>
      </c>
      <c r="AA970" s="54">
        <v>45747</v>
      </c>
      <c r="AB970" s="3" t="s">
        <v>36</v>
      </c>
      <c r="AC970" s="53">
        <v>1000000</v>
      </c>
      <c r="AD970" s="3" t="s">
        <v>32</v>
      </c>
      <c r="AE970" s="3" t="s">
        <v>37</v>
      </c>
    </row>
    <row r="971" spans="1:31" x14ac:dyDescent="0.3">
      <c r="A971" s="3" t="s">
        <v>2054</v>
      </c>
      <c r="B971" s="3" t="s">
        <v>2055</v>
      </c>
      <c r="C971" s="3" t="s">
        <v>1853</v>
      </c>
      <c r="D971" s="53">
        <v>2000000</v>
      </c>
      <c r="E971" s="53">
        <v>2000000</v>
      </c>
      <c r="F971" s="53">
        <v>0</v>
      </c>
      <c r="G971" s="53">
        <v>0</v>
      </c>
      <c r="H971" s="53">
        <v>0</v>
      </c>
      <c r="I971" s="53">
        <v>1901435.03</v>
      </c>
      <c r="J971" s="53">
        <v>95.071751500000005</v>
      </c>
      <c r="K971" s="53">
        <v>0</v>
      </c>
      <c r="L971" s="53">
        <v>0</v>
      </c>
      <c r="M971" s="53">
        <v>1901435.03</v>
      </c>
      <c r="N971" s="53">
        <v>0</v>
      </c>
      <c r="O971" s="53">
        <v>1901435.03</v>
      </c>
      <c r="P971" s="53">
        <v>0</v>
      </c>
      <c r="Q971" s="53">
        <v>0</v>
      </c>
      <c r="R971" s="53">
        <v>0</v>
      </c>
      <c r="S971" s="3" t="s">
        <v>391</v>
      </c>
      <c r="T971" s="3" t="s">
        <v>31</v>
      </c>
      <c r="U971" s="3" t="s">
        <v>32</v>
      </c>
      <c r="V971" s="3" t="s">
        <v>31</v>
      </c>
      <c r="W971" s="3" t="s">
        <v>33</v>
      </c>
      <c r="X971" s="3" t="s">
        <v>34</v>
      </c>
      <c r="Y971" s="3" t="s">
        <v>35</v>
      </c>
      <c r="Z971" s="54">
        <v>45017</v>
      </c>
      <c r="AA971" s="54">
        <v>45747</v>
      </c>
      <c r="AB971" s="3" t="s">
        <v>36</v>
      </c>
      <c r="AC971" s="53">
        <v>1000000</v>
      </c>
      <c r="AD971" s="3" t="s">
        <v>32</v>
      </c>
      <c r="AE971" s="3" t="s">
        <v>37</v>
      </c>
    </row>
    <row r="972" spans="1:31" x14ac:dyDescent="0.3">
      <c r="A972" s="3" t="s">
        <v>2052</v>
      </c>
      <c r="B972" s="3" t="s">
        <v>2053</v>
      </c>
      <c r="C972" s="3" t="s">
        <v>1859</v>
      </c>
      <c r="D972" s="53">
        <v>2000000</v>
      </c>
      <c r="E972" s="53">
        <v>2000000</v>
      </c>
      <c r="F972" s="53">
        <v>0</v>
      </c>
      <c r="G972" s="53">
        <v>0</v>
      </c>
      <c r="H972" s="53">
        <v>0</v>
      </c>
      <c r="I972" s="53">
        <v>1669395.92</v>
      </c>
      <c r="J972" s="53">
        <v>83.469796000000002</v>
      </c>
      <c r="K972" s="53">
        <v>0</v>
      </c>
      <c r="L972" s="53">
        <v>0</v>
      </c>
      <c r="M972" s="53">
        <v>1669395.92</v>
      </c>
      <c r="N972" s="53">
        <v>0</v>
      </c>
      <c r="O972" s="53">
        <v>1669395.92</v>
      </c>
      <c r="P972" s="53">
        <v>0</v>
      </c>
      <c r="Q972" s="53">
        <v>0</v>
      </c>
      <c r="R972" s="53">
        <v>0</v>
      </c>
      <c r="S972" s="3" t="s">
        <v>1355</v>
      </c>
      <c r="T972" s="3" t="s">
        <v>162</v>
      </c>
      <c r="U972" s="3" t="s">
        <v>163</v>
      </c>
      <c r="V972" s="3" t="s">
        <v>162</v>
      </c>
      <c r="W972" s="3" t="s">
        <v>33</v>
      </c>
      <c r="X972" s="3" t="s">
        <v>164</v>
      </c>
      <c r="Y972" s="3" t="s">
        <v>35</v>
      </c>
      <c r="Z972" s="54">
        <v>45017</v>
      </c>
      <c r="AA972" s="54">
        <v>45747</v>
      </c>
      <c r="AB972" s="3" t="s">
        <v>36</v>
      </c>
      <c r="AC972" s="53">
        <v>1000000</v>
      </c>
      <c r="AD972" s="3" t="s">
        <v>163</v>
      </c>
      <c r="AE972" s="3" t="s">
        <v>37</v>
      </c>
    </row>
    <row r="973" spans="1:31" x14ac:dyDescent="0.3">
      <c r="A973" s="3" t="s">
        <v>2058</v>
      </c>
      <c r="B973" s="3" t="s">
        <v>2059</v>
      </c>
      <c r="C973" s="3" t="s">
        <v>1853</v>
      </c>
      <c r="D973" s="53">
        <v>3000000</v>
      </c>
      <c r="E973" s="53">
        <v>3000000</v>
      </c>
      <c r="F973" s="53">
        <v>0</v>
      </c>
      <c r="G973" s="53">
        <v>0</v>
      </c>
      <c r="H973" s="53">
        <v>0</v>
      </c>
      <c r="I973" s="53">
        <v>2317236.71</v>
      </c>
      <c r="J973" s="53">
        <v>77.24122366666667</v>
      </c>
      <c r="K973" s="53">
        <v>0</v>
      </c>
      <c r="L973" s="53">
        <v>0</v>
      </c>
      <c r="M973" s="53">
        <v>2258584.21</v>
      </c>
      <c r="N973" s="53">
        <v>58652.5</v>
      </c>
      <c r="O973" s="53">
        <v>2317236.71</v>
      </c>
      <c r="P973" s="53">
        <v>0</v>
      </c>
      <c r="Q973" s="53">
        <v>0</v>
      </c>
      <c r="R973" s="53">
        <v>0</v>
      </c>
      <c r="S973" s="3" t="s">
        <v>391</v>
      </c>
      <c r="T973" s="3" t="s">
        <v>31</v>
      </c>
      <c r="U973" s="3" t="s">
        <v>32</v>
      </c>
      <c r="V973" s="3" t="s">
        <v>31</v>
      </c>
      <c r="W973" s="3" t="s">
        <v>33</v>
      </c>
      <c r="X973" s="3" t="s">
        <v>34</v>
      </c>
      <c r="Y973" s="3" t="s">
        <v>35</v>
      </c>
      <c r="Z973" s="54">
        <v>45017</v>
      </c>
      <c r="AA973" s="54">
        <v>45747</v>
      </c>
      <c r="AB973" s="3" t="s">
        <v>36</v>
      </c>
      <c r="AC973" s="53">
        <v>3000000</v>
      </c>
      <c r="AD973" s="3" t="s">
        <v>32</v>
      </c>
      <c r="AE973" s="3" t="s">
        <v>45</v>
      </c>
    </row>
    <row r="974" spans="1:31" x14ac:dyDescent="0.3">
      <c r="A974" s="3" t="s">
        <v>2064</v>
      </c>
      <c r="B974" s="3" t="s">
        <v>2065</v>
      </c>
      <c r="C974" s="3" t="s">
        <v>1860</v>
      </c>
      <c r="D974" s="53">
        <v>2549997</v>
      </c>
      <c r="E974" s="53">
        <v>2549997</v>
      </c>
      <c r="F974" s="53">
        <v>0</v>
      </c>
      <c r="G974" s="53">
        <v>0</v>
      </c>
      <c r="H974" s="53">
        <v>0</v>
      </c>
      <c r="I974" s="53">
        <v>2524020.7799999998</v>
      </c>
      <c r="J974" s="53">
        <v>98.981323507439413</v>
      </c>
      <c r="K974" s="53">
        <v>0</v>
      </c>
      <c r="L974" s="53">
        <v>0</v>
      </c>
      <c r="M974" s="53">
        <v>2524020.7799999998</v>
      </c>
      <c r="N974" s="53">
        <v>0</v>
      </c>
      <c r="O974" s="53">
        <v>2524020.7799999998</v>
      </c>
      <c r="P974" s="53">
        <v>0</v>
      </c>
      <c r="Q974" s="53">
        <v>0</v>
      </c>
      <c r="R974" s="53">
        <v>0</v>
      </c>
      <c r="S974" s="3" t="s">
        <v>111</v>
      </c>
      <c r="T974" s="3" t="s">
        <v>112</v>
      </c>
      <c r="U974" s="3" t="s">
        <v>113</v>
      </c>
      <c r="V974" s="3" t="s">
        <v>112</v>
      </c>
      <c r="W974" s="3" t="s">
        <v>33</v>
      </c>
      <c r="X974" s="3" t="s">
        <v>114</v>
      </c>
      <c r="Y974" s="3" t="s">
        <v>35</v>
      </c>
      <c r="Z974" s="54">
        <v>45380</v>
      </c>
      <c r="AA974" s="54">
        <v>46022</v>
      </c>
      <c r="AB974" s="3" t="s">
        <v>36</v>
      </c>
      <c r="AC974" s="53">
        <v>2549997</v>
      </c>
      <c r="AD974" s="3" t="s">
        <v>113</v>
      </c>
      <c r="AE974" s="3" t="s">
        <v>37</v>
      </c>
    </row>
    <row r="975" spans="1:31" x14ac:dyDescent="0.3">
      <c r="A975" s="3" t="s">
        <v>2080</v>
      </c>
      <c r="B975" s="3" t="s">
        <v>2081</v>
      </c>
      <c r="C975" s="3" t="s">
        <v>1854</v>
      </c>
      <c r="D975" s="53">
        <v>500000</v>
      </c>
      <c r="E975" s="53">
        <v>500000</v>
      </c>
      <c r="F975" s="53">
        <v>0</v>
      </c>
      <c r="G975" s="53">
        <v>0</v>
      </c>
      <c r="H975" s="53">
        <v>0</v>
      </c>
      <c r="I975" s="53">
        <v>498417.64</v>
      </c>
      <c r="J975" s="53">
        <v>99.68352800000001</v>
      </c>
      <c r="K975" s="53">
        <v>0</v>
      </c>
      <c r="L975" s="53">
        <v>0</v>
      </c>
      <c r="M975" s="53">
        <v>498417.64</v>
      </c>
      <c r="N975" s="53">
        <v>0</v>
      </c>
      <c r="O975" s="53">
        <v>498417.64</v>
      </c>
      <c r="P975" s="53">
        <v>0</v>
      </c>
      <c r="Q975" s="53">
        <v>0</v>
      </c>
      <c r="R975" s="53">
        <v>0</v>
      </c>
      <c r="S975" s="3" t="s">
        <v>72</v>
      </c>
      <c r="T975" s="3" t="s">
        <v>41</v>
      </c>
      <c r="U975" s="3" t="s">
        <v>42</v>
      </c>
      <c r="V975" s="3" t="s">
        <v>41</v>
      </c>
      <c r="W975" s="3" t="s">
        <v>33</v>
      </c>
      <c r="X975" s="3" t="s">
        <v>43</v>
      </c>
      <c r="Y975" s="3" t="s">
        <v>35</v>
      </c>
      <c r="Z975" s="54">
        <v>45381</v>
      </c>
      <c r="AA975" s="54">
        <v>45747</v>
      </c>
      <c r="AB975" s="3" t="s">
        <v>36</v>
      </c>
      <c r="AC975" s="53">
        <v>500000</v>
      </c>
      <c r="AD975" s="3" t="s">
        <v>42</v>
      </c>
      <c r="AE975" s="3" t="s">
        <v>37</v>
      </c>
    </row>
    <row r="976" spans="1:31" x14ac:dyDescent="0.3">
      <c r="A976" s="3" t="s">
        <v>2082</v>
      </c>
      <c r="B976" s="3" t="s">
        <v>2083</v>
      </c>
      <c r="C976" s="3" t="s">
        <v>1854</v>
      </c>
      <c r="D976" s="53">
        <v>3000000</v>
      </c>
      <c r="E976" s="53">
        <v>3000000</v>
      </c>
      <c r="F976" s="53">
        <v>0</v>
      </c>
      <c r="G976" s="53">
        <v>0</v>
      </c>
      <c r="H976" s="53">
        <v>0</v>
      </c>
      <c r="I976" s="53">
        <v>2989907.74</v>
      </c>
      <c r="J976" s="53">
        <v>99.663591333333343</v>
      </c>
      <c r="K976" s="53">
        <v>0</v>
      </c>
      <c r="L976" s="53">
        <v>0</v>
      </c>
      <c r="M976" s="53">
        <v>2989907.74</v>
      </c>
      <c r="N976" s="53">
        <v>0</v>
      </c>
      <c r="O976" s="53">
        <v>2989907.74</v>
      </c>
      <c r="P976" s="53">
        <v>0</v>
      </c>
      <c r="Q976" s="53">
        <v>0</v>
      </c>
      <c r="R976" s="53">
        <v>0</v>
      </c>
      <c r="S976" s="3" t="s">
        <v>72</v>
      </c>
      <c r="T976" s="3" t="s">
        <v>41</v>
      </c>
      <c r="U976" s="3" t="s">
        <v>42</v>
      </c>
      <c r="V976" s="3" t="s">
        <v>41</v>
      </c>
      <c r="W976" s="3" t="s">
        <v>33</v>
      </c>
      <c r="X976" s="3" t="s">
        <v>43</v>
      </c>
      <c r="Y976" s="3" t="s">
        <v>35</v>
      </c>
      <c r="Z976" s="54">
        <v>45381</v>
      </c>
      <c r="AA976" s="54">
        <v>45747</v>
      </c>
      <c r="AB976" s="3" t="s">
        <v>36</v>
      </c>
      <c r="AC976" s="53">
        <v>3000000</v>
      </c>
      <c r="AD976" s="3" t="s">
        <v>42</v>
      </c>
      <c r="AE976" s="3" t="s">
        <v>37</v>
      </c>
    </row>
    <row r="977" spans="1:31" x14ac:dyDescent="0.3">
      <c r="A977" s="3" t="s">
        <v>2084</v>
      </c>
      <c r="B977" s="3" t="s">
        <v>2085</v>
      </c>
      <c r="C977" s="3" t="s">
        <v>1854</v>
      </c>
      <c r="D977" s="53">
        <v>700000</v>
      </c>
      <c r="E977" s="53">
        <v>700000</v>
      </c>
      <c r="F977" s="53">
        <v>0</v>
      </c>
      <c r="G977" s="53">
        <v>0</v>
      </c>
      <c r="H977" s="53">
        <v>0</v>
      </c>
      <c r="I977" s="53">
        <v>696583.18</v>
      </c>
      <c r="J977" s="53">
        <v>99.511882857142865</v>
      </c>
      <c r="K977" s="53">
        <v>0</v>
      </c>
      <c r="L977" s="53">
        <v>0</v>
      </c>
      <c r="M977" s="53">
        <v>696583.18</v>
      </c>
      <c r="N977" s="53">
        <v>0</v>
      </c>
      <c r="O977" s="53">
        <v>696583.18</v>
      </c>
      <c r="P977" s="53">
        <v>0</v>
      </c>
      <c r="Q977" s="53">
        <v>0</v>
      </c>
      <c r="R977" s="53">
        <v>0</v>
      </c>
      <c r="S977" s="3" t="s">
        <v>72</v>
      </c>
      <c r="T977" s="3" t="s">
        <v>41</v>
      </c>
      <c r="U977" s="3" t="s">
        <v>42</v>
      </c>
      <c r="V977" s="3" t="s">
        <v>41</v>
      </c>
      <c r="W977" s="3" t="s">
        <v>33</v>
      </c>
      <c r="X977" s="3" t="s">
        <v>43</v>
      </c>
      <c r="Y977" s="3" t="s">
        <v>35</v>
      </c>
      <c r="Z977" s="54">
        <v>45381</v>
      </c>
      <c r="AA977" s="54">
        <v>45747</v>
      </c>
      <c r="AB977" s="3" t="s">
        <v>36</v>
      </c>
      <c r="AC977" s="53">
        <v>700000</v>
      </c>
      <c r="AD977" s="3" t="s">
        <v>42</v>
      </c>
      <c r="AE977" s="3" t="s">
        <v>37</v>
      </c>
    </row>
    <row r="978" spans="1:31" x14ac:dyDescent="0.3">
      <c r="A978" s="3" t="s">
        <v>2086</v>
      </c>
      <c r="B978" s="3" t="s">
        <v>2087</v>
      </c>
      <c r="C978" s="3" t="s">
        <v>1854</v>
      </c>
      <c r="D978" s="53">
        <v>5000000</v>
      </c>
      <c r="E978" s="53">
        <v>5000000</v>
      </c>
      <c r="F978" s="53">
        <v>0</v>
      </c>
      <c r="G978" s="53">
        <v>0</v>
      </c>
      <c r="H978" s="53">
        <v>0</v>
      </c>
      <c r="I978" s="53">
        <v>4928389.32</v>
      </c>
      <c r="J978" s="53">
        <v>98.567786400000003</v>
      </c>
      <c r="K978" s="53">
        <v>0</v>
      </c>
      <c r="L978" s="53">
        <v>0</v>
      </c>
      <c r="M978" s="53">
        <v>4928389.32</v>
      </c>
      <c r="N978" s="53">
        <v>0</v>
      </c>
      <c r="O978" s="53">
        <v>4928389.32</v>
      </c>
      <c r="P978" s="53">
        <v>0</v>
      </c>
      <c r="Q978" s="53">
        <v>0</v>
      </c>
      <c r="R978" s="53">
        <v>0</v>
      </c>
      <c r="S978" s="3" t="s">
        <v>72</v>
      </c>
      <c r="T978" s="3" t="s">
        <v>41</v>
      </c>
      <c r="U978" s="3" t="s">
        <v>42</v>
      </c>
      <c r="V978" s="3" t="s">
        <v>41</v>
      </c>
      <c r="W978" s="3" t="s">
        <v>33</v>
      </c>
      <c r="X978" s="3" t="s">
        <v>43</v>
      </c>
      <c r="Y978" s="3" t="s">
        <v>35</v>
      </c>
      <c r="Z978" s="54">
        <v>45381</v>
      </c>
      <c r="AA978" s="54">
        <v>45747</v>
      </c>
      <c r="AB978" s="3" t="s">
        <v>36</v>
      </c>
      <c r="AC978" s="53">
        <v>5000000</v>
      </c>
      <c r="AD978" s="3" t="s">
        <v>42</v>
      </c>
      <c r="AE978" s="3" t="s">
        <v>37</v>
      </c>
    </row>
    <row r="979" spans="1:31" x14ac:dyDescent="0.3">
      <c r="A979" s="3" t="s">
        <v>2070</v>
      </c>
      <c r="B979" s="3" t="s">
        <v>2071</v>
      </c>
      <c r="C979" s="3" t="s">
        <v>1843</v>
      </c>
      <c r="D979" s="53">
        <v>0</v>
      </c>
      <c r="E979" s="53">
        <v>0</v>
      </c>
      <c r="F979" s="53">
        <v>0</v>
      </c>
      <c r="G979" s="53">
        <v>0</v>
      </c>
      <c r="H979" s="53">
        <v>0</v>
      </c>
      <c r="I979" s="53">
        <v>0</v>
      </c>
      <c r="J979" s="53" t="e">
        <v>#DIV/0!</v>
      </c>
      <c r="K979" s="53">
        <v>0</v>
      </c>
      <c r="L979" s="53">
        <v>0</v>
      </c>
      <c r="M979" s="53">
        <v>0</v>
      </c>
      <c r="N979" s="53">
        <v>0</v>
      </c>
      <c r="O979" s="53">
        <v>0</v>
      </c>
      <c r="P979" s="53">
        <v>0</v>
      </c>
      <c r="Q979" s="53">
        <v>0</v>
      </c>
      <c r="R979" s="53">
        <v>0</v>
      </c>
      <c r="S979" s="3" t="s">
        <v>1001</v>
      </c>
      <c r="T979" s="3" t="s">
        <v>882</v>
      </c>
      <c r="U979" s="3" t="s">
        <v>883</v>
      </c>
      <c r="V979" s="3" t="s">
        <v>882</v>
      </c>
      <c r="W979" s="3" t="s">
        <v>33</v>
      </c>
      <c r="X979" s="3" t="s">
        <v>884</v>
      </c>
      <c r="Y979" s="3" t="s">
        <v>35</v>
      </c>
      <c r="Z979" s="54">
        <v>45017</v>
      </c>
      <c r="AA979" s="54">
        <v>45747</v>
      </c>
      <c r="AB979" s="3" t="s">
        <v>36</v>
      </c>
      <c r="AC979" s="53">
        <v>15000000</v>
      </c>
      <c r="AD979" s="3" t="s">
        <v>883</v>
      </c>
      <c r="AE979" s="3" t="s">
        <v>37</v>
      </c>
    </row>
    <row r="980" spans="1:31" x14ac:dyDescent="0.3">
      <c r="A980" s="3" t="s">
        <v>2106</v>
      </c>
      <c r="B980" s="3" t="s">
        <v>2107</v>
      </c>
      <c r="C980" s="3" t="s">
        <v>1853</v>
      </c>
      <c r="D980" s="53">
        <v>2000000</v>
      </c>
      <c r="E980" s="53">
        <v>2000000</v>
      </c>
      <c r="F980" s="53">
        <v>0</v>
      </c>
      <c r="G980" s="53">
        <v>0</v>
      </c>
      <c r="H980" s="53">
        <v>0</v>
      </c>
      <c r="I980" s="53">
        <v>1987379.9</v>
      </c>
      <c r="J980" s="53">
        <v>99.368994999999998</v>
      </c>
      <c r="K980" s="53">
        <v>0</v>
      </c>
      <c r="L980" s="53">
        <v>0</v>
      </c>
      <c r="M980" s="53">
        <v>1987379.9</v>
      </c>
      <c r="N980" s="53">
        <v>0</v>
      </c>
      <c r="O980" s="53">
        <v>1987379.9</v>
      </c>
      <c r="P980" s="53">
        <v>0</v>
      </c>
      <c r="Q980" s="53">
        <v>0</v>
      </c>
      <c r="R980" s="53">
        <v>0</v>
      </c>
      <c r="S980" s="3" t="s">
        <v>30</v>
      </c>
      <c r="T980" s="3" t="s">
        <v>31</v>
      </c>
      <c r="U980" s="3" t="s">
        <v>32</v>
      </c>
      <c r="V980" s="3" t="s">
        <v>31</v>
      </c>
      <c r="W980" s="3" t="s">
        <v>33</v>
      </c>
      <c r="X980" s="3" t="s">
        <v>34</v>
      </c>
      <c r="Y980" s="3" t="s">
        <v>35</v>
      </c>
      <c r="Z980" s="54">
        <v>45381</v>
      </c>
      <c r="AA980" s="54">
        <v>45747</v>
      </c>
      <c r="AB980" s="3" t="s">
        <v>36</v>
      </c>
      <c r="AC980" s="53">
        <v>2100000</v>
      </c>
      <c r="AD980" s="3" t="s">
        <v>32</v>
      </c>
      <c r="AE980" s="3" t="s">
        <v>37</v>
      </c>
    </row>
    <row r="981" spans="1:31" x14ac:dyDescent="0.3">
      <c r="A981" s="3" t="s">
        <v>2094</v>
      </c>
      <c r="B981" s="3" t="s">
        <v>2095</v>
      </c>
      <c r="C981" s="3" t="s">
        <v>1853</v>
      </c>
      <c r="D981" s="53">
        <v>500000</v>
      </c>
      <c r="E981" s="53">
        <v>500000</v>
      </c>
      <c r="F981" s="53">
        <v>0</v>
      </c>
      <c r="G981" s="53">
        <v>0</v>
      </c>
      <c r="H981" s="53">
        <v>0</v>
      </c>
      <c r="I981" s="53">
        <v>474242.89</v>
      </c>
      <c r="J981" s="53">
        <v>94.848578000000003</v>
      </c>
      <c r="K981" s="53">
        <v>0</v>
      </c>
      <c r="L981" s="53">
        <v>0</v>
      </c>
      <c r="M981" s="53">
        <v>474242.89</v>
      </c>
      <c r="N981" s="53">
        <v>0</v>
      </c>
      <c r="O981" s="53">
        <v>474242.89</v>
      </c>
      <c r="P981" s="53">
        <v>0</v>
      </c>
      <c r="Q981" s="53">
        <v>0</v>
      </c>
      <c r="R981" s="53">
        <v>0</v>
      </c>
      <c r="S981" s="3" t="s">
        <v>30</v>
      </c>
      <c r="T981" s="3" t="s">
        <v>31</v>
      </c>
      <c r="U981" s="3" t="s">
        <v>32</v>
      </c>
      <c r="V981" s="3" t="s">
        <v>31</v>
      </c>
      <c r="W981" s="3" t="s">
        <v>33</v>
      </c>
      <c r="X981" s="3" t="s">
        <v>34</v>
      </c>
      <c r="Y981" s="3" t="s">
        <v>35</v>
      </c>
      <c r="Z981" s="54">
        <v>45381</v>
      </c>
      <c r="AA981" s="54">
        <v>45747</v>
      </c>
      <c r="AB981" s="3" t="s">
        <v>36</v>
      </c>
      <c r="AC981" s="53">
        <v>500000</v>
      </c>
      <c r="AD981" s="3" t="s">
        <v>32</v>
      </c>
      <c r="AE981" s="3" t="s">
        <v>37</v>
      </c>
    </row>
    <row r="982" spans="1:31" x14ac:dyDescent="0.3">
      <c r="A982" s="3" t="s">
        <v>2088</v>
      </c>
      <c r="B982" s="3" t="s">
        <v>2089</v>
      </c>
      <c r="C982" s="3" t="s">
        <v>1853</v>
      </c>
      <c r="D982" s="53">
        <v>495000</v>
      </c>
      <c r="E982" s="53">
        <v>495000</v>
      </c>
      <c r="F982" s="53">
        <v>0</v>
      </c>
      <c r="G982" s="53">
        <v>0</v>
      </c>
      <c r="H982" s="53">
        <v>0</v>
      </c>
      <c r="I982" s="53">
        <v>490983.25</v>
      </c>
      <c r="J982" s="53">
        <v>99.188535353535357</v>
      </c>
      <c r="K982" s="53">
        <v>0</v>
      </c>
      <c r="L982" s="53">
        <v>0</v>
      </c>
      <c r="M982" s="53">
        <v>490983.25</v>
      </c>
      <c r="N982" s="53">
        <v>0</v>
      </c>
      <c r="O982" s="53">
        <v>490983.25</v>
      </c>
      <c r="P982" s="53">
        <v>0</v>
      </c>
      <c r="Q982" s="53">
        <v>0</v>
      </c>
      <c r="R982" s="53">
        <v>0</v>
      </c>
      <c r="S982" s="3" t="s">
        <v>30</v>
      </c>
      <c r="T982" s="3" t="s">
        <v>31</v>
      </c>
      <c r="U982" s="3" t="s">
        <v>32</v>
      </c>
      <c r="V982" s="3" t="s">
        <v>31</v>
      </c>
      <c r="W982" s="3" t="s">
        <v>33</v>
      </c>
      <c r="X982" s="3" t="s">
        <v>34</v>
      </c>
      <c r="Y982" s="3" t="s">
        <v>35</v>
      </c>
      <c r="Z982" s="54">
        <v>45381</v>
      </c>
      <c r="AA982" s="54">
        <v>45747</v>
      </c>
      <c r="AB982" s="3" t="s">
        <v>36</v>
      </c>
      <c r="AC982" s="53">
        <v>495000</v>
      </c>
      <c r="AD982" s="3" t="s">
        <v>32</v>
      </c>
      <c r="AE982" s="3" t="s">
        <v>37</v>
      </c>
    </row>
    <row r="983" spans="1:31" x14ac:dyDescent="0.3">
      <c r="A983" s="3" t="s">
        <v>2072</v>
      </c>
      <c r="B983" s="3" t="s">
        <v>2073</v>
      </c>
      <c r="C983" s="3" t="s">
        <v>1843</v>
      </c>
      <c r="D983" s="53">
        <v>0</v>
      </c>
      <c r="E983" s="53">
        <v>0</v>
      </c>
      <c r="F983" s="53">
        <v>0</v>
      </c>
      <c r="G983" s="53">
        <v>0</v>
      </c>
      <c r="H983" s="53">
        <v>0</v>
      </c>
      <c r="I983" s="53">
        <v>0</v>
      </c>
      <c r="J983" s="53" t="e">
        <v>#DIV/0!</v>
      </c>
      <c r="K983" s="53">
        <v>0</v>
      </c>
      <c r="L983" s="53">
        <v>0</v>
      </c>
      <c r="M983" s="53">
        <v>0</v>
      </c>
      <c r="N983" s="53">
        <v>0</v>
      </c>
      <c r="O983" s="53">
        <v>0</v>
      </c>
      <c r="P983" s="53">
        <v>0</v>
      </c>
      <c r="Q983" s="53">
        <v>0</v>
      </c>
      <c r="R983" s="53">
        <v>0</v>
      </c>
      <c r="S983" s="3" t="s">
        <v>1917</v>
      </c>
      <c r="T983" s="3" t="s">
        <v>882</v>
      </c>
      <c r="U983" s="3" t="s">
        <v>883</v>
      </c>
      <c r="V983" s="3" t="s">
        <v>882</v>
      </c>
      <c r="W983" s="3" t="s">
        <v>33</v>
      </c>
      <c r="X983" s="3" t="s">
        <v>884</v>
      </c>
      <c r="Y983" s="3" t="s">
        <v>35</v>
      </c>
      <c r="Z983" s="54">
        <v>45017</v>
      </c>
      <c r="AA983" s="54">
        <v>45747</v>
      </c>
      <c r="AB983" s="3" t="s">
        <v>36</v>
      </c>
      <c r="AC983" s="53">
        <v>29200000</v>
      </c>
      <c r="AD983" s="3" t="s">
        <v>883</v>
      </c>
      <c r="AE983" s="3" t="s">
        <v>37</v>
      </c>
    </row>
    <row r="984" spans="1:31" x14ac:dyDescent="0.3">
      <c r="A984" s="3" t="s">
        <v>2074</v>
      </c>
      <c r="B984" s="3" t="s">
        <v>2075</v>
      </c>
      <c r="C984" s="3" t="s">
        <v>1843</v>
      </c>
      <c r="D984" s="53">
        <v>0</v>
      </c>
      <c r="E984" s="53">
        <v>0</v>
      </c>
      <c r="F984" s="53">
        <v>0</v>
      </c>
      <c r="G984" s="53">
        <v>0</v>
      </c>
      <c r="H984" s="53">
        <v>0</v>
      </c>
      <c r="I984" s="53">
        <v>0</v>
      </c>
      <c r="J984" s="53" t="e">
        <v>#DIV/0!</v>
      </c>
      <c r="K984" s="53">
        <v>0</v>
      </c>
      <c r="L984" s="53">
        <v>0</v>
      </c>
      <c r="M984" s="53">
        <v>0</v>
      </c>
      <c r="N984" s="53">
        <v>0</v>
      </c>
      <c r="O984" s="53">
        <v>0</v>
      </c>
      <c r="P984" s="53">
        <v>0</v>
      </c>
      <c r="Q984" s="53">
        <v>0</v>
      </c>
      <c r="R984" s="53">
        <v>0</v>
      </c>
      <c r="S984" s="3" t="s">
        <v>1917</v>
      </c>
      <c r="T984" s="3" t="s">
        <v>882</v>
      </c>
      <c r="U984" s="3" t="s">
        <v>883</v>
      </c>
      <c r="V984" s="3" t="s">
        <v>882</v>
      </c>
      <c r="W984" s="3" t="s">
        <v>33</v>
      </c>
      <c r="X984" s="3" t="s">
        <v>884</v>
      </c>
      <c r="Y984" s="3" t="s">
        <v>35</v>
      </c>
      <c r="Z984" s="54">
        <v>45017</v>
      </c>
      <c r="AA984" s="54">
        <v>45747</v>
      </c>
      <c r="AB984" s="3" t="s">
        <v>36</v>
      </c>
      <c r="AC984" s="53">
        <v>12000000</v>
      </c>
      <c r="AD984" s="3" t="s">
        <v>883</v>
      </c>
      <c r="AE984" s="3" t="s">
        <v>37</v>
      </c>
    </row>
    <row r="985" spans="1:31" x14ac:dyDescent="0.3">
      <c r="A985" s="3" t="s">
        <v>2076</v>
      </c>
      <c r="B985" s="3" t="s">
        <v>2077</v>
      </c>
      <c r="C985" s="3" t="s">
        <v>1853</v>
      </c>
      <c r="D985" s="53">
        <v>850000</v>
      </c>
      <c r="E985" s="53">
        <v>850000</v>
      </c>
      <c r="F985" s="53">
        <v>0</v>
      </c>
      <c r="G985" s="53">
        <v>0</v>
      </c>
      <c r="H985" s="53">
        <v>0</v>
      </c>
      <c r="I985" s="53">
        <v>642876.47</v>
      </c>
      <c r="J985" s="53">
        <v>75.632525882352937</v>
      </c>
      <c r="K985" s="53">
        <v>0</v>
      </c>
      <c r="L985" s="53">
        <v>0</v>
      </c>
      <c r="M985" s="53">
        <v>642876.47</v>
      </c>
      <c r="N985" s="53">
        <v>0</v>
      </c>
      <c r="O985" s="53">
        <v>642876.47</v>
      </c>
      <c r="P985" s="53">
        <v>0</v>
      </c>
      <c r="Q985" s="53">
        <v>0</v>
      </c>
      <c r="R985" s="53">
        <v>0</v>
      </c>
      <c r="S985" s="3" t="s">
        <v>391</v>
      </c>
      <c r="T985" s="3" t="s">
        <v>31</v>
      </c>
      <c r="U985" s="3" t="s">
        <v>32</v>
      </c>
      <c r="V985" s="3" t="s">
        <v>31</v>
      </c>
      <c r="W985" s="3" t="s">
        <v>33</v>
      </c>
      <c r="X985" s="3" t="s">
        <v>34</v>
      </c>
      <c r="Y985" s="3" t="s">
        <v>44</v>
      </c>
      <c r="Z985" s="54">
        <v>45017</v>
      </c>
      <c r="AA985" s="54">
        <v>45747</v>
      </c>
      <c r="AB985" s="3" t="s">
        <v>36</v>
      </c>
      <c r="AC985" s="53">
        <v>850000</v>
      </c>
      <c r="AD985" s="3" t="s">
        <v>32</v>
      </c>
      <c r="AE985" s="3" t="s">
        <v>37</v>
      </c>
    </row>
    <row r="986" spans="1:31" x14ac:dyDescent="0.3">
      <c r="A986" s="3" t="s">
        <v>2090</v>
      </c>
      <c r="B986" s="3" t="s">
        <v>2091</v>
      </c>
      <c r="C986" s="3" t="s">
        <v>1857</v>
      </c>
      <c r="D986" s="53">
        <v>0</v>
      </c>
      <c r="E986" s="53">
        <v>0</v>
      </c>
      <c r="F986" s="53">
        <v>0</v>
      </c>
      <c r="G986" s="53">
        <v>0</v>
      </c>
      <c r="H986" s="53">
        <v>0</v>
      </c>
      <c r="I986" s="53">
        <v>0</v>
      </c>
      <c r="J986" s="53" t="e">
        <v>#DIV/0!</v>
      </c>
      <c r="K986" s="53">
        <v>0</v>
      </c>
      <c r="L986" s="53">
        <v>0</v>
      </c>
      <c r="M986" s="53">
        <v>0</v>
      </c>
      <c r="N986" s="53">
        <v>0</v>
      </c>
      <c r="O986" s="53">
        <v>0</v>
      </c>
      <c r="P986" s="53">
        <v>0</v>
      </c>
      <c r="Q986" s="53">
        <v>0</v>
      </c>
      <c r="R986" s="53">
        <v>0</v>
      </c>
      <c r="S986" s="3" t="s">
        <v>1001</v>
      </c>
      <c r="T986" s="3" t="s">
        <v>100</v>
      </c>
      <c r="U986" s="3" t="s">
        <v>101</v>
      </c>
      <c r="V986" s="3" t="s">
        <v>100</v>
      </c>
      <c r="W986" s="3" t="s">
        <v>33</v>
      </c>
      <c r="X986" s="3" t="s">
        <v>102</v>
      </c>
      <c r="Y986" s="3" t="s">
        <v>989</v>
      </c>
      <c r="Z986" s="54">
        <v>45381</v>
      </c>
      <c r="AA986" s="54">
        <v>45747</v>
      </c>
      <c r="AB986" s="3" t="s">
        <v>36</v>
      </c>
      <c r="AC986" s="53">
        <v>75000000</v>
      </c>
      <c r="AD986" s="3" t="s">
        <v>101</v>
      </c>
      <c r="AE986" s="3" t="s">
        <v>37</v>
      </c>
    </row>
    <row r="987" spans="1:31" x14ac:dyDescent="0.3">
      <c r="A987" s="3" t="s">
        <v>2092</v>
      </c>
      <c r="B987" s="3" t="s">
        <v>2093</v>
      </c>
      <c r="C987" s="3" t="s">
        <v>1856</v>
      </c>
      <c r="D987" s="53">
        <v>800000</v>
      </c>
      <c r="E987" s="53">
        <v>800000</v>
      </c>
      <c r="F987" s="53">
        <v>0</v>
      </c>
      <c r="G987" s="53">
        <v>0</v>
      </c>
      <c r="H987" s="53">
        <v>0</v>
      </c>
      <c r="I987" s="53">
        <v>771760.53</v>
      </c>
      <c r="J987" s="53">
        <v>96.470066250000002</v>
      </c>
      <c r="K987" s="53">
        <v>0</v>
      </c>
      <c r="L987" s="53">
        <v>0</v>
      </c>
      <c r="M987" s="53">
        <v>771760.53</v>
      </c>
      <c r="N987" s="53">
        <v>0</v>
      </c>
      <c r="O987" s="53">
        <v>771760.53</v>
      </c>
      <c r="P987" s="53">
        <v>0</v>
      </c>
      <c r="Q987" s="53">
        <v>0</v>
      </c>
      <c r="R987" s="53">
        <v>0</v>
      </c>
      <c r="S987" s="3" t="s">
        <v>881</v>
      </c>
      <c r="T987" s="3" t="s">
        <v>76</v>
      </c>
      <c r="U987" s="3" t="s">
        <v>77</v>
      </c>
      <c r="V987" s="3" t="s">
        <v>76</v>
      </c>
      <c r="W987" s="3" t="s">
        <v>33</v>
      </c>
      <c r="X987" s="3" t="s">
        <v>78</v>
      </c>
      <c r="Y987" s="3" t="s">
        <v>44</v>
      </c>
      <c r="Z987" s="54">
        <v>45382</v>
      </c>
      <c r="AA987" s="54">
        <v>45930</v>
      </c>
      <c r="AB987" s="3" t="s">
        <v>36</v>
      </c>
      <c r="AC987" s="53">
        <v>800000</v>
      </c>
      <c r="AD987" s="3" t="s">
        <v>77</v>
      </c>
      <c r="AE987" s="3" t="s">
        <v>37</v>
      </c>
    </row>
    <row r="988" spans="1:31" x14ac:dyDescent="0.3">
      <c r="A988" s="3" t="s">
        <v>2096</v>
      </c>
      <c r="B988" s="3" t="s">
        <v>2097</v>
      </c>
      <c r="C988" s="3" t="s">
        <v>1853</v>
      </c>
      <c r="D988" s="53">
        <v>1000000</v>
      </c>
      <c r="E988" s="53">
        <v>1000000</v>
      </c>
      <c r="F988" s="53">
        <v>0</v>
      </c>
      <c r="G988" s="53">
        <v>0</v>
      </c>
      <c r="H988" s="53">
        <v>0</v>
      </c>
      <c r="I988" s="53">
        <v>998198.3</v>
      </c>
      <c r="J988" s="53">
        <v>99.81983000000001</v>
      </c>
      <c r="K988" s="53">
        <v>0</v>
      </c>
      <c r="L988" s="53">
        <v>0</v>
      </c>
      <c r="M988" s="53">
        <v>998198.3</v>
      </c>
      <c r="N988" s="53">
        <v>0</v>
      </c>
      <c r="O988" s="53">
        <v>998198.3</v>
      </c>
      <c r="P988" s="53">
        <v>0</v>
      </c>
      <c r="Q988" s="53">
        <v>0</v>
      </c>
      <c r="R988" s="53">
        <v>0</v>
      </c>
      <c r="S988" s="3" t="s">
        <v>30</v>
      </c>
      <c r="T988" s="3" t="s">
        <v>31</v>
      </c>
      <c r="U988" s="3" t="s">
        <v>32</v>
      </c>
      <c r="V988" s="3" t="s">
        <v>31</v>
      </c>
      <c r="W988" s="3" t="s">
        <v>33</v>
      </c>
      <c r="X988" s="3" t="s">
        <v>34</v>
      </c>
      <c r="Y988" s="3" t="s">
        <v>35</v>
      </c>
      <c r="Z988" s="54">
        <v>45382</v>
      </c>
      <c r="AA988" s="54">
        <v>45747</v>
      </c>
      <c r="AB988" s="3" t="s">
        <v>36</v>
      </c>
      <c r="AC988" s="53">
        <v>1000000</v>
      </c>
      <c r="AD988" s="3" t="s">
        <v>32</v>
      </c>
      <c r="AE988" s="3" t="s">
        <v>37</v>
      </c>
    </row>
    <row r="989" spans="1:31" x14ac:dyDescent="0.3">
      <c r="A989" s="3" t="s">
        <v>2102</v>
      </c>
      <c r="B989" s="3" t="s">
        <v>2103</v>
      </c>
      <c r="C989" s="3" t="s">
        <v>1858</v>
      </c>
      <c r="D989" s="53">
        <v>2500000</v>
      </c>
      <c r="E989" s="53">
        <v>2500000</v>
      </c>
      <c r="F989" s="53">
        <v>0</v>
      </c>
      <c r="G989" s="53">
        <v>0</v>
      </c>
      <c r="H989" s="53">
        <v>0</v>
      </c>
      <c r="I989" s="53">
        <v>2282768.27</v>
      </c>
      <c r="J989" s="53">
        <v>91.310730800000002</v>
      </c>
      <c r="K989" s="53">
        <v>0</v>
      </c>
      <c r="L989" s="53">
        <v>0</v>
      </c>
      <c r="M989" s="53">
        <v>2282768.27</v>
      </c>
      <c r="N989" s="53">
        <v>0</v>
      </c>
      <c r="O989" s="53">
        <v>2282768.27</v>
      </c>
      <c r="P989" s="53">
        <v>0</v>
      </c>
      <c r="Q989" s="53">
        <v>0</v>
      </c>
      <c r="R989" s="53">
        <v>0</v>
      </c>
      <c r="S989" s="3" t="s">
        <v>1231</v>
      </c>
      <c r="T989" s="3" t="s">
        <v>51</v>
      </c>
      <c r="U989" s="3" t="s">
        <v>52</v>
      </c>
      <c r="V989" s="3" t="s">
        <v>51</v>
      </c>
      <c r="W989" s="3" t="s">
        <v>33</v>
      </c>
      <c r="X989" s="3" t="s">
        <v>53</v>
      </c>
      <c r="Y989" s="3" t="s">
        <v>35</v>
      </c>
      <c r="Z989" s="54">
        <v>45383</v>
      </c>
      <c r="AA989" s="54">
        <v>45747</v>
      </c>
      <c r="AB989" s="3" t="s">
        <v>36</v>
      </c>
      <c r="AC989" s="53">
        <v>2500000</v>
      </c>
      <c r="AD989" s="3" t="s">
        <v>52</v>
      </c>
      <c r="AE989" s="3" t="s">
        <v>37</v>
      </c>
    </row>
    <row r="990" spans="1:31" x14ac:dyDescent="0.3">
      <c r="A990" s="3" t="s">
        <v>2104</v>
      </c>
      <c r="B990" s="3" t="s">
        <v>2105</v>
      </c>
      <c r="C990" s="3" t="s">
        <v>1854</v>
      </c>
      <c r="D990" s="53">
        <v>5100000</v>
      </c>
      <c r="E990" s="53">
        <v>5100000</v>
      </c>
      <c r="F990" s="53">
        <v>0</v>
      </c>
      <c r="G990" s="53">
        <v>0</v>
      </c>
      <c r="H990" s="53">
        <v>0</v>
      </c>
      <c r="I990" s="53">
        <v>4959765.01</v>
      </c>
      <c r="J990" s="53">
        <v>97.25029431372549</v>
      </c>
      <c r="K990" s="53">
        <v>0</v>
      </c>
      <c r="L990" s="53">
        <v>0</v>
      </c>
      <c r="M990" s="53">
        <v>4959765.01</v>
      </c>
      <c r="N990" s="53">
        <v>0</v>
      </c>
      <c r="O990" s="53">
        <v>4959765.01</v>
      </c>
      <c r="P990" s="53">
        <v>0</v>
      </c>
      <c r="Q990" s="53">
        <v>0</v>
      </c>
      <c r="R990" s="53">
        <v>0</v>
      </c>
      <c r="S990" s="3" t="s">
        <v>72</v>
      </c>
      <c r="T990" s="3" t="s">
        <v>41</v>
      </c>
      <c r="U990" s="3" t="s">
        <v>42</v>
      </c>
      <c r="V990" s="3" t="s">
        <v>41</v>
      </c>
      <c r="W990" s="3" t="s">
        <v>33</v>
      </c>
      <c r="X990" s="3" t="s">
        <v>43</v>
      </c>
      <c r="Y990" s="3" t="s">
        <v>35</v>
      </c>
      <c r="Z990" s="54">
        <v>45382</v>
      </c>
      <c r="AA990" s="54">
        <v>45747</v>
      </c>
      <c r="AB990" s="3" t="s">
        <v>36</v>
      </c>
      <c r="AC990" s="53">
        <v>5100000</v>
      </c>
      <c r="AD990" s="3" t="s">
        <v>42</v>
      </c>
      <c r="AE990" s="3" t="s">
        <v>37</v>
      </c>
    </row>
    <row r="991" spans="1:31" x14ac:dyDescent="0.3">
      <c r="A991" s="3" t="s">
        <v>2098</v>
      </c>
      <c r="B991" s="3" t="s">
        <v>2099</v>
      </c>
      <c r="C991" s="3" t="s">
        <v>1859</v>
      </c>
      <c r="D991" s="53">
        <v>1000000</v>
      </c>
      <c r="E991" s="53">
        <v>1000000</v>
      </c>
      <c r="F991" s="53">
        <v>0</v>
      </c>
      <c r="G991" s="53">
        <v>0</v>
      </c>
      <c r="H991" s="53">
        <v>0</v>
      </c>
      <c r="I991" s="53">
        <v>991361.73</v>
      </c>
      <c r="J991" s="53">
        <v>99.136172999999999</v>
      </c>
      <c r="K991" s="53">
        <v>0</v>
      </c>
      <c r="L991" s="53">
        <v>0</v>
      </c>
      <c r="M991" s="53">
        <v>991361.73</v>
      </c>
      <c r="N991" s="53">
        <v>0</v>
      </c>
      <c r="O991" s="53">
        <v>991361.73</v>
      </c>
      <c r="P991" s="53">
        <v>0</v>
      </c>
      <c r="Q991" s="53">
        <v>0</v>
      </c>
      <c r="R991" s="53">
        <v>0</v>
      </c>
      <c r="S991" s="3" t="s">
        <v>1355</v>
      </c>
      <c r="T991" s="3" t="s">
        <v>162</v>
      </c>
      <c r="U991" s="3" t="s">
        <v>163</v>
      </c>
      <c r="V991" s="3" t="s">
        <v>162</v>
      </c>
      <c r="W991" s="3" t="s">
        <v>33</v>
      </c>
      <c r="X991" s="3" t="s">
        <v>164</v>
      </c>
      <c r="Y991" s="3" t="s">
        <v>35</v>
      </c>
      <c r="Z991" s="54">
        <v>45017</v>
      </c>
      <c r="AA991" s="54">
        <v>45747</v>
      </c>
      <c r="AB991" s="3" t="s">
        <v>36</v>
      </c>
      <c r="AC991" s="53">
        <v>1000000</v>
      </c>
      <c r="AD991" s="3" t="s">
        <v>163</v>
      </c>
      <c r="AE991" s="3" t="s">
        <v>37</v>
      </c>
    </row>
    <row r="992" spans="1:31" x14ac:dyDescent="0.3">
      <c r="A992" s="3" t="s">
        <v>2100</v>
      </c>
      <c r="B992" s="3" t="s">
        <v>2101</v>
      </c>
      <c r="C992" s="3" t="s">
        <v>1854</v>
      </c>
      <c r="D992" s="53">
        <v>1000000</v>
      </c>
      <c r="E992" s="53">
        <v>1000000</v>
      </c>
      <c r="F992" s="53">
        <v>0</v>
      </c>
      <c r="G992" s="53">
        <v>0</v>
      </c>
      <c r="H992" s="53">
        <v>0</v>
      </c>
      <c r="I992" s="53">
        <v>998453.46</v>
      </c>
      <c r="J992" s="53">
        <v>99.845345999999992</v>
      </c>
      <c r="K992" s="53">
        <v>0</v>
      </c>
      <c r="L992" s="53">
        <v>0</v>
      </c>
      <c r="M992" s="53">
        <v>998453.46</v>
      </c>
      <c r="N992" s="53">
        <v>0</v>
      </c>
      <c r="O992" s="53">
        <v>998453.46</v>
      </c>
      <c r="P992" s="53">
        <v>0</v>
      </c>
      <c r="Q992" s="53">
        <v>0</v>
      </c>
      <c r="R992" s="53">
        <v>0</v>
      </c>
      <c r="S992" s="3" t="s">
        <v>72</v>
      </c>
      <c r="T992" s="3" t="s">
        <v>41</v>
      </c>
      <c r="U992" s="3" t="s">
        <v>42</v>
      </c>
      <c r="V992" s="3" t="s">
        <v>41</v>
      </c>
      <c r="W992" s="3" t="s">
        <v>33</v>
      </c>
      <c r="X992" s="3" t="s">
        <v>43</v>
      </c>
      <c r="Y992" s="3" t="s">
        <v>35</v>
      </c>
      <c r="Z992" s="54">
        <v>45382</v>
      </c>
      <c r="AA992" s="54">
        <v>45747</v>
      </c>
      <c r="AB992" s="3" t="s">
        <v>36</v>
      </c>
      <c r="AC992" s="53">
        <v>1000000</v>
      </c>
      <c r="AD992" s="3" t="s">
        <v>42</v>
      </c>
      <c r="AE992" s="3" t="s">
        <v>37</v>
      </c>
    </row>
    <row r="993" spans="1:31" x14ac:dyDescent="0.3">
      <c r="A993" s="3" t="s">
        <v>2116</v>
      </c>
      <c r="B993" s="3" t="s">
        <v>2117</v>
      </c>
      <c r="C993" s="3" t="s">
        <v>1855</v>
      </c>
      <c r="D993" s="53">
        <v>7000000</v>
      </c>
      <c r="E993" s="53">
        <v>7000000</v>
      </c>
      <c r="F993" s="53">
        <v>2579.61</v>
      </c>
      <c r="G993" s="53">
        <v>0</v>
      </c>
      <c r="H993" s="53">
        <v>0</v>
      </c>
      <c r="I993" s="53">
        <v>6990084.96</v>
      </c>
      <c r="J993" s="53">
        <v>99.858356571428573</v>
      </c>
      <c r="K993" s="53">
        <v>0</v>
      </c>
      <c r="L993" s="53">
        <v>0</v>
      </c>
      <c r="M993" s="53">
        <v>6990084.96</v>
      </c>
      <c r="N993" s="53">
        <v>0</v>
      </c>
      <c r="O993" s="53">
        <v>6992664.5700000003</v>
      </c>
      <c r="P993" s="53">
        <v>0</v>
      </c>
      <c r="Q993" s="53">
        <v>0</v>
      </c>
      <c r="R993" s="53">
        <v>0</v>
      </c>
      <c r="S993" s="3" t="s">
        <v>286</v>
      </c>
      <c r="T993" s="3" t="s">
        <v>57</v>
      </c>
      <c r="U993" s="3" t="s">
        <v>58</v>
      </c>
      <c r="V993" s="3" t="s">
        <v>57</v>
      </c>
      <c r="W993" s="3" t="s">
        <v>33</v>
      </c>
      <c r="X993" s="3" t="s">
        <v>59</v>
      </c>
      <c r="Y993" s="3" t="s">
        <v>35</v>
      </c>
      <c r="Z993" s="54">
        <v>45382</v>
      </c>
      <c r="AA993" s="54">
        <v>45930</v>
      </c>
      <c r="AB993" s="3" t="s">
        <v>36</v>
      </c>
      <c r="AC993" s="53">
        <v>7000000</v>
      </c>
      <c r="AD993" s="3" t="s">
        <v>58</v>
      </c>
      <c r="AE993" s="3" t="s">
        <v>45</v>
      </c>
    </row>
    <row r="994" spans="1:31" x14ac:dyDescent="0.3">
      <c r="A994" s="3" t="s">
        <v>2120</v>
      </c>
      <c r="B994" s="3" t="s">
        <v>2121</v>
      </c>
      <c r="C994" s="3" t="s">
        <v>1856</v>
      </c>
      <c r="D994" s="53">
        <v>500000</v>
      </c>
      <c r="E994" s="53">
        <v>500000</v>
      </c>
      <c r="F994" s="53">
        <v>0</v>
      </c>
      <c r="G994" s="53">
        <v>0</v>
      </c>
      <c r="H994" s="53">
        <v>0</v>
      </c>
      <c r="I994" s="53">
        <v>486286.63</v>
      </c>
      <c r="J994" s="53">
        <v>97.257326000000006</v>
      </c>
      <c r="K994" s="53">
        <v>0</v>
      </c>
      <c r="L994" s="53">
        <v>0</v>
      </c>
      <c r="M994" s="53">
        <v>486286.63</v>
      </c>
      <c r="N994" s="53">
        <v>0</v>
      </c>
      <c r="O994" s="53">
        <v>486286.63</v>
      </c>
      <c r="P994" s="53">
        <v>0</v>
      </c>
      <c r="Q994" s="53">
        <v>0</v>
      </c>
      <c r="R994" s="53">
        <v>0</v>
      </c>
      <c r="S994" s="3" t="s">
        <v>881</v>
      </c>
      <c r="T994" s="3" t="s">
        <v>76</v>
      </c>
      <c r="U994" s="3" t="s">
        <v>77</v>
      </c>
      <c r="V994" s="3" t="s">
        <v>76</v>
      </c>
      <c r="W994" s="3" t="s">
        <v>33</v>
      </c>
      <c r="X994" s="3" t="s">
        <v>78</v>
      </c>
      <c r="Y994" s="3" t="s">
        <v>35</v>
      </c>
      <c r="Z994" s="54">
        <v>45382</v>
      </c>
      <c r="AA994" s="54">
        <v>46112</v>
      </c>
      <c r="AB994" s="3" t="s">
        <v>36</v>
      </c>
      <c r="AC994" s="53">
        <v>500000</v>
      </c>
      <c r="AD994" s="3" t="s">
        <v>77</v>
      </c>
      <c r="AE994" s="3" t="s">
        <v>37</v>
      </c>
    </row>
    <row r="995" spans="1:31" x14ac:dyDescent="0.3">
      <c r="A995" s="3" t="s">
        <v>2118</v>
      </c>
      <c r="B995" s="3" t="s">
        <v>2119</v>
      </c>
      <c r="C995" s="3" t="s">
        <v>1856</v>
      </c>
      <c r="D995" s="53">
        <v>2200000</v>
      </c>
      <c r="E995" s="53">
        <v>2200000</v>
      </c>
      <c r="F995" s="53">
        <v>0</v>
      </c>
      <c r="G995" s="53">
        <v>0</v>
      </c>
      <c r="H995" s="53">
        <v>0</v>
      </c>
      <c r="I995" s="53">
        <v>2129337.9700000002</v>
      </c>
      <c r="J995" s="53">
        <v>96.788089545454554</v>
      </c>
      <c r="K995" s="53">
        <v>0</v>
      </c>
      <c r="L995" s="53">
        <v>0</v>
      </c>
      <c r="M995" s="53">
        <v>2129337.9700000002</v>
      </c>
      <c r="N995" s="53">
        <v>0</v>
      </c>
      <c r="O995" s="53">
        <v>2129337.9700000002</v>
      </c>
      <c r="P995" s="53">
        <v>0</v>
      </c>
      <c r="Q995" s="53">
        <v>0</v>
      </c>
      <c r="R995" s="53">
        <v>0</v>
      </c>
      <c r="S995" s="3" t="s">
        <v>1001</v>
      </c>
      <c r="T995" s="3" t="s">
        <v>76</v>
      </c>
      <c r="U995" s="3" t="s">
        <v>77</v>
      </c>
      <c r="V995" s="3" t="s">
        <v>76</v>
      </c>
      <c r="W995" s="3" t="s">
        <v>33</v>
      </c>
      <c r="X995" s="3" t="s">
        <v>78</v>
      </c>
      <c r="Y995" s="3" t="s">
        <v>35</v>
      </c>
      <c r="Z995" s="54">
        <v>45382</v>
      </c>
      <c r="AA995" s="54">
        <v>46112</v>
      </c>
      <c r="AB995" s="3" t="s">
        <v>36</v>
      </c>
      <c r="AC995" s="53">
        <v>2200000</v>
      </c>
      <c r="AD995" s="3" t="s">
        <v>77</v>
      </c>
      <c r="AE995" s="3" t="s">
        <v>37</v>
      </c>
    </row>
    <row r="996" spans="1:31" x14ac:dyDescent="0.3">
      <c r="A996" s="3" t="s">
        <v>2114</v>
      </c>
      <c r="B996" s="3" t="s">
        <v>2115</v>
      </c>
      <c r="C996" s="3" t="s">
        <v>1855</v>
      </c>
      <c r="D996" s="53">
        <v>3000000</v>
      </c>
      <c r="E996" s="53">
        <v>3000000</v>
      </c>
      <c r="F996" s="53">
        <v>79889.72</v>
      </c>
      <c r="G996" s="53">
        <v>0</v>
      </c>
      <c r="H996" s="53">
        <v>0</v>
      </c>
      <c r="I996" s="53">
        <v>2822983.87</v>
      </c>
      <c r="J996" s="53">
        <v>94.099462333333335</v>
      </c>
      <c r="K996" s="53">
        <v>0</v>
      </c>
      <c r="L996" s="53">
        <v>0</v>
      </c>
      <c r="M996" s="53">
        <v>2822983.87</v>
      </c>
      <c r="N996" s="53">
        <v>0</v>
      </c>
      <c r="O996" s="53">
        <v>2902873.59</v>
      </c>
      <c r="P996" s="53">
        <v>0</v>
      </c>
      <c r="Q996" s="53">
        <v>0</v>
      </c>
      <c r="R996" s="53">
        <v>0</v>
      </c>
      <c r="S996" s="3" t="s">
        <v>286</v>
      </c>
      <c r="T996" s="3" t="s">
        <v>57</v>
      </c>
      <c r="U996" s="3" t="s">
        <v>58</v>
      </c>
      <c r="V996" s="3" t="s">
        <v>57</v>
      </c>
      <c r="W996" s="3" t="s">
        <v>33</v>
      </c>
      <c r="X996" s="3" t="s">
        <v>59</v>
      </c>
      <c r="Y996" s="3" t="s">
        <v>35</v>
      </c>
      <c r="Z996" s="54">
        <v>45382</v>
      </c>
      <c r="AA996" s="54">
        <v>45930</v>
      </c>
      <c r="AB996" s="3" t="s">
        <v>36</v>
      </c>
      <c r="AC996" s="53">
        <v>3000000</v>
      </c>
      <c r="AD996" s="3" t="s">
        <v>58</v>
      </c>
      <c r="AE996" s="3" t="s">
        <v>45</v>
      </c>
    </row>
    <row r="997" spans="1:31" x14ac:dyDescent="0.3">
      <c r="A997" s="3" t="s">
        <v>2108</v>
      </c>
      <c r="B997" s="3" t="s">
        <v>2109</v>
      </c>
      <c r="C997" s="3" t="s">
        <v>1855</v>
      </c>
      <c r="D997" s="53">
        <v>1500000</v>
      </c>
      <c r="E997" s="53">
        <v>1500000</v>
      </c>
      <c r="F997" s="53">
        <v>0</v>
      </c>
      <c r="G997" s="53">
        <v>0</v>
      </c>
      <c r="H997" s="53">
        <v>0</v>
      </c>
      <c r="I997" s="53">
        <v>1423187.54</v>
      </c>
      <c r="J997" s="53">
        <v>94.879169333333337</v>
      </c>
      <c r="K997" s="53">
        <v>0</v>
      </c>
      <c r="L997" s="53">
        <v>0</v>
      </c>
      <c r="M997" s="53">
        <v>1423187.54</v>
      </c>
      <c r="N997" s="53">
        <v>0</v>
      </c>
      <c r="O997" s="53">
        <v>1423187.54</v>
      </c>
      <c r="P997" s="53">
        <v>0</v>
      </c>
      <c r="Q997" s="53">
        <v>0</v>
      </c>
      <c r="R997" s="53">
        <v>0</v>
      </c>
      <c r="S997" s="3" t="s">
        <v>1001</v>
      </c>
      <c r="T997" s="3" t="s">
        <v>57</v>
      </c>
      <c r="U997" s="3" t="s">
        <v>58</v>
      </c>
      <c r="V997" s="3" t="s">
        <v>57</v>
      </c>
      <c r="W997" s="3" t="s">
        <v>33</v>
      </c>
      <c r="X997" s="3" t="s">
        <v>59</v>
      </c>
      <c r="Y997" s="3" t="s">
        <v>35</v>
      </c>
      <c r="Z997" s="54">
        <v>45382</v>
      </c>
      <c r="AA997" s="54">
        <v>45930</v>
      </c>
      <c r="AB997" s="3" t="s">
        <v>36</v>
      </c>
      <c r="AC997" s="53">
        <v>1500000</v>
      </c>
      <c r="AD997" s="3" t="s">
        <v>58</v>
      </c>
      <c r="AE997" s="3" t="s">
        <v>37</v>
      </c>
    </row>
    <row r="998" spans="1:31" x14ac:dyDescent="0.3">
      <c r="A998" s="3" t="s">
        <v>2110</v>
      </c>
      <c r="B998" s="3" t="s">
        <v>2111</v>
      </c>
      <c r="C998" s="3" t="s">
        <v>1855</v>
      </c>
      <c r="D998" s="53">
        <v>1500000</v>
      </c>
      <c r="E998" s="53">
        <v>1500000</v>
      </c>
      <c r="F998" s="53">
        <v>0</v>
      </c>
      <c r="G998" s="53">
        <v>0</v>
      </c>
      <c r="H998" s="53">
        <v>0</v>
      </c>
      <c r="I998" s="53">
        <v>1463889.01</v>
      </c>
      <c r="J998" s="53">
        <v>97.592600666666669</v>
      </c>
      <c r="K998" s="53">
        <v>0</v>
      </c>
      <c r="L998" s="53">
        <v>0</v>
      </c>
      <c r="M998" s="53">
        <v>1463889.01</v>
      </c>
      <c r="N998" s="53">
        <v>0</v>
      </c>
      <c r="O998" s="53">
        <v>1463889.01</v>
      </c>
      <c r="P998" s="53">
        <v>0</v>
      </c>
      <c r="Q998" s="53">
        <v>0</v>
      </c>
      <c r="R998" s="53">
        <v>0</v>
      </c>
      <c r="S998" s="3" t="s">
        <v>1001</v>
      </c>
      <c r="T998" s="3" t="s">
        <v>57</v>
      </c>
      <c r="U998" s="3" t="s">
        <v>58</v>
      </c>
      <c r="V998" s="3" t="s">
        <v>57</v>
      </c>
      <c r="W998" s="3" t="s">
        <v>33</v>
      </c>
      <c r="X998" s="3" t="s">
        <v>59</v>
      </c>
      <c r="Y998" s="3" t="s">
        <v>35</v>
      </c>
      <c r="Z998" s="54">
        <v>45382</v>
      </c>
      <c r="AA998" s="54">
        <v>45930</v>
      </c>
      <c r="AB998" s="3" t="s">
        <v>36</v>
      </c>
      <c r="AC998" s="53">
        <v>1500000</v>
      </c>
      <c r="AD998" s="3" t="s">
        <v>58</v>
      </c>
      <c r="AE998" s="3" t="s">
        <v>37</v>
      </c>
    </row>
    <row r="999" spans="1:31" x14ac:dyDescent="0.3">
      <c r="A999" s="3" t="s">
        <v>2112</v>
      </c>
      <c r="B999" s="3" t="s">
        <v>2113</v>
      </c>
      <c r="C999" s="3" t="s">
        <v>1855</v>
      </c>
      <c r="D999" s="53">
        <v>500000</v>
      </c>
      <c r="E999" s="53">
        <v>500000</v>
      </c>
      <c r="F999" s="53">
        <v>0</v>
      </c>
      <c r="G999" s="53">
        <v>0</v>
      </c>
      <c r="H999" s="53">
        <v>0</v>
      </c>
      <c r="I999" s="53">
        <v>324060.19</v>
      </c>
      <c r="J999" s="53">
        <v>64.812038000000001</v>
      </c>
      <c r="K999" s="53">
        <v>0</v>
      </c>
      <c r="L999" s="53">
        <v>0</v>
      </c>
      <c r="M999" s="53">
        <v>324060.19</v>
      </c>
      <c r="N999" s="53">
        <v>0</v>
      </c>
      <c r="O999" s="53">
        <v>324060.19</v>
      </c>
      <c r="P999" s="53">
        <v>0</v>
      </c>
      <c r="Q999" s="53">
        <v>0</v>
      </c>
      <c r="R999" s="53">
        <v>0</v>
      </c>
      <c r="S999" s="3" t="s">
        <v>286</v>
      </c>
      <c r="T999" s="3" t="s">
        <v>57</v>
      </c>
      <c r="U999" s="3" t="s">
        <v>58</v>
      </c>
      <c r="V999" s="3" t="s">
        <v>57</v>
      </c>
      <c r="W999" s="3" t="s">
        <v>33</v>
      </c>
      <c r="X999" s="3" t="s">
        <v>59</v>
      </c>
      <c r="Y999" s="3" t="s">
        <v>35</v>
      </c>
      <c r="Z999" s="54">
        <v>45382</v>
      </c>
      <c r="AA999" s="54">
        <v>45930</v>
      </c>
      <c r="AB999" s="3" t="s">
        <v>36</v>
      </c>
      <c r="AC999" s="53">
        <v>500000</v>
      </c>
      <c r="AD999" s="3" t="s">
        <v>58</v>
      </c>
      <c r="AE999" s="3" t="s">
        <v>37</v>
      </c>
    </row>
    <row r="1000" spans="1:31" x14ac:dyDescent="0.3">
      <c r="A1000" s="3" t="s">
        <v>3525</v>
      </c>
      <c r="B1000" s="3" t="s">
        <v>3526</v>
      </c>
      <c r="C1000" s="3" t="s">
        <v>1860</v>
      </c>
      <c r="D1000" s="53">
        <v>9900000</v>
      </c>
      <c r="E1000" s="53">
        <v>9900000</v>
      </c>
      <c r="F1000" s="53">
        <v>4669342.47</v>
      </c>
      <c r="G1000" s="53">
        <v>19677.53</v>
      </c>
      <c r="H1000" s="53">
        <v>19677.53</v>
      </c>
      <c r="I1000" s="53">
        <v>618274.91</v>
      </c>
      <c r="J1000" s="53">
        <v>6.2452011111111112</v>
      </c>
      <c r="K1000" s="53">
        <v>0</v>
      </c>
      <c r="L1000" s="53">
        <v>0</v>
      </c>
      <c r="M1000" s="53">
        <v>0</v>
      </c>
      <c r="N1000" s="53">
        <v>598597.38</v>
      </c>
      <c r="O1000" s="53">
        <v>5287617.38</v>
      </c>
      <c r="P1000" s="53">
        <v>0</v>
      </c>
      <c r="Q1000" s="53">
        <v>0</v>
      </c>
      <c r="R1000" s="53">
        <v>0</v>
      </c>
      <c r="S1000" s="3" t="s">
        <v>111</v>
      </c>
      <c r="T1000" s="3" t="s">
        <v>112</v>
      </c>
      <c r="U1000" s="3" t="s">
        <v>113</v>
      </c>
      <c r="V1000" s="3" t="s">
        <v>112</v>
      </c>
      <c r="W1000" s="3" t="s">
        <v>33</v>
      </c>
      <c r="X1000" s="3" t="s">
        <v>114</v>
      </c>
      <c r="Y1000" s="3" t="s">
        <v>35</v>
      </c>
      <c r="Z1000" s="54">
        <v>45743</v>
      </c>
      <c r="AA1000" s="54">
        <v>46112</v>
      </c>
      <c r="AB1000" s="3" t="s">
        <v>36</v>
      </c>
      <c r="AC1000" s="53">
        <v>9900000</v>
      </c>
      <c r="AD1000" s="3" t="s">
        <v>113</v>
      </c>
      <c r="AE1000" s="3" t="s">
        <v>45</v>
      </c>
    </row>
    <row r="1001" spans="1:31" x14ac:dyDescent="0.3">
      <c r="A1001" s="3" t="s">
        <v>3527</v>
      </c>
      <c r="B1001" s="3" t="s">
        <v>3528</v>
      </c>
      <c r="C1001" s="3" t="s">
        <v>1860</v>
      </c>
      <c r="D1001" s="53">
        <v>12300000</v>
      </c>
      <c r="E1001" s="53">
        <v>12300000</v>
      </c>
      <c r="F1001" s="53">
        <v>7649849.2199999997</v>
      </c>
      <c r="G1001" s="53">
        <v>0</v>
      </c>
      <c r="H1001" s="53">
        <v>0</v>
      </c>
      <c r="I1001" s="53">
        <v>1438932.86</v>
      </c>
      <c r="J1001" s="53">
        <v>11.698641138211382</v>
      </c>
      <c r="K1001" s="53">
        <v>0</v>
      </c>
      <c r="L1001" s="53">
        <v>0</v>
      </c>
      <c r="M1001" s="53">
        <v>826315.53</v>
      </c>
      <c r="N1001" s="53">
        <v>612617.32999999996</v>
      </c>
      <c r="O1001" s="53">
        <v>9088782.0800000001</v>
      </c>
      <c r="P1001" s="53">
        <v>0</v>
      </c>
      <c r="Q1001" s="53">
        <v>0</v>
      </c>
      <c r="R1001" s="53">
        <v>0</v>
      </c>
      <c r="S1001" s="3" t="s">
        <v>111</v>
      </c>
      <c r="T1001" s="3" t="s">
        <v>112</v>
      </c>
      <c r="U1001" s="3" t="s">
        <v>113</v>
      </c>
      <c r="V1001" s="3" t="s">
        <v>112</v>
      </c>
      <c r="W1001" s="3" t="s">
        <v>33</v>
      </c>
      <c r="X1001" s="3" t="s">
        <v>114</v>
      </c>
      <c r="Y1001" s="3" t="s">
        <v>35</v>
      </c>
      <c r="Z1001" s="54">
        <v>45743</v>
      </c>
      <c r="AA1001" s="54">
        <v>46112</v>
      </c>
      <c r="AB1001" s="3" t="s">
        <v>36</v>
      </c>
      <c r="AC1001" s="53">
        <v>12300000</v>
      </c>
      <c r="AD1001" s="3" t="s">
        <v>113</v>
      </c>
      <c r="AE1001" s="3" t="s">
        <v>45</v>
      </c>
    </row>
    <row r="1002" spans="1:31" x14ac:dyDescent="0.3">
      <c r="A1002" s="3" t="s">
        <v>3563</v>
      </c>
      <c r="B1002" s="3" t="s">
        <v>3564</v>
      </c>
      <c r="C1002" s="3" t="s">
        <v>1858</v>
      </c>
      <c r="D1002" s="53">
        <v>7499950</v>
      </c>
      <c r="E1002" s="53">
        <v>7499950</v>
      </c>
      <c r="F1002" s="53">
        <v>207862</v>
      </c>
      <c r="G1002" s="53">
        <v>0</v>
      </c>
      <c r="H1002" s="53">
        <v>0</v>
      </c>
      <c r="I1002" s="53">
        <v>0</v>
      </c>
      <c r="J1002" s="53">
        <v>0</v>
      </c>
      <c r="K1002" s="53">
        <v>0</v>
      </c>
      <c r="L1002" s="53">
        <v>0</v>
      </c>
      <c r="M1002" s="53">
        <v>0</v>
      </c>
      <c r="N1002" s="53">
        <v>0</v>
      </c>
      <c r="O1002" s="53">
        <v>207862</v>
      </c>
      <c r="P1002" s="53">
        <v>0</v>
      </c>
      <c r="Q1002" s="53">
        <v>0</v>
      </c>
      <c r="R1002" s="53">
        <v>0</v>
      </c>
      <c r="S1002" s="3" t="s">
        <v>3204</v>
      </c>
      <c r="T1002" s="3" t="s">
        <v>51</v>
      </c>
      <c r="U1002" s="3" t="s">
        <v>52</v>
      </c>
      <c r="V1002" s="3" t="s">
        <v>51</v>
      </c>
      <c r="W1002" s="3" t="s">
        <v>33</v>
      </c>
      <c r="X1002" s="3" t="s">
        <v>53</v>
      </c>
      <c r="Y1002" s="3" t="s">
        <v>35</v>
      </c>
      <c r="Z1002" s="54">
        <v>45383</v>
      </c>
      <c r="AA1002" s="54">
        <v>46112</v>
      </c>
      <c r="AB1002" s="3" t="s">
        <v>36</v>
      </c>
      <c r="AC1002" s="53">
        <v>7499950</v>
      </c>
      <c r="AD1002" s="3" t="s">
        <v>52</v>
      </c>
      <c r="AE1002" s="3" t="s">
        <v>45</v>
      </c>
    </row>
    <row r="1003" spans="1:31" x14ac:dyDescent="0.3">
      <c r="A1003" s="3" t="s">
        <v>3539</v>
      </c>
      <c r="B1003" s="3" t="s">
        <v>3540</v>
      </c>
      <c r="C1003" s="3" t="s">
        <v>1856</v>
      </c>
      <c r="D1003" s="53">
        <v>7100000</v>
      </c>
      <c r="E1003" s="53">
        <v>7100000</v>
      </c>
      <c r="F1003" s="53">
        <v>0</v>
      </c>
      <c r="G1003" s="53">
        <v>0</v>
      </c>
      <c r="H1003" s="53">
        <v>0</v>
      </c>
      <c r="I1003" s="53">
        <v>7086414.96</v>
      </c>
      <c r="J1003" s="53">
        <v>99.808661408450703</v>
      </c>
      <c r="K1003" s="53">
        <v>0</v>
      </c>
      <c r="L1003" s="53">
        <v>0</v>
      </c>
      <c r="M1003" s="53">
        <v>7086414.96</v>
      </c>
      <c r="N1003" s="53">
        <v>0</v>
      </c>
      <c r="O1003" s="53">
        <v>7086414.96</v>
      </c>
      <c r="P1003" s="53">
        <v>0</v>
      </c>
      <c r="Q1003" s="53">
        <v>0</v>
      </c>
      <c r="R1003" s="53">
        <v>0</v>
      </c>
      <c r="S1003" s="3" t="s">
        <v>3017</v>
      </c>
      <c r="T1003" s="3" t="s">
        <v>76</v>
      </c>
      <c r="U1003" s="3" t="s">
        <v>77</v>
      </c>
      <c r="V1003" s="3" t="s">
        <v>76</v>
      </c>
      <c r="W1003" s="3" t="s">
        <v>33</v>
      </c>
      <c r="X1003" s="3" t="s">
        <v>78</v>
      </c>
      <c r="Y1003" s="3" t="s">
        <v>86</v>
      </c>
      <c r="Z1003" s="54">
        <v>45743</v>
      </c>
      <c r="AA1003" s="54">
        <v>46325</v>
      </c>
      <c r="AB1003" s="3" t="s">
        <v>36</v>
      </c>
      <c r="AC1003" s="53">
        <v>7100000</v>
      </c>
      <c r="AD1003" s="3" t="s">
        <v>77</v>
      </c>
      <c r="AE1003" s="3" t="s">
        <v>45</v>
      </c>
    </row>
    <row r="1004" spans="1:31" x14ac:dyDescent="0.3">
      <c r="A1004" s="3" t="s">
        <v>3537</v>
      </c>
      <c r="B1004" s="3" t="s">
        <v>3538</v>
      </c>
      <c r="C1004" s="3" t="s">
        <v>1860</v>
      </c>
      <c r="D1004" s="53">
        <v>15000000</v>
      </c>
      <c r="E1004" s="53">
        <v>15000000</v>
      </c>
      <c r="F1004" s="53">
        <v>7702349.1600000001</v>
      </c>
      <c r="G1004" s="53">
        <v>40.520000000000003</v>
      </c>
      <c r="H1004" s="53">
        <v>40.520000000000003</v>
      </c>
      <c r="I1004" s="53">
        <v>1472519.8</v>
      </c>
      <c r="J1004" s="53">
        <v>9.8167986666666671</v>
      </c>
      <c r="K1004" s="53">
        <v>0</v>
      </c>
      <c r="L1004" s="53">
        <v>0</v>
      </c>
      <c r="M1004" s="53">
        <v>902235.2</v>
      </c>
      <c r="N1004" s="53">
        <v>570244.07999999996</v>
      </c>
      <c r="O1004" s="53">
        <v>9174868.9600000009</v>
      </c>
      <c r="P1004" s="53">
        <v>0</v>
      </c>
      <c r="Q1004" s="53">
        <v>0</v>
      </c>
      <c r="R1004" s="53">
        <v>0</v>
      </c>
      <c r="S1004" s="3" t="s">
        <v>111</v>
      </c>
      <c r="T1004" s="3" t="s">
        <v>112</v>
      </c>
      <c r="U1004" s="3" t="s">
        <v>113</v>
      </c>
      <c r="V1004" s="3" t="s">
        <v>112</v>
      </c>
      <c r="W1004" s="3" t="s">
        <v>33</v>
      </c>
      <c r="X1004" s="3" t="s">
        <v>114</v>
      </c>
      <c r="Y1004" s="3" t="s">
        <v>35</v>
      </c>
      <c r="Z1004" s="54">
        <v>45743</v>
      </c>
      <c r="AA1004" s="54">
        <v>46112</v>
      </c>
      <c r="AB1004" s="3" t="s">
        <v>36</v>
      </c>
      <c r="AC1004" s="53">
        <v>15000000</v>
      </c>
      <c r="AD1004" s="3" t="s">
        <v>113</v>
      </c>
      <c r="AE1004" s="3" t="s">
        <v>45</v>
      </c>
    </row>
    <row r="1005" spans="1:31" x14ac:dyDescent="0.3">
      <c r="A1005" s="3" t="s">
        <v>3533</v>
      </c>
      <c r="B1005" s="3" t="s">
        <v>3534</v>
      </c>
      <c r="C1005" s="3" t="s">
        <v>1853</v>
      </c>
      <c r="D1005" s="53">
        <v>2500000</v>
      </c>
      <c r="E1005" s="53">
        <v>2500000</v>
      </c>
      <c r="F1005" s="53">
        <v>826707.41</v>
      </c>
      <c r="G1005" s="53">
        <v>0.01</v>
      </c>
      <c r="H1005" s="53">
        <v>0.01</v>
      </c>
      <c r="I1005" s="53">
        <v>1164278.07</v>
      </c>
      <c r="J1005" s="53">
        <v>46.571122800000005</v>
      </c>
      <c r="K1005" s="53">
        <v>0</v>
      </c>
      <c r="L1005" s="53">
        <v>0</v>
      </c>
      <c r="M1005" s="53">
        <v>1100884.71</v>
      </c>
      <c r="N1005" s="53">
        <v>63393.35</v>
      </c>
      <c r="O1005" s="53">
        <v>1990985.48</v>
      </c>
      <c r="P1005" s="53">
        <v>0</v>
      </c>
      <c r="Q1005" s="53">
        <v>0</v>
      </c>
      <c r="R1005" s="53">
        <v>0</v>
      </c>
      <c r="S1005" s="3" t="s">
        <v>391</v>
      </c>
      <c r="T1005" s="3" t="s">
        <v>31</v>
      </c>
      <c r="U1005" s="3" t="s">
        <v>32</v>
      </c>
      <c r="V1005" s="3" t="s">
        <v>31</v>
      </c>
      <c r="W1005" s="3" t="s">
        <v>33</v>
      </c>
      <c r="X1005" s="3" t="s">
        <v>34</v>
      </c>
      <c r="Y1005" s="3" t="s">
        <v>35</v>
      </c>
      <c r="Z1005" s="54">
        <v>45743</v>
      </c>
      <c r="AA1005" s="54">
        <v>46112</v>
      </c>
      <c r="AB1005" s="3" t="s">
        <v>36</v>
      </c>
      <c r="AC1005" s="53">
        <v>2500000</v>
      </c>
      <c r="AD1005" s="3" t="s">
        <v>32</v>
      </c>
      <c r="AE1005" s="3" t="s">
        <v>45</v>
      </c>
    </row>
    <row r="1006" spans="1:31" x14ac:dyDescent="0.3">
      <c r="A1006" s="3" t="s">
        <v>3535</v>
      </c>
      <c r="B1006" s="3" t="s">
        <v>3536</v>
      </c>
      <c r="C1006" s="3" t="s">
        <v>1853</v>
      </c>
      <c r="D1006" s="53">
        <v>8100000</v>
      </c>
      <c r="E1006" s="53">
        <v>8100000</v>
      </c>
      <c r="F1006" s="53">
        <v>3472026.32</v>
      </c>
      <c r="G1006" s="53">
        <v>0</v>
      </c>
      <c r="H1006" s="53">
        <v>0</v>
      </c>
      <c r="I1006" s="53">
        <v>3764147.22</v>
      </c>
      <c r="J1006" s="53">
        <v>46.470953333333334</v>
      </c>
      <c r="K1006" s="53">
        <v>0</v>
      </c>
      <c r="L1006" s="53">
        <v>0</v>
      </c>
      <c r="M1006" s="53">
        <v>3764147.22</v>
      </c>
      <c r="N1006" s="53">
        <v>0</v>
      </c>
      <c r="O1006" s="53">
        <v>7236173.54</v>
      </c>
      <c r="P1006" s="53">
        <v>0</v>
      </c>
      <c r="Q1006" s="53">
        <v>0</v>
      </c>
      <c r="R1006" s="53">
        <v>0</v>
      </c>
      <c r="S1006" s="3" t="s">
        <v>391</v>
      </c>
      <c r="T1006" s="3" t="s">
        <v>31</v>
      </c>
      <c r="U1006" s="3" t="s">
        <v>32</v>
      </c>
      <c r="V1006" s="3" t="s">
        <v>31</v>
      </c>
      <c r="W1006" s="3" t="s">
        <v>33</v>
      </c>
      <c r="X1006" s="3" t="s">
        <v>34</v>
      </c>
      <c r="Y1006" s="3" t="s">
        <v>35</v>
      </c>
      <c r="Z1006" s="54">
        <v>45743</v>
      </c>
      <c r="AA1006" s="54">
        <v>46112</v>
      </c>
      <c r="AB1006" s="3" t="s">
        <v>36</v>
      </c>
      <c r="AC1006" s="53">
        <v>8100000</v>
      </c>
      <c r="AD1006" s="3" t="s">
        <v>32</v>
      </c>
      <c r="AE1006" s="3" t="s">
        <v>45</v>
      </c>
    </row>
    <row r="1007" spans="1:31" x14ac:dyDescent="0.3">
      <c r="A1007" s="3" t="s">
        <v>3543</v>
      </c>
      <c r="B1007" s="3" t="s">
        <v>3544</v>
      </c>
      <c r="C1007" s="3" t="s">
        <v>1853</v>
      </c>
      <c r="D1007" s="53">
        <v>8300000</v>
      </c>
      <c r="E1007" s="53">
        <v>8300000</v>
      </c>
      <c r="F1007" s="53">
        <v>4404739.22</v>
      </c>
      <c r="G1007" s="53">
        <v>0</v>
      </c>
      <c r="H1007" s="53">
        <v>0</v>
      </c>
      <c r="I1007" s="53">
        <v>2637853.96</v>
      </c>
      <c r="J1007" s="53">
        <v>31.781373012048192</v>
      </c>
      <c r="K1007" s="53">
        <v>0</v>
      </c>
      <c r="L1007" s="53">
        <v>0</v>
      </c>
      <c r="M1007" s="53">
        <v>0</v>
      </c>
      <c r="N1007" s="53">
        <v>2637853.96</v>
      </c>
      <c r="O1007" s="53">
        <v>7042593.1799999997</v>
      </c>
      <c r="P1007" s="53">
        <v>0</v>
      </c>
      <c r="Q1007" s="53">
        <v>0</v>
      </c>
      <c r="R1007" s="53">
        <v>0</v>
      </c>
      <c r="S1007" s="3" t="s">
        <v>391</v>
      </c>
      <c r="T1007" s="3" t="s">
        <v>31</v>
      </c>
      <c r="U1007" s="3" t="s">
        <v>32</v>
      </c>
      <c r="V1007" s="3" t="s">
        <v>31</v>
      </c>
      <c r="W1007" s="3" t="s">
        <v>33</v>
      </c>
      <c r="X1007" s="3" t="s">
        <v>34</v>
      </c>
      <c r="Y1007" s="3" t="s">
        <v>35</v>
      </c>
      <c r="Z1007" s="54">
        <v>45744</v>
      </c>
      <c r="AA1007" s="54">
        <v>46112</v>
      </c>
      <c r="AB1007" s="3" t="s">
        <v>36</v>
      </c>
      <c r="AC1007" s="53">
        <v>8300000</v>
      </c>
      <c r="AD1007" s="3" t="s">
        <v>32</v>
      </c>
      <c r="AE1007" s="3" t="s">
        <v>45</v>
      </c>
    </row>
    <row r="1008" spans="1:31" x14ac:dyDescent="0.3">
      <c r="A1008" s="3" t="s">
        <v>3549</v>
      </c>
      <c r="B1008" s="3" t="s">
        <v>3550</v>
      </c>
      <c r="C1008" s="3" t="s">
        <v>1853</v>
      </c>
      <c r="D1008" s="53">
        <v>2500000</v>
      </c>
      <c r="E1008" s="53">
        <v>2500000</v>
      </c>
      <c r="F1008" s="53">
        <v>762850.56</v>
      </c>
      <c r="G1008" s="53">
        <v>0</v>
      </c>
      <c r="H1008" s="53">
        <v>0</v>
      </c>
      <c r="I1008" s="53">
        <v>1361111.6</v>
      </c>
      <c r="J1008" s="53">
        <v>54.444464000000004</v>
      </c>
      <c r="K1008" s="53">
        <v>0</v>
      </c>
      <c r="L1008" s="53">
        <v>0</v>
      </c>
      <c r="M1008" s="53">
        <v>1361111.6</v>
      </c>
      <c r="N1008" s="53">
        <v>0</v>
      </c>
      <c r="O1008" s="53">
        <v>2123962.16</v>
      </c>
      <c r="P1008" s="53">
        <v>0</v>
      </c>
      <c r="Q1008" s="53">
        <v>0</v>
      </c>
      <c r="R1008" s="53">
        <v>0</v>
      </c>
      <c r="S1008" s="3" t="s">
        <v>391</v>
      </c>
      <c r="T1008" s="3" t="s">
        <v>31</v>
      </c>
      <c r="U1008" s="3" t="s">
        <v>32</v>
      </c>
      <c r="V1008" s="3" t="s">
        <v>31</v>
      </c>
      <c r="W1008" s="3" t="s">
        <v>33</v>
      </c>
      <c r="X1008" s="3" t="s">
        <v>34</v>
      </c>
      <c r="Y1008" s="3" t="s">
        <v>35</v>
      </c>
      <c r="Z1008" s="54">
        <v>45744</v>
      </c>
      <c r="AA1008" s="54">
        <v>46112</v>
      </c>
      <c r="AB1008" s="3" t="s">
        <v>36</v>
      </c>
      <c r="AC1008" s="53">
        <v>2500000</v>
      </c>
      <c r="AD1008" s="3" t="s">
        <v>32</v>
      </c>
      <c r="AE1008" s="3" t="s">
        <v>45</v>
      </c>
    </row>
    <row r="1009" spans="1:31" x14ac:dyDescent="0.3">
      <c r="A1009" s="3" t="s">
        <v>3547</v>
      </c>
      <c r="B1009" s="3" t="s">
        <v>3548</v>
      </c>
      <c r="C1009" s="3" t="s">
        <v>1860</v>
      </c>
      <c r="D1009" s="53">
        <v>7500000</v>
      </c>
      <c r="E1009" s="53">
        <v>7500000</v>
      </c>
      <c r="F1009" s="53">
        <v>0</v>
      </c>
      <c r="G1009" s="53">
        <v>0</v>
      </c>
      <c r="H1009" s="53">
        <v>0</v>
      </c>
      <c r="I1009" s="53">
        <v>0</v>
      </c>
      <c r="J1009" s="53">
        <v>0</v>
      </c>
      <c r="K1009" s="53">
        <v>0</v>
      </c>
      <c r="L1009" s="53">
        <v>0</v>
      </c>
      <c r="M1009" s="53">
        <v>0</v>
      </c>
      <c r="N1009" s="53">
        <v>0</v>
      </c>
      <c r="O1009" s="53">
        <v>0</v>
      </c>
      <c r="P1009" s="53">
        <v>0</v>
      </c>
      <c r="Q1009" s="53">
        <v>0</v>
      </c>
      <c r="R1009" s="53">
        <v>0</v>
      </c>
      <c r="S1009" s="3" t="s">
        <v>111</v>
      </c>
      <c r="T1009" s="3" t="s">
        <v>112</v>
      </c>
      <c r="U1009" s="3" t="s">
        <v>113</v>
      </c>
      <c r="V1009" s="3" t="s">
        <v>112</v>
      </c>
      <c r="W1009" s="3" t="s">
        <v>33</v>
      </c>
      <c r="X1009" s="3" t="s">
        <v>114</v>
      </c>
      <c r="Y1009" s="3" t="s">
        <v>35</v>
      </c>
      <c r="Z1009" s="54">
        <v>45744</v>
      </c>
      <c r="AA1009" s="54">
        <v>46112</v>
      </c>
      <c r="AB1009" s="3" t="s">
        <v>36</v>
      </c>
      <c r="AC1009" s="53">
        <v>7500000</v>
      </c>
      <c r="AD1009" s="3" t="s">
        <v>113</v>
      </c>
      <c r="AE1009" s="3" t="s">
        <v>45</v>
      </c>
    </row>
    <row r="1010" spans="1:31" x14ac:dyDescent="0.3">
      <c r="A1010" s="3" t="s">
        <v>2223</v>
      </c>
      <c r="B1010" s="3" t="s">
        <v>2224</v>
      </c>
      <c r="C1010" s="3" t="s">
        <v>1856</v>
      </c>
      <c r="D1010" s="53">
        <v>12500000</v>
      </c>
      <c r="E1010" s="53">
        <v>12500000</v>
      </c>
      <c r="F1010" s="53">
        <v>2046391.87</v>
      </c>
      <c r="G1010" s="53">
        <v>0</v>
      </c>
      <c r="H1010" s="53">
        <v>0</v>
      </c>
      <c r="I1010" s="53">
        <v>9593287.5500000007</v>
      </c>
      <c r="J1010" s="53">
        <v>76.74630040000001</v>
      </c>
      <c r="K1010" s="53">
        <v>0</v>
      </c>
      <c r="L1010" s="53">
        <v>0</v>
      </c>
      <c r="M1010" s="53">
        <v>9412496.7899999991</v>
      </c>
      <c r="N1010" s="53">
        <v>180790.76</v>
      </c>
      <c r="O1010" s="53">
        <v>11917137.039999999</v>
      </c>
      <c r="P1010" s="53">
        <v>0</v>
      </c>
      <c r="Q1010" s="53">
        <v>0</v>
      </c>
      <c r="R1010" s="53">
        <v>0</v>
      </c>
      <c r="S1010" s="3" t="s">
        <v>1784</v>
      </c>
      <c r="T1010" s="3" t="s">
        <v>76</v>
      </c>
      <c r="U1010" s="3" t="s">
        <v>77</v>
      </c>
      <c r="V1010" s="3" t="s">
        <v>76</v>
      </c>
      <c r="W1010" s="3" t="s">
        <v>33</v>
      </c>
      <c r="X1010" s="3" t="s">
        <v>78</v>
      </c>
      <c r="Y1010" s="3" t="s">
        <v>986</v>
      </c>
      <c r="Z1010" s="54">
        <v>45383</v>
      </c>
      <c r="AA1010" s="54">
        <v>46112</v>
      </c>
      <c r="AB1010" s="3" t="s">
        <v>36</v>
      </c>
      <c r="AC1010" s="53">
        <v>12500000</v>
      </c>
      <c r="AD1010" s="3" t="s">
        <v>77</v>
      </c>
      <c r="AE1010" s="3" t="s">
        <v>45</v>
      </c>
    </row>
    <row r="1011" spans="1:31" x14ac:dyDescent="0.3">
      <c r="A1011" s="3" t="s">
        <v>3575</v>
      </c>
      <c r="B1011" s="3" t="s">
        <v>3576</v>
      </c>
      <c r="C1011" s="3" t="s">
        <v>1854</v>
      </c>
      <c r="D1011" s="53">
        <v>22200000</v>
      </c>
      <c r="E1011" s="53">
        <v>22200000</v>
      </c>
      <c r="F1011" s="53">
        <v>6290961.46</v>
      </c>
      <c r="G1011" s="53">
        <v>-0.83</v>
      </c>
      <c r="H1011" s="53">
        <v>-0.83</v>
      </c>
      <c r="I1011" s="53">
        <v>3598647.17</v>
      </c>
      <c r="J1011" s="53">
        <v>16.210122387387386</v>
      </c>
      <c r="K1011" s="53">
        <v>0</v>
      </c>
      <c r="L1011" s="53">
        <v>0</v>
      </c>
      <c r="M1011" s="53">
        <v>3330565</v>
      </c>
      <c r="N1011" s="53">
        <v>268083</v>
      </c>
      <c r="O1011" s="53">
        <v>9889608.6300000008</v>
      </c>
      <c r="P1011" s="53">
        <v>0</v>
      </c>
      <c r="Q1011" s="53">
        <v>0</v>
      </c>
      <c r="R1011" s="53">
        <v>0</v>
      </c>
      <c r="S1011" s="3" t="s">
        <v>72</v>
      </c>
      <c r="T1011" s="3" t="s">
        <v>41</v>
      </c>
      <c r="U1011" s="3" t="s">
        <v>42</v>
      </c>
      <c r="V1011" s="3" t="s">
        <v>41</v>
      </c>
      <c r="W1011" s="3" t="s">
        <v>33</v>
      </c>
      <c r="X1011" s="3" t="s">
        <v>43</v>
      </c>
      <c r="Y1011" s="3" t="s">
        <v>35</v>
      </c>
      <c r="Z1011" s="54">
        <v>45744</v>
      </c>
      <c r="AA1011" s="54">
        <v>46112</v>
      </c>
      <c r="AB1011" s="3" t="s">
        <v>36</v>
      </c>
      <c r="AC1011" s="53">
        <v>22200000</v>
      </c>
      <c r="AD1011" s="3" t="s">
        <v>42</v>
      </c>
      <c r="AE1011" s="3" t="s">
        <v>45</v>
      </c>
    </row>
    <row r="1012" spans="1:31" x14ac:dyDescent="0.3">
      <c r="A1012" s="3" t="s">
        <v>3553</v>
      </c>
      <c r="B1012" s="3" t="s">
        <v>3554</v>
      </c>
      <c r="C1012" s="3" t="s">
        <v>1854</v>
      </c>
      <c r="D1012" s="53">
        <v>12400000</v>
      </c>
      <c r="E1012" s="53">
        <v>12400000</v>
      </c>
      <c r="F1012" s="53">
        <v>4593418.12</v>
      </c>
      <c r="G1012" s="53">
        <v>0.01</v>
      </c>
      <c r="H1012" s="53">
        <v>0.01</v>
      </c>
      <c r="I1012" s="53">
        <v>5860340.1399999997</v>
      </c>
      <c r="J1012" s="53">
        <v>47.260807580645157</v>
      </c>
      <c r="K1012" s="53">
        <v>0</v>
      </c>
      <c r="L1012" s="53">
        <v>0</v>
      </c>
      <c r="M1012" s="53">
        <v>5860338</v>
      </c>
      <c r="N1012" s="53">
        <v>2.13</v>
      </c>
      <c r="O1012" s="53">
        <v>10453758.26</v>
      </c>
      <c r="P1012" s="53">
        <v>0</v>
      </c>
      <c r="Q1012" s="53">
        <v>0</v>
      </c>
      <c r="R1012" s="53">
        <v>0</v>
      </c>
      <c r="S1012" s="3" t="s">
        <v>72</v>
      </c>
      <c r="T1012" s="3" t="s">
        <v>41</v>
      </c>
      <c r="U1012" s="3" t="s">
        <v>42</v>
      </c>
      <c r="V1012" s="3" t="s">
        <v>41</v>
      </c>
      <c r="W1012" s="3" t="s">
        <v>33</v>
      </c>
      <c r="X1012" s="3" t="s">
        <v>43</v>
      </c>
      <c r="Y1012" s="3" t="s">
        <v>35</v>
      </c>
      <c r="Z1012" s="54">
        <v>45744</v>
      </c>
      <c r="AA1012" s="54">
        <v>46112</v>
      </c>
      <c r="AB1012" s="3" t="s">
        <v>36</v>
      </c>
      <c r="AC1012" s="53">
        <v>12400000</v>
      </c>
      <c r="AD1012" s="3" t="s">
        <v>42</v>
      </c>
      <c r="AE1012" s="3" t="s">
        <v>45</v>
      </c>
    </row>
    <row r="1013" spans="1:31" x14ac:dyDescent="0.3">
      <c r="A1013" s="3" t="s">
        <v>3551</v>
      </c>
      <c r="B1013" s="3" t="s">
        <v>3552</v>
      </c>
      <c r="C1013" s="3" t="s">
        <v>1854</v>
      </c>
      <c r="D1013" s="53">
        <v>3000000</v>
      </c>
      <c r="E1013" s="53">
        <v>3000000</v>
      </c>
      <c r="F1013" s="53">
        <v>165325.37</v>
      </c>
      <c r="G1013" s="53">
        <v>0</v>
      </c>
      <c r="H1013" s="53">
        <v>0</v>
      </c>
      <c r="I1013" s="53">
        <v>430285.51</v>
      </c>
      <c r="J1013" s="53">
        <v>14.342850333333333</v>
      </c>
      <c r="K1013" s="53">
        <v>0</v>
      </c>
      <c r="L1013" s="53">
        <v>0</v>
      </c>
      <c r="M1013" s="53">
        <v>0</v>
      </c>
      <c r="N1013" s="53">
        <v>430285.51</v>
      </c>
      <c r="O1013" s="53">
        <v>595610.88</v>
      </c>
      <c r="P1013" s="53">
        <v>0</v>
      </c>
      <c r="Q1013" s="53">
        <v>0</v>
      </c>
      <c r="R1013" s="53">
        <v>0</v>
      </c>
      <c r="S1013" s="3" t="s">
        <v>72</v>
      </c>
      <c r="T1013" s="3" t="s">
        <v>41</v>
      </c>
      <c r="U1013" s="3" t="s">
        <v>42</v>
      </c>
      <c r="V1013" s="3" t="s">
        <v>41</v>
      </c>
      <c r="W1013" s="3" t="s">
        <v>33</v>
      </c>
      <c r="X1013" s="3" t="s">
        <v>43</v>
      </c>
      <c r="Y1013" s="3" t="s">
        <v>35</v>
      </c>
      <c r="Z1013" s="54">
        <v>45744</v>
      </c>
      <c r="AA1013" s="54">
        <v>46112</v>
      </c>
      <c r="AB1013" s="3" t="s">
        <v>36</v>
      </c>
      <c r="AC1013" s="53">
        <v>3000000</v>
      </c>
      <c r="AD1013" s="3" t="s">
        <v>42</v>
      </c>
      <c r="AE1013" s="3" t="s">
        <v>45</v>
      </c>
    </row>
    <row r="1014" spans="1:31" x14ac:dyDescent="0.3">
      <c r="A1014" s="3" t="s">
        <v>3559</v>
      </c>
      <c r="B1014" s="3" t="s">
        <v>3560</v>
      </c>
      <c r="C1014" s="3" t="s">
        <v>1858</v>
      </c>
      <c r="D1014" s="53">
        <v>2500000</v>
      </c>
      <c r="E1014" s="53">
        <v>2500000</v>
      </c>
      <c r="F1014" s="53">
        <v>0</v>
      </c>
      <c r="G1014" s="53">
        <v>0</v>
      </c>
      <c r="H1014" s="53">
        <v>0</v>
      </c>
      <c r="I1014" s="53">
        <v>961857.46</v>
      </c>
      <c r="J1014" s="53">
        <v>38.474298399999995</v>
      </c>
      <c r="K1014" s="53">
        <v>0</v>
      </c>
      <c r="L1014" s="53">
        <v>0</v>
      </c>
      <c r="M1014" s="53">
        <v>0</v>
      </c>
      <c r="N1014" s="53">
        <v>961857.46</v>
      </c>
      <c r="O1014" s="53">
        <v>961857.46</v>
      </c>
      <c r="P1014" s="53">
        <v>0</v>
      </c>
      <c r="Q1014" s="53">
        <v>0</v>
      </c>
      <c r="R1014" s="53">
        <v>0</v>
      </c>
      <c r="S1014" s="3" t="s">
        <v>3204</v>
      </c>
      <c r="T1014" s="3" t="s">
        <v>51</v>
      </c>
      <c r="U1014" s="3" t="s">
        <v>52</v>
      </c>
      <c r="V1014" s="3" t="s">
        <v>51</v>
      </c>
      <c r="W1014" s="3" t="s">
        <v>33</v>
      </c>
      <c r="X1014" s="3" t="s">
        <v>53</v>
      </c>
      <c r="Y1014" s="3" t="s">
        <v>35</v>
      </c>
      <c r="Z1014" s="54">
        <v>45383</v>
      </c>
      <c r="AA1014" s="54">
        <v>46112</v>
      </c>
      <c r="AB1014" s="3" t="s">
        <v>36</v>
      </c>
      <c r="AC1014" s="53">
        <v>2500000</v>
      </c>
      <c r="AD1014" s="3" t="s">
        <v>52</v>
      </c>
      <c r="AE1014" s="3" t="s">
        <v>45</v>
      </c>
    </row>
    <row r="1015" spans="1:31" x14ac:dyDescent="0.3">
      <c r="A1015" s="3" t="s">
        <v>2218</v>
      </c>
      <c r="B1015" s="3" t="s">
        <v>2219</v>
      </c>
      <c r="C1015" s="3" t="s">
        <v>1860</v>
      </c>
      <c r="D1015" s="53">
        <v>27612000</v>
      </c>
      <c r="E1015" s="53">
        <v>27612000</v>
      </c>
      <c r="F1015" s="53">
        <v>35000</v>
      </c>
      <c r="G1015" s="53">
        <v>0</v>
      </c>
      <c r="H1015" s="53">
        <v>0</v>
      </c>
      <c r="I1015" s="53">
        <v>40000</v>
      </c>
      <c r="J1015" s="53">
        <v>0.14486455164421266</v>
      </c>
      <c r="K1015" s="53">
        <v>0</v>
      </c>
      <c r="L1015" s="53">
        <v>0</v>
      </c>
      <c r="M1015" s="53">
        <v>0</v>
      </c>
      <c r="N1015" s="53">
        <v>40000</v>
      </c>
      <c r="O1015" s="53">
        <v>75000</v>
      </c>
      <c r="P1015" s="53">
        <v>0</v>
      </c>
      <c r="Q1015" s="53">
        <v>0</v>
      </c>
      <c r="R1015" s="53">
        <v>0</v>
      </c>
      <c r="S1015" s="3" t="s">
        <v>111</v>
      </c>
      <c r="T1015" s="3" t="s">
        <v>112</v>
      </c>
      <c r="U1015" s="3" t="s">
        <v>113</v>
      </c>
      <c r="V1015" s="3" t="s">
        <v>112</v>
      </c>
      <c r="W1015" s="3" t="s">
        <v>33</v>
      </c>
      <c r="X1015" s="3" t="s">
        <v>114</v>
      </c>
      <c r="Y1015" s="3" t="s">
        <v>986</v>
      </c>
      <c r="Z1015" s="54">
        <v>45383</v>
      </c>
      <c r="AA1015" s="54">
        <v>46022</v>
      </c>
      <c r="AB1015" s="3" t="s">
        <v>36</v>
      </c>
      <c r="AC1015" s="53">
        <v>27612000</v>
      </c>
      <c r="AD1015" s="3" t="s">
        <v>113</v>
      </c>
      <c r="AE1015" s="3" t="s">
        <v>45</v>
      </c>
    </row>
    <row r="1016" spans="1:31" x14ac:dyDescent="0.3">
      <c r="A1016" s="3" t="s">
        <v>2225</v>
      </c>
      <c r="B1016" s="3" t="s">
        <v>2226</v>
      </c>
      <c r="C1016" s="3" t="s">
        <v>1854</v>
      </c>
      <c r="D1016" s="53">
        <v>0</v>
      </c>
      <c r="E1016" s="53">
        <v>0</v>
      </c>
      <c r="F1016" s="53">
        <v>0</v>
      </c>
      <c r="G1016" s="53">
        <v>0</v>
      </c>
      <c r="H1016" s="53">
        <v>0</v>
      </c>
      <c r="I1016" s="53">
        <v>0</v>
      </c>
      <c r="J1016" s="53" t="e">
        <v>#DIV/0!</v>
      </c>
      <c r="K1016" s="53">
        <v>0</v>
      </c>
      <c r="L1016" s="53">
        <v>0</v>
      </c>
      <c r="M1016" s="53">
        <v>0</v>
      </c>
      <c r="N1016" s="53">
        <v>0</v>
      </c>
      <c r="O1016" s="53">
        <v>0</v>
      </c>
      <c r="P1016" s="53">
        <v>0</v>
      </c>
      <c r="Q1016" s="53">
        <v>0</v>
      </c>
      <c r="R1016" s="53">
        <v>0</v>
      </c>
      <c r="S1016" s="3" t="s">
        <v>72</v>
      </c>
      <c r="T1016" s="3" t="s">
        <v>41</v>
      </c>
      <c r="U1016" s="3" t="s">
        <v>42</v>
      </c>
      <c r="V1016" s="3" t="s">
        <v>41</v>
      </c>
      <c r="W1016" s="3" t="s">
        <v>33</v>
      </c>
      <c r="X1016" s="3" t="s">
        <v>29</v>
      </c>
      <c r="Y1016" s="3" t="s">
        <v>986</v>
      </c>
      <c r="Z1016" s="54">
        <v>45383</v>
      </c>
      <c r="AA1016" s="54">
        <v>45777</v>
      </c>
      <c r="AB1016" s="3" t="s">
        <v>36</v>
      </c>
      <c r="AC1016" s="53">
        <v>3130220</v>
      </c>
      <c r="AD1016" s="3" t="s">
        <v>42</v>
      </c>
      <c r="AE1016" s="3" t="s">
        <v>1245</v>
      </c>
    </row>
    <row r="1017" spans="1:31" x14ac:dyDescent="0.3">
      <c r="A1017" s="3" t="s">
        <v>3555</v>
      </c>
      <c r="B1017" s="3" t="s">
        <v>3556</v>
      </c>
      <c r="C1017" s="3" t="s">
        <v>1853</v>
      </c>
      <c r="D1017" s="53">
        <v>2500000</v>
      </c>
      <c r="E1017" s="53">
        <v>2500000</v>
      </c>
      <c r="F1017" s="53">
        <v>501980.86</v>
      </c>
      <c r="G1017" s="53">
        <v>-53.9</v>
      </c>
      <c r="H1017" s="53">
        <v>-53.9</v>
      </c>
      <c r="I1017" s="53">
        <v>864822.19</v>
      </c>
      <c r="J1017" s="53">
        <v>34.592887599999997</v>
      </c>
      <c r="K1017" s="53">
        <v>0</v>
      </c>
      <c r="L1017" s="53">
        <v>0</v>
      </c>
      <c r="M1017" s="53">
        <v>864830.39</v>
      </c>
      <c r="N1017" s="53">
        <v>45.7</v>
      </c>
      <c r="O1017" s="53">
        <v>1366803.05</v>
      </c>
      <c r="P1017" s="53">
        <v>0</v>
      </c>
      <c r="Q1017" s="53">
        <v>0</v>
      </c>
      <c r="R1017" s="53">
        <v>0</v>
      </c>
      <c r="S1017" s="3" t="s">
        <v>391</v>
      </c>
      <c r="T1017" s="3" t="s">
        <v>31</v>
      </c>
      <c r="U1017" s="3" t="s">
        <v>32</v>
      </c>
      <c r="V1017" s="3" t="s">
        <v>31</v>
      </c>
      <c r="W1017" s="3" t="s">
        <v>33</v>
      </c>
      <c r="X1017" s="3" t="s">
        <v>34</v>
      </c>
      <c r="Y1017" s="3" t="s">
        <v>35</v>
      </c>
      <c r="Z1017" s="54">
        <v>45746</v>
      </c>
      <c r="AA1017" s="54">
        <v>46112</v>
      </c>
      <c r="AB1017" s="3" t="s">
        <v>36</v>
      </c>
      <c r="AC1017" s="53">
        <v>2500000</v>
      </c>
      <c r="AD1017" s="3" t="s">
        <v>32</v>
      </c>
      <c r="AE1017" s="3" t="s">
        <v>45</v>
      </c>
    </row>
    <row r="1018" spans="1:31" x14ac:dyDescent="0.3">
      <c r="A1018" s="3" t="s">
        <v>3557</v>
      </c>
      <c r="B1018" s="3" t="s">
        <v>3558</v>
      </c>
      <c r="C1018" s="3" t="s">
        <v>1856</v>
      </c>
      <c r="D1018" s="53">
        <v>2500000</v>
      </c>
      <c r="E1018" s="53">
        <v>2500000</v>
      </c>
      <c r="F1018" s="53">
        <v>22610.95</v>
      </c>
      <c r="G1018" s="53">
        <v>0</v>
      </c>
      <c r="H1018" s="53">
        <v>0</v>
      </c>
      <c r="I1018" s="53">
        <v>1524475.73</v>
      </c>
      <c r="J1018" s="53">
        <v>60.979029199999999</v>
      </c>
      <c r="K1018" s="53">
        <v>0</v>
      </c>
      <c r="L1018" s="53">
        <v>0</v>
      </c>
      <c r="M1018" s="53">
        <v>720000</v>
      </c>
      <c r="N1018" s="53">
        <v>804475.73</v>
      </c>
      <c r="O1018" s="53">
        <v>1547086.68</v>
      </c>
      <c r="P1018" s="53">
        <v>0</v>
      </c>
      <c r="Q1018" s="53">
        <v>0</v>
      </c>
      <c r="R1018" s="53">
        <v>0</v>
      </c>
      <c r="S1018" s="3" t="s">
        <v>3017</v>
      </c>
      <c r="T1018" s="3" t="s">
        <v>76</v>
      </c>
      <c r="U1018" s="3" t="s">
        <v>77</v>
      </c>
      <c r="V1018" s="3" t="s">
        <v>76</v>
      </c>
      <c r="W1018" s="3" t="s">
        <v>33</v>
      </c>
      <c r="X1018" s="3" t="s">
        <v>78</v>
      </c>
      <c r="Y1018" s="3" t="s">
        <v>35</v>
      </c>
      <c r="Z1018" s="54">
        <v>45746</v>
      </c>
      <c r="AA1018" s="54">
        <v>46295</v>
      </c>
      <c r="AB1018" s="3" t="s">
        <v>36</v>
      </c>
      <c r="AC1018" s="53">
        <v>2500000</v>
      </c>
      <c r="AD1018" s="3" t="s">
        <v>77</v>
      </c>
      <c r="AE1018" s="3" t="s">
        <v>45</v>
      </c>
    </row>
    <row r="1019" spans="1:31" x14ac:dyDescent="0.3">
      <c r="A1019" s="3" t="s">
        <v>3561</v>
      </c>
      <c r="B1019" s="3" t="s">
        <v>3562</v>
      </c>
      <c r="C1019" s="3" t="s">
        <v>1858</v>
      </c>
      <c r="D1019" s="53">
        <v>2500000</v>
      </c>
      <c r="E1019" s="53">
        <v>2500000</v>
      </c>
      <c r="F1019" s="53">
        <v>0</v>
      </c>
      <c r="G1019" s="53">
        <v>0</v>
      </c>
      <c r="H1019" s="53">
        <v>0</v>
      </c>
      <c r="I1019" s="53">
        <v>2386554.17</v>
      </c>
      <c r="J1019" s="53">
        <v>95.462166799999991</v>
      </c>
      <c r="K1019" s="53">
        <v>0</v>
      </c>
      <c r="L1019" s="53">
        <v>0</v>
      </c>
      <c r="M1019" s="53">
        <v>1471504.56</v>
      </c>
      <c r="N1019" s="53">
        <v>915049.61</v>
      </c>
      <c r="O1019" s="53">
        <v>2386554.17</v>
      </c>
      <c r="P1019" s="53">
        <v>0</v>
      </c>
      <c r="Q1019" s="53">
        <v>0</v>
      </c>
      <c r="R1019" s="53">
        <v>0</v>
      </c>
      <c r="S1019" s="3" t="s">
        <v>3204</v>
      </c>
      <c r="T1019" s="3" t="s">
        <v>51</v>
      </c>
      <c r="U1019" s="3" t="s">
        <v>52</v>
      </c>
      <c r="V1019" s="3" t="s">
        <v>51</v>
      </c>
      <c r="W1019" s="3" t="s">
        <v>33</v>
      </c>
      <c r="X1019" s="3" t="s">
        <v>53</v>
      </c>
      <c r="Y1019" s="3" t="s">
        <v>35</v>
      </c>
      <c r="Z1019" s="54">
        <v>45383</v>
      </c>
      <c r="AA1019" s="54">
        <v>46112</v>
      </c>
      <c r="AB1019" s="3" t="s">
        <v>36</v>
      </c>
      <c r="AC1019" s="53">
        <v>2500000</v>
      </c>
      <c r="AD1019" s="3" t="s">
        <v>52</v>
      </c>
      <c r="AE1019" s="3" t="s">
        <v>45</v>
      </c>
    </row>
    <row r="1020" spans="1:31" x14ac:dyDescent="0.3">
      <c r="A1020" s="3" t="s">
        <v>2143</v>
      </c>
      <c r="B1020" s="3" t="s">
        <v>2144</v>
      </c>
      <c r="C1020" s="3" t="s">
        <v>1860</v>
      </c>
      <c r="D1020" s="53">
        <v>3300000</v>
      </c>
      <c r="E1020" s="53">
        <v>3300000</v>
      </c>
      <c r="F1020" s="53">
        <v>0</v>
      </c>
      <c r="G1020" s="53">
        <v>0</v>
      </c>
      <c r="H1020" s="53">
        <v>0</v>
      </c>
      <c r="I1020" s="53">
        <v>2947818.09</v>
      </c>
      <c r="J1020" s="53">
        <v>89.327820909090903</v>
      </c>
      <c r="K1020" s="53">
        <v>0</v>
      </c>
      <c r="L1020" s="53">
        <v>0</v>
      </c>
      <c r="M1020" s="53">
        <v>2947818.09</v>
      </c>
      <c r="N1020" s="53">
        <v>0</v>
      </c>
      <c r="O1020" s="53">
        <v>2947818.09</v>
      </c>
      <c r="P1020" s="53">
        <v>0</v>
      </c>
      <c r="Q1020" s="53">
        <v>0</v>
      </c>
      <c r="R1020" s="53">
        <v>0</v>
      </c>
      <c r="S1020" s="3" t="s">
        <v>111</v>
      </c>
      <c r="T1020" s="3" t="s">
        <v>112</v>
      </c>
      <c r="U1020" s="3" t="s">
        <v>113</v>
      </c>
      <c r="V1020" s="3" t="s">
        <v>112</v>
      </c>
      <c r="W1020" s="3" t="s">
        <v>33</v>
      </c>
      <c r="X1020" s="3" t="s">
        <v>114</v>
      </c>
      <c r="Y1020" s="3" t="s">
        <v>35</v>
      </c>
      <c r="Z1020" s="54">
        <v>45390</v>
      </c>
      <c r="AA1020" s="54">
        <v>46112</v>
      </c>
      <c r="AB1020" s="3" t="s">
        <v>36</v>
      </c>
      <c r="AC1020" s="53">
        <v>3300000</v>
      </c>
      <c r="AD1020" s="3" t="s">
        <v>113</v>
      </c>
      <c r="AE1020" s="3" t="s">
        <v>37</v>
      </c>
    </row>
    <row r="1021" spans="1:31" x14ac:dyDescent="0.3">
      <c r="A1021" s="3" t="s">
        <v>2145</v>
      </c>
      <c r="B1021" s="3" t="s">
        <v>2146</v>
      </c>
      <c r="C1021" s="3" t="s">
        <v>1860</v>
      </c>
      <c r="D1021" s="53">
        <v>6800000</v>
      </c>
      <c r="E1021" s="53">
        <v>6800000</v>
      </c>
      <c r="F1021" s="53">
        <v>0</v>
      </c>
      <c r="G1021" s="53">
        <v>0</v>
      </c>
      <c r="H1021" s="53">
        <v>0</v>
      </c>
      <c r="I1021" s="53">
        <v>6799474.8200000003</v>
      </c>
      <c r="J1021" s="53">
        <v>99.992276764705892</v>
      </c>
      <c r="K1021" s="53">
        <v>0</v>
      </c>
      <c r="L1021" s="53">
        <v>0</v>
      </c>
      <c r="M1021" s="53">
        <v>6799474.8200000003</v>
      </c>
      <c r="N1021" s="53">
        <v>0</v>
      </c>
      <c r="O1021" s="53">
        <v>6799474.8200000003</v>
      </c>
      <c r="P1021" s="53">
        <v>0</v>
      </c>
      <c r="Q1021" s="53">
        <v>0</v>
      </c>
      <c r="R1021" s="53">
        <v>0</v>
      </c>
      <c r="S1021" s="3" t="s">
        <v>111</v>
      </c>
      <c r="T1021" s="3" t="s">
        <v>112</v>
      </c>
      <c r="U1021" s="3" t="s">
        <v>113</v>
      </c>
      <c r="V1021" s="3" t="s">
        <v>112</v>
      </c>
      <c r="W1021" s="3" t="s">
        <v>33</v>
      </c>
      <c r="X1021" s="3" t="s">
        <v>114</v>
      </c>
      <c r="Y1021" s="3" t="s">
        <v>35</v>
      </c>
      <c r="Z1021" s="54">
        <v>45390</v>
      </c>
      <c r="AA1021" s="54">
        <v>46112</v>
      </c>
      <c r="AB1021" s="3" t="s">
        <v>36</v>
      </c>
      <c r="AC1021" s="53">
        <v>6800000</v>
      </c>
      <c r="AD1021" s="3" t="s">
        <v>113</v>
      </c>
      <c r="AE1021" s="3" t="s">
        <v>37</v>
      </c>
    </row>
    <row r="1022" spans="1:31" x14ac:dyDescent="0.3">
      <c r="A1022" s="3" t="s">
        <v>2147</v>
      </c>
      <c r="B1022" s="3" t="s">
        <v>2148</v>
      </c>
      <c r="C1022" s="3" t="s">
        <v>1860</v>
      </c>
      <c r="D1022" s="53">
        <v>8500000</v>
      </c>
      <c r="E1022" s="53">
        <v>8500000</v>
      </c>
      <c r="F1022" s="53">
        <v>99210.28</v>
      </c>
      <c r="G1022" s="53">
        <v>0</v>
      </c>
      <c r="H1022" s="53">
        <v>0</v>
      </c>
      <c r="I1022" s="53">
        <v>7881918.8799999999</v>
      </c>
      <c r="J1022" s="53">
        <v>92.728457411764708</v>
      </c>
      <c r="K1022" s="53">
        <v>0</v>
      </c>
      <c r="L1022" s="53">
        <v>0</v>
      </c>
      <c r="M1022" s="53">
        <v>7881918.8799999999</v>
      </c>
      <c r="N1022" s="53">
        <v>0</v>
      </c>
      <c r="O1022" s="53">
        <v>7981129.1600000001</v>
      </c>
      <c r="P1022" s="53">
        <v>0</v>
      </c>
      <c r="Q1022" s="53">
        <v>0</v>
      </c>
      <c r="R1022" s="53">
        <v>0</v>
      </c>
      <c r="S1022" s="3" t="s">
        <v>111</v>
      </c>
      <c r="T1022" s="3" t="s">
        <v>112</v>
      </c>
      <c r="U1022" s="3" t="s">
        <v>113</v>
      </c>
      <c r="V1022" s="3" t="s">
        <v>112</v>
      </c>
      <c r="W1022" s="3" t="s">
        <v>33</v>
      </c>
      <c r="X1022" s="3" t="s">
        <v>114</v>
      </c>
      <c r="Y1022" s="3" t="s">
        <v>35</v>
      </c>
      <c r="Z1022" s="54">
        <v>45390</v>
      </c>
      <c r="AA1022" s="54">
        <v>46112</v>
      </c>
      <c r="AB1022" s="3" t="s">
        <v>36</v>
      </c>
      <c r="AC1022" s="53">
        <v>8500000</v>
      </c>
      <c r="AD1022" s="3" t="s">
        <v>113</v>
      </c>
      <c r="AE1022" s="3" t="s">
        <v>2231</v>
      </c>
    </row>
    <row r="1023" spans="1:31" x14ac:dyDescent="0.3">
      <c r="A1023" s="3" t="s">
        <v>2149</v>
      </c>
      <c r="B1023" s="3" t="s">
        <v>2150</v>
      </c>
      <c r="C1023" s="3" t="s">
        <v>1860</v>
      </c>
      <c r="D1023" s="53">
        <v>8200000</v>
      </c>
      <c r="E1023" s="53">
        <v>8200000</v>
      </c>
      <c r="F1023" s="53">
        <v>0</v>
      </c>
      <c r="G1023" s="53">
        <v>0</v>
      </c>
      <c r="H1023" s="53">
        <v>0</v>
      </c>
      <c r="I1023" s="53">
        <v>7564371.7699999996</v>
      </c>
      <c r="J1023" s="53">
        <v>92.248436219512186</v>
      </c>
      <c r="K1023" s="53">
        <v>0</v>
      </c>
      <c r="L1023" s="53">
        <v>0</v>
      </c>
      <c r="M1023" s="53">
        <v>7564371.7699999996</v>
      </c>
      <c r="N1023" s="53">
        <v>0</v>
      </c>
      <c r="O1023" s="53">
        <v>7564371.7699999996</v>
      </c>
      <c r="P1023" s="53">
        <v>0</v>
      </c>
      <c r="Q1023" s="53">
        <v>0</v>
      </c>
      <c r="R1023" s="53">
        <v>0</v>
      </c>
      <c r="S1023" s="3" t="s">
        <v>111</v>
      </c>
      <c r="T1023" s="3" t="s">
        <v>112</v>
      </c>
      <c r="U1023" s="3" t="s">
        <v>113</v>
      </c>
      <c r="V1023" s="3" t="s">
        <v>112</v>
      </c>
      <c r="W1023" s="3" t="s">
        <v>33</v>
      </c>
      <c r="X1023" s="3" t="s">
        <v>114</v>
      </c>
      <c r="Y1023" s="3" t="s">
        <v>35</v>
      </c>
      <c r="Z1023" s="54">
        <v>45390</v>
      </c>
      <c r="AA1023" s="54">
        <v>46112</v>
      </c>
      <c r="AB1023" s="3" t="s">
        <v>36</v>
      </c>
      <c r="AC1023" s="53">
        <v>8200000</v>
      </c>
      <c r="AD1023" s="3" t="s">
        <v>113</v>
      </c>
      <c r="AE1023" s="3" t="s">
        <v>37</v>
      </c>
    </row>
    <row r="1024" spans="1:31" x14ac:dyDescent="0.3">
      <c r="A1024" s="3" t="s">
        <v>2141</v>
      </c>
      <c r="B1024" s="3" t="s">
        <v>2142</v>
      </c>
      <c r="C1024" s="3" t="s">
        <v>1858</v>
      </c>
      <c r="D1024" s="53">
        <v>800000</v>
      </c>
      <c r="E1024" s="53">
        <v>800000</v>
      </c>
      <c r="F1024" s="53">
        <v>0</v>
      </c>
      <c r="G1024" s="53">
        <v>0</v>
      </c>
      <c r="H1024" s="53">
        <v>0</v>
      </c>
      <c r="I1024" s="53">
        <v>791678.5</v>
      </c>
      <c r="J1024" s="53">
        <v>98.959812499999998</v>
      </c>
      <c r="K1024" s="53">
        <v>0</v>
      </c>
      <c r="L1024" s="53">
        <v>0</v>
      </c>
      <c r="M1024" s="53">
        <v>791678.5</v>
      </c>
      <c r="N1024" s="53">
        <v>0</v>
      </c>
      <c r="O1024" s="53">
        <v>791678.5</v>
      </c>
      <c r="P1024" s="53">
        <v>0</v>
      </c>
      <c r="Q1024" s="53">
        <v>0</v>
      </c>
      <c r="R1024" s="53">
        <v>0</v>
      </c>
      <c r="S1024" s="3" t="s">
        <v>1231</v>
      </c>
      <c r="T1024" s="3" t="s">
        <v>51</v>
      </c>
      <c r="U1024" s="3" t="s">
        <v>52</v>
      </c>
      <c r="V1024" s="3" t="s">
        <v>51</v>
      </c>
      <c r="W1024" s="3" t="s">
        <v>33</v>
      </c>
      <c r="X1024" s="3" t="s">
        <v>53</v>
      </c>
      <c r="Y1024" s="3" t="s">
        <v>35</v>
      </c>
      <c r="Z1024" s="54">
        <v>45383</v>
      </c>
      <c r="AA1024" s="54">
        <v>46112</v>
      </c>
      <c r="AB1024" s="3" t="s">
        <v>36</v>
      </c>
      <c r="AC1024" s="53">
        <v>800000</v>
      </c>
      <c r="AD1024" s="3" t="s">
        <v>52</v>
      </c>
      <c r="AE1024" s="3" t="s">
        <v>37</v>
      </c>
    </row>
    <row r="1025" spans="1:31" x14ac:dyDescent="0.3">
      <c r="A1025" s="3" t="s">
        <v>2151</v>
      </c>
      <c r="B1025" s="3" t="s">
        <v>2152</v>
      </c>
      <c r="C1025" s="3" t="s">
        <v>1858</v>
      </c>
      <c r="D1025" s="53">
        <v>9300000</v>
      </c>
      <c r="E1025" s="53">
        <v>9300000</v>
      </c>
      <c r="F1025" s="53">
        <v>362950.81</v>
      </c>
      <c r="G1025" s="53">
        <v>0</v>
      </c>
      <c r="H1025" s="53">
        <v>0</v>
      </c>
      <c r="I1025" s="53">
        <v>8513236.25</v>
      </c>
      <c r="J1025" s="53">
        <v>91.540174731182802</v>
      </c>
      <c r="K1025" s="53">
        <v>0</v>
      </c>
      <c r="L1025" s="53">
        <v>0</v>
      </c>
      <c r="M1025" s="53">
        <v>8408068.9800000004</v>
      </c>
      <c r="N1025" s="53">
        <v>105167.27</v>
      </c>
      <c r="O1025" s="53">
        <v>8876187.0600000005</v>
      </c>
      <c r="P1025" s="53">
        <v>0</v>
      </c>
      <c r="Q1025" s="53">
        <v>0</v>
      </c>
      <c r="R1025" s="53">
        <v>0</v>
      </c>
      <c r="S1025" s="3" t="s">
        <v>1231</v>
      </c>
      <c r="T1025" s="3" t="s">
        <v>51</v>
      </c>
      <c r="U1025" s="3" t="s">
        <v>52</v>
      </c>
      <c r="V1025" s="3" t="s">
        <v>51</v>
      </c>
      <c r="W1025" s="3" t="s">
        <v>33</v>
      </c>
      <c r="X1025" s="3" t="s">
        <v>53</v>
      </c>
      <c r="Y1025" s="3" t="s">
        <v>35</v>
      </c>
      <c r="Z1025" s="54">
        <v>45383</v>
      </c>
      <c r="AA1025" s="54">
        <v>46112</v>
      </c>
      <c r="AB1025" s="3" t="s">
        <v>36</v>
      </c>
      <c r="AC1025" s="53">
        <v>9300000</v>
      </c>
      <c r="AD1025" s="3" t="s">
        <v>52</v>
      </c>
      <c r="AE1025" s="3" t="s">
        <v>45</v>
      </c>
    </row>
    <row r="1026" spans="1:31" x14ac:dyDescent="0.3">
      <c r="A1026" s="3" t="s">
        <v>2139</v>
      </c>
      <c r="B1026" s="3" t="s">
        <v>2140</v>
      </c>
      <c r="C1026" s="3" t="s">
        <v>1858</v>
      </c>
      <c r="D1026" s="53">
        <v>6100000</v>
      </c>
      <c r="E1026" s="53">
        <v>6100000</v>
      </c>
      <c r="F1026" s="53">
        <v>0</v>
      </c>
      <c r="G1026" s="53">
        <v>0</v>
      </c>
      <c r="H1026" s="53">
        <v>0</v>
      </c>
      <c r="I1026" s="53">
        <v>5875442.7699999996</v>
      </c>
      <c r="J1026" s="53">
        <v>96.31873393442622</v>
      </c>
      <c r="K1026" s="53">
        <v>0</v>
      </c>
      <c r="L1026" s="53">
        <v>0</v>
      </c>
      <c r="M1026" s="53">
        <v>5875442.7699999996</v>
      </c>
      <c r="N1026" s="53">
        <v>0</v>
      </c>
      <c r="O1026" s="53">
        <v>5875442.7699999996</v>
      </c>
      <c r="P1026" s="53">
        <v>0</v>
      </c>
      <c r="Q1026" s="53">
        <v>0</v>
      </c>
      <c r="R1026" s="53">
        <v>0</v>
      </c>
      <c r="S1026" s="3" t="s">
        <v>1231</v>
      </c>
      <c r="T1026" s="3" t="s">
        <v>51</v>
      </c>
      <c r="U1026" s="3" t="s">
        <v>52</v>
      </c>
      <c r="V1026" s="3" t="s">
        <v>51</v>
      </c>
      <c r="W1026" s="3" t="s">
        <v>33</v>
      </c>
      <c r="X1026" s="3" t="s">
        <v>53</v>
      </c>
      <c r="Y1026" s="3" t="s">
        <v>35</v>
      </c>
      <c r="Z1026" s="54">
        <v>45383</v>
      </c>
      <c r="AA1026" s="54">
        <v>46112</v>
      </c>
      <c r="AB1026" s="3" t="s">
        <v>36</v>
      </c>
      <c r="AC1026" s="53">
        <v>6100000</v>
      </c>
      <c r="AD1026" s="3" t="s">
        <v>52</v>
      </c>
      <c r="AE1026" s="3" t="s">
        <v>45</v>
      </c>
    </row>
    <row r="1027" spans="1:31" x14ac:dyDescent="0.3">
      <c r="A1027" s="3" t="s">
        <v>2167</v>
      </c>
      <c r="B1027" s="3" t="s">
        <v>2168</v>
      </c>
      <c r="C1027" s="3" t="s">
        <v>1853</v>
      </c>
      <c r="D1027" s="53">
        <v>11100000</v>
      </c>
      <c r="E1027" s="53">
        <v>11100000</v>
      </c>
      <c r="F1027" s="53">
        <v>12961.56</v>
      </c>
      <c r="G1027" s="53">
        <v>0</v>
      </c>
      <c r="H1027" s="53">
        <v>0</v>
      </c>
      <c r="I1027" s="53">
        <v>10374590.32</v>
      </c>
      <c r="J1027" s="53">
        <v>93.464777657657663</v>
      </c>
      <c r="K1027" s="53">
        <v>0</v>
      </c>
      <c r="L1027" s="53">
        <v>0</v>
      </c>
      <c r="M1027" s="53">
        <v>10374590.310000001</v>
      </c>
      <c r="N1027" s="53">
        <v>0.01</v>
      </c>
      <c r="O1027" s="53">
        <v>10387551.880000001</v>
      </c>
      <c r="P1027" s="53">
        <v>0</v>
      </c>
      <c r="Q1027" s="53">
        <v>0</v>
      </c>
      <c r="R1027" s="53">
        <v>0</v>
      </c>
      <c r="S1027" s="3" t="s">
        <v>30</v>
      </c>
      <c r="T1027" s="3" t="s">
        <v>31</v>
      </c>
      <c r="U1027" s="3" t="s">
        <v>32</v>
      </c>
      <c r="V1027" s="3" t="s">
        <v>31</v>
      </c>
      <c r="W1027" s="3" t="s">
        <v>33</v>
      </c>
      <c r="X1027" s="3" t="s">
        <v>34</v>
      </c>
      <c r="Y1027" s="3" t="s">
        <v>35</v>
      </c>
      <c r="Z1027" s="54">
        <v>45390</v>
      </c>
      <c r="AA1027" s="54">
        <v>45747</v>
      </c>
      <c r="AB1027" s="3" t="s">
        <v>36</v>
      </c>
      <c r="AC1027" s="53">
        <v>11100000</v>
      </c>
      <c r="AD1027" s="3" t="s">
        <v>32</v>
      </c>
      <c r="AE1027" s="3" t="s">
        <v>45</v>
      </c>
    </row>
    <row r="1028" spans="1:31" x14ac:dyDescent="0.3">
      <c r="A1028" s="3" t="s">
        <v>2123</v>
      </c>
      <c r="B1028" s="3" t="s">
        <v>2124</v>
      </c>
      <c r="C1028" s="3" t="s">
        <v>1853</v>
      </c>
      <c r="D1028" s="53">
        <v>8500000</v>
      </c>
      <c r="E1028" s="53">
        <v>8500000</v>
      </c>
      <c r="F1028" s="53">
        <v>0</v>
      </c>
      <c r="G1028" s="53">
        <v>0</v>
      </c>
      <c r="H1028" s="53">
        <v>0</v>
      </c>
      <c r="I1028" s="53">
        <v>6939176.0300000003</v>
      </c>
      <c r="J1028" s="53">
        <v>81.637365058823534</v>
      </c>
      <c r="K1028" s="53">
        <v>0</v>
      </c>
      <c r="L1028" s="53">
        <v>0</v>
      </c>
      <c r="M1028" s="53">
        <v>6939176.0300000003</v>
      </c>
      <c r="N1028" s="53">
        <v>0</v>
      </c>
      <c r="O1028" s="53">
        <v>6939176.0300000003</v>
      </c>
      <c r="P1028" s="53">
        <v>0</v>
      </c>
      <c r="Q1028" s="53">
        <v>0</v>
      </c>
      <c r="R1028" s="53">
        <v>0</v>
      </c>
      <c r="S1028" s="3" t="s">
        <v>30</v>
      </c>
      <c r="T1028" s="3" t="s">
        <v>31</v>
      </c>
      <c r="U1028" s="3" t="s">
        <v>32</v>
      </c>
      <c r="V1028" s="3" t="s">
        <v>31</v>
      </c>
      <c r="W1028" s="3" t="s">
        <v>33</v>
      </c>
      <c r="X1028" s="3" t="s">
        <v>34</v>
      </c>
      <c r="Y1028" s="3" t="s">
        <v>35</v>
      </c>
      <c r="Z1028" s="54">
        <v>45390</v>
      </c>
      <c r="AA1028" s="54">
        <v>45747</v>
      </c>
      <c r="AB1028" s="3" t="s">
        <v>36</v>
      </c>
      <c r="AC1028" s="53">
        <v>8500000</v>
      </c>
      <c r="AD1028" s="3" t="s">
        <v>32</v>
      </c>
      <c r="AE1028" s="3" t="s">
        <v>45</v>
      </c>
    </row>
    <row r="1029" spans="1:31" x14ac:dyDescent="0.3">
      <c r="A1029" s="3" t="s">
        <v>2153</v>
      </c>
      <c r="B1029" s="3" t="s">
        <v>2154</v>
      </c>
      <c r="C1029" s="3" t="s">
        <v>1856</v>
      </c>
      <c r="D1029" s="53">
        <v>12800000</v>
      </c>
      <c r="E1029" s="53">
        <v>12800000</v>
      </c>
      <c r="F1029" s="53">
        <v>99978.46</v>
      </c>
      <c r="G1029" s="53">
        <v>40600</v>
      </c>
      <c r="H1029" s="53">
        <v>40600</v>
      </c>
      <c r="I1029" s="53">
        <v>12689181.869999999</v>
      </c>
      <c r="J1029" s="53">
        <v>99.134233359374988</v>
      </c>
      <c r="K1029" s="53">
        <v>0</v>
      </c>
      <c r="L1029" s="53">
        <v>0</v>
      </c>
      <c r="M1029" s="53">
        <v>12345868.5</v>
      </c>
      <c r="N1029" s="53">
        <v>302713.37</v>
      </c>
      <c r="O1029" s="53">
        <v>12789160.33</v>
      </c>
      <c r="P1029" s="53">
        <v>0</v>
      </c>
      <c r="Q1029" s="53">
        <v>0</v>
      </c>
      <c r="R1029" s="53">
        <v>0</v>
      </c>
      <c r="S1029" s="3" t="s">
        <v>881</v>
      </c>
      <c r="T1029" s="3" t="s">
        <v>76</v>
      </c>
      <c r="U1029" s="3" t="s">
        <v>77</v>
      </c>
      <c r="V1029" s="3" t="s">
        <v>76</v>
      </c>
      <c r="W1029" s="3" t="s">
        <v>33</v>
      </c>
      <c r="X1029" s="3" t="s">
        <v>78</v>
      </c>
      <c r="Y1029" s="3" t="s">
        <v>35</v>
      </c>
      <c r="Z1029" s="54">
        <v>45390</v>
      </c>
      <c r="AA1029" s="54">
        <v>46112</v>
      </c>
      <c r="AB1029" s="3" t="s">
        <v>36</v>
      </c>
      <c r="AC1029" s="53">
        <v>12800000</v>
      </c>
      <c r="AD1029" s="3" t="s">
        <v>77</v>
      </c>
      <c r="AE1029" s="3" t="s">
        <v>45</v>
      </c>
    </row>
    <row r="1030" spans="1:31" x14ac:dyDescent="0.3">
      <c r="A1030" s="3" t="s">
        <v>2155</v>
      </c>
      <c r="B1030" s="3" t="s">
        <v>2119</v>
      </c>
      <c r="C1030" s="3" t="s">
        <v>1856</v>
      </c>
      <c r="D1030" s="53">
        <v>8300000</v>
      </c>
      <c r="E1030" s="53">
        <v>8300000</v>
      </c>
      <c r="F1030" s="53">
        <v>0</v>
      </c>
      <c r="G1030" s="53">
        <v>60600</v>
      </c>
      <c r="H1030" s="53">
        <v>60600</v>
      </c>
      <c r="I1030" s="53">
        <v>8126880.21</v>
      </c>
      <c r="J1030" s="53">
        <v>97.914219397590358</v>
      </c>
      <c r="K1030" s="53">
        <v>0</v>
      </c>
      <c r="L1030" s="53">
        <v>0</v>
      </c>
      <c r="M1030" s="53">
        <v>8023810.8200000003</v>
      </c>
      <c r="N1030" s="53">
        <v>42469.39</v>
      </c>
      <c r="O1030" s="53">
        <v>8126880.21</v>
      </c>
      <c r="P1030" s="53">
        <v>0</v>
      </c>
      <c r="Q1030" s="53">
        <v>0</v>
      </c>
      <c r="R1030" s="53">
        <v>0</v>
      </c>
      <c r="S1030" s="3" t="s">
        <v>2156</v>
      </c>
      <c r="T1030" s="3" t="s">
        <v>76</v>
      </c>
      <c r="U1030" s="3" t="s">
        <v>77</v>
      </c>
      <c r="V1030" s="3" t="s">
        <v>76</v>
      </c>
      <c r="W1030" s="3" t="s">
        <v>33</v>
      </c>
      <c r="X1030" s="3" t="s">
        <v>78</v>
      </c>
      <c r="Y1030" s="3" t="s">
        <v>35</v>
      </c>
      <c r="Z1030" s="54">
        <v>45383</v>
      </c>
      <c r="AA1030" s="54">
        <v>46112</v>
      </c>
      <c r="AB1030" s="3" t="s">
        <v>36</v>
      </c>
      <c r="AC1030" s="53">
        <v>8300000</v>
      </c>
      <c r="AD1030" s="3" t="s">
        <v>77</v>
      </c>
      <c r="AE1030" s="3" t="s">
        <v>45</v>
      </c>
    </row>
    <row r="1031" spans="1:31" x14ac:dyDescent="0.3">
      <c r="A1031" s="3" t="s">
        <v>2129</v>
      </c>
      <c r="B1031" s="3" t="s">
        <v>2130</v>
      </c>
      <c r="C1031" s="3" t="s">
        <v>1853</v>
      </c>
      <c r="D1031" s="53">
        <v>3100000</v>
      </c>
      <c r="E1031" s="53">
        <v>3100000</v>
      </c>
      <c r="F1031" s="53">
        <v>0</v>
      </c>
      <c r="G1031" s="53">
        <v>0</v>
      </c>
      <c r="H1031" s="53">
        <v>0</v>
      </c>
      <c r="I1031" s="53">
        <v>3093407.39</v>
      </c>
      <c r="J1031" s="53">
        <v>99.787335161290329</v>
      </c>
      <c r="K1031" s="53">
        <v>0</v>
      </c>
      <c r="L1031" s="53">
        <v>0</v>
      </c>
      <c r="M1031" s="53">
        <v>3093407.39</v>
      </c>
      <c r="N1031" s="53">
        <v>0</v>
      </c>
      <c r="O1031" s="53">
        <v>3093407.39</v>
      </c>
      <c r="P1031" s="53">
        <v>0</v>
      </c>
      <c r="Q1031" s="53">
        <v>0</v>
      </c>
      <c r="R1031" s="53">
        <v>0</v>
      </c>
      <c r="S1031" s="3" t="s">
        <v>30</v>
      </c>
      <c r="T1031" s="3" t="s">
        <v>31</v>
      </c>
      <c r="U1031" s="3" t="s">
        <v>32</v>
      </c>
      <c r="V1031" s="3" t="s">
        <v>31</v>
      </c>
      <c r="W1031" s="3" t="s">
        <v>33</v>
      </c>
      <c r="X1031" s="3" t="s">
        <v>34</v>
      </c>
      <c r="Y1031" s="3" t="s">
        <v>35</v>
      </c>
      <c r="Z1031" s="54">
        <v>45383</v>
      </c>
      <c r="AA1031" s="54">
        <v>45747</v>
      </c>
      <c r="AB1031" s="3" t="s">
        <v>36</v>
      </c>
      <c r="AC1031" s="53">
        <v>3100000</v>
      </c>
      <c r="AD1031" s="3" t="s">
        <v>32</v>
      </c>
      <c r="AE1031" s="3" t="s">
        <v>45</v>
      </c>
    </row>
    <row r="1032" spans="1:31" x14ac:dyDescent="0.3">
      <c r="A1032" s="3" t="s">
        <v>2161</v>
      </c>
      <c r="B1032" s="3" t="s">
        <v>2162</v>
      </c>
      <c r="C1032" s="3" t="s">
        <v>1859</v>
      </c>
      <c r="D1032" s="53">
        <v>4900000</v>
      </c>
      <c r="E1032" s="53">
        <v>4900000</v>
      </c>
      <c r="F1032" s="53">
        <v>0</v>
      </c>
      <c r="G1032" s="53">
        <v>0</v>
      </c>
      <c r="H1032" s="53">
        <v>0</v>
      </c>
      <c r="I1032" s="53">
        <v>2503008.17</v>
      </c>
      <c r="J1032" s="53">
        <v>51.081799387755098</v>
      </c>
      <c r="K1032" s="53">
        <v>0</v>
      </c>
      <c r="L1032" s="53">
        <v>0</v>
      </c>
      <c r="M1032" s="53">
        <v>2503008.17</v>
      </c>
      <c r="N1032" s="53">
        <v>0</v>
      </c>
      <c r="O1032" s="53">
        <v>2503008.17</v>
      </c>
      <c r="P1032" s="53">
        <v>0</v>
      </c>
      <c r="Q1032" s="53">
        <v>0</v>
      </c>
      <c r="R1032" s="53">
        <v>0</v>
      </c>
      <c r="S1032" s="3" t="s">
        <v>1355</v>
      </c>
      <c r="T1032" s="3" t="s">
        <v>162</v>
      </c>
      <c r="U1032" s="3" t="s">
        <v>163</v>
      </c>
      <c r="V1032" s="3" t="s">
        <v>162</v>
      </c>
      <c r="W1032" s="3" t="s">
        <v>33</v>
      </c>
      <c r="X1032" s="3" t="s">
        <v>164</v>
      </c>
      <c r="Y1032" s="3" t="s">
        <v>35</v>
      </c>
      <c r="Z1032" s="54">
        <v>45383</v>
      </c>
      <c r="AA1032" s="54">
        <v>45747</v>
      </c>
      <c r="AB1032" s="3" t="s">
        <v>36</v>
      </c>
      <c r="AC1032" s="53">
        <v>4900000</v>
      </c>
      <c r="AD1032" s="3" t="s">
        <v>163</v>
      </c>
      <c r="AE1032" s="3" t="s">
        <v>2231</v>
      </c>
    </row>
    <row r="1033" spans="1:31" x14ac:dyDescent="0.3">
      <c r="A1033" s="3" t="s">
        <v>2165</v>
      </c>
      <c r="B1033" s="3" t="s">
        <v>2166</v>
      </c>
      <c r="C1033" s="3" t="s">
        <v>1859</v>
      </c>
      <c r="D1033" s="53">
        <v>7800000</v>
      </c>
      <c r="E1033" s="53">
        <v>7800000</v>
      </c>
      <c r="F1033" s="53">
        <v>488508.51</v>
      </c>
      <c r="G1033" s="53">
        <v>0</v>
      </c>
      <c r="H1033" s="53">
        <v>0</v>
      </c>
      <c r="I1033" s="53">
        <v>6118201.9199999999</v>
      </c>
      <c r="J1033" s="53">
        <v>78.438486153846156</v>
      </c>
      <c r="K1033" s="53">
        <v>0</v>
      </c>
      <c r="L1033" s="53">
        <v>0</v>
      </c>
      <c r="M1033" s="53">
        <v>6089923.04</v>
      </c>
      <c r="N1033" s="53">
        <v>28278.880000000001</v>
      </c>
      <c r="O1033" s="53">
        <v>6606710.4299999997</v>
      </c>
      <c r="P1033" s="53">
        <v>0</v>
      </c>
      <c r="Q1033" s="53">
        <v>0</v>
      </c>
      <c r="R1033" s="53">
        <v>0</v>
      </c>
      <c r="S1033" s="3" t="s">
        <v>1355</v>
      </c>
      <c r="T1033" s="3" t="s">
        <v>162</v>
      </c>
      <c r="U1033" s="3" t="s">
        <v>163</v>
      </c>
      <c r="V1033" s="3" t="s">
        <v>162</v>
      </c>
      <c r="W1033" s="3" t="s">
        <v>33</v>
      </c>
      <c r="X1033" s="3" t="s">
        <v>164</v>
      </c>
      <c r="Y1033" s="3" t="s">
        <v>35</v>
      </c>
      <c r="Z1033" s="54">
        <v>45383</v>
      </c>
      <c r="AA1033" s="54">
        <v>45747</v>
      </c>
      <c r="AB1033" s="3" t="s">
        <v>36</v>
      </c>
      <c r="AC1033" s="53">
        <v>7800000</v>
      </c>
      <c r="AD1033" s="3" t="s">
        <v>163</v>
      </c>
      <c r="AE1033" s="3" t="s">
        <v>45</v>
      </c>
    </row>
    <row r="1034" spans="1:31" x14ac:dyDescent="0.3">
      <c r="A1034" s="3" t="s">
        <v>2201</v>
      </c>
      <c r="B1034" s="3" t="s">
        <v>2202</v>
      </c>
      <c r="C1034" s="3" t="s">
        <v>1859</v>
      </c>
      <c r="D1034" s="53">
        <v>7900000</v>
      </c>
      <c r="E1034" s="53">
        <v>7900000</v>
      </c>
      <c r="F1034" s="53">
        <v>26782.14</v>
      </c>
      <c r="G1034" s="53">
        <v>-87866.73</v>
      </c>
      <c r="H1034" s="53">
        <v>-87866.73</v>
      </c>
      <c r="I1034" s="53">
        <v>6907580.9900000002</v>
      </c>
      <c r="J1034" s="53">
        <v>87.437734050632912</v>
      </c>
      <c r="K1034" s="53">
        <v>0</v>
      </c>
      <c r="L1034" s="53">
        <v>0</v>
      </c>
      <c r="M1034" s="53">
        <v>5407066.96</v>
      </c>
      <c r="N1034" s="53">
        <v>1588380.76</v>
      </c>
      <c r="O1034" s="53">
        <v>6934363.1299999999</v>
      </c>
      <c r="P1034" s="53">
        <v>0</v>
      </c>
      <c r="Q1034" s="53">
        <v>0</v>
      </c>
      <c r="R1034" s="53">
        <v>0</v>
      </c>
      <c r="S1034" s="3" t="s">
        <v>1355</v>
      </c>
      <c r="T1034" s="3" t="s">
        <v>162</v>
      </c>
      <c r="U1034" s="3" t="s">
        <v>163</v>
      </c>
      <c r="V1034" s="3" t="s">
        <v>162</v>
      </c>
      <c r="W1034" s="3" t="s">
        <v>33</v>
      </c>
      <c r="X1034" s="3" t="s">
        <v>164</v>
      </c>
      <c r="Y1034" s="3" t="s">
        <v>35</v>
      </c>
      <c r="Z1034" s="54">
        <v>45383</v>
      </c>
      <c r="AA1034" s="54">
        <v>45747</v>
      </c>
      <c r="AB1034" s="3" t="s">
        <v>36</v>
      </c>
      <c r="AC1034" s="53">
        <v>7900000</v>
      </c>
      <c r="AD1034" s="3" t="s">
        <v>163</v>
      </c>
      <c r="AE1034" s="3" t="s">
        <v>45</v>
      </c>
    </row>
    <row r="1035" spans="1:31" x14ac:dyDescent="0.3">
      <c r="A1035" s="3" t="s">
        <v>2169</v>
      </c>
      <c r="B1035" s="3" t="s">
        <v>2170</v>
      </c>
      <c r="C1035" s="3" t="s">
        <v>1859</v>
      </c>
      <c r="D1035" s="53">
        <v>6900000</v>
      </c>
      <c r="E1035" s="53">
        <v>6900000</v>
      </c>
      <c r="F1035" s="53">
        <v>858946.55</v>
      </c>
      <c r="G1035" s="53">
        <v>0</v>
      </c>
      <c r="H1035" s="53">
        <v>0</v>
      </c>
      <c r="I1035" s="53">
        <v>6001414.46</v>
      </c>
      <c r="J1035" s="53">
        <v>86.977021159420289</v>
      </c>
      <c r="K1035" s="53">
        <v>0</v>
      </c>
      <c r="L1035" s="53">
        <v>0</v>
      </c>
      <c r="M1035" s="53">
        <v>6001414.46</v>
      </c>
      <c r="N1035" s="53">
        <v>0</v>
      </c>
      <c r="O1035" s="53">
        <v>6860361.0099999998</v>
      </c>
      <c r="P1035" s="53">
        <v>0</v>
      </c>
      <c r="Q1035" s="53">
        <v>0</v>
      </c>
      <c r="R1035" s="53">
        <v>0</v>
      </c>
      <c r="S1035" s="3" t="s">
        <v>1355</v>
      </c>
      <c r="T1035" s="3" t="s">
        <v>162</v>
      </c>
      <c r="U1035" s="3" t="s">
        <v>163</v>
      </c>
      <c r="V1035" s="3" t="s">
        <v>162</v>
      </c>
      <c r="W1035" s="3" t="s">
        <v>33</v>
      </c>
      <c r="X1035" s="3" t="s">
        <v>164</v>
      </c>
      <c r="Y1035" s="3" t="s">
        <v>35</v>
      </c>
      <c r="Z1035" s="54">
        <v>45383</v>
      </c>
      <c r="AA1035" s="54">
        <v>45747</v>
      </c>
      <c r="AB1035" s="3" t="s">
        <v>36</v>
      </c>
      <c r="AC1035" s="53">
        <v>6900000</v>
      </c>
      <c r="AD1035" s="3" t="s">
        <v>163</v>
      </c>
      <c r="AE1035" s="3" t="s">
        <v>45</v>
      </c>
    </row>
    <row r="1036" spans="1:31" x14ac:dyDescent="0.3">
      <c r="A1036" s="3" t="s">
        <v>2163</v>
      </c>
      <c r="B1036" s="3" t="s">
        <v>2164</v>
      </c>
      <c r="C1036" s="3" t="s">
        <v>1859</v>
      </c>
      <c r="D1036" s="53">
        <v>8300000</v>
      </c>
      <c r="E1036" s="53">
        <v>8300000</v>
      </c>
      <c r="F1036" s="53">
        <v>488508.51</v>
      </c>
      <c r="G1036" s="53">
        <v>0</v>
      </c>
      <c r="H1036" s="53">
        <v>0</v>
      </c>
      <c r="I1036" s="53">
        <v>7491712.1900000004</v>
      </c>
      <c r="J1036" s="53">
        <v>90.26159265060241</v>
      </c>
      <c r="K1036" s="53">
        <v>0</v>
      </c>
      <c r="L1036" s="53">
        <v>0</v>
      </c>
      <c r="M1036" s="53">
        <v>7491712.1900000004</v>
      </c>
      <c r="N1036" s="53">
        <v>0</v>
      </c>
      <c r="O1036" s="53">
        <v>7980220.7000000002</v>
      </c>
      <c r="P1036" s="53">
        <v>0</v>
      </c>
      <c r="Q1036" s="53">
        <v>0</v>
      </c>
      <c r="R1036" s="53">
        <v>0</v>
      </c>
      <c r="S1036" s="3" t="s">
        <v>1355</v>
      </c>
      <c r="T1036" s="3" t="s">
        <v>162</v>
      </c>
      <c r="U1036" s="3" t="s">
        <v>163</v>
      </c>
      <c r="V1036" s="3" t="s">
        <v>162</v>
      </c>
      <c r="W1036" s="3" t="s">
        <v>33</v>
      </c>
      <c r="X1036" s="3" t="s">
        <v>164</v>
      </c>
      <c r="Y1036" s="3" t="s">
        <v>35</v>
      </c>
      <c r="Z1036" s="54">
        <v>45383</v>
      </c>
      <c r="AA1036" s="54">
        <v>45747</v>
      </c>
      <c r="AB1036" s="3" t="s">
        <v>36</v>
      </c>
      <c r="AC1036" s="53">
        <v>8300000</v>
      </c>
      <c r="AD1036" s="3" t="s">
        <v>163</v>
      </c>
      <c r="AE1036" s="3" t="s">
        <v>45</v>
      </c>
    </row>
    <row r="1037" spans="1:31" x14ac:dyDescent="0.3">
      <c r="A1037" s="3" t="s">
        <v>2187</v>
      </c>
      <c r="B1037" s="3" t="s">
        <v>2188</v>
      </c>
      <c r="C1037" s="3" t="s">
        <v>1855</v>
      </c>
      <c r="D1037" s="53">
        <v>8958000</v>
      </c>
      <c r="E1037" s="53">
        <v>8958000</v>
      </c>
      <c r="F1037" s="53">
        <v>448151.3</v>
      </c>
      <c r="G1037" s="53">
        <v>0</v>
      </c>
      <c r="H1037" s="53">
        <v>0</v>
      </c>
      <c r="I1037" s="53">
        <v>7698353.6200000001</v>
      </c>
      <c r="J1037" s="53">
        <v>85.938307881223494</v>
      </c>
      <c r="K1037" s="53">
        <v>0</v>
      </c>
      <c r="L1037" s="53">
        <v>0</v>
      </c>
      <c r="M1037" s="53">
        <v>7698353.6200000001</v>
      </c>
      <c r="N1037" s="53">
        <v>0</v>
      </c>
      <c r="O1037" s="53">
        <v>8146504.9199999999</v>
      </c>
      <c r="P1037" s="53">
        <v>0</v>
      </c>
      <c r="Q1037" s="53">
        <v>0</v>
      </c>
      <c r="R1037" s="53">
        <v>0</v>
      </c>
      <c r="S1037" s="3" t="s">
        <v>286</v>
      </c>
      <c r="T1037" s="3" t="s">
        <v>57</v>
      </c>
      <c r="U1037" s="3" t="s">
        <v>58</v>
      </c>
      <c r="V1037" s="3" t="s">
        <v>57</v>
      </c>
      <c r="W1037" s="3" t="s">
        <v>33</v>
      </c>
      <c r="X1037" s="3" t="s">
        <v>59</v>
      </c>
      <c r="Y1037" s="3" t="s">
        <v>35</v>
      </c>
      <c r="Z1037" s="54">
        <v>45390</v>
      </c>
      <c r="AA1037" s="54">
        <v>45930</v>
      </c>
      <c r="AB1037" s="3" t="s">
        <v>36</v>
      </c>
      <c r="AC1037" s="53">
        <v>8958000</v>
      </c>
      <c r="AD1037" s="3" t="s">
        <v>58</v>
      </c>
      <c r="AE1037" s="3" t="s">
        <v>45</v>
      </c>
    </row>
    <row r="1038" spans="1:31" x14ac:dyDescent="0.3">
      <c r="A1038" s="3" t="s">
        <v>2185</v>
      </c>
      <c r="B1038" s="3" t="s">
        <v>2186</v>
      </c>
      <c r="C1038" s="3" t="s">
        <v>1855</v>
      </c>
      <c r="D1038" s="53">
        <v>8363000</v>
      </c>
      <c r="E1038" s="53">
        <v>8363000</v>
      </c>
      <c r="F1038" s="53">
        <v>0</v>
      </c>
      <c r="G1038" s="53">
        <v>0</v>
      </c>
      <c r="H1038" s="53">
        <v>0</v>
      </c>
      <c r="I1038" s="53">
        <v>7404621.5199999996</v>
      </c>
      <c r="J1038" s="53">
        <v>88.540254932440504</v>
      </c>
      <c r="K1038" s="53">
        <v>0</v>
      </c>
      <c r="L1038" s="53">
        <v>0</v>
      </c>
      <c r="M1038" s="53">
        <v>7404621.5199999996</v>
      </c>
      <c r="N1038" s="53">
        <v>0</v>
      </c>
      <c r="O1038" s="53">
        <v>7404621.5199999996</v>
      </c>
      <c r="P1038" s="53">
        <v>0</v>
      </c>
      <c r="Q1038" s="53">
        <v>0</v>
      </c>
      <c r="R1038" s="53">
        <v>0</v>
      </c>
      <c r="S1038" s="3" t="s">
        <v>286</v>
      </c>
      <c r="T1038" s="3" t="s">
        <v>57</v>
      </c>
      <c r="U1038" s="3" t="s">
        <v>58</v>
      </c>
      <c r="V1038" s="3" t="s">
        <v>57</v>
      </c>
      <c r="W1038" s="3" t="s">
        <v>33</v>
      </c>
      <c r="X1038" s="3" t="s">
        <v>59</v>
      </c>
      <c r="Y1038" s="3" t="s">
        <v>35</v>
      </c>
      <c r="Z1038" s="54">
        <v>45390</v>
      </c>
      <c r="AA1038" s="54">
        <v>45930</v>
      </c>
      <c r="AB1038" s="3" t="s">
        <v>36</v>
      </c>
      <c r="AC1038" s="53">
        <v>8363000</v>
      </c>
      <c r="AD1038" s="3" t="s">
        <v>58</v>
      </c>
      <c r="AE1038" s="3" t="s">
        <v>45</v>
      </c>
    </row>
    <row r="1039" spans="1:31" x14ac:dyDescent="0.3">
      <c r="A1039" s="3" t="s">
        <v>2183</v>
      </c>
      <c r="B1039" s="3" t="s">
        <v>2184</v>
      </c>
      <c r="C1039" s="3" t="s">
        <v>1855</v>
      </c>
      <c r="D1039" s="53">
        <v>5828000</v>
      </c>
      <c r="E1039" s="53">
        <v>5828000</v>
      </c>
      <c r="F1039" s="53">
        <v>0</v>
      </c>
      <c r="G1039" s="53">
        <v>0</v>
      </c>
      <c r="H1039" s="53">
        <v>0</v>
      </c>
      <c r="I1039" s="53">
        <v>5611458.8300000001</v>
      </c>
      <c r="J1039" s="53">
        <v>96.284468599862734</v>
      </c>
      <c r="K1039" s="53">
        <v>0</v>
      </c>
      <c r="L1039" s="53">
        <v>0</v>
      </c>
      <c r="M1039" s="53">
        <v>5611458.8300000001</v>
      </c>
      <c r="N1039" s="53">
        <v>0</v>
      </c>
      <c r="O1039" s="53">
        <v>5611458.8300000001</v>
      </c>
      <c r="P1039" s="53">
        <v>0</v>
      </c>
      <c r="Q1039" s="53">
        <v>0</v>
      </c>
      <c r="R1039" s="53">
        <v>0</v>
      </c>
      <c r="S1039" s="3" t="s">
        <v>2156</v>
      </c>
      <c r="T1039" s="3" t="s">
        <v>57</v>
      </c>
      <c r="U1039" s="3" t="s">
        <v>58</v>
      </c>
      <c r="V1039" s="3" t="s">
        <v>57</v>
      </c>
      <c r="W1039" s="3" t="s">
        <v>33</v>
      </c>
      <c r="X1039" s="3" t="s">
        <v>59</v>
      </c>
      <c r="Y1039" s="3" t="s">
        <v>35</v>
      </c>
      <c r="Z1039" s="54">
        <v>45390</v>
      </c>
      <c r="AA1039" s="54">
        <v>45930</v>
      </c>
      <c r="AB1039" s="3" t="s">
        <v>36</v>
      </c>
      <c r="AC1039" s="53">
        <v>5828000</v>
      </c>
      <c r="AD1039" s="3" t="s">
        <v>58</v>
      </c>
      <c r="AE1039" s="3" t="s">
        <v>45</v>
      </c>
    </row>
    <row r="1040" spans="1:31" x14ac:dyDescent="0.3">
      <c r="A1040" s="3" t="s">
        <v>2216</v>
      </c>
      <c r="B1040" s="3" t="s">
        <v>2217</v>
      </c>
      <c r="C1040" s="3" t="s">
        <v>1855</v>
      </c>
      <c r="D1040" s="53">
        <v>13900000</v>
      </c>
      <c r="E1040" s="53">
        <v>13900000</v>
      </c>
      <c r="F1040" s="53">
        <v>937351.88</v>
      </c>
      <c r="G1040" s="53">
        <v>0.01</v>
      </c>
      <c r="H1040" s="53">
        <v>0.01</v>
      </c>
      <c r="I1040" s="53">
        <v>10527680.130000001</v>
      </c>
      <c r="J1040" s="53">
        <v>75.738705971223027</v>
      </c>
      <c r="K1040" s="53">
        <v>0</v>
      </c>
      <c r="L1040" s="53">
        <v>0</v>
      </c>
      <c r="M1040" s="53">
        <v>10439345.85</v>
      </c>
      <c r="N1040" s="53">
        <v>88334.27</v>
      </c>
      <c r="O1040" s="53">
        <v>11465032.01</v>
      </c>
      <c r="P1040" s="53">
        <v>0</v>
      </c>
      <c r="Q1040" s="53">
        <v>0</v>
      </c>
      <c r="R1040" s="53">
        <v>0</v>
      </c>
      <c r="S1040" s="3" t="s">
        <v>286</v>
      </c>
      <c r="T1040" s="3" t="s">
        <v>57</v>
      </c>
      <c r="U1040" s="3" t="s">
        <v>58</v>
      </c>
      <c r="V1040" s="3" t="s">
        <v>57</v>
      </c>
      <c r="W1040" s="3" t="s">
        <v>33</v>
      </c>
      <c r="X1040" s="3" t="s">
        <v>59</v>
      </c>
      <c r="Y1040" s="3" t="s">
        <v>35</v>
      </c>
      <c r="Z1040" s="54">
        <v>45405</v>
      </c>
      <c r="AA1040" s="54">
        <v>46022</v>
      </c>
      <c r="AB1040" s="3" t="s">
        <v>36</v>
      </c>
      <c r="AC1040" s="53">
        <v>13900000</v>
      </c>
      <c r="AD1040" s="3" t="s">
        <v>58</v>
      </c>
      <c r="AE1040" s="3" t="s">
        <v>45</v>
      </c>
    </row>
    <row r="1041" spans="1:31" x14ac:dyDescent="0.3">
      <c r="A1041" s="3" t="s">
        <v>2137</v>
      </c>
      <c r="B1041" s="3" t="s">
        <v>2138</v>
      </c>
      <c r="C1041" s="3" t="s">
        <v>1853</v>
      </c>
      <c r="D1041" s="53">
        <v>6700000</v>
      </c>
      <c r="E1041" s="53">
        <v>6700000</v>
      </c>
      <c r="F1041" s="53">
        <v>0</v>
      </c>
      <c r="G1041" s="53">
        <v>0</v>
      </c>
      <c r="H1041" s="53">
        <v>0</v>
      </c>
      <c r="I1041" s="53">
        <v>6691003.7999999998</v>
      </c>
      <c r="J1041" s="53">
        <v>99.865728358208955</v>
      </c>
      <c r="K1041" s="53">
        <v>0</v>
      </c>
      <c r="L1041" s="53">
        <v>0</v>
      </c>
      <c r="M1041" s="53">
        <v>6691003.7999999998</v>
      </c>
      <c r="N1041" s="53">
        <v>0</v>
      </c>
      <c r="O1041" s="53">
        <v>6691003.7999999998</v>
      </c>
      <c r="P1041" s="53">
        <v>0</v>
      </c>
      <c r="Q1041" s="53">
        <v>0</v>
      </c>
      <c r="R1041" s="53">
        <v>0</v>
      </c>
      <c r="S1041" s="3" t="s">
        <v>30</v>
      </c>
      <c r="T1041" s="3" t="s">
        <v>31</v>
      </c>
      <c r="U1041" s="3" t="s">
        <v>32</v>
      </c>
      <c r="V1041" s="3" t="s">
        <v>31</v>
      </c>
      <c r="W1041" s="3" t="s">
        <v>33</v>
      </c>
      <c r="X1041" s="3" t="s">
        <v>34</v>
      </c>
      <c r="Y1041" s="3" t="s">
        <v>35</v>
      </c>
      <c r="Z1041" s="54">
        <v>45392</v>
      </c>
      <c r="AA1041" s="54">
        <v>45747</v>
      </c>
      <c r="AB1041" s="3" t="s">
        <v>36</v>
      </c>
      <c r="AC1041" s="53">
        <v>6700000</v>
      </c>
      <c r="AD1041" s="3" t="s">
        <v>32</v>
      </c>
      <c r="AE1041" s="3" t="s">
        <v>45</v>
      </c>
    </row>
    <row r="1042" spans="1:31" x14ac:dyDescent="0.3">
      <c r="A1042" s="3" t="s">
        <v>3565</v>
      </c>
      <c r="B1042" s="3" t="s">
        <v>3566</v>
      </c>
      <c r="C1042" s="3" t="s">
        <v>1855</v>
      </c>
      <c r="D1042" s="53">
        <v>2260000</v>
      </c>
      <c r="E1042" s="53">
        <v>2260000</v>
      </c>
      <c r="F1042" s="53">
        <v>0</v>
      </c>
      <c r="G1042" s="53">
        <v>0</v>
      </c>
      <c r="H1042" s="53">
        <v>0</v>
      </c>
      <c r="I1042" s="53">
        <v>264308.38</v>
      </c>
      <c r="J1042" s="53">
        <v>11.695061061946904</v>
      </c>
      <c r="K1042" s="53">
        <v>0</v>
      </c>
      <c r="L1042" s="53">
        <v>0</v>
      </c>
      <c r="M1042" s="53">
        <v>0</v>
      </c>
      <c r="N1042" s="53">
        <v>264308.38</v>
      </c>
      <c r="O1042" s="53">
        <v>264308.38</v>
      </c>
      <c r="P1042" s="53">
        <v>0</v>
      </c>
      <c r="Q1042" s="53">
        <v>0</v>
      </c>
      <c r="R1042" s="53">
        <v>0</v>
      </c>
      <c r="S1042" s="3" t="s">
        <v>286</v>
      </c>
      <c r="T1042" s="3" t="s">
        <v>57</v>
      </c>
      <c r="U1042" s="3" t="s">
        <v>58</v>
      </c>
      <c r="V1042" s="3" t="s">
        <v>57</v>
      </c>
      <c r="W1042" s="3" t="s">
        <v>33</v>
      </c>
      <c r="X1042" s="3" t="s">
        <v>59</v>
      </c>
      <c r="Y1042" s="3" t="s">
        <v>86</v>
      </c>
      <c r="Z1042" s="54">
        <v>45747</v>
      </c>
      <c r="AA1042" s="54">
        <v>46112</v>
      </c>
      <c r="AB1042" s="3" t="s">
        <v>36</v>
      </c>
      <c r="AC1042" s="53">
        <v>2260000</v>
      </c>
      <c r="AD1042" s="3" t="s">
        <v>58</v>
      </c>
      <c r="AE1042" s="3" t="s">
        <v>45</v>
      </c>
    </row>
    <row r="1043" spans="1:31" x14ac:dyDescent="0.3">
      <c r="A1043" s="3" t="s">
        <v>2135</v>
      </c>
      <c r="B1043" s="3" t="s">
        <v>2136</v>
      </c>
      <c r="C1043" s="3" t="s">
        <v>1853</v>
      </c>
      <c r="D1043" s="53">
        <v>5200000</v>
      </c>
      <c r="E1043" s="53">
        <v>5200000</v>
      </c>
      <c r="F1043" s="53">
        <v>0</v>
      </c>
      <c r="G1043" s="53">
        <v>0</v>
      </c>
      <c r="H1043" s="53">
        <v>0</v>
      </c>
      <c r="I1043" s="53">
        <v>5188133.96</v>
      </c>
      <c r="J1043" s="53">
        <v>99.771806923076923</v>
      </c>
      <c r="K1043" s="53">
        <v>0</v>
      </c>
      <c r="L1043" s="53">
        <v>0</v>
      </c>
      <c r="M1043" s="53">
        <v>5188133.96</v>
      </c>
      <c r="N1043" s="53">
        <v>0</v>
      </c>
      <c r="O1043" s="53">
        <v>5188133.96</v>
      </c>
      <c r="P1043" s="53">
        <v>0</v>
      </c>
      <c r="Q1043" s="53">
        <v>0</v>
      </c>
      <c r="R1043" s="53">
        <v>0</v>
      </c>
      <c r="S1043" s="3" t="s">
        <v>30</v>
      </c>
      <c r="T1043" s="3" t="s">
        <v>31</v>
      </c>
      <c r="U1043" s="3" t="s">
        <v>32</v>
      </c>
      <c r="V1043" s="3" t="s">
        <v>31</v>
      </c>
      <c r="W1043" s="3" t="s">
        <v>33</v>
      </c>
      <c r="X1043" s="3" t="s">
        <v>34</v>
      </c>
      <c r="Y1043" s="3" t="s">
        <v>35</v>
      </c>
      <c r="Z1043" s="54">
        <v>45392</v>
      </c>
      <c r="AA1043" s="54">
        <v>45747</v>
      </c>
      <c r="AB1043" s="3" t="s">
        <v>36</v>
      </c>
      <c r="AC1043" s="53">
        <v>5200000</v>
      </c>
      <c r="AD1043" s="3" t="s">
        <v>32</v>
      </c>
      <c r="AE1043" s="3" t="s">
        <v>45</v>
      </c>
    </row>
    <row r="1044" spans="1:31" x14ac:dyDescent="0.3">
      <c r="A1044" s="3" t="s">
        <v>2131</v>
      </c>
      <c r="B1044" s="3" t="s">
        <v>2132</v>
      </c>
      <c r="C1044" s="3" t="s">
        <v>1853</v>
      </c>
      <c r="D1044" s="53">
        <v>9300000</v>
      </c>
      <c r="E1044" s="53">
        <v>9300000</v>
      </c>
      <c r="F1044" s="53">
        <v>0</v>
      </c>
      <c r="G1044" s="53">
        <v>0</v>
      </c>
      <c r="H1044" s="53">
        <v>0</v>
      </c>
      <c r="I1044" s="53">
        <v>8674745.5199999996</v>
      </c>
      <c r="J1044" s="53">
        <v>93.276833548387089</v>
      </c>
      <c r="K1044" s="53">
        <v>0</v>
      </c>
      <c r="L1044" s="53">
        <v>0</v>
      </c>
      <c r="M1044" s="53">
        <v>8674745.5199999996</v>
      </c>
      <c r="N1044" s="53">
        <v>0</v>
      </c>
      <c r="O1044" s="53">
        <v>8674745.5199999996</v>
      </c>
      <c r="P1044" s="53">
        <v>0</v>
      </c>
      <c r="Q1044" s="53">
        <v>0</v>
      </c>
      <c r="R1044" s="53">
        <v>0</v>
      </c>
      <c r="S1044" s="3" t="s">
        <v>30</v>
      </c>
      <c r="T1044" s="3" t="s">
        <v>31</v>
      </c>
      <c r="U1044" s="3" t="s">
        <v>32</v>
      </c>
      <c r="V1044" s="3" t="s">
        <v>31</v>
      </c>
      <c r="W1044" s="3" t="s">
        <v>33</v>
      </c>
      <c r="X1044" s="3" t="s">
        <v>34</v>
      </c>
      <c r="Y1044" s="3" t="s">
        <v>35</v>
      </c>
      <c r="Z1044" s="54">
        <v>45392</v>
      </c>
      <c r="AA1044" s="54">
        <v>45747</v>
      </c>
      <c r="AB1044" s="3" t="s">
        <v>36</v>
      </c>
      <c r="AC1044" s="53">
        <v>9300000</v>
      </c>
      <c r="AD1044" s="3" t="s">
        <v>32</v>
      </c>
      <c r="AE1044" s="3" t="s">
        <v>45</v>
      </c>
    </row>
    <row r="1045" spans="1:31" x14ac:dyDescent="0.3">
      <c r="A1045" s="3" t="s">
        <v>2125</v>
      </c>
      <c r="B1045" s="3" t="s">
        <v>2126</v>
      </c>
      <c r="C1045" s="3" t="s">
        <v>1853</v>
      </c>
      <c r="D1045" s="53">
        <v>4205000</v>
      </c>
      <c r="E1045" s="53">
        <v>4205000</v>
      </c>
      <c r="F1045" s="53">
        <v>136615.54999999999</v>
      </c>
      <c r="G1045" s="53">
        <v>0</v>
      </c>
      <c r="H1045" s="53">
        <v>0</v>
      </c>
      <c r="I1045" s="53">
        <v>3762363.67</v>
      </c>
      <c r="J1045" s="53">
        <v>89.473571224732453</v>
      </c>
      <c r="K1045" s="53">
        <v>0</v>
      </c>
      <c r="L1045" s="53">
        <v>0</v>
      </c>
      <c r="M1045" s="53">
        <v>3762363.67</v>
      </c>
      <c r="N1045" s="53">
        <v>0</v>
      </c>
      <c r="O1045" s="53">
        <v>3898979.22</v>
      </c>
      <c r="P1045" s="53">
        <v>0</v>
      </c>
      <c r="Q1045" s="53">
        <v>0</v>
      </c>
      <c r="R1045" s="53">
        <v>0</v>
      </c>
      <c r="S1045" s="3" t="s">
        <v>30</v>
      </c>
      <c r="T1045" s="3" t="s">
        <v>31</v>
      </c>
      <c r="U1045" s="3" t="s">
        <v>32</v>
      </c>
      <c r="V1045" s="3" t="s">
        <v>31</v>
      </c>
      <c r="W1045" s="3" t="s">
        <v>33</v>
      </c>
      <c r="X1045" s="3" t="s">
        <v>34</v>
      </c>
      <c r="Y1045" s="3" t="s">
        <v>35</v>
      </c>
      <c r="Z1045" s="54">
        <v>45392</v>
      </c>
      <c r="AA1045" s="54">
        <v>45747</v>
      </c>
      <c r="AB1045" s="3" t="s">
        <v>36</v>
      </c>
      <c r="AC1045" s="53">
        <v>4205000</v>
      </c>
      <c r="AD1045" s="3" t="s">
        <v>32</v>
      </c>
      <c r="AE1045" s="3" t="s">
        <v>45</v>
      </c>
    </row>
    <row r="1046" spans="1:31" x14ac:dyDescent="0.3">
      <c r="A1046" s="3" t="s">
        <v>2127</v>
      </c>
      <c r="B1046" s="3" t="s">
        <v>2128</v>
      </c>
      <c r="C1046" s="3" t="s">
        <v>1853</v>
      </c>
      <c r="D1046" s="53">
        <v>2200000</v>
      </c>
      <c r="E1046" s="53">
        <v>2200000</v>
      </c>
      <c r="F1046" s="53">
        <v>0</v>
      </c>
      <c r="G1046" s="53">
        <v>0</v>
      </c>
      <c r="H1046" s="53">
        <v>0</v>
      </c>
      <c r="I1046" s="53">
        <v>2187904.5</v>
      </c>
      <c r="J1046" s="53">
        <v>99.45020454545454</v>
      </c>
      <c r="K1046" s="53">
        <v>0</v>
      </c>
      <c r="L1046" s="53">
        <v>0</v>
      </c>
      <c r="M1046" s="53">
        <v>2187904.5</v>
      </c>
      <c r="N1046" s="53">
        <v>0</v>
      </c>
      <c r="O1046" s="53">
        <v>2187904.5</v>
      </c>
      <c r="P1046" s="53">
        <v>0</v>
      </c>
      <c r="Q1046" s="53">
        <v>0</v>
      </c>
      <c r="R1046" s="53">
        <v>0</v>
      </c>
      <c r="S1046" s="3" t="s">
        <v>30</v>
      </c>
      <c r="T1046" s="3" t="s">
        <v>31</v>
      </c>
      <c r="U1046" s="3" t="s">
        <v>32</v>
      </c>
      <c r="V1046" s="3" t="s">
        <v>31</v>
      </c>
      <c r="W1046" s="3" t="s">
        <v>33</v>
      </c>
      <c r="X1046" s="3" t="s">
        <v>34</v>
      </c>
      <c r="Y1046" s="3" t="s">
        <v>35</v>
      </c>
      <c r="Z1046" s="54">
        <v>45392</v>
      </c>
      <c r="AA1046" s="54">
        <v>45747</v>
      </c>
      <c r="AB1046" s="3" t="s">
        <v>36</v>
      </c>
      <c r="AC1046" s="53">
        <v>2200000</v>
      </c>
      <c r="AD1046" s="3" t="s">
        <v>32</v>
      </c>
      <c r="AE1046" s="3" t="s">
        <v>37</v>
      </c>
    </row>
    <row r="1047" spans="1:31" x14ac:dyDescent="0.3">
      <c r="A1047" s="3" t="s">
        <v>2133</v>
      </c>
      <c r="B1047" s="3" t="s">
        <v>2134</v>
      </c>
      <c r="C1047" s="3" t="s">
        <v>1853</v>
      </c>
      <c r="D1047" s="53">
        <v>2400000</v>
      </c>
      <c r="E1047" s="53">
        <v>2400000</v>
      </c>
      <c r="F1047" s="53">
        <v>210243.45</v>
      </c>
      <c r="G1047" s="53">
        <v>0</v>
      </c>
      <c r="H1047" s="53">
        <v>0</v>
      </c>
      <c r="I1047" s="53">
        <v>1861199.8</v>
      </c>
      <c r="J1047" s="53">
        <v>77.549991666666671</v>
      </c>
      <c r="K1047" s="53">
        <v>0</v>
      </c>
      <c r="L1047" s="53">
        <v>0</v>
      </c>
      <c r="M1047" s="53">
        <v>1861199.8</v>
      </c>
      <c r="N1047" s="53">
        <v>0</v>
      </c>
      <c r="O1047" s="53">
        <v>2071443.25</v>
      </c>
      <c r="P1047" s="53">
        <v>0</v>
      </c>
      <c r="Q1047" s="53">
        <v>0</v>
      </c>
      <c r="R1047" s="53">
        <v>0</v>
      </c>
      <c r="S1047" s="3" t="s">
        <v>30</v>
      </c>
      <c r="T1047" s="3" t="s">
        <v>31</v>
      </c>
      <c r="U1047" s="3" t="s">
        <v>32</v>
      </c>
      <c r="V1047" s="3" t="s">
        <v>31</v>
      </c>
      <c r="W1047" s="3" t="s">
        <v>33</v>
      </c>
      <c r="X1047" s="3" t="s">
        <v>34</v>
      </c>
      <c r="Y1047" s="3" t="s">
        <v>35</v>
      </c>
      <c r="Z1047" s="54">
        <v>45392</v>
      </c>
      <c r="AA1047" s="54">
        <v>45747</v>
      </c>
      <c r="AB1047" s="3" t="s">
        <v>36</v>
      </c>
      <c r="AC1047" s="53">
        <v>2400000</v>
      </c>
      <c r="AD1047" s="3" t="s">
        <v>32</v>
      </c>
      <c r="AE1047" s="3" t="s">
        <v>45</v>
      </c>
    </row>
    <row r="1048" spans="1:31" x14ac:dyDescent="0.3">
      <c r="A1048" s="3" t="s">
        <v>3567</v>
      </c>
      <c r="B1048" s="3" t="s">
        <v>3568</v>
      </c>
      <c r="C1048" s="3" t="s">
        <v>1855</v>
      </c>
      <c r="D1048" s="53">
        <v>800000</v>
      </c>
      <c r="E1048" s="53">
        <v>800000</v>
      </c>
      <c r="F1048" s="53">
        <v>9938.2000000000007</v>
      </c>
      <c r="G1048" s="53">
        <v>0</v>
      </c>
      <c r="H1048" s="53">
        <v>0</v>
      </c>
      <c r="I1048" s="53">
        <v>781308.14</v>
      </c>
      <c r="J1048" s="53">
        <v>97.663517499999998</v>
      </c>
      <c r="K1048" s="53">
        <v>0</v>
      </c>
      <c r="L1048" s="53">
        <v>0</v>
      </c>
      <c r="M1048" s="53">
        <v>0</v>
      </c>
      <c r="N1048" s="53">
        <v>781308.14</v>
      </c>
      <c r="O1048" s="53">
        <v>791246.34</v>
      </c>
      <c r="P1048" s="53">
        <v>0</v>
      </c>
      <c r="Q1048" s="53">
        <v>0</v>
      </c>
      <c r="R1048" s="53">
        <v>0</v>
      </c>
      <c r="S1048" s="3" t="s">
        <v>2949</v>
      </c>
      <c r="T1048" s="3" t="s">
        <v>57</v>
      </c>
      <c r="U1048" s="3" t="s">
        <v>58</v>
      </c>
      <c r="V1048" s="3" t="s">
        <v>57</v>
      </c>
      <c r="W1048" s="3" t="s">
        <v>33</v>
      </c>
      <c r="X1048" s="3" t="s">
        <v>59</v>
      </c>
      <c r="Y1048" s="3" t="s">
        <v>86</v>
      </c>
      <c r="Z1048" s="54">
        <v>45747</v>
      </c>
      <c r="AA1048" s="54">
        <v>46112</v>
      </c>
      <c r="AB1048" s="3" t="s">
        <v>36</v>
      </c>
      <c r="AC1048" s="53">
        <v>800000</v>
      </c>
      <c r="AD1048" s="3" t="s">
        <v>58</v>
      </c>
      <c r="AE1048" s="3" t="s">
        <v>45</v>
      </c>
    </row>
    <row r="1049" spans="1:31" x14ac:dyDescent="0.3">
      <c r="A1049" s="3" t="s">
        <v>2220</v>
      </c>
      <c r="B1049" s="3" t="s">
        <v>1984</v>
      </c>
      <c r="C1049" s="3" t="s">
        <v>1855</v>
      </c>
      <c r="D1049" s="53">
        <v>3345000</v>
      </c>
      <c r="E1049" s="53">
        <v>3345000</v>
      </c>
      <c r="F1049" s="53">
        <v>0</v>
      </c>
      <c r="G1049" s="53">
        <v>0</v>
      </c>
      <c r="H1049" s="53">
        <v>0</v>
      </c>
      <c r="I1049" s="53">
        <v>2401574.08</v>
      </c>
      <c r="J1049" s="53">
        <v>71.795936621823614</v>
      </c>
      <c r="K1049" s="53">
        <v>0</v>
      </c>
      <c r="L1049" s="53">
        <v>0</v>
      </c>
      <c r="M1049" s="53">
        <v>2401574.08</v>
      </c>
      <c r="N1049" s="53">
        <v>0</v>
      </c>
      <c r="O1049" s="53">
        <v>2401574.08</v>
      </c>
      <c r="P1049" s="53">
        <v>0</v>
      </c>
      <c r="Q1049" s="53">
        <v>0</v>
      </c>
      <c r="R1049" s="53">
        <v>0</v>
      </c>
      <c r="S1049" s="3" t="s">
        <v>2156</v>
      </c>
      <c r="T1049" s="3" t="s">
        <v>57</v>
      </c>
      <c r="U1049" s="3" t="s">
        <v>58</v>
      </c>
      <c r="V1049" s="3" t="s">
        <v>57</v>
      </c>
      <c r="W1049" s="3" t="s">
        <v>33</v>
      </c>
      <c r="X1049" s="3" t="s">
        <v>59</v>
      </c>
      <c r="Y1049" s="3" t="s">
        <v>35</v>
      </c>
      <c r="Z1049" s="54">
        <v>45383</v>
      </c>
      <c r="AA1049" s="54">
        <v>46081</v>
      </c>
      <c r="AB1049" s="3" t="s">
        <v>36</v>
      </c>
      <c r="AC1049" s="53">
        <v>3345000</v>
      </c>
      <c r="AD1049" s="3" t="s">
        <v>58</v>
      </c>
      <c r="AE1049" s="3" t="s">
        <v>45</v>
      </c>
    </row>
    <row r="1050" spans="1:31" x14ac:dyDescent="0.3">
      <c r="A1050" s="3" t="s">
        <v>3569</v>
      </c>
      <c r="B1050" s="3" t="s">
        <v>3570</v>
      </c>
      <c r="C1050" s="3" t="s">
        <v>1858</v>
      </c>
      <c r="D1050" s="53">
        <v>2200000</v>
      </c>
      <c r="E1050" s="53">
        <v>2200000</v>
      </c>
      <c r="F1050" s="53">
        <v>610653.4</v>
      </c>
      <c r="G1050" s="53">
        <v>0</v>
      </c>
      <c r="H1050" s="53">
        <v>0</v>
      </c>
      <c r="I1050" s="53">
        <v>1083892.99</v>
      </c>
      <c r="J1050" s="53">
        <v>49.267863181818178</v>
      </c>
      <c r="K1050" s="53">
        <v>0</v>
      </c>
      <c r="L1050" s="53">
        <v>0</v>
      </c>
      <c r="M1050" s="53">
        <v>0</v>
      </c>
      <c r="N1050" s="53">
        <v>1083892.99</v>
      </c>
      <c r="O1050" s="53">
        <v>1694546.39</v>
      </c>
      <c r="P1050" s="53">
        <v>0</v>
      </c>
      <c r="Q1050" s="53">
        <v>0</v>
      </c>
      <c r="R1050" s="53">
        <v>0</v>
      </c>
      <c r="S1050" s="3" t="s">
        <v>3204</v>
      </c>
      <c r="T1050" s="3" t="s">
        <v>51</v>
      </c>
      <c r="U1050" s="3" t="s">
        <v>52</v>
      </c>
      <c r="V1050" s="3" t="s">
        <v>51</v>
      </c>
      <c r="W1050" s="3" t="s">
        <v>33</v>
      </c>
      <c r="X1050" s="3" t="s">
        <v>53</v>
      </c>
      <c r="Y1050" s="3" t="s">
        <v>35</v>
      </c>
      <c r="Z1050" s="54">
        <v>45383</v>
      </c>
      <c r="AA1050" s="54">
        <v>46112</v>
      </c>
      <c r="AB1050" s="3" t="s">
        <v>36</v>
      </c>
      <c r="AC1050" s="53">
        <v>2200000</v>
      </c>
      <c r="AD1050" s="3" t="s">
        <v>52</v>
      </c>
      <c r="AE1050" s="3" t="s">
        <v>45</v>
      </c>
    </row>
    <row r="1051" spans="1:31" x14ac:dyDescent="0.3">
      <c r="A1051" s="3" t="s">
        <v>2177</v>
      </c>
      <c r="B1051" s="3" t="s">
        <v>2178</v>
      </c>
      <c r="C1051" s="3" t="s">
        <v>1854</v>
      </c>
      <c r="D1051" s="53">
        <v>7000000</v>
      </c>
      <c r="E1051" s="53">
        <v>7000000</v>
      </c>
      <c r="F1051" s="53">
        <v>96970.89</v>
      </c>
      <c r="G1051" s="53">
        <v>0</v>
      </c>
      <c r="H1051" s="53">
        <v>0</v>
      </c>
      <c r="I1051" s="53">
        <v>4455171.97</v>
      </c>
      <c r="J1051" s="53">
        <v>63.645313857142852</v>
      </c>
      <c r="K1051" s="53">
        <v>0</v>
      </c>
      <c r="L1051" s="53">
        <v>0</v>
      </c>
      <c r="M1051" s="53">
        <v>3532530.61</v>
      </c>
      <c r="N1051" s="53">
        <v>922641.36</v>
      </c>
      <c r="O1051" s="53">
        <v>4552142.8600000003</v>
      </c>
      <c r="P1051" s="53">
        <v>0</v>
      </c>
      <c r="Q1051" s="53">
        <v>0</v>
      </c>
      <c r="R1051" s="53">
        <v>0</v>
      </c>
      <c r="S1051" s="3" t="s">
        <v>72</v>
      </c>
      <c r="T1051" s="3" t="s">
        <v>41</v>
      </c>
      <c r="U1051" s="3" t="s">
        <v>42</v>
      </c>
      <c r="V1051" s="3" t="s">
        <v>41</v>
      </c>
      <c r="W1051" s="3" t="s">
        <v>33</v>
      </c>
      <c r="X1051" s="3" t="s">
        <v>43</v>
      </c>
      <c r="Y1051" s="3" t="s">
        <v>35</v>
      </c>
      <c r="Z1051" s="54">
        <v>45392</v>
      </c>
      <c r="AA1051" s="54">
        <v>45777</v>
      </c>
      <c r="AB1051" s="3" t="s">
        <v>36</v>
      </c>
      <c r="AC1051" s="53">
        <v>7000000</v>
      </c>
      <c r="AD1051" s="3" t="s">
        <v>42</v>
      </c>
      <c r="AE1051" s="3" t="s">
        <v>45</v>
      </c>
    </row>
    <row r="1052" spans="1:31" x14ac:dyDescent="0.3">
      <c r="A1052" s="3" t="s">
        <v>2179</v>
      </c>
      <c r="B1052" s="3" t="s">
        <v>2180</v>
      </c>
      <c r="C1052" s="3" t="s">
        <v>1854</v>
      </c>
      <c r="D1052" s="53">
        <v>9300000</v>
      </c>
      <c r="E1052" s="53">
        <v>9300000</v>
      </c>
      <c r="F1052" s="53">
        <v>85142.75</v>
      </c>
      <c r="G1052" s="53">
        <v>0</v>
      </c>
      <c r="H1052" s="53">
        <v>0</v>
      </c>
      <c r="I1052" s="53">
        <v>9124665.6999999993</v>
      </c>
      <c r="J1052" s="53">
        <v>98.114684946236551</v>
      </c>
      <c r="K1052" s="53">
        <v>0</v>
      </c>
      <c r="L1052" s="53">
        <v>0</v>
      </c>
      <c r="M1052" s="53">
        <v>9124665.6999999993</v>
      </c>
      <c r="N1052" s="53">
        <v>0</v>
      </c>
      <c r="O1052" s="53">
        <v>9209808.4499999993</v>
      </c>
      <c r="P1052" s="53">
        <v>0</v>
      </c>
      <c r="Q1052" s="53">
        <v>0</v>
      </c>
      <c r="R1052" s="53">
        <v>0</v>
      </c>
      <c r="S1052" s="3" t="s">
        <v>72</v>
      </c>
      <c r="T1052" s="3" t="s">
        <v>41</v>
      </c>
      <c r="U1052" s="3" t="s">
        <v>42</v>
      </c>
      <c r="V1052" s="3" t="s">
        <v>41</v>
      </c>
      <c r="W1052" s="3" t="s">
        <v>33</v>
      </c>
      <c r="X1052" s="3" t="s">
        <v>43</v>
      </c>
      <c r="Y1052" s="3" t="s">
        <v>35</v>
      </c>
      <c r="Z1052" s="54">
        <v>45392</v>
      </c>
      <c r="AA1052" s="54">
        <v>45777</v>
      </c>
      <c r="AB1052" s="3" t="s">
        <v>36</v>
      </c>
      <c r="AC1052" s="53">
        <v>9300000</v>
      </c>
      <c r="AD1052" s="3" t="s">
        <v>42</v>
      </c>
      <c r="AE1052" s="3" t="s">
        <v>45</v>
      </c>
    </row>
    <row r="1053" spans="1:31" x14ac:dyDescent="0.3">
      <c r="A1053" s="3" t="s">
        <v>2181</v>
      </c>
      <c r="B1053" s="3" t="s">
        <v>2182</v>
      </c>
      <c r="C1053" s="3" t="s">
        <v>1854</v>
      </c>
      <c r="D1053" s="53">
        <v>7800000</v>
      </c>
      <c r="E1053" s="53">
        <v>7800000</v>
      </c>
      <c r="F1053" s="53">
        <v>174.25</v>
      </c>
      <c r="G1053" s="53">
        <v>0</v>
      </c>
      <c r="H1053" s="53">
        <v>0</v>
      </c>
      <c r="I1053" s="53">
        <v>6514044.9900000002</v>
      </c>
      <c r="J1053" s="53">
        <v>83.513397307692316</v>
      </c>
      <c r="K1053" s="53">
        <v>0</v>
      </c>
      <c r="L1053" s="53">
        <v>0</v>
      </c>
      <c r="M1053" s="53">
        <v>6514044.9900000002</v>
      </c>
      <c r="N1053" s="53">
        <v>0</v>
      </c>
      <c r="O1053" s="53">
        <v>6514219.2400000002</v>
      </c>
      <c r="P1053" s="53">
        <v>0</v>
      </c>
      <c r="Q1053" s="53">
        <v>0</v>
      </c>
      <c r="R1053" s="53">
        <v>0</v>
      </c>
      <c r="S1053" s="3" t="s">
        <v>72</v>
      </c>
      <c r="T1053" s="3" t="s">
        <v>41</v>
      </c>
      <c r="U1053" s="3" t="s">
        <v>42</v>
      </c>
      <c r="V1053" s="3" t="s">
        <v>41</v>
      </c>
      <c r="W1053" s="3" t="s">
        <v>33</v>
      </c>
      <c r="X1053" s="3" t="s">
        <v>43</v>
      </c>
      <c r="Y1053" s="3" t="s">
        <v>35</v>
      </c>
      <c r="Z1053" s="54">
        <v>45392</v>
      </c>
      <c r="AA1053" s="54">
        <v>45777</v>
      </c>
      <c r="AB1053" s="3" t="s">
        <v>36</v>
      </c>
      <c r="AC1053" s="53">
        <v>7800000</v>
      </c>
      <c r="AD1053" s="3" t="s">
        <v>42</v>
      </c>
      <c r="AE1053" s="3" t="s">
        <v>45</v>
      </c>
    </row>
    <row r="1054" spans="1:31" x14ac:dyDescent="0.3">
      <c r="A1054" s="3" t="s">
        <v>3577</v>
      </c>
      <c r="B1054" s="3" t="s">
        <v>3578</v>
      </c>
      <c r="C1054" s="3" t="s">
        <v>1856</v>
      </c>
      <c r="D1054" s="53">
        <v>5450000</v>
      </c>
      <c r="E1054" s="53">
        <v>5450000</v>
      </c>
      <c r="F1054" s="53">
        <v>0</v>
      </c>
      <c r="G1054" s="53">
        <v>0</v>
      </c>
      <c r="H1054" s="53">
        <v>0</v>
      </c>
      <c r="I1054" s="53">
        <v>0</v>
      </c>
      <c r="J1054" s="53">
        <v>0</v>
      </c>
      <c r="K1054" s="53">
        <v>0</v>
      </c>
      <c r="L1054" s="53">
        <v>0</v>
      </c>
      <c r="M1054" s="53">
        <v>0</v>
      </c>
      <c r="N1054" s="53">
        <v>0</v>
      </c>
      <c r="O1054" s="53">
        <v>0</v>
      </c>
      <c r="P1054" s="53">
        <v>0</v>
      </c>
      <c r="Q1054" s="53">
        <v>0</v>
      </c>
      <c r="R1054" s="53">
        <v>0</v>
      </c>
      <c r="S1054" s="3" t="s">
        <v>3017</v>
      </c>
      <c r="T1054" s="3" t="s">
        <v>76</v>
      </c>
      <c r="U1054" s="3" t="s">
        <v>77</v>
      </c>
      <c r="V1054" s="3" t="s">
        <v>76</v>
      </c>
      <c r="W1054" s="3" t="s">
        <v>33</v>
      </c>
      <c r="X1054" s="3" t="s">
        <v>78</v>
      </c>
      <c r="Y1054" s="3" t="s">
        <v>86</v>
      </c>
      <c r="Z1054" s="54">
        <v>45747</v>
      </c>
      <c r="AA1054" s="54">
        <v>46295</v>
      </c>
      <c r="AB1054" s="3" t="s">
        <v>36</v>
      </c>
      <c r="AC1054" s="53">
        <v>5450000</v>
      </c>
      <c r="AD1054" s="3" t="s">
        <v>77</v>
      </c>
      <c r="AE1054" s="3" t="s">
        <v>45</v>
      </c>
    </row>
    <row r="1055" spans="1:31" x14ac:dyDescent="0.3">
      <c r="A1055" s="3" t="s">
        <v>3583</v>
      </c>
      <c r="B1055" s="3" t="s">
        <v>3584</v>
      </c>
      <c r="C1055" s="3" t="s">
        <v>1859</v>
      </c>
      <c r="D1055" s="53">
        <v>2500000</v>
      </c>
      <c r="E1055" s="53">
        <v>2500000</v>
      </c>
      <c r="F1055" s="53">
        <v>0</v>
      </c>
      <c r="G1055" s="53">
        <v>0</v>
      </c>
      <c r="H1055" s="53">
        <v>0</v>
      </c>
      <c r="I1055" s="53">
        <v>0</v>
      </c>
      <c r="J1055" s="53">
        <v>0</v>
      </c>
      <c r="K1055" s="53">
        <v>0</v>
      </c>
      <c r="L1055" s="53">
        <v>0</v>
      </c>
      <c r="M1055" s="53">
        <v>0</v>
      </c>
      <c r="N1055" s="53">
        <v>0</v>
      </c>
      <c r="O1055" s="53">
        <v>0</v>
      </c>
      <c r="P1055" s="53">
        <v>0</v>
      </c>
      <c r="Q1055" s="53">
        <v>0</v>
      </c>
      <c r="R1055" s="53">
        <v>0</v>
      </c>
      <c r="S1055" s="3" t="s">
        <v>1355</v>
      </c>
      <c r="T1055" s="3" t="s">
        <v>162</v>
      </c>
      <c r="U1055" s="3" t="s">
        <v>163</v>
      </c>
      <c r="V1055" s="3" t="s">
        <v>162</v>
      </c>
      <c r="W1055" s="3" t="s">
        <v>33</v>
      </c>
      <c r="X1055" s="3" t="s">
        <v>164</v>
      </c>
      <c r="Y1055" s="3" t="s">
        <v>35</v>
      </c>
      <c r="Z1055" s="54">
        <v>45383</v>
      </c>
      <c r="AA1055" s="54">
        <v>46112</v>
      </c>
      <c r="AB1055" s="3" t="s">
        <v>36</v>
      </c>
      <c r="AC1055" s="53">
        <v>2500000</v>
      </c>
      <c r="AD1055" s="3" t="s">
        <v>163</v>
      </c>
      <c r="AE1055" s="3" t="s">
        <v>45</v>
      </c>
    </row>
    <row r="1056" spans="1:31" x14ac:dyDescent="0.3">
      <c r="A1056" s="3" t="s">
        <v>3585</v>
      </c>
      <c r="B1056" s="3" t="s">
        <v>3586</v>
      </c>
      <c r="C1056" s="3" t="s">
        <v>1858</v>
      </c>
      <c r="D1056" s="53">
        <v>2500000</v>
      </c>
      <c r="E1056" s="53">
        <v>2500000</v>
      </c>
      <c r="F1056" s="53">
        <v>0</v>
      </c>
      <c r="G1056" s="53">
        <v>0</v>
      </c>
      <c r="H1056" s="53">
        <v>0</v>
      </c>
      <c r="I1056" s="53">
        <v>306357.28000000003</v>
      </c>
      <c r="J1056" s="53">
        <v>12.254291200000001</v>
      </c>
      <c r="K1056" s="53">
        <v>0</v>
      </c>
      <c r="L1056" s="53">
        <v>0</v>
      </c>
      <c r="M1056" s="53">
        <v>0</v>
      </c>
      <c r="N1056" s="53">
        <v>306357.28000000003</v>
      </c>
      <c r="O1056" s="53">
        <v>306357.28000000003</v>
      </c>
      <c r="P1056" s="53">
        <v>0</v>
      </c>
      <c r="Q1056" s="53">
        <v>0</v>
      </c>
      <c r="R1056" s="53">
        <v>0</v>
      </c>
      <c r="S1056" s="3" t="s">
        <v>3204</v>
      </c>
      <c r="T1056" s="3" t="s">
        <v>51</v>
      </c>
      <c r="U1056" s="3" t="s">
        <v>52</v>
      </c>
      <c r="V1056" s="3" t="s">
        <v>51</v>
      </c>
      <c r="W1056" s="3" t="s">
        <v>33</v>
      </c>
      <c r="X1056" s="3" t="s">
        <v>53</v>
      </c>
      <c r="Y1056" s="3" t="s">
        <v>35</v>
      </c>
      <c r="Z1056" s="54">
        <v>45383</v>
      </c>
      <c r="AA1056" s="54">
        <v>46112</v>
      </c>
      <c r="AB1056" s="3" t="s">
        <v>36</v>
      </c>
      <c r="AC1056" s="53">
        <v>2500000</v>
      </c>
      <c r="AD1056" s="3" t="s">
        <v>52</v>
      </c>
      <c r="AE1056" s="3" t="s">
        <v>45</v>
      </c>
    </row>
    <row r="1057" spans="1:31" x14ac:dyDescent="0.3">
      <c r="A1057" s="3" t="s">
        <v>3589</v>
      </c>
      <c r="B1057" s="3" t="s">
        <v>3590</v>
      </c>
      <c r="C1057" s="3" t="s">
        <v>1853</v>
      </c>
      <c r="D1057" s="53">
        <v>6500000</v>
      </c>
      <c r="E1057" s="53">
        <v>6500000</v>
      </c>
      <c r="F1057" s="53">
        <v>5510332.4800000004</v>
      </c>
      <c r="G1057" s="53">
        <v>0</v>
      </c>
      <c r="H1057" s="53">
        <v>0</v>
      </c>
      <c r="I1057" s="53">
        <v>0</v>
      </c>
      <c r="J1057" s="53">
        <v>0</v>
      </c>
      <c r="K1057" s="53">
        <v>0</v>
      </c>
      <c r="L1057" s="53">
        <v>0</v>
      </c>
      <c r="M1057" s="53">
        <v>0</v>
      </c>
      <c r="N1057" s="53">
        <v>0</v>
      </c>
      <c r="O1057" s="53">
        <v>5510332.4800000004</v>
      </c>
      <c r="P1057" s="53">
        <v>0</v>
      </c>
      <c r="Q1057" s="53">
        <v>0</v>
      </c>
      <c r="R1057" s="53">
        <v>0</v>
      </c>
      <c r="S1057" s="3" t="s">
        <v>391</v>
      </c>
      <c r="T1057" s="3" t="s">
        <v>31</v>
      </c>
      <c r="U1057" s="3" t="s">
        <v>32</v>
      </c>
      <c r="V1057" s="3" t="s">
        <v>31</v>
      </c>
      <c r="W1057" s="3" t="s">
        <v>33</v>
      </c>
      <c r="X1057" s="3" t="s">
        <v>34</v>
      </c>
      <c r="Y1057" s="3" t="s">
        <v>35</v>
      </c>
      <c r="Z1057" s="54">
        <v>45747</v>
      </c>
      <c r="AA1057" s="54">
        <v>46203</v>
      </c>
      <c r="AB1057" s="3" t="s">
        <v>36</v>
      </c>
      <c r="AC1057" s="53">
        <v>6500000</v>
      </c>
      <c r="AD1057" s="3" t="s">
        <v>32</v>
      </c>
      <c r="AE1057" s="3" t="s">
        <v>45</v>
      </c>
    </row>
    <row r="1058" spans="1:31" x14ac:dyDescent="0.3">
      <c r="A1058" s="3" t="s">
        <v>2159</v>
      </c>
      <c r="B1058" s="3" t="s">
        <v>2160</v>
      </c>
      <c r="C1058" s="3" t="s">
        <v>1859</v>
      </c>
      <c r="D1058" s="53">
        <v>1031000</v>
      </c>
      <c r="E1058" s="53">
        <v>1031000</v>
      </c>
      <c r="F1058" s="53">
        <v>0</v>
      </c>
      <c r="G1058" s="53">
        <v>0</v>
      </c>
      <c r="H1058" s="53">
        <v>0</v>
      </c>
      <c r="I1058" s="53">
        <v>802785.7</v>
      </c>
      <c r="J1058" s="53">
        <v>77.864762366634338</v>
      </c>
      <c r="K1058" s="53">
        <v>0</v>
      </c>
      <c r="L1058" s="53">
        <v>0</v>
      </c>
      <c r="M1058" s="53">
        <v>802785.7</v>
      </c>
      <c r="N1058" s="53">
        <v>0</v>
      </c>
      <c r="O1058" s="53">
        <v>802785.7</v>
      </c>
      <c r="P1058" s="53">
        <v>0</v>
      </c>
      <c r="Q1058" s="53">
        <v>0</v>
      </c>
      <c r="R1058" s="53">
        <v>0</v>
      </c>
      <c r="S1058" s="3" t="s">
        <v>1355</v>
      </c>
      <c r="T1058" s="3" t="s">
        <v>162</v>
      </c>
      <c r="U1058" s="3" t="s">
        <v>163</v>
      </c>
      <c r="V1058" s="3" t="s">
        <v>162</v>
      </c>
      <c r="W1058" s="3" t="s">
        <v>33</v>
      </c>
      <c r="X1058" s="3" t="s">
        <v>164</v>
      </c>
      <c r="Y1058" s="3" t="s">
        <v>35</v>
      </c>
      <c r="Z1058" s="54">
        <v>45383</v>
      </c>
      <c r="AA1058" s="54">
        <v>45565</v>
      </c>
      <c r="AB1058" s="3" t="s">
        <v>36</v>
      </c>
      <c r="AC1058" s="53">
        <v>1031000</v>
      </c>
      <c r="AD1058" s="3" t="s">
        <v>163</v>
      </c>
      <c r="AE1058" s="3" t="s">
        <v>37</v>
      </c>
    </row>
    <row r="1059" spans="1:31" x14ac:dyDescent="0.3">
      <c r="A1059" s="3" t="s">
        <v>2189</v>
      </c>
      <c r="B1059" s="3" t="s">
        <v>2190</v>
      </c>
      <c r="C1059" s="3" t="s">
        <v>1856</v>
      </c>
      <c r="D1059" s="53">
        <v>10200000</v>
      </c>
      <c r="E1059" s="53">
        <v>10200000</v>
      </c>
      <c r="F1059" s="53">
        <v>0</v>
      </c>
      <c r="G1059" s="53">
        <v>0</v>
      </c>
      <c r="H1059" s="53">
        <v>0</v>
      </c>
      <c r="I1059" s="53">
        <v>10316219.810000001</v>
      </c>
      <c r="J1059" s="53">
        <v>101.13940990196079</v>
      </c>
      <c r="K1059" s="53">
        <v>0</v>
      </c>
      <c r="L1059" s="53">
        <v>0</v>
      </c>
      <c r="M1059" s="53">
        <v>6478186</v>
      </c>
      <c r="N1059" s="53">
        <v>3838033.81</v>
      </c>
      <c r="O1059" s="53">
        <v>10316219.810000001</v>
      </c>
      <c r="P1059" s="53">
        <v>0</v>
      </c>
      <c r="Q1059" s="53">
        <v>0</v>
      </c>
      <c r="R1059" s="53">
        <v>0</v>
      </c>
      <c r="S1059" s="3" t="s">
        <v>881</v>
      </c>
      <c r="T1059" s="3" t="s">
        <v>76</v>
      </c>
      <c r="U1059" s="3" t="s">
        <v>77</v>
      </c>
      <c r="V1059" s="3" t="s">
        <v>76</v>
      </c>
      <c r="W1059" s="3" t="s">
        <v>33</v>
      </c>
      <c r="X1059" s="3" t="s">
        <v>78</v>
      </c>
      <c r="Y1059" s="3" t="s">
        <v>35</v>
      </c>
      <c r="Z1059" s="54">
        <v>45401</v>
      </c>
      <c r="AA1059" s="54">
        <v>46112</v>
      </c>
      <c r="AB1059" s="3" t="s">
        <v>36</v>
      </c>
      <c r="AC1059" s="53">
        <v>10200000</v>
      </c>
      <c r="AD1059" s="3" t="s">
        <v>77</v>
      </c>
      <c r="AE1059" s="3" t="s">
        <v>45</v>
      </c>
    </row>
    <row r="1060" spans="1:31" x14ac:dyDescent="0.3">
      <c r="A1060" s="3" t="s">
        <v>2171</v>
      </c>
      <c r="B1060" s="3" t="s">
        <v>2172</v>
      </c>
      <c r="C1060" s="3" t="s">
        <v>1859</v>
      </c>
      <c r="D1060" s="53">
        <v>4200000</v>
      </c>
      <c r="E1060" s="53">
        <v>4200000</v>
      </c>
      <c r="F1060" s="53">
        <v>652427.94999999995</v>
      </c>
      <c r="G1060" s="53">
        <v>0</v>
      </c>
      <c r="H1060" s="53">
        <v>0</v>
      </c>
      <c r="I1060" s="53">
        <v>1880575.46</v>
      </c>
      <c r="J1060" s="53">
        <v>44.775606190476189</v>
      </c>
      <c r="K1060" s="53">
        <v>0</v>
      </c>
      <c r="L1060" s="53">
        <v>0</v>
      </c>
      <c r="M1060" s="53">
        <v>1880575.46</v>
      </c>
      <c r="N1060" s="53">
        <v>0</v>
      </c>
      <c r="O1060" s="53">
        <v>2533003.41</v>
      </c>
      <c r="P1060" s="53">
        <v>0</v>
      </c>
      <c r="Q1060" s="53">
        <v>0</v>
      </c>
      <c r="R1060" s="53">
        <v>0</v>
      </c>
      <c r="S1060" s="3" t="s">
        <v>1355</v>
      </c>
      <c r="T1060" s="3" t="s">
        <v>162</v>
      </c>
      <c r="U1060" s="3" t="s">
        <v>163</v>
      </c>
      <c r="V1060" s="3" t="s">
        <v>162</v>
      </c>
      <c r="W1060" s="3" t="s">
        <v>33</v>
      </c>
      <c r="X1060" s="3" t="s">
        <v>164</v>
      </c>
      <c r="Y1060" s="3" t="s">
        <v>35</v>
      </c>
      <c r="Z1060" s="54">
        <v>45383</v>
      </c>
      <c r="AA1060" s="54">
        <v>45838</v>
      </c>
      <c r="AB1060" s="3" t="s">
        <v>36</v>
      </c>
      <c r="AC1060" s="53">
        <v>4200000</v>
      </c>
      <c r="AD1060" s="3" t="s">
        <v>163</v>
      </c>
      <c r="AE1060" s="3" t="s">
        <v>45</v>
      </c>
    </row>
    <row r="1061" spans="1:31" x14ac:dyDescent="0.3">
      <c r="A1061" s="3" t="s">
        <v>2191</v>
      </c>
      <c r="B1061" s="3" t="s">
        <v>2192</v>
      </c>
      <c r="C1061" s="3" t="s">
        <v>1856</v>
      </c>
      <c r="D1061" s="53">
        <v>7000000</v>
      </c>
      <c r="E1061" s="53">
        <v>7000000</v>
      </c>
      <c r="F1061" s="53">
        <v>0</v>
      </c>
      <c r="G1061" s="53">
        <v>0</v>
      </c>
      <c r="H1061" s="53">
        <v>0</v>
      </c>
      <c r="I1061" s="53">
        <v>6324176.8099999996</v>
      </c>
      <c r="J1061" s="53">
        <v>90.345382999999998</v>
      </c>
      <c r="K1061" s="53">
        <v>0</v>
      </c>
      <c r="L1061" s="53">
        <v>0</v>
      </c>
      <c r="M1061" s="53">
        <v>5986749</v>
      </c>
      <c r="N1061" s="53">
        <v>337427.81</v>
      </c>
      <c r="O1061" s="53">
        <v>6324176.8099999996</v>
      </c>
      <c r="P1061" s="53">
        <v>0</v>
      </c>
      <c r="Q1061" s="53">
        <v>0</v>
      </c>
      <c r="R1061" s="53">
        <v>0</v>
      </c>
      <c r="S1061" s="3" t="s">
        <v>881</v>
      </c>
      <c r="T1061" s="3" t="s">
        <v>76</v>
      </c>
      <c r="U1061" s="3" t="s">
        <v>77</v>
      </c>
      <c r="V1061" s="3" t="s">
        <v>76</v>
      </c>
      <c r="W1061" s="3" t="s">
        <v>33</v>
      </c>
      <c r="X1061" s="3" t="s">
        <v>78</v>
      </c>
      <c r="Y1061" s="3" t="s">
        <v>35</v>
      </c>
      <c r="Z1061" s="54">
        <v>45401</v>
      </c>
      <c r="AA1061" s="54">
        <v>46112</v>
      </c>
      <c r="AB1061" s="3" t="s">
        <v>36</v>
      </c>
      <c r="AC1061" s="53">
        <v>7000000</v>
      </c>
      <c r="AD1061" s="3" t="s">
        <v>77</v>
      </c>
      <c r="AE1061" s="3" t="s">
        <v>45</v>
      </c>
    </row>
    <row r="1062" spans="1:31" x14ac:dyDescent="0.3">
      <c r="A1062" s="3" t="s">
        <v>2193</v>
      </c>
      <c r="B1062" s="3" t="s">
        <v>2194</v>
      </c>
      <c r="C1062" s="3" t="s">
        <v>1856</v>
      </c>
      <c r="D1062" s="53">
        <v>3300000</v>
      </c>
      <c r="E1062" s="53">
        <v>3300000</v>
      </c>
      <c r="F1062" s="53">
        <v>61759.38</v>
      </c>
      <c r="G1062" s="53">
        <v>0</v>
      </c>
      <c r="H1062" s="53">
        <v>0</v>
      </c>
      <c r="I1062" s="53">
        <v>2278972.6800000002</v>
      </c>
      <c r="J1062" s="53">
        <v>69.059778181818189</v>
      </c>
      <c r="K1062" s="53">
        <v>0</v>
      </c>
      <c r="L1062" s="53">
        <v>0</v>
      </c>
      <c r="M1062" s="53">
        <v>2278972.6800000002</v>
      </c>
      <c r="N1062" s="53">
        <v>0</v>
      </c>
      <c r="O1062" s="53">
        <v>2340732.06</v>
      </c>
      <c r="P1062" s="53">
        <v>0</v>
      </c>
      <c r="Q1062" s="53">
        <v>0</v>
      </c>
      <c r="R1062" s="53">
        <v>0</v>
      </c>
      <c r="S1062" s="3" t="s">
        <v>881</v>
      </c>
      <c r="T1062" s="3" t="s">
        <v>76</v>
      </c>
      <c r="U1062" s="3" t="s">
        <v>77</v>
      </c>
      <c r="V1062" s="3" t="s">
        <v>76</v>
      </c>
      <c r="W1062" s="3" t="s">
        <v>33</v>
      </c>
      <c r="X1062" s="3" t="s">
        <v>78</v>
      </c>
      <c r="Y1062" s="3" t="s">
        <v>35</v>
      </c>
      <c r="Z1062" s="54">
        <v>45383</v>
      </c>
      <c r="AA1062" s="54">
        <v>46112</v>
      </c>
      <c r="AB1062" s="3" t="s">
        <v>36</v>
      </c>
      <c r="AC1062" s="53">
        <v>3300000</v>
      </c>
      <c r="AD1062" s="3" t="s">
        <v>77</v>
      </c>
      <c r="AE1062" s="3" t="s">
        <v>45</v>
      </c>
    </row>
    <row r="1063" spans="1:31" x14ac:dyDescent="0.3">
      <c r="A1063" s="3" t="s">
        <v>2175</v>
      </c>
      <c r="B1063" s="3" t="s">
        <v>2176</v>
      </c>
      <c r="C1063" s="3" t="s">
        <v>1859</v>
      </c>
      <c r="D1063" s="53">
        <v>6000000</v>
      </c>
      <c r="E1063" s="53">
        <v>6000000</v>
      </c>
      <c r="F1063" s="53">
        <v>1150777.05</v>
      </c>
      <c r="G1063" s="53">
        <v>0.01</v>
      </c>
      <c r="H1063" s="53">
        <v>0.01</v>
      </c>
      <c r="I1063" s="53">
        <v>4765060.92</v>
      </c>
      <c r="J1063" s="53">
        <v>79.417681999999999</v>
      </c>
      <c r="K1063" s="53">
        <v>0</v>
      </c>
      <c r="L1063" s="53">
        <v>0</v>
      </c>
      <c r="M1063" s="53">
        <v>3134522.82</v>
      </c>
      <c r="N1063" s="53">
        <v>1630538.09</v>
      </c>
      <c r="O1063" s="53">
        <v>5915837.9699999997</v>
      </c>
      <c r="P1063" s="53">
        <v>0</v>
      </c>
      <c r="Q1063" s="53">
        <v>0</v>
      </c>
      <c r="R1063" s="53">
        <v>0</v>
      </c>
      <c r="S1063" s="3" t="s">
        <v>1355</v>
      </c>
      <c r="T1063" s="3" t="s">
        <v>162</v>
      </c>
      <c r="U1063" s="3" t="s">
        <v>163</v>
      </c>
      <c r="V1063" s="3" t="s">
        <v>162</v>
      </c>
      <c r="W1063" s="3" t="s">
        <v>33</v>
      </c>
      <c r="X1063" s="3" t="s">
        <v>164</v>
      </c>
      <c r="Y1063" s="3" t="s">
        <v>35</v>
      </c>
      <c r="Z1063" s="54">
        <v>45383</v>
      </c>
      <c r="AA1063" s="54">
        <v>45747</v>
      </c>
      <c r="AB1063" s="3" t="s">
        <v>36</v>
      </c>
      <c r="AC1063" s="53">
        <v>6000000</v>
      </c>
      <c r="AD1063" s="3" t="s">
        <v>163</v>
      </c>
      <c r="AE1063" s="3" t="s">
        <v>45</v>
      </c>
    </row>
    <row r="1064" spans="1:31" x14ac:dyDescent="0.3">
      <c r="A1064" s="3" t="s">
        <v>2173</v>
      </c>
      <c r="B1064" s="3" t="s">
        <v>2174</v>
      </c>
      <c r="C1064" s="3" t="s">
        <v>1859</v>
      </c>
      <c r="D1064" s="53">
        <v>1725000</v>
      </c>
      <c r="E1064" s="53">
        <v>1725000</v>
      </c>
      <c r="F1064" s="53">
        <v>0</v>
      </c>
      <c r="G1064" s="53">
        <v>0</v>
      </c>
      <c r="H1064" s="53">
        <v>0</v>
      </c>
      <c r="I1064" s="53">
        <v>1649610.55</v>
      </c>
      <c r="J1064" s="53">
        <v>95.629597101449278</v>
      </c>
      <c r="K1064" s="53">
        <v>0</v>
      </c>
      <c r="L1064" s="53">
        <v>0</v>
      </c>
      <c r="M1064" s="53">
        <v>1649610.55</v>
      </c>
      <c r="N1064" s="53">
        <v>0</v>
      </c>
      <c r="O1064" s="53">
        <v>1649610.55</v>
      </c>
      <c r="P1064" s="53">
        <v>0</v>
      </c>
      <c r="Q1064" s="53">
        <v>0</v>
      </c>
      <c r="R1064" s="53">
        <v>0</v>
      </c>
      <c r="S1064" s="3" t="s">
        <v>1355</v>
      </c>
      <c r="T1064" s="3" t="s">
        <v>162</v>
      </c>
      <c r="U1064" s="3" t="s">
        <v>163</v>
      </c>
      <c r="V1064" s="3" t="s">
        <v>162</v>
      </c>
      <c r="W1064" s="3" t="s">
        <v>33</v>
      </c>
      <c r="X1064" s="3" t="s">
        <v>164</v>
      </c>
      <c r="Y1064" s="3" t="s">
        <v>35</v>
      </c>
      <c r="Z1064" s="54">
        <v>45383</v>
      </c>
      <c r="AA1064" s="54">
        <v>45747</v>
      </c>
      <c r="AB1064" s="3" t="s">
        <v>36</v>
      </c>
      <c r="AC1064" s="53">
        <v>1725000</v>
      </c>
      <c r="AD1064" s="3" t="s">
        <v>163</v>
      </c>
      <c r="AE1064" s="3" t="s">
        <v>37</v>
      </c>
    </row>
    <row r="1065" spans="1:31" x14ac:dyDescent="0.3">
      <c r="A1065" s="3" t="s">
        <v>2211</v>
      </c>
      <c r="B1065" s="3" t="s">
        <v>1973</v>
      </c>
      <c r="C1065" s="3" t="s">
        <v>1857</v>
      </c>
      <c r="D1065" s="53">
        <v>3050000</v>
      </c>
      <c r="E1065" s="53">
        <v>3050000</v>
      </c>
      <c r="F1065" s="53">
        <v>970271.43</v>
      </c>
      <c r="G1065" s="53">
        <v>-0.04</v>
      </c>
      <c r="H1065" s="53">
        <v>-0.04</v>
      </c>
      <c r="I1065" s="53">
        <v>2068743.83</v>
      </c>
      <c r="J1065" s="53">
        <v>67.827666557377057</v>
      </c>
      <c r="K1065" s="53">
        <v>0</v>
      </c>
      <c r="L1065" s="53">
        <v>0</v>
      </c>
      <c r="M1065" s="53">
        <v>2068743.87</v>
      </c>
      <c r="N1065" s="53">
        <v>0</v>
      </c>
      <c r="O1065" s="53">
        <v>3039015.26</v>
      </c>
      <c r="P1065" s="53">
        <v>0</v>
      </c>
      <c r="Q1065" s="53">
        <v>0</v>
      </c>
      <c r="R1065" s="53">
        <v>0</v>
      </c>
      <c r="S1065" s="3" t="s">
        <v>2156</v>
      </c>
      <c r="T1065" s="3" t="s">
        <v>100</v>
      </c>
      <c r="U1065" s="3" t="s">
        <v>101</v>
      </c>
      <c r="V1065" s="3" t="s">
        <v>100</v>
      </c>
      <c r="W1065" s="3" t="s">
        <v>33</v>
      </c>
      <c r="X1065" s="3" t="s">
        <v>102</v>
      </c>
      <c r="Y1065" s="3" t="s">
        <v>35</v>
      </c>
      <c r="Z1065" s="54">
        <v>45404</v>
      </c>
      <c r="AA1065" s="54">
        <v>45777</v>
      </c>
      <c r="AB1065" s="3" t="s">
        <v>36</v>
      </c>
      <c r="AC1065" s="53">
        <v>3050000</v>
      </c>
      <c r="AD1065" s="3" t="s">
        <v>101</v>
      </c>
      <c r="AE1065" s="3" t="s">
        <v>45</v>
      </c>
    </row>
    <row r="1066" spans="1:31" x14ac:dyDescent="0.3">
      <c r="A1066" s="3" t="s">
        <v>2207</v>
      </c>
      <c r="B1066" s="3" t="s">
        <v>2208</v>
      </c>
      <c r="C1066" s="3" t="s">
        <v>1854</v>
      </c>
      <c r="D1066" s="53">
        <v>1700000</v>
      </c>
      <c r="E1066" s="53">
        <v>1700000</v>
      </c>
      <c r="F1066" s="53">
        <v>0</v>
      </c>
      <c r="G1066" s="53">
        <v>0</v>
      </c>
      <c r="H1066" s="53">
        <v>0</v>
      </c>
      <c r="I1066" s="53">
        <v>1618677.83</v>
      </c>
      <c r="J1066" s="53">
        <v>95.216342941176478</v>
      </c>
      <c r="K1066" s="53">
        <v>0</v>
      </c>
      <c r="L1066" s="53">
        <v>0</v>
      </c>
      <c r="M1066" s="53">
        <v>1618677.83</v>
      </c>
      <c r="N1066" s="53">
        <v>0</v>
      </c>
      <c r="O1066" s="53">
        <v>1618677.83</v>
      </c>
      <c r="P1066" s="53">
        <v>0</v>
      </c>
      <c r="Q1066" s="53">
        <v>0</v>
      </c>
      <c r="R1066" s="53">
        <v>0</v>
      </c>
      <c r="S1066" s="3" t="s">
        <v>72</v>
      </c>
      <c r="T1066" s="3" t="s">
        <v>41</v>
      </c>
      <c r="U1066" s="3" t="s">
        <v>42</v>
      </c>
      <c r="V1066" s="3" t="s">
        <v>41</v>
      </c>
      <c r="W1066" s="3" t="s">
        <v>33</v>
      </c>
      <c r="X1066" s="3" t="s">
        <v>43</v>
      </c>
      <c r="Y1066" s="3" t="s">
        <v>35</v>
      </c>
      <c r="Z1066" s="54">
        <v>45404</v>
      </c>
      <c r="AA1066" s="54">
        <v>45777</v>
      </c>
      <c r="AB1066" s="3" t="s">
        <v>36</v>
      </c>
      <c r="AC1066" s="53">
        <v>1700000</v>
      </c>
      <c r="AD1066" s="3" t="s">
        <v>42</v>
      </c>
      <c r="AE1066" s="3" t="s">
        <v>37</v>
      </c>
    </row>
    <row r="1067" spans="1:31" x14ac:dyDescent="0.3">
      <c r="A1067" s="3" t="s">
        <v>2221</v>
      </c>
      <c r="B1067" s="3" t="s">
        <v>2222</v>
      </c>
      <c r="C1067" s="3" t="s">
        <v>1856</v>
      </c>
      <c r="D1067" s="53">
        <v>10000000</v>
      </c>
      <c r="E1067" s="53">
        <v>10000000</v>
      </c>
      <c r="F1067" s="53">
        <v>1264019.3899999999</v>
      </c>
      <c r="G1067" s="53">
        <v>0</v>
      </c>
      <c r="H1067" s="53">
        <v>0</v>
      </c>
      <c r="I1067" s="53">
        <v>8040247.5499999998</v>
      </c>
      <c r="J1067" s="53">
        <v>80.402475499999994</v>
      </c>
      <c r="K1067" s="53">
        <v>0</v>
      </c>
      <c r="L1067" s="53">
        <v>0</v>
      </c>
      <c r="M1067" s="53">
        <v>8040247.54</v>
      </c>
      <c r="N1067" s="53">
        <v>0.01</v>
      </c>
      <c r="O1067" s="53">
        <v>9304266.9399999995</v>
      </c>
      <c r="P1067" s="53">
        <v>0</v>
      </c>
      <c r="Q1067" s="53">
        <v>0</v>
      </c>
      <c r="R1067" s="53">
        <v>0</v>
      </c>
      <c r="S1067" s="3" t="s">
        <v>881</v>
      </c>
      <c r="T1067" s="3" t="s">
        <v>76</v>
      </c>
      <c r="U1067" s="3" t="s">
        <v>77</v>
      </c>
      <c r="V1067" s="3" t="s">
        <v>76</v>
      </c>
      <c r="W1067" s="3" t="s">
        <v>33</v>
      </c>
      <c r="X1067" s="3" t="s">
        <v>78</v>
      </c>
      <c r="Y1067" s="3" t="s">
        <v>83</v>
      </c>
      <c r="Z1067" s="54">
        <v>45383</v>
      </c>
      <c r="AA1067" s="54">
        <v>46112</v>
      </c>
      <c r="AB1067" s="3" t="s">
        <v>36</v>
      </c>
      <c r="AC1067" s="53">
        <v>10000000</v>
      </c>
      <c r="AD1067" s="3" t="s">
        <v>77</v>
      </c>
      <c r="AE1067" s="3" t="s">
        <v>45</v>
      </c>
    </row>
    <row r="1068" spans="1:31" x14ac:dyDescent="0.3">
      <c r="A1068" s="3" t="s">
        <v>2214</v>
      </c>
      <c r="B1068" s="3" t="s">
        <v>2215</v>
      </c>
      <c r="C1068" s="3" t="s">
        <v>1855</v>
      </c>
      <c r="D1068" s="53">
        <v>9564000</v>
      </c>
      <c r="E1068" s="53">
        <v>9564000</v>
      </c>
      <c r="F1068" s="53">
        <v>72714.66</v>
      </c>
      <c r="G1068" s="53">
        <v>0</v>
      </c>
      <c r="H1068" s="53">
        <v>0</v>
      </c>
      <c r="I1068" s="53">
        <v>6795945.9699999997</v>
      </c>
      <c r="J1068" s="53">
        <v>71.057569740694262</v>
      </c>
      <c r="K1068" s="53">
        <v>0</v>
      </c>
      <c r="L1068" s="53">
        <v>0</v>
      </c>
      <c r="M1068" s="53">
        <v>6795945.9699999997</v>
      </c>
      <c r="N1068" s="53">
        <v>0</v>
      </c>
      <c r="O1068" s="53">
        <v>6868660.6299999999</v>
      </c>
      <c r="P1068" s="53">
        <v>0</v>
      </c>
      <c r="Q1068" s="53">
        <v>0</v>
      </c>
      <c r="R1068" s="53">
        <v>0</v>
      </c>
      <c r="S1068" s="3" t="s">
        <v>286</v>
      </c>
      <c r="T1068" s="3" t="s">
        <v>57</v>
      </c>
      <c r="U1068" s="3" t="s">
        <v>58</v>
      </c>
      <c r="V1068" s="3" t="s">
        <v>57</v>
      </c>
      <c r="W1068" s="3" t="s">
        <v>33</v>
      </c>
      <c r="X1068" s="3" t="s">
        <v>59</v>
      </c>
      <c r="Y1068" s="3" t="s">
        <v>35</v>
      </c>
      <c r="Z1068" s="54">
        <v>45405</v>
      </c>
      <c r="AA1068" s="54">
        <v>46022</v>
      </c>
      <c r="AB1068" s="3" t="s">
        <v>36</v>
      </c>
      <c r="AC1068" s="53">
        <v>9564000</v>
      </c>
      <c r="AD1068" s="3" t="s">
        <v>58</v>
      </c>
      <c r="AE1068" s="3" t="s">
        <v>45</v>
      </c>
    </row>
    <row r="1069" spans="1:31" x14ac:dyDescent="0.3">
      <c r="A1069" s="3" t="s">
        <v>2209</v>
      </c>
      <c r="B1069" s="3" t="s">
        <v>2210</v>
      </c>
      <c r="C1069" s="3" t="s">
        <v>1854</v>
      </c>
      <c r="D1069" s="53">
        <v>29460000</v>
      </c>
      <c r="E1069" s="53">
        <v>29460000</v>
      </c>
      <c r="F1069" s="53">
        <v>2034933.71</v>
      </c>
      <c r="G1069" s="53">
        <v>0</v>
      </c>
      <c r="H1069" s="53">
        <v>0</v>
      </c>
      <c r="I1069" s="53">
        <v>21800380.170000002</v>
      </c>
      <c r="J1069" s="53">
        <v>73.999932688391041</v>
      </c>
      <c r="K1069" s="53">
        <v>0</v>
      </c>
      <c r="L1069" s="53">
        <v>0</v>
      </c>
      <c r="M1069" s="53">
        <v>21292379.73</v>
      </c>
      <c r="N1069" s="53">
        <v>508000.44</v>
      </c>
      <c r="O1069" s="53">
        <v>23835313.879999999</v>
      </c>
      <c r="P1069" s="53">
        <v>0</v>
      </c>
      <c r="Q1069" s="53">
        <v>0</v>
      </c>
      <c r="R1069" s="53">
        <v>0</v>
      </c>
      <c r="S1069" s="3" t="s">
        <v>72</v>
      </c>
      <c r="T1069" s="3" t="s">
        <v>41</v>
      </c>
      <c r="U1069" s="3" t="s">
        <v>42</v>
      </c>
      <c r="V1069" s="3" t="s">
        <v>41</v>
      </c>
      <c r="W1069" s="3" t="s">
        <v>33</v>
      </c>
      <c r="X1069" s="3" t="s">
        <v>43</v>
      </c>
      <c r="Y1069" s="3" t="s">
        <v>35</v>
      </c>
      <c r="Z1069" s="54">
        <v>45405</v>
      </c>
      <c r="AA1069" s="54">
        <v>45777</v>
      </c>
      <c r="AB1069" s="3" t="s">
        <v>36</v>
      </c>
      <c r="AC1069" s="53">
        <v>29460000</v>
      </c>
      <c r="AD1069" s="3" t="s">
        <v>42</v>
      </c>
      <c r="AE1069" s="3" t="s">
        <v>45</v>
      </c>
    </row>
    <row r="1070" spans="1:31" x14ac:dyDescent="0.3">
      <c r="A1070" s="3" t="s">
        <v>2199</v>
      </c>
      <c r="B1070" s="3" t="s">
        <v>2200</v>
      </c>
      <c r="C1070" s="3" t="s">
        <v>1859</v>
      </c>
      <c r="D1070" s="53">
        <v>3000000</v>
      </c>
      <c r="E1070" s="53">
        <v>3000000</v>
      </c>
      <c r="F1070" s="53">
        <v>757890.49</v>
      </c>
      <c r="G1070" s="53">
        <v>-0.02</v>
      </c>
      <c r="H1070" s="53">
        <v>-0.02</v>
      </c>
      <c r="I1070" s="53">
        <v>2226617.77</v>
      </c>
      <c r="J1070" s="53">
        <v>74.220592333333329</v>
      </c>
      <c r="K1070" s="53">
        <v>0</v>
      </c>
      <c r="L1070" s="53">
        <v>0</v>
      </c>
      <c r="M1070" s="53">
        <v>1380383.88</v>
      </c>
      <c r="N1070" s="53">
        <v>846233.91</v>
      </c>
      <c r="O1070" s="53">
        <v>2984508.26</v>
      </c>
      <c r="P1070" s="53">
        <v>0</v>
      </c>
      <c r="Q1070" s="53">
        <v>0</v>
      </c>
      <c r="R1070" s="53">
        <v>0</v>
      </c>
      <c r="S1070" s="3" t="s">
        <v>1355</v>
      </c>
      <c r="T1070" s="3" t="s">
        <v>162</v>
      </c>
      <c r="U1070" s="3" t="s">
        <v>163</v>
      </c>
      <c r="V1070" s="3" t="s">
        <v>162</v>
      </c>
      <c r="W1070" s="3" t="s">
        <v>33</v>
      </c>
      <c r="X1070" s="3" t="s">
        <v>164</v>
      </c>
      <c r="Y1070" s="3" t="s">
        <v>35</v>
      </c>
      <c r="Z1070" s="54">
        <v>45383</v>
      </c>
      <c r="AA1070" s="54">
        <v>45747</v>
      </c>
      <c r="AB1070" s="3" t="s">
        <v>36</v>
      </c>
      <c r="AC1070" s="53">
        <v>3000000</v>
      </c>
      <c r="AD1070" s="3" t="s">
        <v>163</v>
      </c>
      <c r="AE1070" s="3" t="s">
        <v>45</v>
      </c>
    </row>
    <row r="1071" spans="1:31" x14ac:dyDescent="0.3">
      <c r="A1071" s="3" t="s">
        <v>2203</v>
      </c>
      <c r="B1071" s="3" t="s">
        <v>2204</v>
      </c>
      <c r="C1071" s="3" t="s">
        <v>1859</v>
      </c>
      <c r="D1071" s="53">
        <v>2600000</v>
      </c>
      <c r="E1071" s="53">
        <v>2600000</v>
      </c>
      <c r="F1071" s="53">
        <v>0</v>
      </c>
      <c r="G1071" s="53">
        <v>0</v>
      </c>
      <c r="H1071" s="53">
        <v>0</v>
      </c>
      <c r="I1071" s="53">
        <v>2445167.11</v>
      </c>
      <c r="J1071" s="53">
        <v>94.044888846153839</v>
      </c>
      <c r="K1071" s="53">
        <v>0</v>
      </c>
      <c r="L1071" s="53">
        <v>0</v>
      </c>
      <c r="M1071" s="53">
        <v>2445167.11</v>
      </c>
      <c r="N1071" s="53">
        <v>0</v>
      </c>
      <c r="O1071" s="53">
        <v>2445167.11</v>
      </c>
      <c r="P1071" s="53">
        <v>0</v>
      </c>
      <c r="Q1071" s="53">
        <v>0</v>
      </c>
      <c r="R1071" s="53">
        <v>0</v>
      </c>
      <c r="S1071" s="3" t="s">
        <v>1355</v>
      </c>
      <c r="T1071" s="3" t="s">
        <v>162</v>
      </c>
      <c r="U1071" s="3" t="s">
        <v>163</v>
      </c>
      <c r="V1071" s="3" t="s">
        <v>162</v>
      </c>
      <c r="W1071" s="3" t="s">
        <v>33</v>
      </c>
      <c r="X1071" s="3" t="s">
        <v>164</v>
      </c>
      <c r="Y1071" s="3" t="s">
        <v>35</v>
      </c>
      <c r="Z1071" s="54">
        <v>45383</v>
      </c>
      <c r="AA1071" s="54">
        <v>45747</v>
      </c>
      <c r="AB1071" s="3" t="s">
        <v>36</v>
      </c>
      <c r="AC1071" s="53">
        <v>2600000</v>
      </c>
      <c r="AD1071" s="3" t="s">
        <v>163</v>
      </c>
      <c r="AE1071" s="3" t="s">
        <v>37</v>
      </c>
    </row>
    <row r="1072" spans="1:31" x14ac:dyDescent="0.3">
      <c r="A1072" s="3" t="s">
        <v>2195</v>
      </c>
      <c r="B1072" s="3" t="s">
        <v>2196</v>
      </c>
      <c r="C1072" s="3" t="s">
        <v>1859</v>
      </c>
      <c r="D1072" s="53">
        <v>1200000</v>
      </c>
      <c r="E1072" s="53">
        <v>1200000</v>
      </c>
      <c r="F1072" s="53">
        <v>0</v>
      </c>
      <c r="G1072" s="53">
        <v>0</v>
      </c>
      <c r="H1072" s="53">
        <v>0</v>
      </c>
      <c r="I1072" s="53">
        <v>921894.58</v>
      </c>
      <c r="J1072" s="53">
        <v>76.824548333333325</v>
      </c>
      <c r="K1072" s="53">
        <v>0</v>
      </c>
      <c r="L1072" s="53">
        <v>0</v>
      </c>
      <c r="M1072" s="53">
        <v>921894.58</v>
      </c>
      <c r="N1072" s="53">
        <v>0</v>
      </c>
      <c r="O1072" s="53">
        <v>921894.58</v>
      </c>
      <c r="P1072" s="53">
        <v>0</v>
      </c>
      <c r="Q1072" s="53">
        <v>0</v>
      </c>
      <c r="R1072" s="53">
        <v>0</v>
      </c>
      <c r="S1072" s="3" t="s">
        <v>1355</v>
      </c>
      <c r="T1072" s="3" t="s">
        <v>162</v>
      </c>
      <c r="U1072" s="3" t="s">
        <v>163</v>
      </c>
      <c r="V1072" s="3" t="s">
        <v>162</v>
      </c>
      <c r="W1072" s="3" t="s">
        <v>33</v>
      </c>
      <c r="X1072" s="3" t="s">
        <v>164</v>
      </c>
      <c r="Y1072" s="3" t="s">
        <v>35</v>
      </c>
      <c r="Z1072" s="54">
        <v>45383</v>
      </c>
      <c r="AA1072" s="54">
        <v>45596</v>
      </c>
      <c r="AB1072" s="3" t="s">
        <v>36</v>
      </c>
      <c r="AC1072" s="53">
        <v>1200000</v>
      </c>
      <c r="AD1072" s="3" t="s">
        <v>163</v>
      </c>
      <c r="AE1072" s="3" t="s">
        <v>37</v>
      </c>
    </row>
    <row r="1073" spans="1:31" x14ac:dyDescent="0.3">
      <c r="A1073" s="3" t="s">
        <v>2212</v>
      </c>
      <c r="B1073" s="3" t="s">
        <v>2213</v>
      </c>
      <c r="C1073" s="3" t="s">
        <v>1859</v>
      </c>
      <c r="D1073" s="53">
        <v>7000000</v>
      </c>
      <c r="E1073" s="53">
        <v>7000000</v>
      </c>
      <c r="F1073" s="53">
        <v>0</v>
      </c>
      <c r="G1073" s="53">
        <v>0</v>
      </c>
      <c r="H1073" s="53">
        <v>0</v>
      </c>
      <c r="I1073" s="53">
        <v>6216676.1699999999</v>
      </c>
      <c r="J1073" s="53">
        <v>88.809659571428568</v>
      </c>
      <c r="K1073" s="53">
        <v>0</v>
      </c>
      <c r="L1073" s="53">
        <v>0</v>
      </c>
      <c r="M1073" s="53">
        <v>6216676.1699999999</v>
      </c>
      <c r="N1073" s="53">
        <v>0</v>
      </c>
      <c r="O1073" s="53">
        <v>6216676.1699999999</v>
      </c>
      <c r="P1073" s="53">
        <v>0</v>
      </c>
      <c r="Q1073" s="53">
        <v>0</v>
      </c>
      <c r="R1073" s="53">
        <v>0</v>
      </c>
      <c r="S1073" s="3" t="s">
        <v>231</v>
      </c>
      <c r="T1073" s="3" t="s">
        <v>162</v>
      </c>
      <c r="U1073" s="3" t="s">
        <v>163</v>
      </c>
      <c r="V1073" s="3" t="s">
        <v>162</v>
      </c>
      <c r="W1073" s="3" t="s">
        <v>33</v>
      </c>
      <c r="X1073" s="3" t="s">
        <v>164</v>
      </c>
      <c r="Y1073" s="3" t="s">
        <v>44</v>
      </c>
      <c r="Z1073" s="54">
        <v>45383</v>
      </c>
      <c r="AA1073" s="54">
        <v>46022</v>
      </c>
      <c r="AB1073" s="3" t="s">
        <v>36</v>
      </c>
      <c r="AC1073" s="53">
        <v>7000000</v>
      </c>
      <c r="AD1073" s="3" t="s">
        <v>163</v>
      </c>
      <c r="AE1073" s="3" t="s">
        <v>45</v>
      </c>
    </row>
    <row r="1074" spans="1:31" x14ac:dyDescent="0.3">
      <c r="A1074" s="3" t="s">
        <v>2205</v>
      </c>
      <c r="B1074" s="3" t="s">
        <v>2206</v>
      </c>
      <c r="C1074" s="3" t="s">
        <v>1854</v>
      </c>
      <c r="D1074" s="53">
        <v>7800000</v>
      </c>
      <c r="E1074" s="53">
        <v>7800000</v>
      </c>
      <c r="F1074" s="53">
        <v>0</v>
      </c>
      <c r="G1074" s="53">
        <v>0</v>
      </c>
      <c r="H1074" s="53">
        <v>0</v>
      </c>
      <c r="I1074" s="53">
        <v>7152938.5499999998</v>
      </c>
      <c r="J1074" s="53">
        <v>91.704340384615378</v>
      </c>
      <c r="K1074" s="53">
        <v>0</v>
      </c>
      <c r="L1074" s="53">
        <v>0</v>
      </c>
      <c r="M1074" s="53">
        <v>7152938.5499999998</v>
      </c>
      <c r="N1074" s="53">
        <v>0</v>
      </c>
      <c r="O1074" s="53">
        <v>7152938.5499999998</v>
      </c>
      <c r="P1074" s="53">
        <v>0</v>
      </c>
      <c r="Q1074" s="53">
        <v>0</v>
      </c>
      <c r="R1074" s="53">
        <v>0</v>
      </c>
      <c r="S1074" s="3" t="s">
        <v>72</v>
      </c>
      <c r="T1074" s="3" t="s">
        <v>41</v>
      </c>
      <c r="U1074" s="3" t="s">
        <v>42</v>
      </c>
      <c r="V1074" s="3" t="s">
        <v>41</v>
      </c>
      <c r="W1074" s="3" t="s">
        <v>33</v>
      </c>
      <c r="X1074" s="3" t="s">
        <v>43</v>
      </c>
      <c r="Y1074" s="3" t="s">
        <v>317</v>
      </c>
      <c r="Z1074" s="54">
        <v>45405</v>
      </c>
      <c r="AA1074" s="54">
        <v>45777</v>
      </c>
      <c r="AB1074" s="3" t="s">
        <v>36</v>
      </c>
      <c r="AC1074" s="53">
        <v>7800000</v>
      </c>
      <c r="AD1074" s="3" t="s">
        <v>42</v>
      </c>
      <c r="AE1074" s="3" t="s">
        <v>37</v>
      </c>
    </row>
    <row r="1075" spans="1:31" x14ac:dyDescent="0.3">
      <c r="A1075" s="3" t="s">
        <v>2197</v>
      </c>
      <c r="B1075" s="3" t="s">
        <v>2198</v>
      </c>
      <c r="C1075" s="3" t="s">
        <v>1859</v>
      </c>
      <c r="D1075" s="53">
        <v>1450000</v>
      </c>
      <c r="E1075" s="53">
        <v>1450000</v>
      </c>
      <c r="F1075" s="53">
        <v>0</v>
      </c>
      <c r="G1075" s="53">
        <v>0</v>
      </c>
      <c r="H1075" s="53">
        <v>0</v>
      </c>
      <c r="I1075" s="53">
        <v>1406070.9</v>
      </c>
      <c r="J1075" s="53">
        <v>96.970406896551722</v>
      </c>
      <c r="K1075" s="53">
        <v>0</v>
      </c>
      <c r="L1075" s="53">
        <v>0</v>
      </c>
      <c r="M1075" s="53">
        <v>1406070.9</v>
      </c>
      <c r="N1075" s="53">
        <v>0</v>
      </c>
      <c r="O1075" s="53">
        <v>1406070.9</v>
      </c>
      <c r="P1075" s="53">
        <v>0</v>
      </c>
      <c r="Q1075" s="53">
        <v>0</v>
      </c>
      <c r="R1075" s="53">
        <v>0</v>
      </c>
      <c r="S1075" s="3" t="s">
        <v>231</v>
      </c>
      <c r="T1075" s="3" t="s">
        <v>162</v>
      </c>
      <c r="U1075" s="3" t="s">
        <v>163</v>
      </c>
      <c r="V1075" s="3" t="s">
        <v>162</v>
      </c>
      <c r="W1075" s="3" t="s">
        <v>33</v>
      </c>
      <c r="X1075" s="3" t="s">
        <v>164</v>
      </c>
      <c r="Y1075" s="3" t="s">
        <v>35</v>
      </c>
      <c r="Z1075" s="54">
        <v>45383</v>
      </c>
      <c r="AA1075" s="54">
        <v>45657</v>
      </c>
      <c r="AB1075" s="3" t="s">
        <v>36</v>
      </c>
      <c r="AC1075" s="53">
        <v>1450000</v>
      </c>
      <c r="AD1075" s="3" t="s">
        <v>163</v>
      </c>
      <c r="AE1075" s="3" t="s">
        <v>37</v>
      </c>
    </row>
    <row r="1076" spans="1:31" x14ac:dyDescent="0.3">
      <c r="A1076" s="3" t="s">
        <v>2227</v>
      </c>
      <c r="B1076" s="3" t="s">
        <v>2228</v>
      </c>
      <c r="C1076" s="3" t="s">
        <v>1856</v>
      </c>
      <c r="D1076" s="53">
        <v>7500000</v>
      </c>
      <c r="E1076" s="53">
        <v>7500000</v>
      </c>
      <c r="F1076" s="53">
        <v>0</v>
      </c>
      <c r="G1076" s="53">
        <v>0</v>
      </c>
      <c r="H1076" s="53">
        <v>0</v>
      </c>
      <c r="I1076" s="53">
        <v>7474117.1600000001</v>
      </c>
      <c r="J1076" s="53">
        <v>99.654895466666673</v>
      </c>
      <c r="K1076" s="53">
        <v>0</v>
      </c>
      <c r="L1076" s="53">
        <v>0</v>
      </c>
      <c r="M1076" s="53">
        <v>7474117.1600000001</v>
      </c>
      <c r="N1076" s="53">
        <v>0</v>
      </c>
      <c r="O1076" s="53">
        <v>7474117.1600000001</v>
      </c>
      <c r="P1076" s="53">
        <v>0</v>
      </c>
      <c r="Q1076" s="53">
        <v>0</v>
      </c>
      <c r="R1076" s="53">
        <v>0</v>
      </c>
      <c r="S1076" s="3" t="s">
        <v>1784</v>
      </c>
      <c r="T1076" s="3" t="s">
        <v>76</v>
      </c>
      <c r="U1076" s="3" t="s">
        <v>77</v>
      </c>
      <c r="V1076" s="3" t="s">
        <v>76</v>
      </c>
      <c r="W1076" s="3" t="s">
        <v>33</v>
      </c>
      <c r="X1076" s="3" t="s">
        <v>78</v>
      </c>
      <c r="Y1076" s="3" t="s">
        <v>44</v>
      </c>
      <c r="Z1076" s="54">
        <v>45383</v>
      </c>
      <c r="AA1076" s="54">
        <v>46112</v>
      </c>
      <c r="AB1076" s="3" t="s">
        <v>36</v>
      </c>
      <c r="AC1076" s="53">
        <v>7500000</v>
      </c>
      <c r="AD1076" s="3" t="s">
        <v>77</v>
      </c>
      <c r="AE1076" s="3" t="s">
        <v>37</v>
      </c>
    </row>
    <row r="1077" spans="1:31" x14ac:dyDescent="0.3">
      <c r="A1077" s="3" t="s">
        <v>2263</v>
      </c>
      <c r="B1077" s="3" t="s">
        <v>2264</v>
      </c>
      <c r="C1077" s="3" t="s">
        <v>1859</v>
      </c>
      <c r="D1077" s="53">
        <v>800000</v>
      </c>
      <c r="E1077" s="53">
        <v>800000</v>
      </c>
      <c r="F1077" s="53">
        <v>0</v>
      </c>
      <c r="G1077" s="53">
        <v>0</v>
      </c>
      <c r="H1077" s="53">
        <v>0</v>
      </c>
      <c r="I1077" s="53">
        <v>730197.74</v>
      </c>
      <c r="J1077" s="53">
        <v>91.274717499999994</v>
      </c>
      <c r="K1077" s="53">
        <v>0</v>
      </c>
      <c r="L1077" s="53">
        <v>0</v>
      </c>
      <c r="M1077" s="53">
        <v>730197.74</v>
      </c>
      <c r="N1077" s="53">
        <v>0</v>
      </c>
      <c r="O1077" s="53">
        <v>730197.74</v>
      </c>
      <c r="P1077" s="53">
        <v>0</v>
      </c>
      <c r="Q1077" s="53">
        <v>0</v>
      </c>
      <c r="R1077" s="53">
        <v>0</v>
      </c>
      <c r="S1077" s="3" t="s">
        <v>1355</v>
      </c>
      <c r="T1077" s="3" t="s">
        <v>162</v>
      </c>
      <c r="U1077" s="3" t="s">
        <v>163</v>
      </c>
      <c r="V1077" s="3" t="s">
        <v>162</v>
      </c>
      <c r="W1077" s="3" t="s">
        <v>33</v>
      </c>
      <c r="X1077" s="3" t="s">
        <v>164</v>
      </c>
      <c r="Y1077" s="3" t="s">
        <v>35</v>
      </c>
      <c r="Z1077" s="54">
        <v>45383</v>
      </c>
      <c r="AA1077" s="54">
        <v>45657</v>
      </c>
      <c r="AB1077" s="3" t="s">
        <v>36</v>
      </c>
      <c r="AC1077" s="53">
        <v>800000</v>
      </c>
      <c r="AD1077" s="3" t="s">
        <v>163</v>
      </c>
      <c r="AE1077" s="3" t="s">
        <v>37</v>
      </c>
    </row>
    <row r="1078" spans="1:31" x14ac:dyDescent="0.3">
      <c r="A1078" s="3" t="s">
        <v>2328</v>
      </c>
      <c r="B1078" s="3" t="s">
        <v>2329</v>
      </c>
      <c r="C1078" s="3" t="s">
        <v>1858</v>
      </c>
      <c r="D1078" s="53">
        <v>3000000</v>
      </c>
      <c r="E1078" s="53">
        <v>3000000</v>
      </c>
      <c r="F1078" s="53">
        <v>206230.95</v>
      </c>
      <c r="G1078" s="53">
        <v>0</v>
      </c>
      <c r="H1078" s="53">
        <v>0</v>
      </c>
      <c r="I1078" s="53">
        <v>2003639.04</v>
      </c>
      <c r="J1078" s="53">
        <v>66.787968000000006</v>
      </c>
      <c r="K1078" s="53">
        <v>0</v>
      </c>
      <c r="L1078" s="53">
        <v>0</v>
      </c>
      <c r="M1078" s="53">
        <v>2003639.04</v>
      </c>
      <c r="N1078" s="53">
        <v>0</v>
      </c>
      <c r="O1078" s="53">
        <v>2209869.9900000002</v>
      </c>
      <c r="P1078" s="53">
        <v>0</v>
      </c>
      <c r="Q1078" s="53">
        <v>0</v>
      </c>
      <c r="R1078" s="53">
        <v>0</v>
      </c>
      <c r="S1078" s="3" t="s">
        <v>1231</v>
      </c>
      <c r="T1078" s="3" t="s">
        <v>51</v>
      </c>
      <c r="U1078" s="3" t="s">
        <v>52</v>
      </c>
      <c r="V1078" s="3" t="s">
        <v>51</v>
      </c>
      <c r="W1078" s="3" t="s">
        <v>33</v>
      </c>
      <c r="X1078" s="3" t="s">
        <v>53</v>
      </c>
      <c r="Y1078" s="3" t="s">
        <v>35</v>
      </c>
      <c r="Z1078" s="54">
        <v>45411</v>
      </c>
      <c r="AA1078" s="54">
        <v>46112</v>
      </c>
      <c r="AB1078" s="3" t="s">
        <v>36</v>
      </c>
      <c r="AC1078" s="53">
        <v>3000000</v>
      </c>
      <c r="AD1078" s="3" t="s">
        <v>52</v>
      </c>
      <c r="AE1078" s="3" t="s">
        <v>45</v>
      </c>
    </row>
    <row r="1079" spans="1:31" x14ac:dyDescent="0.3">
      <c r="A1079" s="3" t="s">
        <v>2245</v>
      </c>
      <c r="B1079" s="3" t="s">
        <v>2246</v>
      </c>
      <c r="C1079" s="3" t="s">
        <v>1858</v>
      </c>
      <c r="D1079" s="53">
        <v>3300000</v>
      </c>
      <c r="E1079" s="53">
        <v>3300000</v>
      </c>
      <c r="F1079" s="53">
        <v>0</v>
      </c>
      <c r="G1079" s="53">
        <v>0</v>
      </c>
      <c r="H1079" s="53">
        <v>0</v>
      </c>
      <c r="I1079" s="53">
        <v>1770465.63</v>
      </c>
      <c r="J1079" s="53">
        <v>53.650473636363635</v>
      </c>
      <c r="K1079" s="53">
        <v>0</v>
      </c>
      <c r="L1079" s="53">
        <v>0</v>
      </c>
      <c r="M1079" s="53">
        <v>1770465.63</v>
      </c>
      <c r="N1079" s="53">
        <v>0</v>
      </c>
      <c r="O1079" s="53">
        <v>1770465.63</v>
      </c>
      <c r="P1079" s="53">
        <v>0</v>
      </c>
      <c r="Q1079" s="53">
        <v>0</v>
      </c>
      <c r="R1079" s="53">
        <v>0</v>
      </c>
      <c r="S1079" s="3" t="s">
        <v>1231</v>
      </c>
      <c r="T1079" s="3" t="s">
        <v>51</v>
      </c>
      <c r="U1079" s="3" t="s">
        <v>52</v>
      </c>
      <c r="V1079" s="3" t="s">
        <v>51</v>
      </c>
      <c r="W1079" s="3" t="s">
        <v>33</v>
      </c>
      <c r="X1079" s="3" t="s">
        <v>53</v>
      </c>
      <c r="Y1079" s="3" t="s">
        <v>35</v>
      </c>
      <c r="Z1079" s="54">
        <v>45383</v>
      </c>
      <c r="AA1079" s="54">
        <v>46112</v>
      </c>
      <c r="AB1079" s="3" t="s">
        <v>36</v>
      </c>
      <c r="AC1079" s="53">
        <v>3300000</v>
      </c>
      <c r="AD1079" s="3" t="s">
        <v>52</v>
      </c>
      <c r="AE1079" s="3" t="s">
        <v>2231</v>
      </c>
    </row>
    <row r="1080" spans="1:31" x14ac:dyDescent="0.3">
      <c r="A1080" s="3" t="s">
        <v>2269</v>
      </c>
      <c r="B1080" s="3" t="s">
        <v>2270</v>
      </c>
      <c r="C1080" s="3" t="s">
        <v>1854</v>
      </c>
      <c r="D1080" s="53">
        <v>2900000</v>
      </c>
      <c r="E1080" s="53">
        <v>2900000</v>
      </c>
      <c r="F1080" s="53">
        <v>0</v>
      </c>
      <c r="G1080" s="53">
        <v>0</v>
      </c>
      <c r="H1080" s="53">
        <v>0</v>
      </c>
      <c r="I1080" s="53">
        <v>2803597.98</v>
      </c>
      <c r="J1080" s="53">
        <v>96.675792413793104</v>
      </c>
      <c r="K1080" s="53">
        <v>0</v>
      </c>
      <c r="L1080" s="53">
        <v>0</v>
      </c>
      <c r="M1080" s="53">
        <v>2803597.98</v>
      </c>
      <c r="N1080" s="53">
        <v>0</v>
      </c>
      <c r="O1080" s="53">
        <v>2803597.98</v>
      </c>
      <c r="P1080" s="53">
        <v>0</v>
      </c>
      <c r="Q1080" s="53">
        <v>0</v>
      </c>
      <c r="R1080" s="53">
        <v>0</v>
      </c>
      <c r="S1080" s="3" t="s">
        <v>72</v>
      </c>
      <c r="T1080" s="3" t="s">
        <v>41</v>
      </c>
      <c r="U1080" s="3" t="s">
        <v>42</v>
      </c>
      <c r="V1080" s="3" t="s">
        <v>41</v>
      </c>
      <c r="W1080" s="3" t="s">
        <v>33</v>
      </c>
      <c r="X1080" s="3" t="s">
        <v>43</v>
      </c>
      <c r="Y1080" s="3" t="s">
        <v>35</v>
      </c>
      <c r="Z1080" s="54">
        <v>45413</v>
      </c>
      <c r="AA1080" s="54">
        <v>45808</v>
      </c>
      <c r="AB1080" s="3" t="s">
        <v>36</v>
      </c>
      <c r="AC1080" s="53">
        <v>2900000</v>
      </c>
      <c r="AD1080" s="3" t="s">
        <v>42</v>
      </c>
      <c r="AE1080" s="3" t="s">
        <v>37</v>
      </c>
    </row>
    <row r="1081" spans="1:31" x14ac:dyDescent="0.3">
      <c r="A1081" s="3" t="s">
        <v>2260</v>
      </c>
      <c r="B1081" s="3" t="s">
        <v>2261</v>
      </c>
      <c r="C1081" s="3" t="s">
        <v>1856</v>
      </c>
      <c r="D1081" s="53">
        <v>7000000</v>
      </c>
      <c r="E1081" s="53">
        <v>7000000</v>
      </c>
      <c r="F1081" s="53">
        <v>413309.79</v>
      </c>
      <c r="G1081" s="53">
        <v>0</v>
      </c>
      <c r="H1081" s="53">
        <v>0</v>
      </c>
      <c r="I1081" s="53">
        <v>1725270.76</v>
      </c>
      <c r="J1081" s="53">
        <v>24.646725142857143</v>
      </c>
      <c r="K1081" s="53">
        <v>0</v>
      </c>
      <c r="L1081" s="53">
        <v>0</v>
      </c>
      <c r="M1081" s="53">
        <v>1725270.76</v>
      </c>
      <c r="N1081" s="53">
        <v>0</v>
      </c>
      <c r="O1081" s="53">
        <v>2138580.5499999998</v>
      </c>
      <c r="P1081" s="53">
        <v>0</v>
      </c>
      <c r="Q1081" s="53">
        <v>0</v>
      </c>
      <c r="R1081" s="53">
        <v>0</v>
      </c>
      <c r="S1081" s="3" t="s">
        <v>881</v>
      </c>
      <c r="T1081" s="3" t="s">
        <v>76</v>
      </c>
      <c r="U1081" s="3" t="s">
        <v>77</v>
      </c>
      <c r="V1081" s="3" t="s">
        <v>76</v>
      </c>
      <c r="W1081" s="3" t="s">
        <v>33</v>
      </c>
      <c r="X1081" s="3" t="s">
        <v>78</v>
      </c>
      <c r="Y1081" s="3" t="s">
        <v>35</v>
      </c>
      <c r="Z1081" s="54">
        <v>45383</v>
      </c>
      <c r="AA1081" s="54">
        <v>46112</v>
      </c>
      <c r="AB1081" s="3" t="s">
        <v>36</v>
      </c>
      <c r="AC1081" s="53">
        <v>7000000</v>
      </c>
      <c r="AD1081" s="3" t="s">
        <v>77</v>
      </c>
      <c r="AE1081" s="3" t="s">
        <v>45</v>
      </c>
    </row>
    <row r="1082" spans="1:31" x14ac:dyDescent="0.3">
      <c r="A1082" s="3" t="s">
        <v>2243</v>
      </c>
      <c r="B1082" s="3" t="s">
        <v>2244</v>
      </c>
      <c r="C1082" s="3" t="s">
        <v>1858</v>
      </c>
      <c r="D1082" s="53">
        <v>1000000</v>
      </c>
      <c r="E1082" s="53">
        <v>1000000</v>
      </c>
      <c r="F1082" s="53">
        <v>0</v>
      </c>
      <c r="G1082" s="53">
        <v>0</v>
      </c>
      <c r="H1082" s="53">
        <v>0</v>
      </c>
      <c r="I1082" s="53">
        <v>933464.22</v>
      </c>
      <c r="J1082" s="53">
        <v>93.346422000000004</v>
      </c>
      <c r="K1082" s="53">
        <v>0</v>
      </c>
      <c r="L1082" s="53">
        <v>0</v>
      </c>
      <c r="M1082" s="53">
        <v>933464.22</v>
      </c>
      <c r="N1082" s="53">
        <v>0</v>
      </c>
      <c r="O1082" s="53">
        <v>933464.22</v>
      </c>
      <c r="P1082" s="53">
        <v>0</v>
      </c>
      <c r="Q1082" s="53">
        <v>0</v>
      </c>
      <c r="R1082" s="53">
        <v>0</v>
      </c>
      <c r="S1082" s="3" t="s">
        <v>1231</v>
      </c>
      <c r="T1082" s="3" t="s">
        <v>51</v>
      </c>
      <c r="U1082" s="3" t="s">
        <v>52</v>
      </c>
      <c r="V1082" s="3" t="s">
        <v>51</v>
      </c>
      <c r="W1082" s="3" t="s">
        <v>33</v>
      </c>
      <c r="X1082" s="3" t="s">
        <v>53</v>
      </c>
      <c r="Y1082" s="3" t="s">
        <v>35</v>
      </c>
      <c r="Z1082" s="54">
        <v>45415</v>
      </c>
      <c r="AA1082" s="54">
        <v>46112</v>
      </c>
      <c r="AB1082" s="3" t="s">
        <v>36</v>
      </c>
      <c r="AC1082" s="53">
        <v>1000000</v>
      </c>
      <c r="AD1082" s="3" t="s">
        <v>52</v>
      </c>
      <c r="AE1082" s="3" t="s">
        <v>37</v>
      </c>
    </row>
    <row r="1083" spans="1:31" x14ac:dyDescent="0.3">
      <c r="A1083" s="3" t="s">
        <v>2279</v>
      </c>
      <c r="B1083" s="3" t="s">
        <v>2280</v>
      </c>
      <c r="C1083" s="3" t="s">
        <v>1856</v>
      </c>
      <c r="D1083" s="53">
        <v>6050000</v>
      </c>
      <c r="E1083" s="53">
        <v>6050000</v>
      </c>
      <c r="F1083" s="53">
        <v>0</v>
      </c>
      <c r="G1083" s="53">
        <v>0</v>
      </c>
      <c r="H1083" s="53">
        <v>0</v>
      </c>
      <c r="I1083" s="53">
        <v>2169793.9700000002</v>
      </c>
      <c r="J1083" s="53">
        <v>35.864363140495868</v>
      </c>
      <c r="K1083" s="53">
        <v>0</v>
      </c>
      <c r="L1083" s="53">
        <v>0</v>
      </c>
      <c r="M1083" s="53">
        <v>2169793.9700000002</v>
      </c>
      <c r="N1083" s="53">
        <v>0</v>
      </c>
      <c r="O1083" s="53">
        <v>2169793.9700000002</v>
      </c>
      <c r="P1083" s="53">
        <v>0</v>
      </c>
      <c r="Q1083" s="53">
        <v>0</v>
      </c>
      <c r="R1083" s="53">
        <v>0</v>
      </c>
      <c r="S1083" s="3" t="s">
        <v>881</v>
      </c>
      <c r="T1083" s="3" t="s">
        <v>76</v>
      </c>
      <c r="U1083" s="3" t="s">
        <v>77</v>
      </c>
      <c r="V1083" s="3" t="s">
        <v>76</v>
      </c>
      <c r="W1083" s="3" t="s">
        <v>33</v>
      </c>
      <c r="X1083" s="3" t="s">
        <v>78</v>
      </c>
      <c r="Y1083" s="3" t="s">
        <v>317</v>
      </c>
      <c r="Z1083" s="54">
        <v>45383</v>
      </c>
      <c r="AA1083" s="54">
        <v>46203</v>
      </c>
      <c r="AB1083" s="3" t="s">
        <v>36</v>
      </c>
      <c r="AC1083" s="53">
        <v>6050000</v>
      </c>
      <c r="AD1083" s="3" t="s">
        <v>77</v>
      </c>
      <c r="AE1083" s="3" t="s">
        <v>45</v>
      </c>
    </row>
    <row r="1084" spans="1:31" x14ac:dyDescent="0.3">
      <c r="A1084" s="3" t="s">
        <v>2273</v>
      </c>
      <c r="B1084" s="3" t="s">
        <v>2274</v>
      </c>
      <c r="C1084" s="3" t="s">
        <v>1859</v>
      </c>
      <c r="D1084" s="53">
        <v>15000000</v>
      </c>
      <c r="E1084" s="53">
        <v>15000000</v>
      </c>
      <c r="F1084" s="53">
        <v>5382359.1100000003</v>
      </c>
      <c r="G1084" s="53">
        <v>0</v>
      </c>
      <c r="H1084" s="53">
        <v>0</v>
      </c>
      <c r="I1084" s="53">
        <v>6074411.1799999997</v>
      </c>
      <c r="J1084" s="53">
        <v>40.496074533333328</v>
      </c>
      <c r="K1084" s="53">
        <v>0</v>
      </c>
      <c r="L1084" s="53">
        <v>0</v>
      </c>
      <c r="M1084" s="53">
        <v>6074411.1799999997</v>
      </c>
      <c r="N1084" s="53">
        <v>0</v>
      </c>
      <c r="O1084" s="53">
        <v>11456770.289999999</v>
      </c>
      <c r="P1084" s="53">
        <v>0</v>
      </c>
      <c r="Q1084" s="53">
        <v>0</v>
      </c>
      <c r="R1084" s="53">
        <v>0</v>
      </c>
      <c r="S1084" s="3" t="s">
        <v>231</v>
      </c>
      <c r="T1084" s="3" t="s">
        <v>162</v>
      </c>
      <c r="U1084" s="3" t="s">
        <v>163</v>
      </c>
      <c r="V1084" s="3" t="s">
        <v>162</v>
      </c>
      <c r="W1084" s="3" t="s">
        <v>33</v>
      </c>
      <c r="X1084" s="3" t="s">
        <v>164</v>
      </c>
      <c r="Y1084" s="3" t="s">
        <v>83</v>
      </c>
      <c r="Z1084" s="54">
        <v>45383</v>
      </c>
      <c r="AA1084" s="54">
        <v>46022</v>
      </c>
      <c r="AB1084" s="3" t="s">
        <v>36</v>
      </c>
      <c r="AC1084" s="53">
        <v>15000000</v>
      </c>
      <c r="AD1084" s="3" t="s">
        <v>163</v>
      </c>
      <c r="AE1084" s="3" t="s">
        <v>45</v>
      </c>
    </row>
    <row r="1085" spans="1:31" x14ac:dyDescent="0.3">
      <c r="A1085" s="3" t="s">
        <v>2423</v>
      </c>
      <c r="B1085" s="3" t="s">
        <v>2424</v>
      </c>
      <c r="C1085" s="3" t="s">
        <v>1859</v>
      </c>
      <c r="D1085" s="53">
        <v>1000000</v>
      </c>
      <c r="E1085" s="53">
        <v>1000000</v>
      </c>
      <c r="F1085" s="53">
        <v>0</v>
      </c>
      <c r="G1085" s="53">
        <v>0</v>
      </c>
      <c r="H1085" s="53">
        <v>0</v>
      </c>
      <c r="I1085" s="53">
        <v>995993.12</v>
      </c>
      <c r="J1085" s="53">
        <v>99.599311999999998</v>
      </c>
      <c r="K1085" s="53">
        <v>0</v>
      </c>
      <c r="L1085" s="53">
        <v>0</v>
      </c>
      <c r="M1085" s="53">
        <v>995993.12</v>
      </c>
      <c r="N1085" s="53">
        <v>0</v>
      </c>
      <c r="O1085" s="53">
        <v>995993.12</v>
      </c>
      <c r="P1085" s="53">
        <v>0</v>
      </c>
      <c r="Q1085" s="53">
        <v>0</v>
      </c>
      <c r="R1085" s="53">
        <v>0</v>
      </c>
      <c r="S1085" s="3" t="s">
        <v>1355</v>
      </c>
      <c r="T1085" s="3" t="s">
        <v>162</v>
      </c>
      <c r="U1085" s="3" t="s">
        <v>163</v>
      </c>
      <c r="V1085" s="3" t="s">
        <v>162</v>
      </c>
      <c r="W1085" s="3" t="s">
        <v>33</v>
      </c>
      <c r="X1085" s="3" t="s">
        <v>164</v>
      </c>
      <c r="Y1085" s="3" t="s">
        <v>35</v>
      </c>
      <c r="Z1085" s="54">
        <v>45383</v>
      </c>
      <c r="AA1085" s="54">
        <v>45657</v>
      </c>
      <c r="AB1085" s="3" t="s">
        <v>36</v>
      </c>
      <c r="AC1085" s="53">
        <v>1000000</v>
      </c>
      <c r="AD1085" s="3" t="s">
        <v>163</v>
      </c>
      <c r="AE1085" s="3" t="s">
        <v>37</v>
      </c>
    </row>
    <row r="1086" spans="1:31" x14ac:dyDescent="0.3">
      <c r="A1086" s="3" t="s">
        <v>2250</v>
      </c>
      <c r="B1086" s="3" t="s">
        <v>2251</v>
      </c>
      <c r="C1086" s="3" t="s">
        <v>1860</v>
      </c>
      <c r="D1086" s="53">
        <v>2300000</v>
      </c>
      <c r="E1086" s="53">
        <v>2300000</v>
      </c>
      <c r="F1086" s="53">
        <v>0</v>
      </c>
      <c r="G1086" s="53">
        <v>0</v>
      </c>
      <c r="H1086" s="53">
        <v>0</v>
      </c>
      <c r="I1086" s="53">
        <v>825198.45</v>
      </c>
      <c r="J1086" s="53">
        <v>35.878193478260869</v>
      </c>
      <c r="K1086" s="53">
        <v>0</v>
      </c>
      <c r="L1086" s="53">
        <v>0</v>
      </c>
      <c r="M1086" s="53">
        <v>825198.45</v>
      </c>
      <c r="N1086" s="53">
        <v>0</v>
      </c>
      <c r="O1086" s="53">
        <v>825198.45</v>
      </c>
      <c r="P1086" s="53">
        <v>0</v>
      </c>
      <c r="Q1086" s="53">
        <v>0</v>
      </c>
      <c r="R1086" s="53">
        <v>0</v>
      </c>
      <c r="S1086" s="3" t="s">
        <v>111</v>
      </c>
      <c r="T1086" s="3" t="s">
        <v>112</v>
      </c>
      <c r="U1086" s="3" t="s">
        <v>113</v>
      </c>
      <c r="V1086" s="3" t="s">
        <v>112</v>
      </c>
      <c r="W1086" s="3" t="s">
        <v>33</v>
      </c>
      <c r="X1086" s="3" t="s">
        <v>114</v>
      </c>
      <c r="Y1086" s="3" t="s">
        <v>35</v>
      </c>
      <c r="Z1086" s="54">
        <v>45417</v>
      </c>
      <c r="AA1086" s="54">
        <v>46387</v>
      </c>
      <c r="AB1086" s="3" t="s">
        <v>36</v>
      </c>
      <c r="AC1086" s="53">
        <v>2300000</v>
      </c>
      <c r="AD1086" s="3" t="s">
        <v>113</v>
      </c>
      <c r="AE1086" s="3" t="s">
        <v>2231</v>
      </c>
    </row>
    <row r="1087" spans="1:31" x14ac:dyDescent="0.3">
      <c r="A1087" s="3" t="s">
        <v>2247</v>
      </c>
      <c r="B1087" s="3" t="s">
        <v>1269</v>
      </c>
      <c r="C1087" s="3" t="s">
        <v>1858</v>
      </c>
      <c r="D1087" s="53">
        <v>7000000</v>
      </c>
      <c r="E1087" s="53">
        <v>7000000</v>
      </c>
      <c r="F1087" s="53">
        <v>159.51</v>
      </c>
      <c r="G1087" s="53">
        <v>0</v>
      </c>
      <c r="H1087" s="53">
        <v>0</v>
      </c>
      <c r="I1087" s="53">
        <v>5983608.7000000002</v>
      </c>
      <c r="J1087" s="53">
        <v>85.480124285714282</v>
      </c>
      <c r="K1087" s="53">
        <v>0</v>
      </c>
      <c r="L1087" s="53">
        <v>0</v>
      </c>
      <c r="M1087" s="53">
        <v>4144594.61</v>
      </c>
      <c r="N1087" s="53">
        <v>1839014.09</v>
      </c>
      <c r="O1087" s="53">
        <v>5983768.21</v>
      </c>
      <c r="P1087" s="53">
        <v>0</v>
      </c>
      <c r="Q1087" s="53">
        <v>0</v>
      </c>
      <c r="R1087" s="53">
        <v>0</v>
      </c>
      <c r="S1087" s="3" t="s">
        <v>1231</v>
      </c>
      <c r="T1087" s="3" t="s">
        <v>51</v>
      </c>
      <c r="U1087" s="3" t="s">
        <v>52</v>
      </c>
      <c r="V1087" s="3" t="s">
        <v>51</v>
      </c>
      <c r="W1087" s="3" t="s">
        <v>33</v>
      </c>
      <c r="X1087" s="3" t="s">
        <v>53</v>
      </c>
      <c r="Y1087" s="3" t="s">
        <v>44</v>
      </c>
      <c r="Z1087" s="54">
        <v>45418</v>
      </c>
      <c r="AA1087" s="54">
        <v>46148</v>
      </c>
      <c r="AB1087" s="3" t="s">
        <v>36</v>
      </c>
      <c r="AC1087" s="53">
        <v>7000000</v>
      </c>
      <c r="AD1087" s="3" t="s">
        <v>52</v>
      </c>
      <c r="AE1087" s="3" t="s">
        <v>45</v>
      </c>
    </row>
    <row r="1088" spans="1:31" x14ac:dyDescent="0.3">
      <c r="A1088" s="3" t="s">
        <v>2271</v>
      </c>
      <c r="B1088" s="3" t="s">
        <v>2272</v>
      </c>
      <c r="C1088" s="3" t="s">
        <v>1859</v>
      </c>
      <c r="D1088" s="53">
        <v>4000000</v>
      </c>
      <c r="E1088" s="53">
        <v>4000000</v>
      </c>
      <c r="F1088" s="53">
        <v>802166.41</v>
      </c>
      <c r="G1088" s="53">
        <v>0</v>
      </c>
      <c r="H1088" s="53">
        <v>0</v>
      </c>
      <c r="I1088" s="53">
        <v>3096546.59</v>
      </c>
      <c r="J1088" s="53">
        <v>77.413664749999995</v>
      </c>
      <c r="K1088" s="53">
        <v>0</v>
      </c>
      <c r="L1088" s="53">
        <v>0</v>
      </c>
      <c r="M1088" s="53">
        <v>2987583.64</v>
      </c>
      <c r="N1088" s="53">
        <v>108962.95</v>
      </c>
      <c r="O1088" s="53">
        <v>3898713</v>
      </c>
      <c r="P1088" s="53">
        <v>0</v>
      </c>
      <c r="Q1088" s="53">
        <v>0</v>
      </c>
      <c r="R1088" s="53">
        <v>0</v>
      </c>
      <c r="S1088" s="3" t="s">
        <v>231</v>
      </c>
      <c r="T1088" s="3" t="s">
        <v>162</v>
      </c>
      <c r="U1088" s="3" t="s">
        <v>163</v>
      </c>
      <c r="V1088" s="3" t="s">
        <v>162</v>
      </c>
      <c r="W1088" s="3" t="s">
        <v>33</v>
      </c>
      <c r="X1088" s="3" t="s">
        <v>164</v>
      </c>
      <c r="Y1088" s="3" t="s">
        <v>83</v>
      </c>
      <c r="Z1088" s="54">
        <v>45383</v>
      </c>
      <c r="AA1088" s="54">
        <v>46022</v>
      </c>
      <c r="AB1088" s="3" t="s">
        <v>36</v>
      </c>
      <c r="AC1088" s="53">
        <v>4000000</v>
      </c>
      <c r="AD1088" s="3" t="s">
        <v>163</v>
      </c>
      <c r="AE1088" s="3" t="s">
        <v>45</v>
      </c>
    </row>
    <row r="1089" spans="1:31" x14ac:dyDescent="0.3">
      <c r="A1089" s="3" t="s">
        <v>2248</v>
      </c>
      <c r="B1089" s="3" t="s">
        <v>2249</v>
      </c>
      <c r="C1089" s="3" t="s">
        <v>1856</v>
      </c>
      <c r="D1089" s="53">
        <v>3000000</v>
      </c>
      <c r="E1089" s="53">
        <v>3000000</v>
      </c>
      <c r="F1089" s="53">
        <v>2848300.8</v>
      </c>
      <c r="G1089" s="53">
        <v>0</v>
      </c>
      <c r="H1089" s="53">
        <v>0</v>
      </c>
      <c r="I1089" s="53">
        <v>0</v>
      </c>
      <c r="J1089" s="53">
        <v>0</v>
      </c>
      <c r="K1089" s="53">
        <v>0</v>
      </c>
      <c r="L1089" s="53">
        <v>0</v>
      </c>
      <c r="M1089" s="53">
        <v>0</v>
      </c>
      <c r="N1089" s="53">
        <v>0</v>
      </c>
      <c r="O1089" s="53">
        <v>2848300.8</v>
      </c>
      <c r="P1089" s="53">
        <v>0</v>
      </c>
      <c r="Q1089" s="53">
        <v>0</v>
      </c>
      <c r="R1089" s="53">
        <v>0</v>
      </c>
      <c r="S1089" s="3" t="s">
        <v>881</v>
      </c>
      <c r="T1089" s="3" t="s">
        <v>76</v>
      </c>
      <c r="U1089" s="3" t="s">
        <v>77</v>
      </c>
      <c r="V1089" s="3" t="s">
        <v>76</v>
      </c>
      <c r="W1089" s="3" t="s">
        <v>33</v>
      </c>
      <c r="X1089" s="3" t="s">
        <v>78</v>
      </c>
      <c r="Y1089" s="3" t="s">
        <v>83</v>
      </c>
      <c r="Z1089" s="54">
        <v>45383</v>
      </c>
      <c r="AA1089" s="54">
        <v>46112</v>
      </c>
      <c r="AB1089" s="3" t="s">
        <v>36</v>
      </c>
      <c r="AC1089" s="53">
        <v>3000000</v>
      </c>
      <c r="AD1089" s="3" t="s">
        <v>77</v>
      </c>
      <c r="AE1089" s="3" t="s">
        <v>45</v>
      </c>
    </row>
    <row r="1090" spans="1:31" x14ac:dyDescent="0.3">
      <c r="A1090" s="3" t="s">
        <v>2283</v>
      </c>
      <c r="B1090" s="3" t="s">
        <v>1743</v>
      </c>
      <c r="C1090" s="3" t="s">
        <v>1860</v>
      </c>
      <c r="D1090" s="53">
        <v>7000000</v>
      </c>
      <c r="E1090" s="53">
        <v>7000000</v>
      </c>
      <c r="F1090" s="53">
        <v>310945.90999999997</v>
      </c>
      <c r="G1090" s="53">
        <v>0</v>
      </c>
      <c r="H1090" s="53">
        <v>0</v>
      </c>
      <c r="I1090" s="53">
        <v>3815398.9</v>
      </c>
      <c r="J1090" s="53">
        <v>54.505698571428567</v>
      </c>
      <c r="K1090" s="53">
        <v>0</v>
      </c>
      <c r="L1090" s="53">
        <v>0</v>
      </c>
      <c r="M1090" s="53">
        <v>3815398.9</v>
      </c>
      <c r="N1090" s="53">
        <v>0</v>
      </c>
      <c r="O1090" s="53">
        <v>4126344.81</v>
      </c>
      <c r="P1090" s="53">
        <v>0</v>
      </c>
      <c r="Q1090" s="53">
        <v>0</v>
      </c>
      <c r="R1090" s="53">
        <v>0</v>
      </c>
      <c r="S1090" s="3" t="s">
        <v>111</v>
      </c>
      <c r="T1090" s="3" t="s">
        <v>112</v>
      </c>
      <c r="U1090" s="3" t="s">
        <v>113</v>
      </c>
      <c r="V1090" s="3" t="s">
        <v>112</v>
      </c>
      <c r="W1090" s="3" t="s">
        <v>33</v>
      </c>
      <c r="X1090" s="3" t="s">
        <v>114</v>
      </c>
      <c r="Y1090" s="3" t="s">
        <v>44</v>
      </c>
      <c r="Z1090" s="54">
        <v>45418</v>
      </c>
      <c r="AA1090" s="54">
        <v>46387</v>
      </c>
      <c r="AB1090" s="3" t="s">
        <v>36</v>
      </c>
      <c r="AC1090" s="53">
        <v>7000000</v>
      </c>
      <c r="AD1090" s="3" t="s">
        <v>113</v>
      </c>
      <c r="AE1090" s="3" t="s">
        <v>45</v>
      </c>
    </row>
    <row r="1091" spans="1:31" x14ac:dyDescent="0.3">
      <c r="A1091" s="3" t="s">
        <v>2281</v>
      </c>
      <c r="B1091" s="3" t="s">
        <v>2282</v>
      </c>
      <c r="C1091" s="3" t="s">
        <v>1860</v>
      </c>
      <c r="D1091" s="53">
        <v>4000000</v>
      </c>
      <c r="E1091" s="53">
        <v>4000000</v>
      </c>
      <c r="F1091" s="53">
        <v>3269025.85</v>
      </c>
      <c r="G1091" s="53">
        <v>0</v>
      </c>
      <c r="H1091" s="53">
        <v>0</v>
      </c>
      <c r="I1091" s="53">
        <v>590961.93000000005</v>
      </c>
      <c r="J1091" s="53">
        <v>14.774048250000002</v>
      </c>
      <c r="K1091" s="53">
        <v>0</v>
      </c>
      <c r="L1091" s="53">
        <v>0</v>
      </c>
      <c r="M1091" s="53">
        <v>0</v>
      </c>
      <c r="N1091" s="53">
        <v>590961.93000000005</v>
      </c>
      <c r="O1091" s="53">
        <v>3859987.78</v>
      </c>
      <c r="P1091" s="53">
        <v>0</v>
      </c>
      <c r="Q1091" s="53">
        <v>0</v>
      </c>
      <c r="R1091" s="53">
        <v>0</v>
      </c>
      <c r="S1091" s="3" t="s">
        <v>111</v>
      </c>
      <c r="T1091" s="3" t="s">
        <v>112</v>
      </c>
      <c r="U1091" s="3" t="s">
        <v>113</v>
      </c>
      <c r="V1091" s="3" t="s">
        <v>112</v>
      </c>
      <c r="W1091" s="3" t="s">
        <v>33</v>
      </c>
      <c r="X1091" s="3" t="s">
        <v>114</v>
      </c>
      <c r="Y1091" s="3" t="s">
        <v>83</v>
      </c>
      <c r="Z1091" s="54">
        <v>45418</v>
      </c>
      <c r="AA1091" s="54">
        <v>46387</v>
      </c>
      <c r="AB1091" s="3" t="s">
        <v>36</v>
      </c>
      <c r="AC1091" s="53">
        <v>4000000</v>
      </c>
      <c r="AD1091" s="3" t="s">
        <v>113</v>
      </c>
      <c r="AE1091" s="3" t="s">
        <v>45</v>
      </c>
    </row>
    <row r="1092" spans="1:31" x14ac:dyDescent="0.3">
      <c r="A1092" s="3" t="s">
        <v>2254</v>
      </c>
      <c r="B1092" s="3" t="s">
        <v>2255</v>
      </c>
      <c r="C1092" s="3" t="s">
        <v>1854</v>
      </c>
      <c r="D1092" s="53">
        <v>4600000</v>
      </c>
      <c r="E1092" s="53">
        <v>4600000</v>
      </c>
      <c r="F1092" s="53">
        <v>0</v>
      </c>
      <c r="G1092" s="53">
        <v>0</v>
      </c>
      <c r="H1092" s="53">
        <v>0</v>
      </c>
      <c r="I1092" s="53">
        <v>4590005</v>
      </c>
      <c r="J1092" s="53">
        <v>99.782717391304345</v>
      </c>
      <c r="K1092" s="53">
        <v>0</v>
      </c>
      <c r="L1092" s="53">
        <v>0</v>
      </c>
      <c r="M1092" s="53">
        <v>4590005</v>
      </c>
      <c r="N1092" s="53">
        <v>0</v>
      </c>
      <c r="O1092" s="53">
        <v>4590005</v>
      </c>
      <c r="P1092" s="53">
        <v>0</v>
      </c>
      <c r="Q1092" s="53">
        <v>0</v>
      </c>
      <c r="R1092" s="53">
        <v>0</v>
      </c>
      <c r="S1092" s="3" t="s">
        <v>2156</v>
      </c>
      <c r="T1092" s="3" t="s">
        <v>41</v>
      </c>
      <c r="U1092" s="3" t="s">
        <v>42</v>
      </c>
      <c r="V1092" s="3" t="s">
        <v>41</v>
      </c>
      <c r="W1092" s="3" t="s">
        <v>33</v>
      </c>
      <c r="X1092" s="3" t="s">
        <v>43</v>
      </c>
      <c r="Y1092" s="3" t="s">
        <v>35</v>
      </c>
      <c r="Z1092" s="54">
        <v>45420</v>
      </c>
      <c r="AA1092" s="54">
        <v>45807</v>
      </c>
      <c r="AB1092" s="3" t="s">
        <v>36</v>
      </c>
      <c r="AC1092" s="53">
        <v>4600000</v>
      </c>
      <c r="AD1092" s="3" t="s">
        <v>42</v>
      </c>
      <c r="AE1092" s="3" t="s">
        <v>37</v>
      </c>
    </row>
    <row r="1093" spans="1:31" x14ac:dyDescent="0.3">
      <c r="A1093" s="3" t="s">
        <v>2256</v>
      </c>
      <c r="B1093" s="3" t="s">
        <v>2257</v>
      </c>
      <c r="C1093" s="3" t="s">
        <v>1854</v>
      </c>
      <c r="D1093" s="53">
        <v>4000000</v>
      </c>
      <c r="E1093" s="53">
        <v>4000000</v>
      </c>
      <c r="F1093" s="53">
        <v>0</v>
      </c>
      <c r="G1093" s="53">
        <v>0</v>
      </c>
      <c r="H1093" s="53">
        <v>0</v>
      </c>
      <c r="I1093" s="53">
        <v>3848450.39</v>
      </c>
      <c r="J1093" s="53">
        <v>96.211259749999996</v>
      </c>
      <c r="K1093" s="53">
        <v>0</v>
      </c>
      <c r="L1093" s="53">
        <v>0</v>
      </c>
      <c r="M1093" s="53">
        <v>3848450.39</v>
      </c>
      <c r="N1093" s="53">
        <v>0</v>
      </c>
      <c r="O1093" s="53">
        <v>3848450.39</v>
      </c>
      <c r="P1093" s="53">
        <v>0</v>
      </c>
      <c r="Q1093" s="53">
        <v>0</v>
      </c>
      <c r="R1093" s="53">
        <v>0</v>
      </c>
      <c r="S1093" s="3" t="s">
        <v>72</v>
      </c>
      <c r="T1093" s="3" t="s">
        <v>41</v>
      </c>
      <c r="U1093" s="3" t="s">
        <v>42</v>
      </c>
      <c r="V1093" s="3" t="s">
        <v>41</v>
      </c>
      <c r="W1093" s="3" t="s">
        <v>33</v>
      </c>
      <c r="X1093" s="3" t="s">
        <v>43</v>
      </c>
      <c r="Y1093" s="3" t="s">
        <v>35</v>
      </c>
      <c r="Z1093" s="54">
        <v>45420</v>
      </c>
      <c r="AA1093" s="54">
        <v>45807</v>
      </c>
      <c r="AB1093" s="3" t="s">
        <v>36</v>
      </c>
      <c r="AC1093" s="53">
        <v>4000000</v>
      </c>
      <c r="AD1093" s="3" t="s">
        <v>42</v>
      </c>
      <c r="AE1093" s="3" t="s">
        <v>37</v>
      </c>
    </row>
    <row r="1094" spans="1:31" x14ac:dyDescent="0.3">
      <c r="A1094" s="3" t="s">
        <v>2258</v>
      </c>
      <c r="B1094" s="3" t="s">
        <v>2259</v>
      </c>
      <c r="C1094" s="3" t="s">
        <v>1854</v>
      </c>
      <c r="D1094" s="53">
        <v>4000000</v>
      </c>
      <c r="E1094" s="53">
        <v>4000000</v>
      </c>
      <c r="F1094" s="53">
        <v>167670.18</v>
      </c>
      <c r="G1094" s="53">
        <v>0</v>
      </c>
      <c r="H1094" s="53">
        <v>0</v>
      </c>
      <c r="I1094" s="53">
        <v>3771688.25</v>
      </c>
      <c r="J1094" s="53">
        <v>94.292206250000007</v>
      </c>
      <c r="K1094" s="53">
        <v>0</v>
      </c>
      <c r="L1094" s="53">
        <v>0</v>
      </c>
      <c r="M1094" s="53">
        <v>2328780.7000000002</v>
      </c>
      <c r="N1094" s="53">
        <v>1442907.55</v>
      </c>
      <c r="O1094" s="53">
        <v>3939358.43</v>
      </c>
      <c r="P1094" s="53">
        <v>0</v>
      </c>
      <c r="Q1094" s="53">
        <v>0</v>
      </c>
      <c r="R1094" s="53">
        <v>0</v>
      </c>
      <c r="S1094" s="3" t="s">
        <v>72</v>
      </c>
      <c r="T1094" s="3" t="s">
        <v>41</v>
      </c>
      <c r="U1094" s="3" t="s">
        <v>42</v>
      </c>
      <c r="V1094" s="3" t="s">
        <v>41</v>
      </c>
      <c r="W1094" s="3" t="s">
        <v>33</v>
      </c>
      <c r="X1094" s="3" t="s">
        <v>43</v>
      </c>
      <c r="Y1094" s="3" t="s">
        <v>83</v>
      </c>
      <c r="Z1094" s="54">
        <v>45420</v>
      </c>
      <c r="AA1094" s="54">
        <v>45807</v>
      </c>
      <c r="AB1094" s="3" t="s">
        <v>36</v>
      </c>
      <c r="AC1094" s="53">
        <v>4000000</v>
      </c>
      <c r="AD1094" s="3" t="s">
        <v>42</v>
      </c>
      <c r="AE1094" s="3" t="s">
        <v>45</v>
      </c>
    </row>
    <row r="1095" spans="1:31" x14ac:dyDescent="0.3">
      <c r="A1095" s="3" t="s">
        <v>2267</v>
      </c>
      <c r="B1095" s="3" t="s">
        <v>2268</v>
      </c>
      <c r="C1095" s="3" t="s">
        <v>1854</v>
      </c>
      <c r="D1095" s="53">
        <v>2600000</v>
      </c>
      <c r="E1095" s="53">
        <v>2600000</v>
      </c>
      <c r="F1095" s="53">
        <v>248103</v>
      </c>
      <c r="G1095" s="53">
        <v>0</v>
      </c>
      <c r="H1095" s="53">
        <v>0</v>
      </c>
      <c r="I1095" s="53">
        <v>2299781.88</v>
      </c>
      <c r="J1095" s="53">
        <v>88.453149230769228</v>
      </c>
      <c r="K1095" s="53">
        <v>0</v>
      </c>
      <c r="L1095" s="53">
        <v>0</v>
      </c>
      <c r="M1095" s="53">
        <v>2299781.88</v>
      </c>
      <c r="N1095" s="53">
        <v>0</v>
      </c>
      <c r="O1095" s="53">
        <v>2547884.88</v>
      </c>
      <c r="P1095" s="53">
        <v>0</v>
      </c>
      <c r="Q1095" s="53">
        <v>0</v>
      </c>
      <c r="R1095" s="53">
        <v>0</v>
      </c>
      <c r="S1095" s="3" t="s">
        <v>72</v>
      </c>
      <c r="T1095" s="3" t="s">
        <v>41</v>
      </c>
      <c r="U1095" s="3" t="s">
        <v>42</v>
      </c>
      <c r="V1095" s="3" t="s">
        <v>41</v>
      </c>
      <c r="W1095" s="3" t="s">
        <v>33</v>
      </c>
      <c r="X1095" s="3" t="s">
        <v>43</v>
      </c>
      <c r="Y1095" s="3" t="s">
        <v>35</v>
      </c>
      <c r="Z1095" s="54">
        <v>45420</v>
      </c>
      <c r="AA1095" s="54">
        <v>45807</v>
      </c>
      <c r="AB1095" s="3" t="s">
        <v>36</v>
      </c>
      <c r="AC1095" s="53">
        <v>2600000</v>
      </c>
      <c r="AD1095" s="3" t="s">
        <v>42</v>
      </c>
      <c r="AE1095" s="3" t="s">
        <v>45</v>
      </c>
    </row>
    <row r="1096" spans="1:31" x14ac:dyDescent="0.3">
      <c r="A1096" s="3" t="s">
        <v>2318</v>
      </c>
      <c r="B1096" s="3" t="s">
        <v>2319</v>
      </c>
      <c r="C1096" s="3" t="s">
        <v>1859</v>
      </c>
      <c r="D1096" s="53">
        <v>600000</v>
      </c>
      <c r="E1096" s="53">
        <v>600000</v>
      </c>
      <c r="F1096" s="53">
        <v>0</v>
      </c>
      <c r="G1096" s="53">
        <v>0</v>
      </c>
      <c r="H1096" s="53">
        <v>0</v>
      </c>
      <c r="I1096" s="53">
        <v>429494.63</v>
      </c>
      <c r="J1096" s="53">
        <v>71.582438333333329</v>
      </c>
      <c r="K1096" s="53">
        <v>0</v>
      </c>
      <c r="L1096" s="53">
        <v>0</v>
      </c>
      <c r="M1096" s="53">
        <v>429494.63</v>
      </c>
      <c r="N1096" s="53">
        <v>0</v>
      </c>
      <c r="O1096" s="53">
        <v>429494.63</v>
      </c>
      <c r="P1096" s="53">
        <v>0</v>
      </c>
      <c r="Q1096" s="53">
        <v>0</v>
      </c>
      <c r="R1096" s="53">
        <v>0</v>
      </c>
      <c r="S1096" s="3" t="s">
        <v>231</v>
      </c>
      <c r="T1096" s="3" t="s">
        <v>162</v>
      </c>
      <c r="U1096" s="3" t="s">
        <v>163</v>
      </c>
      <c r="V1096" s="3" t="s">
        <v>162</v>
      </c>
      <c r="W1096" s="3" t="s">
        <v>33</v>
      </c>
      <c r="X1096" s="3" t="s">
        <v>164</v>
      </c>
      <c r="Y1096" s="3" t="s">
        <v>35</v>
      </c>
      <c r="Z1096" s="54">
        <v>45383</v>
      </c>
      <c r="AA1096" s="54">
        <v>46022</v>
      </c>
      <c r="AB1096" s="3" t="s">
        <v>36</v>
      </c>
      <c r="AC1096" s="53">
        <v>600000</v>
      </c>
      <c r="AD1096" s="3" t="s">
        <v>163</v>
      </c>
      <c r="AE1096" s="3" t="s">
        <v>37</v>
      </c>
    </row>
    <row r="1097" spans="1:31" x14ac:dyDescent="0.3">
      <c r="A1097" s="3" t="s">
        <v>2376</v>
      </c>
      <c r="B1097" s="3" t="s">
        <v>2377</v>
      </c>
      <c r="C1097" s="3" t="s">
        <v>1854</v>
      </c>
      <c r="D1097" s="53">
        <v>2600000</v>
      </c>
      <c r="E1097" s="53">
        <v>2600000</v>
      </c>
      <c r="F1097" s="53">
        <v>0</v>
      </c>
      <c r="G1097" s="53">
        <v>0</v>
      </c>
      <c r="H1097" s="53">
        <v>0</v>
      </c>
      <c r="I1097" s="53">
        <v>2586826.15</v>
      </c>
      <c r="J1097" s="53">
        <v>99.493313461538463</v>
      </c>
      <c r="K1097" s="53">
        <v>0</v>
      </c>
      <c r="L1097" s="53">
        <v>0</v>
      </c>
      <c r="M1097" s="53">
        <v>2586826.15</v>
      </c>
      <c r="N1097" s="53">
        <v>0</v>
      </c>
      <c r="O1097" s="53">
        <v>2586826.15</v>
      </c>
      <c r="P1097" s="53">
        <v>0</v>
      </c>
      <c r="Q1097" s="53">
        <v>0</v>
      </c>
      <c r="R1097" s="53">
        <v>0</v>
      </c>
      <c r="S1097" s="3" t="s">
        <v>72</v>
      </c>
      <c r="T1097" s="3" t="s">
        <v>41</v>
      </c>
      <c r="U1097" s="3" t="s">
        <v>42</v>
      </c>
      <c r="V1097" s="3" t="s">
        <v>41</v>
      </c>
      <c r="W1097" s="3" t="s">
        <v>33</v>
      </c>
      <c r="X1097" s="3" t="s">
        <v>43</v>
      </c>
      <c r="Y1097" s="3" t="s">
        <v>35</v>
      </c>
      <c r="Z1097" s="54">
        <v>45420</v>
      </c>
      <c r="AA1097" s="54">
        <v>45807</v>
      </c>
      <c r="AB1097" s="3" t="s">
        <v>36</v>
      </c>
      <c r="AC1097" s="53">
        <v>2600000</v>
      </c>
      <c r="AD1097" s="3" t="s">
        <v>42</v>
      </c>
      <c r="AE1097" s="3" t="s">
        <v>37</v>
      </c>
    </row>
    <row r="1098" spans="1:31" x14ac:dyDescent="0.3">
      <c r="A1098" s="3" t="s">
        <v>2252</v>
      </c>
      <c r="B1098" s="3" t="s">
        <v>2253</v>
      </c>
      <c r="C1098" s="3" t="s">
        <v>1859</v>
      </c>
      <c r="D1098" s="53">
        <v>800000</v>
      </c>
      <c r="E1098" s="53">
        <v>800000</v>
      </c>
      <c r="F1098" s="53">
        <v>0</v>
      </c>
      <c r="G1098" s="53">
        <v>0</v>
      </c>
      <c r="H1098" s="53">
        <v>0</v>
      </c>
      <c r="I1098" s="53">
        <v>550580.64</v>
      </c>
      <c r="J1098" s="53">
        <v>68.822580000000002</v>
      </c>
      <c r="K1098" s="53">
        <v>0</v>
      </c>
      <c r="L1098" s="53">
        <v>0</v>
      </c>
      <c r="M1098" s="53">
        <v>550580.64</v>
      </c>
      <c r="N1098" s="53">
        <v>0</v>
      </c>
      <c r="O1098" s="53">
        <v>550580.64</v>
      </c>
      <c r="P1098" s="53">
        <v>0</v>
      </c>
      <c r="Q1098" s="53">
        <v>0</v>
      </c>
      <c r="R1098" s="53">
        <v>0</v>
      </c>
      <c r="S1098" s="3" t="s">
        <v>1355</v>
      </c>
      <c r="T1098" s="3" t="s">
        <v>162</v>
      </c>
      <c r="U1098" s="3" t="s">
        <v>163</v>
      </c>
      <c r="V1098" s="3" t="s">
        <v>162</v>
      </c>
      <c r="W1098" s="3" t="s">
        <v>33</v>
      </c>
      <c r="X1098" s="3" t="s">
        <v>164</v>
      </c>
      <c r="Y1098" s="3" t="s">
        <v>35</v>
      </c>
      <c r="Z1098" s="54">
        <v>45383</v>
      </c>
      <c r="AA1098" s="54">
        <v>45657</v>
      </c>
      <c r="AB1098" s="3" t="s">
        <v>36</v>
      </c>
      <c r="AC1098" s="53">
        <v>800000</v>
      </c>
      <c r="AD1098" s="3" t="s">
        <v>163</v>
      </c>
      <c r="AE1098" s="3" t="s">
        <v>37</v>
      </c>
    </row>
    <row r="1099" spans="1:31" x14ac:dyDescent="0.3">
      <c r="A1099" s="3" t="s">
        <v>2265</v>
      </c>
      <c r="B1099" s="3" t="s">
        <v>2266</v>
      </c>
      <c r="C1099" s="3" t="s">
        <v>1854</v>
      </c>
      <c r="D1099" s="53">
        <v>2900000</v>
      </c>
      <c r="E1099" s="53">
        <v>2900000</v>
      </c>
      <c r="F1099" s="53">
        <v>0</v>
      </c>
      <c r="G1099" s="53">
        <v>0</v>
      </c>
      <c r="H1099" s="53">
        <v>0</v>
      </c>
      <c r="I1099" s="53">
        <v>2876385.48</v>
      </c>
      <c r="J1099" s="53">
        <v>99.185706206896555</v>
      </c>
      <c r="K1099" s="53">
        <v>0</v>
      </c>
      <c r="L1099" s="53">
        <v>0</v>
      </c>
      <c r="M1099" s="53">
        <v>2876385.48</v>
      </c>
      <c r="N1099" s="53">
        <v>0</v>
      </c>
      <c r="O1099" s="53">
        <v>2876385.48</v>
      </c>
      <c r="P1099" s="53">
        <v>0</v>
      </c>
      <c r="Q1099" s="53">
        <v>0</v>
      </c>
      <c r="R1099" s="53">
        <v>0</v>
      </c>
      <c r="S1099" s="3" t="s">
        <v>72</v>
      </c>
      <c r="T1099" s="3" t="s">
        <v>41</v>
      </c>
      <c r="U1099" s="3" t="s">
        <v>42</v>
      </c>
      <c r="V1099" s="3" t="s">
        <v>41</v>
      </c>
      <c r="W1099" s="3" t="s">
        <v>33</v>
      </c>
      <c r="X1099" s="3" t="s">
        <v>43</v>
      </c>
      <c r="Y1099" s="3" t="s">
        <v>35</v>
      </c>
      <c r="Z1099" s="54">
        <v>45420</v>
      </c>
      <c r="AA1099" s="54">
        <v>45807</v>
      </c>
      <c r="AB1099" s="3" t="s">
        <v>36</v>
      </c>
      <c r="AC1099" s="53">
        <v>2900000</v>
      </c>
      <c r="AD1099" s="3" t="s">
        <v>42</v>
      </c>
      <c r="AE1099" s="3" t="s">
        <v>37</v>
      </c>
    </row>
    <row r="1100" spans="1:31" x14ac:dyDescent="0.3">
      <c r="A1100" s="3" t="s">
        <v>2277</v>
      </c>
      <c r="B1100" s="3" t="s">
        <v>2278</v>
      </c>
      <c r="C1100" s="3" t="s">
        <v>1856</v>
      </c>
      <c r="D1100" s="53">
        <v>12100000</v>
      </c>
      <c r="E1100" s="53">
        <v>12100000</v>
      </c>
      <c r="F1100" s="53">
        <v>3064433.35</v>
      </c>
      <c r="G1100" s="53">
        <v>-25749.15</v>
      </c>
      <c r="H1100" s="53">
        <v>-25749.15</v>
      </c>
      <c r="I1100" s="53">
        <v>7972024.9699999997</v>
      </c>
      <c r="J1100" s="53">
        <v>65.884503884297516</v>
      </c>
      <c r="K1100" s="53">
        <v>0</v>
      </c>
      <c r="L1100" s="53">
        <v>0</v>
      </c>
      <c r="M1100" s="53">
        <v>7318419.2599999998</v>
      </c>
      <c r="N1100" s="53">
        <v>679354.86</v>
      </c>
      <c r="O1100" s="53">
        <v>11036458.32</v>
      </c>
      <c r="P1100" s="53">
        <v>0</v>
      </c>
      <c r="Q1100" s="53">
        <v>0</v>
      </c>
      <c r="R1100" s="53">
        <v>0</v>
      </c>
      <c r="S1100" s="3" t="s">
        <v>1784</v>
      </c>
      <c r="T1100" s="3" t="s">
        <v>76</v>
      </c>
      <c r="U1100" s="3" t="s">
        <v>77</v>
      </c>
      <c r="V1100" s="3" t="s">
        <v>76</v>
      </c>
      <c r="W1100" s="3" t="s">
        <v>33</v>
      </c>
      <c r="X1100" s="3" t="s">
        <v>78</v>
      </c>
      <c r="Y1100" s="3" t="s">
        <v>317</v>
      </c>
      <c r="Z1100" s="54">
        <v>45383</v>
      </c>
      <c r="AA1100" s="54">
        <v>46203</v>
      </c>
      <c r="AB1100" s="3" t="s">
        <v>36</v>
      </c>
      <c r="AC1100" s="53">
        <v>12100000</v>
      </c>
      <c r="AD1100" s="3" t="s">
        <v>77</v>
      </c>
      <c r="AE1100" s="3" t="s">
        <v>45</v>
      </c>
    </row>
    <row r="1101" spans="1:31" x14ac:dyDescent="0.3">
      <c r="A1101" s="3" t="s">
        <v>2302</v>
      </c>
      <c r="B1101" s="3" t="s">
        <v>2303</v>
      </c>
      <c r="C1101" s="3" t="s">
        <v>1855</v>
      </c>
      <c r="D1101" s="53">
        <v>2112000</v>
      </c>
      <c r="E1101" s="53">
        <v>2112000</v>
      </c>
      <c r="F1101" s="53">
        <v>0</v>
      </c>
      <c r="G1101" s="53">
        <v>0</v>
      </c>
      <c r="H1101" s="53">
        <v>0</v>
      </c>
      <c r="I1101" s="53">
        <v>1740300.17</v>
      </c>
      <c r="J1101" s="53">
        <v>82.400576231060597</v>
      </c>
      <c r="K1101" s="53">
        <v>0</v>
      </c>
      <c r="L1101" s="53">
        <v>0</v>
      </c>
      <c r="M1101" s="53">
        <v>1740300.17</v>
      </c>
      <c r="N1101" s="53">
        <v>0</v>
      </c>
      <c r="O1101" s="53">
        <v>1740300.17</v>
      </c>
      <c r="P1101" s="53">
        <v>0</v>
      </c>
      <c r="Q1101" s="53">
        <v>0</v>
      </c>
      <c r="R1101" s="53">
        <v>0</v>
      </c>
      <c r="S1101" s="3" t="s">
        <v>286</v>
      </c>
      <c r="T1101" s="3" t="s">
        <v>57</v>
      </c>
      <c r="U1101" s="3" t="s">
        <v>58</v>
      </c>
      <c r="V1101" s="3" t="s">
        <v>57</v>
      </c>
      <c r="W1101" s="3" t="s">
        <v>33</v>
      </c>
      <c r="X1101" s="3" t="s">
        <v>59</v>
      </c>
      <c r="Y1101" s="3" t="s">
        <v>35</v>
      </c>
      <c r="Z1101" s="54">
        <v>45422</v>
      </c>
      <c r="AA1101" s="54">
        <v>45930</v>
      </c>
      <c r="AB1101" s="3" t="s">
        <v>36</v>
      </c>
      <c r="AC1101" s="53">
        <v>2112000</v>
      </c>
      <c r="AD1101" s="3" t="s">
        <v>58</v>
      </c>
      <c r="AE1101" s="3" t="s">
        <v>45</v>
      </c>
    </row>
    <row r="1102" spans="1:31" x14ac:dyDescent="0.3">
      <c r="A1102" s="3" t="s">
        <v>2306</v>
      </c>
      <c r="B1102" s="3" t="s">
        <v>2307</v>
      </c>
      <c r="C1102" s="3" t="s">
        <v>1855</v>
      </c>
      <c r="D1102" s="53">
        <v>1269000</v>
      </c>
      <c r="E1102" s="53">
        <v>1269000</v>
      </c>
      <c r="F1102" s="53">
        <v>0</v>
      </c>
      <c r="G1102" s="53">
        <v>0</v>
      </c>
      <c r="H1102" s="53">
        <v>0</v>
      </c>
      <c r="I1102" s="53">
        <v>1203583.56</v>
      </c>
      <c r="J1102" s="53">
        <v>94.845040189125299</v>
      </c>
      <c r="K1102" s="53">
        <v>0</v>
      </c>
      <c r="L1102" s="53">
        <v>0</v>
      </c>
      <c r="M1102" s="53">
        <v>915051.41</v>
      </c>
      <c r="N1102" s="53">
        <v>288532.15000000002</v>
      </c>
      <c r="O1102" s="53">
        <v>1203583.56</v>
      </c>
      <c r="P1102" s="53">
        <v>0</v>
      </c>
      <c r="Q1102" s="53">
        <v>0</v>
      </c>
      <c r="R1102" s="53">
        <v>0</v>
      </c>
      <c r="S1102" s="3" t="s">
        <v>286</v>
      </c>
      <c r="T1102" s="3" t="s">
        <v>57</v>
      </c>
      <c r="U1102" s="3" t="s">
        <v>58</v>
      </c>
      <c r="V1102" s="3" t="s">
        <v>57</v>
      </c>
      <c r="W1102" s="3" t="s">
        <v>33</v>
      </c>
      <c r="X1102" s="3" t="s">
        <v>59</v>
      </c>
      <c r="Y1102" s="3" t="s">
        <v>35</v>
      </c>
      <c r="Z1102" s="54">
        <v>45422</v>
      </c>
      <c r="AA1102" s="54">
        <v>45930</v>
      </c>
      <c r="AB1102" s="3" t="s">
        <v>36</v>
      </c>
      <c r="AC1102" s="53">
        <v>1269000</v>
      </c>
      <c r="AD1102" s="3" t="s">
        <v>58</v>
      </c>
      <c r="AE1102" s="3" t="s">
        <v>45</v>
      </c>
    </row>
    <row r="1103" spans="1:31" x14ac:dyDescent="0.3">
      <c r="A1103" s="3" t="s">
        <v>2316</v>
      </c>
      <c r="B1103" s="3" t="s">
        <v>2317</v>
      </c>
      <c r="C1103" s="3" t="s">
        <v>1855</v>
      </c>
      <c r="D1103" s="53">
        <v>2500999</v>
      </c>
      <c r="E1103" s="53">
        <v>2500999</v>
      </c>
      <c r="F1103" s="53">
        <v>0</v>
      </c>
      <c r="G1103" s="53">
        <v>0</v>
      </c>
      <c r="H1103" s="53">
        <v>0</v>
      </c>
      <c r="I1103" s="53">
        <v>2498219.89</v>
      </c>
      <c r="J1103" s="53">
        <v>99.888880003550582</v>
      </c>
      <c r="K1103" s="53">
        <v>0</v>
      </c>
      <c r="L1103" s="53">
        <v>0</v>
      </c>
      <c r="M1103" s="53">
        <v>2498219.89</v>
      </c>
      <c r="N1103" s="53">
        <v>0</v>
      </c>
      <c r="O1103" s="53">
        <v>2498219.89</v>
      </c>
      <c r="P1103" s="53">
        <v>0</v>
      </c>
      <c r="Q1103" s="53">
        <v>0</v>
      </c>
      <c r="R1103" s="53">
        <v>0</v>
      </c>
      <c r="S1103" s="3" t="s">
        <v>286</v>
      </c>
      <c r="T1103" s="3" t="s">
        <v>57</v>
      </c>
      <c r="U1103" s="3" t="s">
        <v>58</v>
      </c>
      <c r="V1103" s="3" t="s">
        <v>57</v>
      </c>
      <c r="W1103" s="3" t="s">
        <v>33</v>
      </c>
      <c r="X1103" s="3" t="s">
        <v>59</v>
      </c>
      <c r="Y1103" s="3" t="s">
        <v>35</v>
      </c>
      <c r="Z1103" s="54">
        <v>45422</v>
      </c>
      <c r="AA1103" s="54">
        <v>46022</v>
      </c>
      <c r="AB1103" s="3" t="s">
        <v>36</v>
      </c>
      <c r="AC1103" s="53">
        <v>2311000</v>
      </c>
      <c r="AD1103" s="3" t="s">
        <v>58</v>
      </c>
      <c r="AE1103" s="3" t="s">
        <v>37</v>
      </c>
    </row>
    <row r="1104" spans="1:31" x14ac:dyDescent="0.3">
      <c r="A1104" s="3" t="s">
        <v>2380</v>
      </c>
      <c r="B1104" s="3" t="s">
        <v>2381</v>
      </c>
      <c r="C1104" s="3" t="s">
        <v>1855</v>
      </c>
      <c r="D1104" s="53">
        <v>891000</v>
      </c>
      <c r="E1104" s="53">
        <v>891000</v>
      </c>
      <c r="F1104" s="53">
        <v>0</v>
      </c>
      <c r="G1104" s="53">
        <v>0</v>
      </c>
      <c r="H1104" s="53">
        <v>0</v>
      </c>
      <c r="I1104" s="53">
        <v>576616.69999999995</v>
      </c>
      <c r="J1104" s="53">
        <v>64.715679012345674</v>
      </c>
      <c r="K1104" s="53">
        <v>0</v>
      </c>
      <c r="L1104" s="53">
        <v>0</v>
      </c>
      <c r="M1104" s="53">
        <v>576616.69999999995</v>
      </c>
      <c r="N1104" s="53">
        <v>0</v>
      </c>
      <c r="O1104" s="53">
        <v>576616.69999999995</v>
      </c>
      <c r="P1104" s="53">
        <v>0</v>
      </c>
      <c r="Q1104" s="53">
        <v>0</v>
      </c>
      <c r="R1104" s="53">
        <v>0</v>
      </c>
      <c r="S1104" s="3" t="s">
        <v>286</v>
      </c>
      <c r="T1104" s="3" t="s">
        <v>57</v>
      </c>
      <c r="U1104" s="3" t="s">
        <v>58</v>
      </c>
      <c r="V1104" s="3" t="s">
        <v>57</v>
      </c>
      <c r="W1104" s="3" t="s">
        <v>33</v>
      </c>
      <c r="X1104" s="3" t="s">
        <v>59</v>
      </c>
      <c r="Y1104" s="3" t="s">
        <v>35</v>
      </c>
      <c r="Z1104" s="54">
        <v>45422</v>
      </c>
      <c r="AA1104" s="54">
        <v>45930</v>
      </c>
      <c r="AB1104" s="3" t="s">
        <v>36</v>
      </c>
      <c r="AC1104" s="53">
        <v>891000</v>
      </c>
      <c r="AD1104" s="3" t="s">
        <v>58</v>
      </c>
      <c r="AE1104" s="3" t="s">
        <v>45</v>
      </c>
    </row>
    <row r="1105" spans="1:31" x14ac:dyDescent="0.3">
      <c r="A1105" s="3" t="s">
        <v>2308</v>
      </c>
      <c r="B1105" s="3" t="s">
        <v>2309</v>
      </c>
      <c r="C1105" s="3" t="s">
        <v>1855</v>
      </c>
      <c r="D1105" s="53">
        <v>287000</v>
      </c>
      <c r="E1105" s="53">
        <v>287000</v>
      </c>
      <c r="F1105" s="53">
        <v>0</v>
      </c>
      <c r="G1105" s="53">
        <v>0</v>
      </c>
      <c r="H1105" s="53">
        <v>0</v>
      </c>
      <c r="I1105" s="53">
        <v>269364.84000000003</v>
      </c>
      <c r="J1105" s="53">
        <v>93.855344947735205</v>
      </c>
      <c r="K1105" s="53">
        <v>0</v>
      </c>
      <c r="L1105" s="53">
        <v>0</v>
      </c>
      <c r="M1105" s="53">
        <v>269364.84000000003</v>
      </c>
      <c r="N1105" s="53">
        <v>0</v>
      </c>
      <c r="O1105" s="53">
        <v>269364.84000000003</v>
      </c>
      <c r="P1105" s="53">
        <v>0</v>
      </c>
      <c r="Q1105" s="53">
        <v>0</v>
      </c>
      <c r="R1105" s="53">
        <v>0</v>
      </c>
      <c r="S1105" s="3" t="s">
        <v>286</v>
      </c>
      <c r="T1105" s="3" t="s">
        <v>57</v>
      </c>
      <c r="U1105" s="3" t="s">
        <v>58</v>
      </c>
      <c r="V1105" s="3" t="s">
        <v>57</v>
      </c>
      <c r="W1105" s="3" t="s">
        <v>33</v>
      </c>
      <c r="X1105" s="3" t="s">
        <v>59</v>
      </c>
      <c r="Y1105" s="3" t="s">
        <v>35</v>
      </c>
      <c r="Z1105" s="54">
        <v>45422</v>
      </c>
      <c r="AA1105" s="54">
        <v>45930</v>
      </c>
      <c r="AB1105" s="3" t="s">
        <v>36</v>
      </c>
      <c r="AC1105" s="53">
        <v>287000</v>
      </c>
      <c r="AD1105" s="3" t="s">
        <v>58</v>
      </c>
      <c r="AE1105" s="3" t="s">
        <v>37</v>
      </c>
    </row>
    <row r="1106" spans="1:31" x14ac:dyDescent="0.3">
      <c r="A1106" s="3" t="s">
        <v>2288</v>
      </c>
      <c r="B1106" s="3" t="s">
        <v>2289</v>
      </c>
      <c r="C1106" s="3" t="s">
        <v>1853</v>
      </c>
      <c r="D1106" s="53">
        <v>2500000</v>
      </c>
      <c r="E1106" s="53">
        <v>2500000</v>
      </c>
      <c r="F1106" s="53">
        <v>697605.23</v>
      </c>
      <c r="G1106" s="53">
        <v>0.02</v>
      </c>
      <c r="H1106" s="53">
        <v>0.02</v>
      </c>
      <c r="I1106" s="53">
        <v>1764112.45</v>
      </c>
      <c r="J1106" s="53">
        <v>70.564498</v>
      </c>
      <c r="K1106" s="53">
        <v>0</v>
      </c>
      <c r="L1106" s="53">
        <v>0</v>
      </c>
      <c r="M1106" s="53">
        <v>1150605.3600000001</v>
      </c>
      <c r="N1106" s="53">
        <v>613507.06999999995</v>
      </c>
      <c r="O1106" s="53">
        <v>2461717.6800000002</v>
      </c>
      <c r="P1106" s="53">
        <v>0</v>
      </c>
      <c r="Q1106" s="53">
        <v>0</v>
      </c>
      <c r="R1106" s="53">
        <v>0</v>
      </c>
      <c r="S1106" s="3" t="s">
        <v>391</v>
      </c>
      <c r="T1106" s="3" t="s">
        <v>31</v>
      </c>
      <c r="U1106" s="3" t="s">
        <v>32</v>
      </c>
      <c r="V1106" s="3" t="s">
        <v>31</v>
      </c>
      <c r="W1106" s="3" t="s">
        <v>33</v>
      </c>
      <c r="X1106" s="3" t="s">
        <v>34</v>
      </c>
      <c r="Y1106" s="3" t="s">
        <v>784</v>
      </c>
      <c r="Z1106" s="54">
        <v>45383</v>
      </c>
      <c r="AA1106" s="54">
        <v>46112</v>
      </c>
      <c r="AB1106" s="3" t="s">
        <v>36</v>
      </c>
      <c r="AC1106" s="53">
        <v>2500000</v>
      </c>
      <c r="AD1106" s="3" t="s">
        <v>32</v>
      </c>
      <c r="AE1106" s="3" t="s">
        <v>45</v>
      </c>
    </row>
    <row r="1107" spans="1:31" x14ac:dyDescent="0.3">
      <c r="A1107" s="3" t="s">
        <v>2275</v>
      </c>
      <c r="B1107" s="3" t="s">
        <v>2276</v>
      </c>
      <c r="C1107" s="3" t="s">
        <v>1853</v>
      </c>
      <c r="D1107" s="53">
        <v>5000000</v>
      </c>
      <c r="E1107" s="53">
        <v>5000000</v>
      </c>
      <c r="F1107" s="53">
        <v>0</v>
      </c>
      <c r="G1107" s="53">
        <v>35143.769999999997</v>
      </c>
      <c r="H1107" s="53">
        <v>35143.769999999997</v>
      </c>
      <c r="I1107" s="53">
        <v>4833660.17</v>
      </c>
      <c r="J1107" s="53">
        <v>96.673203400000006</v>
      </c>
      <c r="K1107" s="53">
        <v>0</v>
      </c>
      <c r="L1107" s="53">
        <v>0</v>
      </c>
      <c r="M1107" s="53">
        <v>3684347.5</v>
      </c>
      <c r="N1107" s="53">
        <v>1114168.8999999999</v>
      </c>
      <c r="O1107" s="53">
        <v>4833660.17</v>
      </c>
      <c r="P1107" s="53">
        <v>0</v>
      </c>
      <c r="Q1107" s="53">
        <v>0</v>
      </c>
      <c r="R1107" s="53">
        <v>0</v>
      </c>
      <c r="S1107" s="3" t="s">
        <v>391</v>
      </c>
      <c r="T1107" s="3" t="s">
        <v>31</v>
      </c>
      <c r="U1107" s="3" t="s">
        <v>32</v>
      </c>
      <c r="V1107" s="3" t="s">
        <v>31</v>
      </c>
      <c r="W1107" s="3" t="s">
        <v>33</v>
      </c>
      <c r="X1107" s="3" t="s">
        <v>34</v>
      </c>
      <c r="Y1107" s="3" t="s">
        <v>44</v>
      </c>
      <c r="Z1107" s="54">
        <v>45383</v>
      </c>
      <c r="AA1107" s="54">
        <v>46112</v>
      </c>
      <c r="AB1107" s="3" t="s">
        <v>36</v>
      </c>
      <c r="AC1107" s="53">
        <v>5000000</v>
      </c>
      <c r="AD1107" s="3" t="s">
        <v>32</v>
      </c>
      <c r="AE1107" s="3" t="s">
        <v>45</v>
      </c>
    </row>
    <row r="1108" spans="1:31" x14ac:dyDescent="0.3">
      <c r="A1108" s="3" t="s">
        <v>2290</v>
      </c>
      <c r="B1108" s="3" t="s">
        <v>2291</v>
      </c>
      <c r="C1108" s="3" t="s">
        <v>1858</v>
      </c>
      <c r="D1108" s="53">
        <v>14800000</v>
      </c>
      <c r="E1108" s="53">
        <v>14800000</v>
      </c>
      <c r="F1108" s="53">
        <v>7990585.2999999998</v>
      </c>
      <c r="G1108" s="53">
        <v>0</v>
      </c>
      <c r="H1108" s="53">
        <v>0</v>
      </c>
      <c r="I1108" s="53">
        <v>5928622.0899999999</v>
      </c>
      <c r="J1108" s="53">
        <v>40.058257364864865</v>
      </c>
      <c r="K1108" s="53">
        <v>0</v>
      </c>
      <c r="L1108" s="53">
        <v>0</v>
      </c>
      <c r="M1108" s="53">
        <v>5458642.7199999997</v>
      </c>
      <c r="N1108" s="53">
        <v>469979.37</v>
      </c>
      <c r="O1108" s="53">
        <v>13919207.390000001</v>
      </c>
      <c r="P1108" s="53">
        <v>0</v>
      </c>
      <c r="Q1108" s="53">
        <v>0</v>
      </c>
      <c r="R1108" s="53">
        <v>0</v>
      </c>
      <c r="S1108" s="3" t="s">
        <v>1231</v>
      </c>
      <c r="T1108" s="3" t="s">
        <v>51</v>
      </c>
      <c r="U1108" s="3" t="s">
        <v>52</v>
      </c>
      <c r="V1108" s="3" t="s">
        <v>51</v>
      </c>
      <c r="W1108" s="3" t="s">
        <v>33</v>
      </c>
      <c r="X1108" s="3" t="s">
        <v>53</v>
      </c>
      <c r="Y1108" s="3" t="s">
        <v>317</v>
      </c>
      <c r="Z1108" s="54">
        <v>45426</v>
      </c>
      <c r="AA1108" s="54">
        <v>46156</v>
      </c>
      <c r="AB1108" s="3" t="s">
        <v>36</v>
      </c>
      <c r="AC1108" s="53">
        <v>14800000</v>
      </c>
      <c r="AD1108" s="3" t="s">
        <v>52</v>
      </c>
      <c r="AE1108" s="3" t="s">
        <v>45</v>
      </c>
    </row>
    <row r="1109" spans="1:31" x14ac:dyDescent="0.3">
      <c r="A1109" s="3" t="s">
        <v>2286</v>
      </c>
      <c r="B1109" s="3" t="s">
        <v>2287</v>
      </c>
      <c r="C1109" s="3" t="s">
        <v>1857</v>
      </c>
      <c r="D1109" s="53">
        <v>4000000</v>
      </c>
      <c r="E1109" s="53">
        <v>4000000</v>
      </c>
      <c r="F1109" s="53">
        <v>176953.13</v>
      </c>
      <c r="G1109" s="53">
        <v>0</v>
      </c>
      <c r="H1109" s="53">
        <v>0</v>
      </c>
      <c r="I1109" s="53">
        <v>3339842.97</v>
      </c>
      <c r="J1109" s="53">
        <v>83.496074250000007</v>
      </c>
      <c r="K1109" s="53">
        <v>0</v>
      </c>
      <c r="L1109" s="53">
        <v>0</v>
      </c>
      <c r="M1109" s="53">
        <v>1874464.5</v>
      </c>
      <c r="N1109" s="53">
        <v>1465378.47</v>
      </c>
      <c r="O1109" s="53">
        <v>3516796.1</v>
      </c>
      <c r="P1109" s="53">
        <v>0</v>
      </c>
      <c r="Q1109" s="53">
        <v>0</v>
      </c>
      <c r="R1109" s="53">
        <v>0</v>
      </c>
      <c r="S1109" s="3" t="s">
        <v>2156</v>
      </c>
      <c r="T1109" s="3" t="s">
        <v>100</v>
      </c>
      <c r="U1109" s="3" t="s">
        <v>101</v>
      </c>
      <c r="V1109" s="3" t="s">
        <v>100</v>
      </c>
      <c r="W1109" s="3" t="s">
        <v>33</v>
      </c>
      <c r="X1109" s="3" t="s">
        <v>102</v>
      </c>
      <c r="Y1109" s="3" t="s">
        <v>44</v>
      </c>
      <c r="Z1109" s="54">
        <v>45422</v>
      </c>
      <c r="AA1109" s="54">
        <v>45838</v>
      </c>
      <c r="AB1109" s="3" t="s">
        <v>36</v>
      </c>
      <c r="AC1109" s="53">
        <v>4000000</v>
      </c>
      <c r="AD1109" s="3" t="s">
        <v>101</v>
      </c>
      <c r="AE1109" s="3" t="s">
        <v>45</v>
      </c>
    </row>
    <row r="1110" spans="1:31" x14ac:dyDescent="0.3">
      <c r="A1110" s="3" t="s">
        <v>2330</v>
      </c>
      <c r="B1110" s="3" t="s">
        <v>2331</v>
      </c>
      <c r="C1110" s="3" t="s">
        <v>1853</v>
      </c>
      <c r="D1110" s="53">
        <v>7100000</v>
      </c>
      <c r="E1110" s="53">
        <v>7100000</v>
      </c>
      <c r="F1110" s="53">
        <v>671561.98</v>
      </c>
      <c r="G1110" s="53">
        <v>0</v>
      </c>
      <c r="H1110" s="53">
        <v>0</v>
      </c>
      <c r="I1110" s="53">
        <v>0</v>
      </c>
      <c r="J1110" s="53">
        <v>0</v>
      </c>
      <c r="K1110" s="53">
        <v>0</v>
      </c>
      <c r="L1110" s="53">
        <v>0</v>
      </c>
      <c r="M1110" s="53">
        <v>0</v>
      </c>
      <c r="N1110" s="53">
        <v>0</v>
      </c>
      <c r="O1110" s="53">
        <v>671561.98</v>
      </c>
      <c r="P1110" s="53">
        <v>0</v>
      </c>
      <c r="Q1110" s="53">
        <v>0</v>
      </c>
      <c r="R1110" s="53">
        <v>0</v>
      </c>
      <c r="S1110" s="3" t="s">
        <v>391</v>
      </c>
      <c r="T1110" s="3" t="s">
        <v>31</v>
      </c>
      <c r="U1110" s="3" t="s">
        <v>32</v>
      </c>
      <c r="V1110" s="3" t="s">
        <v>31</v>
      </c>
      <c r="W1110" s="3" t="s">
        <v>33</v>
      </c>
      <c r="X1110" s="3" t="s">
        <v>34</v>
      </c>
      <c r="Y1110" s="3" t="s">
        <v>35</v>
      </c>
      <c r="Z1110" s="54">
        <v>45383</v>
      </c>
      <c r="AA1110" s="54">
        <v>46112</v>
      </c>
      <c r="AB1110" s="3" t="s">
        <v>36</v>
      </c>
      <c r="AC1110" s="53">
        <v>7100000</v>
      </c>
      <c r="AD1110" s="3" t="s">
        <v>32</v>
      </c>
      <c r="AE1110" s="3" t="s">
        <v>45</v>
      </c>
    </row>
    <row r="1111" spans="1:31" x14ac:dyDescent="0.3">
      <c r="A1111" s="3" t="s">
        <v>2284</v>
      </c>
      <c r="B1111" s="3" t="s">
        <v>2285</v>
      </c>
      <c r="C1111" s="3" t="s">
        <v>1857</v>
      </c>
      <c r="D1111" s="53">
        <v>3000000</v>
      </c>
      <c r="E1111" s="53">
        <v>3000000</v>
      </c>
      <c r="F1111" s="53">
        <v>2263171.0499999998</v>
      </c>
      <c r="G1111" s="53">
        <v>0</v>
      </c>
      <c r="H1111" s="53">
        <v>0</v>
      </c>
      <c r="I1111" s="53">
        <v>657055</v>
      </c>
      <c r="J1111" s="53">
        <v>21.901833333333332</v>
      </c>
      <c r="K1111" s="53">
        <v>0</v>
      </c>
      <c r="L1111" s="53">
        <v>0</v>
      </c>
      <c r="M1111" s="53">
        <v>0</v>
      </c>
      <c r="N1111" s="53">
        <v>657055</v>
      </c>
      <c r="O1111" s="53">
        <v>2920226.05</v>
      </c>
      <c r="P1111" s="53">
        <v>0</v>
      </c>
      <c r="Q1111" s="53">
        <v>0</v>
      </c>
      <c r="R1111" s="53">
        <v>0</v>
      </c>
      <c r="S1111" s="3" t="s">
        <v>2156</v>
      </c>
      <c r="T1111" s="3" t="s">
        <v>100</v>
      </c>
      <c r="U1111" s="3" t="s">
        <v>101</v>
      </c>
      <c r="V1111" s="3" t="s">
        <v>100</v>
      </c>
      <c r="W1111" s="3" t="s">
        <v>33</v>
      </c>
      <c r="X1111" s="3" t="s">
        <v>102</v>
      </c>
      <c r="Y1111" s="3" t="s">
        <v>83</v>
      </c>
      <c r="Z1111" s="54">
        <v>45425</v>
      </c>
      <c r="AA1111" s="54">
        <v>45808</v>
      </c>
      <c r="AB1111" s="3" t="s">
        <v>36</v>
      </c>
      <c r="AC1111" s="53">
        <v>3000000</v>
      </c>
      <c r="AD1111" s="3" t="s">
        <v>101</v>
      </c>
      <c r="AE1111" s="3" t="s">
        <v>45</v>
      </c>
    </row>
    <row r="1112" spans="1:31" x14ac:dyDescent="0.3">
      <c r="A1112" s="3" t="s">
        <v>2292</v>
      </c>
      <c r="B1112" s="3" t="s">
        <v>2293</v>
      </c>
      <c r="C1112" s="3" t="s">
        <v>1858</v>
      </c>
      <c r="D1112" s="53">
        <v>14900000</v>
      </c>
      <c r="E1112" s="53">
        <v>14900000</v>
      </c>
      <c r="F1112" s="53">
        <v>3176353.56</v>
      </c>
      <c r="G1112" s="53">
        <v>0</v>
      </c>
      <c r="H1112" s="53">
        <v>0</v>
      </c>
      <c r="I1112" s="53">
        <v>11467872.49</v>
      </c>
      <c r="J1112" s="53">
        <v>76.965587181208051</v>
      </c>
      <c r="K1112" s="53">
        <v>0</v>
      </c>
      <c r="L1112" s="53">
        <v>0</v>
      </c>
      <c r="M1112" s="53">
        <v>10658525.199999999</v>
      </c>
      <c r="N1112" s="53">
        <v>809347.29</v>
      </c>
      <c r="O1112" s="53">
        <v>14644226.050000001</v>
      </c>
      <c r="P1112" s="53">
        <v>0</v>
      </c>
      <c r="Q1112" s="53">
        <v>0</v>
      </c>
      <c r="R1112" s="53">
        <v>0</v>
      </c>
      <c r="S1112" s="3" t="s">
        <v>1231</v>
      </c>
      <c r="T1112" s="3" t="s">
        <v>51</v>
      </c>
      <c r="U1112" s="3" t="s">
        <v>52</v>
      </c>
      <c r="V1112" s="3" t="s">
        <v>51</v>
      </c>
      <c r="W1112" s="3" t="s">
        <v>33</v>
      </c>
      <c r="X1112" s="3" t="s">
        <v>53</v>
      </c>
      <c r="Y1112" s="3" t="s">
        <v>83</v>
      </c>
      <c r="Z1112" s="54">
        <v>45426</v>
      </c>
      <c r="AA1112" s="54">
        <v>46203</v>
      </c>
      <c r="AB1112" s="3" t="s">
        <v>36</v>
      </c>
      <c r="AC1112" s="53">
        <v>14900000</v>
      </c>
      <c r="AD1112" s="3" t="s">
        <v>52</v>
      </c>
      <c r="AE1112" s="3" t="s">
        <v>45</v>
      </c>
    </row>
    <row r="1113" spans="1:31" x14ac:dyDescent="0.3">
      <c r="A1113" s="3" t="s">
        <v>2320</v>
      </c>
      <c r="B1113" s="3" t="s">
        <v>2321</v>
      </c>
      <c r="C1113" s="3" t="s">
        <v>1855</v>
      </c>
      <c r="D1113" s="53">
        <v>5000000</v>
      </c>
      <c r="E1113" s="53">
        <v>5000000</v>
      </c>
      <c r="F1113" s="53">
        <v>195152.39</v>
      </c>
      <c r="G1113" s="53">
        <v>0</v>
      </c>
      <c r="H1113" s="53">
        <v>0</v>
      </c>
      <c r="I1113" s="53">
        <v>2783210.73</v>
      </c>
      <c r="J1113" s="53">
        <v>55.664214600000001</v>
      </c>
      <c r="K1113" s="53">
        <v>0</v>
      </c>
      <c r="L1113" s="53">
        <v>0</v>
      </c>
      <c r="M1113" s="53">
        <v>194779.99</v>
      </c>
      <c r="N1113" s="53">
        <v>2588430.7400000002</v>
      </c>
      <c r="O1113" s="53">
        <v>2978363.12</v>
      </c>
      <c r="P1113" s="53">
        <v>0</v>
      </c>
      <c r="Q1113" s="53">
        <v>0</v>
      </c>
      <c r="R1113" s="53">
        <v>0</v>
      </c>
      <c r="S1113" s="3" t="s">
        <v>286</v>
      </c>
      <c r="T1113" s="3" t="s">
        <v>57</v>
      </c>
      <c r="U1113" s="3" t="s">
        <v>58</v>
      </c>
      <c r="V1113" s="3" t="s">
        <v>57</v>
      </c>
      <c r="W1113" s="3" t="s">
        <v>33</v>
      </c>
      <c r="X1113" s="3" t="s">
        <v>59</v>
      </c>
      <c r="Y1113" s="3" t="s">
        <v>44</v>
      </c>
      <c r="Z1113" s="54">
        <v>45428</v>
      </c>
      <c r="AA1113" s="54">
        <v>46112</v>
      </c>
      <c r="AB1113" s="3" t="s">
        <v>36</v>
      </c>
      <c r="AC1113" s="53">
        <v>5000000</v>
      </c>
      <c r="AD1113" s="3" t="s">
        <v>58</v>
      </c>
      <c r="AE1113" s="3" t="s">
        <v>45</v>
      </c>
    </row>
    <row r="1114" spans="1:31" x14ac:dyDescent="0.3">
      <c r="A1114" s="3" t="s">
        <v>2312</v>
      </c>
      <c r="B1114" s="3" t="s">
        <v>2313</v>
      </c>
      <c r="C1114" s="3" t="s">
        <v>1855</v>
      </c>
      <c r="D1114" s="53">
        <v>1413000</v>
      </c>
      <c r="E1114" s="53">
        <v>1413000</v>
      </c>
      <c r="F1114" s="53">
        <v>34176.25</v>
      </c>
      <c r="G1114" s="53">
        <v>0</v>
      </c>
      <c r="H1114" s="53">
        <v>0</v>
      </c>
      <c r="I1114" s="53">
        <v>1347145.57</v>
      </c>
      <c r="J1114" s="53">
        <v>95.339389242745938</v>
      </c>
      <c r="K1114" s="53">
        <v>0</v>
      </c>
      <c r="L1114" s="53">
        <v>0</v>
      </c>
      <c r="M1114" s="53">
        <v>1347145.57</v>
      </c>
      <c r="N1114" s="53">
        <v>0</v>
      </c>
      <c r="O1114" s="53">
        <v>1381321.82</v>
      </c>
      <c r="P1114" s="53">
        <v>0</v>
      </c>
      <c r="Q1114" s="53">
        <v>0</v>
      </c>
      <c r="R1114" s="53">
        <v>0</v>
      </c>
      <c r="S1114" s="3" t="s">
        <v>286</v>
      </c>
      <c r="T1114" s="3" t="s">
        <v>57</v>
      </c>
      <c r="U1114" s="3" t="s">
        <v>58</v>
      </c>
      <c r="V1114" s="3" t="s">
        <v>57</v>
      </c>
      <c r="W1114" s="3" t="s">
        <v>33</v>
      </c>
      <c r="X1114" s="3" t="s">
        <v>59</v>
      </c>
      <c r="Y1114" s="3" t="s">
        <v>35</v>
      </c>
      <c r="Z1114" s="54">
        <v>45428</v>
      </c>
      <c r="AA1114" s="54">
        <v>46022</v>
      </c>
      <c r="AB1114" s="3" t="s">
        <v>36</v>
      </c>
      <c r="AC1114" s="53">
        <v>1413000</v>
      </c>
      <c r="AD1114" s="3" t="s">
        <v>58</v>
      </c>
      <c r="AE1114" s="3" t="s">
        <v>45</v>
      </c>
    </row>
    <row r="1115" spans="1:31" x14ac:dyDescent="0.3">
      <c r="A1115" s="3" t="s">
        <v>2304</v>
      </c>
      <c r="B1115" s="3" t="s">
        <v>2305</v>
      </c>
      <c r="C1115" s="3" t="s">
        <v>1855</v>
      </c>
      <c r="D1115" s="53">
        <v>685000</v>
      </c>
      <c r="E1115" s="53">
        <v>685000</v>
      </c>
      <c r="F1115" s="53">
        <v>0</v>
      </c>
      <c r="G1115" s="53">
        <v>0</v>
      </c>
      <c r="H1115" s="53">
        <v>0</v>
      </c>
      <c r="I1115" s="53">
        <v>638821.72</v>
      </c>
      <c r="J1115" s="53">
        <v>93.258645255474448</v>
      </c>
      <c r="K1115" s="53">
        <v>0</v>
      </c>
      <c r="L1115" s="53">
        <v>0</v>
      </c>
      <c r="M1115" s="53">
        <v>638821.72</v>
      </c>
      <c r="N1115" s="53">
        <v>0</v>
      </c>
      <c r="O1115" s="53">
        <v>638821.72</v>
      </c>
      <c r="P1115" s="53">
        <v>0</v>
      </c>
      <c r="Q1115" s="53">
        <v>0</v>
      </c>
      <c r="R1115" s="53">
        <v>0</v>
      </c>
      <c r="S1115" s="3" t="s">
        <v>286</v>
      </c>
      <c r="T1115" s="3" t="s">
        <v>57</v>
      </c>
      <c r="U1115" s="3" t="s">
        <v>58</v>
      </c>
      <c r="V1115" s="3" t="s">
        <v>57</v>
      </c>
      <c r="W1115" s="3" t="s">
        <v>33</v>
      </c>
      <c r="X1115" s="3" t="s">
        <v>59</v>
      </c>
      <c r="Y1115" s="3" t="s">
        <v>35</v>
      </c>
      <c r="Z1115" s="54">
        <v>45428</v>
      </c>
      <c r="AA1115" s="54">
        <v>45930</v>
      </c>
      <c r="AB1115" s="3" t="s">
        <v>36</v>
      </c>
      <c r="AC1115" s="53">
        <v>685000</v>
      </c>
      <c r="AD1115" s="3" t="s">
        <v>58</v>
      </c>
      <c r="AE1115" s="3" t="s">
        <v>37</v>
      </c>
    </row>
    <row r="1116" spans="1:31" x14ac:dyDescent="0.3">
      <c r="A1116" s="3" t="s">
        <v>2332</v>
      </c>
      <c r="B1116" s="3" t="s">
        <v>2333</v>
      </c>
      <c r="C1116" s="3" t="s">
        <v>1858</v>
      </c>
      <c r="D1116" s="53">
        <v>4000000</v>
      </c>
      <c r="E1116" s="53">
        <v>4000000</v>
      </c>
      <c r="F1116" s="53">
        <v>773392.8</v>
      </c>
      <c r="G1116" s="53">
        <v>0</v>
      </c>
      <c r="H1116" s="53">
        <v>0</v>
      </c>
      <c r="I1116" s="53">
        <v>0</v>
      </c>
      <c r="J1116" s="53">
        <v>0</v>
      </c>
      <c r="K1116" s="53">
        <v>0</v>
      </c>
      <c r="L1116" s="53">
        <v>0</v>
      </c>
      <c r="M1116" s="53">
        <v>0</v>
      </c>
      <c r="N1116" s="53">
        <v>0</v>
      </c>
      <c r="O1116" s="53">
        <v>773392.8</v>
      </c>
      <c r="P1116" s="53">
        <v>0</v>
      </c>
      <c r="Q1116" s="53">
        <v>0</v>
      </c>
      <c r="R1116" s="53">
        <v>0</v>
      </c>
      <c r="S1116" s="3" t="s">
        <v>1231</v>
      </c>
      <c r="T1116" s="3" t="s">
        <v>51</v>
      </c>
      <c r="U1116" s="3" t="s">
        <v>52</v>
      </c>
      <c r="V1116" s="3" t="s">
        <v>51</v>
      </c>
      <c r="W1116" s="3" t="s">
        <v>33</v>
      </c>
      <c r="X1116" s="3" t="s">
        <v>53</v>
      </c>
      <c r="Y1116" s="3" t="s">
        <v>83</v>
      </c>
      <c r="Z1116" s="54">
        <v>45429</v>
      </c>
      <c r="AA1116" s="54">
        <v>46203</v>
      </c>
      <c r="AB1116" s="3" t="s">
        <v>36</v>
      </c>
      <c r="AC1116" s="53">
        <v>4000000</v>
      </c>
      <c r="AD1116" s="3" t="s">
        <v>52</v>
      </c>
      <c r="AE1116" s="3" t="s">
        <v>45</v>
      </c>
    </row>
    <row r="1117" spans="1:31" x14ac:dyDescent="0.3">
      <c r="A1117" s="3" t="s">
        <v>2314</v>
      </c>
      <c r="B1117" s="3" t="s">
        <v>2315</v>
      </c>
      <c r="C1117" s="3" t="s">
        <v>1860</v>
      </c>
      <c r="D1117" s="53">
        <v>1800000</v>
      </c>
      <c r="E1117" s="53">
        <v>1800000</v>
      </c>
      <c r="F1117" s="53">
        <v>0</v>
      </c>
      <c r="G1117" s="53">
        <v>0</v>
      </c>
      <c r="H1117" s="53">
        <v>0</v>
      </c>
      <c r="I1117" s="53">
        <v>1792861.66</v>
      </c>
      <c r="J1117" s="53">
        <v>99.603425555555546</v>
      </c>
      <c r="K1117" s="53">
        <v>0</v>
      </c>
      <c r="L1117" s="53">
        <v>0</v>
      </c>
      <c r="M1117" s="53">
        <v>1792861.66</v>
      </c>
      <c r="N1117" s="53">
        <v>0</v>
      </c>
      <c r="O1117" s="53">
        <v>1792861.66</v>
      </c>
      <c r="P1117" s="53">
        <v>0</v>
      </c>
      <c r="Q1117" s="53">
        <v>0</v>
      </c>
      <c r="R1117" s="53">
        <v>0</v>
      </c>
      <c r="S1117" s="3" t="s">
        <v>111</v>
      </c>
      <c r="T1117" s="3" t="s">
        <v>112</v>
      </c>
      <c r="U1117" s="3" t="s">
        <v>113</v>
      </c>
      <c r="V1117" s="3" t="s">
        <v>112</v>
      </c>
      <c r="W1117" s="3" t="s">
        <v>33</v>
      </c>
      <c r="X1117" s="3" t="s">
        <v>114</v>
      </c>
      <c r="Y1117" s="3" t="s">
        <v>35</v>
      </c>
      <c r="Z1117" s="54">
        <v>45429</v>
      </c>
      <c r="AA1117" s="54">
        <v>46022</v>
      </c>
      <c r="AB1117" s="3" t="s">
        <v>36</v>
      </c>
      <c r="AC1117" s="53">
        <v>1800000</v>
      </c>
      <c r="AD1117" s="3" t="s">
        <v>113</v>
      </c>
      <c r="AE1117" s="3" t="s">
        <v>37</v>
      </c>
    </row>
    <row r="1118" spans="1:31" x14ac:dyDescent="0.3">
      <c r="A1118" s="3" t="s">
        <v>2310</v>
      </c>
      <c r="B1118" s="3" t="s">
        <v>2311</v>
      </c>
      <c r="C1118" s="3" t="s">
        <v>1855</v>
      </c>
      <c r="D1118" s="53">
        <v>2850000</v>
      </c>
      <c r="E1118" s="53">
        <v>2850000</v>
      </c>
      <c r="F1118" s="53">
        <v>0</v>
      </c>
      <c r="G1118" s="53">
        <v>0</v>
      </c>
      <c r="H1118" s="53">
        <v>0</v>
      </c>
      <c r="I1118" s="53">
        <v>2788746.95</v>
      </c>
      <c r="J1118" s="53">
        <v>97.850770175438598</v>
      </c>
      <c r="K1118" s="53">
        <v>0</v>
      </c>
      <c r="L1118" s="53">
        <v>0</v>
      </c>
      <c r="M1118" s="53">
        <v>2788746.95</v>
      </c>
      <c r="N1118" s="53">
        <v>0</v>
      </c>
      <c r="O1118" s="53">
        <v>2788746.95</v>
      </c>
      <c r="P1118" s="53">
        <v>0</v>
      </c>
      <c r="Q1118" s="53">
        <v>0</v>
      </c>
      <c r="R1118" s="53">
        <v>0</v>
      </c>
      <c r="S1118" s="3" t="s">
        <v>286</v>
      </c>
      <c r="T1118" s="3" t="s">
        <v>57</v>
      </c>
      <c r="U1118" s="3" t="s">
        <v>58</v>
      </c>
      <c r="V1118" s="3" t="s">
        <v>57</v>
      </c>
      <c r="W1118" s="3" t="s">
        <v>33</v>
      </c>
      <c r="X1118" s="3" t="s">
        <v>59</v>
      </c>
      <c r="Y1118" s="3" t="s">
        <v>35</v>
      </c>
      <c r="Z1118" s="54">
        <v>45430</v>
      </c>
      <c r="AA1118" s="54">
        <v>46022</v>
      </c>
      <c r="AB1118" s="3" t="s">
        <v>36</v>
      </c>
      <c r="AC1118" s="53">
        <v>2850000</v>
      </c>
      <c r="AD1118" s="3" t="s">
        <v>58</v>
      </c>
      <c r="AE1118" s="3" t="s">
        <v>45</v>
      </c>
    </row>
    <row r="1119" spans="1:31" x14ac:dyDescent="0.3">
      <c r="A1119" s="3" t="s">
        <v>2507</v>
      </c>
      <c r="B1119" s="3" t="s">
        <v>2508</v>
      </c>
      <c r="C1119" s="3" t="s">
        <v>1855</v>
      </c>
      <c r="D1119" s="53">
        <v>711000</v>
      </c>
      <c r="E1119" s="53">
        <v>711000</v>
      </c>
      <c r="F1119" s="53">
        <v>0</v>
      </c>
      <c r="G1119" s="53">
        <v>0</v>
      </c>
      <c r="H1119" s="53">
        <v>0</v>
      </c>
      <c r="I1119" s="53">
        <v>707030.11</v>
      </c>
      <c r="J1119" s="53">
        <v>99.441646976090013</v>
      </c>
      <c r="K1119" s="53">
        <v>0</v>
      </c>
      <c r="L1119" s="53">
        <v>0</v>
      </c>
      <c r="M1119" s="53">
        <v>707030.11</v>
      </c>
      <c r="N1119" s="53">
        <v>0</v>
      </c>
      <c r="O1119" s="53">
        <v>707030.11</v>
      </c>
      <c r="P1119" s="53">
        <v>0</v>
      </c>
      <c r="Q1119" s="53">
        <v>0</v>
      </c>
      <c r="R1119" s="53">
        <v>0</v>
      </c>
      <c r="S1119" s="3" t="s">
        <v>286</v>
      </c>
      <c r="T1119" s="3" t="s">
        <v>57</v>
      </c>
      <c r="U1119" s="3" t="s">
        <v>58</v>
      </c>
      <c r="V1119" s="3" t="s">
        <v>57</v>
      </c>
      <c r="W1119" s="3" t="s">
        <v>33</v>
      </c>
      <c r="X1119" s="3" t="s">
        <v>59</v>
      </c>
      <c r="Y1119" s="3" t="s">
        <v>317</v>
      </c>
      <c r="Z1119" s="54">
        <v>45430</v>
      </c>
      <c r="AA1119" s="54">
        <v>46022</v>
      </c>
      <c r="AB1119" s="3" t="s">
        <v>36</v>
      </c>
      <c r="AC1119" s="53">
        <v>711000</v>
      </c>
      <c r="AD1119" s="3" t="s">
        <v>58</v>
      </c>
      <c r="AE1119" s="3" t="s">
        <v>37</v>
      </c>
    </row>
    <row r="1120" spans="1:31" x14ac:dyDescent="0.3">
      <c r="A1120" s="3" t="s">
        <v>2326</v>
      </c>
      <c r="B1120" s="3" t="s">
        <v>2327</v>
      </c>
      <c r="C1120" s="3" t="s">
        <v>1853</v>
      </c>
      <c r="D1120" s="53">
        <v>1000000</v>
      </c>
      <c r="E1120" s="53">
        <v>1000000</v>
      </c>
      <c r="F1120" s="53">
        <v>0</v>
      </c>
      <c r="G1120" s="53">
        <v>0</v>
      </c>
      <c r="H1120" s="53">
        <v>0</v>
      </c>
      <c r="I1120" s="53">
        <v>960811.1</v>
      </c>
      <c r="J1120" s="53">
        <v>96.081109999999995</v>
      </c>
      <c r="K1120" s="53">
        <v>0</v>
      </c>
      <c r="L1120" s="53">
        <v>0</v>
      </c>
      <c r="M1120" s="53">
        <v>960811.1</v>
      </c>
      <c r="N1120" s="53">
        <v>0</v>
      </c>
      <c r="O1120" s="53">
        <v>960811.1</v>
      </c>
      <c r="P1120" s="53">
        <v>0</v>
      </c>
      <c r="Q1120" s="53">
        <v>0</v>
      </c>
      <c r="R1120" s="53">
        <v>0</v>
      </c>
      <c r="S1120" s="3" t="s">
        <v>391</v>
      </c>
      <c r="T1120" s="3" t="s">
        <v>31</v>
      </c>
      <c r="U1120" s="3" t="s">
        <v>32</v>
      </c>
      <c r="V1120" s="3" t="s">
        <v>31</v>
      </c>
      <c r="W1120" s="3" t="s">
        <v>33</v>
      </c>
      <c r="X1120" s="3" t="s">
        <v>34</v>
      </c>
      <c r="Y1120" s="3" t="s">
        <v>35</v>
      </c>
      <c r="Z1120" s="54">
        <v>45383</v>
      </c>
      <c r="AA1120" s="54">
        <v>46112</v>
      </c>
      <c r="AB1120" s="3" t="s">
        <v>36</v>
      </c>
      <c r="AC1120" s="53">
        <v>1000000</v>
      </c>
      <c r="AD1120" s="3" t="s">
        <v>32</v>
      </c>
      <c r="AE1120" s="3" t="s">
        <v>45</v>
      </c>
    </row>
    <row r="1121" spans="1:31" x14ac:dyDescent="0.3">
      <c r="A1121" s="3" t="s">
        <v>2394</v>
      </c>
      <c r="B1121" s="3" t="s">
        <v>2395</v>
      </c>
      <c r="C1121" s="3" t="s">
        <v>1853</v>
      </c>
      <c r="D1121" s="53">
        <v>700000</v>
      </c>
      <c r="E1121" s="53">
        <v>700000</v>
      </c>
      <c r="F1121" s="53">
        <v>24754.02</v>
      </c>
      <c r="G1121" s="53">
        <v>0</v>
      </c>
      <c r="H1121" s="53">
        <v>0</v>
      </c>
      <c r="I1121" s="53">
        <v>528058.18000000005</v>
      </c>
      <c r="J1121" s="53">
        <v>75.436882857142862</v>
      </c>
      <c r="K1121" s="53">
        <v>0</v>
      </c>
      <c r="L1121" s="53">
        <v>0</v>
      </c>
      <c r="M1121" s="53">
        <v>528058.18000000005</v>
      </c>
      <c r="N1121" s="53">
        <v>0</v>
      </c>
      <c r="O1121" s="53">
        <v>552812.19999999995</v>
      </c>
      <c r="P1121" s="53">
        <v>0</v>
      </c>
      <c r="Q1121" s="53">
        <v>0</v>
      </c>
      <c r="R1121" s="53">
        <v>0</v>
      </c>
      <c r="S1121" s="3" t="s">
        <v>391</v>
      </c>
      <c r="T1121" s="3" t="s">
        <v>31</v>
      </c>
      <c r="U1121" s="3" t="s">
        <v>32</v>
      </c>
      <c r="V1121" s="3" t="s">
        <v>31</v>
      </c>
      <c r="W1121" s="3" t="s">
        <v>33</v>
      </c>
      <c r="X1121" s="3" t="s">
        <v>34</v>
      </c>
      <c r="Y1121" s="3" t="s">
        <v>35</v>
      </c>
      <c r="Z1121" s="54">
        <v>45383</v>
      </c>
      <c r="AA1121" s="54">
        <v>46112</v>
      </c>
      <c r="AB1121" s="3" t="s">
        <v>36</v>
      </c>
      <c r="AC1121" s="53">
        <v>700000</v>
      </c>
      <c r="AD1121" s="3" t="s">
        <v>32</v>
      </c>
      <c r="AE1121" s="3" t="s">
        <v>45</v>
      </c>
    </row>
    <row r="1122" spans="1:31" x14ac:dyDescent="0.3">
      <c r="A1122" s="3" t="s">
        <v>2294</v>
      </c>
      <c r="B1122" s="3" t="s">
        <v>2295</v>
      </c>
      <c r="C1122" s="3" t="s">
        <v>1854</v>
      </c>
      <c r="D1122" s="53">
        <v>7000000</v>
      </c>
      <c r="E1122" s="53">
        <v>7000000</v>
      </c>
      <c r="F1122" s="53">
        <v>46306.44</v>
      </c>
      <c r="G1122" s="53">
        <v>0</v>
      </c>
      <c r="H1122" s="53">
        <v>0</v>
      </c>
      <c r="I1122" s="53">
        <v>7068764.1100000003</v>
      </c>
      <c r="J1122" s="53">
        <v>100.98234442857144</v>
      </c>
      <c r="K1122" s="53">
        <v>0</v>
      </c>
      <c r="L1122" s="53">
        <v>0</v>
      </c>
      <c r="M1122" s="53">
        <v>4383382.32</v>
      </c>
      <c r="N1122" s="53">
        <v>2685381.79</v>
      </c>
      <c r="O1122" s="53">
        <v>7115070.5499999998</v>
      </c>
      <c r="P1122" s="53">
        <v>0</v>
      </c>
      <c r="Q1122" s="53">
        <v>0</v>
      </c>
      <c r="R1122" s="53">
        <v>0</v>
      </c>
      <c r="S1122" s="3" t="s">
        <v>72</v>
      </c>
      <c r="T1122" s="3" t="s">
        <v>41</v>
      </c>
      <c r="U1122" s="3" t="s">
        <v>42</v>
      </c>
      <c r="V1122" s="3" t="s">
        <v>41</v>
      </c>
      <c r="W1122" s="3" t="s">
        <v>33</v>
      </c>
      <c r="X1122" s="3" t="s">
        <v>43</v>
      </c>
      <c r="Y1122" s="3" t="s">
        <v>44</v>
      </c>
      <c r="Z1122" s="54">
        <v>45432</v>
      </c>
      <c r="AA1122" s="54">
        <v>45807</v>
      </c>
      <c r="AB1122" s="3" t="s">
        <v>36</v>
      </c>
      <c r="AC1122" s="53">
        <v>7000000</v>
      </c>
      <c r="AD1122" s="3" t="s">
        <v>42</v>
      </c>
      <c r="AE1122" s="3" t="s">
        <v>45</v>
      </c>
    </row>
    <row r="1123" spans="1:31" x14ac:dyDescent="0.3">
      <c r="A1123" s="3" t="s">
        <v>2296</v>
      </c>
      <c r="B1123" s="3" t="s">
        <v>2297</v>
      </c>
      <c r="C1123" s="3" t="s">
        <v>1854</v>
      </c>
      <c r="D1123" s="53">
        <v>4500000</v>
      </c>
      <c r="E1123" s="53">
        <v>4500000</v>
      </c>
      <c r="F1123" s="53">
        <v>35958.46</v>
      </c>
      <c r="G1123" s="53">
        <v>0</v>
      </c>
      <c r="H1123" s="53">
        <v>0</v>
      </c>
      <c r="I1123" s="53">
        <v>3913377.1</v>
      </c>
      <c r="J1123" s="53">
        <v>86.963935555555551</v>
      </c>
      <c r="K1123" s="53">
        <v>0</v>
      </c>
      <c r="L1123" s="53">
        <v>0</v>
      </c>
      <c r="M1123" s="53">
        <v>3913377.1</v>
      </c>
      <c r="N1123" s="53">
        <v>0</v>
      </c>
      <c r="O1123" s="53">
        <v>3949335.56</v>
      </c>
      <c r="P1123" s="53">
        <v>0</v>
      </c>
      <c r="Q1123" s="53">
        <v>0</v>
      </c>
      <c r="R1123" s="53">
        <v>0</v>
      </c>
      <c r="S1123" s="3" t="s">
        <v>72</v>
      </c>
      <c r="T1123" s="3" t="s">
        <v>41</v>
      </c>
      <c r="U1123" s="3" t="s">
        <v>42</v>
      </c>
      <c r="V1123" s="3" t="s">
        <v>41</v>
      </c>
      <c r="W1123" s="3" t="s">
        <v>33</v>
      </c>
      <c r="X1123" s="3" t="s">
        <v>43</v>
      </c>
      <c r="Y1123" s="3" t="s">
        <v>35</v>
      </c>
      <c r="Z1123" s="54">
        <v>45434</v>
      </c>
      <c r="AA1123" s="54">
        <v>45807</v>
      </c>
      <c r="AB1123" s="3" t="s">
        <v>36</v>
      </c>
      <c r="AC1123" s="53">
        <v>4500000</v>
      </c>
      <c r="AD1123" s="3" t="s">
        <v>42</v>
      </c>
      <c r="AE1123" s="3" t="s">
        <v>45</v>
      </c>
    </row>
    <row r="1124" spans="1:31" x14ac:dyDescent="0.3">
      <c r="A1124" s="3" t="s">
        <v>2300</v>
      </c>
      <c r="B1124" s="3" t="s">
        <v>2301</v>
      </c>
      <c r="C1124" s="3" t="s">
        <v>1854</v>
      </c>
      <c r="D1124" s="53">
        <v>2100000</v>
      </c>
      <c r="E1124" s="53">
        <v>2100000</v>
      </c>
      <c r="F1124" s="53">
        <v>0</v>
      </c>
      <c r="G1124" s="53">
        <v>0</v>
      </c>
      <c r="H1124" s="53">
        <v>0</v>
      </c>
      <c r="I1124" s="53">
        <v>1622758.74</v>
      </c>
      <c r="J1124" s="53">
        <v>77.27422571428572</v>
      </c>
      <c r="K1124" s="53">
        <v>0</v>
      </c>
      <c r="L1124" s="53">
        <v>0</v>
      </c>
      <c r="M1124" s="53">
        <v>1622758.74</v>
      </c>
      <c r="N1124" s="53">
        <v>0</v>
      </c>
      <c r="O1124" s="53">
        <v>1622758.74</v>
      </c>
      <c r="P1124" s="53">
        <v>0</v>
      </c>
      <c r="Q1124" s="53">
        <v>0</v>
      </c>
      <c r="R1124" s="53">
        <v>0</v>
      </c>
      <c r="S1124" s="3" t="s">
        <v>72</v>
      </c>
      <c r="T1124" s="3" t="s">
        <v>41</v>
      </c>
      <c r="U1124" s="3" t="s">
        <v>42</v>
      </c>
      <c r="V1124" s="3" t="s">
        <v>41</v>
      </c>
      <c r="W1124" s="3" t="s">
        <v>33</v>
      </c>
      <c r="X1124" s="3" t="s">
        <v>43</v>
      </c>
      <c r="Y1124" s="3" t="s">
        <v>35</v>
      </c>
      <c r="Z1124" s="54">
        <v>45434</v>
      </c>
      <c r="AA1124" s="54">
        <v>45808</v>
      </c>
      <c r="AB1124" s="3" t="s">
        <v>36</v>
      </c>
      <c r="AC1124" s="53">
        <v>2100000</v>
      </c>
      <c r="AD1124" s="3" t="s">
        <v>42</v>
      </c>
      <c r="AE1124" s="3" t="s">
        <v>37</v>
      </c>
    </row>
    <row r="1125" spans="1:31" x14ac:dyDescent="0.3">
      <c r="A1125" s="3" t="s">
        <v>2298</v>
      </c>
      <c r="B1125" s="3" t="s">
        <v>2299</v>
      </c>
      <c r="C1125" s="3" t="s">
        <v>1854</v>
      </c>
      <c r="D1125" s="53">
        <v>1300000</v>
      </c>
      <c r="E1125" s="53">
        <v>1300000</v>
      </c>
      <c r="F1125" s="53">
        <v>0</v>
      </c>
      <c r="G1125" s="53">
        <v>0</v>
      </c>
      <c r="H1125" s="53">
        <v>0</v>
      </c>
      <c r="I1125" s="53">
        <v>1238303.46</v>
      </c>
      <c r="J1125" s="53">
        <v>95.25411230769231</v>
      </c>
      <c r="K1125" s="53">
        <v>0</v>
      </c>
      <c r="L1125" s="53">
        <v>0</v>
      </c>
      <c r="M1125" s="53">
        <v>1238303.46</v>
      </c>
      <c r="N1125" s="53">
        <v>0</v>
      </c>
      <c r="O1125" s="53">
        <v>1238303.46</v>
      </c>
      <c r="P1125" s="53">
        <v>0</v>
      </c>
      <c r="Q1125" s="53">
        <v>0</v>
      </c>
      <c r="R1125" s="53">
        <v>0</v>
      </c>
      <c r="S1125" s="3" t="s">
        <v>72</v>
      </c>
      <c r="T1125" s="3" t="s">
        <v>41</v>
      </c>
      <c r="U1125" s="3" t="s">
        <v>42</v>
      </c>
      <c r="V1125" s="3" t="s">
        <v>41</v>
      </c>
      <c r="W1125" s="3" t="s">
        <v>33</v>
      </c>
      <c r="X1125" s="3" t="s">
        <v>43</v>
      </c>
      <c r="Y1125" s="3" t="s">
        <v>35</v>
      </c>
      <c r="Z1125" s="54">
        <v>45435</v>
      </c>
      <c r="AA1125" s="54">
        <v>45808</v>
      </c>
      <c r="AB1125" s="3" t="s">
        <v>36</v>
      </c>
      <c r="AC1125" s="53">
        <v>1300000</v>
      </c>
      <c r="AD1125" s="3" t="s">
        <v>42</v>
      </c>
      <c r="AE1125" s="3" t="s">
        <v>45</v>
      </c>
    </row>
    <row r="1126" spans="1:31" x14ac:dyDescent="0.3">
      <c r="A1126" s="3" t="s">
        <v>2322</v>
      </c>
      <c r="B1126" s="3" t="s">
        <v>2323</v>
      </c>
      <c r="C1126" s="3" t="s">
        <v>1853</v>
      </c>
      <c r="D1126" s="53">
        <v>4000000</v>
      </c>
      <c r="E1126" s="53">
        <v>4000000</v>
      </c>
      <c r="F1126" s="53">
        <v>0</v>
      </c>
      <c r="G1126" s="53">
        <v>0</v>
      </c>
      <c r="H1126" s="53">
        <v>0</v>
      </c>
      <c r="I1126" s="53">
        <v>0</v>
      </c>
      <c r="J1126" s="53">
        <v>0</v>
      </c>
      <c r="K1126" s="53">
        <v>0</v>
      </c>
      <c r="L1126" s="53">
        <v>0</v>
      </c>
      <c r="M1126" s="53">
        <v>0</v>
      </c>
      <c r="N1126" s="53">
        <v>0</v>
      </c>
      <c r="O1126" s="53">
        <v>0</v>
      </c>
      <c r="P1126" s="53">
        <v>0</v>
      </c>
      <c r="Q1126" s="53">
        <v>0</v>
      </c>
      <c r="R1126" s="53">
        <v>0</v>
      </c>
      <c r="S1126" s="3" t="s">
        <v>391</v>
      </c>
      <c r="T1126" s="3" t="s">
        <v>31</v>
      </c>
      <c r="U1126" s="3" t="s">
        <v>32</v>
      </c>
      <c r="V1126" s="3" t="s">
        <v>31</v>
      </c>
      <c r="W1126" s="3" t="s">
        <v>33</v>
      </c>
      <c r="X1126" s="3" t="s">
        <v>34</v>
      </c>
      <c r="Y1126" s="3" t="s">
        <v>83</v>
      </c>
      <c r="Z1126" s="54">
        <v>45383</v>
      </c>
      <c r="AA1126" s="54">
        <v>46112</v>
      </c>
      <c r="AB1126" s="3" t="s">
        <v>36</v>
      </c>
      <c r="AC1126" s="53">
        <v>4000000</v>
      </c>
      <c r="AD1126" s="3" t="s">
        <v>32</v>
      </c>
      <c r="AE1126" s="3" t="s">
        <v>45</v>
      </c>
    </row>
    <row r="1127" spans="1:31" x14ac:dyDescent="0.3">
      <c r="A1127" s="3" t="s">
        <v>2324</v>
      </c>
      <c r="B1127" s="3" t="s">
        <v>2325</v>
      </c>
      <c r="C1127" s="3" t="s">
        <v>1853</v>
      </c>
      <c r="D1127" s="53">
        <v>13300000</v>
      </c>
      <c r="E1127" s="53">
        <v>13300000</v>
      </c>
      <c r="F1127" s="53">
        <v>5613040.9500000002</v>
      </c>
      <c r="G1127" s="53">
        <v>200613.66</v>
      </c>
      <c r="H1127" s="53">
        <v>200613.66</v>
      </c>
      <c r="I1127" s="53">
        <v>2565575.7799999998</v>
      </c>
      <c r="J1127" s="53">
        <v>19.290043458646615</v>
      </c>
      <c r="K1127" s="53">
        <v>0</v>
      </c>
      <c r="L1127" s="53">
        <v>0</v>
      </c>
      <c r="M1127" s="53">
        <v>2207748.6</v>
      </c>
      <c r="N1127" s="53">
        <v>157213.51999999999</v>
      </c>
      <c r="O1127" s="53">
        <v>8178616.7300000004</v>
      </c>
      <c r="P1127" s="53">
        <v>0</v>
      </c>
      <c r="Q1127" s="53">
        <v>0</v>
      </c>
      <c r="R1127" s="53">
        <v>0</v>
      </c>
      <c r="S1127" s="3" t="s">
        <v>391</v>
      </c>
      <c r="T1127" s="3" t="s">
        <v>31</v>
      </c>
      <c r="U1127" s="3" t="s">
        <v>32</v>
      </c>
      <c r="V1127" s="3" t="s">
        <v>31</v>
      </c>
      <c r="W1127" s="3" t="s">
        <v>33</v>
      </c>
      <c r="X1127" s="3" t="s">
        <v>34</v>
      </c>
      <c r="Y1127" s="3" t="s">
        <v>784</v>
      </c>
      <c r="Z1127" s="54">
        <v>45383</v>
      </c>
      <c r="AA1127" s="54">
        <v>46112</v>
      </c>
      <c r="AB1127" s="3" t="s">
        <v>36</v>
      </c>
      <c r="AC1127" s="53">
        <v>13300000</v>
      </c>
      <c r="AD1127" s="3" t="s">
        <v>32</v>
      </c>
      <c r="AE1127" s="3" t="s">
        <v>45</v>
      </c>
    </row>
    <row r="1128" spans="1:31" x14ac:dyDescent="0.3">
      <c r="A1128" s="3" t="s">
        <v>2374</v>
      </c>
      <c r="B1128" s="3" t="s">
        <v>2375</v>
      </c>
      <c r="C1128" s="3" t="s">
        <v>1854</v>
      </c>
      <c r="D1128" s="53">
        <v>1600000</v>
      </c>
      <c r="E1128" s="53">
        <v>1600000</v>
      </c>
      <c r="F1128" s="53">
        <v>0</v>
      </c>
      <c r="G1128" s="53">
        <v>0</v>
      </c>
      <c r="H1128" s="53">
        <v>0</v>
      </c>
      <c r="I1128" s="53">
        <v>1459218.43</v>
      </c>
      <c r="J1128" s="53">
        <v>91.201151874999994</v>
      </c>
      <c r="K1128" s="53">
        <v>0</v>
      </c>
      <c r="L1128" s="53">
        <v>0</v>
      </c>
      <c r="M1128" s="53">
        <v>1459218.43</v>
      </c>
      <c r="N1128" s="53">
        <v>0</v>
      </c>
      <c r="O1128" s="53">
        <v>1459218.43</v>
      </c>
      <c r="P1128" s="53">
        <v>0</v>
      </c>
      <c r="Q1128" s="53">
        <v>0</v>
      </c>
      <c r="R1128" s="53">
        <v>0</v>
      </c>
      <c r="S1128" s="3" t="s">
        <v>72</v>
      </c>
      <c r="T1128" s="3" t="s">
        <v>41</v>
      </c>
      <c r="U1128" s="3" t="s">
        <v>42</v>
      </c>
      <c r="V1128" s="3" t="s">
        <v>41</v>
      </c>
      <c r="W1128" s="3" t="s">
        <v>33</v>
      </c>
      <c r="X1128" s="3" t="s">
        <v>43</v>
      </c>
      <c r="Y1128" s="3" t="s">
        <v>35</v>
      </c>
      <c r="Z1128" s="54">
        <v>45436</v>
      </c>
      <c r="AA1128" s="54">
        <v>45807</v>
      </c>
      <c r="AB1128" s="3" t="s">
        <v>36</v>
      </c>
      <c r="AC1128" s="53">
        <v>1600000</v>
      </c>
      <c r="AD1128" s="3" t="s">
        <v>42</v>
      </c>
      <c r="AE1128" s="3" t="s">
        <v>37</v>
      </c>
    </row>
    <row r="1129" spans="1:31" x14ac:dyDescent="0.3">
      <c r="A1129" s="3" t="s">
        <v>2419</v>
      </c>
      <c r="B1129" s="3" t="s">
        <v>2420</v>
      </c>
      <c r="C1129" s="3" t="s">
        <v>1854</v>
      </c>
      <c r="D1129" s="53">
        <v>12400000</v>
      </c>
      <c r="E1129" s="53">
        <v>12400000</v>
      </c>
      <c r="F1129" s="53">
        <v>7143298.8700000001</v>
      </c>
      <c r="G1129" s="53">
        <v>138627.10999999999</v>
      </c>
      <c r="H1129" s="53">
        <v>138627.10999999999</v>
      </c>
      <c r="I1129" s="53">
        <v>5121547.88</v>
      </c>
      <c r="J1129" s="53">
        <v>41.302805483870969</v>
      </c>
      <c r="K1129" s="53">
        <v>0</v>
      </c>
      <c r="L1129" s="53">
        <v>0</v>
      </c>
      <c r="M1129" s="53">
        <v>623704.59</v>
      </c>
      <c r="N1129" s="53">
        <v>4359216.18</v>
      </c>
      <c r="O1129" s="53">
        <v>12264846.75</v>
      </c>
      <c r="P1129" s="53">
        <v>0</v>
      </c>
      <c r="Q1129" s="53">
        <v>0</v>
      </c>
      <c r="R1129" s="53">
        <v>0</v>
      </c>
      <c r="S1129" s="3" t="s">
        <v>72</v>
      </c>
      <c r="T1129" s="3" t="s">
        <v>41</v>
      </c>
      <c r="U1129" s="3" t="s">
        <v>42</v>
      </c>
      <c r="V1129" s="3" t="s">
        <v>41</v>
      </c>
      <c r="W1129" s="3" t="s">
        <v>33</v>
      </c>
      <c r="X1129" s="3" t="s">
        <v>43</v>
      </c>
      <c r="Y1129" s="3" t="s">
        <v>784</v>
      </c>
      <c r="Z1129" s="54">
        <v>45439</v>
      </c>
      <c r="AA1129" s="54">
        <v>46172</v>
      </c>
      <c r="AB1129" s="3" t="s">
        <v>36</v>
      </c>
      <c r="AC1129" s="53">
        <v>12400000</v>
      </c>
      <c r="AD1129" s="3" t="s">
        <v>42</v>
      </c>
      <c r="AE1129" s="3" t="s">
        <v>45</v>
      </c>
    </row>
    <row r="1130" spans="1:31" x14ac:dyDescent="0.3">
      <c r="A1130" s="3" t="s">
        <v>2396</v>
      </c>
      <c r="B1130" s="3" t="s">
        <v>2397</v>
      </c>
      <c r="C1130" s="3" t="s">
        <v>1854</v>
      </c>
      <c r="D1130" s="53">
        <v>14900000</v>
      </c>
      <c r="E1130" s="53">
        <v>14900000</v>
      </c>
      <c r="F1130" s="53">
        <v>45891.12</v>
      </c>
      <c r="G1130" s="53">
        <v>0</v>
      </c>
      <c r="H1130" s="53">
        <v>0</v>
      </c>
      <c r="I1130" s="53">
        <v>14795144.16</v>
      </c>
      <c r="J1130" s="53">
        <v>99.296269530201343</v>
      </c>
      <c r="K1130" s="53">
        <v>0</v>
      </c>
      <c r="L1130" s="53">
        <v>0</v>
      </c>
      <c r="M1130" s="53">
        <v>14307738.93</v>
      </c>
      <c r="N1130" s="53">
        <v>487405.23</v>
      </c>
      <c r="O1130" s="53">
        <v>14841035.279999999</v>
      </c>
      <c r="P1130" s="53">
        <v>0</v>
      </c>
      <c r="Q1130" s="53">
        <v>0</v>
      </c>
      <c r="R1130" s="53">
        <v>0</v>
      </c>
      <c r="S1130" s="3" t="s">
        <v>72</v>
      </c>
      <c r="T1130" s="3" t="s">
        <v>41</v>
      </c>
      <c r="U1130" s="3" t="s">
        <v>42</v>
      </c>
      <c r="V1130" s="3" t="s">
        <v>41</v>
      </c>
      <c r="W1130" s="3" t="s">
        <v>33</v>
      </c>
      <c r="X1130" s="3" t="s">
        <v>43</v>
      </c>
      <c r="Y1130" s="3" t="s">
        <v>83</v>
      </c>
      <c r="Z1130" s="54">
        <v>45439</v>
      </c>
      <c r="AA1130" s="54">
        <v>46172</v>
      </c>
      <c r="AB1130" s="3" t="s">
        <v>36</v>
      </c>
      <c r="AC1130" s="53">
        <v>14900000</v>
      </c>
      <c r="AD1130" s="3" t="s">
        <v>42</v>
      </c>
      <c r="AE1130" s="3" t="s">
        <v>45</v>
      </c>
    </row>
    <row r="1131" spans="1:31" x14ac:dyDescent="0.3">
      <c r="A1131" s="3" t="s">
        <v>2382</v>
      </c>
      <c r="B1131" s="3" t="s">
        <v>2383</v>
      </c>
      <c r="C1131" s="3" t="s">
        <v>1860</v>
      </c>
      <c r="D1131" s="53">
        <v>12500000</v>
      </c>
      <c r="E1131" s="53">
        <v>12500000</v>
      </c>
      <c r="F1131" s="53">
        <v>4541679.3099999996</v>
      </c>
      <c r="G1131" s="53">
        <v>199260.93</v>
      </c>
      <c r="H1131" s="53">
        <v>199260.93</v>
      </c>
      <c r="I1131" s="53">
        <v>1290933.9099999999</v>
      </c>
      <c r="J1131" s="53">
        <v>10.327471279999999</v>
      </c>
      <c r="K1131" s="53">
        <v>0</v>
      </c>
      <c r="L1131" s="53">
        <v>0</v>
      </c>
      <c r="M1131" s="53">
        <v>0</v>
      </c>
      <c r="N1131" s="53">
        <v>1091672.98</v>
      </c>
      <c r="O1131" s="53">
        <v>5832613.2199999997</v>
      </c>
      <c r="P1131" s="53">
        <v>0</v>
      </c>
      <c r="Q1131" s="53">
        <v>0</v>
      </c>
      <c r="R1131" s="53">
        <v>0</v>
      </c>
      <c r="S1131" s="3" t="s">
        <v>111</v>
      </c>
      <c r="T1131" s="3" t="s">
        <v>112</v>
      </c>
      <c r="U1131" s="3" t="s">
        <v>113</v>
      </c>
      <c r="V1131" s="3" t="s">
        <v>112</v>
      </c>
      <c r="W1131" s="3" t="s">
        <v>33</v>
      </c>
      <c r="X1131" s="3" t="s">
        <v>114</v>
      </c>
      <c r="Y1131" s="3" t="s">
        <v>784</v>
      </c>
      <c r="Z1131" s="54">
        <v>45439</v>
      </c>
      <c r="AA1131" s="54">
        <v>46112</v>
      </c>
      <c r="AB1131" s="3" t="s">
        <v>36</v>
      </c>
      <c r="AC1131" s="53">
        <v>12500000</v>
      </c>
      <c r="AD1131" s="3" t="s">
        <v>113</v>
      </c>
      <c r="AE1131" s="3" t="s">
        <v>45</v>
      </c>
    </row>
    <row r="1132" spans="1:31" x14ac:dyDescent="0.3">
      <c r="A1132" s="3" t="s">
        <v>2411</v>
      </c>
      <c r="B1132" s="3" t="s">
        <v>2412</v>
      </c>
      <c r="C1132" s="3" t="s">
        <v>1855</v>
      </c>
      <c r="D1132" s="53">
        <v>4000000</v>
      </c>
      <c r="E1132" s="53">
        <v>4000000</v>
      </c>
      <c r="F1132" s="53">
        <v>0</v>
      </c>
      <c r="G1132" s="53">
        <v>0</v>
      </c>
      <c r="H1132" s="53">
        <v>0</v>
      </c>
      <c r="I1132" s="53">
        <v>3179008.84</v>
      </c>
      <c r="J1132" s="53">
        <v>79.475220999999991</v>
      </c>
      <c r="K1132" s="53">
        <v>0</v>
      </c>
      <c r="L1132" s="53">
        <v>0</v>
      </c>
      <c r="M1132" s="53">
        <v>3179008.84</v>
      </c>
      <c r="N1132" s="53">
        <v>0</v>
      </c>
      <c r="O1132" s="53">
        <v>3179008.84</v>
      </c>
      <c r="P1132" s="53">
        <v>0</v>
      </c>
      <c r="Q1132" s="53">
        <v>0</v>
      </c>
      <c r="R1132" s="53">
        <v>0</v>
      </c>
      <c r="S1132" s="3" t="s">
        <v>286</v>
      </c>
      <c r="T1132" s="3" t="s">
        <v>57</v>
      </c>
      <c r="U1132" s="3" t="s">
        <v>58</v>
      </c>
      <c r="V1132" s="3" t="s">
        <v>57</v>
      </c>
      <c r="W1132" s="3" t="s">
        <v>33</v>
      </c>
      <c r="X1132" s="3" t="s">
        <v>59</v>
      </c>
      <c r="Y1132" s="3" t="s">
        <v>83</v>
      </c>
      <c r="Z1132" s="54">
        <v>45439</v>
      </c>
      <c r="AA1132" s="54">
        <v>46112</v>
      </c>
      <c r="AB1132" s="3" t="s">
        <v>36</v>
      </c>
      <c r="AC1132" s="53">
        <v>4000000</v>
      </c>
      <c r="AD1132" s="3" t="s">
        <v>58</v>
      </c>
      <c r="AE1132" s="3" t="s">
        <v>45</v>
      </c>
    </row>
    <row r="1133" spans="1:31" x14ac:dyDescent="0.3">
      <c r="A1133" s="3" t="s">
        <v>2400</v>
      </c>
      <c r="B1133" s="3" t="s">
        <v>2401</v>
      </c>
      <c r="C1133" s="3" t="s">
        <v>1856</v>
      </c>
      <c r="D1133" s="53">
        <v>5000000</v>
      </c>
      <c r="E1133" s="53">
        <v>5000000</v>
      </c>
      <c r="F1133" s="53">
        <v>1675684.4</v>
      </c>
      <c r="G1133" s="53">
        <v>0</v>
      </c>
      <c r="H1133" s="53">
        <v>0</v>
      </c>
      <c r="I1133" s="53">
        <v>0</v>
      </c>
      <c r="J1133" s="53">
        <v>0</v>
      </c>
      <c r="K1133" s="53">
        <v>0</v>
      </c>
      <c r="L1133" s="53">
        <v>0</v>
      </c>
      <c r="M1133" s="53">
        <v>0</v>
      </c>
      <c r="N1133" s="53">
        <v>0</v>
      </c>
      <c r="O1133" s="53">
        <v>1675684.4</v>
      </c>
      <c r="P1133" s="53">
        <v>0</v>
      </c>
      <c r="Q1133" s="53">
        <v>0</v>
      </c>
      <c r="R1133" s="53">
        <v>0</v>
      </c>
      <c r="S1133" s="3" t="s">
        <v>881</v>
      </c>
      <c r="T1133" s="3" t="s">
        <v>76</v>
      </c>
      <c r="U1133" s="3" t="s">
        <v>77</v>
      </c>
      <c r="V1133" s="3" t="s">
        <v>76</v>
      </c>
      <c r="W1133" s="3" t="s">
        <v>33</v>
      </c>
      <c r="X1133" s="3" t="s">
        <v>78</v>
      </c>
      <c r="Y1133" s="3" t="s">
        <v>83</v>
      </c>
      <c r="Z1133" s="54">
        <v>45383</v>
      </c>
      <c r="AA1133" s="54">
        <v>46203</v>
      </c>
      <c r="AB1133" s="3" t="s">
        <v>36</v>
      </c>
      <c r="AC1133" s="53">
        <v>5000000</v>
      </c>
      <c r="AD1133" s="3" t="s">
        <v>77</v>
      </c>
      <c r="AE1133" s="3" t="s">
        <v>45</v>
      </c>
    </row>
    <row r="1134" spans="1:31" x14ac:dyDescent="0.3">
      <c r="A1134" s="3" t="s">
        <v>2402</v>
      </c>
      <c r="B1134" s="3" t="s">
        <v>1017</v>
      </c>
      <c r="C1134" s="3" t="s">
        <v>1856</v>
      </c>
      <c r="D1134" s="53">
        <v>10000000</v>
      </c>
      <c r="E1134" s="53">
        <v>10000000</v>
      </c>
      <c r="F1134" s="53">
        <v>3168794.48</v>
      </c>
      <c r="G1134" s="53">
        <v>0</v>
      </c>
      <c r="H1134" s="53">
        <v>0</v>
      </c>
      <c r="I1134" s="53">
        <v>1146118.4099999999</v>
      </c>
      <c r="J1134" s="53">
        <v>11.461184099999999</v>
      </c>
      <c r="K1134" s="53">
        <v>0</v>
      </c>
      <c r="L1134" s="53">
        <v>0</v>
      </c>
      <c r="M1134" s="53">
        <v>1146118.4099999999</v>
      </c>
      <c r="N1134" s="53">
        <v>0</v>
      </c>
      <c r="O1134" s="53">
        <v>4314912.8899999997</v>
      </c>
      <c r="P1134" s="53">
        <v>0</v>
      </c>
      <c r="Q1134" s="53">
        <v>0</v>
      </c>
      <c r="R1134" s="53">
        <v>0</v>
      </c>
      <c r="S1134" s="3" t="s">
        <v>1784</v>
      </c>
      <c r="T1134" s="3" t="s">
        <v>76</v>
      </c>
      <c r="U1134" s="3" t="s">
        <v>77</v>
      </c>
      <c r="V1134" s="3" t="s">
        <v>76</v>
      </c>
      <c r="W1134" s="3" t="s">
        <v>33</v>
      </c>
      <c r="X1134" s="3" t="s">
        <v>78</v>
      </c>
      <c r="Y1134" s="3" t="s">
        <v>784</v>
      </c>
      <c r="Z1134" s="54">
        <v>45383</v>
      </c>
      <c r="AA1134" s="54">
        <v>46477</v>
      </c>
      <c r="AB1134" s="3" t="s">
        <v>36</v>
      </c>
      <c r="AC1134" s="53">
        <v>10000000</v>
      </c>
      <c r="AD1134" s="3" t="s">
        <v>77</v>
      </c>
      <c r="AE1134" s="3" t="s">
        <v>45</v>
      </c>
    </row>
    <row r="1135" spans="1:31" x14ac:dyDescent="0.3">
      <c r="A1135" s="3" t="s">
        <v>2398</v>
      </c>
      <c r="B1135" s="3" t="s">
        <v>2399</v>
      </c>
      <c r="C1135" s="3" t="s">
        <v>1858</v>
      </c>
      <c r="D1135" s="53">
        <v>8000000</v>
      </c>
      <c r="E1135" s="53">
        <v>8000000</v>
      </c>
      <c r="F1135" s="53">
        <v>2901419.79</v>
      </c>
      <c r="G1135" s="53">
        <v>0</v>
      </c>
      <c r="H1135" s="53">
        <v>0</v>
      </c>
      <c r="I1135" s="53">
        <v>1193877.45</v>
      </c>
      <c r="J1135" s="53">
        <v>14.923468124999999</v>
      </c>
      <c r="K1135" s="53">
        <v>0</v>
      </c>
      <c r="L1135" s="53">
        <v>0</v>
      </c>
      <c r="M1135" s="53">
        <v>0</v>
      </c>
      <c r="N1135" s="53">
        <v>1193877.45</v>
      </c>
      <c r="O1135" s="53">
        <v>4095297.24</v>
      </c>
      <c r="P1135" s="53">
        <v>0</v>
      </c>
      <c r="Q1135" s="53">
        <v>0</v>
      </c>
      <c r="R1135" s="53">
        <v>0</v>
      </c>
      <c r="S1135" s="3" t="s">
        <v>1231</v>
      </c>
      <c r="T1135" s="3" t="s">
        <v>51</v>
      </c>
      <c r="U1135" s="3" t="s">
        <v>52</v>
      </c>
      <c r="V1135" s="3" t="s">
        <v>51</v>
      </c>
      <c r="W1135" s="3" t="s">
        <v>33</v>
      </c>
      <c r="X1135" s="3" t="s">
        <v>53</v>
      </c>
      <c r="Y1135" s="3" t="s">
        <v>784</v>
      </c>
      <c r="Z1135" s="54">
        <v>45439</v>
      </c>
      <c r="AA1135" s="54">
        <v>46203</v>
      </c>
      <c r="AB1135" s="3" t="s">
        <v>36</v>
      </c>
      <c r="AC1135" s="53">
        <v>8000000</v>
      </c>
      <c r="AD1135" s="3" t="s">
        <v>52</v>
      </c>
      <c r="AE1135" s="3" t="s">
        <v>45</v>
      </c>
    </row>
    <row r="1136" spans="1:31" x14ac:dyDescent="0.3">
      <c r="A1136" s="3" t="s">
        <v>2386</v>
      </c>
      <c r="B1136" s="3" t="s">
        <v>2387</v>
      </c>
      <c r="C1136" s="3" t="s">
        <v>1860</v>
      </c>
      <c r="D1136" s="53">
        <v>3200000</v>
      </c>
      <c r="E1136" s="53">
        <v>3200000</v>
      </c>
      <c r="F1136" s="53">
        <v>0</v>
      </c>
      <c r="G1136" s="53">
        <v>0</v>
      </c>
      <c r="H1136" s="53">
        <v>0</v>
      </c>
      <c r="I1136" s="53">
        <v>3178742.33</v>
      </c>
      <c r="J1136" s="53">
        <v>99.335697812500001</v>
      </c>
      <c r="K1136" s="53">
        <v>0</v>
      </c>
      <c r="L1136" s="53">
        <v>0</v>
      </c>
      <c r="M1136" s="53">
        <v>3178742.33</v>
      </c>
      <c r="N1136" s="53">
        <v>0</v>
      </c>
      <c r="O1136" s="53">
        <v>3178742.33</v>
      </c>
      <c r="P1136" s="53">
        <v>0</v>
      </c>
      <c r="Q1136" s="53">
        <v>0</v>
      </c>
      <c r="R1136" s="53">
        <v>0</v>
      </c>
      <c r="S1136" s="3" t="s">
        <v>111</v>
      </c>
      <c r="T1136" s="3" t="s">
        <v>112</v>
      </c>
      <c r="U1136" s="3" t="s">
        <v>113</v>
      </c>
      <c r="V1136" s="3" t="s">
        <v>112</v>
      </c>
      <c r="W1136" s="3" t="s">
        <v>33</v>
      </c>
      <c r="X1136" s="3" t="s">
        <v>114</v>
      </c>
      <c r="Y1136" s="3" t="s">
        <v>35</v>
      </c>
      <c r="Z1136" s="54">
        <v>45439</v>
      </c>
      <c r="AA1136" s="54">
        <v>46112</v>
      </c>
      <c r="AB1136" s="3" t="s">
        <v>36</v>
      </c>
      <c r="AC1136" s="53">
        <v>3200000</v>
      </c>
      <c r="AD1136" s="3" t="s">
        <v>113</v>
      </c>
      <c r="AE1136" s="3" t="s">
        <v>37</v>
      </c>
    </row>
    <row r="1137" spans="1:31" x14ac:dyDescent="0.3">
      <c r="A1137" s="3" t="s">
        <v>2388</v>
      </c>
      <c r="B1137" s="3" t="s">
        <v>2389</v>
      </c>
      <c r="C1137" s="3" t="s">
        <v>1860</v>
      </c>
      <c r="D1137" s="53">
        <v>800000</v>
      </c>
      <c r="E1137" s="53">
        <v>800000</v>
      </c>
      <c r="F1137" s="53">
        <v>0</v>
      </c>
      <c r="G1137" s="53">
        <v>0</v>
      </c>
      <c r="H1137" s="53">
        <v>0</v>
      </c>
      <c r="I1137" s="53">
        <v>717342.89</v>
      </c>
      <c r="J1137" s="53">
        <v>89.667861250000001</v>
      </c>
      <c r="K1137" s="53">
        <v>0</v>
      </c>
      <c r="L1137" s="53">
        <v>0</v>
      </c>
      <c r="M1137" s="53">
        <v>717342.89</v>
      </c>
      <c r="N1137" s="53">
        <v>0</v>
      </c>
      <c r="O1137" s="53">
        <v>717342.89</v>
      </c>
      <c r="P1137" s="53">
        <v>0</v>
      </c>
      <c r="Q1137" s="53">
        <v>0</v>
      </c>
      <c r="R1137" s="53">
        <v>0</v>
      </c>
      <c r="S1137" s="3" t="s">
        <v>111</v>
      </c>
      <c r="T1137" s="3" t="s">
        <v>112</v>
      </c>
      <c r="U1137" s="3" t="s">
        <v>113</v>
      </c>
      <c r="V1137" s="3" t="s">
        <v>112</v>
      </c>
      <c r="W1137" s="3" t="s">
        <v>33</v>
      </c>
      <c r="X1137" s="3" t="s">
        <v>114</v>
      </c>
      <c r="Y1137" s="3" t="s">
        <v>35</v>
      </c>
      <c r="Z1137" s="54">
        <v>45439</v>
      </c>
      <c r="AA1137" s="54">
        <v>46112</v>
      </c>
      <c r="AB1137" s="3" t="s">
        <v>36</v>
      </c>
      <c r="AC1137" s="53">
        <v>800000</v>
      </c>
      <c r="AD1137" s="3" t="s">
        <v>113</v>
      </c>
      <c r="AE1137" s="3" t="s">
        <v>37</v>
      </c>
    </row>
    <row r="1138" spans="1:31" x14ac:dyDescent="0.3">
      <c r="A1138" s="3" t="s">
        <v>2390</v>
      </c>
      <c r="B1138" s="3" t="s">
        <v>2391</v>
      </c>
      <c r="C1138" s="3" t="s">
        <v>1860</v>
      </c>
      <c r="D1138" s="53">
        <v>3000000</v>
      </c>
      <c r="E1138" s="53">
        <v>3000000</v>
      </c>
      <c r="F1138" s="53">
        <v>0</v>
      </c>
      <c r="G1138" s="53">
        <v>0</v>
      </c>
      <c r="H1138" s="53">
        <v>0</v>
      </c>
      <c r="I1138" s="53">
        <v>2972304.9</v>
      </c>
      <c r="J1138" s="53">
        <v>99.076830000000001</v>
      </c>
      <c r="K1138" s="53">
        <v>0</v>
      </c>
      <c r="L1138" s="53">
        <v>0</v>
      </c>
      <c r="M1138" s="53">
        <v>2972304.9</v>
      </c>
      <c r="N1138" s="53">
        <v>0</v>
      </c>
      <c r="O1138" s="53">
        <v>2972304.9</v>
      </c>
      <c r="P1138" s="53">
        <v>0</v>
      </c>
      <c r="Q1138" s="53">
        <v>0</v>
      </c>
      <c r="R1138" s="53">
        <v>0</v>
      </c>
      <c r="S1138" s="3" t="s">
        <v>111</v>
      </c>
      <c r="T1138" s="3" t="s">
        <v>112</v>
      </c>
      <c r="U1138" s="3" t="s">
        <v>113</v>
      </c>
      <c r="V1138" s="3" t="s">
        <v>112</v>
      </c>
      <c r="W1138" s="3" t="s">
        <v>33</v>
      </c>
      <c r="X1138" s="3" t="s">
        <v>114</v>
      </c>
      <c r="Y1138" s="3" t="s">
        <v>35</v>
      </c>
      <c r="Z1138" s="54">
        <v>45439</v>
      </c>
      <c r="AA1138" s="54">
        <v>46112</v>
      </c>
      <c r="AB1138" s="3" t="s">
        <v>36</v>
      </c>
      <c r="AC1138" s="53">
        <v>3000000</v>
      </c>
      <c r="AD1138" s="3" t="s">
        <v>113</v>
      </c>
      <c r="AE1138" s="3" t="s">
        <v>37</v>
      </c>
    </row>
    <row r="1139" spans="1:31" x14ac:dyDescent="0.3">
      <c r="A1139" s="3" t="s">
        <v>2417</v>
      </c>
      <c r="B1139" s="3" t="s">
        <v>2418</v>
      </c>
      <c r="C1139" s="3" t="s">
        <v>1860</v>
      </c>
      <c r="D1139" s="53">
        <v>2800000</v>
      </c>
      <c r="E1139" s="53">
        <v>2800000</v>
      </c>
      <c r="F1139" s="53">
        <v>98182.51</v>
      </c>
      <c r="G1139" s="53">
        <v>0</v>
      </c>
      <c r="H1139" s="53">
        <v>0</v>
      </c>
      <c r="I1139" s="53">
        <v>1959110.77</v>
      </c>
      <c r="J1139" s="53">
        <v>69.968241785714284</v>
      </c>
      <c r="K1139" s="53">
        <v>0</v>
      </c>
      <c r="L1139" s="53">
        <v>0</v>
      </c>
      <c r="M1139" s="53">
        <v>1310604.6100000001</v>
      </c>
      <c r="N1139" s="53">
        <v>648506.16</v>
      </c>
      <c r="O1139" s="53">
        <v>2057293.28</v>
      </c>
      <c r="P1139" s="53">
        <v>0</v>
      </c>
      <c r="Q1139" s="53">
        <v>0</v>
      </c>
      <c r="R1139" s="53">
        <v>0</v>
      </c>
      <c r="S1139" s="3" t="s">
        <v>111</v>
      </c>
      <c r="T1139" s="3" t="s">
        <v>112</v>
      </c>
      <c r="U1139" s="3" t="s">
        <v>113</v>
      </c>
      <c r="V1139" s="3" t="s">
        <v>112</v>
      </c>
      <c r="W1139" s="3" t="s">
        <v>33</v>
      </c>
      <c r="X1139" s="3" t="s">
        <v>114</v>
      </c>
      <c r="Y1139" s="3" t="s">
        <v>35</v>
      </c>
      <c r="Z1139" s="54">
        <v>45441</v>
      </c>
      <c r="AA1139" s="54">
        <v>46112</v>
      </c>
      <c r="AB1139" s="3" t="s">
        <v>36</v>
      </c>
      <c r="AC1139" s="53">
        <v>2800000</v>
      </c>
      <c r="AD1139" s="3" t="s">
        <v>113</v>
      </c>
      <c r="AE1139" s="3" t="s">
        <v>45</v>
      </c>
    </row>
    <row r="1140" spans="1:31" x14ac:dyDescent="0.3">
      <c r="A1140" s="3" t="s">
        <v>2392</v>
      </c>
      <c r="B1140" s="3" t="s">
        <v>2393</v>
      </c>
      <c r="C1140" s="3" t="s">
        <v>1860</v>
      </c>
      <c r="D1140" s="53">
        <v>1900000</v>
      </c>
      <c r="E1140" s="53">
        <v>1900000</v>
      </c>
      <c r="F1140" s="53">
        <v>0</v>
      </c>
      <c r="G1140" s="53">
        <v>0</v>
      </c>
      <c r="H1140" s="53">
        <v>0</v>
      </c>
      <c r="I1140" s="53">
        <v>1889264.37</v>
      </c>
      <c r="J1140" s="53">
        <v>99.434966842105268</v>
      </c>
      <c r="K1140" s="53">
        <v>0</v>
      </c>
      <c r="L1140" s="53">
        <v>0</v>
      </c>
      <c r="M1140" s="53">
        <v>1889264.37</v>
      </c>
      <c r="N1140" s="53">
        <v>0</v>
      </c>
      <c r="O1140" s="53">
        <v>1889264.37</v>
      </c>
      <c r="P1140" s="53">
        <v>0</v>
      </c>
      <c r="Q1140" s="53">
        <v>0</v>
      </c>
      <c r="R1140" s="53">
        <v>0</v>
      </c>
      <c r="S1140" s="3" t="s">
        <v>111</v>
      </c>
      <c r="T1140" s="3" t="s">
        <v>112</v>
      </c>
      <c r="U1140" s="3" t="s">
        <v>113</v>
      </c>
      <c r="V1140" s="3" t="s">
        <v>112</v>
      </c>
      <c r="W1140" s="3" t="s">
        <v>33</v>
      </c>
      <c r="X1140" s="3" t="s">
        <v>114</v>
      </c>
      <c r="Y1140" s="3" t="s">
        <v>35</v>
      </c>
      <c r="Z1140" s="54">
        <v>45439</v>
      </c>
      <c r="AA1140" s="54">
        <v>46112</v>
      </c>
      <c r="AB1140" s="3" t="s">
        <v>36</v>
      </c>
      <c r="AC1140" s="53">
        <v>1900000</v>
      </c>
      <c r="AD1140" s="3" t="s">
        <v>113</v>
      </c>
      <c r="AE1140" s="3" t="s">
        <v>37</v>
      </c>
    </row>
    <row r="1141" spans="1:31" x14ac:dyDescent="0.3">
      <c r="A1141" s="3" t="s">
        <v>2384</v>
      </c>
      <c r="B1141" s="3" t="s">
        <v>2385</v>
      </c>
      <c r="C1141" s="3" t="s">
        <v>1859</v>
      </c>
      <c r="D1141" s="53">
        <v>5000000</v>
      </c>
      <c r="E1141" s="53">
        <v>5000000</v>
      </c>
      <c r="F1141" s="53">
        <v>2696289.01</v>
      </c>
      <c r="G1141" s="53">
        <v>0</v>
      </c>
      <c r="H1141" s="53">
        <v>0</v>
      </c>
      <c r="I1141" s="53">
        <v>1089386.67</v>
      </c>
      <c r="J1141" s="53">
        <v>21.787733399999997</v>
      </c>
      <c r="K1141" s="53">
        <v>0</v>
      </c>
      <c r="L1141" s="53">
        <v>0</v>
      </c>
      <c r="M1141" s="53">
        <v>1089386.67</v>
      </c>
      <c r="N1141" s="53">
        <v>0</v>
      </c>
      <c r="O1141" s="53">
        <v>3785675.68</v>
      </c>
      <c r="P1141" s="53">
        <v>0</v>
      </c>
      <c r="Q1141" s="53">
        <v>0</v>
      </c>
      <c r="R1141" s="53">
        <v>0</v>
      </c>
      <c r="S1141" s="3" t="s">
        <v>231</v>
      </c>
      <c r="T1141" s="3" t="s">
        <v>162</v>
      </c>
      <c r="U1141" s="3" t="s">
        <v>163</v>
      </c>
      <c r="V1141" s="3" t="s">
        <v>162</v>
      </c>
      <c r="W1141" s="3" t="s">
        <v>33</v>
      </c>
      <c r="X1141" s="3" t="s">
        <v>164</v>
      </c>
      <c r="Y1141" s="3" t="s">
        <v>784</v>
      </c>
      <c r="Z1141" s="54">
        <v>45383</v>
      </c>
      <c r="AA1141" s="54">
        <v>46112</v>
      </c>
      <c r="AB1141" s="3" t="s">
        <v>36</v>
      </c>
      <c r="AC1141" s="53">
        <v>5000000</v>
      </c>
      <c r="AD1141" s="3" t="s">
        <v>163</v>
      </c>
      <c r="AE1141" s="3" t="s">
        <v>45</v>
      </c>
    </row>
    <row r="1142" spans="1:31" x14ac:dyDescent="0.3">
      <c r="A1142" s="3" t="s">
        <v>2454</v>
      </c>
      <c r="B1142" s="3" t="s">
        <v>2455</v>
      </c>
      <c r="C1142" s="3" t="s">
        <v>1859</v>
      </c>
      <c r="D1142" s="53">
        <v>1400000</v>
      </c>
      <c r="E1142" s="53">
        <v>1400000</v>
      </c>
      <c r="F1142" s="53">
        <v>0</v>
      </c>
      <c r="G1142" s="53">
        <v>0</v>
      </c>
      <c r="H1142" s="53">
        <v>0</v>
      </c>
      <c r="I1142" s="53">
        <v>1197828.1299999999</v>
      </c>
      <c r="J1142" s="53">
        <v>85.55915214285713</v>
      </c>
      <c r="K1142" s="53">
        <v>0</v>
      </c>
      <c r="L1142" s="53">
        <v>0</v>
      </c>
      <c r="M1142" s="53">
        <v>1197828.1299999999</v>
      </c>
      <c r="N1142" s="53">
        <v>0</v>
      </c>
      <c r="O1142" s="53">
        <v>1197828.1299999999</v>
      </c>
      <c r="P1142" s="53">
        <v>0</v>
      </c>
      <c r="Q1142" s="53">
        <v>0</v>
      </c>
      <c r="R1142" s="53">
        <v>0</v>
      </c>
      <c r="S1142" s="3" t="s">
        <v>1355</v>
      </c>
      <c r="T1142" s="3" t="s">
        <v>162</v>
      </c>
      <c r="U1142" s="3" t="s">
        <v>163</v>
      </c>
      <c r="V1142" s="3" t="s">
        <v>162</v>
      </c>
      <c r="W1142" s="3" t="s">
        <v>33</v>
      </c>
      <c r="X1142" s="3" t="s">
        <v>164</v>
      </c>
      <c r="Y1142" s="3" t="s">
        <v>35</v>
      </c>
      <c r="Z1142" s="54">
        <v>45383</v>
      </c>
      <c r="AA1142" s="54">
        <v>45747</v>
      </c>
      <c r="AB1142" s="3" t="s">
        <v>36</v>
      </c>
      <c r="AC1142" s="53">
        <v>1400000</v>
      </c>
      <c r="AD1142" s="3" t="s">
        <v>163</v>
      </c>
      <c r="AE1142" s="3" t="s">
        <v>37</v>
      </c>
    </row>
    <row r="1143" spans="1:31" x14ac:dyDescent="0.3">
      <c r="A1143" s="3" t="s">
        <v>2378</v>
      </c>
      <c r="B1143" s="3" t="s">
        <v>2379</v>
      </c>
      <c r="C1143" s="3" t="s">
        <v>1854</v>
      </c>
      <c r="D1143" s="53">
        <v>3500000</v>
      </c>
      <c r="E1143" s="53">
        <v>3500000</v>
      </c>
      <c r="F1143" s="53">
        <v>18982.16</v>
      </c>
      <c r="G1143" s="53">
        <v>0</v>
      </c>
      <c r="H1143" s="53">
        <v>0</v>
      </c>
      <c r="I1143" s="53">
        <v>3281515.62</v>
      </c>
      <c r="J1143" s="53">
        <v>93.757589142857142</v>
      </c>
      <c r="K1143" s="53">
        <v>0</v>
      </c>
      <c r="L1143" s="53">
        <v>0</v>
      </c>
      <c r="M1143" s="53">
        <v>3281515.62</v>
      </c>
      <c r="N1143" s="53">
        <v>0</v>
      </c>
      <c r="O1143" s="53">
        <v>3300497.78</v>
      </c>
      <c r="P1143" s="53">
        <v>0</v>
      </c>
      <c r="Q1143" s="53">
        <v>0</v>
      </c>
      <c r="R1143" s="53">
        <v>0</v>
      </c>
      <c r="S1143" s="3" t="s">
        <v>72</v>
      </c>
      <c r="T1143" s="3" t="s">
        <v>41</v>
      </c>
      <c r="U1143" s="3" t="s">
        <v>42</v>
      </c>
      <c r="V1143" s="3" t="s">
        <v>41</v>
      </c>
      <c r="W1143" s="3" t="s">
        <v>33</v>
      </c>
      <c r="X1143" s="3" t="s">
        <v>43</v>
      </c>
      <c r="Y1143" s="3" t="s">
        <v>35</v>
      </c>
      <c r="Z1143" s="54">
        <v>45440</v>
      </c>
      <c r="AA1143" s="54">
        <v>45808</v>
      </c>
      <c r="AB1143" s="3" t="s">
        <v>36</v>
      </c>
      <c r="AC1143" s="53">
        <v>3500000</v>
      </c>
      <c r="AD1143" s="3" t="s">
        <v>42</v>
      </c>
      <c r="AE1143" s="3" t="s">
        <v>45</v>
      </c>
    </row>
    <row r="1144" spans="1:31" x14ac:dyDescent="0.3">
      <c r="A1144" s="3" t="s">
        <v>2427</v>
      </c>
      <c r="B1144" s="3" t="s">
        <v>2428</v>
      </c>
      <c r="C1144" s="3" t="s">
        <v>1854</v>
      </c>
      <c r="D1144" s="53">
        <v>1400000</v>
      </c>
      <c r="E1144" s="53">
        <v>1400000</v>
      </c>
      <c r="F1144" s="53">
        <v>0</v>
      </c>
      <c r="G1144" s="53">
        <v>0</v>
      </c>
      <c r="H1144" s="53">
        <v>0</v>
      </c>
      <c r="I1144" s="53">
        <v>1316758.44</v>
      </c>
      <c r="J1144" s="53">
        <v>94.054174285714282</v>
      </c>
      <c r="K1144" s="53">
        <v>0</v>
      </c>
      <c r="L1144" s="53">
        <v>0</v>
      </c>
      <c r="M1144" s="53">
        <v>1316758.44</v>
      </c>
      <c r="N1144" s="53">
        <v>0</v>
      </c>
      <c r="O1144" s="53">
        <v>1316758.44</v>
      </c>
      <c r="P1144" s="53">
        <v>0</v>
      </c>
      <c r="Q1144" s="53">
        <v>0</v>
      </c>
      <c r="R1144" s="53">
        <v>0</v>
      </c>
      <c r="S1144" s="3" t="s">
        <v>72</v>
      </c>
      <c r="T1144" s="3" t="s">
        <v>41</v>
      </c>
      <c r="U1144" s="3" t="s">
        <v>42</v>
      </c>
      <c r="V1144" s="3" t="s">
        <v>41</v>
      </c>
      <c r="W1144" s="3" t="s">
        <v>33</v>
      </c>
      <c r="X1144" s="3" t="s">
        <v>43</v>
      </c>
      <c r="Y1144" s="3" t="s">
        <v>35</v>
      </c>
      <c r="Z1144" s="54">
        <v>45440</v>
      </c>
      <c r="AA1144" s="54">
        <v>45808</v>
      </c>
      <c r="AB1144" s="3" t="s">
        <v>36</v>
      </c>
      <c r="AC1144" s="53">
        <v>1400000</v>
      </c>
      <c r="AD1144" s="3" t="s">
        <v>42</v>
      </c>
      <c r="AE1144" s="3" t="s">
        <v>37</v>
      </c>
    </row>
    <row r="1145" spans="1:31" x14ac:dyDescent="0.3">
      <c r="A1145" s="3" t="s">
        <v>2405</v>
      </c>
      <c r="B1145" s="3" t="s">
        <v>2406</v>
      </c>
      <c r="C1145" s="3" t="s">
        <v>1858</v>
      </c>
      <c r="D1145" s="53">
        <v>1200000</v>
      </c>
      <c r="E1145" s="53">
        <v>1200000</v>
      </c>
      <c r="F1145" s="53">
        <v>0</v>
      </c>
      <c r="G1145" s="53">
        <v>0.11</v>
      </c>
      <c r="H1145" s="53">
        <v>0.11</v>
      </c>
      <c r="I1145" s="53">
        <v>1109795.4099999999</v>
      </c>
      <c r="J1145" s="53">
        <v>92.482950833333319</v>
      </c>
      <c r="K1145" s="53">
        <v>0</v>
      </c>
      <c r="L1145" s="53">
        <v>0</v>
      </c>
      <c r="M1145" s="53">
        <v>1109795.3</v>
      </c>
      <c r="N1145" s="53">
        <v>0</v>
      </c>
      <c r="O1145" s="53">
        <v>1109795.4099999999</v>
      </c>
      <c r="P1145" s="53">
        <v>0</v>
      </c>
      <c r="Q1145" s="53">
        <v>0</v>
      </c>
      <c r="R1145" s="53">
        <v>0</v>
      </c>
      <c r="S1145" s="3" t="s">
        <v>1231</v>
      </c>
      <c r="T1145" s="3" t="s">
        <v>51</v>
      </c>
      <c r="U1145" s="3" t="s">
        <v>52</v>
      </c>
      <c r="V1145" s="3" t="s">
        <v>51</v>
      </c>
      <c r="W1145" s="3" t="s">
        <v>33</v>
      </c>
      <c r="X1145" s="3" t="s">
        <v>53</v>
      </c>
      <c r="Y1145" s="3" t="s">
        <v>35</v>
      </c>
      <c r="Z1145" s="54">
        <v>45441</v>
      </c>
      <c r="AA1145" s="54">
        <v>45838</v>
      </c>
      <c r="AB1145" s="3" t="s">
        <v>36</v>
      </c>
      <c r="AC1145" s="53">
        <v>1200000</v>
      </c>
      <c r="AD1145" s="3" t="s">
        <v>52</v>
      </c>
      <c r="AE1145" s="3" t="s">
        <v>45</v>
      </c>
    </row>
    <row r="1146" spans="1:31" x14ac:dyDescent="0.3">
      <c r="A1146" s="3" t="s">
        <v>2407</v>
      </c>
      <c r="B1146" s="3" t="s">
        <v>2408</v>
      </c>
      <c r="C1146" s="3" t="s">
        <v>1858</v>
      </c>
      <c r="D1146" s="53">
        <v>2100000</v>
      </c>
      <c r="E1146" s="53">
        <v>2100000</v>
      </c>
      <c r="F1146" s="53">
        <v>0</v>
      </c>
      <c r="G1146" s="53">
        <v>0</v>
      </c>
      <c r="H1146" s="53">
        <v>0</v>
      </c>
      <c r="I1146" s="53">
        <v>1260740.26</v>
      </c>
      <c r="J1146" s="53">
        <v>60.035250476190477</v>
      </c>
      <c r="K1146" s="53">
        <v>0</v>
      </c>
      <c r="L1146" s="53">
        <v>0</v>
      </c>
      <c r="M1146" s="53">
        <v>1260740.26</v>
      </c>
      <c r="N1146" s="53">
        <v>0</v>
      </c>
      <c r="O1146" s="53">
        <v>1260740.26</v>
      </c>
      <c r="P1146" s="53">
        <v>0</v>
      </c>
      <c r="Q1146" s="53">
        <v>0</v>
      </c>
      <c r="R1146" s="53">
        <v>0</v>
      </c>
      <c r="S1146" s="3" t="s">
        <v>1231</v>
      </c>
      <c r="T1146" s="3" t="s">
        <v>51</v>
      </c>
      <c r="U1146" s="3" t="s">
        <v>52</v>
      </c>
      <c r="V1146" s="3" t="s">
        <v>51</v>
      </c>
      <c r="W1146" s="3" t="s">
        <v>33</v>
      </c>
      <c r="X1146" s="3" t="s">
        <v>53</v>
      </c>
      <c r="Y1146" s="3" t="s">
        <v>35</v>
      </c>
      <c r="Z1146" s="54">
        <v>45441</v>
      </c>
      <c r="AA1146" s="54">
        <v>45838</v>
      </c>
      <c r="AB1146" s="3" t="s">
        <v>36</v>
      </c>
      <c r="AC1146" s="53">
        <v>2100000</v>
      </c>
      <c r="AD1146" s="3" t="s">
        <v>52</v>
      </c>
      <c r="AE1146" s="3" t="s">
        <v>2231</v>
      </c>
    </row>
    <row r="1147" spans="1:31" x14ac:dyDescent="0.3">
      <c r="A1147" s="3" t="s">
        <v>2409</v>
      </c>
      <c r="B1147" s="3" t="s">
        <v>2410</v>
      </c>
      <c r="C1147" s="3" t="s">
        <v>1858</v>
      </c>
      <c r="D1147" s="53">
        <v>1100000</v>
      </c>
      <c r="E1147" s="53">
        <v>1100000</v>
      </c>
      <c r="F1147" s="53">
        <v>39200</v>
      </c>
      <c r="G1147" s="53">
        <v>0</v>
      </c>
      <c r="H1147" s="53">
        <v>0</v>
      </c>
      <c r="I1147" s="53">
        <v>903110.44</v>
      </c>
      <c r="J1147" s="53">
        <v>82.100949090909083</v>
      </c>
      <c r="K1147" s="53">
        <v>0</v>
      </c>
      <c r="L1147" s="53">
        <v>0</v>
      </c>
      <c r="M1147" s="53">
        <v>0</v>
      </c>
      <c r="N1147" s="53">
        <v>903110.44</v>
      </c>
      <c r="O1147" s="53">
        <v>942310.44</v>
      </c>
      <c r="P1147" s="53">
        <v>0</v>
      </c>
      <c r="Q1147" s="53">
        <v>0</v>
      </c>
      <c r="R1147" s="53">
        <v>0</v>
      </c>
      <c r="S1147" s="3" t="s">
        <v>1231</v>
      </c>
      <c r="T1147" s="3" t="s">
        <v>51</v>
      </c>
      <c r="U1147" s="3" t="s">
        <v>52</v>
      </c>
      <c r="V1147" s="3" t="s">
        <v>51</v>
      </c>
      <c r="W1147" s="3" t="s">
        <v>33</v>
      </c>
      <c r="X1147" s="3" t="s">
        <v>53</v>
      </c>
      <c r="Y1147" s="3" t="s">
        <v>35</v>
      </c>
      <c r="Z1147" s="54">
        <v>45441</v>
      </c>
      <c r="AA1147" s="54">
        <v>45838</v>
      </c>
      <c r="AB1147" s="3" t="s">
        <v>36</v>
      </c>
      <c r="AC1147" s="53">
        <v>1100000</v>
      </c>
      <c r="AD1147" s="3" t="s">
        <v>52</v>
      </c>
      <c r="AE1147" s="3" t="s">
        <v>45</v>
      </c>
    </row>
    <row r="1148" spans="1:31" x14ac:dyDescent="0.3">
      <c r="A1148" s="3" t="s">
        <v>2415</v>
      </c>
      <c r="B1148" s="3" t="s">
        <v>2416</v>
      </c>
      <c r="C1148" s="3" t="s">
        <v>1860</v>
      </c>
      <c r="D1148" s="53">
        <v>3700000</v>
      </c>
      <c r="E1148" s="53">
        <v>3700000</v>
      </c>
      <c r="F1148" s="53">
        <v>0</v>
      </c>
      <c r="G1148" s="53">
        <v>0</v>
      </c>
      <c r="H1148" s="53">
        <v>0</v>
      </c>
      <c r="I1148" s="53">
        <v>2567855.6</v>
      </c>
      <c r="J1148" s="53">
        <v>69.4015027027027</v>
      </c>
      <c r="K1148" s="53">
        <v>0</v>
      </c>
      <c r="L1148" s="53">
        <v>0</v>
      </c>
      <c r="M1148" s="53">
        <v>1904265.45</v>
      </c>
      <c r="N1148" s="53">
        <v>663590.15</v>
      </c>
      <c r="O1148" s="53">
        <v>2567855.6</v>
      </c>
      <c r="P1148" s="53">
        <v>0</v>
      </c>
      <c r="Q1148" s="53">
        <v>0</v>
      </c>
      <c r="R1148" s="53">
        <v>0</v>
      </c>
      <c r="S1148" s="3" t="s">
        <v>111</v>
      </c>
      <c r="T1148" s="3" t="s">
        <v>112</v>
      </c>
      <c r="U1148" s="3" t="s">
        <v>113</v>
      </c>
      <c r="V1148" s="3" t="s">
        <v>112</v>
      </c>
      <c r="W1148" s="3" t="s">
        <v>33</v>
      </c>
      <c r="X1148" s="3" t="s">
        <v>114</v>
      </c>
      <c r="Y1148" s="3" t="s">
        <v>35</v>
      </c>
      <c r="Z1148" s="54">
        <v>45441</v>
      </c>
      <c r="AA1148" s="54">
        <v>46112</v>
      </c>
      <c r="AB1148" s="3" t="s">
        <v>36</v>
      </c>
      <c r="AC1148" s="53">
        <v>3700000</v>
      </c>
      <c r="AD1148" s="3" t="s">
        <v>113</v>
      </c>
      <c r="AE1148" s="3" t="s">
        <v>45</v>
      </c>
    </row>
    <row r="1149" spans="1:31" x14ac:dyDescent="0.3">
      <c r="A1149" s="3" t="s">
        <v>2413</v>
      </c>
      <c r="B1149" s="3" t="s">
        <v>2414</v>
      </c>
      <c r="C1149" s="3" t="s">
        <v>1860</v>
      </c>
      <c r="D1149" s="53">
        <v>9600000</v>
      </c>
      <c r="E1149" s="53">
        <v>9600000</v>
      </c>
      <c r="F1149" s="53">
        <v>165714.16</v>
      </c>
      <c r="G1149" s="53">
        <v>0</v>
      </c>
      <c r="H1149" s="53">
        <v>0</v>
      </c>
      <c r="I1149" s="53">
        <v>7714650.0700000003</v>
      </c>
      <c r="J1149" s="53">
        <v>80.360938229166663</v>
      </c>
      <c r="K1149" s="53">
        <v>0</v>
      </c>
      <c r="L1149" s="53">
        <v>0</v>
      </c>
      <c r="M1149" s="53">
        <v>7049573.5099999998</v>
      </c>
      <c r="N1149" s="53">
        <v>665076.56000000006</v>
      </c>
      <c r="O1149" s="53">
        <v>7880364.2300000004</v>
      </c>
      <c r="P1149" s="53">
        <v>0</v>
      </c>
      <c r="Q1149" s="53">
        <v>0</v>
      </c>
      <c r="R1149" s="53">
        <v>0</v>
      </c>
      <c r="S1149" s="3" t="s">
        <v>111</v>
      </c>
      <c r="T1149" s="3" t="s">
        <v>112</v>
      </c>
      <c r="U1149" s="3" t="s">
        <v>113</v>
      </c>
      <c r="V1149" s="3" t="s">
        <v>112</v>
      </c>
      <c r="W1149" s="3" t="s">
        <v>33</v>
      </c>
      <c r="X1149" s="3" t="s">
        <v>114</v>
      </c>
      <c r="Y1149" s="3" t="s">
        <v>35</v>
      </c>
      <c r="Z1149" s="54">
        <v>45443</v>
      </c>
      <c r="AA1149" s="54">
        <v>46112</v>
      </c>
      <c r="AB1149" s="3" t="s">
        <v>36</v>
      </c>
      <c r="AC1149" s="53">
        <v>9600000</v>
      </c>
      <c r="AD1149" s="3" t="s">
        <v>113</v>
      </c>
      <c r="AE1149" s="3" t="s">
        <v>45</v>
      </c>
    </row>
    <row r="1150" spans="1:31" x14ac:dyDescent="0.3">
      <c r="A1150" s="3" t="s">
        <v>2429</v>
      </c>
      <c r="B1150" s="3" t="s">
        <v>2430</v>
      </c>
      <c r="C1150" s="3" t="s">
        <v>1858</v>
      </c>
      <c r="D1150" s="53">
        <v>2600000</v>
      </c>
      <c r="E1150" s="53">
        <v>2600000</v>
      </c>
      <c r="F1150" s="53">
        <v>0</v>
      </c>
      <c r="G1150" s="53">
        <v>0</v>
      </c>
      <c r="H1150" s="53">
        <v>0</v>
      </c>
      <c r="I1150" s="53">
        <v>2015828.65</v>
      </c>
      <c r="J1150" s="53">
        <v>77.531871153846154</v>
      </c>
      <c r="K1150" s="53">
        <v>0</v>
      </c>
      <c r="L1150" s="53">
        <v>0</v>
      </c>
      <c r="M1150" s="53">
        <v>2015828.65</v>
      </c>
      <c r="N1150" s="53">
        <v>0</v>
      </c>
      <c r="O1150" s="53">
        <v>2015828.65</v>
      </c>
      <c r="P1150" s="53">
        <v>0</v>
      </c>
      <c r="Q1150" s="53">
        <v>0</v>
      </c>
      <c r="R1150" s="53">
        <v>0</v>
      </c>
      <c r="S1150" s="3" t="s">
        <v>1231</v>
      </c>
      <c r="T1150" s="3" t="s">
        <v>51</v>
      </c>
      <c r="U1150" s="3" t="s">
        <v>52</v>
      </c>
      <c r="V1150" s="3" t="s">
        <v>51</v>
      </c>
      <c r="W1150" s="3" t="s">
        <v>33</v>
      </c>
      <c r="X1150" s="3" t="s">
        <v>53</v>
      </c>
      <c r="Y1150" s="3" t="s">
        <v>35</v>
      </c>
      <c r="Z1150" s="54">
        <v>45444</v>
      </c>
      <c r="AA1150" s="54">
        <v>45838</v>
      </c>
      <c r="AB1150" s="3" t="s">
        <v>36</v>
      </c>
      <c r="AC1150" s="53">
        <v>2600000</v>
      </c>
      <c r="AD1150" s="3" t="s">
        <v>52</v>
      </c>
      <c r="AE1150" s="3" t="s">
        <v>37</v>
      </c>
    </row>
    <row r="1151" spans="1:31" x14ac:dyDescent="0.3">
      <c r="A1151" s="3" t="s">
        <v>2403</v>
      </c>
      <c r="B1151" s="3" t="s">
        <v>2404</v>
      </c>
      <c r="C1151" s="3" t="s">
        <v>1859</v>
      </c>
      <c r="D1151" s="53">
        <v>2100000</v>
      </c>
      <c r="E1151" s="53">
        <v>2100000</v>
      </c>
      <c r="F1151" s="53">
        <v>0</v>
      </c>
      <c r="G1151" s="53">
        <v>0</v>
      </c>
      <c r="H1151" s="53">
        <v>0</v>
      </c>
      <c r="I1151" s="53">
        <v>1820533.32</v>
      </c>
      <c r="J1151" s="53">
        <v>86.692062857142858</v>
      </c>
      <c r="K1151" s="53">
        <v>0</v>
      </c>
      <c r="L1151" s="53">
        <v>0</v>
      </c>
      <c r="M1151" s="53">
        <v>1820533.32</v>
      </c>
      <c r="N1151" s="53">
        <v>0</v>
      </c>
      <c r="O1151" s="53">
        <v>1820533.32</v>
      </c>
      <c r="P1151" s="53">
        <v>0</v>
      </c>
      <c r="Q1151" s="53">
        <v>0</v>
      </c>
      <c r="R1151" s="53">
        <v>0</v>
      </c>
      <c r="S1151" s="3" t="s">
        <v>1355</v>
      </c>
      <c r="T1151" s="3" t="s">
        <v>162</v>
      </c>
      <c r="U1151" s="3" t="s">
        <v>163</v>
      </c>
      <c r="V1151" s="3" t="s">
        <v>162</v>
      </c>
      <c r="W1151" s="3" t="s">
        <v>33</v>
      </c>
      <c r="X1151" s="3" t="s">
        <v>164</v>
      </c>
      <c r="Y1151" s="3" t="s">
        <v>35</v>
      </c>
      <c r="Z1151" s="54">
        <v>45383</v>
      </c>
      <c r="AA1151" s="54">
        <v>45747</v>
      </c>
      <c r="AB1151" s="3" t="s">
        <v>36</v>
      </c>
      <c r="AC1151" s="53">
        <v>2100000</v>
      </c>
      <c r="AD1151" s="3" t="s">
        <v>163</v>
      </c>
      <c r="AE1151" s="3" t="s">
        <v>37</v>
      </c>
    </row>
    <row r="1152" spans="1:31" x14ac:dyDescent="0.3">
      <c r="A1152" s="3" t="s">
        <v>2435</v>
      </c>
      <c r="B1152" s="3" t="s">
        <v>2436</v>
      </c>
      <c r="C1152" s="3" t="s">
        <v>1858</v>
      </c>
      <c r="D1152" s="53">
        <v>6000000</v>
      </c>
      <c r="E1152" s="53">
        <v>6000000</v>
      </c>
      <c r="F1152" s="53">
        <v>3920</v>
      </c>
      <c r="G1152" s="53">
        <v>0</v>
      </c>
      <c r="H1152" s="53">
        <v>0</v>
      </c>
      <c r="I1152" s="53">
        <v>5345715.6900000004</v>
      </c>
      <c r="J1152" s="53">
        <v>89.095261500000007</v>
      </c>
      <c r="K1152" s="53">
        <v>0</v>
      </c>
      <c r="L1152" s="53">
        <v>0</v>
      </c>
      <c r="M1152" s="53">
        <v>5140866.8099999996</v>
      </c>
      <c r="N1152" s="53">
        <v>204848.88</v>
      </c>
      <c r="O1152" s="53">
        <v>5349635.6900000004</v>
      </c>
      <c r="P1152" s="53">
        <v>0</v>
      </c>
      <c r="Q1152" s="53">
        <v>0</v>
      </c>
      <c r="R1152" s="53">
        <v>0</v>
      </c>
      <c r="S1152" s="3" t="s">
        <v>1231</v>
      </c>
      <c r="T1152" s="3" t="s">
        <v>51</v>
      </c>
      <c r="U1152" s="3" t="s">
        <v>52</v>
      </c>
      <c r="V1152" s="3" t="s">
        <v>51</v>
      </c>
      <c r="W1152" s="3" t="s">
        <v>33</v>
      </c>
      <c r="X1152" s="3" t="s">
        <v>53</v>
      </c>
      <c r="Y1152" s="3" t="s">
        <v>35</v>
      </c>
      <c r="Z1152" s="54">
        <v>45444</v>
      </c>
      <c r="AA1152" s="54">
        <v>46203</v>
      </c>
      <c r="AB1152" s="3" t="s">
        <v>36</v>
      </c>
      <c r="AC1152" s="53">
        <v>10000000</v>
      </c>
      <c r="AD1152" s="3" t="s">
        <v>52</v>
      </c>
      <c r="AE1152" s="3" t="s">
        <v>45</v>
      </c>
    </row>
    <row r="1153" spans="1:31" x14ac:dyDescent="0.3">
      <c r="A1153" s="3" t="s">
        <v>2662</v>
      </c>
      <c r="B1153" s="3" t="s">
        <v>2663</v>
      </c>
      <c r="C1153" s="3" t="s">
        <v>1853</v>
      </c>
      <c r="D1153" s="53">
        <v>1200000</v>
      </c>
      <c r="E1153" s="53">
        <v>1200000</v>
      </c>
      <c r="F1153" s="53">
        <v>10069.540000000001</v>
      </c>
      <c r="G1153" s="53">
        <v>0</v>
      </c>
      <c r="H1153" s="53">
        <v>0</v>
      </c>
      <c r="I1153" s="53">
        <v>1189061.44</v>
      </c>
      <c r="J1153" s="53">
        <v>99.088453333333334</v>
      </c>
      <c r="K1153" s="53">
        <v>0</v>
      </c>
      <c r="L1153" s="53">
        <v>0</v>
      </c>
      <c r="M1153" s="53">
        <v>1189061.44</v>
      </c>
      <c r="N1153" s="53">
        <v>0</v>
      </c>
      <c r="O1153" s="53">
        <v>1199130.98</v>
      </c>
      <c r="P1153" s="53">
        <v>0</v>
      </c>
      <c r="Q1153" s="53">
        <v>0</v>
      </c>
      <c r="R1153" s="53">
        <v>0</v>
      </c>
      <c r="S1153" s="3" t="s">
        <v>391</v>
      </c>
      <c r="T1153" s="3" t="s">
        <v>31</v>
      </c>
      <c r="U1153" s="3" t="s">
        <v>32</v>
      </c>
      <c r="V1153" s="3" t="s">
        <v>31</v>
      </c>
      <c r="W1153" s="3" t="s">
        <v>33</v>
      </c>
      <c r="X1153" s="3" t="s">
        <v>34</v>
      </c>
      <c r="Y1153" s="3" t="s">
        <v>35</v>
      </c>
      <c r="Z1153" s="54">
        <v>45476</v>
      </c>
      <c r="AA1153" s="54">
        <v>46112</v>
      </c>
      <c r="AB1153" s="3" t="s">
        <v>36</v>
      </c>
      <c r="AC1153" s="53">
        <v>1200000</v>
      </c>
      <c r="AD1153" s="3" t="s">
        <v>32</v>
      </c>
      <c r="AE1153" s="3" t="s">
        <v>45</v>
      </c>
    </row>
    <row r="1154" spans="1:31" x14ac:dyDescent="0.3">
      <c r="A1154" s="3" t="s">
        <v>2431</v>
      </c>
      <c r="B1154" s="3" t="s">
        <v>2432</v>
      </c>
      <c r="C1154" s="3" t="s">
        <v>1853</v>
      </c>
      <c r="D1154" s="53">
        <v>952000</v>
      </c>
      <c r="E1154" s="53">
        <v>952000</v>
      </c>
      <c r="F1154" s="53">
        <v>0</v>
      </c>
      <c r="G1154" s="53">
        <v>0</v>
      </c>
      <c r="H1154" s="53">
        <v>0</v>
      </c>
      <c r="I1154" s="53">
        <v>889249.22</v>
      </c>
      <c r="J1154" s="53">
        <v>93.408531512605038</v>
      </c>
      <c r="K1154" s="53">
        <v>0</v>
      </c>
      <c r="L1154" s="53">
        <v>0</v>
      </c>
      <c r="M1154" s="53">
        <v>889249.22</v>
      </c>
      <c r="N1154" s="53">
        <v>0</v>
      </c>
      <c r="O1154" s="53">
        <v>889249.22</v>
      </c>
      <c r="P1154" s="53">
        <v>0</v>
      </c>
      <c r="Q1154" s="53">
        <v>0</v>
      </c>
      <c r="R1154" s="53">
        <v>0</v>
      </c>
      <c r="S1154" s="3" t="s">
        <v>391</v>
      </c>
      <c r="T1154" s="3" t="s">
        <v>31</v>
      </c>
      <c r="U1154" s="3" t="s">
        <v>32</v>
      </c>
      <c r="V1154" s="3" t="s">
        <v>31</v>
      </c>
      <c r="W1154" s="3" t="s">
        <v>33</v>
      </c>
      <c r="X1154" s="3" t="s">
        <v>34</v>
      </c>
      <c r="Y1154" s="3" t="s">
        <v>35</v>
      </c>
      <c r="Z1154" s="54">
        <v>45383</v>
      </c>
      <c r="AA1154" s="54">
        <v>46112</v>
      </c>
      <c r="AB1154" s="3" t="s">
        <v>36</v>
      </c>
      <c r="AC1154" s="53">
        <v>952000</v>
      </c>
      <c r="AD1154" s="3" t="s">
        <v>32</v>
      </c>
      <c r="AE1154" s="3" t="s">
        <v>45</v>
      </c>
    </row>
    <row r="1155" spans="1:31" x14ac:dyDescent="0.3">
      <c r="A1155" s="3" t="s">
        <v>2433</v>
      </c>
      <c r="B1155" s="3" t="s">
        <v>2434</v>
      </c>
      <c r="C1155" s="3" t="s">
        <v>1855</v>
      </c>
      <c r="D1155" s="53">
        <v>2237000</v>
      </c>
      <c r="E1155" s="53">
        <v>2237000</v>
      </c>
      <c r="F1155" s="53">
        <v>408082.92</v>
      </c>
      <c r="G1155" s="53">
        <v>0</v>
      </c>
      <c r="H1155" s="53">
        <v>0</v>
      </c>
      <c r="I1155" s="53">
        <v>1386601.48</v>
      </c>
      <c r="J1155" s="53">
        <v>61.984867232901209</v>
      </c>
      <c r="K1155" s="53">
        <v>0</v>
      </c>
      <c r="L1155" s="53">
        <v>0</v>
      </c>
      <c r="M1155" s="53">
        <v>1386601.48</v>
      </c>
      <c r="N1155" s="53">
        <v>0</v>
      </c>
      <c r="O1155" s="53">
        <v>1794684.4</v>
      </c>
      <c r="P1155" s="53">
        <v>0</v>
      </c>
      <c r="Q1155" s="53">
        <v>0</v>
      </c>
      <c r="R1155" s="53">
        <v>0</v>
      </c>
      <c r="S1155" s="3" t="s">
        <v>286</v>
      </c>
      <c r="T1155" s="3" t="s">
        <v>57</v>
      </c>
      <c r="U1155" s="3" t="s">
        <v>58</v>
      </c>
      <c r="V1155" s="3" t="s">
        <v>57</v>
      </c>
      <c r="W1155" s="3" t="s">
        <v>33</v>
      </c>
      <c r="X1155" s="3" t="s">
        <v>59</v>
      </c>
      <c r="Y1155" s="3" t="s">
        <v>35</v>
      </c>
      <c r="Z1155" s="54">
        <v>45447</v>
      </c>
      <c r="AA1155" s="54">
        <v>46112</v>
      </c>
      <c r="AB1155" s="3" t="s">
        <v>36</v>
      </c>
      <c r="AC1155" s="53">
        <v>2237000</v>
      </c>
      <c r="AD1155" s="3" t="s">
        <v>58</v>
      </c>
      <c r="AE1155" s="3" t="s">
        <v>45</v>
      </c>
    </row>
    <row r="1156" spans="1:31" x14ac:dyDescent="0.3">
      <c r="A1156" s="3" t="s">
        <v>2446</v>
      </c>
      <c r="B1156" s="3" t="s">
        <v>2447</v>
      </c>
      <c r="C1156" s="3" t="s">
        <v>1853</v>
      </c>
      <c r="D1156" s="53">
        <v>2500000</v>
      </c>
      <c r="E1156" s="53">
        <v>2500000</v>
      </c>
      <c r="F1156" s="53">
        <v>418582.52</v>
      </c>
      <c r="G1156" s="53">
        <v>0</v>
      </c>
      <c r="H1156" s="53">
        <v>0</v>
      </c>
      <c r="I1156" s="53">
        <v>0</v>
      </c>
      <c r="J1156" s="53">
        <v>0</v>
      </c>
      <c r="K1156" s="53">
        <v>0</v>
      </c>
      <c r="L1156" s="53">
        <v>0</v>
      </c>
      <c r="M1156" s="53">
        <v>0</v>
      </c>
      <c r="N1156" s="53">
        <v>0</v>
      </c>
      <c r="O1156" s="53">
        <v>418582.52</v>
      </c>
      <c r="P1156" s="53">
        <v>0</v>
      </c>
      <c r="Q1156" s="53">
        <v>0</v>
      </c>
      <c r="R1156" s="53">
        <v>0</v>
      </c>
      <c r="S1156" s="3" t="s">
        <v>391</v>
      </c>
      <c r="T1156" s="3" t="s">
        <v>31</v>
      </c>
      <c r="U1156" s="3" t="s">
        <v>32</v>
      </c>
      <c r="V1156" s="3" t="s">
        <v>31</v>
      </c>
      <c r="W1156" s="3" t="s">
        <v>33</v>
      </c>
      <c r="X1156" s="3" t="s">
        <v>34</v>
      </c>
      <c r="Y1156" s="3" t="s">
        <v>35</v>
      </c>
      <c r="Z1156" s="54">
        <v>45383</v>
      </c>
      <c r="AA1156" s="54">
        <v>46112</v>
      </c>
      <c r="AB1156" s="3" t="s">
        <v>36</v>
      </c>
      <c r="AC1156" s="53">
        <v>2500000</v>
      </c>
      <c r="AD1156" s="3" t="s">
        <v>32</v>
      </c>
      <c r="AE1156" s="3" t="s">
        <v>45</v>
      </c>
    </row>
    <row r="1157" spans="1:31" x14ac:dyDescent="0.3">
      <c r="A1157" s="3" t="s">
        <v>2444</v>
      </c>
      <c r="B1157" s="3" t="s">
        <v>2445</v>
      </c>
      <c r="C1157" s="3" t="s">
        <v>1853</v>
      </c>
      <c r="D1157" s="53">
        <v>900000</v>
      </c>
      <c r="E1157" s="53">
        <v>900000</v>
      </c>
      <c r="F1157" s="53">
        <v>0</v>
      </c>
      <c r="G1157" s="53">
        <v>0</v>
      </c>
      <c r="H1157" s="53">
        <v>0</v>
      </c>
      <c r="I1157" s="53">
        <v>890105.38</v>
      </c>
      <c r="J1157" s="53">
        <v>98.900597777777776</v>
      </c>
      <c r="K1157" s="53">
        <v>0</v>
      </c>
      <c r="L1157" s="53">
        <v>0</v>
      </c>
      <c r="M1157" s="53">
        <v>890105.38</v>
      </c>
      <c r="N1157" s="53">
        <v>0</v>
      </c>
      <c r="O1157" s="53">
        <v>890105.38</v>
      </c>
      <c r="P1157" s="53">
        <v>0</v>
      </c>
      <c r="Q1157" s="53">
        <v>0</v>
      </c>
      <c r="R1157" s="53">
        <v>0</v>
      </c>
      <c r="S1157" s="3" t="s">
        <v>391</v>
      </c>
      <c r="T1157" s="3" t="s">
        <v>31</v>
      </c>
      <c r="U1157" s="3" t="s">
        <v>32</v>
      </c>
      <c r="V1157" s="3" t="s">
        <v>31</v>
      </c>
      <c r="W1157" s="3" t="s">
        <v>33</v>
      </c>
      <c r="X1157" s="3" t="s">
        <v>34</v>
      </c>
      <c r="Y1157" s="3" t="s">
        <v>35</v>
      </c>
      <c r="Z1157" s="54">
        <v>45383</v>
      </c>
      <c r="AA1157" s="54">
        <v>46112</v>
      </c>
      <c r="AB1157" s="3" t="s">
        <v>36</v>
      </c>
      <c r="AC1157" s="53">
        <v>900000</v>
      </c>
      <c r="AD1157" s="3" t="s">
        <v>32</v>
      </c>
      <c r="AE1157" s="3" t="s">
        <v>45</v>
      </c>
    </row>
    <row r="1158" spans="1:31" x14ac:dyDescent="0.3">
      <c r="A1158" s="3" t="s">
        <v>2474</v>
      </c>
      <c r="B1158" s="3" t="s">
        <v>2475</v>
      </c>
      <c r="C1158" s="3" t="s">
        <v>1853</v>
      </c>
      <c r="D1158" s="53">
        <v>800000</v>
      </c>
      <c r="E1158" s="53">
        <v>800000</v>
      </c>
      <c r="F1158" s="53">
        <v>0</v>
      </c>
      <c r="G1158" s="53">
        <v>0</v>
      </c>
      <c r="H1158" s="53">
        <v>0</v>
      </c>
      <c r="I1158" s="53">
        <v>796282.39</v>
      </c>
      <c r="J1158" s="53">
        <v>99.535298749999995</v>
      </c>
      <c r="K1158" s="53">
        <v>0</v>
      </c>
      <c r="L1158" s="53">
        <v>0</v>
      </c>
      <c r="M1158" s="53">
        <v>796282.39</v>
      </c>
      <c r="N1158" s="53">
        <v>0</v>
      </c>
      <c r="O1158" s="53">
        <v>796282.39</v>
      </c>
      <c r="P1158" s="53">
        <v>0</v>
      </c>
      <c r="Q1158" s="53">
        <v>0</v>
      </c>
      <c r="R1158" s="53">
        <v>0</v>
      </c>
      <c r="S1158" s="3" t="s">
        <v>391</v>
      </c>
      <c r="T1158" s="3" t="s">
        <v>31</v>
      </c>
      <c r="U1158" s="3" t="s">
        <v>32</v>
      </c>
      <c r="V1158" s="3" t="s">
        <v>31</v>
      </c>
      <c r="W1158" s="3" t="s">
        <v>33</v>
      </c>
      <c r="X1158" s="3" t="s">
        <v>34</v>
      </c>
      <c r="Y1158" s="3" t="s">
        <v>35</v>
      </c>
      <c r="Z1158" s="54">
        <v>45383</v>
      </c>
      <c r="AA1158" s="54">
        <v>46112</v>
      </c>
      <c r="AB1158" s="3" t="s">
        <v>36</v>
      </c>
      <c r="AC1158" s="53">
        <v>800000</v>
      </c>
      <c r="AD1158" s="3" t="s">
        <v>32</v>
      </c>
      <c r="AE1158" s="3" t="s">
        <v>37</v>
      </c>
    </row>
    <row r="1159" spans="1:31" x14ac:dyDescent="0.3">
      <c r="A1159" s="3" t="s">
        <v>2425</v>
      </c>
      <c r="B1159" s="3" t="s">
        <v>2426</v>
      </c>
      <c r="C1159" s="3" t="s">
        <v>1859</v>
      </c>
      <c r="D1159" s="53">
        <v>7965001</v>
      </c>
      <c r="E1159" s="53">
        <v>7965001</v>
      </c>
      <c r="F1159" s="53">
        <v>0</v>
      </c>
      <c r="G1159" s="53">
        <v>0</v>
      </c>
      <c r="H1159" s="53">
        <v>0</v>
      </c>
      <c r="I1159" s="53">
        <v>7963569.4000000004</v>
      </c>
      <c r="J1159" s="53">
        <v>99.982026367604988</v>
      </c>
      <c r="K1159" s="53">
        <v>0</v>
      </c>
      <c r="L1159" s="53">
        <v>0</v>
      </c>
      <c r="M1159" s="53">
        <v>7963569.4000000004</v>
      </c>
      <c r="N1159" s="53">
        <v>0</v>
      </c>
      <c r="O1159" s="53">
        <v>7963569.4000000004</v>
      </c>
      <c r="P1159" s="53">
        <v>0</v>
      </c>
      <c r="Q1159" s="53">
        <v>0</v>
      </c>
      <c r="R1159" s="53">
        <v>0</v>
      </c>
      <c r="S1159" s="3" t="s">
        <v>1355</v>
      </c>
      <c r="T1159" s="3" t="s">
        <v>162</v>
      </c>
      <c r="U1159" s="3" t="s">
        <v>163</v>
      </c>
      <c r="V1159" s="3" t="s">
        <v>162</v>
      </c>
      <c r="W1159" s="3" t="s">
        <v>33</v>
      </c>
      <c r="X1159" s="3" t="s">
        <v>164</v>
      </c>
      <c r="Y1159" s="3" t="s">
        <v>35</v>
      </c>
      <c r="Z1159" s="54">
        <v>45383</v>
      </c>
      <c r="AA1159" s="54">
        <v>45747</v>
      </c>
      <c r="AB1159" s="3" t="s">
        <v>36</v>
      </c>
      <c r="AC1159" s="53">
        <v>12765000</v>
      </c>
      <c r="AD1159" s="3" t="s">
        <v>163</v>
      </c>
      <c r="AE1159" s="3" t="s">
        <v>37</v>
      </c>
    </row>
    <row r="1160" spans="1:31" x14ac:dyDescent="0.3">
      <c r="A1160" s="3" t="s">
        <v>2448</v>
      </c>
      <c r="B1160" s="3" t="s">
        <v>2449</v>
      </c>
      <c r="C1160" s="3" t="s">
        <v>1855</v>
      </c>
      <c r="D1160" s="53">
        <v>10000000</v>
      </c>
      <c r="E1160" s="53">
        <v>10000000</v>
      </c>
      <c r="F1160" s="53">
        <v>2009617.77</v>
      </c>
      <c r="G1160" s="53">
        <v>0</v>
      </c>
      <c r="H1160" s="53">
        <v>0</v>
      </c>
      <c r="I1160" s="53">
        <v>766164.23</v>
      </c>
      <c r="J1160" s="53">
        <v>7.6616422999999996</v>
      </c>
      <c r="K1160" s="53">
        <v>0</v>
      </c>
      <c r="L1160" s="53">
        <v>0</v>
      </c>
      <c r="M1160" s="53">
        <v>152784.74</v>
      </c>
      <c r="N1160" s="53">
        <v>613379.49</v>
      </c>
      <c r="O1160" s="53">
        <v>2775782</v>
      </c>
      <c r="P1160" s="53">
        <v>0</v>
      </c>
      <c r="Q1160" s="53">
        <v>0</v>
      </c>
      <c r="R1160" s="53">
        <v>0</v>
      </c>
      <c r="S1160" s="3" t="s">
        <v>286</v>
      </c>
      <c r="T1160" s="3" t="s">
        <v>57</v>
      </c>
      <c r="U1160" s="3" t="s">
        <v>58</v>
      </c>
      <c r="V1160" s="3" t="s">
        <v>57</v>
      </c>
      <c r="W1160" s="3" t="s">
        <v>33</v>
      </c>
      <c r="X1160" s="3" t="s">
        <v>59</v>
      </c>
      <c r="Y1160" s="3" t="s">
        <v>784</v>
      </c>
      <c r="Z1160" s="54">
        <v>45448</v>
      </c>
      <c r="AA1160" s="54">
        <v>46387</v>
      </c>
      <c r="AB1160" s="3" t="s">
        <v>36</v>
      </c>
      <c r="AC1160" s="53">
        <v>10000000</v>
      </c>
      <c r="AD1160" s="3" t="s">
        <v>58</v>
      </c>
      <c r="AE1160" s="3" t="s">
        <v>45</v>
      </c>
    </row>
    <row r="1161" spans="1:31" x14ac:dyDescent="0.3">
      <c r="A1161" s="3" t="s">
        <v>2450</v>
      </c>
      <c r="B1161" s="3" t="s">
        <v>2451</v>
      </c>
      <c r="C1161" s="3" t="s">
        <v>1840</v>
      </c>
      <c r="D1161" s="53">
        <v>15000000</v>
      </c>
      <c r="E1161" s="53">
        <v>15000000</v>
      </c>
      <c r="F1161" s="53">
        <v>2913323.75</v>
      </c>
      <c r="G1161" s="53">
        <v>0</v>
      </c>
      <c r="H1161" s="53">
        <v>0</v>
      </c>
      <c r="I1161" s="53">
        <v>11795838.57</v>
      </c>
      <c r="J1161" s="53">
        <v>78.638923800000001</v>
      </c>
      <c r="K1161" s="53">
        <v>0</v>
      </c>
      <c r="L1161" s="53">
        <v>0</v>
      </c>
      <c r="M1161" s="53">
        <v>8895641.8300000001</v>
      </c>
      <c r="N1161" s="53">
        <v>2900196.74</v>
      </c>
      <c r="O1161" s="53">
        <v>14709162.32</v>
      </c>
      <c r="P1161" s="53">
        <v>0</v>
      </c>
      <c r="Q1161" s="53">
        <v>0</v>
      </c>
      <c r="R1161" s="53">
        <v>0</v>
      </c>
      <c r="S1161" s="3" t="s">
        <v>286</v>
      </c>
      <c r="T1161" s="3" t="s">
        <v>57</v>
      </c>
      <c r="U1161" s="3" t="s">
        <v>58</v>
      </c>
      <c r="V1161" s="3" t="s">
        <v>57</v>
      </c>
      <c r="W1161" s="3" t="s">
        <v>33</v>
      </c>
      <c r="X1161" s="3" t="s">
        <v>59</v>
      </c>
      <c r="Y1161" s="3" t="s">
        <v>83</v>
      </c>
      <c r="Z1161" s="54">
        <v>45448</v>
      </c>
      <c r="AA1161" s="54">
        <v>46387</v>
      </c>
      <c r="AB1161" s="3" t="s">
        <v>36</v>
      </c>
      <c r="AC1161" s="53">
        <v>15000000</v>
      </c>
      <c r="AD1161" s="3" t="s">
        <v>58</v>
      </c>
      <c r="AE1161" s="3" t="s">
        <v>45</v>
      </c>
    </row>
    <row r="1162" spans="1:31" x14ac:dyDescent="0.3">
      <c r="A1162" s="3" t="s">
        <v>2458</v>
      </c>
      <c r="B1162" s="3" t="s">
        <v>2459</v>
      </c>
      <c r="C1162" s="3" t="s">
        <v>1855</v>
      </c>
      <c r="D1162" s="53">
        <v>400000</v>
      </c>
      <c r="E1162" s="53">
        <v>400000</v>
      </c>
      <c r="F1162" s="53">
        <v>0</v>
      </c>
      <c r="G1162" s="53">
        <v>0</v>
      </c>
      <c r="H1162" s="53">
        <v>0</v>
      </c>
      <c r="I1162" s="53">
        <v>238634.08</v>
      </c>
      <c r="J1162" s="53">
        <v>59.658519999999996</v>
      </c>
      <c r="K1162" s="53">
        <v>0</v>
      </c>
      <c r="L1162" s="53">
        <v>0</v>
      </c>
      <c r="M1162" s="53">
        <v>238634.08</v>
      </c>
      <c r="N1162" s="53">
        <v>0</v>
      </c>
      <c r="O1162" s="53">
        <v>238634.08</v>
      </c>
      <c r="P1162" s="53">
        <v>0</v>
      </c>
      <c r="Q1162" s="53">
        <v>0</v>
      </c>
      <c r="R1162" s="53">
        <v>0</v>
      </c>
      <c r="S1162" s="3" t="s">
        <v>286</v>
      </c>
      <c r="T1162" s="3" t="s">
        <v>57</v>
      </c>
      <c r="U1162" s="3" t="s">
        <v>58</v>
      </c>
      <c r="V1162" s="3" t="s">
        <v>57</v>
      </c>
      <c r="W1162" s="3" t="s">
        <v>33</v>
      </c>
      <c r="X1162" s="3" t="s">
        <v>59</v>
      </c>
      <c r="Y1162" s="3" t="s">
        <v>35</v>
      </c>
      <c r="Z1162" s="54">
        <v>45448</v>
      </c>
      <c r="AA1162" s="54">
        <v>45930</v>
      </c>
      <c r="AB1162" s="3" t="s">
        <v>36</v>
      </c>
      <c r="AC1162" s="53">
        <v>400000</v>
      </c>
      <c r="AD1162" s="3" t="s">
        <v>58</v>
      </c>
      <c r="AE1162" s="3" t="s">
        <v>37</v>
      </c>
    </row>
    <row r="1163" spans="1:31" x14ac:dyDescent="0.3">
      <c r="A1163" s="3" t="s">
        <v>2472</v>
      </c>
      <c r="B1163" s="3" t="s">
        <v>2473</v>
      </c>
      <c r="C1163" s="3" t="s">
        <v>1860</v>
      </c>
      <c r="D1163" s="53">
        <v>12000000</v>
      </c>
      <c r="E1163" s="53">
        <v>12000000</v>
      </c>
      <c r="F1163" s="53">
        <v>2040896.92</v>
      </c>
      <c r="G1163" s="53">
        <v>0</v>
      </c>
      <c r="H1163" s="53">
        <v>0</v>
      </c>
      <c r="I1163" s="53">
        <v>9122626.3599999994</v>
      </c>
      <c r="J1163" s="53">
        <v>76.021886333333327</v>
      </c>
      <c r="K1163" s="53">
        <v>0</v>
      </c>
      <c r="L1163" s="53">
        <v>0</v>
      </c>
      <c r="M1163" s="53">
        <v>7863657.9000000004</v>
      </c>
      <c r="N1163" s="53">
        <v>1258968.46</v>
      </c>
      <c r="O1163" s="53">
        <v>11163523.279999999</v>
      </c>
      <c r="P1163" s="53">
        <v>0</v>
      </c>
      <c r="Q1163" s="53">
        <v>0</v>
      </c>
      <c r="R1163" s="53">
        <v>0</v>
      </c>
      <c r="S1163" s="3" t="s">
        <v>111</v>
      </c>
      <c r="T1163" s="3" t="s">
        <v>112</v>
      </c>
      <c r="U1163" s="3" t="s">
        <v>113</v>
      </c>
      <c r="V1163" s="3" t="s">
        <v>112</v>
      </c>
      <c r="W1163" s="3" t="s">
        <v>33</v>
      </c>
      <c r="X1163" s="3" t="s">
        <v>114</v>
      </c>
      <c r="Y1163" s="3" t="s">
        <v>35</v>
      </c>
      <c r="Z1163" s="54">
        <v>45448</v>
      </c>
      <c r="AA1163" s="54">
        <v>46112</v>
      </c>
      <c r="AB1163" s="3" t="s">
        <v>36</v>
      </c>
      <c r="AC1163" s="53">
        <v>12000000</v>
      </c>
      <c r="AD1163" s="3" t="s">
        <v>113</v>
      </c>
      <c r="AE1163" s="3" t="s">
        <v>45</v>
      </c>
    </row>
    <row r="1164" spans="1:31" x14ac:dyDescent="0.3">
      <c r="A1164" s="3" t="s">
        <v>2576</v>
      </c>
      <c r="B1164" s="3" t="s">
        <v>2577</v>
      </c>
      <c r="C1164" s="3" t="s">
        <v>1858</v>
      </c>
      <c r="D1164" s="53">
        <v>2700000</v>
      </c>
      <c r="E1164" s="53">
        <v>2700000</v>
      </c>
      <c r="F1164" s="53">
        <v>456593.52</v>
      </c>
      <c r="G1164" s="53">
        <v>0</v>
      </c>
      <c r="H1164" s="53">
        <v>0</v>
      </c>
      <c r="I1164" s="53">
        <v>1781193.34</v>
      </c>
      <c r="J1164" s="53">
        <v>65.970123703703706</v>
      </c>
      <c r="K1164" s="53">
        <v>0</v>
      </c>
      <c r="L1164" s="53">
        <v>0</v>
      </c>
      <c r="M1164" s="53">
        <v>1030581</v>
      </c>
      <c r="N1164" s="53">
        <v>750612.34</v>
      </c>
      <c r="O1164" s="53">
        <v>2237786.86</v>
      </c>
      <c r="P1164" s="53">
        <v>0</v>
      </c>
      <c r="Q1164" s="53">
        <v>0</v>
      </c>
      <c r="R1164" s="53">
        <v>0</v>
      </c>
      <c r="S1164" s="3" t="s">
        <v>1231</v>
      </c>
      <c r="T1164" s="3" t="s">
        <v>51</v>
      </c>
      <c r="U1164" s="3" t="s">
        <v>52</v>
      </c>
      <c r="V1164" s="3" t="s">
        <v>51</v>
      </c>
      <c r="W1164" s="3" t="s">
        <v>33</v>
      </c>
      <c r="X1164" s="3" t="s">
        <v>53</v>
      </c>
      <c r="Y1164" s="3" t="s">
        <v>35</v>
      </c>
      <c r="Z1164" s="54">
        <v>45444</v>
      </c>
      <c r="AA1164" s="54">
        <v>46387</v>
      </c>
      <c r="AB1164" s="3" t="s">
        <v>36</v>
      </c>
      <c r="AC1164" s="53">
        <v>2700000</v>
      </c>
      <c r="AD1164" s="3" t="s">
        <v>52</v>
      </c>
      <c r="AE1164" s="3" t="s">
        <v>45</v>
      </c>
    </row>
    <row r="1165" spans="1:31" x14ac:dyDescent="0.3">
      <c r="A1165" s="3" t="s">
        <v>2484</v>
      </c>
      <c r="B1165" s="3" t="s">
        <v>2485</v>
      </c>
      <c r="C1165" s="3" t="s">
        <v>1858</v>
      </c>
      <c r="D1165" s="53">
        <v>1400000</v>
      </c>
      <c r="E1165" s="53">
        <v>1400000</v>
      </c>
      <c r="F1165" s="53">
        <v>456593.52</v>
      </c>
      <c r="G1165" s="53">
        <v>0</v>
      </c>
      <c r="H1165" s="53">
        <v>0</v>
      </c>
      <c r="I1165" s="53">
        <v>192003.4</v>
      </c>
      <c r="J1165" s="53">
        <v>13.714528571428572</v>
      </c>
      <c r="K1165" s="53">
        <v>0</v>
      </c>
      <c r="L1165" s="53">
        <v>0</v>
      </c>
      <c r="M1165" s="53">
        <v>0</v>
      </c>
      <c r="N1165" s="53">
        <v>192003.4</v>
      </c>
      <c r="O1165" s="53">
        <v>648596.92000000004</v>
      </c>
      <c r="P1165" s="53">
        <v>0</v>
      </c>
      <c r="Q1165" s="53">
        <v>0</v>
      </c>
      <c r="R1165" s="53">
        <v>0</v>
      </c>
      <c r="S1165" s="3" t="s">
        <v>1231</v>
      </c>
      <c r="T1165" s="3" t="s">
        <v>51</v>
      </c>
      <c r="U1165" s="3" t="s">
        <v>52</v>
      </c>
      <c r="V1165" s="3" t="s">
        <v>51</v>
      </c>
      <c r="W1165" s="3" t="s">
        <v>33</v>
      </c>
      <c r="X1165" s="3" t="s">
        <v>53</v>
      </c>
      <c r="Y1165" s="3" t="s">
        <v>35</v>
      </c>
      <c r="Z1165" s="54">
        <v>45444</v>
      </c>
      <c r="AA1165" s="54">
        <v>46112</v>
      </c>
      <c r="AB1165" s="3" t="s">
        <v>36</v>
      </c>
      <c r="AC1165" s="53">
        <v>1400000</v>
      </c>
      <c r="AD1165" s="3" t="s">
        <v>52</v>
      </c>
      <c r="AE1165" s="3" t="s">
        <v>45</v>
      </c>
    </row>
    <row r="1166" spans="1:31" x14ac:dyDescent="0.3">
      <c r="A1166" s="3" t="s">
        <v>2480</v>
      </c>
      <c r="B1166" s="3" t="s">
        <v>2481</v>
      </c>
      <c r="C1166" s="3" t="s">
        <v>1858</v>
      </c>
      <c r="D1166" s="53">
        <v>1100000</v>
      </c>
      <c r="E1166" s="53">
        <v>1100000</v>
      </c>
      <c r="F1166" s="53">
        <v>0</v>
      </c>
      <c r="G1166" s="53">
        <v>0</v>
      </c>
      <c r="H1166" s="53">
        <v>0</v>
      </c>
      <c r="I1166" s="53">
        <v>879818.97</v>
      </c>
      <c r="J1166" s="53">
        <v>79.98354272727272</v>
      </c>
      <c r="K1166" s="53">
        <v>0</v>
      </c>
      <c r="L1166" s="53">
        <v>0</v>
      </c>
      <c r="M1166" s="53">
        <v>879818.97</v>
      </c>
      <c r="N1166" s="53">
        <v>0</v>
      </c>
      <c r="O1166" s="53">
        <v>879818.97</v>
      </c>
      <c r="P1166" s="53">
        <v>0</v>
      </c>
      <c r="Q1166" s="53">
        <v>0</v>
      </c>
      <c r="R1166" s="53">
        <v>0</v>
      </c>
      <c r="S1166" s="3" t="s">
        <v>1231</v>
      </c>
      <c r="T1166" s="3" t="s">
        <v>51</v>
      </c>
      <c r="U1166" s="3" t="s">
        <v>52</v>
      </c>
      <c r="V1166" s="3" t="s">
        <v>51</v>
      </c>
      <c r="W1166" s="3" t="s">
        <v>33</v>
      </c>
      <c r="X1166" s="3" t="s">
        <v>53</v>
      </c>
      <c r="Y1166" s="3" t="s">
        <v>35</v>
      </c>
      <c r="Z1166" s="54">
        <v>45444</v>
      </c>
      <c r="AA1166" s="54">
        <v>46112</v>
      </c>
      <c r="AB1166" s="3" t="s">
        <v>36</v>
      </c>
      <c r="AC1166" s="53">
        <v>1100000</v>
      </c>
      <c r="AD1166" s="3" t="s">
        <v>52</v>
      </c>
      <c r="AE1166" s="3" t="s">
        <v>37</v>
      </c>
    </row>
    <row r="1167" spans="1:31" x14ac:dyDescent="0.3">
      <c r="A1167" s="3" t="s">
        <v>2476</v>
      </c>
      <c r="B1167" s="3" t="s">
        <v>2477</v>
      </c>
      <c r="C1167" s="3" t="s">
        <v>1853</v>
      </c>
      <c r="D1167" s="53">
        <v>1200000</v>
      </c>
      <c r="E1167" s="53">
        <v>1200000</v>
      </c>
      <c r="F1167" s="53">
        <v>0</v>
      </c>
      <c r="G1167" s="53">
        <v>0</v>
      </c>
      <c r="H1167" s="53">
        <v>0</v>
      </c>
      <c r="I1167" s="53">
        <v>1175857.17</v>
      </c>
      <c r="J1167" s="53">
        <v>97.988097499999995</v>
      </c>
      <c r="K1167" s="53">
        <v>0</v>
      </c>
      <c r="L1167" s="53">
        <v>0</v>
      </c>
      <c r="M1167" s="53">
        <v>1175857.17</v>
      </c>
      <c r="N1167" s="53">
        <v>0</v>
      </c>
      <c r="O1167" s="53">
        <v>1175857.17</v>
      </c>
      <c r="P1167" s="53">
        <v>0</v>
      </c>
      <c r="Q1167" s="53">
        <v>0</v>
      </c>
      <c r="R1167" s="53">
        <v>0</v>
      </c>
      <c r="S1167" s="3" t="s">
        <v>391</v>
      </c>
      <c r="T1167" s="3" t="s">
        <v>31</v>
      </c>
      <c r="U1167" s="3" t="s">
        <v>32</v>
      </c>
      <c r="V1167" s="3" t="s">
        <v>31</v>
      </c>
      <c r="W1167" s="3" t="s">
        <v>33</v>
      </c>
      <c r="X1167" s="3" t="s">
        <v>34</v>
      </c>
      <c r="Y1167" s="3" t="s">
        <v>44</v>
      </c>
      <c r="Z1167" s="54">
        <v>45383</v>
      </c>
      <c r="AA1167" s="54">
        <v>46112</v>
      </c>
      <c r="AB1167" s="3" t="s">
        <v>36</v>
      </c>
      <c r="AC1167" s="53">
        <v>1200000</v>
      </c>
      <c r="AD1167" s="3" t="s">
        <v>32</v>
      </c>
      <c r="AE1167" s="3" t="s">
        <v>37</v>
      </c>
    </row>
    <row r="1168" spans="1:31" x14ac:dyDescent="0.3">
      <c r="A1168" s="3" t="s">
        <v>2478</v>
      </c>
      <c r="B1168" s="3" t="s">
        <v>2479</v>
      </c>
      <c r="C1168" s="3" t="s">
        <v>1853</v>
      </c>
      <c r="D1168" s="53">
        <v>1200000</v>
      </c>
      <c r="E1168" s="53">
        <v>1200000</v>
      </c>
      <c r="F1168" s="53">
        <v>0</v>
      </c>
      <c r="G1168" s="53">
        <v>0</v>
      </c>
      <c r="H1168" s="53">
        <v>0</v>
      </c>
      <c r="I1168" s="53">
        <v>1167537.97</v>
      </c>
      <c r="J1168" s="53">
        <v>97.294830833333336</v>
      </c>
      <c r="K1168" s="53">
        <v>0</v>
      </c>
      <c r="L1168" s="53">
        <v>0</v>
      </c>
      <c r="M1168" s="53">
        <v>1167537.97</v>
      </c>
      <c r="N1168" s="53">
        <v>0</v>
      </c>
      <c r="O1168" s="53">
        <v>1167537.97</v>
      </c>
      <c r="P1168" s="53">
        <v>0</v>
      </c>
      <c r="Q1168" s="53">
        <v>0</v>
      </c>
      <c r="R1168" s="53">
        <v>0</v>
      </c>
      <c r="S1168" s="3" t="s">
        <v>391</v>
      </c>
      <c r="T1168" s="3" t="s">
        <v>31</v>
      </c>
      <c r="U1168" s="3" t="s">
        <v>32</v>
      </c>
      <c r="V1168" s="3" t="s">
        <v>31</v>
      </c>
      <c r="W1168" s="3" t="s">
        <v>33</v>
      </c>
      <c r="X1168" s="3" t="s">
        <v>34</v>
      </c>
      <c r="Y1168" s="3" t="s">
        <v>44</v>
      </c>
      <c r="Z1168" s="54">
        <v>45383</v>
      </c>
      <c r="AA1168" s="54">
        <v>46112</v>
      </c>
      <c r="AB1168" s="3" t="s">
        <v>36</v>
      </c>
      <c r="AC1168" s="53">
        <v>1200000</v>
      </c>
      <c r="AD1168" s="3" t="s">
        <v>32</v>
      </c>
      <c r="AE1168" s="3" t="s">
        <v>37</v>
      </c>
    </row>
    <row r="1169" spans="1:31" x14ac:dyDescent="0.3">
      <c r="A1169" s="3" t="s">
        <v>2442</v>
      </c>
      <c r="B1169" s="3" t="s">
        <v>2443</v>
      </c>
      <c r="C1169" s="3" t="s">
        <v>1858</v>
      </c>
      <c r="D1169" s="53">
        <v>2100000</v>
      </c>
      <c r="E1169" s="53">
        <v>2100000</v>
      </c>
      <c r="F1169" s="53">
        <v>0</v>
      </c>
      <c r="G1169" s="53">
        <v>0</v>
      </c>
      <c r="H1169" s="53">
        <v>0</v>
      </c>
      <c r="I1169" s="53">
        <v>1675195.36</v>
      </c>
      <c r="J1169" s="53">
        <v>79.77120761904763</v>
      </c>
      <c r="K1169" s="53">
        <v>0</v>
      </c>
      <c r="L1169" s="53">
        <v>0</v>
      </c>
      <c r="M1169" s="53">
        <v>1675195.36</v>
      </c>
      <c r="N1169" s="53">
        <v>0</v>
      </c>
      <c r="O1169" s="53">
        <v>1675195.36</v>
      </c>
      <c r="P1169" s="53">
        <v>0</v>
      </c>
      <c r="Q1169" s="53">
        <v>0</v>
      </c>
      <c r="R1169" s="53">
        <v>0</v>
      </c>
      <c r="S1169" s="3" t="s">
        <v>1231</v>
      </c>
      <c r="T1169" s="3" t="s">
        <v>51</v>
      </c>
      <c r="U1169" s="3" t="s">
        <v>52</v>
      </c>
      <c r="V1169" s="3" t="s">
        <v>51</v>
      </c>
      <c r="W1169" s="3" t="s">
        <v>33</v>
      </c>
      <c r="X1169" s="3" t="s">
        <v>53</v>
      </c>
      <c r="Y1169" s="3" t="s">
        <v>35</v>
      </c>
      <c r="Z1169" s="54">
        <v>45444</v>
      </c>
      <c r="AA1169" s="54">
        <v>46112</v>
      </c>
      <c r="AB1169" s="3" t="s">
        <v>36</v>
      </c>
      <c r="AC1169" s="53">
        <v>2100000</v>
      </c>
      <c r="AD1169" s="3" t="s">
        <v>52</v>
      </c>
      <c r="AE1169" s="3" t="s">
        <v>37</v>
      </c>
    </row>
    <row r="1170" spans="1:31" x14ac:dyDescent="0.3">
      <c r="A1170" s="3" t="s">
        <v>2470</v>
      </c>
      <c r="B1170" s="3" t="s">
        <v>2471</v>
      </c>
      <c r="C1170" s="3" t="s">
        <v>1858</v>
      </c>
      <c r="D1170" s="53">
        <v>2700000</v>
      </c>
      <c r="E1170" s="53">
        <v>2700000</v>
      </c>
      <c r="F1170" s="53">
        <v>3184.78</v>
      </c>
      <c r="G1170" s="53">
        <v>0</v>
      </c>
      <c r="H1170" s="53">
        <v>0</v>
      </c>
      <c r="I1170" s="53">
        <v>2687681.28</v>
      </c>
      <c r="J1170" s="53">
        <v>99.543751111111106</v>
      </c>
      <c r="K1170" s="53">
        <v>0</v>
      </c>
      <c r="L1170" s="53">
        <v>0</v>
      </c>
      <c r="M1170" s="53">
        <v>1865196.55</v>
      </c>
      <c r="N1170" s="53">
        <v>822484.73</v>
      </c>
      <c r="O1170" s="53">
        <v>2690866.06</v>
      </c>
      <c r="P1170" s="53">
        <v>0</v>
      </c>
      <c r="Q1170" s="53">
        <v>0</v>
      </c>
      <c r="R1170" s="53">
        <v>0</v>
      </c>
      <c r="S1170" s="3" t="s">
        <v>1231</v>
      </c>
      <c r="T1170" s="3" t="s">
        <v>51</v>
      </c>
      <c r="U1170" s="3" t="s">
        <v>52</v>
      </c>
      <c r="V1170" s="3" t="s">
        <v>51</v>
      </c>
      <c r="W1170" s="3" t="s">
        <v>33</v>
      </c>
      <c r="X1170" s="3" t="s">
        <v>53</v>
      </c>
      <c r="Y1170" s="3" t="s">
        <v>35</v>
      </c>
      <c r="Z1170" s="54">
        <v>45444</v>
      </c>
      <c r="AA1170" s="54">
        <v>46112</v>
      </c>
      <c r="AB1170" s="3" t="s">
        <v>36</v>
      </c>
      <c r="AC1170" s="53">
        <v>2700000</v>
      </c>
      <c r="AD1170" s="3" t="s">
        <v>52</v>
      </c>
      <c r="AE1170" s="3" t="s">
        <v>45</v>
      </c>
    </row>
    <row r="1171" spans="1:31" x14ac:dyDescent="0.3">
      <c r="A1171" s="3" t="s">
        <v>2482</v>
      </c>
      <c r="B1171" s="3" t="s">
        <v>2483</v>
      </c>
      <c r="C1171" s="3" t="s">
        <v>1858</v>
      </c>
      <c r="D1171" s="53">
        <v>2300000</v>
      </c>
      <c r="E1171" s="53">
        <v>2300000</v>
      </c>
      <c r="F1171" s="53">
        <v>1023131.4</v>
      </c>
      <c r="G1171" s="53">
        <v>0</v>
      </c>
      <c r="H1171" s="53">
        <v>0</v>
      </c>
      <c r="I1171" s="53">
        <v>1066136</v>
      </c>
      <c r="J1171" s="53">
        <v>46.353739130434782</v>
      </c>
      <c r="K1171" s="53">
        <v>0</v>
      </c>
      <c r="L1171" s="53">
        <v>0</v>
      </c>
      <c r="M1171" s="53">
        <v>1066136</v>
      </c>
      <c r="N1171" s="53">
        <v>0</v>
      </c>
      <c r="O1171" s="53">
        <v>2089267.4</v>
      </c>
      <c r="P1171" s="53">
        <v>0</v>
      </c>
      <c r="Q1171" s="53">
        <v>0</v>
      </c>
      <c r="R1171" s="53">
        <v>0</v>
      </c>
      <c r="S1171" s="3" t="s">
        <v>1231</v>
      </c>
      <c r="T1171" s="3" t="s">
        <v>51</v>
      </c>
      <c r="U1171" s="3" t="s">
        <v>52</v>
      </c>
      <c r="V1171" s="3" t="s">
        <v>51</v>
      </c>
      <c r="W1171" s="3" t="s">
        <v>33</v>
      </c>
      <c r="X1171" s="3" t="s">
        <v>53</v>
      </c>
      <c r="Y1171" s="3" t="s">
        <v>35</v>
      </c>
      <c r="Z1171" s="54">
        <v>45444</v>
      </c>
      <c r="AA1171" s="54">
        <v>46112</v>
      </c>
      <c r="AB1171" s="3" t="s">
        <v>36</v>
      </c>
      <c r="AC1171" s="53">
        <v>2300000</v>
      </c>
      <c r="AD1171" s="3" t="s">
        <v>52</v>
      </c>
      <c r="AE1171" s="3" t="s">
        <v>45</v>
      </c>
    </row>
    <row r="1172" spans="1:31" x14ac:dyDescent="0.3">
      <c r="A1172" s="3" t="s">
        <v>2440</v>
      </c>
      <c r="B1172" s="3" t="s">
        <v>2441</v>
      </c>
      <c r="C1172" s="3" t="s">
        <v>1860</v>
      </c>
      <c r="D1172" s="53">
        <v>4700000</v>
      </c>
      <c r="E1172" s="53">
        <v>4700000</v>
      </c>
      <c r="F1172" s="53">
        <v>0</v>
      </c>
      <c r="G1172" s="53">
        <v>0</v>
      </c>
      <c r="H1172" s="53">
        <v>0</v>
      </c>
      <c r="I1172" s="53">
        <v>4696262.5</v>
      </c>
      <c r="J1172" s="53">
        <v>99.920478723404258</v>
      </c>
      <c r="K1172" s="53">
        <v>0</v>
      </c>
      <c r="L1172" s="53">
        <v>0</v>
      </c>
      <c r="M1172" s="53">
        <v>4648277.7699999996</v>
      </c>
      <c r="N1172" s="53">
        <v>47984.73</v>
      </c>
      <c r="O1172" s="53">
        <v>4696262.5</v>
      </c>
      <c r="P1172" s="53">
        <v>0</v>
      </c>
      <c r="Q1172" s="53">
        <v>0</v>
      </c>
      <c r="R1172" s="53">
        <v>0</v>
      </c>
      <c r="S1172" s="3" t="s">
        <v>111</v>
      </c>
      <c r="T1172" s="3" t="s">
        <v>112</v>
      </c>
      <c r="U1172" s="3" t="s">
        <v>113</v>
      </c>
      <c r="V1172" s="3" t="s">
        <v>112</v>
      </c>
      <c r="W1172" s="3" t="s">
        <v>33</v>
      </c>
      <c r="X1172" s="3" t="s">
        <v>114</v>
      </c>
      <c r="Y1172" s="3" t="s">
        <v>35</v>
      </c>
      <c r="Z1172" s="54">
        <v>45449</v>
      </c>
      <c r="AA1172" s="54">
        <v>46112</v>
      </c>
      <c r="AB1172" s="3" t="s">
        <v>36</v>
      </c>
      <c r="AC1172" s="53">
        <v>4700000</v>
      </c>
      <c r="AD1172" s="3" t="s">
        <v>113</v>
      </c>
      <c r="AE1172" s="3" t="s">
        <v>2231</v>
      </c>
    </row>
    <row r="1173" spans="1:31" x14ac:dyDescent="0.3">
      <c r="A1173" s="3" t="s">
        <v>2468</v>
      </c>
      <c r="B1173" s="3" t="s">
        <v>2469</v>
      </c>
      <c r="C1173" s="3" t="s">
        <v>1858</v>
      </c>
      <c r="D1173" s="53">
        <v>1800000</v>
      </c>
      <c r="E1173" s="53">
        <v>1800000</v>
      </c>
      <c r="F1173" s="53">
        <v>456593.52</v>
      </c>
      <c r="G1173" s="53">
        <v>0</v>
      </c>
      <c r="H1173" s="53">
        <v>0</v>
      </c>
      <c r="I1173" s="53">
        <v>1119931.82</v>
      </c>
      <c r="J1173" s="53">
        <v>62.218434444444448</v>
      </c>
      <c r="K1173" s="53">
        <v>0</v>
      </c>
      <c r="L1173" s="53">
        <v>0</v>
      </c>
      <c r="M1173" s="53">
        <v>962336.07</v>
      </c>
      <c r="N1173" s="53">
        <v>157595.75</v>
      </c>
      <c r="O1173" s="53">
        <v>1576525.34</v>
      </c>
      <c r="P1173" s="53">
        <v>0</v>
      </c>
      <c r="Q1173" s="53">
        <v>0</v>
      </c>
      <c r="R1173" s="53">
        <v>0</v>
      </c>
      <c r="S1173" s="3" t="s">
        <v>1231</v>
      </c>
      <c r="T1173" s="3" t="s">
        <v>51</v>
      </c>
      <c r="U1173" s="3" t="s">
        <v>52</v>
      </c>
      <c r="V1173" s="3" t="s">
        <v>51</v>
      </c>
      <c r="W1173" s="3" t="s">
        <v>33</v>
      </c>
      <c r="X1173" s="3" t="s">
        <v>53</v>
      </c>
      <c r="Y1173" s="3" t="s">
        <v>35</v>
      </c>
      <c r="Z1173" s="54">
        <v>45444</v>
      </c>
      <c r="AA1173" s="54">
        <v>46112</v>
      </c>
      <c r="AB1173" s="3" t="s">
        <v>36</v>
      </c>
      <c r="AC1173" s="53">
        <v>1800000</v>
      </c>
      <c r="AD1173" s="3" t="s">
        <v>52</v>
      </c>
      <c r="AE1173" s="3" t="s">
        <v>45</v>
      </c>
    </row>
    <row r="1174" spans="1:31" x14ac:dyDescent="0.3">
      <c r="A1174" s="3" t="s">
        <v>2513</v>
      </c>
      <c r="B1174" s="3" t="s">
        <v>2514</v>
      </c>
      <c r="C1174" s="3" t="s">
        <v>1858</v>
      </c>
      <c r="D1174" s="53">
        <v>2100000</v>
      </c>
      <c r="E1174" s="53">
        <v>2100000</v>
      </c>
      <c r="F1174" s="53">
        <v>0</v>
      </c>
      <c r="G1174" s="53">
        <v>0</v>
      </c>
      <c r="H1174" s="53">
        <v>0</v>
      </c>
      <c r="I1174" s="53">
        <v>1679850</v>
      </c>
      <c r="J1174" s="53">
        <v>79.992857142857147</v>
      </c>
      <c r="K1174" s="53">
        <v>0</v>
      </c>
      <c r="L1174" s="53">
        <v>0</v>
      </c>
      <c r="M1174" s="53">
        <v>1679850</v>
      </c>
      <c r="N1174" s="53">
        <v>0</v>
      </c>
      <c r="O1174" s="53">
        <v>1679850</v>
      </c>
      <c r="P1174" s="53">
        <v>0</v>
      </c>
      <c r="Q1174" s="53">
        <v>0</v>
      </c>
      <c r="R1174" s="53">
        <v>0</v>
      </c>
      <c r="S1174" s="3" t="s">
        <v>1231</v>
      </c>
      <c r="T1174" s="3" t="s">
        <v>51</v>
      </c>
      <c r="U1174" s="3" t="s">
        <v>52</v>
      </c>
      <c r="V1174" s="3" t="s">
        <v>51</v>
      </c>
      <c r="W1174" s="3" t="s">
        <v>33</v>
      </c>
      <c r="X1174" s="3" t="s">
        <v>53</v>
      </c>
      <c r="Y1174" s="3" t="s">
        <v>35</v>
      </c>
      <c r="Z1174" s="54">
        <v>45444</v>
      </c>
      <c r="AA1174" s="54">
        <v>46112</v>
      </c>
      <c r="AB1174" s="3" t="s">
        <v>36</v>
      </c>
      <c r="AC1174" s="53">
        <v>2100000</v>
      </c>
      <c r="AD1174" s="3" t="s">
        <v>52</v>
      </c>
      <c r="AE1174" s="3" t="s">
        <v>37</v>
      </c>
    </row>
    <row r="1175" spans="1:31" x14ac:dyDescent="0.3">
      <c r="A1175" s="3" t="s">
        <v>2456</v>
      </c>
      <c r="B1175" s="3" t="s">
        <v>2457</v>
      </c>
      <c r="C1175" s="3" t="s">
        <v>1857</v>
      </c>
      <c r="D1175" s="53">
        <v>5000000</v>
      </c>
      <c r="E1175" s="53">
        <v>5000000</v>
      </c>
      <c r="F1175" s="53">
        <v>0</v>
      </c>
      <c r="G1175" s="53">
        <v>0</v>
      </c>
      <c r="H1175" s="53">
        <v>0</v>
      </c>
      <c r="I1175" s="53">
        <v>2111241.09</v>
      </c>
      <c r="J1175" s="53">
        <v>42.224821799999994</v>
      </c>
      <c r="K1175" s="53">
        <v>0</v>
      </c>
      <c r="L1175" s="53">
        <v>0</v>
      </c>
      <c r="M1175" s="53">
        <v>2111241.09</v>
      </c>
      <c r="N1175" s="53">
        <v>0</v>
      </c>
      <c r="O1175" s="53">
        <v>2111241.09</v>
      </c>
      <c r="P1175" s="53">
        <v>0</v>
      </c>
      <c r="Q1175" s="53">
        <v>0</v>
      </c>
      <c r="R1175" s="53">
        <v>0</v>
      </c>
      <c r="S1175" s="3" t="s">
        <v>2156</v>
      </c>
      <c r="T1175" s="3" t="s">
        <v>100</v>
      </c>
      <c r="U1175" s="3" t="s">
        <v>101</v>
      </c>
      <c r="V1175" s="3" t="s">
        <v>100</v>
      </c>
      <c r="W1175" s="3" t="s">
        <v>33</v>
      </c>
      <c r="X1175" s="3" t="s">
        <v>102</v>
      </c>
      <c r="Y1175" s="3" t="s">
        <v>83</v>
      </c>
      <c r="Z1175" s="54">
        <v>45444</v>
      </c>
      <c r="AA1175" s="54">
        <v>45838</v>
      </c>
      <c r="AB1175" s="3" t="s">
        <v>36</v>
      </c>
      <c r="AC1175" s="53">
        <v>5000000</v>
      </c>
      <c r="AD1175" s="3" t="s">
        <v>101</v>
      </c>
      <c r="AE1175" s="3" t="s">
        <v>45</v>
      </c>
    </row>
    <row r="1176" spans="1:31" x14ac:dyDescent="0.3">
      <c r="A1176" s="3" t="s">
        <v>2452</v>
      </c>
      <c r="B1176" s="3" t="s">
        <v>2453</v>
      </c>
      <c r="C1176" s="3" t="s">
        <v>1857</v>
      </c>
      <c r="D1176" s="53">
        <v>4700000</v>
      </c>
      <c r="E1176" s="53">
        <v>4700000</v>
      </c>
      <c r="F1176" s="53">
        <v>0</v>
      </c>
      <c r="G1176" s="53">
        <v>0</v>
      </c>
      <c r="H1176" s="53">
        <v>0</v>
      </c>
      <c r="I1176" s="53">
        <v>4633212.37</v>
      </c>
      <c r="J1176" s="53">
        <v>98.578986595744681</v>
      </c>
      <c r="K1176" s="53">
        <v>0</v>
      </c>
      <c r="L1176" s="53">
        <v>0</v>
      </c>
      <c r="M1176" s="53">
        <v>4633212.37</v>
      </c>
      <c r="N1176" s="53">
        <v>0</v>
      </c>
      <c r="O1176" s="53">
        <v>4633212.37</v>
      </c>
      <c r="P1176" s="53">
        <v>0</v>
      </c>
      <c r="Q1176" s="53">
        <v>0</v>
      </c>
      <c r="R1176" s="53">
        <v>0</v>
      </c>
      <c r="S1176" s="3" t="s">
        <v>2156</v>
      </c>
      <c r="T1176" s="3" t="s">
        <v>100</v>
      </c>
      <c r="U1176" s="3" t="s">
        <v>101</v>
      </c>
      <c r="V1176" s="3" t="s">
        <v>100</v>
      </c>
      <c r="W1176" s="3" t="s">
        <v>33</v>
      </c>
      <c r="X1176" s="3" t="s">
        <v>102</v>
      </c>
      <c r="Y1176" s="3" t="s">
        <v>35</v>
      </c>
      <c r="Z1176" s="54">
        <v>45444</v>
      </c>
      <c r="AA1176" s="54">
        <v>45747</v>
      </c>
      <c r="AB1176" s="3" t="s">
        <v>36</v>
      </c>
      <c r="AC1176" s="53">
        <v>4700000</v>
      </c>
      <c r="AD1176" s="3" t="s">
        <v>101</v>
      </c>
      <c r="AE1176" s="3" t="s">
        <v>37</v>
      </c>
    </row>
    <row r="1177" spans="1:31" x14ac:dyDescent="0.3">
      <c r="A1177" s="3" t="s">
        <v>2462</v>
      </c>
      <c r="B1177" s="3" t="s">
        <v>2463</v>
      </c>
      <c r="C1177" s="3" t="s">
        <v>1858</v>
      </c>
      <c r="D1177" s="53">
        <v>1200000</v>
      </c>
      <c r="E1177" s="53">
        <v>1200000</v>
      </c>
      <c r="F1177" s="53">
        <v>0</v>
      </c>
      <c r="G1177" s="53">
        <v>0</v>
      </c>
      <c r="H1177" s="53">
        <v>0</v>
      </c>
      <c r="I1177" s="53">
        <v>1194790.45</v>
      </c>
      <c r="J1177" s="53">
        <v>99.565870833333335</v>
      </c>
      <c r="K1177" s="53">
        <v>0</v>
      </c>
      <c r="L1177" s="53">
        <v>0</v>
      </c>
      <c r="M1177" s="53">
        <v>1194790.45</v>
      </c>
      <c r="N1177" s="53">
        <v>0</v>
      </c>
      <c r="O1177" s="53">
        <v>1194790.45</v>
      </c>
      <c r="P1177" s="53">
        <v>0</v>
      </c>
      <c r="Q1177" s="53">
        <v>0</v>
      </c>
      <c r="R1177" s="53">
        <v>0</v>
      </c>
      <c r="S1177" s="3" t="s">
        <v>1231</v>
      </c>
      <c r="T1177" s="3" t="s">
        <v>51</v>
      </c>
      <c r="U1177" s="3" t="s">
        <v>52</v>
      </c>
      <c r="V1177" s="3" t="s">
        <v>51</v>
      </c>
      <c r="W1177" s="3" t="s">
        <v>33</v>
      </c>
      <c r="X1177" s="3" t="s">
        <v>53</v>
      </c>
      <c r="Y1177" s="3" t="s">
        <v>35</v>
      </c>
      <c r="Z1177" s="54">
        <v>45444</v>
      </c>
      <c r="AA1177" s="54">
        <v>46112</v>
      </c>
      <c r="AB1177" s="3" t="s">
        <v>36</v>
      </c>
      <c r="AC1177" s="53">
        <v>1200000</v>
      </c>
      <c r="AD1177" s="3" t="s">
        <v>52</v>
      </c>
      <c r="AE1177" s="3" t="s">
        <v>37</v>
      </c>
    </row>
    <row r="1178" spans="1:31" x14ac:dyDescent="0.3">
      <c r="A1178" s="3" t="s">
        <v>2515</v>
      </c>
      <c r="B1178" s="3" t="s">
        <v>2516</v>
      </c>
      <c r="C1178" s="3" t="s">
        <v>1858</v>
      </c>
      <c r="D1178" s="53">
        <v>1600000</v>
      </c>
      <c r="E1178" s="53">
        <v>1600000</v>
      </c>
      <c r="F1178" s="53">
        <v>501726.91</v>
      </c>
      <c r="G1178" s="53">
        <v>0</v>
      </c>
      <c r="H1178" s="53">
        <v>0</v>
      </c>
      <c r="I1178" s="53">
        <v>580251.80000000005</v>
      </c>
      <c r="J1178" s="53">
        <v>36.2657375</v>
      </c>
      <c r="K1178" s="53">
        <v>0</v>
      </c>
      <c r="L1178" s="53">
        <v>0</v>
      </c>
      <c r="M1178" s="53">
        <v>580251.80000000005</v>
      </c>
      <c r="N1178" s="53">
        <v>0</v>
      </c>
      <c r="O1178" s="53">
        <v>1081978.71</v>
      </c>
      <c r="P1178" s="53">
        <v>0</v>
      </c>
      <c r="Q1178" s="53">
        <v>0</v>
      </c>
      <c r="R1178" s="53">
        <v>0</v>
      </c>
      <c r="S1178" s="3" t="s">
        <v>1231</v>
      </c>
      <c r="T1178" s="3" t="s">
        <v>51</v>
      </c>
      <c r="U1178" s="3" t="s">
        <v>52</v>
      </c>
      <c r="V1178" s="3" t="s">
        <v>51</v>
      </c>
      <c r="W1178" s="3" t="s">
        <v>33</v>
      </c>
      <c r="X1178" s="3" t="s">
        <v>53</v>
      </c>
      <c r="Y1178" s="3" t="s">
        <v>35</v>
      </c>
      <c r="Z1178" s="54">
        <v>45444</v>
      </c>
      <c r="AA1178" s="54">
        <v>46112</v>
      </c>
      <c r="AB1178" s="3" t="s">
        <v>36</v>
      </c>
      <c r="AC1178" s="53">
        <v>1600000</v>
      </c>
      <c r="AD1178" s="3" t="s">
        <v>52</v>
      </c>
      <c r="AE1178" s="3" t="s">
        <v>45</v>
      </c>
    </row>
    <row r="1179" spans="1:31" x14ac:dyDescent="0.3">
      <c r="A1179" s="3" t="s">
        <v>2509</v>
      </c>
      <c r="B1179" s="3" t="s">
        <v>2510</v>
      </c>
      <c r="C1179" s="3" t="s">
        <v>1858</v>
      </c>
      <c r="D1179" s="53">
        <v>1100000</v>
      </c>
      <c r="E1179" s="53">
        <v>1100001</v>
      </c>
      <c r="F1179" s="53">
        <v>0</v>
      </c>
      <c r="G1179" s="53">
        <v>0</v>
      </c>
      <c r="H1179" s="53">
        <v>0</v>
      </c>
      <c r="I1179" s="53">
        <v>962999.46</v>
      </c>
      <c r="J1179" s="53">
        <v>87.545405454545445</v>
      </c>
      <c r="K1179" s="53">
        <v>0</v>
      </c>
      <c r="L1179" s="53">
        <v>0</v>
      </c>
      <c r="M1179" s="53">
        <v>962999.46</v>
      </c>
      <c r="N1179" s="53">
        <v>0</v>
      </c>
      <c r="O1179" s="53">
        <v>962999.46</v>
      </c>
      <c r="P1179" s="53">
        <v>0</v>
      </c>
      <c r="Q1179" s="53">
        <v>0</v>
      </c>
      <c r="R1179" s="53">
        <v>0</v>
      </c>
      <c r="S1179" s="3" t="s">
        <v>1231</v>
      </c>
      <c r="T1179" s="3" t="s">
        <v>51</v>
      </c>
      <c r="U1179" s="3" t="s">
        <v>52</v>
      </c>
      <c r="V1179" s="3" t="s">
        <v>51</v>
      </c>
      <c r="W1179" s="3" t="s">
        <v>33</v>
      </c>
      <c r="X1179" s="3" t="s">
        <v>53</v>
      </c>
      <c r="Y1179" s="3" t="s">
        <v>35</v>
      </c>
      <c r="Z1179" s="54">
        <v>45444</v>
      </c>
      <c r="AA1179" s="54">
        <v>46112</v>
      </c>
      <c r="AB1179" s="3" t="s">
        <v>36</v>
      </c>
      <c r="AC1179" s="53">
        <v>3400000</v>
      </c>
      <c r="AD1179" s="3" t="s">
        <v>52</v>
      </c>
      <c r="AE1179" s="3" t="s">
        <v>37</v>
      </c>
    </row>
    <row r="1180" spans="1:31" x14ac:dyDescent="0.3">
      <c r="A1180" s="3" t="s">
        <v>2464</v>
      </c>
      <c r="B1180" s="3" t="s">
        <v>2465</v>
      </c>
      <c r="C1180" s="3" t="s">
        <v>1858</v>
      </c>
      <c r="D1180" s="53">
        <v>3100000</v>
      </c>
      <c r="E1180" s="53">
        <v>3100000</v>
      </c>
      <c r="F1180" s="53">
        <v>0</v>
      </c>
      <c r="G1180" s="53">
        <v>0</v>
      </c>
      <c r="H1180" s="53">
        <v>0</v>
      </c>
      <c r="I1180" s="53">
        <v>2084861.41</v>
      </c>
      <c r="J1180" s="53">
        <v>67.253593870967734</v>
      </c>
      <c r="K1180" s="53">
        <v>0</v>
      </c>
      <c r="L1180" s="53">
        <v>0</v>
      </c>
      <c r="M1180" s="53">
        <v>2084861.41</v>
      </c>
      <c r="N1180" s="53">
        <v>0</v>
      </c>
      <c r="O1180" s="53">
        <v>2084861.41</v>
      </c>
      <c r="P1180" s="53">
        <v>0</v>
      </c>
      <c r="Q1180" s="53">
        <v>0</v>
      </c>
      <c r="R1180" s="53">
        <v>0</v>
      </c>
      <c r="S1180" s="3" t="s">
        <v>1231</v>
      </c>
      <c r="T1180" s="3" t="s">
        <v>51</v>
      </c>
      <c r="U1180" s="3" t="s">
        <v>52</v>
      </c>
      <c r="V1180" s="3" t="s">
        <v>51</v>
      </c>
      <c r="W1180" s="3" t="s">
        <v>33</v>
      </c>
      <c r="X1180" s="3" t="s">
        <v>53</v>
      </c>
      <c r="Y1180" s="3" t="s">
        <v>35</v>
      </c>
      <c r="Z1180" s="54">
        <v>45444</v>
      </c>
      <c r="AA1180" s="54">
        <v>46112</v>
      </c>
      <c r="AB1180" s="3" t="s">
        <v>36</v>
      </c>
      <c r="AC1180" s="53">
        <v>3100000</v>
      </c>
      <c r="AD1180" s="3" t="s">
        <v>52</v>
      </c>
      <c r="AE1180" s="3" t="s">
        <v>37</v>
      </c>
    </row>
    <row r="1181" spans="1:31" x14ac:dyDescent="0.3">
      <c r="A1181" s="3" t="s">
        <v>2466</v>
      </c>
      <c r="B1181" s="3" t="s">
        <v>2467</v>
      </c>
      <c r="C1181" s="3" t="s">
        <v>1858</v>
      </c>
      <c r="D1181" s="53">
        <v>350000</v>
      </c>
      <c r="E1181" s="53">
        <v>350000</v>
      </c>
      <c r="F1181" s="53">
        <v>249312.66</v>
      </c>
      <c r="G1181" s="53">
        <v>0</v>
      </c>
      <c r="H1181" s="53">
        <v>0</v>
      </c>
      <c r="I1181" s="53">
        <v>0</v>
      </c>
      <c r="J1181" s="53">
        <v>0</v>
      </c>
      <c r="K1181" s="53">
        <v>0</v>
      </c>
      <c r="L1181" s="53">
        <v>0</v>
      </c>
      <c r="M1181" s="53">
        <v>0</v>
      </c>
      <c r="N1181" s="53">
        <v>0</v>
      </c>
      <c r="O1181" s="53">
        <v>249312.66</v>
      </c>
      <c r="P1181" s="53">
        <v>0</v>
      </c>
      <c r="Q1181" s="53">
        <v>0</v>
      </c>
      <c r="R1181" s="53">
        <v>0</v>
      </c>
      <c r="S1181" s="3" t="s">
        <v>1231</v>
      </c>
      <c r="T1181" s="3" t="s">
        <v>51</v>
      </c>
      <c r="U1181" s="3" t="s">
        <v>52</v>
      </c>
      <c r="V1181" s="3" t="s">
        <v>51</v>
      </c>
      <c r="W1181" s="3" t="s">
        <v>33</v>
      </c>
      <c r="X1181" s="3" t="s">
        <v>53</v>
      </c>
      <c r="Y1181" s="3" t="s">
        <v>44</v>
      </c>
      <c r="Z1181" s="54">
        <v>45444</v>
      </c>
      <c r="AA1181" s="54">
        <v>46112</v>
      </c>
      <c r="AB1181" s="3" t="s">
        <v>36</v>
      </c>
      <c r="AC1181" s="53">
        <v>350000</v>
      </c>
      <c r="AD1181" s="3" t="s">
        <v>52</v>
      </c>
      <c r="AE1181" s="3" t="s">
        <v>45</v>
      </c>
    </row>
    <row r="1182" spans="1:31" x14ac:dyDescent="0.3">
      <c r="A1182" s="3" t="s">
        <v>2523</v>
      </c>
      <c r="B1182" s="3" t="s">
        <v>2524</v>
      </c>
      <c r="C1182" s="3" t="s">
        <v>1855</v>
      </c>
      <c r="D1182" s="53">
        <v>15000000</v>
      </c>
      <c r="E1182" s="53">
        <v>15000000</v>
      </c>
      <c r="F1182" s="53">
        <v>1107181.3500000001</v>
      </c>
      <c r="G1182" s="53">
        <v>-38360.769999999997</v>
      </c>
      <c r="H1182" s="53">
        <v>-38360.769999999997</v>
      </c>
      <c r="I1182" s="53">
        <v>2786435.05</v>
      </c>
      <c r="J1182" s="53">
        <v>18.576233666666667</v>
      </c>
      <c r="K1182" s="53">
        <v>0</v>
      </c>
      <c r="L1182" s="53">
        <v>0</v>
      </c>
      <c r="M1182" s="53">
        <v>1526502.44</v>
      </c>
      <c r="N1182" s="53">
        <v>1298293.3799999999</v>
      </c>
      <c r="O1182" s="53">
        <v>3893616.4</v>
      </c>
      <c r="P1182" s="53">
        <v>0</v>
      </c>
      <c r="Q1182" s="53">
        <v>0</v>
      </c>
      <c r="R1182" s="53">
        <v>0</v>
      </c>
      <c r="S1182" s="3" t="s">
        <v>286</v>
      </c>
      <c r="T1182" s="3" t="s">
        <v>57</v>
      </c>
      <c r="U1182" s="3" t="s">
        <v>58</v>
      </c>
      <c r="V1182" s="3" t="s">
        <v>57</v>
      </c>
      <c r="W1182" s="3" t="s">
        <v>33</v>
      </c>
      <c r="X1182" s="3" t="s">
        <v>59</v>
      </c>
      <c r="Y1182" s="3" t="s">
        <v>317</v>
      </c>
      <c r="Z1182" s="54">
        <v>45453</v>
      </c>
      <c r="AA1182" s="54">
        <v>46295</v>
      </c>
      <c r="AB1182" s="3" t="s">
        <v>36</v>
      </c>
      <c r="AC1182" s="53">
        <v>15000000</v>
      </c>
      <c r="AD1182" s="3" t="s">
        <v>58</v>
      </c>
      <c r="AE1182" s="3" t="s">
        <v>45</v>
      </c>
    </row>
    <row r="1183" spans="1:31" x14ac:dyDescent="0.3">
      <c r="A1183" s="3" t="s">
        <v>2460</v>
      </c>
      <c r="B1183" s="3" t="s">
        <v>2461</v>
      </c>
      <c r="C1183" s="3" t="s">
        <v>1860</v>
      </c>
      <c r="D1183" s="53">
        <v>15000000</v>
      </c>
      <c r="E1183" s="53">
        <v>15000000</v>
      </c>
      <c r="F1183" s="53">
        <v>7605845.9800000004</v>
      </c>
      <c r="G1183" s="53">
        <v>0</v>
      </c>
      <c r="H1183" s="53">
        <v>0</v>
      </c>
      <c r="I1183" s="53">
        <v>7297092.3099999996</v>
      </c>
      <c r="J1183" s="53">
        <v>48.647282066666662</v>
      </c>
      <c r="K1183" s="53">
        <v>0</v>
      </c>
      <c r="L1183" s="53">
        <v>0</v>
      </c>
      <c r="M1183" s="53">
        <v>7297092.3099999996</v>
      </c>
      <c r="N1183" s="53">
        <v>0</v>
      </c>
      <c r="O1183" s="53">
        <v>14902938.289999999</v>
      </c>
      <c r="P1183" s="53">
        <v>0</v>
      </c>
      <c r="Q1183" s="53">
        <v>0</v>
      </c>
      <c r="R1183" s="53">
        <v>0</v>
      </c>
      <c r="S1183" s="3" t="s">
        <v>111</v>
      </c>
      <c r="T1183" s="3" t="s">
        <v>112</v>
      </c>
      <c r="U1183" s="3" t="s">
        <v>113</v>
      </c>
      <c r="V1183" s="3" t="s">
        <v>112</v>
      </c>
      <c r="W1183" s="3" t="s">
        <v>33</v>
      </c>
      <c r="X1183" s="3" t="s">
        <v>114</v>
      </c>
      <c r="Y1183" s="3" t="s">
        <v>83</v>
      </c>
      <c r="Z1183" s="54">
        <v>45453</v>
      </c>
      <c r="AA1183" s="54">
        <v>46112</v>
      </c>
      <c r="AB1183" s="3" t="s">
        <v>36</v>
      </c>
      <c r="AC1183" s="53">
        <v>15000000</v>
      </c>
      <c r="AD1183" s="3" t="s">
        <v>113</v>
      </c>
      <c r="AE1183" s="3" t="s">
        <v>45</v>
      </c>
    </row>
    <row r="1184" spans="1:31" x14ac:dyDescent="0.3">
      <c r="A1184" s="3" t="s">
        <v>2501</v>
      </c>
      <c r="B1184" s="3" t="s">
        <v>2502</v>
      </c>
      <c r="C1184" s="3" t="s">
        <v>1855</v>
      </c>
      <c r="D1184" s="53">
        <v>1924000</v>
      </c>
      <c r="E1184" s="53">
        <v>1924000</v>
      </c>
      <c r="F1184" s="53">
        <v>412.17</v>
      </c>
      <c r="G1184" s="53">
        <v>0</v>
      </c>
      <c r="H1184" s="53">
        <v>0</v>
      </c>
      <c r="I1184" s="53">
        <v>1642462.9</v>
      </c>
      <c r="J1184" s="53">
        <v>85.36709459459459</v>
      </c>
      <c r="K1184" s="53">
        <v>0</v>
      </c>
      <c r="L1184" s="53">
        <v>0</v>
      </c>
      <c r="M1184" s="53">
        <v>1483605.36</v>
      </c>
      <c r="N1184" s="53">
        <v>158857.54</v>
      </c>
      <c r="O1184" s="53">
        <v>1642875.07</v>
      </c>
      <c r="P1184" s="53">
        <v>0</v>
      </c>
      <c r="Q1184" s="53">
        <v>0</v>
      </c>
      <c r="R1184" s="53">
        <v>0</v>
      </c>
      <c r="S1184" s="3" t="s">
        <v>286</v>
      </c>
      <c r="T1184" s="3" t="s">
        <v>57</v>
      </c>
      <c r="U1184" s="3" t="s">
        <v>58</v>
      </c>
      <c r="V1184" s="3" t="s">
        <v>57</v>
      </c>
      <c r="W1184" s="3" t="s">
        <v>33</v>
      </c>
      <c r="X1184" s="3" t="s">
        <v>59</v>
      </c>
      <c r="Y1184" s="3" t="s">
        <v>35</v>
      </c>
      <c r="Z1184" s="54">
        <v>45453</v>
      </c>
      <c r="AA1184" s="54">
        <v>45930</v>
      </c>
      <c r="AB1184" s="3" t="s">
        <v>36</v>
      </c>
      <c r="AC1184" s="53">
        <v>1924000</v>
      </c>
      <c r="AD1184" s="3" t="s">
        <v>58</v>
      </c>
      <c r="AE1184" s="3" t="s">
        <v>45</v>
      </c>
    </row>
    <row r="1185" spans="1:31" x14ac:dyDescent="0.3">
      <c r="A1185" s="3" t="s">
        <v>2505</v>
      </c>
      <c r="B1185" s="3" t="s">
        <v>2506</v>
      </c>
      <c r="C1185" s="3" t="s">
        <v>1855</v>
      </c>
      <c r="D1185" s="53">
        <v>3184000</v>
      </c>
      <c r="E1185" s="53">
        <v>3184000</v>
      </c>
      <c r="F1185" s="53">
        <v>0</v>
      </c>
      <c r="G1185" s="53">
        <v>0</v>
      </c>
      <c r="H1185" s="53">
        <v>0</v>
      </c>
      <c r="I1185" s="53">
        <v>3127559.28</v>
      </c>
      <c r="J1185" s="53">
        <v>98.227364321608036</v>
      </c>
      <c r="K1185" s="53">
        <v>0</v>
      </c>
      <c r="L1185" s="53">
        <v>0</v>
      </c>
      <c r="M1185" s="53">
        <v>3127559.28</v>
      </c>
      <c r="N1185" s="53">
        <v>0</v>
      </c>
      <c r="O1185" s="53">
        <v>3127559.28</v>
      </c>
      <c r="P1185" s="53">
        <v>0</v>
      </c>
      <c r="Q1185" s="53">
        <v>0</v>
      </c>
      <c r="R1185" s="53">
        <v>0</v>
      </c>
      <c r="S1185" s="3" t="s">
        <v>286</v>
      </c>
      <c r="T1185" s="3" t="s">
        <v>57</v>
      </c>
      <c r="U1185" s="3" t="s">
        <v>58</v>
      </c>
      <c r="V1185" s="3" t="s">
        <v>57</v>
      </c>
      <c r="W1185" s="3" t="s">
        <v>33</v>
      </c>
      <c r="X1185" s="3" t="s">
        <v>59</v>
      </c>
      <c r="Y1185" s="3" t="s">
        <v>35</v>
      </c>
      <c r="Z1185" s="54">
        <v>45453</v>
      </c>
      <c r="AA1185" s="54">
        <v>46022</v>
      </c>
      <c r="AB1185" s="3" t="s">
        <v>36</v>
      </c>
      <c r="AC1185" s="53">
        <v>3184000</v>
      </c>
      <c r="AD1185" s="3" t="s">
        <v>58</v>
      </c>
      <c r="AE1185" s="3" t="s">
        <v>45</v>
      </c>
    </row>
    <row r="1186" spans="1:31" x14ac:dyDescent="0.3">
      <c r="A1186" s="3" t="s">
        <v>2493</v>
      </c>
      <c r="B1186" s="3" t="s">
        <v>2494</v>
      </c>
      <c r="C1186" s="3" t="s">
        <v>1855</v>
      </c>
      <c r="D1186" s="53">
        <v>448000</v>
      </c>
      <c r="E1186" s="53">
        <v>448000</v>
      </c>
      <c r="F1186" s="53">
        <v>11563.41</v>
      </c>
      <c r="G1186" s="53">
        <v>0</v>
      </c>
      <c r="H1186" s="53">
        <v>0</v>
      </c>
      <c r="I1186" s="53">
        <v>389684.86</v>
      </c>
      <c r="J1186" s="53">
        <v>86.983227678571424</v>
      </c>
      <c r="K1186" s="53">
        <v>0</v>
      </c>
      <c r="L1186" s="53">
        <v>0</v>
      </c>
      <c r="M1186" s="53">
        <v>274660.39</v>
      </c>
      <c r="N1186" s="53">
        <v>115024.47</v>
      </c>
      <c r="O1186" s="53">
        <v>401248.27</v>
      </c>
      <c r="P1186" s="53">
        <v>0</v>
      </c>
      <c r="Q1186" s="53">
        <v>0</v>
      </c>
      <c r="R1186" s="53">
        <v>0</v>
      </c>
      <c r="S1186" s="3" t="s">
        <v>286</v>
      </c>
      <c r="T1186" s="3" t="s">
        <v>57</v>
      </c>
      <c r="U1186" s="3" t="s">
        <v>58</v>
      </c>
      <c r="V1186" s="3" t="s">
        <v>57</v>
      </c>
      <c r="W1186" s="3" t="s">
        <v>33</v>
      </c>
      <c r="X1186" s="3" t="s">
        <v>59</v>
      </c>
      <c r="Y1186" s="3" t="s">
        <v>35</v>
      </c>
      <c r="Z1186" s="54">
        <v>45453</v>
      </c>
      <c r="AA1186" s="54">
        <v>45747</v>
      </c>
      <c r="AB1186" s="3" t="s">
        <v>36</v>
      </c>
      <c r="AC1186" s="53">
        <v>448000</v>
      </c>
      <c r="AD1186" s="3" t="s">
        <v>58</v>
      </c>
      <c r="AE1186" s="3" t="s">
        <v>45</v>
      </c>
    </row>
    <row r="1187" spans="1:31" x14ac:dyDescent="0.3">
      <c r="A1187" s="3" t="s">
        <v>2488</v>
      </c>
      <c r="B1187" s="3" t="s">
        <v>2489</v>
      </c>
      <c r="C1187" s="3" t="s">
        <v>1853</v>
      </c>
      <c r="D1187" s="53">
        <v>39200000</v>
      </c>
      <c r="E1187" s="53">
        <v>39200000</v>
      </c>
      <c r="F1187" s="53">
        <v>3141962.55</v>
      </c>
      <c r="G1187" s="53">
        <v>560596.35</v>
      </c>
      <c r="H1187" s="53">
        <v>560596.35</v>
      </c>
      <c r="I1187" s="53">
        <v>10051630.76</v>
      </c>
      <c r="J1187" s="53">
        <v>25.641915204081631</v>
      </c>
      <c r="K1187" s="53">
        <v>0</v>
      </c>
      <c r="L1187" s="53">
        <v>0</v>
      </c>
      <c r="M1187" s="53">
        <v>9097866.2400000002</v>
      </c>
      <c r="N1187" s="53">
        <v>393168.17</v>
      </c>
      <c r="O1187" s="53">
        <v>13193593.310000001</v>
      </c>
      <c r="P1187" s="53">
        <v>0</v>
      </c>
      <c r="Q1187" s="53">
        <v>0</v>
      </c>
      <c r="R1187" s="53">
        <v>0</v>
      </c>
      <c r="S1187" s="3" t="s">
        <v>391</v>
      </c>
      <c r="T1187" s="3" t="s">
        <v>31</v>
      </c>
      <c r="U1187" s="3" t="s">
        <v>32</v>
      </c>
      <c r="V1187" s="3" t="s">
        <v>31</v>
      </c>
      <c r="W1187" s="3" t="s">
        <v>33</v>
      </c>
      <c r="X1187" s="3" t="s">
        <v>34</v>
      </c>
      <c r="Y1187" s="3" t="s">
        <v>317</v>
      </c>
      <c r="Z1187" s="54">
        <v>45383</v>
      </c>
      <c r="AA1187" s="54">
        <v>46112</v>
      </c>
      <c r="AB1187" s="3" t="s">
        <v>36</v>
      </c>
      <c r="AC1187" s="53">
        <v>39200000</v>
      </c>
      <c r="AD1187" s="3" t="s">
        <v>32</v>
      </c>
      <c r="AE1187" s="3" t="s">
        <v>45</v>
      </c>
    </row>
    <row r="1188" spans="1:31" x14ac:dyDescent="0.3">
      <c r="A1188" s="3" t="s">
        <v>2491</v>
      </c>
      <c r="B1188" s="3" t="s">
        <v>2492</v>
      </c>
      <c r="C1188" s="3" t="s">
        <v>1859</v>
      </c>
      <c r="D1188" s="53">
        <v>3000000</v>
      </c>
      <c r="E1188" s="53">
        <v>3000000</v>
      </c>
      <c r="F1188" s="53">
        <v>51319.02</v>
      </c>
      <c r="G1188" s="53">
        <v>0</v>
      </c>
      <c r="H1188" s="53">
        <v>0</v>
      </c>
      <c r="I1188" s="53">
        <v>2562931.16</v>
      </c>
      <c r="J1188" s="53">
        <v>85.431038666666666</v>
      </c>
      <c r="K1188" s="53">
        <v>0</v>
      </c>
      <c r="L1188" s="53">
        <v>0</v>
      </c>
      <c r="M1188" s="53">
        <v>2562931.16</v>
      </c>
      <c r="N1188" s="53">
        <v>0</v>
      </c>
      <c r="O1188" s="53">
        <v>2614250.1800000002</v>
      </c>
      <c r="P1188" s="53">
        <v>0</v>
      </c>
      <c r="Q1188" s="53">
        <v>0</v>
      </c>
      <c r="R1188" s="53">
        <v>0</v>
      </c>
      <c r="S1188" s="3" t="s">
        <v>1355</v>
      </c>
      <c r="T1188" s="3" t="s">
        <v>162</v>
      </c>
      <c r="U1188" s="3" t="s">
        <v>163</v>
      </c>
      <c r="V1188" s="3" t="s">
        <v>162</v>
      </c>
      <c r="W1188" s="3" t="s">
        <v>33</v>
      </c>
      <c r="X1188" s="3" t="s">
        <v>164</v>
      </c>
      <c r="Y1188" s="3" t="s">
        <v>35</v>
      </c>
      <c r="Z1188" s="54">
        <v>45383</v>
      </c>
      <c r="AA1188" s="54">
        <v>45747</v>
      </c>
      <c r="AB1188" s="3" t="s">
        <v>36</v>
      </c>
      <c r="AC1188" s="53">
        <v>3000000</v>
      </c>
      <c r="AD1188" s="3" t="s">
        <v>163</v>
      </c>
      <c r="AE1188" s="3" t="s">
        <v>45</v>
      </c>
    </row>
    <row r="1189" spans="1:31" x14ac:dyDescent="0.3">
      <c r="A1189" s="3" t="s">
        <v>2486</v>
      </c>
      <c r="B1189" s="3" t="s">
        <v>2487</v>
      </c>
      <c r="C1189" s="3" t="s">
        <v>1859</v>
      </c>
      <c r="D1189" s="53">
        <v>10000000</v>
      </c>
      <c r="E1189" s="53">
        <v>10000000</v>
      </c>
      <c r="F1189" s="53">
        <v>2442715.3199999998</v>
      </c>
      <c r="G1189" s="53">
        <v>-173447.46</v>
      </c>
      <c r="H1189" s="53">
        <v>-173447.46</v>
      </c>
      <c r="I1189" s="53">
        <v>5426394.4800000004</v>
      </c>
      <c r="J1189" s="53">
        <v>54.263944800000004</v>
      </c>
      <c r="K1189" s="53">
        <v>0</v>
      </c>
      <c r="L1189" s="53">
        <v>0</v>
      </c>
      <c r="M1189" s="53">
        <v>5426393.8600000003</v>
      </c>
      <c r="N1189" s="53">
        <v>173448.08</v>
      </c>
      <c r="O1189" s="53">
        <v>7869109.7999999998</v>
      </c>
      <c r="P1189" s="53">
        <v>0</v>
      </c>
      <c r="Q1189" s="53">
        <v>0</v>
      </c>
      <c r="R1189" s="53">
        <v>0</v>
      </c>
      <c r="S1189" s="3" t="s">
        <v>231</v>
      </c>
      <c r="T1189" s="3" t="s">
        <v>162</v>
      </c>
      <c r="U1189" s="3" t="s">
        <v>163</v>
      </c>
      <c r="V1189" s="3" t="s">
        <v>162</v>
      </c>
      <c r="W1189" s="3" t="s">
        <v>33</v>
      </c>
      <c r="X1189" s="3" t="s">
        <v>164</v>
      </c>
      <c r="Y1189" s="3" t="s">
        <v>317</v>
      </c>
      <c r="Z1189" s="54">
        <v>45383</v>
      </c>
      <c r="AA1189" s="54">
        <v>46112</v>
      </c>
      <c r="AB1189" s="3" t="s">
        <v>36</v>
      </c>
      <c r="AC1189" s="53">
        <v>10000000</v>
      </c>
      <c r="AD1189" s="3" t="s">
        <v>163</v>
      </c>
      <c r="AE1189" s="3" t="s">
        <v>45</v>
      </c>
    </row>
    <row r="1190" spans="1:31" x14ac:dyDescent="0.3">
      <c r="A1190" s="3" t="s">
        <v>2497</v>
      </c>
      <c r="B1190" s="3" t="s">
        <v>2498</v>
      </c>
      <c r="C1190" s="3" t="s">
        <v>1854</v>
      </c>
      <c r="D1190" s="53">
        <v>3500000</v>
      </c>
      <c r="E1190" s="53">
        <v>3500000</v>
      </c>
      <c r="F1190" s="53">
        <v>0</v>
      </c>
      <c r="G1190" s="53">
        <v>0</v>
      </c>
      <c r="H1190" s="53">
        <v>0</v>
      </c>
      <c r="I1190" s="53">
        <v>3340781.93</v>
      </c>
      <c r="J1190" s="53">
        <v>95.450912285714296</v>
      </c>
      <c r="K1190" s="53">
        <v>0</v>
      </c>
      <c r="L1190" s="53">
        <v>0</v>
      </c>
      <c r="M1190" s="53">
        <v>3340781.93</v>
      </c>
      <c r="N1190" s="53">
        <v>0</v>
      </c>
      <c r="O1190" s="53">
        <v>3340781.93</v>
      </c>
      <c r="P1190" s="53">
        <v>0</v>
      </c>
      <c r="Q1190" s="53">
        <v>0</v>
      </c>
      <c r="R1190" s="53">
        <v>0</v>
      </c>
      <c r="S1190" s="3" t="s">
        <v>72</v>
      </c>
      <c r="T1190" s="3" t="s">
        <v>41</v>
      </c>
      <c r="U1190" s="3" t="s">
        <v>42</v>
      </c>
      <c r="V1190" s="3" t="s">
        <v>41</v>
      </c>
      <c r="W1190" s="3" t="s">
        <v>33</v>
      </c>
      <c r="X1190" s="3" t="s">
        <v>43</v>
      </c>
      <c r="Y1190" s="3" t="s">
        <v>35</v>
      </c>
      <c r="Z1190" s="54">
        <v>45453</v>
      </c>
      <c r="AA1190" s="54">
        <v>45838</v>
      </c>
      <c r="AB1190" s="3" t="s">
        <v>36</v>
      </c>
      <c r="AC1190" s="53">
        <v>3500000</v>
      </c>
      <c r="AD1190" s="3" t="s">
        <v>42</v>
      </c>
      <c r="AE1190" s="3" t="s">
        <v>37</v>
      </c>
    </row>
    <row r="1191" spans="1:31" x14ac:dyDescent="0.3">
      <c r="A1191" s="3" t="s">
        <v>2499</v>
      </c>
      <c r="B1191" s="3" t="s">
        <v>2500</v>
      </c>
      <c r="C1191" s="3" t="s">
        <v>1854</v>
      </c>
      <c r="D1191" s="53">
        <v>1500000</v>
      </c>
      <c r="E1191" s="53">
        <v>1500000</v>
      </c>
      <c r="F1191" s="53">
        <v>0</v>
      </c>
      <c r="G1191" s="53">
        <v>0</v>
      </c>
      <c r="H1191" s="53">
        <v>0</v>
      </c>
      <c r="I1191" s="53">
        <v>1493656.02</v>
      </c>
      <c r="J1191" s="53">
        <v>99.577067999999997</v>
      </c>
      <c r="K1191" s="53">
        <v>0</v>
      </c>
      <c r="L1191" s="53">
        <v>0</v>
      </c>
      <c r="M1191" s="53">
        <v>1493656.02</v>
      </c>
      <c r="N1191" s="53">
        <v>0</v>
      </c>
      <c r="O1191" s="53">
        <v>1493656.02</v>
      </c>
      <c r="P1191" s="53">
        <v>0</v>
      </c>
      <c r="Q1191" s="53">
        <v>0</v>
      </c>
      <c r="R1191" s="53">
        <v>0</v>
      </c>
      <c r="S1191" s="3" t="s">
        <v>72</v>
      </c>
      <c r="T1191" s="3" t="s">
        <v>41</v>
      </c>
      <c r="U1191" s="3" t="s">
        <v>42</v>
      </c>
      <c r="V1191" s="3" t="s">
        <v>41</v>
      </c>
      <c r="W1191" s="3" t="s">
        <v>33</v>
      </c>
      <c r="X1191" s="3" t="s">
        <v>43</v>
      </c>
      <c r="Y1191" s="3" t="s">
        <v>35</v>
      </c>
      <c r="Z1191" s="54">
        <v>45453</v>
      </c>
      <c r="AA1191" s="54">
        <v>45838</v>
      </c>
      <c r="AB1191" s="3" t="s">
        <v>36</v>
      </c>
      <c r="AC1191" s="53">
        <v>1500000</v>
      </c>
      <c r="AD1191" s="3" t="s">
        <v>42</v>
      </c>
      <c r="AE1191" s="3" t="s">
        <v>37</v>
      </c>
    </row>
    <row r="1192" spans="1:31" x14ac:dyDescent="0.3">
      <c r="A1192" s="3" t="s">
        <v>2669</v>
      </c>
      <c r="B1192" s="3" t="s">
        <v>2670</v>
      </c>
      <c r="C1192" s="3" t="s">
        <v>1854</v>
      </c>
      <c r="D1192" s="53">
        <v>1600000</v>
      </c>
      <c r="E1192" s="53">
        <v>1600000</v>
      </c>
      <c r="F1192" s="53">
        <v>447215.7</v>
      </c>
      <c r="G1192" s="53">
        <v>0</v>
      </c>
      <c r="H1192" s="53">
        <v>0</v>
      </c>
      <c r="I1192" s="53">
        <v>1008105.97</v>
      </c>
      <c r="J1192" s="53">
        <v>63.006623124999997</v>
      </c>
      <c r="K1192" s="53">
        <v>0</v>
      </c>
      <c r="L1192" s="53">
        <v>0</v>
      </c>
      <c r="M1192" s="53">
        <v>1008105.97</v>
      </c>
      <c r="N1192" s="53">
        <v>0</v>
      </c>
      <c r="O1192" s="53">
        <v>1455321.67</v>
      </c>
      <c r="P1192" s="53">
        <v>0</v>
      </c>
      <c r="Q1192" s="53">
        <v>0</v>
      </c>
      <c r="R1192" s="53">
        <v>0</v>
      </c>
      <c r="S1192" s="3" t="s">
        <v>72</v>
      </c>
      <c r="T1192" s="3" t="s">
        <v>41</v>
      </c>
      <c r="U1192" s="3" t="s">
        <v>42</v>
      </c>
      <c r="V1192" s="3" t="s">
        <v>41</v>
      </c>
      <c r="W1192" s="3" t="s">
        <v>33</v>
      </c>
      <c r="X1192" s="3" t="s">
        <v>43</v>
      </c>
      <c r="Y1192" s="3" t="s">
        <v>35</v>
      </c>
      <c r="Z1192" s="54">
        <v>45454</v>
      </c>
      <c r="AA1192" s="54">
        <v>45838</v>
      </c>
      <c r="AB1192" s="3" t="s">
        <v>36</v>
      </c>
      <c r="AC1192" s="53">
        <v>1600000</v>
      </c>
      <c r="AD1192" s="3" t="s">
        <v>42</v>
      </c>
      <c r="AE1192" s="3" t="s">
        <v>45</v>
      </c>
    </row>
    <row r="1193" spans="1:31" x14ac:dyDescent="0.3">
      <c r="A1193" s="3" t="s">
        <v>2511</v>
      </c>
      <c r="B1193" s="3" t="s">
        <v>2512</v>
      </c>
      <c r="C1193" s="3" t="s">
        <v>1853</v>
      </c>
      <c r="D1193" s="53">
        <v>5580003</v>
      </c>
      <c r="E1193" s="53">
        <v>5580003</v>
      </c>
      <c r="F1193" s="53">
        <v>0</v>
      </c>
      <c r="G1193" s="53">
        <v>0</v>
      </c>
      <c r="H1193" s="53">
        <v>0</v>
      </c>
      <c r="I1193" s="53">
        <v>4853893.22</v>
      </c>
      <c r="J1193" s="53">
        <v>86.987286924397708</v>
      </c>
      <c r="K1193" s="53">
        <v>0</v>
      </c>
      <c r="L1193" s="53">
        <v>0</v>
      </c>
      <c r="M1193" s="53">
        <v>3880128.69</v>
      </c>
      <c r="N1193" s="53">
        <v>973764.53</v>
      </c>
      <c r="O1193" s="53">
        <v>4853893.22</v>
      </c>
      <c r="P1193" s="53">
        <v>0</v>
      </c>
      <c r="Q1193" s="53">
        <v>0</v>
      </c>
      <c r="R1193" s="53">
        <v>0</v>
      </c>
      <c r="S1193" s="3" t="s">
        <v>391</v>
      </c>
      <c r="T1193" s="3" t="s">
        <v>31</v>
      </c>
      <c r="U1193" s="3" t="s">
        <v>32</v>
      </c>
      <c r="V1193" s="3" t="s">
        <v>31</v>
      </c>
      <c r="W1193" s="3" t="s">
        <v>33</v>
      </c>
      <c r="X1193" s="3" t="s">
        <v>34</v>
      </c>
      <c r="Y1193" s="3" t="s">
        <v>35</v>
      </c>
      <c r="Z1193" s="54">
        <v>45383</v>
      </c>
      <c r="AA1193" s="54">
        <v>46112</v>
      </c>
      <c r="AB1193" s="3" t="s">
        <v>36</v>
      </c>
      <c r="AC1193" s="53">
        <v>25900000</v>
      </c>
      <c r="AD1193" s="3" t="s">
        <v>32</v>
      </c>
      <c r="AE1193" s="3" t="s">
        <v>45</v>
      </c>
    </row>
    <row r="1194" spans="1:31" x14ac:dyDescent="0.3">
      <c r="A1194" s="3" t="s">
        <v>2551</v>
      </c>
      <c r="B1194" s="3" t="s">
        <v>2552</v>
      </c>
      <c r="C1194" s="3" t="s">
        <v>1860</v>
      </c>
      <c r="D1194" s="53">
        <v>2700000</v>
      </c>
      <c r="E1194" s="53">
        <v>2700000</v>
      </c>
      <c r="F1194" s="53">
        <v>0</v>
      </c>
      <c r="G1194" s="53">
        <v>0</v>
      </c>
      <c r="H1194" s="53">
        <v>0</v>
      </c>
      <c r="I1194" s="53">
        <v>2568184.09</v>
      </c>
      <c r="J1194" s="53">
        <v>95.117929259259256</v>
      </c>
      <c r="K1194" s="53">
        <v>0</v>
      </c>
      <c r="L1194" s="53">
        <v>0</v>
      </c>
      <c r="M1194" s="53">
        <v>2568184.09</v>
      </c>
      <c r="N1194" s="53">
        <v>0</v>
      </c>
      <c r="O1194" s="53">
        <v>2568184.09</v>
      </c>
      <c r="P1194" s="53">
        <v>0</v>
      </c>
      <c r="Q1194" s="53">
        <v>0</v>
      </c>
      <c r="R1194" s="53">
        <v>0</v>
      </c>
      <c r="S1194" s="3" t="s">
        <v>111</v>
      </c>
      <c r="T1194" s="3" t="s">
        <v>112</v>
      </c>
      <c r="U1194" s="3" t="s">
        <v>113</v>
      </c>
      <c r="V1194" s="3" t="s">
        <v>112</v>
      </c>
      <c r="W1194" s="3" t="s">
        <v>33</v>
      </c>
      <c r="X1194" s="3" t="s">
        <v>114</v>
      </c>
      <c r="Y1194" s="3" t="s">
        <v>35</v>
      </c>
      <c r="Z1194" s="54">
        <v>45454</v>
      </c>
      <c r="AA1194" s="54">
        <v>46112</v>
      </c>
      <c r="AB1194" s="3" t="s">
        <v>36</v>
      </c>
      <c r="AC1194" s="53">
        <v>2700000</v>
      </c>
      <c r="AD1194" s="3" t="s">
        <v>113</v>
      </c>
      <c r="AE1194" s="3" t="s">
        <v>37</v>
      </c>
    </row>
    <row r="1195" spans="1:31" x14ac:dyDescent="0.3">
      <c r="A1195" s="3" t="s">
        <v>2503</v>
      </c>
      <c r="B1195" s="3" t="s">
        <v>2504</v>
      </c>
      <c r="C1195" s="3" t="s">
        <v>1855</v>
      </c>
      <c r="D1195" s="53">
        <v>360000</v>
      </c>
      <c r="E1195" s="53">
        <v>360000</v>
      </c>
      <c r="F1195" s="53">
        <v>0</v>
      </c>
      <c r="G1195" s="53">
        <v>0</v>
      </c>
      <c r="H1195" s="53">
        <v>0</v>
      </c>
      <c r="I1195" s="53">
        <v>346984.8</v>
      </c>
      <c r="J1195" s="53">
        <v>96.384666666666661</v>
      </c>
      <c r="K1195" s="53">
        <v>0</v>
      </c>
      <c r="L1195" s="53">
        <v>0</v>
      </c>
      <c r="M1195" s="53">
        <v>346984.8</v>
      </c>
      <c r="N1195" s="53">
        <v>0</v>
      </c>
      <c r="O1195" s="53">
        <v>346984.8</v>
      </c>
      <c r="P1195" s="53">
        <v>0</v>
      </c>
      <c r="Q1195" s="53">
        <v>0</v>
      </c>
      <c r="R1195" s="53">
        <v>0</v>
      </c>
      <c r="S1195" s="3" t="s">
        <v>286</v>
      </c>
      <c r="T1195" s="3" t="s">
        <v>57</v>
      </c>
      <c r="U1195" s="3" t="s">
        <v>58</v>
      </c>
      <c r="V1195" s="3" t="s">
        <v>57</v>
      </c>
      <c r="W1195" s="3" t="s">
        <v>33</v>
      </c>
      <c r="X1195" s="3" t="s">
        <v>59</v>
      </c>
      <c r="Y1195" s="3" t="s">
        <v>44</v>
      </c>
      <c r="Z1195" s="54">
        <v>45455</v>
      </c>
      <c r="AA1195" s="54">
        <v>45930</v>
      </c>
      <c r="AB1195" s="3" t="s">
        <v>36</v>
      </c>
      <c r="AC1195" s="53">
        <v>360000</v>
      </c>
      <c r="AD1195" s="3" t="s">
        <v>58</v>
      </c>
      <c r="AE1195" s="3" t="s">
        <v>37</v>
      </c>
    </row>
    <row r="1196" spans="1:31" x14ac:dyDescent="0.3">
      <c r="A1196" s="3" t="s">
        <v>2519</v>
      </c>
      <c r="B1196" s="3" t="s">
        <v>2520</v>
      </c>
      <c r="C1196" s="3" t="s">
        <v>1858</v>
      </c>
      <c r="D1196" s="53">
        <v>2500000</v>
      </c>
      <c r="E1196" s="53">
        <v>2500000</v>
      </c>
      <c r="F1196" s="53">
        <v>0</v>
      </c>
      <c r="G1196" s="53">
        <v>0</v>
      </c>
      <c r="H1196" s="53">
        <v>0</v>
      </c>
      <c r="I1196" s="53">
        <v>1985201.58</v>
      </c>
      <c r="J1196" s="53">
        <v>79.408063200000001</v>
      </c>
      <c r="K1196" s="53">
        <v>0</v>
      </c>
      <c r="L1196" s="53">
        <v>0</v>
      </c>
      <c r="M1196" s="53">
        <v>1985201.58</v>
      </c>
      <c r="N1196" s="53">
        <v>0</v>
      </c>
      <c r="O1196" s="53">
        <v>1985201.58</v>
      </c>
      <c r="P1196" s="53">
        <v>0</v>
      </c>
      <c r="Q1196" s="53">
        <v>0</v>
      </c>
      <c r="R1196" s="53">
        <v>0</v>
      </c>
      <c r="S1196" s="3" t="s">
        <v>1231</v>
      </c>
      <c r="T1196" s="3" t="s">
        <v>51</v>
      </c>
      <c r="U1196" s="3" t="s">
        <v>52</v>
      </c>
      <c r="V1196" s="3" t="s">
        <v>51</v>
      </c>
      <c r="W1196" s="3" t="s">
        <v>33</v>
      </c>
      <c r="X1196" s="3" t="s">
        <v>53</v>
      </c>
      <c r="Y1196" s="3" t="s">
        <v>35</v>
      </c>
      <c r="Z1196" s="54">
        <v>45444</v>
      </c>
      <c r="AA1196" s="54">
        <v>46112</v>
      </c>
      <c r="AB1196" s="3" t="s">
        <v>36</v>
      </c>
      <c r="AC1196" s="53">
        <v>2500000</v>
      </c>
      <c r="AD1196" s="3" t="s">
        <v>52</v>
      </c>
      <c r="AE1196" s="3" t="s">
        <v>37</v>
      </c>
    </row>
    <row r="1197" spans="1:31" x14ac:dyDescent="0.3">
      <c r="A1197" s="3" t="s">
        <v>2517</v>
      </c>
      <c r="B1197" s="3" t="s">
        <v>2518</v>
      </c>
      <c r="C1197" s="3" t="s">
        <v>1858</v>
      </c>
      <c r="D1197" s="53">
        <v>3100000</v>
      </c>
      <c r="E1197" s="53">
        <v>3100000</v>
      </c>
      <c r="F1197" s="53">
        <v>0</v>
      </c>
      <c r="G1197" s="53">
        <v>0</v>
      </c>
      <c r="H1197" s="53">
        <v>0</v>
      </c>
      <c r="I1197" s="53">
        <v>2487927.16</v>
      </c>
      <c r="J1197" s="53">
        <v>80.255714838709679</v>
      </c>
      <c r="K1197" s="53">
        <v>0</v>
      </c>
      <c r="L1197" s="53">
        <v>0</v>
      </c>
      <c r="M1197" s="53">
        <v>2487927.16</v>
      </c>
      <c r="N1197" s="53">
        <v>0</v>
      </c>
      <c r="O1197" s="53">
        <v>2487927.16</v>
      </c>
      <c r="P1197" s="53">
        <v>0</v>
      </c>
      <c r="Q1197" s="53">
        <v>0</v>
      </c>
      <c r="R1197" s="53">
        <v>0</v>
      </c>
      <c r="S1197" s="3" t="s">
        <v>1231</v>
      </c>
      <c r="T1197" s="3" t="s">
        <v>51</v>
      </c>
      <c r="U1197" s="3" t="s">
        <v>52</v>
      </c>
      <c r="V1197" s="3" t="s">
        <v>51</v>
      </c>
      <c r="W1197" s="3" t="s">
        <v>33</v>
      </c>
      <c r="X1197" s="3" t="s">
        <v>53</v>
      </c>
      <c r="Y1197" s="3" t="s">
        <v>35</v>
      </c>
      <c r="Z1197" s="54">
        <v>45444</v>
      </c>
      <c r="AA1197" s="54">
        <v>46112</v>
      </c>
      <c r="AB1197" s="3" t="s">
        <v>36</v>
      </c>
      <c r="AC1197" s="53">
        <v>3100000</v>
      </c>
      <c r="AD1197" s="3" t="s">
        <v>52</v>
      </c>
      <c r="AE1197" s="3" t="s">
        <v>37</v>
      </c>
    </row>
    <row r="1198" spans="1:31" x14ac:dyDescent="0.3">
      <c r="A1198" s="3" t="s">
        <v>2495</v>
      </c>
      <c r="B1198" s="3" t="s">
        <v>2496</v>
      </c>
      <c r="C1198" s="3" t="s">
        <v>1859</v>
      </c>
      <c r="D1198" s="53">
        <v>1300000</v>
      </c>
      <c r="E1198" s="53">
        <v>1300000</v>
      </c>
      <c r="F1198" s="53">
        <v>0</v>
      </c>
      <c r="G1198" s="53">
        <v>0</v>
      </c>
      <c r="H1198" s="53">
        <v>0</v>
      </c>
      <c r="I1198" s="53">
        <v>959239.97</v>
      </c>
      <c r="J1198" s="53">
        <v>73.787689999999998</v>
      </c>
      <c r="K1198" s="53">
        <v>0</v>
      </c>
      <c r="L1198" s="53">
        <v>0</v>
      </c>
      <c r="M1198" s="53">
        <v>959239.97</v>
      </c>
      <c r="N1198" s="53">
        <v>0</v>
      </c>
      <c r="O1198" s="53">
        <v>959239.97</v>
      </c>
      <c r="P1198" s="53">
        <v>0</v>
      </c>
      <c r="Q1198" s="53">
        <v>0</v>
      </c>
      <c r="R1198" s="53">
        <v>0</v>
      </c>
      <c r="S1198" s="3" t="s">
        <v>1355</v>
      </c>
      <c r="T1198" s="3" t="s">
        <v>162</v>
      </c>
      <c r="U1198" s="3" t="s">
        <v>163</v>
      </c>
      <c r="V1198" s="3" t="s">
        <v>162</v>
      </c>
      <c r="W1198" s="3" t="s">
        <v>33</v>
      </c>
      <c r="X1198" s="3" t="s">
        <v>164</v>
      </c>
      <c r="Y1198" s="3" t="s">
        <v>35</v>
      </c>
      <c r="Z1198" s="54">
        <v>45383</v>
      </c>
      <c r="AA1198" s="54">
        <v>45747</v>
      </c>
      <c r="AB1198" s="3" t="s">
        <v>36</v>
      </c>
      <c r="AC1198" s="53">
        <v>1300000</v>
      </c>
      <c r="AD1198" s="3" t="s">
        <v>163</v>
      </c>
      <c r="AE1198" s="3" t="s">
        <v>37</v>
      </c>
    </row>
    <row r="1199" spans="1:31" x14ac:dyDescent="0.3">
      <c r="A1199" s="3" t="s">
        <v>2521</v>
      </c>
      <c r="B1199" s="3" t="s">
        <v>2522</v>
      </c>
      <c r="C1199" s="3" t="s">
        <v>1854</v>
      </c>
      <c r="D1199" s="53">
        <v>46900000</v>
      </c>
      <c r="E1199" s="53">
        <v>46900000</v>
      </c>
      <c r="F1199" s="53">
        <v>6295179.4400000004</v>
      </c>
      <c r="G1199" s="53">
        <v>1526886.56</v>
      </c>
      <c r="H1199" s="53">
        <v>1526886.56</v>
      </c>
      <c r="I1199" s="53">
        <v>33019017.190000001</v>
      </c>
      <c r="J1199" s="53">
        <v>70.403021727078894</v>
      </c>
      <c r="K1199" s="53">
        <v>0</v>
      </c>
      <c r="L1199" s="53">
        <v>0</v>
      </c>
      <c r="M1199" s="53">
        <v>29555661.260000002</v>
      </c>
      <c r="N1199" s="53">
        <v>1936469.37</v>
      </c>
      <c r="O1199" s="53">
        <v>39314196.630000003</v>
      </c>
      <c r="P1199" s="53">
        <v>0</v>
      </c>
      <c r="Q1199" s="53">
        <v>0</v>
      </c>
      <c r="R1199" s="53">
        <v>0</v>
      </c>
      <c r="S1199" s="3" t="s">
        <v>72</v>
      </c>
      <c r="T1199" s="3" t="s">
        <v>41</v>
      </c>
      <c r="U1199" s="3" t="s">
        <v>42</v>
      </c>
      <c r="V1199" s="3" t="s">
        <v>41</v>
      </c>
      <c r="W1199" s="3" t="s">
        <v>33</v>
      </c>
      <c r="X1199" s="3" t="s">
        <v>43</v>
      </c>
      <c r="Y1199" s="3" t="s">
        <v>317</v>
      </c>
      <c r="Z1199" s="54">
        <v>45457</v>
      </c>
      <c r="AA1199" s="54">
        <v>46203</v>
      </c>
      <c r="AB1199" s="3" t="s">
        <v>36</v>
      </c>
      <c r="AC1199" s="53">
        <v>46900000</v>
      </c>
      <c r="AD1199" s="3" t="s">
        <v>42</v>
      </c>
      <c r="AE1199" s="3" t="s">
        <v>45</v>
      </c>
    </row>
    <row r="1200" spans="1:31" x14ac:dyDescent="0.3">
      <c r="A1200" s="3" t="s">
        <v>2671</v>
      </c>
      <c r="B1200" s="3" t="s">
        <v>2672</v>
      </c>
      <c r="C1200" s="3" t="s">
        <v>1854</v>
      </c>
      <c r="D1200" s="53">
        <v>1700000</v>
      </c>
      <c r="E1200" s="53">
        <v>1700000</v>
      </c>
      <c r="F1200" s="53">
        <v>0</v>
      </c>
      <c r="G1200" s="53">
        <v>0</v>
      </c>
      <c r="H1200" s="53">
        <v>0</v>
      </c>
      <c r="I1200" s="53">
        <v>1529039.08</v>
      </c>
      <c r="J1200" s="53">
        <v>89.943475294117647</v>
      </c>
      <c r="K1200" s="53">
        <v>0</v>
      </c>
      <c r="L1200" s="53">
        <v>0</v>
      </c>
      <c r="M1200" s="53">
        <v>1529039.08</v>
      </c>
      <c r="N1200" s="53">
        <v>0</v>
      </c>
      <c r="O1200" s="53">
        <v>1529039.08</v>
      </c>
      <c r="P1200" s="53">
        <v>0</v>
      </c>
      <c r="Q1200" s="53">
        <v>0</v>
      </c>
      <c r="R1200" s="53">
        <v>0</v>
      </c>
      <c r="S1200" s="3" t="s">
        <v>72</v>
      </c>
      <c r="T1200" s="3" t="s">
        <v>41</v>
      </c>
      <c r="U1200" s="3" t="s">
        <v>42</v>
      </c>
      <c r="V1200" s="3" t="s">
        <v>41</v>
      </c>
      <c r="W1200" s="3" t="s">
        <v>33</v>
      </c>
      <c r="X1200" s="3" t="s">
        <v>43</v>
      </c>
      <c r="Y1200" s="3" t="s">
        <v>35</v>
      </c>
      <c r="Z1200" s="54">
        <v>45457</v>
      </c>
      <c r="AA1200" s="54">
        <v>45838</v>
      </c>
      <c r="AB1200" s="3" t="s">
        <v>36</v>
      </c>
      <c r="AC1200" s="53">
        <v>1700000</v>
      </c>
      <c r="AD1200" s="3" t="s">
        <v>42</v>
      </c>
      <c r="AE1200" s="3" t="s">
        <v>37</v>
      </c>
    </row>
    <row r="1201" spans="1:31" x14ac:dyDescent="0.3">
      <c r="A1201" s="3" t="s">
        <v>2537</v>
      </c>
      <c r="B1201" s="3" t="s">
        <v>2538</v>
      </c>
      <c r="C1201" s="3" t="s">
        <v>1854</v>
      </c>
      <c r="D1201" s="53">
        <v>3100000</v>
      </c>
      <c r="E1201" s="53">
        <v>3100000</v>
      </c>
      <c r="F1201" s="53">
        <v>4951.82</v>
      </c>
      <c r="G1201" s="53">
        <v>0</v>
      </c>
      <c r="H1201" s="53">
        <v>0</v>
      </c>
      <c r="I1201" s="53">
        <v>2681369.4700000002</v>
      </c>
      <c r="J1201" s="53">
        <v>86.49578935483872</v>
      </c>
      <c r="K1201" s="53">
        <v>0</v>
      </c>
      <c r="L1201" s="53">
        <v>0</v>
      </c>
      <c r="M1201" s="53">
        <v>2678789.9700000002</v>
      </c>
      <c r="N1201" s="53">
        <v>2579.5</v>
      </c>
      <c r="O1201" s="53">
        <v>2686321.29</v>
      </c>
      <c r="P1201" s="53">
        <v>0</v>
      </c>
      <c r="Q1201" s="53">
        <v>0</v>
      </c>
      <c r="R1201" s="53">
        <v>0</v>
      </c>
      <c r="S1201" s="3" t="s">
        <v>72</v>
      </c>
      <c r="T1201" s="3" t="s">
        <v>41</v>
      </c>
      <c r="U1201" s="3" t="s">
        <v>42</v>
      </c>
      <c r="V1201" s="3" t="s">
        <v>41</v>
      </c>
      <c r="W1201" s="3" t="s">
        <v>33</v>
      </c>
      <c r="X1201" s="3" t="s">
        <v>43</v>
      </c>
      <c r="Y1201" s="3" t="s">
        <v>35</v>
      </c>
      <c r="Z1201" s="54">
        <v>45457</v>
      </c>
      <c r="AA1201" s="54">
        <v>45838</v>
      </c>
      <c r="AB1201" s="3" t="s">
        <v>36</v>
      </c>
      <c r="AC1201" s="53">
        <v>3100000</v>
      </c>
      <c r="AD1201" s="3" t="s">
        <v>42</v>
      </c>
      <c r="AE1201" s="3" t="s">
        <v>45</v>
      </c>
    </row>
    <row r="1202" spans="1:31" x14ac:dyDescent="0.3">
      <c r="A1202" s="3" t="s">
        <v>2629</v>
      </c>
      <c r="B1202" s="3" t="s">
        <v>2630</v>
      </c>
      <c r="C1202" s="3" t="s">
        <v>1853</v>
      </c>
      <c r="D1202" s="53">
        <v>2900000</v>
      </c>
      <c r="E1202" s="53">
        <v>2900000</v>
      </c>
      <c r="F1202" s="53">
        <v>0</v>
      </c>
      <c r="G1202" s="53">
        <v>0</v>
      </c>
      <c r="H1202" s="53">
        <v>0</v>
      </c>
      <c r="I1202" s="53">
        <v>2349971.31</v>
      </c>
      <c r="J1202" s="53">
        <v>81.033493448275863</v>
      </c>
      <c r="K1202" s="53">
        <v>0</v>
      </c>
      <c r="L1202" s="53">
        <v>0</v>
      </c>
      <c r="M1202" s="53">
        <v>2349971.31</v>
      </c>
      <c r="N1202" s="53">
        <v>0</v>
      </c>
      <c r="O1202" s="53">
        <v>2349971.31</v>
      </c>
      <c r="P1202" s="53">
        <v>0</v>
      </c>
      <c r="Q1202" s="53">
        <v>0</v>
      </c>
      <c r="R1202" s="53">
        <v>0</v>
      </c>
      <c r="S1202" s="3" t="s">
        <v>391</v>
      </c>
      <c r="T1202" s="3" t="s">
        <v>31</v>
      </c>
      <c r="U1202" s="3" t="s">
        <v>32</v>
      </c>
      <c r="V1202" s="3" t="s">
        <v>31</v>
      </c>
      <c r="W1202" s="3" t="s">
        <v>33</v>
      </c>
      <c r="X1202" s="3" t="s">
        <v>34</v>
      </c>
      <c r="Y1202" s="3" t="s">
        <v>35</v>
      </c>
      <c r="Z1202" s="54">
        <v>45383</v>
      </c>
      <c r="AA1202" s="54">
        <v>46112</v>
      </c>
      <c r="AB1202" s="3" t="s">
        <v>36</v>
      </c>
      <c r="AC1202" s="53">
        <v>2900000</v>
      </c>
      <c r="AD1202" s="3" t="s">
        <v>32</v>
      </c>
      <c r="AE1202" s="3" t="s">
        <v>45</v>
      </c>
    </row>
    <row r="1203" spans="1:31" x14ac:dyDescent="0.3">
      <c r="A1203" s="3" t="s">
        <v>2543</v>
      </c>
      <c r="B1203" s="3" t="s">
        <v>2544</v>
      </c>
      <c r="C1203" s="3" t="s">
        <v>1854</v>
      </c>
      <c r="D1203" s="53">
        <v>1400000</v>
      </c>
      <c r="E1203" s="53">
        <v>1400000</v>
      </c>
      <c r="F1203" s="53">
        <v>0</v>
      </c>
      <c r="G1203" s="53">
        <v>0</v>
      </c>
      <c r="H1203" s="53">
        <v>0</v>
      </c>
      <c r="I1203" s="53">
        <v>1376224.35</v>
      </c>
      <c r="J1203" s="53">
        <v>98.301739285714291</v>
      </c>
      <c r="K1203" s="53">
        <v>0</v>
      </c>
      <c r="L1203" s="53">
        <v>0</v>
      </c>
      <c r="M1203" s="53">
        <v>1376224.35</v>
      </c>
      <c r="N1203" s="53">
        <v>0</v>
      </c>
      <c r="O1203" s="53">
        <v>1376224.35</v>
      </c>
      <c r="P1203" s="53">
        <v>0</v>
      </c>
      <c r="Q1203" s="53">
        <v>0</v>
      </c>
      <c r="R1203" s="53">
        <v>0</v>
      </c>
      <c r="S1203" s="3" t="s">
        <v>72</v>
      </c>
      <c r="T1203" s="3" t="s">
        <v>41</v>
      </c>
      <c r="U1203" s="3" t="s">
        <v>42</v>
      </c>
      <c r="V1203" s="3" t="s">
        <v>41</v>
      </c>
      <c r="W1203" s="3" t="s">
        <v>33</v>
      </c>
      <c r="X1203" s="3" t="s">
        <v>43</v>
      </c>
      <c r="Y1203" s="3" t="s">
        <v>35</v>
      </c>
      <c r="Z1203" s="54">
        <v>45460</v>
      </c>
      <c r="AA1203" s="54">
        <v>45838</v>
      </c>
      <c r="AB1203" s="3" t="s">
        <v>36</v>
      </c>
      <c r="AC1203" s="53">
        <v>1400000</v>
      </c>
      <c r="AD1203" s="3" t="s">
        <v>42</v>
      </c>
      <c r="AE1203" s="3" t="s">
        <v>37</v>
      </c>
    </row>
    <row r="1204" spans="1:31" x14ac:dyDescent="0.3">
      <c r="A1204" s="3" t="s">
        <v>2646</v>
      </c>
      <c r="B1204" s="3" t="s">
        <v>2647</v>
      </c>
      <c r="C1204" s="3" t="s">
        <v>1854</v>
      </c>
      <c r="D1204" s="53">
        <v>3100000</v>
      </c>
      <c r="E1204" s="53">
        <v>3100000</v>
      </c>
      <c r="F1204" s="53">
        <v>2987.77</v>
      </c>
      <c r="G1204" s="53">
        <v>0</v>
      </c>
      <c r="H1204" s="53">
        <v>0</v>
      </c>
      <c r="I1204" s="53">
        <v>3096004.7</v>
      </c>
      <c r="J1204" s="53">
        <v>99.871119354838712</v>
      </c>
      <c r="K1204" s="53">
        <v>0</v>
      </c>
      <c r="L1204" s="53">
        <v>0</v>
      </c>
      <c r="M1204" s="53">
        <v>3094947.58</v>
      </c>
      <c r="N1204" s="53">
        <v>1057.1199999999999</v>
      </c>
      <c r="O1204" s="53">
        <v>3098992.47</v>
      </c>
      <c r="P1204" s="53">
        <v>0</v>
      </c>
      <c r="Q1204" s="53">
        <v>0</v>
      </c>
      <c r="R1204" s="53">
        <v>0</v>
      </c>
      <c r="S1204" s="3" t="s">
        <v>72</v>
      </c>
      <c r="T1204" s="3" t="s">
        <v>41</v>
      </c>
      <c r="U1204" s="3" t="s">
        <v>42</v>
      </c>
      <c r="V1204" s="3" t="s">
        <v>41</v>
      </c>
      <c r="W1204" s="3" t="s">
        <v>33</v>
      </c>
      <c r="X1204" s="3" t="s">
        <v>43</v>
      </c>
      <c r="Y1204" s="3" t="s">
        <v>35</v>
      </c>
      <c r="Z1204" s="54">
        <v>45460</v>
      </c>
      <c r="AA1204" s="54">
        <v>45838</v>
      </c>
      <c r="AB1204" s="3" t="s">
        <v>36</v>
      </c>
      <c r="AC1204" s="53">
        <v>3100000</v>
      </c>
      <c r="AD1204" s="3" t="s">
        <v>42</v>
      </c>
      <c r="AE1204" s="3" t="s">
        <v>45</v>
      </c>
    </row>
    <row r="1205" spans="1:31" x14ac:dyDescent="0.3">
      <c r="A1205" s="3" t="s">
        <v>2527</v>
      </c>
      <c r="B1205" s="3" t="s">
        <v>2528</v>
      </c>
      <c r="C1205" s="3" t="s">
        <v>1859</v>
      </c>
      <c r="D1205" s="53">
        <v>3000000</v>
      </c>
      <c r="E1205" s="53">
        <v>3000000</v>
      </c>
      <c r="F1205" s="53">
        <v>4577.3100000000004</v>
      </c>
      <c r="G1205" s="53">
        <v>0</v>
      </c>
      <c r="H1205" s="53">
        <v>0</v>
      </c>
      <c r="I1205" s="53">
        <v>2651666.0299999998</v>
      </c>
      <c r="J1205" s="53">
        <v>88.388867666666656</v>
      </c>
      <c r="K1205" s="53">
        <v>0</v>
      </c>
      <c r="L1205" s="53">
        <v>0</v>
      </c>
      <c r="M1205" s="53">
        <v>2651666.0299999998</v>
      </c>
      <c r="N1205" s="53">
        <v>0</v>
      </c>
      <c r="O1205" s="53">
        <v>2656243.34</v>
      </c>
      <c r="P1205" s="53">
        <v>0</v>
      </c>
      <c r="Q1205" s="53">
        <v>0</v>
      </c>
      <c r="R1205" s="53">
        <v>0</v>
      </c>
      <c r="S1205" s="3" t="s">
        <v>1355</v>
      </c>
      <c r="T1205" s="3" t="s">
        <v>162</v>
      </c>
      <c r="U1205" s="3" t="s">
        <v>163</v>
      </c>
      <c r="V1205" s="3" t="s">
        <v>162</v>
      </c>
      <c r="W1205" s="3" t="s">
        <v>33</v>
      </c>
      <c r="X1205" s="3" t="s">
        <v>164</v>
      </c>
      <c r="Y1205" s="3" t="s">
        <v>35</v>
      </c>
      <c r="Z1205" s="54">
        <v>45383</v>
      </c>
      <c r="AA1205" s="54">
        <v>45747</v>
      </c>
      <c r="AB1205" s="3" t="s">
        <v>36</v>
      </c>
      <c r="AC1205" s="53">
        <v>3000000</v>
      </c>
      <c r="AD1205" s="3" t="s">
        <v>163</v>
      </c>
      <c r="AE1205" s="3" t="s">
        <v>45</v>
      </c>
    </row>
    <row r="1206" spans="1:31" x14ac:dyDescent="0.3">
      <c r="A1206" s="3" t="s">
        <v>2549</v>
      </c>
      <c r="B1206" s="3" t="s">
        <v>2550</v>
      </c>
      <c r="C1206" s="3" t="s">
        <v>1860</v>
      </c>
      <c r="D1206" s="53">
        <v>2200000</v>
      </c>
      <c r="E1206" s="53">
        <v>2200000</v>
      </c>
      <c r="F1206" s="53">
        <v>0</v>
      </c>
      <c r="G1206" s="53">
        <v>0</v>
      </c>
      <c r="H1206" s="53">
        <v>0</v>
      </c>
      <c r="I1206" s="53">
        <v>1955864.81</v>
      </c>
      <c r="J1206" s="53">
        <v>88.902945909090917</v>
      </c>
      <c r="K1206" s="53">
        <v>0</v>
      </c>
      <c r="L1206" s="53">
        <v>0</v>
      </c>
      <c r="M1206" s="53">
        <v>1955864.81</v>
      </c>
      <c r="N1206" s="53">
        <v>0</v>
      </c>
      <c r="O1206" s="53">
        <v>1955864.81</v>
      </c>
      <c r="P1206" s="53">
        <v>0</v>
      </c>
      <c r="Q1206" s="53">
        <v>0</v>
      </c>
      <c r="R1206" s="53">
        <v>0</v>
      </c>
      <c r="S1206" s="3" t="s">
        <v>111</v>
      </c>
      <c r="T1206" s="3" t="s">
        <v>112</v>
      </c>
      <c r="U1206" s="3" t="s">
        <v>113</v>
      </c>
      <c r="V1206" s="3" t="s">
        <v>112</v>
      </c>
      <c r="W1206" s="3" t="s">
        <v>33</v>
      </c>
      <c r="X1206" s="3" t="s">
        <v>114</v>
      </c>
      <c r="Y1206" s="3" t="s">
        <v>35</v>
      </c>
      <c r="Z1206" s="54">
        <v>45460</v>
      </c>
      <c r="AA1206" s="54">
        <v>46112</v>
      </c>
      <c r="AB1206" s="3" t="s">
        <v>36</v>
      </c>
      <c r="AC1206" s="53">
        <v>2200000</v>
      </c>
      <c r="AD1206" s="3" t="s">
        <v>113</v>
      </c>
      <c r="AE1206" s="3" t="s">
        <v>37</v>
      </c>
    </row>
    <row r="1207" spans="1:31" x14ac:dyDescent="0.3">
      <c r="A1207" s="3" t="s">
        <v>2547</v>
      </c>
      <c r="B1207" s="3" t="s">
        <v>2548</v>
      </c>
      <c r="C1207" s="3" t="s">
        <v>1860</v>
      </c>
      <c r="D1207" s="53">
        <v>2200000</v>
      </c>
      <c r="E1207" s="53">
        <v>2200000</v>
      </c>
      <c r="F1207" s="53">
        <v>0</v>
      </c>
      <c r="G1207" s="53">
        <v>0</v>
      </c>
      <c r="H1207" s="53">
        <v>0</v>
      </c>
      <c r="I1207" s="53">
        <v>1946337.5</v>
      </c>
      <c r="J1207" s="53">
        <v>88.469886363636363</v>
      </c>
      <c r="K1207" s="53">
        <v>0</v>
      </c>
      <c r="L1207" s="53">
        <v>0</v>
      </c>
      <c r="M1207" s="53">
        <v>1946337.5</v>
      </c>
      <c r="N1207" s="53">
        <v>0</v>
      </c>
      <c r="O1207" s="53">
        <v>1946337.5</v>
      </c>
      <c r="P1207" s="53">
        <v>0</v>
      </c>
      <c r="Q1207" s="53">
        <v>0</v>
      </c>
      <c r="R1207" s="53">
        <v>0</v>
      </c>
      <c r="S1207" s="3" t="s">
        <v>111</v>
      </c>
      <c r="T1207" s="3" t="s">
        <v>112</v>
      </c>
      <c r="U1207" s="3" t="s">
        <v>113</v>
      </c>
      <c r="V1207" s="3" t="s">
        <v>112</v>
      </c>
      <c r="W1207" s="3" t="s">
        <v>33</v>
      </c>
      <c r="X1207" s="3" t="s">
        <v>114</v>
      </c>
      <c r="Y1207" s="3" t="s">
        <v>35</v>
      </c>
      <c r="Z1207" s="54">
        <v>45460</v>
      </c>
      <c r="AA1207" s="54">
        <v>46112</v>
      </c>
      <c r="AB1207" s="3" t="s">
        <v>36</v>
      </c>
      <c r="AC1207" s="53">
        <v>2200000</v>
      </c>
      <c r="AD1207" s="3" t="s">
        <v>113</v>
      </c>
      <c r="AE1207" s="3" t="s">
        <v>37</v>
      </c>
    </row>
    <row r="1208" spans="1:31" x14ac:dyDescent="0.3">
      <c r="A1208" s="3" t="s">
        <v>2541</v>
      </c>
      <c r="B1208" s="3" t="s">
        <v>2542</v>
      </c>
      <c r="C1208" s="3" t="s">
        <v>1854</v>
      </c>
      <c r="D1208" s="53">
        <v>7200000</v>
      </c>
      <c r="E1208" s="53">
        <v>7200000</v>
      </c>
      <c r="F1208" s="53">
        <v>0</v>
      </c>
      <c r="G1208" s="53">
        <v>0</v>
      </c>
      <c r="H1208" s="53">
        <v>0</v>
      </c>
      <c r="I1208" s="53">
        <v>7172401.7000000002</v>
      </c>
      <c r="J1208" s="53">
        <v>99.616690277777778</v>
      </c>
      <c r="K1208" s="53">
        <v>0</v>
      </c>
      <c r="L1208" s="53">
        <v>0</v>
      </c>
      <c r="M1208" s="53">
        <v>5389516.21</v>
      </c>
      <c r="N1208" s="53">
        <v>1782885.49</v>
      </c>
      <c r="O1208" s="53">
        <v>7172401.7000000002</v>
      </c>
      <c r="P1208" s="53">
        <v>0</v>
      </c>
      <c r="Q1208" s="53">
        <v>0</v>
      </c>
      <c r="R1208" s="53">
        <v>0</v>
      </c>
      <c r="S1208" s="3" t="s">
        <v>72</v>
      </c>
      <c r="T1208" s="3" t="s">
        <v>41</v>
      </c>
      <c r="U1208" s="3" t="s">
        <v>42</v>
      </c>
      <c r="V1208" s="3" t="s">
        <v>41</v>
      </c>
      <c r="W1208" s="3" t="s">
        <v>33</v>
      </c>
      <c r="X1208" s="3" t="s">
        <v>43</v>
      </c>
      <c r="Y1208" s="3" t="s">
        <v>35</v>
      </c>
      <c r="Z1208" s="54">
        <v>45461</v>
      </c>
      <c r="AA1208" s="54">
        <v>45838</v>
      </c>
      <c r="AB1208" s="3" t="s">
        <v>36</v>
      </c>
      <c r="AC1208" s="53">
        <v>7200000</v>
      </c>
      <c r="AD1208" s="3" t="s">
        <v>42</v>
      </c>
      <c r="AE1208" s="3" t="s">
        <v>45</v>
      </c>
    </row>
    <row r="1209" spans="1:31" x14ac:dyDescent="0.3">
      <c r="A1209" s="3" t="s">
        <v>2539</v>
      </c>
      <c r="B1209" s="3" t="s">
        <v>2540</v>
      </c>
      <c r="C1209" s="3" t="s">
        <v>1854</v>
      </c>
      <c r="D1209" s="53">
        <v>15000000</v>
      </c>
      <c r="E1209" s="53">
        <v>15000000</v>
      </c>
      <c r="F1209" s="53">
        <v>36393.17</v>
      </c>
      <c r="G1209" s="53">
        <v>0</v>
      </c>
      <c r="H1209" s="53">
        <v>0</v>
      </c>
      <c r="I1209" s="53">
        <v>14644792.029999999</v>
      </c>
      <c r="J1209" s="53">
        <v>97.631946866666667</v>
      </c>
      <c r="K1209" s="53">
        <v>0</v>
      </c>
      <c r="L1209" s="53">
        <v>0</v>
      </c>
      <c r="M1209" s="53">
        <v>13069670.369999999</v>
      </c>
      <c r="N1209" s="53">
        <v>1575121.66</v>
      </c>
      <c r="O1209" s="53">
        <v>14681185.199999999</v>
      </c>
      <c r="P1209" s="53">
        <v>0</v>
      </c>
      <c r="Q1209" s="53">
        <v>0</v>
      </c>
      <c r="R1209" s="53">
        <v>0</v>
      </c>
      <c r="S1209" s="3" t="s">
        <v>72</v>
      </c>
      <c r="T1209" s="3" t="s">
        <v>41</v>
      </c>
      <c r="U1209" s="3" t="s">
        <v>42</v>
      </c>
      <c r="V1209" s="3" t="s">
        <v>41</v>
      </c>
      <c r="W1209" s="3" t="s">
        <v>33</v>
      </c>
      <c r="X1209" s="3" t="s">
        <v>43</v>
      </c>
      <c r="Y1209" s="3" t="s">
        <v>35</v>
      </c>
      <c r="Z1209" s="54">
        <v>45461</v>
      </c>
      <c r="AA1209" s="54">
        <v>45838</v>
      </c>
      <c r="AB1209" s="3" t="s">
        <v>36</v>
      </c>
      <c r="AC1209" s="53">
        <v>15000000</v>
      </c>
      <c r="AD1209" s="3" t="s">
        <v>42</v>
      </c>
      <c r="AE1209" s="3" t="s">
        <v>45</v>
      </c>
    </row>
    <row r="1210" spans="1:31" x14ac:dyDescent="0.3">
      <c r="A1210" s="3" t="s">
        <v>2529</v>
      </c>
      <c r="B1210" s="3" t="s">
        <v>2530</v>
      </c>
      <c r="C1210" s="3" t="s">
        <v>1859</v>
      </c>
      <c r="D1210" s="53">
        <v>2800000</v>
      </c>
      <c r="E1210" s="53">
        <v>2800000</v>
      </c>
      <c r="F1210" s="53">
        <v>0</v>
      </c>
      <c r="G1210" s="53">
        <v>0</v>
      </c>
      <c r="H1210" s="53">
        <v>0</v>
      </c>
      <c r="I1210" s="53">
        <v>2777488.45</v>
      </c>
      <c r="J1210" s="53">
        <v>99.196016071428573</v>
      </c>
      <c r="K1210" s="53">
        <v>0</v>
      </c>
      <c r="L1210" s="53">
        <v>0</v>
      </c>
      <c r="M1210" s="53">
        <v>2777488.45</v>
      </c>
      <c r="N1210" s="53">
        <v>0</v>
      </c>
      <c r="O1210" s="53">
        <v>2777488.45</v>
      </c>
      <c r="P1210" s="53">
        <v>0</v>
      </c>
      <c r="Q1210" s="53">
        <v>0</v>
      </c>
      <c r="R1210" s="53">
        <v>0</v>
      </c>
      <c r="S1210" s="3" t="s">
        <v>231</v>
      </c>
      <c r="T1210" s="3" t="s">
        <v>162</v>
      </c>
      <c r="U1210" s="3" t="s">
        <v>163</v>
      </c>
      <c r="V1210" s="3" t="s">
        <v>162</v>
      </c>
      <c r="W1210" s="3" t="s">
        <v>33</v>
      </c>
      <c r="X1210" s="3" t="s">
        <v>164</v>
      </c>
      <c r="Y1210" s="3" t="s">
        <v>35</v>
      </c>
      <c r="Z1210" s="54">
        <v>45383</v>
      </c>
      <c r="AA1210" s="54">
        <v>45747</v>
      </c>
      <c r="AB1210" s="3" t="s">
        <v>36</v>
      </c>
      <c r="AC1210" s="53">
        <v>2800000</v>
      </c>
      <c r="AD1210" s="3" t="s">
        <v>163</v>
      </c>
      <c r="AE1210" s="3" t="s">
        <v>37</v>
      </c>
    </row>
    <row r="1211" spans="1:31" x14ac:dyDescent="0.3">
      <c r="A1211" s="3" t="s">
        <v>2531</v>
      </c>
      <c r="B1211" s="3" t="s">
        <v>2532</v>
      </c>
      <c r="C1211" s="3" t="s">
        <v>1859</v>
      </c>
      <c r="D1211" s="53">
        <v>2900000</v>
      </c>
      <c r="E1211" s="53">
        <v>2900000</v>
      </c>
      <c r="F1211" s="53">
        <v>780951.39</v>
      </c>
      <c r="G1211" s="53">
        <v>0</v>
      </c>
      <c r="H1211" s="53">
        <v>0</v>
      </c>
      <c r="I1211" s="53">
        <v>2027997.06</v>
      </c>
      <c r="J1211" s="53">
        <v>69.930933103448282</v>
      </c>
      <c r="K1211" s="53">
        <v>0</v>
      </c>
      <c r="L1211" s="53">
        <v>0</v>
      </c>
      <c r="M1211" s="53">
        <v>2027997.06</v>
      </c>
      <c r="N1211" s="53">
        <v>0</v>
      </c>
      <c r="O1211" s="53">
        <v>2808948.45</v>
      </c>
      <c r="P1211" s="53">
        <v>0</v>
      </c>
      <c r="Q1211" s="53">
        <v>0</v>
      </c>
      <c r="R1211" s="53">
        <v>0</v>
      </c>
      <c r="S1211" s="3" t="s">
        <v>1355</v>
      </c>
      <c r="T1211" s="3" t="s">
        <v>162</v>
      </c>
      <c r="U1211" s="3" t="s">
        <v>163</v>
      </c>
      <c r="V1211" s="3" t="s">
        <v>162</v>
      </c>
      <c r="W1211" s="3" t="s">
        <v>33</v>
      </c>
      <c r="X1211" s="3" t="s">
        <v>164</v>
      </c>
      <c r="Y1211" s="3" t="s">
        <v>35</v>
      </c>
      <c r="Z1211" s="54">
        <v>45383</v>
      </c>
      <c r="AA1211" s="54">
        <v>45838</v>
      </c>
      <c r="AB1211" s="3" t="s">
        <v>36</v>
      </c>
      <c r="AC1211" s="53">
        <v>2900000</v>
      </c>
      <c r="AD1211" s="3" t="s">
        <v>163</v>
      </c>
      <c r="AE1211" s="3" t="s">
        <v>45</v>
      </c>
    </row>
    <row r="1212" spans="1:31" x14ac:dyDescent="0.3">
      <c r="A1212" s="3" t="s">
        <v>2533</v>
      </c>
      <c r="B1212" s="3" t="s">
        <v>2534</v>
      </c>
      <c r="C1212" s="3" t="s">
        <v>1859</v>
      </c>
      <c r="D1212" s="53">
        <v>1400000</v>
      </c>
      <c r="E1212" s="53">
        <v>1400000</v>
      </c>
      <c r="F1212" s="53">
        <v>0</v>
      </c>
      <c r="G1212" s="53">
        <v>0</v>
      </c>
      <c r="H1212" s="53">
        <v>0</v>
      </c>
      <c r="I1212" s="53">
        <v>1381669.46</v>
      </c>
      <c r="J1212" s="53">
        <v>98.690675714285717</v>
      </c>
      <c r="K1212" s="53">
        <v>0</v>
      </c>
      <c r="L1212" s="53">
        <v>0</v>
      </c>
      <c r="M1212" s="53">
        <v>1381669.46</v>
      </c>
      <c r="N1212" s="53">
        <v>0</v>
      </c>
      <c r="O1212" s="53">
        <v>1381669.46</v>
      </c>
      <c r="P1212" s="53">
        <v>0</v>
      </c>
      <c r="Q1212" s="53">
        <v>0</v>
      </c>
      <c r="R1212" s="53">
        <v>0</v>
      </c>
      <c r="S1212" s="3" t="s">
        <v>1355</v>
      </c>
      <c r="T1212" s="3" t="s">
        <v>162</v>
      </c>
      <c r="U1212" s="3" t="s">
        <v>163</v>
      </c>
      <c r="V1212" s="3" t="s">
        <v>162</v>
      </c>
      <c r="W1212" s="3" t="s">
        <v>33</v>
      </c>
      <c r="X1212" s="3" t="s">
        <v>164</v>
      </c>
      <c r="Y1212" s="3" t="s">
        <v>35</v>
      </c>
      <c r="Z1212" s="54">
        <v>45383</v>
      </c>
      <c r="AA1212" s="54">
        <v>45747</v>
      </c>
      <c r="AB1212" s="3" t="s">
        <v>36</v>
      </c>
      <c r="AC1212" s="53">
        <v>1400000</v>
      </c>
      <c r="AD1212" s="3" t="s">
        <v>163</v>
      </c>
      <c r="AE1212" s="3" t="s">
        <v>37</v>
      </c>
    </row>
    <row r="1213" spans="1:31" x14ac:dyDescent="0.3">
      <c r="A1213" s="3" t="s">
        <v>2535</v>
      </c>
      <c r="B1213" s="3" t="s">
        <v>2536</v>
      </c>
      <c r="C1213" s="3" t="s">
        <v>1859</v>
      </c>
      <c r="D1213" s="53">
        <v>1400000</v>
      </c>
      <c r="E1213" s="53">
        <v>1400000</v>
      </c>
      <c r="F1213" s="53">
        <v>0</v>
      </c>
      <c r="G1213" s="53">
        <v>0</v>
      </c>
      <c r="H1213" s="53">
        <v>0</v>
      </c>
      <c r="I1213" s="53">
        <v>1392048.55</v>
      </c>
      <c r="J1213" s="53">
        <v>99.432039285714282</v>
      </c>
      <c r="K1213" s="53">
        <v>0</v>
      </c>
      <c r="L1213" s="53">
        <v>0</v>
      </c>
      <c r="M1213" s="53">
        <v>1392048.55</v>
      </c>
      <c r="N1213" s="53">
        <v>0</v>
      </c>
      <c r="O1213" s="53">
        <v>1392048.55</v>
      </c>
      <c r="P1213" s="53">
        <v>0</v>
      </c>
      <c r="Q1213" s="53">
        <v>0</v>
      </c>
      <c r="R1213" s="53">
        <v>0</v>
      </c>
      <c r="S1213" s="3" t="s">
        <v>1355</v>
      </c>
      <c r="T1213" s="3" t="s">
        <v>162</v>
      </c>
      <c r="U1213" s="3" t="s">
        <v>163</v>
      </c>
      <c r="V1213" s="3" t="s">
        <v>162</v>
      </c>
      <c r="W1213" s="3" t="s">
        <v>33</v>
      </c>
      <c r="X1213" s="3" t="s">
        <v>164</v>
      </c>
      <c r="Y1213" s="3" t="s">
        <v>35</v>
      </c>
      <c r="Z1213" s="54">
        <v>45383</v>
      </c>
      <c r="AA1213" s="54">
        <v>45747</v>
      </c>
      <c r="AB1213" s="3" t="s">
        <v>36</v>
      </c>
      <c r="AC1213" s="53">
        <v>1400000</v>
      </c>
      <c r="AD1213" s="3" t="s">
        <v>163</v>
      </c>
      <c r="AE1213" s="3" t="s">
        <v>37</v>
      </c>
    </row>
    <row r="1214" spans="1:31" x14ac:dyDescent="0.3">
      <c r="A1214" s="3" t="s">
        <v>2553</v>
      </c>
      <c r="B1214" s="3" t="s">
        <v>1691</v>
      </c>
      <c r="C1214" s="3" t="s">
        <v>1858</v>
      </c>
      <c r="D1214" s="53">
        <v>1000000</v>
      </c>
      <c r="E1214" s="53">
        <v>1000000</v>
      </c>
      <c r="F1214" s="53">
        <v>644432.30000000005</v>
      </c>
      <c r="G1214" s="53">
        <v>0</v>
      </c>
      <c r="H1214" s="53">
        <v>0</v>
      </c>
      <c r="I1214" s="53">
        <v>0</v>
      </c>
      <c r="J1214" s="53">
        <v>0</v>
      </c>
      <c r="K1214" s="53">
        <v>0</v>
      </c>
      <c r="L1214" s="53">
        <v>0</v>
      </c>
      <c r="M1214" s="53">
        <v>0</v>
      </c>
      <c r="N1214" s="53">
        <v>0</v>
      </c>
      <c r="O1214" s="53">
        <v>644432.30000000005</v>
      </c>
      <c r="P1214" s="53">
        <v>0</v>
      </c>
      <c r="Q1214" s="53">
        <v>0</v>
      </c>
      <c r="R1214" s="53">
        <v>0</v>
      </c>
      <c r="S1214" s="3" t="s">
        <v>1231</v>
      </c>
      <c r="T1214" s="3" t="s">
        <v>51</v>
      </c>
      <c r="U1214" s="3" t="s">
        <v>52</v>
      </c>
      <c r="V1214" s="3" t="s">
        <v>51</v>
      </c>
      <c r="W1214" s="3" t="s">
        <v>33</v>
      </c>
      <c r="X1214" s="3" t="s">
        <v>53</v>
      </c>
      <c r="Y1214" s="3" t="s">
        <v>35</v>
      </c>
      <c r="Z1214" s="54">
        <v>45444</v>
      </c>
      <c r="AA1214" s="54">
        <v>46112</v>
      </c>
      <c r="AB1214" s="3" t="s">
        <v>36</v>
      </c>
      <c r="AC1214" s="53">
        <v>1000000</v>
      </c>
      <c r="AD1214" s="3" t="s">
        <v>52</v>
      </c>
      <c r="AE1214" s="3" t="s">
        <v>45</v>
      </c>
    </row>
    <row r="1215" spans="1:31" x14ac:dyDescent="0.3">
      <c r="A1215" s="3" t="s">
        <v>2525</v>
      </c>
      <c r="B1215" s="3" t="s">
        <v>2526</v>
      </c>
      <c r="C1215" s="3" t="s">
        <v>1859</v>
      </c>
      <c r="D1215" s="53">
        <v>0</v>
      </c>
      <c r="E1215" s="53">
        <v>0</v>
      </c>
      <c r="F1215" s="53">
        <v>0</v>
      </c>
      <c r="G1215" s="53">
        <v>0</v>
      </c>
      <c r="H1215" s="53">
        <v>0</v>
      </c>
      <c r="I1215" s="53">
        <v>0</v>
      </c>
      <c r="J1215" s="53" t="e">
        <v>#DIV/0!</v>
      </c>
      <c r="K1215" s="53">
        <v>0</v>
      </c>
      <c r="L1215" s="53">
        <v>0</v>
      </c>
      <c r="M1215" s="53">
        <v>0</v>
      </c>
      <c r="N1215" s="53">
        <v>0</v>
      </c>
      <c r="O1215" s="53">
        <v>0</v>
      </c>
      <c r="P1215" s="53">
        <v>0</v>
      </c>
      <c r="Q1215" s="53">
        <v>0</v>
      </c>
      <c r="R1215" s="53">
        <v>0</v>
      </c>
      <c r="S1215" s="3" t="s">
        <v>1355</v>
      </c>
      <c r="T1215" s="3" t="s">
        <v>162</v>
      </c>
      <c r="U1215" s="3" t="s">
        <v>163</v>
      </c>
      <c r="V1215" s="3" t="s">
        <v>162</v>
      </c>
      <c r="W1215" s="3" t="s">
        <v>33</v>
      </c>
      <c r="X1215" s="3" t="s">
        <v>164</v>
      </c>
      <c r="Y1215" s="3" t="s">
        <v>35</v>
      </c>
      <c r="Z1215" s="54">
        <v>45383</v>
      </c>
      <c r="AA1215" s="54">
        <v>45747</v>
      </c>
      <c r="AB1215" s="3" t="s">
        <v>36</v>
      </c>
      <c r="AC1215" s="53">
        <v>2100000</v>
      </c>
      <c r="AD1215" s="3" t="s">
        <v>163</v>
      </c>
      <c r="AE1215" s="3" t="s">
        <v>37</v>
      </c>
    </row>
    <row r="1216" spans="1:31" x14ac:dyDescent="0.3">
      <c r="A1216" s="3" t="s">
        <v>2574</v>
      </c>
      <c r="B1216" s="3" t="s">
        <v>2575</v>
      </c>
      <c r="C1216" s="3" t="s">
        <v>1858</v>
      </c>
      <c r="D1216" s="53">
        <v>2100000</v>
      </c>
      <c r="E1216" s="53">
        <v>2100000</v>
      </c>
      <c r="F1216" s="53">
        <v>627195.49</v>
      </c>
      <c r="G1216" s="53">
        <v>0</v>
      </c>
      <c r="H1216" s="53">
        <v>0</v>
      </c>
      <c r="I1216" s="53">
        <v>952503.74</v>
      </c>
      <c r="J1216" s="53">
        <v>45.357320952380952</v>
      </c>
      <c r="K1216" s="53">
        <v>0</v>
      </c>
      <c r="L1216" s="53">
        <v>0</v>
      </c>
      <c r="M1216" s="53">
        <v>952503.74</v>
      </c>
      <c r="N1216" s="53">
        <v>0</v>
      </c>
      <c r="O1216" s="53">
        <v>1579699.23</v>
      </c>
      <c r="P1216" s="53">
        <v>0</v>
      </c>
      <c r="Q1216" s="53">
        <v>0</v>
      </c>
      <c r="R1216" s="53">
        <v>0</v>
      </c>
      <c r="S1216" s="3" t="s">
        <v>1231</v>
      </c>
      <c r="T1216" s="3" t="s">
        <v>51</v>
      </c>
      <c r="U1216" s="3" t="s">
        <v>52</v>
      </c>
      <c r="V1216" s="3" t="s">
        <v>51</v>
      </c>
      <c r="W1216" s="3" t="s">
        <v>33</v>
      </c>
      <c r="X1216" s="3" t="s">
        <v>53</v>
      </c>
      <c r="Y1216" s="3" t="s">
        <v>35</v>
      </c>
      <c r="Z1216" s="54">
        <v>45444</v>
      </c>
      <c r="AA1216" s="54">
        <v>46112</v>
      </c>
      <c r="AB1216" s="3" t="s">
        <v>36</v>
      </c>
      <c r="AC1216" s="53">
        <v>2100000</v>
      </c>
      <c r="AD1216" s="3" t="s">
        <v>52</v>
      </c>
      <c r="AE1216" s="3" t="s">
        <v>45</v>
      </c>
    </row>
    <row r="1217" spans="1:31" x14ac:dyDescent="0.3">
      <c r="A1217" s="3" t="s">
        <v>2572</v>
      </c>
      <c r="B1217" s="3" t="s">
        <v>2573</v>
      </c>
      <c r="C1217" s="3" t="s">
        <v>1858</v>
      </c>
      <c r="D1217" s="53">
        <v>2500000</v>
      </c>
      <c r="E1217" s="53">
        <v>2500000</v>
      </c>
      <c r="F1217" s="53">
        <v>456593.52</v>
      </c>
      <c r="G1217" s="53">
        <v>0</v>
      </c>
      <c r="H1217" s="53">
        <v>0</v>
      </c>
      <c r="I1217" s="53">
        <v>1196647.99</v>
      </c>
      <c r="J1217" s="53">
        <v>47.865919599999998</v>
      </c>
      <c r="K1217" s="53">
        <v>0</v>
      </c>
      <c r="L1217" s="53">
        <v>0</v>
      </c>
      <c r="M1217" s="53">
        <v>1100468.02</v>
      </c>
      <c r="N1217" s="53">
        <v>96179.97</v>
      </c>
      <c r="O1217" s="53">
        <v>1653241.51</v>
      </c>
      <c r="P1217" s="53">
        <v>0</v>
      </c>
      <c r="Q1217" s="53">
        <v>0</v>
      </c>
      <c r="R1217" s="53">
        <v>0</v>
      </c>
      <c r="S1217" s="3" t="s">
        <v>1231</v>
      </c>
      <c r="T1217" s="3" t="s">
        <v>51</v>
      </c>
      <c r="U1217" s="3" t="s">
        <v>52</v>
      </c>
      <c r="V1217" s="3" t="s">
        <v>51</v>
      </c>
      <c r="W1217" s="3" t="s">
        <v>33</v>
      </c>
      <c r="X1217" s="3" t="s">
        <v>53</v>
      </c>
      <c r="Y1217" s="3" t="s">
        <v>35</v>
      </c>
      <c r="Z1217" s="54">
        <v>45444</v>
      </c>
      <c r="AA1217" s="54">
        <v>46112</v>
      </c>
      <c r="AB1217" s="3" t="s">
        <v>36</v>
      </c>
      <c r="AC1217" s="53">
        <v>2500000</v>
      </c>
      <c r="AD1217" s="3" t="s">
        <v>52</v>
      </c>
      <c r="AE1217" s="3" t="s">
        <v>45</v>
      </c>
    </row>
    <row r="1218" spans="1:31" x14ac:dyDescent="0.3">
      <c r="A1218" s="3" t="s">
        <v>2560</v>
      </c>
      <c r="B1218" s="3" t="s">
        <v>2561</v>
      </c>
      <c r="C1218" s="3" t="s">
        <v>1858</v>
      </c>
      <c r="D1218" s="53">
        <v>1000000</v>
      </c>
      <c r="E1218" s="53">
        <v>1000000</v>
      </c>
      <c r="F1218" s="53">
        <v>640596.16</v>
      </c>
      <c r="G1218" s="53">
        <v>0</v>
      </c>
      <c r="H1218" s="53">
        <v>0</v>
      </c>
      <c r="I1218" s="53">
        <v>0</v>
      </c>
      <c r="J1218" s="53">
        <v>0</v>
      </c>
      <c r="K1218" s="53">
        <v>0</v>
      </c>
      <c r="L1218" s="53">
        <v>0</v>
      </c>
      <c r="M1218" s="53">
        <v>0</v>
      </c>
      <c r="N1218" s="53">
        <v>0</v>
      </c>
      <c r="O1218" s="53">
        <v>640596.16</v>
      </c>
      <c r="P1218" s="53">
        <v>0</v>
      </c>
      <c r="Q1218" s="53">
        <v>0</v>
      </c>
      <c r="R1218" s="53">
        <v>0</v>
      </c>
      <c r="S1218" s="3" t="s">
        <v>1231</v>
      </c>
      <c r="T1218" s="3" t="s">
        <v>51</v>
      </c>
      <c r="U1218" s="3" t="s">
        <v>52</v>
      </c>
      <c r="V1218" s="3" t="s">
        <v>51</v>
      </c>
      <c r="W1218" s="3" t="s">
        <v>33</v>
      </c>
      <c r="X1218" s="3" t="s">
        <v>53</v>
      </c>
      <c r="Y1218" s="3" t="s">
        <v>35</v>
      </c>
      <c r="Z1218" s="54">
        <v>45444</v>
      </c>
      <c r="AA1218" s="54">
        <v>46112</v>
      </c>
      <c r="AB1218" s="3" t="s">
        <v>36</v>
      </c>
      <c r="AC1218" s="53">
        <v>1000000</v>
      </c>
      <c r="AD1218" s="3" t="s">
        <v>52</v>
      </c>
      <c r="AE1218" s="3" t="s">
        <v>45</v>
      </c>
    </row>
    <row r="1219" spans="1:31" x14ac:dyDescent="0.3">
      <c r="A1219" s="3" t="s">
        <v>2556</v>
      </c>
      <c r="B1219" s="3" t="s">
        <v>2557</v>
      </c>
      <c r="C1219" s="3" t="s">
        <v>1858</v>
      </c>
      <c r="D1219" s="53">
        <v>3200000</v>
      </c>
      <c r="E1219" s="53">
        <v>3200000</v>
      </c>
      <c r="F1219" s="53">
        <v>1106224.07</v>
      </c>
      <c r="G1219" s="53">
        <v>17022.490000000002</v>
      </c>
      <c r="H1219" s="53">
        <v>17022.490000000002</v>
      </c>
      <c r="I1219" s="53">
        <v>1854651.74</v>
      </c>
      <c r="J1219" s="53">
        <v>57.957866875000001</v>
      </c>
      <c r="K1219" s="53">
        <v>0</v>
      </c>
      <c r="L1219" s="53">
        <v>0</v>
      </c>
      <c r="M1219" s="53">
        <v>1837629.26</v>
      </c>
      <c r="N1219" s="53">
        <v>-0.01</v>
      </c>
      <c r="O1219" s="53">
        <v>2960875.81</v>
      </c>
      <c r="P1219" s="53">
        <v>0</v>
      </c>
      <c r="Q1219" s="53">
        <v>0</v>
      </c>
      <c r="R1219" s="53">
        <v>0</v>
      </c>
      <c r="S1219" s="3" t="s">
        <v>1231</v>
      </c>
      <c r="T1219" s="3" t="s">
        <v>51</v>
      </c>
      <c r="U1219" s="3" t="s">
        <v>52</v>
      </c>
      <c r="V1219" s="3" t="s">
        <v>51</v>
      </c>
      <c r="W1219" s="3" t="s">
        <v>33</v>
      </c>
      <c r="X1219" s="3" t="s">
        <v>53</v>
      </c>
      <c r="Y1219" s="3" t="s">
        <v>35</v>
      </c>
      <c r="Z1219" s="54">
        <v>45444</v>
      </c>
      <c r="AA1219" s="54">
        <v>46112</v>
      </c>
      <c r="AB1219" s="3" t="s">
        <v>36</v>
      </c>
      <c r="AC1219" s="53">
        <v>3200000</v>
      </c>
      <c r="AD1219" s="3" t="s">
        <v>52</v>
      </c>
      <c r="AE1219" s="3" t="s">
        <v>45</v>
      </c>
    </row>
    <row r="1220" spans="1:31" x14ac:dyDescent="0.3">
      <c r="A1220" s="3" t="s">
        <v>2570</v>
      </c>
      <c r="B1220" s="3" t="s">
        <v>2571</v>
      </c>
      <c r="C1220" s="3" t="s">
        <v>1858</v>
      </c>
      <c r="D1220" s="53">
        <v>2800000</v>
      </c>
      <c r="E1220" s="53">
        <v>2800000</v>
      </c>
      <c r="F1220" s="53">
        <v>91187.91</v>
      </c>
      <c r="G1220" s="53">
        <v>0</v>
      </c>
      <c r="H1220" s="53">
        <v>0</v>
      </c>
      <c r="I1220" s="53">
        <v>2472362.4</v>
      </c>
      <c r="J1220" s="53">
        <v>88.298657142857138</v>
      </c>
      <c r="K1220" s="53">
        <v>0</v>
      </c>
      <c r="L1220" s="53">
        <v>0</v>
      </c>
      <c r="M1220" s="53">
        <v>2472362.4</v>
      </c>
      <c r="N1220" s="53">
        <v>0</v>
      </c>
      <c r="O1220" s="53">
        <v>2563550.31</v>
      </c>
      <c r="P1220" s="53">
        <v>0</v>
      </c>
      <c r="Q1220" s="53">
        <v>0</v>
      </c>
      <c r="R1220" s="53">
        <v>0</v>
      </c>
      <c r="S1220" s="3" t="s">
        <v>1231</v>
      </c>
      <c r="T1220" s="3" t="s">
        <v>51</v>
      </c>
      <c r="U1220" s="3" t="s">
        <v>52</v>
      </c>
      <c r="V1220" s="3" t="s">
        <v>51</v>
      </c>
      <c r="W1220" s="3" t="s">
        <v>33</v>
      </c>
      <c r="X1220" s="3" t="s">
        <v>53</v>
      </c>
      <c r="Y1220" s="3" t="s">
        <v>35</v>
      </c>
      <c r="Z1220" s="54">
        <v>45444</v>
      </c>
      <c r="AA1220" s="54">
        <v>46112</v>
      </c>
      <c r="AB1220" s="3" t="s">
        <v>36</v>
      </c>
      <c r="AC1220" s="53">
        <v>2800000</v>
      </c>
      <c r="AD1220" s="3" t="s">
        <v>52</v>
      </c>
      <c r="AE1220" s="3" t="s">
        <v>45</v>
      </c>
    </row>
    <row r="1221" spans="1:31" x14ac:dyDescent="0.3">
      <c r="A1221" s="3" t="s">
        <v>2564</v>
      </c>
      <c r="B1221" s="3" t="s">
        <v>2565</v>
      </c>
      <c r="C1221" s="3" t="s">
        <v>1858</v>
      </c>
      <c r="D1221" s="53">
        <v>0</v>
      </c>
      <c r="E1221" s="53">
        <v>0</v>
      </c>
      <c r="F1221" s="53">
        <v>0</v>
      </c>
      <c r="G1221" s="53">
        <v>0</v>
      </c>
      <c r="H1221" s="53">
        <v>0</v>
      </c>
      <c r="I1221" s="53">
        <v>0</v>
      </c>
      <c r="J1221" s="53" t="e">
        <v>#DIV/0!</v>
      </c>
      <c r="K1221" s="53">
        <v>0</v>
      </c>
      <c r="L1221" s="53">
        <v>0</v>
      </c>
      <c r="M1221" s="53">
        <v>0</v>
      </c>
      <c r="N1221" s="53">
        <v>0</v>
      </c>
      <c r="O1221" s="53">
        <v>0</v>
      </c>
      <c r="P1221" s="53">
        <v>0</v>
      </c>
      <c r="Q1221" s="53">
        <v>0</v>
      </c>
      <c r="R1221" s="53">
        <v>0</v>
      </c>
      <c r="S1221" s="3" t="s">
        <v>1231</v>
      </c>
      <c r="T1221" s="3" t="s">
        <v>51</v>
      </c>
      <c r="U1221" s="3" t="s">
        <v>52</v>
      </c>
      <c r="V1221" s="3" t="s">
        <v>51</v>
      </c>
      <c r="W1221" s="3" t="s">
        <v>33</v>
      </c>
      <c r="X1221" s="3" t="s">
        <v>53</v>
      </c>
      <c r="Y1221" s="3" t="s">
        <v>35</v>
      </c>
      <c r="Z1221" s="54">
        <v>45383</v>
      </c>
      <c r="AA1221" s="54">
        <v>46112</v>
      </c>
      <c r="AB1221" s="3" t="s">
        <v>36</v>
      </c>
      <c r="AC1221" s="53">
        <v>2500000</v>
      </c>
      <c r="AD1221" s="3" t="s">
        <v>52</v>
      </c>
      <c r="AE1221" s="3" t="s">
        <v>37</v>
      </c>
    </row>
    <row r="1222" spans="1:31" x14ac:dyDescent="0.3">
      <c r="A1222" s="3" t="s">
        <v>2554</v>
      </c>
      <c r="B1222" s="3" t="s">
        <v>2555</v>
      </c>
      <c r="C1222" s="3" t="s">
        <v>1853</v>
      </c>
      <c r="D1222" s="53">
        <v>0</v>
      </c>
      <c r="E1222" s="53">
        <v>0</v>
      </c>
      <c r="F1222" s="53">
        <v>0</v>
      </c>
      <c r="G1222" s="53">
        <v>0</v>
      </c>
      <c r="H1222" s="53">
        <v>0</v>
      </c>
      <c r="I1222" s="53">
        <v>0</v>
      </c>
      <c r="J1222" s="53" t="e">
        <v>#DIV/0!</v>
      </c>
      <c r="K1222" s="53">
        <v>0</v>
      </c>
      <c r="L1222" s="53">
        <v>0</v>
      </c>
      <c r="M1222" s="53">
        <v>0</v>
      </c>
      <c r="N1222" s="53">
        <v>0</v>
      </c>
      <c r="O1222" s="53">
        <v>0</v>
      </c>
      <c r="P1222" s="53">
        <v>0</v>
      </c>
      <c r="Q1222" s="53">
        <v>0</v>
      </c>
      <c r="R1222" s="53">
        <v>0</v>
      </c>
      <c r="S1222" s="3" t="s">
        <v>391</v>
      </c>
      <c r="T1222" s="3" t="s">
        <v>31</v>
      </c>
      <c r="U1222" s="3" t="s">
        <v>32</v>
      </c>
      <c r="V1222" s="3" t="s">
        <v>31</v>
      </c>
      <c r="W1222" s="3" t="s">
        <v>33</v>
      </c>
      <c r="X1222" s="3" t="s">
        <v>34</v>
      </c>
      <c r="Y1222" s="3" t="s">
        <v>35</v>
      </c>
      <c r="Z1222" s="54">
        <v>45383</v>
      </c>
      <c r="AA1222" s="54">
        <v>46112</v>
      </c>
      <c r="AB1222" s="3" t="s">
        <v>36</v>
      </c>
      <c r="AC1222" s="53">
        <v>2900000</v>
      </c>
      <c r="AD1222" s="3" t="s">
        <v>32</v>
      </c>
      <c r="AE1222" s="3" t="s">
        <v>37</v>
      </c>
    </row>
    <row r="1223" spans="1:31" x14ac:dyDescent="0.3">
      <c r="A1223" s="3" t="s">
        <v>2664</v>
      </c>
      <c r="B1223" s="3" t="s">
        <v>2665</v>
      </c>
      <c r="C1223" s="3" t="s">
        <v>1853</v>
      </c>
      <c r="D1223" s="53">
        <v>1300000</v>
      </c>
      <c r="E1223" s="53">
        <v>1300000</v>
      </c>
      <c r="F1223" s="53">
        <v>0</v>
      </c>
      <c r="G1223" s="53">
        <v>0</v>
      </c>
      <c r="H1223" s="53">
        <v>0</v>
      </c>
      <c r="I1223" s="53">
        <v>1251898.8400000001</v>
      </c>
      <c r="J1223" s="53">
        <v>96.299910769230777</v>
      </c>
      <c r="K1223" s="53">
        <v>0</v>
      </c>
      <c r="L1223" s="53">
        <v>0</v>
      </c>
      <c r="M1223" s="53">
        <v>1251898.8400000001</v>
      </c>
      <c r="N1223" s="53">
        <v>0</v>
      </c>
      <c r="O1223" s="53">
        <v>1251898.8400000001</v>
      </c>
      <c r="P1223" s="53">
        <v>0</v>
      </c>
      <c r="Q1223" s="53">
        <v>0</v>
      </c>
      <c r="R1223" s="53">
        <v>0</v>
      </c>
      <c r="S1223" s="3" t="s">
        <v>391</v>
      </c>
      <c r="T1223" s="3" t="s">
        <v>31</v>
      </c>
      <c r="U1223" s="3" t="s">
        <v>32</v>
      </c>
      <c r="V1223" s="3" t="s">
        <v>31</v>
      </c>
      <c r="W1223" s="3" t="s">
        <v>33</v>
      </c>
      <c r="X1223" s="3" t="s">
        <v>34</v>
      </c>
      <c r="Y1223" s="3" t="s">
        <v>35</v>
      </c>
      <c r="Z1223" s="54">
        <v>45476</v>
      </c>
      <c r="AA1223" s="54">
        <v>46112</v>
      </c>
      <c r="AB1223" s="3" t="s">
        <v>36</v>
      </c>
      <c r="AC1223" s="53">
        <v>1300000</v>
      </c>
      <c r="AD1223" s="3" t="s">
        <v>32</v>
      </c>
      <c r="AE1223" s="3" t="s">
        <v>37</v>
      </c>
    </row>
    <row r="1224" spans="1:31" x14ac:dyDescent="0.3">
      <c r="A1224" s="3" t="s">
        <v>2558</v>
      </c>
      <c r="B1224" s="3" t="s">
        <v>2559</v>
      </c>
      <c r="C1224" s="3" t="s">
        <v>1853</v>
      </c>
      <c r="D1224" s="53">
        <v>3100000</v>
      </c>
      <c r="E1224" s="53">
        <v>3100000</v>
      </c>
      <c r="F1224" s="53">
        <v>0</v>
      </c>
      <c r="G1224" s="53">
        <v>0</v>
      </c>
      <c r="H1224" s="53">
        <v>0</v>
      </c>
      <c r="I1224" s="53">
        <v>3030158.93</v>
      </c>
      <c r="J1224" s="53">
        <v>97.747062258064517</v>
      </c>
      <c r="K1224" s="53">
        <v>0</v>
      </c>
      <c r="L1224" s="53">
        <v>0</v>
      </c>
      <c r="M1224" s="53">
        <v>3030158.92</v>
      </c>
      <c r="N1224" s="53">
        <v>0.01</v>
      </c>
      <c r="O1224" s="53">
        <v>3030158.93</v>
      </c>
      <c r="P1224" s="53">
        <v>0</v>
      </c>
      <c r="Q1224" s="53">
        <v>0</v>
      </c>
      <c r="R1224" s="53">
        <v>0</v>
      </c>
      <c r="S1224" s="3" t="s">
        <v>391</v>
      </c>
      <c r="T1224" s="3" t="s">
        <v>31</v>
      </c>
      <c r="U1224" s="3" t="s">
        <v>32</v>
      </c>
      <c r="V1224" s="3" t="s">
        <v>31</v>
      </c>
      <c r="W1224" s="3" t="s">
        <v>33</v>
      </c>
      <c r="X1224" s="3" t="s">
        <v>34</v>
      </c>
      <c r="Y1224" s="3" t="s">
        <v>35</v>
      </c>
      <c r="Z1224" s="54">
        <v>45383</v>
      </c>
      <c r="AA1224" s="54">
        <v>46112</v>
      </c>
      <c r="AB1224" s="3" t="s">
        <v>36</v>
      </c>
      <c r="AC1224" s="53">
        <v>3100000</v>
      </c>
      <c r="AD1224" s="3" t="s">
        <v>32</v>
      </c>
      <c r="AE1224" s="3" t="s">
        <v>45</v>
      </c>
    </row>
    <row r="1225" spans="1:31" x14ac:dyDescent="0.3">
      <c r="A1225" s="3" t="s">
        <v>2568</v>
      </c>
      <c r="B1225" s="3" t="s">
        <v>2569</v>
      </c>
      <c r="C1225" s="3" t="s">
        <v>1853</v>
      </c>
      <c r="D1225" s="53">
        <v>3300000</v>
      </c>
      <c r="E1225" s="53">
        <v>3300000</v>
      </c>
      <c r="F1225" s="53">
        <v>0</v>
      </c>
      <c r="G1225" s="53">
        <v>0</v>
      </c>
      <c r="H1225" s="53">
        <v>0</v>
      </c>
      <c r="I1225" s="53">
        <v>1988420.79</v>
      </c>
      <c r="J1225" s="53">
        <v>60.255175454545459</v>
      </c>
      <c r="K1225" s="53">
        <v>0</v>
      </c>
      <c r="L1225" s="53">
        <v>0</v>
      </c>
      <c r="M1225" s="53">
        <v>1988420.79</v>
      </c>
      <c r="N1225" s="53">
        <v>0</v>
      </c>
      <c r="O1225" s="53">
        <v>1988420.79</v>
      </c>
      <c r="P1225" s="53">
        <v>0</v>
      </c>
      <c r="Q1225" s="53">
        <v>0</v>
      </c>
      <c r="R1225" s="53">
        <v>0</v>
      </c>
      <c r="S1225" s="3" t="s">
        <v>391</v>
      </c>
      <c r="T1225" s="3" t="s">
        <v>31</v>
      </c>
      <c r="U1225" s="3" t="s">
        <v>32</v>
      </c>
      <c r="V1225" s="3" t="s">
        <v>31</v>
      </c>
      <c r="W1225" s="3" t="s">
        <v>33</v>
      </c>
      <c r="X1225" s="3" t="s">
        <v>34</v>
      </c>
      <c r="Y1225" s="3" t="s">
        <v>35</v>
      </c>
      <c r="Z1225" s="54">
        <v>45383</v>
      </c>
      <c r="AA1225" s="54">
        <v>46112</v>
      </c>
      <c r="AB1225" s="3" t="s">
        <v>36</v>
      </c>
      <c r="AC1225" s="53">
        <v>3300000</v>
      </c>
      <c r="AD1225" s="3" t="s">
        <v>32</v>
      </c>
      <c r="AE1225" s="3" t="s">
        <v>45</v>
      </c>
    </row>
    <row r="1226" spans="1:31" x14ac:dyDescent="0.3">
      <c r="A1226" s="3" t="s">
        <v>2566</v>
      </c>
      <c r="B1226" s="3" t="s">
        <v>2567</v>
      </c>
      <c r="C1226" s="3" t="s">
        <v>1853</v>
      </c>
      <c r="D1226" s="53">
        <v>2000000</v>
      </c>
      <c r="E1226" s="53">
        <v>2000000</v>
      </c>
      <c r="F1226" s="53">
        <v>0</v>
      </c>
      <c r="G1226" s="53">
        <v>0</v>
      </c>
      <c r="H1226" s="53">
        <v>0</v>
      </c>
      <c r="I1226" s="53">
        <v>1997191.77</v>
      </c>
      <c r="J1226" s="53">
        <v>99.859588500000001</v>
      </c>
      <c r="K1226" s="53">
        <v>0</v>
      </c>
      <c r="L1226" s="53">
        <v>0</v>
      </c>
      <c r="M1226" s="53">
        <v>1997191.77</v>
      </c>
      <c r="N1226" s="53">
        <v>0</v>
      </c>
      <c r="O1226" s="53">
        <v>1997191.77</v>
      </c>
      <c r="P1226" s="53">
        <v>0</v>
      </c>
      <c r="Q1226" s="53">
        <v>0</v>
      </c>
      <c r="R1226" s="53">
        <v>0</v>
      </c>
      <c r="S1226" s="3" t="s">
        <v>391</v>
      </c>
      <c r="T1226" s="3" t="s">
        <v>31</v>
      </c>
      <c r="U1226" s="3" t="s">
        <v>32</v>
      </c>
      <c r="V1226" s="3" t="s">
        <v>31</v>
      </c>
      <c r="W1226" s="3" t="s">
        <v>33</v>
      </c>
      <c r="X1226" s="3" t="s">
        <v>34</v>
      </c>
      <c r="Y1226" s="3" t="s">
        <v>35</v>
      </c>
      <c r="Z1226" s="54">
        <v>45462</v>
      </c>
      <c r="AA1226" s="54">
        <v>46112</v>
      </c>
      <c r="AB1226" s="3" t="s">
        <v>36</v>
      </c>
      <c r="AC1226" s="53">
        <v>2000000</v>
      </c>
      <c r="AD1226" s="3" t="s">
        <v>32</v>
      </c>
      <c r="AE1226" s="3" t="s">
        <v>37</v>
      </c>
    </row>
    <row r="1227" spans="1:31" x14ac:dyDescent="0.3">
      <c r="A1227" s="3" t="s">
        <v>2562</v>
      </c>
      <c r="B1227" s="3" t="s">
        <v>2563</v>
      </c>
      <c r="C1227" s="3" t="s">
        <v>1853</v>
      </c>
      <c r="D1227" s="53">
        <v>0</v>
      </c>
      <c r="E1227" s="53">
        <v>0</v>
      </c>
      <c r="F1227" s="53">
        <v>0</v>
      </c>
      <c r="G1227" s="53">
        <v>0</v>
      </c>
      <c r="H1227" s="53">
        <v>0</v>
      </c>
      <c r="I1227" s="53">
        <v>0</v>
      </c>
      <c r="J1227" s="53" t="e">
        <v>#DIV/0!</v>
      </c>
      <c r="K1227" s="53">
        <v>0</v>
      </c>
      <c r="L1227" s="53">
        <v>0</v>
      </c>
      <c r="M1227" s="53">
        <v>0</v>
      </c>
      <c r="N1227" s="53">
        <v>0</v>
      </c>
      <c r="O1227" s="53">
        <v>0</v>
      </c>
      <c r="P1227" s="53">
        <v>0</v>
      </c>
      <c r="Q1227" s="53">
        <v>0</v>
      </c>
      <c r="R1227" s="53">
        <v>0</v>
      </c>
      <c r="S1227" s="3" t="s">
        <v>391</v>
      </c>
      <c r="T1227" s="3" t="s">
        <v>31</v>
      </c>
      <c r="U1227" s="3" t="s">
        <v>32</v>
      </c>
      <c r="V1227" s="3" t="s">
        <v>31</v>
      </c>
      <c r="W1227" s="3" t="s">
        <v>33</v>
      </c>
      <c r="X1227" s="3" t="s">
        <v>34</v>
      </c>
      <c r="Y1227" s="3" t="s">
        <v>317</v>
      </c>
      <c r="Z1227" s="54">
        <v>45462</v>
      </c>
      <c r="AA1227" s="54">
        <v>46112</v>
      </c>
      <c r="AB1227" s="3" t="s">
        <v>36</v>
      </c>
      <c r="AC1227" s="53">
        <v>39200000</v>
      </c>
      <c r="AD1227" s="3" t="s">
        <v>32</v>
      </c>
      <c r="AE1227" s="3" t="s">
        <v>37</v>
      </c>
    </row>
    <row r="1228" spans="1:31" x14ac:dyDescent="0.3">
      <c r="A1228" s="3" t="s">
        <v>2545</v>
      </c>
      <c r="B1228" s="3" t="s">
        <v>2546</v>
      </c>
      <c r="C1228" s="3" t="s">
        <v>1854</v>
      </c>
      <c r="D1228" s="53">
        <v>4000000</v>
      </c>
      <c r="E1228" s="53">
        <v>4000000</v>
      </c>
      <c r="F1228" s="53">
        <v>110605.33</v>
      </c>
      <c r="G1228" s="53">
        <v>0</v>
      </c>
      <c r="H1228" s="53">
        <v>0</v>
      </c>
      <c r="I1228" s="53">
        <v>3887020.8</v>
      </c>
      <c r="J1228" s="53">
        <v>97.175519999999992</v>
      </c>
      <c r="K1228" s="53">
        <v>0</v>
      </c>
      <c r="L1228" s="53">
        <v>0</v>
      </c>
      <c r="M1228" s="53">
        <v>3887020.8</v>
      </c>
      <c r="N1228" s="53">
        <v>0</v>
      </c>
      <c r="O1228" s="53">
        <v>3997626.13</v>
      </c>
      <c r="P1228" s="53">
        <v>0</v>
      </c>
      <c r="Q1228" s="53">
        <v>0</v>
      </c>
      <c r="R1228" s="53">
        <v>0</v>
      </c>
      <c r="S1228" s="3" t="s">
        <v>72</v>
      </c>
      <c r="T1228" s="3" t="s">
        <v>41</v>
      </c>
      <c r="U1228" s="3" t="s">
        <v>42</v>
      </c>
      <c r="V1228" s="3" t="s">
        <v>41</v>
      </c>
      <c r="W1228" s="3" t="s">
        <v>33</v>
      </c>
      <c r="X1228" s="3" t="s">
        <v>43</v>
      </c>
      <c r="Y1228" s="3" t="s">
        <v>35</v>
      </c>
      <c r="Z1228" s="54">
        <v>45463</v>
      </c>
      <c r="AA1228" s="54">
        <v>45838</v>
      </c>
      <c r="AB1228" s="3" t="s">
        <v>36</v>
      </c>
      <c r="AC1228" s="53">
        <v>4000000</v>
      </c>
      <c r="AD1228" s="3" t="s">
        <v>42</v>
      </c>
      <c r="AE1228" s="3" t="s">
        <v>45</v>
      </c>
    </row>
    <row r="1229" spans="1:31" x14ac:dyDescent="0.3">
      <c r="A1229" s="3" t="s">
        <v>2586</v>
      </c>
      <c r="B1229" s="3" t="s">
        <v>2587</v>
      </c>
      <c r="C1229" s="3" t="s">
        <v>1854</v>
      </c>
      <c r="D1229" s="53">
        <v>800000</v>
      </c>
      <c r="E1229" s="53">
        <v>800000</v>
      </c>
      <c r="F1229" s="53">
        <v>0</v>
      </c>
      <c r="G1229" s="53">
        <v>0</v>
      </c>
      <c r="H1229" s="53">
        <v>0</v>
      </c>
      <c r="I1229" s="53">
        <v>655172.75</v>
      </c>
      <c r="J1229" s="53">
        <v>81.896593749999994</v>
      </c>
      <c r="K1229" s="53">
        <v>0</v>
      </c>
      <c r="L1229" s="53">
        <v>0</v>
      </c>
      <c r="M1229" s="53">
        <v>655172.75</v>
      </c>
      <c r="N1229" s="53">
        <v>0</v>
      </c>
      <c r="O1229" s="53">
        <v>655172.75</v>
      </c>
      <c r="P1229" s="53">
        <v>0</v>
      </c>
      <c r="Q1229" s="53">
        <v>0</v>
      </c>
      <c r="R1229" s="53">
        <v>0</v>
      </c>
      <c r="S1229" s="3" t="s">
        <v>72</v>
      </c>
      <c r="T1229" s="3" t="s">
        <v>41</v>
      </c>
      <c r="U1229" s="3" t="s">
        <v>42</v>
      </c>
      <c r="V1229" s="3" t="s">
        <v>41</v>
      </c>
      <c r="W1229" s="3" t="s">
        <v>33</v>
      </c>
      <c r="X1229" s="3" t="s">
        <v>43</v>
      </c>
      <c r="Y1229" s="3" t="s">
        <v>35</v>
      </c>
      <c r="Z1229" s="54">
        <v>45463</v>
      </c>
      <c r="AA1229" s="54">
        <v>45838</v>
      </c>
      <c r="AB1229" s="3" t="s">
        <v>36</v>
      </c>
      <c r="AC1229" s="53">
        <v>800000</v>
      </c>
      <c r="AD1229" s="3" t="s">
        <v>42</v>
      </c>
      <c r="AE1229" s="3" t="s">
        <v>37</v>
      </c>
    </row>
    <row r="1230" spans="1:31" x14ac:dyDescent="0.3">
      <c r="A1230" s="3" t="s">
        <v>2584</v>
      </c>
      <c r="B1230" s="3" t="s">
        <v>2585</v>
      </c>
      <c r="C1230" s="3" t="s">
        <v>1854</v>
      </c>
      <c r="D1230" s="53">
        <v>1000000</v>
      </c>
      <c r="E1230" s="53">
        <v>1000000</v>
      </c>
      <c r="F1230" s="53">
        <v>0</v>
      </c>
      <c r="G1230" s="53">
        <v>0</v>
      </c>
      <c r="H1230" s="53">
        <v>0</v>
      </c>
      <c r="I1230" s="53">
        <v>999067.3</v>
      </c>
      <c r="J1230" s="53">
        <v>99.90673000000001</v>
      </c>
      <c r="K1230" s="53">
        <v>0</v>
      </c>
      <c r="L1230" s="53">
        <v>0</v>
      </c>
      <c r="M1230" s="53">
        <v>999067.3</v>
      </c>
      <c r="N1230" s="53">
        <v>0</v>
      </c>
      <c r="O1230" s="53">
        <v>999067.3</v>
      </c>
      <c r="P1230" s="53">
        <v>0</v>
      </c>
      <c r="Q1230" s="53">
        <v>0</v>
      </c>
      <c r="R1230" s="53">
        <v>0</v>
      </c>
      <c r="S1230" s="3" t="s">
        <v>72</v>
      </c>
      <c r="T1230" s="3" t="s">
        <v>41</v>
      </c>
      <c r="U1230" s="3" t="s">
        <v>42</v>
      </c>
      <c r="V1230" s="3" t="s">
        <v>41</v>
      </c>
      <c r="W1230" s="3" t="s">
        <v>33</v>
      </c>
      <c r="X1230" s="3" t="s">
        <v>43</v>
      </c>
      <c r="Y1230" s="3" t="s">
        <v>35</v>
      </c>
      <c r="Z1230" s="54">
        <v>45463</v>
      </c>
      <c r="AA1230" s="54">
        <v>45838</v>
      </c>
      <c r="AB1230" s="3" t="s">
        <v>36</v>
      </c>
      <c r="AC1230" s="53">
        <v>1000000</v>
      </c>
      <c r="AD1230" s="3" t="s">
        <v>42</v>
      </c>
      <c r="AE1230" s="3" t="s">
        <v>37</v>
      </c>
    </row>
    <row r="1231" spans="1:31" x14ac:dyDescent="0.3">
      <c r="A1231" s="3" t="s">
        <v>2582</v>
      </c>
      <c r="B1231" s="3" t="s">
        <v>2583</v>
      </c>
      <c r="C1231" s="3" t="s">
        <v>1854</v>
      </c>
      <c r="D1231" s="53">
        <v>800000</v>
      </c>
      <c r="E1231" s="53">
        <v>800000</v>
      </c>
      <c r="F1231" s="53">
        <v>0</v>
      </c>
      <c r="G1231" s="53">
        <v>0</v>
      </c>
      <c r="H1231" s="53">
        <v>0</v>
      </c>
      <c r="I1231" s="53">
        <v>646977.06999999995</v>
      </c>
      <c r="J1231" s="53">
        <v>80.872133749999989</v>
      </c>
      <c r="K1231" s="53">
        <v>0</v>
      </c>
      <c r="L1231" s="53">
        <v>0</v>
      </c>
      <c r="M1231" s="53">
        <v>646977.06999999995</v>
      </c>
      <c r="N1231" s="53">
        <v>0</v>
      </c>
      <c r="O1231" s="53">
        <v>646977.06999999995</v>
      </c>
      <c r="P1231" s="53">
        <v>0</v>
      </c>
      <c r="Q1231" s="53">
        <v>0</v>
      </c>
      <c r="R1231" s="53">
        <v>0</v>
      </c>
      <c r="S1231" s="3" t="s">
        <v>72</v>
      </c>
      <c r="T1231" s="3" t="s">
        <v>41</v>
      </c>
      <c r="U1231" s="3" t="s">
        <v>42</v>
      </c>
      <c r="V1231" s="3" t="s">
        <v>41</v>
      </c>
      <c r="W1231" s="3" t="s">
        <v>33</v>
      </c>
      <c r="X1231" s="3" t="s">
        <v>43</v>
      </c>
      <c r="Y1231" s="3" t="s">
        <v>35</v>
      </c>
      <c r="Z1231" s="54">
        <v>45463</v>
      </c>
      <c r="AA1231" s="54">
        <v>45838</v>
      </c>
      <c r="AB1231" s="3" t="s">
        <v>36</v>
      </c>
      <c r="AC1231" s="53">
        <v>800000</v>
      </c>
      <c r="AD1231" s="3" t="s">
        <v>42</v>
      </c>
      <c r="AE1231" s="3" t="s">
        <v>37</v>
      </c>
    </row>
    <row r="1232" spans="1:31" x14ac:dyDescent="0.3">
      <c r="A1232" s="3" t="s">
        <v>2588</v>
      </c>
      <c r="B1232" s="3" t="s">
        <v>2589</v>
      </c>
      <c r="C1232" s="3" t="s">
        <v>1860</v>
      </c>
      <c r="D1232" s="53">
        <v>30000000</v>
      </c>
      <c r="E1232" s="53">
        <v>30000000</v>
      </c>
      <c r="F1232" s="53">
        <v>4742608.8600000003</v>
      </c>
      <c r="G1232" s="53">
        <v>581937.84</v>
      </c>
      <c r="H1232" s="53">
        <v>581937.84</v>
      </c>
      <c r="I1232" s="53">
        <v>20162587.420000002</v>
      </c>
      <c r="J1232" s="53">
        <v>67.208624733333338</v>
      </c>
      <c r="K1232" s="53">
        <v>0</v>
      </c>
      <c r="L1232" s="53">
        <v>0</v>
      </c>
      <c r="M1232" s="53">
        <v>16929070.170000002</v>
      </c>
      <c r="N1232" s="53">
        <v>2651579.41</v>
      </c>
      <c r="O1232" s="53">
        <v>24905196.280000001</v>
      </c>
      <c r="P1232" s="53">
        <v>0</v>
      </c>
      <c r="Q1232" s="53">
        <v>0</v>
      </c>
      <c r="R1232" s="53">
        <v>0</v>
      </c>
      <c r="S1232" s="3" t="s">
        <v>111</v>
      </c>
      <c r="T1232" s="3" t="s">
        <v>112</v>
      </c>
      <c r="U1232" s="3" t="s">
        <v>113</v>
      </c>
      <c r="V1232" s="3" t="s">
        <v>112</v>
      </c>
      <c r="W1232" s="3" t="s">
        <v>33</v>
      </c>
      <c r="X1232" s="3" t="s">
        <v>114</v>
      </c>
      <c r="Y1232" s="3" t="s">
        <v>317</v>
      </c>
      <c r="Z1232" s="54">
        <v>45463</v>
      </c>
      <c r="AA1232" s="54">
        <v>46112</v>
      </c>
      <c r="AB1232" s="3" t="s">
        <v>36</v>
      </c>
      <c r="AC1232" s="53">
        <v>30000000</v>
      </c>
      <c r="AD1232" s="3" t="s">
        <v>113</v>
      </c>
      <c r="AE1232" s="3" t="s">
        <v>45</v>
      </c>
    </row>
    <row r="1233" spans="1:31" x14ac:dyDescent="0.3">
      <c r="A1233" s="3" t="s">
        <v>2604</v>
      </c>
      <c r="B1233" s="3" t="s">
        <v>2605</v>
      </c>
      <c r="C1233" s="3" t="s">
        <v>1853</v>
      </c>
      <c r="D1233" s="53">
        <v>2300000</v>
      </c>
      <c r="E1233" s="53">
        <v>2300000</v>
      </c>
      <c r="F1233" s="53">
        <v>0</v>
      </c>
      <c r="G1233" s="53">
        <v>0</v>
      </c>
      <c r="H1233" s="53">
        <v>0</v>
      </c>
      <c r="I1233" s="53">
        <v>2250790.2599999998</v>
      </c>
      <c r="J1233" s="53">
        <v>97.860446086956514</v>
      </c>
      <c r="K1233" s="53">
        <v>0</v>
      </c>
      <c r="L1233" s="53">
        <v>0</v>
      </c>
      <c r="M1233" s="53">
        <v>1641984.3</v>
      </c>
      <c r="N1233" s="53">
        <v>608805.96</v>
      </c>
      <c r="O1233" s="53">
        <v>2250790.2599999998</v>
      </c>
      <c r="P1233" s="53">
        <v>0</v>
      </c>
      <c r="Q1233" s="53">
        <v>0</v>
      </c>
      <c r="R1233" s="53">
        <v>0</v>
      </c>
      <c r="S1233" s="3" t="s">
        <v>391</v>
      </c>
      <c r="T1233" s="3" t="s">
        <v>31</v>
      </c>
      <c r="U1233" s="3" t="s">
        <v>32</v>
      </c>
      <c r="V1233" s="3" t="s">
        <v>31</v>
      </c>
      <c r="W1233" s="3" t="s">
        <v>33</v>
      </c>
      <c r="X1233" s="3" t="s">
        <v>34</v>
      </c>
      <c r="Y1233" s="3" t="s">
        <v>35</v>
      </c>
      <c r="Z1233" s="54">
        <v>45463</v>
      </c>
      <c r="AA1233" s="54">
        <v>46112</v>
      </c>
      <c r="AB1233" s="3" t="s">
        <v>36</v>
      </c>
      <c r="AC1233" s="53">
        <v>2300000</v>
      </c>
      <c r="AD1233" s="3" t="s">
        <v>32</v>
      </c>
      <c r="AE1233" s="3" t="s">
        <v>45</v>
      </c>
    </row>
    <row r="1234" spans="1:31" x14ac:dyDescent="0.3">
      <c r="A1234" s="3" t="s">
        <v>2602</v>
      </c>
      <c r="B1234" s="3" t="s">
        <v>2603</v>
      </c>
      <c r="C1234" s="3" t="s">
        <v>1853</v>
      </c>
      <c r="D1234" s="53">
        <v>2400000</v>
      </c>
      <c r="E1234" s="53">
        <v>2400000</v>
      </c>
      <c r="F1234" s="53">
        <v>0</v>
      </c>
      <c r="G1234" s="53">
        <v>0</v>
      </c>
      <c r="H1234" s="53">
        <v>0</v>
      </c>
      <c r="I1234" s="53">
        <v>2123446.87</v>
      </c>
      <c r="J1234" s="53">
        <v>88.476952916666676</v>
      </c>
      <c r="K1234" s="53">
        <v>0</v>
      </c>
      <c r="L1234" s="53">
        <v>0</v>
      </c>
      <c r="M1234" s="53">
        <v>1825003.4</v>
      </c>
      <c r="N1234" s="53">
        <v>298443.46999999997</v>
      </c>
      <c r="O1234" s="53">
        <v>2123446.87</v>
      </c>
      <c r="P1234" s="53">
        <v>0</v>
      </c>
      <c r="Q1234" s="53">
        <v>0</v>
      </c>
      <c r="R1234" s="53">
        <v>0</v>
      </c>
      <c r="S1234" s="3" t="s">
        <v>391</v>
      </c>
      <c r="T1234" s="3" t="s">
        <v>31</v>
      </c>
      <c r="U1234" s="3" t="s">
        <v>32</v>
      </c>
      <c r="V1234" s="3" t="s">
        <v>31</v>
      </c>
      <c r="W1234" s="3" t="s">
        <v>33</v>
      </c>
      <c r="X1234" s="3" t="s">
        <v>34</v>
      </c>
      <c r="Y1234" s="3" t="s">
        <v>35</v>
      </c>
      <c r="Z1234" s="54">
        <v>45383</v>
      </c>
      <c r="AA1234" s="54">
        <v>46112</v>
      </c>
      <c r="AB1234" s="3" t="s">
        <v>36</v>
      </c>
      <c r="AC1234" s="53">
        <v>2400000</v>
      </c>
      <c r="AD1234" s="3" t="s">
        <v>32</v>
      </c>
      <c r="AE1234" s="3" t="s">
        <v>45</v>
      </c>
    </row>
    <row r="1235" spans="1:31" x14ac:dyDescent="0.3">
      <c r="A1235" s="3" t="s">
        <v>2608</v>
      </c>
      <c r="B1235" s="3" t="s">
        <v>2609</v>
      </c>
      <c r="C1235" s="3" t="s">
        <v>1856</v>
      </c>
      <c r="D1235" s="53">
        <v>2700000</v>
      </c>
      <c r="E1235" s="53">
        <v>2700000</v>
      </c>
      <c r="F1235" s="53">
        <v>0</v>
      </c>
      <c r="G1235" s="53">
        <v>0</v>
      </c>
      <c r="H1235" s="53">
        <v>0</v>
      </c>
      <c r="I1235" s="53">
        <v>2646577.9300000002</v>
      </c>
      <c r="J1235" s="53">
        <v>98.021404814814815</v>
      </c>
      <c r="K1235" s="53">
        <v>0</v>
      </c>
      <c r="L1235" s="53">
        <v>0</v>
      </c>
      <c r="M1235" s="53">
        <v>2646577.9300000002</v>
      </c>
      <c r="N1235" s="53">
        <v>0</v>
      </c>
      <c r="O1235" s="53">
        <v>2646577.9300000002</v>
      </c>
      <c r="P1235" s="53">
        <v>0</v>
      </c>
      <c r="Q1235" s="53">
        <v>0</v>
      </c>
      <c r="R1235" s="53">
        <v>0</v>
      </c>
      <c r="S1235" s="3" t="s">
        <v>1784</v>
      </c>
      <c r="T1235" s="3" t="s">
        <v>76</v>
      </c>
      <c r="U1235" s="3" t="s">
        <v>77</v>
      </c>
      <c r="V1235" s="3" t="s">
        <v>76</v>
      </c>
      <c r="W1235" s="3" t="s">
        <v>33</v>
      </c>
      <c r="X1235" s="3" t="s">
        <v>78</v>
      </c>
      <c r="Y1235" s="3" t="s">
        <v>35</v>
      </c>
      <c r="Z1235" s="54">
        <v>45464</v>
      </c>
      <c r="AA1235" s="54">
        <v>46112</v>
      </c>
      <c r="AB1235" s="3" t="s">
        <v>36</v>
      </c>
      <c r="AC1235" s="53">
        <v>2700000</v>
      </c>
      <c r="AD1235" s="3" t="s">
        <v>77</v>
      </c>
      <c r="AE1235" s="3" t="s">
        <v>37</v>
      </c>
    </row>
    <row r="1236" spans="1:31" x14ac:dyDescent="0.3">
      <c r="A1236" s="3" t="s">
        <v>2600</v>
      </c>
      <c r="B1236" s="3" t="s">
        <v>2601</v>
      </c>
      <c r="C1236" s="3" t="s">
        <v>1856</v>
      </c>
      <c r="D1236" s="53">
        <v>1600000</v>
      </c>
      <c r="E1236" s="53">
        <v>1600000</v>
      </c>
      <c r="F1236" s="53">
        <v>0</v>
      </c>
      <c r="G1236" s="53">
        <v>0</v>
      </c>
      <c r="H1236" s="53">
        <v>0</v>
      </c>
      <c r="I1236" s="53">
        <v>1592263.04</v>
      </c>
      <c r="J1236" s="53">
        <v>99.516440000000003</v>
      </c>
      <c r="K1236" s="53">
        <v>0</v>
      </c>
      <c r="L1236" s="53">
        <v>0</v>
      </c>
      <c r="M1236" s="53">
        <v>1592263.04</v>
      </c>
      <c r="N1236" s="53">
        <v>0</v>
      </c>
      <c r="O1236" s="53">
        <v>1592263.04</v>
      </c>
      <c r="P1236" s="53">
        <v>0</v>
      </c>
      <c r="Q1236" s="53">
        <v>0</v>
      </c>
      <c r="R1236" s="53">
        <v>0</v>
      </c>
      <c r="S1236" s="3" t="s">
        <v>1784</v>
      </c>
      <c r="T1236" s="3" t="s">
        <v>76</v>
      </c>
      <c r="U1236" s="3" t="s">
        <v>77</v>
      </c>
      <c r="V1236" s="3" t="s">
        <v>76</v>
      </c>
      <c r="W1236" s="3" t="s">
        <v>33</v>
      </c>
      <c r="X1236" s="3" t="s">
        <v>78</v>
      </c>
      <c r="Y1236" s="3" t="s">
        <v>35</v>
      </c>
      <c r="Z1236" s="54">
        <v>45464</v>
      </c>
      <c r="AA1236" s="54">
        <v>46112</v>
      </c>
      <c r="AB1236" s="3" t="s">
        <v>36</v>
      </c>
      <c r="AC1236" s="53">
        <v>1600000</v>
      </c>
      <c r="AD1236" s="3" t="s">
        <v>77</v>
      </c>
      <c r="AE1236" s="3" t="s">
        <v>37</v>
      </c>
    </row>
    <row r="1237" spans="1:31" x14ac:dyDescent="0.3">
      <c r="A1237" s="3" t="s">
        <v>2654</v>
      </c>
      <c r="B1237" s="3" t="s">
        <v>2655</v>
      </c>
      <c r="C1237" s="3" t="s">
        <v>1856</v>
      </c>
      <c r="D1237" s="53">
        <v>1700000</v>
      </c>
      <c r="E1237" s="53">
        <v>1700000</v>
      </c>
      <c r="F1237" s="53">
        <v>0</v>
      </c>
      <c r="G1237" s="53">
        <v>0</v>
      </c>
      <c r="H1237" s="53">
        <v>0</v>
      </c>
      <c r="I1237" s="53">
        <v>1691716.12</v>
      </c>
      <c r="J1237" s="53">
        <v>99.512712941176474</v>
      </c>
      <c r="K1237" s="53">
        <v>0</v>
      </c>
      <c r="L1237" s="53">
        <v>0</v>
      </c>
      <c r="M1237" s="53">
        <v>1691716.12</v>
      </c>
      <c r="N1237" s="53">
        <v>0</v>
      </c>
      <c r="O1237" s="53">
        <v>1691716.12</v>
      </c>
      <c r="P1237" s="53">
        <v>0</v>
      </c>
      <c r="Q1237" s="53">
        <v>0</v>
      </c>
      <c r="R1237" s="53">
        <v>0</v>
      </c>
      <c r="S1237" s="3" t="s">
        <v>2156</v>
      </c>
      <c r="T1237" s="3" t="s">
        <v>76</v>
      </c>
      <c r="U1237" s="3" t="s">
        <v>77</v>
      </c>
      <c r="V1237" s="3" t="s">
        <v>76</v>
      </c>
      <c r="W1237" s="3" t="s">
        <v>33</v>
      </c>
      <c r="X1237" s="3" t="s">
        <v>78</v>
      </c>
      <c r="Y1237" s="3" t="s">
        <v>35</v>
      </c>
      <c r="Z1237" s="54">
        <v>45464</v>
      </c>
      <c r="AA1237" s="54">
        <v>46112</v>
      </c>
      <c r="AB1237" s="3" t="s">
        <v>36</v>
      </c>
      <c r="AC1237" s="53">
        <v>1700000</v>
      </c>
      <c r="AD1237" s="3" t="s">
        <v>77</v>
      </c>
      <c r="AE1237" s="3" t="s">
        <v>37</v>
      </c>
    </row>
    <row r="1238" spans="1:31" x14ac:dyDescent="0.3">
      <c r="A1238" s="3" t="s">
        <v>2596</v>
      </c>
      <c r="B1238" s="3" t="s">
        <v>2597</v>
      </c>
      <c r="C1238" s="3" t="s">
        <v>1856</v>
      </c>
      <c r="D1238" s="53">
        <v>3400000</v>
      </c>
      <c r="E1238" s="53">
        <v>3400000</v>
      </c>
      <c r="F1238" s="53">
        <v>0</v>
      </c>
      <c r="G1238" s="53">
        <v>0</v>
      </c>
      <c r="H1238" s="53">
        <v>0</v>
      </c>
      <c r="I1238" s="53">
        <v>3399812.99</v>
      </c>
      <c r="J1238" s="53">
        <v>99.994499705882362</v>
      </c>
      <c r="K1238" s="53">
        <v>0</v>
      </c>
      <c r="L1238" s="53">
        <v>0</v>
      </c>
      <c r="M1238" s="53">
        <v>3399812.99</v>
      </c>
      <c r="N1238" s="53">
        <v>0</v>
      </c>
      <c r="O1238" s="53">
        <v>3399812.99</v>
      </c>
      <c r="P1238" s="53">
        <v>0</v>
      </c>
      <c r="Q1238" s="53">
        <v>0</v>
      </c>
      <c r="R1238" s="53">
        <v>0</v>
      </c>
      <c r="S1238" s="3" t="s">
        <v>1784</v>
      </c>
      <c r="T1238" s="3" t="s">
        <v>76</v>
      </c>
      <c r="U1238" s="3" t="s">
        <v>77</v>
      </c>
      <c r="V1238" s="3" t="s">
        <v>76</v>
      </c>
      <c r="W1238" s="3" t="s">
        <v>33</v>
      </c>
      <c r="X1238" s="3" t="s">
        <v>78</v>
      </c>
      <c r="Y1238" s="3" t="s">
        <v>35</v>
      </c>
      <c r="Z1238" s="54">
        <v>45464</v>
      </c>
      <c r="AA1238" s="54">
        <v>46112</v>
      </c>
      <c r="AB1238" s="3" t="s">
        <v>36</v>
      </c>
      <c r="AC1238" s="53">
        <v>3400000</v>
      </c>
      <c r="AD1238" s="3" t="s">
        <v>77</v>
      </c>
      <c r="AE1238" s="3" t="s">
        <v>37</v>
      </c>
    </row>
    <row r="1239" spans="1:31" x14ac:dyDescent="0.3">
      <c r="A1239" s="3" t="s">
        <v>2641</v>
      </c>
      <c r="B1239" s="3" t="s">
        <v>2642</v>
      </c>
      <c r="C1239" s="3" t="s">
        <v>1856</v>
      </c>
      <c r="D1239" s="53">
        <v>2300000</v>
      </c>
      <c r="E1239" s="53">
        <v>2300000</v>
      </c>
      <c r="F1239" s="53">
        <v>0</v>
      </c>
      <c r="G1239" s="53">
        <v>0</v>
      </c>
      <c r="H1239" s="53">
        <v>0</v>
      </c>
      <c r="I1239" s="53">
        <v>2295064.5499999998</v>
      </c>
      <c r="J1239" s="53">
        <v>99.785415217391289</v>
      </c>
      <c r="K1239" s="53">
        <v>0</v>
      </c>
      <c r="L1239" s="53">
        <v>0</v>
      </c>
      <c r="M1239" s="53">
        <v>2295064.5499999998</v>
      </c>
      <c r="N1239" s="53">
        <v>0</v>
      </c>
      <c r="O1239" s="53">
        <v>2295064.5499999998</v>
      </c>
      <c r="P1239" s="53">
        <v>0</v>
      </c>
      <c r="Q1239" s="53">
        <v>0</v>
      </c>
      <c r="R1239" s="53">
        <v>0</v>
      </c>
      <c r="S1239" s="3" t="s">
        <v>1784</v>
      </c>
      <c r="T1239" s="3" t="s">
        <v>76</v>
      </c>
      <c r="U1239" s="3" t="s">
        <v>77</v>
      </c>
      <c r="V1239" s="3" t="s">
        <v>76</v>
      </c>
      <c r="W1239" s="3" t="s">
        <v>33</v>
      </c>
      <c r="X1239" s="3" t="s">
        <v>78</v>
      </c>
      <c r="Y1239" s="3" t="s">
        <v>35</v>
      </c>
      <c r="Z1239" s="54">
        <v>45464</v>
      </c>
      <c r="AA1239" s="54">
        <v>46112</v>
      </c>
      <c r="AB1239" s="3" t="s">
        <v>36</v>
      </c>
      <c r="AC1239" s="53">
        <v>2300000</v>
      </c>
      <c r="AD1239" s="3" t="s">
        <v>77</v>
      </c>
      <c r="AE1239" s="3" t="s">
        <v>37</v>
      </c>
    </row>
    <row r="1240" spans="1:31" x14ac:dyDescent="0.3">
      <c r="A1240" s="3" t="s">
        <v>2643</v>
      </c>
      <c r="B1240" s="3" t="s">
        <v>2644</v>
      </c>
      <c r="C1240" s="3" t="s">
        <v>1856</v>
      </c>
      <c r="D1240" s="53">
        <v>1800000</v>
      </c>
      <c r="E1240" s="53">
        <v>1800000</v>
      </c>
      <c r="F1240" s="53">
        <v>0</v>
      </c>
      <c r="G1240" s="53">
        <v>0</v>
      </c>
      <c r="H1240" s="53">
        <v>0</v>
      </c>
      <c r="I1240" s="53">
        <v>1760805.3</v>
      </c>
      <c r="J1240" s="53">
        <v>97.822516666666672</v>
      </c>
      <c r="K1240" s="53">
        <v>0</v>
      </c>
      <c r="L1240" s="53">
        <v>0</v>
      </c>
      <c r="M1240" s="53">
        <v>1760805.3</v>
      </c>
      <c r="N1240" s="53">
        <v>0</v>
      </c>
      <c r="O1240" s="53">
        <v>1760805.3</v>
      </c>
      <c r="P1240" s="53">
        <v>0</v>
      </c>
      <c r="Q1240" s="53">
        <v>0</v>
      </c>
      <c r="R1240" s="53">
        <v>0</v>
      </c>
      <c r="S1240" s="3" t="s">
        <v>1784</v>
      </c>
      <c r="T1240" s="3" t="s">
        <v>76</v>
      </c>
      <c r="U1240" s="3" t="s">
        <v>77</v>
      </c>
      <c r="V1240" s="3" t="s">
        <v>76</v>
      </c>
      <c r="W1240" s="3" t="s">
        <v>33</v>
      </c>
      <c r="X1240" s="3" t="s">
        <v>78</v>
      </c>
      <c r="Y1240" s="3" t="s">
        <v>35</v>
      </c>
      <c r="Z1240" s="54">
        <v>45464</v>
      </c>
      <c r="AA1240" s="54">
        <v>46112</v>
      </c>
      <c r="AB1240" s="3" t="s">
        <v>36</v>
      </c>
      <c r="AC1240" s="53">
        <v>1800000</v>
      </c>
      <c r="AD1240" s="3" t="s">
        <v>77</v>
      </c>
      <c r="AE1240" s="3" t="s">
        <v>37</v>
      </c>
    </row>
    <row r="1241" spans="1:31" x14ac:dyDescent="0.3">
      <c r="A1241" s="3" t="s">
        <v>2598</v>
      </c>
      <c r="B1241" s="3" t="s">
        <v>2599</v>
      </c>
      <c r="C1241" s="3" t="s">
        <v>1856</v>
      </c>
      <c r="D1241" s="53">
        <v>1400000</v>
      </c>
      <c r="E1241" s="53">
        <v>1400000</v>
      </c>
      <c r="F1241" s="53">
        <v>0</v>
      </c>
      <c r="G1241" s="53">
        <v>0</v>
      </c>
      <c r="H1241" s="53">
        <v>0</v>
      </c>
      <c r="I1241" s="53">
        <v>1383104.49</v>
      </c>
      <c r="J1241" s="53">
        <v>98.793177857142851</v>
      </c>
      <c r="K1241" s="53">
        <v>0</v>
      </c>
      <c r="L1241" s="53">
        <v>0</v>
      </c>
      <c r="M1241" s="53">
        <v>1383104.49</v>
      </c>
      <c r="N1241" s="53">
        <v>0</v>
      </c>
      <c r="O1241" s="53">
        <v>1383104.49</v>
      </c>
      <c r="P1241" s="53">
        <v>0</v>
      </c>
      <c r="Q1241" s="53">
        <v>0</v>
      </c>
      <c r="R1241" s="53">
        <v>0</v>
      </c>
      <c r="S1241" s="3" t="s">
        <v>1784</v>
      </c>
      <c r="T1241" s="3" t="s">
        <v>76</v>
      </c>
      <c r="U1241" s="3" t="s">
        <v>77</v>
      </c>
      <c r="V1241" s="3" t="s">
        <v>76</v>
      </c>
      <c r="W1241" s="3" t="s">
        <v>33</v>
      </c>
      <c r="X1241" s="3" t="s">
        <v>78</v>
      </c>
      <c r="Y1241" s="3" t="s">
        <v>35</v>
      </c>
      <c r="Z1241" s="54">
        <v>45464</v>
      </c>
      <c r="AA1241" s="54">
        <v>46112</v>
      </c>
      <c r="AB1241" s="3" t="s">
        <v>36</v>
      </c>
      <c r="AC1241" s="53">
        <v>1400000</v>
      </c>
      <c r="AD1241" s="3" t="s">
        <v>77</v>
      </c>
      <c r="AE1241" s="3" t="s">
        <v>37</v>
      </c>
    </row>
    <row r="1242" spans="1:31" x14ac:dyDescent="0.3">
      <c r="A1242" s="3" t="s">
        <v>2590</v>
      </c>
      <c r="B1242" s="3" t="s">
        <v>2591</v>
      </c>
      <c r="C1242" s="3" t="s">
        <v>1858</v>
      </c>
      <c r="D1242" s="53">
        <v>3100000</v>
      </c>
      <c r="E1242" s="53">
        <v>3100000</v>
      </c>
      <c r="F1242" s="53">
        <v>2174.67</v>
      </c>
      <c r="G1242" s="53">
        <v>0</v>
      </c>
      <c r="H1242" s="53">
        <v>0</v>
      </c>
      <c r="I1242" s="53">
        <v>2881042.5</v>
      </c>
      <c r="J1242" s="53">
        <v>92.936854838709678</v>
      </c>
      <c r="K1242" s="53">
        <v>0</v>
      </c>
      <c r="L1242" s="53">
        <v>0</v>
      </c>
      <c r="M1242" s="53">
        <v>2881042.5</v>
      </c>
      <c r="N1242" s="53">
        <v>0</v>
      </c>
      <c r="O1242" s="53">
        <v>2883217.17</v>
      </c>
      <c r="P1242" s="53">
        <v>0</v>
      </c>
      <c r="Q1242" s="53">
        <v>0</v>
      </c>
      <c r="R1242" s="53">
        <v>0</v>
      </c>
      <c r="S1242" s="3" t="s">
        <v>1231</v>
      </c>
      <c r="T1242" s="3" t="s">
        <v>51</v>
      </c>
      <c r="U1242" s="3" t="s">
        <v>52</v>
      </c>
      <c r="V1242" s="3" t="s">
        <v>51</v>
      </c>
      <c r="W1242" s="3" t="s">
        <v>33</v>
      </c>
      <c r="X1242" s="3" t="s">
        <v>53</v>
      </c>
      <c r="Y1242" s="3" t="s">
        <v>35</v>
      </c>
      <c r="Z1242" s="54">
        <v>45444</v>
      </c>
      <c r="AA1242" s="54">
        <v>46112</v>
      </c>
      <c r="AB1242" s="3" t="s">
        <v>36</v>
      </c>
      <c r="AC1242" s="53">
        <v>3100000</v>
      </c>
      <c r="AD1242" s="3" t="s">
        <v>52</v>
      </c>
      <c r="AE1242" s="3" t="s">
        <v>45</v>
      </c>
    </row>
    <row r="1243" spans="1:31" x14ac:dyDescent="0.3">
      <c r="A1243" s="3" t="s">
        <v>2592</v>
      </c>
      <c r="B1243" s="3" t="s">
        <v>2593</v>
      </c>
      <c r="C1243" s="3" t="s">
        <v>1858</v>
      </c>
      <c r="D1243" s="53">
        <v>1100000</v>
      </c>
      <c r="E1243" s="53">
        <v>1100000</v>
      </c>
      <c r="F1243" s="53">
        <v>0</v>
      </c>
      <c r="G1243" s="53">
        <v>0</v>
      </c>
      <c r="H1243" s="53">
        <v>0</v>
      </c>
      <c r="I1243" s="53">
        <v>1009393.94</v>
      </c>
      <c r="J1243" s="53">
        <v>91.763085454545447</v>
      </c>
      <c r="K1243" s="53">
        <v>0</v>
      </c>
      <c r="L1243" s="53">
        <v>0</v>
      </c>
      <c r="M1243" s="53">
        <v>1009393.94</v>
      </c>
      <c r="N1243" s="53">
        <v>0</v>
      </c>
      <c r="O1243" s="53">
        <v>1009393.94</v>
      </c>
      <c r="P1243" s="53">
        <v>0</v>
      </c>
      <c r="Q1243" s="53">
        <v>0</v>
      </c>
      <c r="R1243" s="53">
        <v>0</v>
      </c>
      <c r="S1243" s="3" t="s">
        <v>1231</v>
      </c>
      <c r="T1243" s="3" t="s">
        <v>51</v>
      </c>
      <c r="U1243" s="3" t="s">
        <v>52</v>
      </c>
      <c r="V1243" s="3" t="s">
        <v>51</v>
      </c>
      <c r="W1243" s="3" t="s">
        <v>33</v>
      </c>
      <c r="X1243" s="3" t="s">
        <v>53</v>
      </c>
      <c r="Y1243" s="3" t="s">
        <v>35</v>
      </c>
      <c r="Z1243" s="54">
        <v>45444</v>
      </c>
      <c r="AA1243" s="54">
        <v>46112</v>
      </c>
      <c r="AB1243" s="3" t="s">
        <v>36</v>
      </c>
      <c r="AC1243" s="53">
        <v>1100000</v>
      </c>
      <c r="AD1243" s="3" t="s">
        <v>52</v>
      </c>
      <c r="AE1243" s="3" t="s">
        <v>37</v>
      </c>
    </row>
    <row r="1244" spans="1:31" x14ac:dyDescent="0.3">
      <c r="A1244" s="3" t="s">
        <v>2594</v>
      </c>
      <c r="B1244" s="3" t="s">
        <v>2595</v>
      </c>
      <c r="C1244" s="3" t="s">
        <v>1858</v>
      </c>
      <c r="D1244" s="53">
        <v>2100000</v>
      </c>
      <c r="E1244" s="53">
        <v>2100000</v>
      </c>
      <c r="F1244" s="53">
        <v>73920</v>
      </c>
      <c r="G1244" s="53">
        <v>0</v>
      </c>
      <c r="H1244" s="53">
        <v>0</v>
      </c>
      <c r="I1244" s="53">
        <v>631025.38</v>
      </c>
      <c r="J1244" s="53">
        <v>30.048827619047618</v>
      </c>
      <c r="K1244" s="53">
        <v>0</v>
      </c>
      <c r="L1244" s="53">
        <v>0</v>
      </c>
      <c r="M1244" s="53">
        <v>0</v>
      </c>
      <c r="N1244" s="53">
        <v>631025.38</v>
      </c>
      <c r="O1244" s="53">
        <v>704945.38</v>
      </c>
      <c r="P1244" s="53">
        <v>0</v>
      </c>
      <c r="Q1244" s="53">
        <v>0</v>
      </c>
      <c r="R1244" s="53">
        <v>0</v>
      </c>
      <c r="S1244" s="3" t="s">
        <v>1231</v>
      </c>
      <c r="T1244" s="3" t="s">
        <v>51</v>
      </c>
      <c r="U1244" s="3" t="s">
        <v>52</v>
      </c>
      <c r="V1244" s="3" t="s">
        <v>51</v>
      </c>
      <c r="W1244" s="3" t="s">
        <v>33</v>
      </c>
      <c r="X1244" s="3" t="s">
        <v>53</v>
      </c>
      <c r="Y1244" s="3" t="s">
        <v>35</v>
      </c>
      <c r="Z1244" s="54">
        <v>45444</v>
      </c>
      <c r="AA1244" s="54">
        <v>46112</v>
      </c>
      <c r="AB1244" s="3" t="s">
        <v>36</v>
      </c>
      <c r="AC1244" s="53">
        <v>2100000</v>
      </c>
      <c r="AD1244" s="3" t="s">
        <v>52</v>
      </c>
      <c r="AE1244" s="3" t="s">
        <v>45</v>
      </c>
    </row>
    <row r="1245" spans="1:31" x14ac:dyDescent="0.3">
      <c r="A1245" s="3" t="s">
        <v>2621</v>
      </c>
      <c r="B1245" s="3" t="s">
        <v>2622</v>
      </c>
      <c r="C1245" s="3" t="s">
        <v>1860</v>
      </c>
      <c r="D1245" s="53">
        <v>2400000</v>
      </c>
      <c r="E1245" s="53">
        <v>2400000</v>
      </c>
      <c r="F1245" s="53">
        <v>0</v>
      </c>
      <c r="G1245" s="53">
        <v>0</v>
      </c>
      <c r="H1245" s="53">
        <v>0</v>
      </c>
      <c r="I1245" s="53">
        <v>2186829.75</v>
      </c>
      <c r="J1245" s="53">
        <v>91.117906250000004</v>
      </c>
      <c r="K1245" s="53">
        <v>0</v>
      </c>
      <c r="L1245" s="53">
        <v>0</v>
      </c>
      <c r="M1245" s="53">
        <v>2186829.75</v>
      </c>
      <c r="N1245" s="53">
        <v>0</v>
      </c>
      <c r="O1245" s="53">
        <v>2186829.75</v>
      </c>
      <c r="P1245" s="53">
        <v>0</v>
      </c>
      <c r="Q1245" s="53">
        <v>0</v>
      </c>
      <c r="R1245" s="53">
        <v>0</v>
      </c>
      <c r="S1245" s="3" t="s">
        <v>111</v>
      </c>
      <c r="T1245" s="3" t="s">
        <v>112</v>
      </c>
      <c r="U1245" s="3" t="s">
        <v>113</v>
      </c>
      <c r="V1245" s="3" t="s">
        <v>112</v>
      </c>
      <c r="W1245" s="3" t="s">
        <v>33</v>
      </c>
      <c r="X1245" s="3" t="s">
        <v>114</v>
      </c>
      <c r="Y1245" s="3" t="s">
        <v>35</v>
      </c>
      <c r="Z1245" s="54">
        <v>45464</v>
      </c>
      <c r="AA1245" s="54">
        <v>46112</v>
      </c>
      <c r="AB1245" s="3" t="s">
        <v>36</v>
      </c>
      <c r="AC1245" s="53">
        <v>2400000</v>
      </c>
      <c r="AD1245" s="3" t="s">
        <v>113</v>
      </c>
      <c r="AE1245" s="3" t="s">
        <v>37</v>
      </c>
    </row>
    <row r="1246" spans="1:31" x14ac:dyDescent="0.3">
      <c r="A1246" s="3" t="s">
        <v>2606</v>
      </c>
      <c r="B1246" s="3" t="s">
        <v>2607</v>
      </c>
      <c r="C1246" s="3" t="s">
        <v>1855</v>
      </c>
      <c r="D1246" s="53">
        <v>4891000</v>
      </c>
      <c r="E1246" s="53">
        <v>4891000</v>
      </c>
      <c r="F1246" s="53">
        <v>915693.14</v>
      </c>
      <c r="G1246" s="53">
        <v>0</v>
      </c>
      <c r="H1246" s="53">
        <v>0</v>
      </c>
      <c r="I1246" s="53">
        <v>3606416.9</v>
      </c>
      <c r="J1246" s="53">
        <v>73.735777959517478</v>
      </c>
      <c r="K1246" s="53">
        <v>0</v>
      </c>
      <c r="L1246" s="53">
        <v>0</v>
      </c>
      <c r="M1246" s="53">
        <v>3606416.9</v>
      </c>
      <c r="N1246" s="53">
        <v>0</v>
      </c>
      <c r="O1246" s="53">
        <v>4522110.04</v>
      </c>
      <c r="P1246" s="53">
        <v>0</v>
      </c>
      <c r="Q1246" s="53">
        <v>0</v>
      </c>
      <c r="R1246" s="53">
        <v>0</v>
      </c>
      <c r="S1246" s="3" t="s">
        <v>286</v>
      </c>
      <c r="T1246" s="3" t="s">
        <v>57</v>
      </c>
      <c r="U1246" s="3" t="s">
        <v>58</v>
      </c>
      <c r="V1246" s="3" t="s">
        <v>57</v>
      </c>
      <c r="W1246" s="3" t="s">
        <v>33</v>
      </c>
      <c r="X1246" s="3" t="s">
        <v>59</v>
      </c>
      <c r="Y1246" s="3" t="s">
        <v>35</v>
      </c>
      <c r="Z1246" s="54">
        <v>45465</v>
      </c>
      <c r="AA1246" s="54">
        <v>46022</v>
      </c>
      <c r="AB1246" s="3" t="s">
        <v>36</v>
      </c>
      <c r="AC1246" s="53">
        <v>4891000</v>
      </c>
      <c r="AD1246" s="3" t="s">
        <v>58</v>
      </c>
      <c r="AE1246" s="3" t="s">
        <v>45</v>
      </c>
    </row>
    <row r="1247" spans="1:31" x14ac:dyDescent="0.3">
      <c r="A1247" s="3" t="s">
        <v>2611</v>
      </c>
      <c r="B1247" s="3" t="s">
        <v>2612</v>
      </c>
      <c r="C1247" s="3" t="s">
        <v>1859</v>
      </c>
      <c r="D1247" s="53">
        <v>2100000</v>
      </c>
      <c r="E1247" s="53">
        <v>2100000</v>
      </c>
      <c r="F1247" s="53">
        <v>0</v>
      </c>
      <c r="G1247" s="53">
        <v>0</v>
      </c>
      <c r="H1247" s="53">
        <v>0</v>
      </c>
      <c r="I1247" s="53">
        <v>2024736.69</v>
      </c>
      <c r="J1247" s="53">
        <v>96.416032857142852</v>
      </c>
      <c r="K1247" s="53">
        <v>0</v>
      </c>
      <c r="L1247" s="53">
        <v>0</v>
      </c>
      <c r="M1247" s="53">
        <v>2024736.69</v>
      </c>
      <c r="N1247" s="53">
        <v>0</v>
      </c>
      <c r="O1247" s="53">
        <v>2024736.69</v>
      </c>
      <c r="P1247" s="53">
        <v>0</v>
      </c>
      <c r="Q1247" s="53">
        <v>0</v>
      </c>
      <c r="R1247" s="53">
        <v>0</v>
      </c>
      <c r="S1247" s="3" t="s">
        <v>1355</v>
      </c>
      <c r="T1247" s="3" t="s">
        <v>162</v>
      </c>
      <c r="U1247" s="3" t="s">
        <v>163</v>
      </c>
      <c r="V1247" s="3" t="s">
        <v>162</v>
      </c>
      <c r="W1247" s="3" t="s">
        <v>33</v>
      </c>
      <c r="X1247" s="3" t="s">
        <v>164</v>
      </c>
      <c r="Y1247" s="3" t="s">
        <v>35</v>
      </c>
      <c r="Z1247" s="54">
        <v>45383</v>
      </c>
      <c r="AA1247" s="54">
        <v>45747</v>
      </c>
      <c r="AB1247" s="3" t="s">
        <v>36</v>
      </c>
      <c r="AC1247" s="53">
        <v>2100000</v>
      </c>
      <c r="AD1247" s="3" t="s">
        <v>163</v>
      </c>
      <c r="AE1247" s="3" t="s">
        <v>37</v>
      </c>
    </row>
    <row r="1248" spans="1:31" x14ac:dyDescent="0.3">
      <c r="A1248" s="3" t="s">
        <v>2660</v>
      </c>
      <c r="B1248" s="3" t="s">
        <v>2661</v>
      </c>
      <c r="C1248" s="3" t="s">
        <v>1860</v>
      </c>
      <c r="D1248" s="53">
        <v>2700000</v>
      </c>
      <c r="E1248" s="53">
        <v>2700000</v>
      </c>
      <c r="F1248" s="53">
        <v>0</v>
      </c>
      <c r="G1248" s="53">
        <v>0</v>
      </c>
      <c r="H1248" s="53">
        <v>0</v>
      </c>
      <c r="I1248" s="53">
        <v>2680742.0099999998</v>
      </c>
      <c r="J1248" s="53">
        <v>99.286741111111098</v>
      </c>
      <c r="K1248" s="53">
        <v>0</v>
      </c>
      <c r="L1248" s="53">
        <v>0</v>
      </c>
      <c r="M1248" s="53">
        <v>2201210.94</v>
      </c>
      <c r="N1248" s="53">
        <v>479531.07</v>
      </c>
      <c r="O1248" s="53">
        <v>2680742.0099999998</v>
      </c>
      <c r="P1248" s="53">
        <v>0</v>
      </c>
      <c r="Q1248" s="53">
        <v>0</v>
      </c>
      <c r="R1248" s="53">
        <v>0</v>
      </c>
      <c r="S1248" s="3" t="s">
        <v>111</v>
      </c>
      <c r="T1248" s="3" t="s">
        <v>112</v>
      </c>
      <c r="U1248" s="3" t="s">
        <v>113</v>
      </c>
      <c r="V1248" s="3" t="s">
        <v>112</v>
      </c>
      <c r="W1248" s="3" t="s">
        <v>33</v>
      </c>
      <c r="X1248" s="3" t="s">
        <v>114</v>
      </c>
      <c r="Y1248" s="3" t="s">
        <v>35</v>
      </c>
      <c r="Z1248" s="54">
        <v>45465</v>
      </c>
      <c r="AA1248" s="54">
        <v>46112</v>
      </c>
      <c r="AB1248" s="3" t="s">
        <v>36</v>
      </c>
      <c r="AC1248" s="53">
        <v>2700000</v>
      </c>
      <c r="AD1248" s="3" t="s">
        <v>113</v>
      </c>
      <c r="AE1248" s="3" t="s">
        <v>2231</v>
      </c>
    </row>
    <row r="1249" spans="1:31" x14ac:dyDescent="0.3">
      <c r="A1249" s="3" t="s">
        <v>2678</v>
      </c>
      <c r="B1249" s="3" t="s">
        <v>2679</v>
      </c>
      <c r="C1249" s="3" t="s">
        <v>1860</v>
      </c>
      <c r="D1249" s="53">
        <v>2000000</v>
      </c>
      <c r="E1249" s="53">
        <v>2000000</v>
      </c>
      <c r="F1249" s="53">
        <v>0</v>
      </c>
      <c r="G1249" s="53">
        <v>0</v>
      </c>
      <c r="H1249" s="53">
        <v>0</v>
      </c>
      <c r="I1249" s="53">
        <v>1994703.11</v>
      </c>
      <c r="J1249" s="53">
        <v>99.735155500000005</v>
      </c>
      <c r="K1249" s="53">
        <v>0</v>
      </c>
      <c r="L1249" s="53">
        <v>0</v>
      </c>
      <c r="M1249" s="53">
        <v>1913355.01</v>
      </c>
      <c r="N1249" s="53">
        <v>81348.100000000006</v>
      </c>
      <c r="O1249" s="53">
        <v>1994703.11</v>
      </c>
      <c r="P1249" s="53">
        <v>0</v>
      </c>
      <c r="Q1249" s="53">
        <v>0</v>
      </c>
      <c r="R1249" s="53">
        <v>0</v>
      </c>
      <c r="S1249" s="3" t="s">
        <v>111</v>
      </c>
      <c r="T1249" s="3" t="s">
        <v>112</v>
      </c>
      <c r="U1249" s="3" t="s">
        <v>113</v>
      </c>
      <c r="V1249" s="3" t="s">
        <v>112</v>
      </c>
      <c r="W1249" s="3" t="s">
        <v>33</v>
      </c>
      <c r="X1249" s="3" t="s">
        <v>114</v>
      </c>
      <c r="Y1249" s="3" t="s">
        <v>86</v>
      </c>
      <c r="Z1249" s="54">
        <v>45465</v>
      </c>
      <c r="AA1249" s="54">
        <v>46112</v>
      </c>
      <c r="AB1249" s="3" t="s">
        <v>36</v>
      </c>
      <c r="AC1249" s="53">
        <v>2000000</v>
      </c>
      <c r="AD1249" s="3" t="s">
        <v>113</v>
      </c>
      <c r="AE1249" s="3" t="s">
        <v>2231</v>
      </c>
    </row>
    <row r="1250" spans="1:31" x14ac:dyDescent="0.3">
      <c r="A1250" s="3" t="s">
        <v>2615</v>
      </c>
      <c r="B1250" s="3" t="s">
        <v>2616</v>
      </c>
      <c r="C1250" s="3" t="s">
        <v>1855</v>
      </c>
      <c r="D1250" s="53">
        <v>2214000</v>
      </c>
      <c r="E1250" s="53">
        <v>2214000</v>
      </c>
      <c r="F1250" s="53">
        <v>64469.21</v>
      </c>
      <c r="G1250" s="53">
        <v>0</v>
      </c>
      <c r="H1250" s="53">
        <v>0</v>
      </c>
      <c r="I1250" s="53">
        <v>1747572.75</v>
      </c>
      <c r="J1250" s="53">
        <v>78.932825203252037</v>
      </c>
      <c r="K1250" s="53">
        <v>0</v>
      </c>
      <c r="L1250" s="53">
        <v>0</v>
      </c>
      <c r="M1250" s="53">
        <v>1747572.75</v>
      </c>
      <c r="N1250" s="53">
        <v>0</v>
      </c>
      <c r="O1250" s="53">
        <v>1812041.96</v>
      </c>
      <c r="P1250" s="53">
        <v>0</v>
      </c>
      <c r="Q1250" s="53">
        <v>0</v>
      </c>
      <c r="R1250" s="53">
        <v>0</v>
      </c>
      <c r="S1250" s="3" t="s">
        <v>286</v>
      </c>
      <c r="T1250" s="3" t="s">
        <v>57</v>
      </c>
      <c r="U1250" s="3" t="s">
        <v>58</v>
      </c>
      <c r="V1250" s="3" t="s">
        <v>57</v>
      </c>
      <c r="W1250" s="3" t="s">
        <v>33</v>
      </c>
      <c r="X1250" s="3" t="s">
        <v>59</v>
      </c>
      <c r="Y1250" s="3" t="s">
        <v>35</v>
      </c>
      <c r="Z1250" s="54">
        <v>45467</v>
      </c>
      <c r="AA1250" s="54">
        <v>46022</v>
      </c>
      <c r="AB1250" s="3" t="s">
        <v>36</v>
      </c>
      <c r="AC1250" s="53">
        <v>2214000</v>
      </c>
      <c r="AD1250" s="3" t="s">
        <v>58</v>
      </c>
      <c r="AE1250" s="3" t="s">
        <v>45</v>
      </c>
    </row>
    <row r="1251" spans="1:31" x14ac:dyDescent="0.3">
      <c r="A1251" s="3" t="s">
        <v>2673</v>
      </c>
      <c r="B1251" s="3" t="s">
        <v>2674</v>
      </c>
      <c r="C1251" s="3" t="s">
        <v>1857</v>
      </c>
      <c r="D1251" s="53">
        <v>1000000</v>
      </c>
      <c r="E1251" s="53">
        <v>1000000</v>
      </c>
      <c r="F1251" s="53">
        <v>0</v>
      </c>
      <c r="G1251" s="53">
        <v>0</v>
      </c>
      <c r="H1251" s="53">
        <v>0</v>
      </c>
      <c r="I1251" s="53">
        <v>963067.2</v>
      </c>
      <c r="J1251" s="53">
        <v>96.306719999999999</v>
      </c>
      <c r="K1251" s="53">
        <v>0</v>
      </c>
      <c r="L1251" s="53">
        <v>0</v>
      </c>
      <c r="M1251" s="53">
        <v>963067.2</v>
      </c>
      <c r="N1251" s="53">
        <v>0</v>
      </c>
      <c r="O1251" s="53">
        <v>963067.2</v>
      </c>
      <c r="P1251" s="53">
        <v>0</v>
      </c>
      <c r="Q1251" s="53">
        <v>0</v>
      </c>
      <c r="R1251" s="53">
        <v>0</v>
      </c>
      <c r="S1251" s="3" t="s">
        <v>2156</v>
      </c>
      <c r="T1251" s="3" t="s">
        <v>100</v>
      </c>
      <c r="U1251" s="3" t="s">
        <v>101</v>
      </c>
      <c r="V1251" s="3" t="s">
        <v>100</v>
      </c>
      <c r="W1251" s="3" t="s">
        <v>33</v>
      </c>
      <c r="X1251" s="3" t="s">
        <v>102</v>
      </c>
      <c r="Y1251" s="3" t="s">
        <v>35</v>
      </c>
      <c r="Z1251" s="54">
        <v>45467</v>
      </c>
      <c r="AA1251" s="54">
        <v>45869</v>
      </c>
      <c r="AB1251" s="3" t="s">
        <v>36</v>
      </c>
      <c r="AC1251" s="53">
        <v>1000000</v>
      </c>
      <c r="AD1251" s="3" t="s">
        <v>101</v>
      </c>
      <c r="AE1251" s="3" t="s">
        <v>37</v>
      </c>
    </row>
    <row r="1252" spans="1:31" x14ac:dyDescent="0.3">
      <c r="A1252" s="3" t="s">
        <v>2617</v>
      </c>
      <c r="B1252" s="3" t="s">
        <v>2618</v>
      </c>
      <c r="C1252" s="3" t="s">
        <v>1860</v>
      </c>
      <c r="D1252" s="53">
        <v>7900000</v>
      </c>
      <c r="E1252" s="53">
        <v>7900000</v>
      </c>
      <c r="F1252" s="53">
        <v>630567.56999999995</v>
      </c>
      <c r="G1252" s="53">
        <v>0</v>
      </c>
      <c r="H1252" s="53">
        <v>0</v>
      </c>
      <c r="I1252" s="53">
        <v>7147062.79</v>
      </c>
      <c r="J1252" s="53">
        <v>90.469149240506326</v>
      </c>
      <c r="K1252" s="53">
        <v>0</v>
      </c>
      <c r="L1252" s="53">
        <v>0</v>
      </c>
      <c r="M1252" s="53">
        <v>7147062.79</v>
      </c>
      <c r="N1252" s="53">
        <v>0</v>
      </c>
      <c r="O1252" s="53">
        <v>7777630.3600000003</v>
      </c>
      <c r="P1252" s="53">
        <v>0</v>
      </c>
      <c r="Q1252" s="53">
        <v>0</v>
      </c>
      <c r="R1252" s="53">
        <v>0</v>
      </c>
      <c r="S1252" s="3" t="s">
        <v>111</v>
      </c>
      <c r="T1252" s="3" t="s">
        <v>112</v>
      </c>
      <c r="U1252" s="3" t="s">
        <v>113</v>
      </c>
      <c r="V1252" s="3" t="s">
        <v>112</v>
      </c>
      <c r="W1252" s="3" t="s">
        <v>33</v>
      </c>
      <c r="X1252" s="3" t="s">
        <v>114</v>
      </c>
      <c r="Y1252" s="3" t="s">
        <v>35</v>
      </c>
      <c r="Z1252" s="54">
        <v>45467</v>
      </c>
      <c r="AA1252" s="54">
        <v>46112</v>
      </c>
      <c r="AB1252" s="3" t="s">
        <v>36</v>
      </c>
      <c r="AC1252" s="53">
        <v>7900000</v>
      </c>
      <c r="AD1252" s="3" t="s">
        <v>113</v>
      </c>
      <c r="AE1252" s="3" t="s">
        <v>2231</v>
      </c>
    </row>
    <row r="1253" spans="1:31" x14ac:dyDescent="0.3">
      <c r="A1253" s="3" t="s">
        <v>2619</v>
      </c>
      <c r="B1253" s="3" t="s">
        <v>2620</v>
      </c>
      <c r="C1253" s="3" t="s">
        <v>1860</v>
      </c>
      <c r="D1253" s="53">
        <v>9300000</v>
      </c>
      <c r="E1253" s="53">
        <v>9300000</v>
      </c>
      <c r="F1253" s="53">
        <v>98633.14</v>
      </c>
      <c r="G1253" s="53">
        <v>0</v>
      </c>
      <c r="H1253" s="53">
        <v>0</v>
      </c>
      <c r="I1253" s="53">
        <v>7961925.0199999996</v>
      </c>
      <c r="J1253" s="53">
        <v>85.612096989247306</v>
      </c>
      <c r="K1253" s="53">
        <v>0</v>
      </c>
      <c r="L1253" s="53">
        <v>0</v>
      </c>
      <c r="M1253" s="53">
        <v>7961925.0199999996</v>
      </c>
      <c r="N1253" s="53">
        <v>0</v>
      </c>
      <c r="O1253" s="53">
        <v>8060558.1600000001</v>
      </c>
      <c r="P1253" s="53">
        <v>0</v>
      </c>
      <c r="Q1253" s="53">
        <v>0</v>
      </c>
      <c r="R1253" s="53">
        <v>0</v>
      </c>
      <c r="S1253" s="3" t="s">
        <v>111</v>
      </c>
      <c r="T1253" s="3" t="s">
        <v>112</v>
      </c>
      <c r="U1253" s="3" t="s">
        <v>113</v>
      </c>
      <c r="V1253" s="3" t="s">
        <v>112</v>
      </c>
      <c r="W1253" s="3" t="s">
        <v>33</v>
      </c>
      <c r="X1253" s="3" t="s">
        <v>114</v>
      </c>
      <c r="Y1253" s="3" t="s">
        <v>35</v>
      </c>
      <c r="Z1253" s="54">
        <v>45467</v>
      </c>
      <c r="AA1253" s="54">
        <v>46112</v>
      </c>
      <c r="AB1253" s="3" t="s">
        <v>36</v>
      </c>
      <c r="AC1253" s="53">
        <v>9300000</v>
      </c>
      <c r="AD1253" s="3" t="s">
        <v>113</v>
      </c>
      <c r="AE1253" s="3" t="s">
        <v>2231</v>
      </c>
    </row>
    <row r="1254" spans="1:31" x14ac:dyDescent="0.3">
      <c r="A1254" s="3" t="s">
        <v>2613</v>
      </c>
      <c r="B1254" s="3" t="s">
        <v>2614</v>
      </c>
      <c r="C1254" s="3" t="s">
        <v>1857</v>
      </c>
      <c r="D1254" s="53">
        <v>5500000</v>
      </c>
      <c r="E1254" s="53">
        <v>5500000</v>
      </c>
      <c r="F1254" s="53">
        <v>440163.45</v>
      </c>
      <c r="G1254" s="53">
        <v>0</v>
      </c>
      <c r="H1254" s="53">
        <v>0</v>
      </c>
      <c r="I1254" s="53">
        <v>4849362.01</v>
      </c>
      <c r="J1254" s="53">
        <v>88.170218363636366</v>
      </c>
      <c r="K1254" s="53">
        <v>0</v>
      </c>
      <c r="L1254" s="53">
        <v>0</v>
      </c>
      <c r="M1254" s="53">
        <v>4849359.83</v>
      </c>
      <c r="N1254" s="53">
        <v>2.1800000000000002</v>
      </c>
      <c r="O1254" s="53">
        <v>5289525.46</v>
      </c>
      <c r="P1254" s="53">
        <v>0</v>
      </c>
      <c r="Q1254" s="53">
        <v>0</v>
      </c>
      <c r="R1254" s="53">
        <v>0</v>
      </c>
      <c r="S1254" s="3" t="s">
        <v>2156</v>
      </c>
      <c r="T1254" s="3" t="s">
        <v>100</v>
      </c>
      <c r="U1254" s="3" t="s">
        <v>101</v>
      </c>
      <c r="V1254" s="3" t="s">
        <v>100</v>
      </c>
      <c r="W1254" s="3" t="s">
        <v>33</v>
      </c>
      <c r="X1254" s="3" t="s">
        <v>102</v>
      </c>
      <c r="Y1254" s="3" t="s">
        <v>35</v>
      </c>
      <c r="Z1254" s="54">
        <v>45467</v>
      </c>
      <c r="AA1254" s="54">
        <v>45869</v>
      </c>
      <c r="AB1254" s="3" t="s">
        <v>36</v>
      </c>
      <c r="AC1254" s="53">
        <v>5500000</v>
      </c>
      <c r="AD1254" s="3" t="s">
        <v>101</v>
      </c>
      <c r="AE1254" s="3" t="s">
        <v>45</v>
      </c>
    </row>
    <row r="1255" spans="1:31" x14ac:dyDescent="0.3">
      <c r="A1255" s="3" t="s">
        <v>2638</v>
      </c>
      <c r="B1255" s="3" t="s">
        <v>2637</v>
      </c>
      <c r="C1255" s="3" t="s">
        <v>1855</v>
      </c>
      <c r="D1255" s="53">
        <v>1300000</v>
      </c>
      <c r="E1255" s="53">
        <v>1300000</v>
      </c>
      <c r="F1255" s="53">
        <v>0</v>
      </c>
      <c r="G1255" s="53">
        <v>0</v>
      </c>
      <c r="H1255" s="53">
        <v>0</v>
      </c>
      <c r="I1255" s="53">
        <v>1282402.8899999999</v>
      </c>
      <c r="J1255" s="53">
        <v>98.646376153846148</v>
      </c>
      <c r="K1255" s="53">
        <v>0</v>
      </c>
      <c r="L1255" s="53">
        <v>0</v>
      </c>
      <c r="M1255" s="53">
        <v>1282402.8899999999</v>
      </c>
      <c r="N1255" s="53">
        <v>0</v>
      </c>
      <c r="O1255" s="53">
        <v>1282402.8899999999</v>
      </c>
      <c r="P1255" s="53">
        <v>0</v>
      </c>
      <c r="Q1255" s="53">
        <v>0</v>
      </c>
      <c r="R1255" s="53">
        <v>0</v>
      </c>
      <c r="S1255" s="3" t="s">
        <v>286</v>
      </c>
      <c r="T1255" s="3" t="s">
        <v>57</v>
      </c>
      <c r="U1255" s="3" t="s">
        <v>58</v>
      </c>
      <c r="V1255" s="3" t="s">
        <v>57</v>
      </c>
      <c r="W1255" s="3" t="s">
        <v>33</v>
      </c>
      <c r="X1255" s="3" t="s">
        <v>59</v>
      </c>
      <c r="Y1255" s="3" t="s">
        <v>86</v>
      </c>
      <c r="Z1255" s="54">
        <v>45467</v>
      </c>
      <c r="AA1255" s="54">
        <v>46022</v>
      </c>
      <c r="AB1255" s="3" t="s">
        <v>36</v>
      </c>
      <c r="AC1255" s="53">
        <v>1300000</v>
      </c>
      <c r="AD1255" s="3" t="s">
        <v>58</v>
      </c>
      <c r="AE1255" s="3" t="s">
        <v>37</v>
      </c>
    </row>
    <row r="1256" spans="1:31" x14ac:dyDescent="0.3">
      <c r="A1256" s="3" t="s">
        <v>2650</v>
      </c>
      <c r="B1256" s="3" t="s">
        <v>2651</v>
      </c>
      <c r="C1256" s="3" t="s">
        <v>1858</v>
      </c>
      <c r="D1256" s="53">
        <v>3700000</v>
      </c>
      <c r="E1256" s="53">
        <v>3700000</v>
      </c>
      <c r="F1256" s="53">
        <v>0</v>
      </c>
      <c r="G1256" s="53">
        <v>0</v>
      </c>
      <c r="H1256" s="53">
        <v>0</v>
      </c>
      <c r="I1256" s="53">
        <v>3678050.77</v>
      </c>
      <c r="J1256" s="53">
        <v>99.406777567567573</v>
      </c>
      <c r="K1256" s="53">
        <v>0</v>
      </c>
      <c r="L1256" s="53">
        <v>0</v>
      </c>
      <c r="M1256" s="53">
        <v>3678050.77</v>
      </c>
      <c r="N1256" s="53">
        <v>0</v>
      </c>
      <c r="O1256" s="53">
        <v>3678050.77</v>
      </c>
      <c r="P1256" s="53">
        <v>0</v>
      </c>
      <c r="Q1256" s="53">
        <v>0</v>
      </c>
      <c r="R1256" s="53">
        <v>0</v>
      </c>
      <c r="S1256" s="3" t="s">
        <v>1231</v>
      </c>
      <c r="T1256" s="3" t="s">
        <v>51</v>
      </c>
      <c r="U1256" s="3" t="s">
        <v>52</v>
      </c>
      <c r="V1256" s="3" t="s">
        <v>51</v>
      </c>
      <c r="W1256" s="3" t="s">
        <v>33</v>
      </c>
      <c r="X1256" s="3" t="s">
        <v>53</v>
      </c>
      <c r="Y1256" s="3" t="s">
        <v>35</v>
      </c>
      <c r="Z1256" s="54">
        <v>45474</v>
      </c>
      <c r="AA1256" s="54">
        <v>46112</v>
      </c>
      <c r="AB1256" s="3" t="s">
        <v>36</v>
      </c>
      <c r="AC1256" s="53">
        <v>3700000</v>
      </c>
      <c r="AD1256" s="3" t="s">
        <v>52</v>
      </c>
      <c r="AE1256" s="3" t="s">
        <v>37</v>
      </c>
    </row>
    <row r="1257" spans="1:31" x14ac:dyDescent="0.3">
      <c r="A1257" s="3" t="s">
        <v>2631</v>
      </c>
      <c r="B1257" s="3" t="s">
        <v>2632</v>
      </c>
      <c r="C1257" s="3" t="s">
        <v>1858</v>
      </c>
      <c r="D1257" s="53">
        <v>1700000</v>
      </c>
      <c r="E1257" s="53">
        <v>1700000</v>
      </c>
      <c r="F1257" s="53">
        <v>456593.52</v>
      </c>
      <c r="G1257" s="53">
        <v>0</v>
      </c>
      <c r="H1257" s="53">
        <v>0</v>
      </c>
      <c r="I1257" s="53">
        <v>834827.28</v>
      </c>
      <c r="J1257" s="53">
        <v>49.10748705882353</v>
      </c>
      <c r="K1257" s="53">
        <v>0</v>
      </c>
      <c r="L1257" s="53">
        <v>0</v>
      </c>
      <c r="M1257" s="53">
        <v>834827.28</v>
      </c>
      <c r="N1257" s="53">
        <v>0</v>
      </c>
      <c r="O1257" s="53">
        <v>1291420.8</v>
      </c>
      <c r="P1257" s="53">
        <v>0</v>
      </c>
      <c r="Q1257" s="53">
        <v>0</v>
      </c>
      <c r="R1257" s="53">
        <v>0</v>
      </c>
      <c r="S1257" s="3" t="s">
        <v>1231</v>
      </c>
      <c r="T1257" s="3" t="s">
        <v>51</v>
      </c>
      <c r="U1257" s="3" t="s">
        <v>52</v>
      </c>
      <c r="V1257" s="3" t="s">
        <v>51</v>
      </c>
      <c r="W1257" s="3" t="s">
        <v>33</v>
      </c>
      <c r="X1257" s="3" t="s">
        <v>53</v>
      </c>
      <c r="Y1257" s="3" t="s">
        <v>35</v>
      </c>
      <c r="Z1257" s="54">
        <v>45444</v>
      </c>
      <c r="AA1257" s="54">
        <v>46112</v>
      </c>
      <c r="AB1257" s="3" t="s">
        <v>36</v>
      </c>
      <c r="AC1257" s="53">
        <v>1700000</v>
      </c>
      <c r="AD1257" s="3" t="s">
        <v>52</v>
      </c>
      <c r="AE1257" s="3" t="s">
        <v>45</v>
      </c>
    </row>
    <row r="1258" spans="1:31" x14ac:dyDescent="0.3">
      <c r="A1258" s="3" t="s">
        <v>2627</v>
      </c>
      <c r="B1258" s="3" t="s">
        <v>2628</v>
      </c>
      <c r="C1258" s="3" t="s">
        <v>1858</v>
      </c>
      <c r="D1258" s="53">
        <v>3700000</v>
      </c>
      <c r="E1258" s="53">
        <v>3700000</v>
      </c>
      <c r="F1258" s="53">
        <v>0</v>
      </c>
      <c r="G1258" s="53">
        <v>0</v>
      </c>
      <c r="H1258" s="53">
        <v>0</v>
      </c>
      <c r="I1258" s="53">
        <v>2766589.15</v>
      </c>
      <c r="J1258" s="53">
        <v>74.772679729729731</v>
      </c>
      <c r="K1258" s="53">
        <v>0</v>
      </c>
      <c r="L1258" s="53">
        <v>0</v>
      </c>
      <c r="M1258" s="53">
        <v>2766589.15</v>
      </c>
      <c r="N1258" s="53">
        <v>0</v>
      </c>
      <c r="O1258" s="53">
        <v>2766589.15</v>
      </c>
      <c r="P1258" s="53">
        <v>0</v>
      </c>
      <c r="Q1258" s="53">
        <v>0</v>
      </c>
      <c r="R1258" s="53">
        <v>0</v>
      </c>
      <c r="S1258" s="3" t="s">
        <v>1231</v>
      </c>
      <c r="T1258" s="3" t="s">
        <v>51</v>
      </c>
      <c r="U1258" s="3" t="s">
        <v>52</v>
      </c>
      <c r="V1258" s="3" t="s">
        <v>51</v>
      </c>
      <c r="W1258" s="3" t="s">
        <v>33</v>
      </c>
      <c r="X1258" s="3" t="s">
        <v>53</v>
      </c>
      <c r="Y1258" s="3" t="s">
        <v>35</v>
      </c>
      <c r="Z1258" s="54">
        <v>45444</v>
      </c>
      <c r="AA1258" s="54">
        <v>46112</v>
      </c>
      <c r="AB1258" s="3" t="s">
        <v>36</v>
      </c>
      <c r="AC1258" s="53">
        <v>3700000</v>
      </c>
      <c r="AD1258" s="3" t="s">
        <v>52</v>
      </c>
      <c r="AE1258" s="3" t="s">
        <v>2231</v>
      </c>
    </row>
    <row r="1259" spans="1:31" x14ac:dyDescent="0.3">
      <c r="A1259" s="3" t="s">
        <v>2652</v>
      </c>
      <c r="B1259" s="3" t="s">
        <v>2653</v>
      </c>
      <c r="C1259" s="3" t="s">
        <v>1858</v>
      </c>
      <c r="D1259" s="53">
        <v>2600000</v>
      </c>
      <c r="E1259" s="53">
        <v>2600000</v>
      </c>
      <c r="F1259" s="53">
        <v>0</v>
      </c>
      <c r="G1259" s="53">
        <v>0</v>
      </c>
      <c r="H1259" s="53">
        <v>0</v>
      </c>
      <c r="I1259" s="53">
        <v>2342167.4900000002</v>
      </c>
      <c r="J1259" s="53">
        <v>90.083365000000015</v>
      </c>
      <c r="K1259" s="53">
        <v>0</v>
      </c>
      <c r="L1259" s="53">
        <v>0</v>
      </c>
      <c r="M1259" s="53">
        <v>2342167.4900000002</v>
      </c>
      <c r="N1259" s="53">
        <v>0</v>
      </c>
      <c r="O1259" s="53">
        <v>2342167.4900000002</v>
      </c>
      <c r="P1259" s="53">
        <v>0</v>
      </c>
      <c r="Q1259" s="53">
        <v>0</v>
      </c>
      <c r="R1259" s="53">
        <v>0</v>
      </c>
      <c r="S1259" s="3" t="s">
        <v>1231</v>
      </c>
      <c r="T1259" s="3" t="s">
        <v>51</v>
      </c>
      <c r="U1259" s="3" t="s">
        <v>52</v>
      </c>
      <c r="V1259" s="3" t="s">
        <v>51</v>
      </c>
      <c r="W1259" s="3" t="s">
        <v>33</v>
      </c>
      <c r="X1259" s="3" t="s">
        <v>53</v>
      </c>
      <c r="Y1259" s="3" t="s">
        <v>35</v>
      </c>
      <c r="Z1259" s="54">
        <v>45444</v>
      </c>
      <c r="AA1259" s="54">
        <v>46112</v>
      </c>
      <c r="AB1259" s="3" t="s">
        <v>36</v>
      </c>
      <c r="AC1259" s="53">
        <v>2600000</v>
      </c>
      <c r="AD1259" s="3" t="s">
        <v>52</v>
      </c>
      <c r="AE1259" s="3" t="s">
        <v>2231</v>
      </c>
    </row>
    <row r="1260" spans="1:31" x14ac:dyDescent="0.3">
      <c r="A1260" s="3" t="s">
        <v>2623</v>
      </c>
      <c r="B1260" s="3" t="s">
        <v>2624</v>
      </c>
      <c r="C1260" s="3" t="s">
        <v>1858</v>
      </c>
      <c r="D1260" s="53">
        <v>1300000</v>
      </c>
      <c r="E1260" s="53">
        <v>1300000</v>
      </c>
      <c r="F1260" s="53">
        <v>0</v>
      </c>
      <c r="G1260" s="53">
        <v>0</v>
      </c>
      <c r="H1260" s="53">
        <v>0</v>
      </c>
      <c r="I1260" s="53">
        <v>1285654.1100000001</v>
      </c>
      <c r="J1260" s="53">
        <v>98.896470000000008</v>
      </c>
      <c r="K1260" s="53">
        <v>0</v>
      </c>
      <c r="L1260" s="53">
        <v>0</v>
      </c>
      <c r="M1260" s="53">
        <v>1285654.1100000001</v>
      </c>
      <c r="N1260" s="53">
        <v>0</v>
      </c>
      <c r="O1260" s="53">
        <v>1285654.1100000001</v>
      </c>
      <c r="P1260" s="53">
        <v>0</v>
      </c>
      <c r="Q1260" s="53">
        <v>0</v>
      </c>
      <c r="R1260" s="53">
        <v>0</v>
      </c>
      <c r="S1260" s="3" t="s">
        <v>1231</v>
      </c>
      <c r="T1260" s="3" t="s">
        <v>51</v>
      </c>
      <c r="U1260" s="3" t="s">
        <v>52</v>
      </c>
      <c r="V1260" s="3" t="s">
        <v>51</v>
      </c>
      <c r="W1260" s="3" t="s">
        <v>33</v>
      </c>
      <c r="X1260" s="3" t="s">
        <v>53</v>
      </c>
      <c r="Y1260" s="3" t="s">
        <v>35</v>
      </c>
      <c r="Z1260" s="54">
        <v>45444</v>
      </c>
      <c r="AA1260" s="54">
        <v>46112</v>
      </c>
      <c r="AB1260" s="3" t="s">
        <v>36</v>
      </c>
      <c r="AC1260" s="53">
        <v>1300000</v>
      </c>
      <c r="AD1260" s="3" t="s">
        <v>52</v>
      </c>
      <c r="AE1260" s="3" t="s">
        <v>2231</v>
      </c>
    </row>
    <row r="1261" spans="1:31" x14ac:dyDescent="0.3">
      <c r="A1261" s="3" t="s">
        <v>2814</v>
      </c>
      <c r="B1261" s="3" t="s">
        <v>2815</v>
      </c>
      <c r="C1261" s="3" t="s">
        <v>1858</v>
      </c>
      <c r="D1261" s="53">
        <v>9999999</v>
      </c>
      <c r="E1261" s="53">
        <v>9999999</v>
      </c>
      <c r="F1261" s="53">
        <v>425353.79</v>
      </c>
      <c r="G1261" s="53">
        <v>0</v>
      </c>
      <c r="H1261" s="53">
        <v>0</v>
      </c>
      <c r="I1261" s="53">
        <v>9470659.0600000005</v>
      </c>
      <c r="J1261" s="53">
        <v>94.706600070660002</v>
      </c>
      <c r="K1261" s="53">
        <v>0</v>
      </c>
      <c r="L1261" s="53">
        <v>0</v>
      </c>
      <c r="M1261" s="53">
        <v>5918824.96</v>
      </c>
      <c r="N1261" s="53">
        <v>3551834.1</v>
      </c>
      <c r="O1261" s="53">
        <v>9896012.8499999996</v>
      </c>
      <c r="P1261" s="53">
        <v>0</v>
      </c>
      <c r="Q1261" s="53">
        <v>0</v>
      </c>
      <c r="R1261" s="53">
        <v>0</v>
      </c>
      <c r="S1261" s="3" t="s">
        <v>1231</v>
      </c>
      <c r="T1261" s="3" t="s">
        <v>51</v>
      </c>
      <c r="U1261" s="3" t="s">
        <v>52</v>
      </c>
      <c r="V1261" s="3" t="s">
        <v>51</v>
      </c>
      <c r="W1261" s="3" t="s">
        <v>33</v>
      </c>
      <c r="X1261" s="3" t="s">
        <v>53</v>
      </c>
      <c r="Y1261" s="3" t="s">
        <v>35</v>
      </c>
      <c r="Z1261" s="54">
        <v>45444</v>
      </c>
      <c r="AA1261" s="54">
        <v>46203</v>
      </c>
      <c r="AB1261" s="3" t="s">
        <v>36</v>
      </c>
      <c r="AC1261" s="53">
        <v>2500000</v>
      </c>
      <c r="AD1261" s="3" t="s">
        <v>52</v>
      </c>
      <c r="AE1261" s="3" t="s">
        <v>45</v>
      </c>
    </row>
    <row r="1262" spans="1:31" x14ac:dyDescent="0.3">
      <c r="A1262" s="3" t="s">
        <v>2666</v>
      </c>
      <c r="B1262" s="3" t="s">
        <v>2667</v>
      </c>
      <c r="C1262" s="3" t="s">
        <v>1859</v>
      </c>
      <c r="D1262" s="53">
        <v>13272994</v>
      </c>
      <c r="E1262" s="53">
        <v>13272994</v>
      </c>
      <c r="F1262" s="53">
        <v>0</v>
      </c>
      <c r="G1262" s="53">
        <v>0</v>
      </c>
      <c r="H1262" s="53">
        <v>0</v>
      </c>
      <c r="I1262" s="53">
        <v>11902494.130000001</v>
      </c>
      <c r="J1262" s="53">
        <v>89.674523547588436</v>
      </c>
      <c r="K1262" s="53">
        <v>0</v>
      </c>
      <c r="L1262" s="53">
        <v>0</v>
      </c>
      <c r="M1262" s="53">
        <v>11902494.130000001</v>
      </c>
      <c r="N1262" s="53">
        <v>0</v>
      </c>
      <c r="O1262" s="53">
        <v>11902494.130000001</v>
      </c>
      <c r="P1262" s="53">
        <v>0</v>
      </c>
      <c r="Q1262" s="53">
        <v>0</v>
      </c>
      <c r="R1262" s="53">
        <v>0</v>
      </c>
      <c r="S1262" s="3" t="s">
        <v>231</v>
      </c>
      <c r="T1262" s="3" t="s">
        <v>162</v>
      </c>
      <c r="U1262" s="3" t="s">
        <v>163</v>
      </c>
      <c r="V1262" s="3" t="s">
        <v>162</v>
      </c>
      <c r="W1262" s="3" t="s">
        <v>33</v>
      </c>
      <c r="X1262" s="3" t="s">
        <v>164</v>
      </c>
      <c r="Y1262" s="3" t="s">
        <v>35</v>
      </c>
      <c r="Z1262" s="54">
        <v>45383</v>
      </c>
      <c r="AA1262" s="54">
        <v>45869</v>
      </c>
      <c r="AB1262" s="3" t="s">
        <v>36</v>
      </c>
      <c r="AC1262" s="53">
        <v>13272994</v>
      </c>
      <c r="AD1262" s="3" t="s">
        <v>163</v>
      </c>
      <c r="AE1262" s="3" t="s">
        <v>37</v>
      </c>
    </row>
    <row r="1263" spans="1:31" x14ac:dyDescent="0.3">
      <c r="A1263" s="3" t="s">
        <v>2625</v>
      </c>
      <c r="B1263" s="3" t="s">
        <v>2626</v>
      </c>
      <c r="C1263" s="3" t="s">
        <v>1853</v>
      </c>
      <c r="D1263" s="53">
        <v>9100000</v>
      </c>
      <c r="E1263" s="53">
        <v>9100000</v>
      </c>
      <c r="F1263" s="53">
        <v>80116.98</v>
      </c>
      <c r="G1263" s="53">
        <v>0</v>
      </c>
      <c r="H1263" s="53">
        <v>0</v>
      </c>
      <c r="I1263" s="53">
        <v>8880264.4000000004</v>
      </c>
      <c r="J1263" s="53">
        <v>97.585323076923075</v>
      </c>
      <c r="K1263" s="53">
        <v>0</v>
      </c>
      <c r="L1263" s="53">
        <v>0</v>
      </c>
      <c r="M1263" s="53">
        <v>8482486.25</v>
      </c>
      <c r="N1263" s="53">
        <v>397778.15</v>
      </c>
      <c r="O1263" s="53">
        <v>8960381.3800000008</v>
      </c>
      <c r="P1263" s="53">
        <v>0</v>
      </c>
      <c r="Q1263" s="53">
        <v>0</v>
      </c>
      <c r="R1263" s="53">
        <v>0</v>
      </c>
      <c r="S1263" s="3" t="s">
        <v>391</v>
      </c>
      <c r="T1263" s="3" t="s">
        <v>31</v>
      </c>
      <c r="U1263" s="3" t="s">
        <v>32</v>
      </c>
      <c r="V1263" s="3" t="s">
        <v>31</v>
      </c>
      <c r="W1263" s="3" t="s">
        <v>33</v>
      </c>
      <c r="X1263" s="3" t="s">
        <v>34</v>
      </c>
      <c r="Y1263" s="3" t="s">
        <v>35</v>
      </c>
      <c r="Z1263" s="54">
        <v>45470</v>
      </c>
      <c r="AA1263" s="54">
        <v>46112</v>
      </c>
      <c r="AB1263" s="3" t="s">
        <v>36</v>
      </c>
      <c r="AC1263" s="53">
        <v>9100000</v>
      </c>
      <c r="AD1263" s="3" t="s">
        <v>32</v>
      </c>
      <c r="AE1263" s="3" t="s">
        <v>45</v>
      </c>
    </row>
    <row r="1264" spans="1:31" x14ac:dyDescent="0.3">
      <c r="A1264" s="3" t="s">
        <v>2634</v>
      </c>
      <c r="B1264" s="3" t="s">
        <v>2633</v>
      </c>
      <c r="C1264" s="3" t="s">
        <v>1856</v>
      </c>
      <c r="D1264" s="53">
        <v>12700000</v>
      </c>
      <c r="E1264" s="53">
        <v>12700000</v>
      </c>
      <c r="F1264" s="53">
        <v>0</v>
      </c>
      <c r="G1264" s="53">
        <v>0</v>
      </c>
      <c r="H1264" s="53">
        <v>0</v>
      </c>
      <c r="I1264" s="53">
        <v>12265198.66</v>
      </c>
      <c r="J1264" s="53">
        <v>96.576367401574799</v>
      </c>
      <c r="K1264" s="53">
        <v>0</v>
      </c>
      <c r="L1264" s="53">
        <v>0</v>
      </c>
      <c r="M1264" s="53">
        <v>12265198.66</v>
      </c>
      <c r="N1264" s="53">
        <v>0</v>
      </c>
      <c r="O1264" s="53">
        <v>12265198.66</v>
      </c>
      <c r="P1264" s="53">
        <v>0</v>
      </c>
      <c r="Q1264" s="53">
        <v>0</v>
      </c>
      <c r="R1264" s="53">
        <v>0</v>
      </c>
      <c r="S1264" s="3" t="s">
        <v>1784</v>
      </c>
      <c r="T1264" s="3" t="s">
        <v>76</v>
      </c>
      <c r="U1264" s="3" t="s">
        <v>77</v>
      </c>
      <c r="V1264" s="3" t="s">
        <v>76</v>
      </c>
      <c r="W1264" s="3" t="s">
        <v>33</v>
      </c>
      <c r="X1264" s="3" t="s">
        <v>78</v>
      </c>
      <c r="Y1264" s="3" t="s">
        <v>86</v>
      </c>
      <c r="Z1264" s="54">
        <v>45383</v>
      </c>
      <c r="AA1264" s="54">
        <v>46112</v>
      </c>
      <c r="AB1264" s="3" t="s">
        <v>36</v>
      </c>
      <c r="AC1264" s="53">
        <v>12700000</v>
      </c>
      <c r="AD1264" s="3" t="s">
        <v>77</v>
      </c>
      <c r="AE1264" s="3" t="s">
        <v>37</v>
      </c>
    </row>
    <row r="1265" spans="1:31" x14ac:dyDescent="0.3">
      <c r="A1265" s="3" t="s">
        <v>2648</v>
      </c>
      <c r="B1265" s="3" t="s">
        <v>2649</v>
      </c>
      <c r="C1265" s="3" t="s">
        <v>1855</v>
      </c>
      <c r="D1265" s="53">
        <v>1320000</v>
      </c>
      <c r="E1265" s="53">
        <v>1320000</v>
      </c>
      <c r="F1265" s="53">
        <v>77355.55</v>
      </c>
      <c r="G1265" s="53">
        <v>0</v>
      </c>
      <c r="H1265" s="53">
        <v>0</v>
      </c>
      <c r="I1265" s="53">
        <v>1221960</v>
      </c>
      <c r="J1265" s="53">
        <v>92.572727272727278</v>
      </c>
      <c r="K1265" s="53">
        <v>0</v>
      </c>
      <c r="L1265" s="53">
        <v>0</v>
      </c>
      <c r="M1265" s="53">
        <v>1221960</v>
      </c>
      <c r="N1265" s="53">
        <v>0</v>
      </c>
      <c r="O1265" s="53">
        <v>1299315.55</v>
      </c>
      <c r="P1265" s="53">
        <v>0</v>
      </c>
      <c r="Q1265" s="53">
        <v>0</v>
      </c>
      <c r="R1265" s="53">
        <v>0</v>
      </c>
      <c r="S1265" s="3" t="s">
        <v>286</v>
      </c>
      <c r="T1265" s="3" t="s">
        <v>57</v>
      </c>
      <c r="U1265" s="3" t="s">
        <v>58</v>
      </c>
      <c r="V1265" s="3" t="s">
        <v>57</v>
      </c>
      <c r="W1265" s="3" t="s">
        <v>33</v>
      </c>
      <c r="X1265" s="3" t="s">
        <v>59</v>
      </c>
      <c r="Y1265" s="3" t="s">
        <v>86</v>
      </c>
      <c r="Z1265" s="54">
        <v>45471</v>
      </c>
      <c r="AA1265" s="54">
        <v>46022</v>
      </c>
      <c r="AB1265" s="3" t="s">
        <v>36</v>
      </c>
      <c r="AC1265" s="53">
        <v>1320000</v>
      </c>
      <c r="AD1265" s="3" t="s">
        <v>58</v>
      </c>
      <c r="AE1265" s="3" t="s">
        <v>45</v>
      </c>
    </row>
    <row r="1266" spans="1:31" x14ac:dyDescent="0.3">
      <c r="A1266" s="3" t="s">
        <v>2636</v>
      </c>
      <c r="B1266" s="3" t="s">
        <v>2635</v>
      </c>
      <c r="C1266" s="3" t="s">
        <v>1853</v>
      </c>
      <c r="D1266" s="53">
        <v>11000000</v>
      </c>
      <c r="E1266" s="53">
        <v>11000000</v>
      </c>
      <c r="F1266" s="53">
        <v>111455.11</v>
      </c>
      <c r="G1266" s="53">
        <v>0</v>
      </c>
      <c r="H1266" s="53">
        <v>0</v>
      </c>
      <c r="I1266" s="53">
        <v>9991591.5199999996</v>
      </c>
      <c r="J1266" s="53">
        <v>90.832650181818181</v>
      </c>
      <c r="K1266" s="53">
        <v>0</v>
      </c>
      <c r="L1266" s="53">
        <v>0</v>
      </c>
      <c r="M1266" s="53">
        <v>9991591.5199999996</v>
      </c>
      <c r="N1266" s="53">
        <v>0</v>
      </c>
      <c r="O1266" s="53">
        <v>10103046.630000001</v>
      </c>
      <c r="P1266" s="53">
        <v>0</v>
      </c>
      <c r="Q1266" s="53">
        <v>0</v>
      </c>
      <c r="R1266" s="53">
        <v>0</v>
      </c>
      <c r="S1266" s="3" t="s">
        <v>391</v>
      </c>
      <c r="T1266" s="3" t="s">
        <v>31</v>
      </c>
      <c r="U1266" s="3" t="s">
        <v>32</v>
      </c>
      <c r="V1266" s="3" t="s">
        <v>31</v>
      </c>
      <c r="W1266" s="3" t="s">
        <v>33</v>
      </c>
      <c r="X1266" s="3" t="s">
        <v>34</v>
      </c>
      <c r="Y1266" s="3" t="s">
        <v>35</v>
      </c>
      <c r="Z1266" s="54">
        <v>45471</v>
      </c>
      <c r="AA1266" s="54">
        <v>46112</v>
      </c>
      <c r="AB1266" s="3" t="s">
        <v>36</v>
      </c>
      <c r="AC1266" s="53">
        <v>11000000</v>
      </c>
      <c r="AD1266" s="3" t="s">
        <v>32</v>
      </c>
      <c r="AE1266" s="3" t="s">
        <v>45</v>
      </c>
    </row>
    <row r="1267" spans="1:31" x14ac:dyDescent="0.3">
      <c r="A1267" s="3" t="s">
        <v>2656</v>
      </c>
      <c r="B1267" s="3" t="s">
        <v>2657</v>
      </c>
      <c r="C1267" s="3" t="s">
        <v>1856</v>
      </c>
      <c r="D1267" s="53">
        <v>3600000</v>
      </c>
      <c r="E1267" s="53">
        <v>3600000</v>
      </c>
      <c r="F1267" s="53">
        <v>0</v>
      </c>
      <c r="G1267" s="53">
        <v>0</v>
      </c>
      <c r="H1267" s="53">
        <v>0</v>
      </c>
      <c r="I1267" s="53">
        <v>3584321.25</v>
      </c>
      <c r="J1267" s="53">
        <v>99.564479166666672</v>
      </c>
      <c r="K1267" s="53">
        <v>0</v>
      </c>
      <c r="L1267" s="53">
        <v>0</v>
      </c>
      <c r="M1267" s="53">
        <v>3584321.25</v>
      </c>
      <c r="N1267" s="53">
        <v>0</v>
      </c>
      <c r="O1267" s="53">
        <v>3584321.25</v>
      </c>
      <c r="P1267" s="53">
        <v>0</v>
      </c>
      <c r="Q1267" s="53">
        <v>0</v>
      </c>
      <c r="R1267" s="53">
        <v>0</v>
      </c>
      <c r="S1267" s="3" t="s">
        <v>1784</v>
      </c>
      <c r="T1267" s="3" t="s">
        <v>76</v>
      </c>
      <c r="U1267" s="3" t="s">
        <v>77</v>
      </c>
      <c r="V1267" s="3" t="s">
        <v>76</v>
      </c>
      <c r="W1267" s="3" t="s">
        <v>33</v>
      </c>
      <c r="X1267" s="3" t="s">
        <v>78</v>
      </c>
      <c r="Y1267" s="3" t="s">
        <v>35</v>
      </c>
      <c r="Z1267" s="54">
        <v>45383</v>
      </c>
      <c r="AA1267" s="54">
        <v>46112</v>
      </c>
      <c r="AB1267" s="3" t="s">
        <v>36</v>
      </c>
      <c r="AC1267" s="53">
        <v>3600000</v>
      </c>
      <c r="AD1267" s="3" t="s">
        <v>77</v>
      </c>
      <c r="AE1267" s="3" t="s">
        <v>37</v>
      </c>
    </row>
    <row r="1268" spans="1:31" x14ac:dyDescent="0.3">
      <c r="A1268" s="3" t="s">
        <v>2658</v>
      </c>
      <c r="B1268" s="3" t="s">
        <v>2659</v>
      </c>
      <c r="C1268" s="3" t="s">
        <v>1856</v>
      </c>
      <c r="D1268" s="53">
        <v>4500000</v>
      </c>
      <c r="E1268" s="53">
        <v>4500000</v>
      </c>
      <c r="F1268" s="53">
        <v>0</v>
      </c>
      <c r="G1268" s="53">
        <v>193036.1</v>
      </c>
      <c r="H1268" s="53">
        <v>193036.1</v>
      </c>
      <c r="I1268" s="53">
        <v>4497246.47</v>
      </c>
      <c r="J1268" s="53">
        <v>99.938810444444442</v>
      </c>
      <c r="K1268" s="53">
        <v>0</v>
      </c>
      <c r="L1268" s="53">
        <v>0</v>
      </c>
      <c r="M1268" s="53">
        <v>4304210.37</v>
      </c>
      <c r="N1268" s="53">
        <v>0</v>
      </c>
      <c r="O1268" s="53">
        <v>4497246.47</v>
      </c>
      <c r="P1268" s="53">
        <v>0</v>
      </c>
      <c r="Q1268" s="53">
        <v>0</v>
      </c>
      <c r="R1268" s="53">
        <v>0</v>
      </c>
      <c r="S1268" s="3" t="s">
        <v>1784</v>
      </c>
      <c r="T1268" s="3" t="s">
        <v>2578</v>
      </c>
      <c r="U1268" s="3" t="s">
        <v>2579</v>
      </c>
      <c r="V1268" s="3" t="s">
        <v>76</v>
      </c>
      <c r="W1268" s="3" t="s">
        <v>33</v>
      </c>
      <c r="X1268" s="3" t="s">
        <v>78</v>
      </c>
      <c r="Y1268" s="3" t="s">
        <v>35</v>
      </c>
      <c r="Z1268" s="54">
        <v>45383</v>
      </c>
      <c r="AA1268" s="54">
        <v>46112</v>
      </c>
      <c r="AB1268" s="3" t="s">
        <v>36</v>
      </c>
      <c r="AC1268" s="53">
        <v>4500000</v>
      </c>
      <c r="AD1268" s="3" t="s">
        <v>77</v>
      </c>
      <c r="AE1268" s="3" t="s">
        <v>45</v>
      </c>
    </row>
    <row r="1269" spans="1:31" x14ac:dyDescent="0.3">
      <c r="A1269" s="3" t="s">
        <v>2639</v>
      </c>
      <c r="B1269" s="3" t="s">
        <v>2640</v>
      </c>
      <c r="C1269" s="3" t="s">
        <v>1860</v>
      </c>
      <c r="D1269" s="53">
        <v>9800000</v>
      </c>
      <c r="E1269" s="53">
        <v>9800000</v>
      </c>
      <c r="F1269" s="53">
        <v>0</v>
      </c>
      <c r="G1269" s="53">
        <v>0</v>
      </c>
      <c r="H1269" s="53">
        <v>0</v>
      </c>
      <c r="I1269" s="53">
        <v>9466412.3499999996</v>
      </c>
      <c r="J1269" s="53">
        <v>96.5960443877551</v>
      </c>
      <c r="K1269" s="53">
        <v>0</v>
      </c>
      <c r="L1269" s="53">
        <v>0</v>
      </c>
      <c r="M1269" s="53">
        <v>9466412.3499999996</v>
      </c>
      <c r="N1269" s="53">
        <v>0</v>
      </c>
      <c r="O1269" s="53">
        <v>9466412.3499999996</v>
      </c>
      <c r="P1269" s="53">
        <v>0</v>
      </c>
      <c r="Q1269" s="53">
        <v>0</v>
      </c>
      <c r="R1269" s="53">
        <v>0</v>
      </c>
      <c r="S1269" s="3" t="s">
        <v>111</v>
      </c>
      <c r="T1269" s="3" t="s">
        <v>112</v>
      </c>
      <c r="U1269" s="3" t="s">
        <v>113</v>
      </c>
      <c r="V1269" s="3" t="s">
        <v>112</v>
      </c>
      <c r="W1269" s="3" t="s">
        <v>33</v>
      </c>
      <c r="X1269" s="3" t="s">
        <v>114</v>
      </c>
      <c r="Y1269" s="3" t="s">
        <v>35</v>
      </c>
      <c r="Z1269" s="54">
        <v>45473</v>
      </c>
      <c r="AA1269" s="54">
        <v>46112</v>
      </c>
      <c r="AB1269" s="3" t="s">
        <v>36</v>
      </c>
      <c r="AC1269" s="53">
        <v>9800000</v>
      </c>
      <c r="AD1269" s="3" t="s">
        <v>113</v>
      </c>
      <c r="AE1269" s="3" t="s">
        <v>37</v>
      </c>
    </row>
    <row r="1270" spans="1:31" x14ac:dyDescent="0.3">
      <c r="A1270" s="3" t="s">
        <v>2675</v>
      </c>
      <c r="B1270" s="3" t="s">
        <v>2676</v>
      </c>
      <c r="C1270" s="3" t="s">
        <v>1858</v>
      </c>
      <c r="D1270" s="53">
        <v>1200000</v>
      </c>
      <c r="E1270" s="53">
        <v>1200000</v>
      </c>
      <c r="F1270" s="53">
        <v>0</v>
      </c>
      <c r="G1270" s="53">
        <v>0</v>
      </c>
      <c r="H1270" s="53">
        <v>0</v>
      </c>
      <c r="I1270" s="53">
        <v>1199743.22</v>
      </c>
      <c r="J1270" s="53">
        <v>99.978601666666663</v>
      </c>
      <c r="K1270" s="53">
        <v>0</v>
      </c>
      <c r="L1270" s="53">
        <v>0</v>
      </c>
      <c r="M1270" s="53">
        <v>1199743.22</v>
      </c>
      <c r="N1270" s="53">
        <v>0</v>
      </c>
      <c r="O1270" s="53">
        <v>1199743.22</v>
      </c>
      <c r="P1270" s="53">
        <v>0</v>
      </c>
      <c r="Q1270" s="53">
        <v>0</v>
      </c>
      <c r="R1270" s="53">
        <v>0</v>
      </c>
      <c r="S1270" s="3" t="s">
        <v>1231</v>
      </c>
      <c r="T1270" s="3" t="s">
        <v>51</v>
      </c>
      <c r="U1270" s="3" t="s">
        <v>52</v>
      </c>
      <c r="V1270" s="3" t="s">
        <v>51</v>
      </c>
      <c r="W1270" s="3" t="s">
        <v>33</v>
      </c>
      <c r="X1270" s="3" t="s">
        <v>53</v>
      </c>
      <c r="Y1270" s="3" t="s">
        <v>44</v>
      </c>
      <c r="Z1270" s="54">
        <v>45474</v>
      </c>
      <c r="AA1270" s="54">
        <v>46112</v>
      </c>
      <c r="AB1270" s="3" t="s">
        <v>36</v>
      </c>
      <c r="AC1270" s="53">
        <v>1200000</v>
      </c>
      <c r="AD1270" s="3" t="s">
        <v>52</v>
      </c>
      <c r="AE1270" s="3" t="s">
        <v>37</v>
      </c>
    </row>
    <row r="1271" spans="1:31" x14ac:dyDescent="0.3">
      <c r="A1271" s="3" t="s">
        <v>2682</v>
      </c>
      <c r="B1271" s="3" t="s">
        <v>2683</v>
      </c>
      <c r="C1271" s="3" t="s">
        <v>1857</v>
      </c>
      <c r="D1271" s="53">
        <v>480500</v>
      </c>
      <c r="E1271" s="53">
        <v>480500</v>
      </c>
      <c r="F1271" s="53">
        <v>0</v>
      </c>
      <c r="G1271" s="53">
        <v>0</v>
      </c>
      <c r="H1271" s="53">
        <v>0</v>
      </c>
      <c r="I1271" s="53">
        <v>479670</v>
      </c>
      <c r="J1271" s="53">
        <v>99.827263267429757</v>
      </c>
      <c r="K1271" s="53">
        <v>0</v>
      </c>
      <c r="L1271" s="53">
        <v>0</v>
      </c>
      <c r="M1271" s="53">
        <v>479670</v>
      </c>
      <c r="N1271" s="53">
        <v>0</v>
      </c>
      <c r="O1271" s="53">
        <v>479670</v>
      </c>
      <c r="P1271" s="53">
        <v>0</v>
      </c>
      <c r="Q1271" s="53">
        <v>0</v>
      </c>
      <c r="R1271" s="53">
        <v>0</v>
      </c>
      <c r="S1271" s="3" t="s">
        <v>2156</v>
      </c>
      <c r="T1271" s="3" t="s">
        <v>100</v>
      </c>
      <c r="U1271" s="3" t="s">
        <v>101</v>
      </c>
      <c r="V1271" s="3" t="s">
        <v>100</v>
      </c>
      <c r="W1271" s="3" t="s">
        <v>33</v>
      </c>
      <c r="X1271" s="3" t="s">
        <v>102</v>
      </c>
      <c r="Y1271" s="3" t="s">
        <v>989</v>
      </c>
      <c r="Z1271" s="54">
        <v>45383</v>
      </c>
      <c r="AA1271" s="54">
        <v>45747</v>
      </c>
      <c r="AB1271" s="3" t="s">
        <v>36</v>
      </c>
      <c r="AC1271" s="53">
        <v>480500</v>
      </c>
      <c r="AD1271" s="3" t="s">
        <v>101</v>
      </c>
      <c r="AE1271" s="3" t="s">
        <v>37</v>
      </c>
    </row>
    <row r="1272" spans="1:31" x14ac:dyDescent="0.3">
      <c r="A1272" s="3" t="s">
        <v>2684</v>
      </c>
      <c r="B1272" s="3" t="s">
        <v>2685</v>
      </c>
      <c r="C1272" s="3" t="s">
        <v>1857</v>
      </c>
      <c r="D1272" s="53">
        <v>142500</v>
      </c>
      <c r="E1272" s="53">
        <v>142500</v>
      </c>
      <c r="F1272" s="53">
        <v>0</v>
      </c>
      <c r="G1272" s="53">
        <v>0</v>
      </c>
      <c r="H1272" s="53">
        <v>0</v>
      </c>
      <c r="I1272" s="53">
        <v>142485</v>
      </c>
      <c r="J1272" s="53">
        <v>99.989473684210523</v>
      </c>
      <c r="K1272" s="53">
        <v>0</v>
      </c>
      <c r="L1272" s="53">
        <v>0</v>
      </c>
      <c r="M1272" s="53">
        <v>142485</v>
      </c>
      <c r="N1272" s="53">
        <v>0</v>
      </c>
      <c r="O1272" s="53">
        <v>142485</v>
      </c>
      <c r="P1272" s="53">
        <v>0</v>
      </c>
      <c r="Q1272" s="53">
        <v>0</v>
      </c>
      <c r="R1272" s="53">
        <v>0</v>
      </c>
      <c r="S1272" s="3" t="s">
        <v>2156</v>
      </c>
      <c r="T1272" s="3" t="s">
        <v>100</v>
      </c>
      <c r="U1272" s="3" t="s">
        <v>101</v>
      </c>
      <c r="V1272" s="3" t="s">
        <v>100</v>
      </c>
      <c r="W1272" s="3" t="s">
        <v>33</v>
      </c>
      <c r="X1272" s="3" t="s">
        <v>102</v>
      </c>
      <c r="Y1272" s="3" t="s">
        <v>989</v>
      </c>
      <c r="Z1272" s="54">
        <v>45383</v>
      </c>
      <c r="AA1272" s="54">
        <v>45747</v>
      </c>
      <c r="AB1272" s="3" t="s">
        <v>36</v>
      </c>
      <c r="AC1272" s="53">
        <v>142500</v>
      </c>
      <c r="AD1272" s="3" t="s">
        <v>101</v>
      </c>
      <c r="AE1272" s="3" t="s">
        <v>37</v>
      </c>
    </row>
    <row r="1273" spans="1:31" x14ac:dyDescent="0.3">
      <c r="A1273" s="3" t="s">
        <v>2680</v>
      </c>
      <c r="B1273" s="3" t="s">
        <v>2681</v>
      </c>
      <c r="C1273" s="3" t="s">
        <v>1859</v>
      </c>
      <c r="D1273" s="53">
        <v>950000</v>
      </c>
      <c r="E1273" s="53">
        <v>950000</v>
      </c>
      <c r="F1273" s="53">
        <v>648456.16</v>
      </c>
      <c r="G1273" s="53">
        <v>0</v>
      </c>
      <c r="H1273" s="53">
        <v>0</v>
      </c>
      <c r="I1273" s="53">
        <v>0</v>
      </c>
      <c r="J1273" s="53">
        <v>0</v>
      </c>
      <c r="K1273" s="53">
        <v>0</v>
      </c>
      <c r="L1273" s="53">
        <v>0</v>
      </c>
      <c r="M1273" s="53">
        <v>0</v>
      </c>
      <c r="N1273" s="53">
        <v>0</v>
      </c>
      <c r="O1273" s="53">
        <v>648456.16</v>
      </c>
      <c r="P1273" s="53">
        <v>0</v>
      </c>
      <c r="Q1273" s="53">
        <v>0</v>
      </c>
      <c r="R1273" s="53">
        <v>0</v>
      </c>
      <c r="S1273" s="3" t="s">
        <v>1355</v>
      </c>
      <c r="T1273" s="3" t="s">
        <v>162</v>
      </c>
      <c r="U1273" s="3" t="s">
        <v>163</v>
      </c>
      <c r="V1273" s="3" t="s">
        <v>162</v>
      </c>
      <c r="W1273" s="3" t="s">
        <v>33</v>
      </c>
      <c r="X1273" s="3" t="s">
        <v>164</v>
      </c>
      <c r="Y1273" s="3" t="s">
        <v>35</v>
      </c>
      <c r="Z1273" s="54">
        <v>45383</v>
      </c>
      <c r="AA1273" s="54">
        <v>45747</v>
      </c>
      <c r="AB1273" s="3" t="s">
        <v>36</v>
      </c>
      <c r="AC1273" s="53">
        <v>950000</v>
      </c>
      <c r="AD1273" s="3" t="s">
        <v>163</v>
      </c>
      <c r="AE1273" s="3" t="s">
        <v>45</v>
      </c>
    </row>
    <row r="1274" spans="1:31" x14ac:dyDescent="0.3">
      <c r="A1274" s="3" t="s">
        <v>2704</v>
      </c>
      <c r="B1274" s="3" t="s">
        <v>2705</v>
      </c>
      <c r="C1274" s="3" t="s">
        <v>1857</v>
      </c>
      <c r="D1274" s="53">
        <v>3500000</v>
      </c>
      <c r="E1274" s="53">
        <v>3500000</v>
      </c>
      <c r="F1274" s="53">
        <v>693957.32</v>
      </c>
      <c r="G1274" s="53">
        <v>26835.77</v>
      </c>
      <c r="H1274" s="53">
        <v>26835.77</v>
      </c>
      <c r="I1274" s="53">
        <v>1158955.81</v>
      </c>
      <c r="J1274" s="53">
        <v>33.113023142857145</v>
      </c>
      <c r="K1274" s="53">
        <v>0</v>
      </c>
      <c r="L1274" s="53">
        <v>0</v>
      </c>
      <c r="M1274" s="53">
        <v>320000</v>
      </c>
      <c r="N1274" s="53">
        <v>812120.04</v>
      </c>
      <c r="O1274" s="53">
        <v>1852913.13</v>
      </c>
      <c r="P1274" s="53">
        <v>0</v>
      </c>
      <c r="Q1274" s="53">
        <v>0</v>
      </c>
      <c r="R1274" s="53">
        <v>0</v>
      </c>
      <c r="S1274" s="3" t="s">
        <v>2156</v>
      </c>
      <c r="T1274" s="3" t="s">
        <v>100</v>
      </c>
      <c r="U1274" s="3" t="s">
        <v>101</v>
      </c>
      <c r="V1274" s="3" t="s">
        <v>100</v>
      </c>
      <c r="W1274" s="3" t="s">
        <v>33</v>
      </c>
      <c r="X1274" s="3" t="s">
        <v>102</v>
      </c>
      <c r="Y1274" s="3" t="s">
        <v>35</v>
      </c>
      <c r="Z1274" s="54">
        <v>45483</v>
      </c>
      <c r="AA1274" s="54">
        <v>45838</v>
      </c>
      <c r="AB1274" s="3" t="s">
        <v>36</v>
      </c>
      <c r="AC1274" s="53">
        <v>3500000</v>
      </c>
      <c r="AD1274" s="3" t="s">
        <v>101</v>
      </c>
      <c r="AE1274" s="3" t="s">
        <v>45</v>
      </c>
    </row>
    <row r="1275" spans="1:31" x14ac:dyDescent="0.3">
      <c r="A1275" s="3" t="s">
        <v>2733</v>
      </c>
      <c r="B1275" s="3" t="s">
        <v>2734</v>
      </c>
      <c r="C1275" s="3" t="s">
        <v>1859</v>
      </c>
      <c r="D1275" s="53">
        <v>1000000</v>
      </c>
      <c r="E1275" s="53">
        <v>1000000</v>
      </c>
      <c r="F1275" s="53">
        <v>0</v>
      </c>
      <c r="G1275" s="53">
        <v>0</v>
      </c>
      <c r="H1275" s="53">
        <v>0</v>
      </c>
      <c r="I1275" s="53">
        <v>920065.31</v>
      </c>
      <c r="J1275" s="53">
        <v>92.00653100000001</v>
      </c>
      <c r="K1275" s="53">
        <v>0</v>
      </c>
      <c r="L1275" s="53">
        <v>0</v>
      </c>
      <c r="M1275" s="53">
        <v>920065.31</v>
      </c>
      <c r="N1275" s="53">
        <v>0</v>
      </c>
      <c r="O1275" s="53">
        <v>920065.31</v>
      </c>
      <c r="P1275" s="53">
        <v>0</v>
      </c>
      <c r="Q1275" s="53">
        <v>0</v>
      </c>
      <c r="R1275" s="53">
        <v>0</v>
      </c>
      <c r="S1275" s="3" t="s">
        <v>231</v>
      </c>
      <c r="T1275" s="3" t="s">
        <v>162</v>
      </c>
      <c r="U1275" s="3" t="s">
        <v>163</v>
      </c>
      <c r="V1275" s="3" t="s">
        <v>162</v>
      </c>
      <c r="W1275" s="3" t="s">
        <v>33</v>
      </c>
      <c r="X1275" s="3" t="s">
        <v>164</v>
      </c>
      <c r="Y1275" s="3" t="s">
        <v>35</v>
      </c>
      <c r="Z1275" s="54">
        <v>45383</v>
      </c>
      <c r="AA1275" s="54">
        <v>45869</v>
      </c>
      <c r="AB1275" s="3" t="s">
        <v>36</v>
      </c>
      <c r="AC1275" s="53">
        <v>1000000</v>
      </c>
      <c r="AD1275" s="3" t="s">
        <v>163</v>
      </c>
      <c r="AE1275" s="3" t="s">
        <v>37</v>
      </c>
    </row>
    <row r="1276" spans="1:31" x14ac:dyDescent="0.3">
      <c r="A1276" s="3" t="s">
        <v>2692</v>
      </c>
      <c r="B1276" s="3" t="s">
        <v>2693</v>
      </c>
      <c r="C1276" s="3" t="s">
        <v>1860</v>
      </c>
      <c r="D1276" s="53">
        <v>3600000</v>
      </c>
      <c r="E1276" s="53">
        <v>3600000</v>
      </c>
      <c r="F1276" s="53">
        <v>0</v>
      </c>
      <c r="G1276" s="53">
        <v>0</v>
      </c>
      <c r="H1276" s="53">
        <v>0</v>
      </c>
      <c r="I1276" s="53">
        <v>814799.83</v>
      </c>
      <c r="J1276" s="53">
        <v>22.633328611111111</v>
      </c>
      <c r="K1276" s="53">
        <v>0</v>
      </c>
      <c r="L1276" s="53">
        <v>0</v>
      </c>
      <c r="M1276" s="53">
        <v>0</v>
      </c>
      <c r="N1276" s="53">
        <v>814799.83</v>
      </c>
      <c r="O1276" s="53">
        <v>814799.83</v>
      </c>
      <c r="P1276" s="53">
        <v>0</v>
      </c>
      <c r="Q1276" s="53">
        <v>0</v>
      </c>
      <c r="R1276" s="53">
        <v>0</v>
      </c>
      <c r="S1276" s="3" t="s">
        <v>111</v>
      </c>
      <c r="T1276" s="3" t="s">
        <v>112</v>
      </c>
      <c r="U1276" s="3" t="s">
        <v>113</v>
      </c>
      <c r="V1276" s="3" t="s">
        <v>112</v>
      </c>
      <c r="W1276" s="3" t="s">
        <v>33</v>
      </c>
      <c r="X1276" s="3" t="s">
        <v>114</v>
      </c>
      <c r="Y1276" s="3" t="s">
        <v>35</v>
      </c>
      <c r="Z1276" s="54">
        <v>45485</v>
      </c>
      <c r="AA1276" s="54">
        <v>46112</v>
      </c>
      <c r="AB1276" s="3" t="s">
        <v>36</v>
      </c>
      <c r="AC1276" s="53">
        <v>7500000</v>
      </c>
      <c r="AD1276" s="3" t="s">
        <v>113</v>
      </c>
      <c r="AE1276" s="3" t="s">
        <v>45</v>
      </c>
    </row>
    <row r="1277" spans="1:31" x14ac:dyDescent="0.3">
      <c r="A1277" s="3" t="s">
        <v>2700</v>
      </c>
      <c r="B1277" s="3" t="s">
        <v>2701</v>
      </c>
      <c r="C1277" s="3" t="s">
        <v>1858</v>
      </c>
      <c r="D1277" s="53">
        <v>6100000</v>
      </c>
      <c r="E1277" s="53">
        <v>6100000</v>
      </c>
      <c r="F1277" s="53">
        <v>0</v>
      </c>
      <c r="G1277" s="53">
        <v>0</v>
      </c>
      <c r="H1277" s="53">
        <v>0</v>
      </c>
      <c r="I1277" s="53">
        <v>6042669.0700000003</v>
      </c>
      <c r="J1277" s="53">
        <v>99.060148688524592</v>
      </c>
      <c r="K1277" s="53">
        <v>0</v>
      </c>
      <c r="L1277" s="53">
        <v>0</v>
      </c>
      <c r="M1277" s="53">
        <v>6039898.7400000002</v>
      </c>
      <c r="N1277" s="53">
        <v>2770.33</v>
      </c>
      <c r="O1277" s="53">
        <v>6042669.0700000003</v>
      </c>
      <c r="P1277" s="53">
        <v>0</v>
      </c>
      <c r="Q1277" s="53">
        <v>0</v>
      </c>
      <c r="R1277" s="53">
        <v>0</v>
      </c>
      <c r="S1277" s="3" t="s">
        <v>1231</v>
      </c>
      <c r="T1277" s="3" t="s">
        <v>51</v>
      </c>
      <c r="U1277" s="3" t="s">
        <v>52</v>
      </c>
      <c r="V1277" s="3" t="s">
        <v>51</v>
      </c>
      <c r="W1277" s="3" t="s">
        <v>33</v>
      </c>
      <c r="X1277" s="3" t="s">
        <v>53</v>
      </c>
      <c r="Y1277" s="3" t="s">
        <v>35</v>
      </c>
      <c r="Z1277" s="54">
        <v>45383</v>
      </c>
      <c r="AA1277" s="54">
        <v>46203</v>
      </c>
      <c r="AB1277" s="3" t="s">
        <v>36</v>
      </c>
      <c r="AC1277" s="53">
        <v>12100000</v>
      </c>
      <c r="AD1277" s="3" t="s">
        <v>52</v>
      </c>
      <c r="AE1277" s="3" t="s">
        <v>2231</v>
      </c>
    </row>
    <row r="1278" spans="1:31" x14ac:dyDescent="0.3">
      <c r="A1278" s="3" t="s">
        <v>2690</v>
      </c>
      <c r="B1278" s="3" t="s">
        <v>2691</v>
      </c>
      <c r="C1278" s="3" t="s">
        <v>1859</v>
      </c>
      <c r="D1278" s="53">
        <v>7200001</v>
      </c>
      <c r="E1278" s="53">
        <v>7200001</v>
      </c>
      <c r="F1278" s="53">
        <v>668283.1</v>
      </c>
      <c r="G1278" s="53">
        <v>0</v>
      </c>
      <c r="H1278" s="53">
        <v>0</v>
      </c>
      <c r="I1278" s="53">
        <v>4422212.1100000003</v>
      </c>
      <c r="J1278" s="53">
        <v>61.419604108388327</v>
      </c>
      <c r="K1278" s="53">
        <v>0</v>
      </c>
      <c r="L1278" s="53">
        <v>0</v>
      </c>
      <c r="M1278" s="53">
        <v>4422212.1100000003</v>
      </c>
      <c r="N1278" s="53">
        <v>0</v>
      </c>
      <c r="O1278" s="53">
        <v>5090495.21</v>
      </c>
      <c r="P1278" s="53">
        <v>0</v>
      </c>
      <c r="Q1278" s="53">
        <v>0</v>
      </c>
      <c r="R1278" s="53">
        <v>0</v>
      </c>
      <c r="S1278" s="3" t="s">
        <v>231</v>
      </c>
      <c r="T1278" s="3" t="s">
        <v>162</v>
      </c>
      <c r="U1278" s="3" t="s">
        <v>163</v>
      </c>
      <c r="V1278" s="3" t="s">
        <v>162</v>
      </c>
      <c r="W1278" s="3" t="s">
        <v>33</v>
      </c>
      <c r="X1278" s="3" t="s">
        <v>164</v>
      </c>
      <c r="Y1278" s="3" t="s">
        <v>35</v>
      </c>
      <c r="Z1278" s="54">
        <v>45383</v>
      </c>
      <c r="AA1278" s="54">
        <v>46022</v>
      </c>
      <c r="AB1278" s="3" t="s">
        <v>36</v>
      </c>
      <c r="AC1278" s="53">
        <v>12000000</v>
      </c>
      <c r="AD1278" s="3" t="s">
        <v>163</v>
      </c>
      <c r="AE1278" s="3" t="s">
        <v>45</v>
      </c>
    </row>
    <row r="1279" spans="1:31" x14ac:dyDescent="0.3">
      <c r="A1279" s="3" t="s">
        <v>2694</v>
      </c>
      <c r="B1279" s="3" t="s">
        <v>2695</v>
      </c>
      <c r="C1279" s="3" t="s">
        <v>1853</v>
      </c>
      <c r="D1279" s="53">
        <v>5300000</v>
      </c>
      <c r="E1279" s="53">
        <v>5300000</v>
      </c>
      <c r="F1279" s="53">
        <v>889550.26</v>
      </c>
      <c r="G1279" s="53">
        <v>-7.0000000000000007E-2</v>
      </c>
      <c r="H1279" s="53">
        <v>-7.0000000000000007E-2</v>
      </c>
      <c r="I1279" s="53">
        <v>2736032.98</v>
      </c>
      <c r="J1279" s="53">
        <v>51.623263773584902</v>
      </c>
      <c r="K1279" s="53">
        <v>0</v>
      </c>
      <c r="L1279" s="53">
        <v>0</v>
      </c>
      <c r="M1279" s="53">
        <v>0</v>
      </c>
      <c r="N1279" s="53">
        <v>2736033.05</v>
      </c>
      <c r="O1279" s="53">
        <v>3625583.24</v>
      </c>
      <c r="P1279" s="53">
        <v>0</v>
      </c>
      <c r="Q1279" s="53">
        <v>0</v>
      </c>
      <c r="R1279" s="53">
        <v>0</v>
      </c>
      <c r="S1279" s="3" t="s">
        <v>391</v>
      </c>
      <c r="T1279" s="3" t="s">
        <v>31</v>
      </c>
      <c r="U1279" s="3" t="s">
        <v>32</v>
      </c>
      <c r="V1279" s="3" t="s">
        <v>31</v>
      </c>
      <c r="W1279" s="3" t="s">
        <v>33</v>
      </c>
      <c r="X1279" s="3" t="s">
        <v>34</v>
      </c>
      <c r="Y1279" s="3" t="s">
        <v>35</v>
      </c>
      <c r="Z1279" s="54">
        <v>45485</v>
      </c>
      <c r="AA1279" s="54">
        <v>46112</v>
      </c>
      <c r="AB1279" s="3" t="s">
        <v>36</v>
      </c>
      <c r="AC1279" s="53">
        <v>10600000</v>
      </c>
      <c r="AD1279" s="3" t="s">
        <v>32</v>
      </c>
      <c r="AE1279" s="3" t="s">
        <v>45</v>
      </c>
    </row>
    <row r="1280" spans="1:31" x14ac:dyDescent="0.3">
      <c r="A1280" s="3" t="s">
        <v>2686</v>
      </c>
      <c r="B1280" s="3" t="s">
        <v>2687</v>
      </c>
      <c r="C1280" s="3" t="s">
        <v>1854</v>
      </c>
      <c r="D1280" s="53">
        <v>2400000</v>
      </c>
      <c r="E1280" s="53">
        <v>2400000</v>
      </c>
      <c r="F1280" s="53">
        <v>0</v>
      </c>
      <c r="G1280" s="53">
        <v>0</v>
      </c>
      <c r="H1280" s="53">
        <v>0</v>
      </c>
      <c r="I1280" s="53">
        <v>2371419.7999999998</v>
      </c>
      <c r="J1280" s="53">
        <v>98.809158333333329</v>
      </c>
      <c r="K1280" s="53">
        <v>0</v>
      </c>
      <c r="L1280" s="53">
        <v>0</v>
      </c>
      <c r="M1280" s="53">
        <v>2163572.88</v>
      </c>
      <c r="N1280" s="53">
        <v>207846.92</v>
      </c>
      <c r="O1280" s="53">
        <v>2371419.7999999998</v>
      </c>
      <c r="P1280" s="53">
        <v>0</v>
      </c>
      <c r="Q1280" s="53">
        <v>0</v>
      </c>
      <c r="R1280" s="53">
        <v>0</v>
      </c>
      <c r="S1280" s="3" t="s">
        <v>72</v>
      </c>
      <c r="T1280" s="3" t="s">
        <v>41</v>
      </c>
      <c r="U1280" s="3" t="s">
        <v>42</v>
      </c>
      <c r="V1280" s="3" t="s">
        <v>41</v>
      </c>
      <c r="W1280" s="3" t="s">
        <v>33</v>
      </c>
      <c r="X1280" s="3" t="s">
        <v>43</v>
      </c>
      <c r="Y1280" s="3" t="s">
        <v>35</v>
      </c>
      <c r="Z1280" s="54">
        <v>45485</v>
      </c>
      <c r="AA1280" s="54">
        <v>45869</v>
      </c>
      <c r="AB1280" s="3" t="s">
        <v>36</v>
      </c>
      <c r="AC1280" s="53">
        <v>7000000</v>
      </c>
      <c r="AD1280" s="3" t="s">
        <v>42</v>
      </c>
      <c r="AE1280" s="3" t="s">
        <v>45</v>
      </c>
    </row>
    <row r="1281" spans="1:31" x14ac:dyDescent="0.3">
      <c r="A1281" s="3" t="s">
        <v>2696</v>
      </c>
      <c r="B1281" s="3" t="s">
        <v>2697</v>
      </c>
      <c r="C1281" s="3" t="s">
        <v>1856</v>
      </c>
      <c r="D1281" s="53">
        <v>3300000</v>
      </c>
      <c r="E1281" s="53">
        <v>3300000</v>
      </c>
      <c r="F1281" s="53">
        <v>0</v>
      </c>
      <c r="G1281" s="53">
        <v>0</v>
      </c>
      <c r="H1281" s="53">
        <v>0</v>
      </c>
      <c r="I1281" s="53">
        <v>3277166.61</v>
      </c>
      <c r="J1281" s="53">
        <v>99.308079090909089</v>
      </c>
      <c r="K1281" s="53">
        <v>0</v>
      </c>
      <c r="L1281" s="53">
        <v>0</v>
      </c>
      <c r="M1281" s="53">
        <v>0</v>
      </c>
      <c r="N1281" s="53">
        <v>3277166.61</v>
      </c>
      <c r="O1281" s="53">
        <v>3277166.61</v>
      </c>
      <c r="P1281" s="53">
        <v>0</v>
      </c>
      <c r="Q1281" s="53">
        <v>0</v>
      </c>
      <c r="R1281" s="53">
        <v>0</v>
      </c>
      <c r="S1281" s="3" t="s">
        <v>1784</v>
      </c>
      <c r="T1281" s="3" t="s">
        <v>76</v>
      </c>
      <c r="U1281" s="3" t="s">
        <v>77</v>
      </c>
      <c r="V1281" s="3" t="s">
        <v>76</v>
      </c>
      <c r="W1281" s="3" t="s">
        <v>33</v>
      </c>
      <c r="X1281" s="3" t="s">
        <v>78</v>
      </c>
      <c r="Y1281" s="3" t="s">
        <v>35</v>
      </c>
      <c r="Z1281" s="54">
        <v>45383</v>
      </c>
      <c r="AA1281" s="54">
        <v>46112</v>
      </c>
      <c r="AB1281" s="3" t="s">
        <v>36</v>
      </c>
      <c r="AC1281" s="53">
        <v>6500000</v>
      </c>
      <c r="AD1281" s="3" t="s">
        <v>77</v>
      </c>
      <c r="AE1281" s="3" t="s">
        <v>45</v>
      </c>
    </row>
    <row r="1282" spans="1:31" x14ac:dyDescent="0.3">
      <c r="A1282" s="3" t="s">
        <v>2688</v>
      </c>
      <c r="B1282" s="3" t="s">
        <v>2689</v>
      </c>
      <c r="C1282" s="3" t="s">
        <v>1857</v>
      </c>
      <c r="D1282" s="53">
        <v>2600000</v>
      </c>
      <c r="E1282" s="53">
        <v>2600000</v>
      </c>
      <c r="F1282" s="53">
        <v>0</v>
      </c>
      <c r="G1282" s="53">
        <v>0</v>
      </c>
      <c r="H1282" s="53">
        <v>0</v>
      </c>
      <c r="I1282" s="53">
        <v>305662.07</v>
      </c>
      <c r="J1282" s="53">
        <v>11.756233461538462</v>
      </c>
      <c r="K1282" s="53">
        <v>0</v>
      </c>
      <c r="L1282" s="53">
        <v>0</v>
      </c>
      <c r="M1282" s="53">
        <v>211629.79</v>
      </c>
      <c r="N1282" s="53">
        <v>94032.28</v>
      </c>
      <c r="O1282" s="53">
        <v>305662.07</v>
      </c>
      <c r="P1282" s="53">
        <v>0</v>
      </c>
      <c r="Q1282" s="53">
        <v>0</v>
      </c>
      <c r="R1282" s="53">
        <v>0</v>
      </c>
      <c r="S1282" s="3" t="s">
        <v>2156</v>
      </c>
      <c r="T1282" s="3" t="s">
        <v>100</v>
      </c>
      <c r="U1282" s="3" t="s">
        <v>101</v>
      </c>
      <c r="V1282" s="3" t="s">
        <v>100</v>
      </c>
      <c r="W1282" s="3" t="s">
        <v>33</v>
      </c>
      <c r="X1282" s="3" t="s">
        <v>102</v>
      </c>
      <c r="Y1282" s="3" t="s">
        <v>35</v>
      </c>
      <c r="Z1282" s="54">
        <v>45485</v>
      </c>
      <c r="AA1282" s="54">
        <v>45869</v>
      </c>
      <c r="AB1282" s="3" t="s">
        <v>36</v>
      </c>
      <c r="AC1282" s="53">
        <v>2600000</v>
      </c>
      <c r="AD1282" s="3" t="s">
        <v>101</v>
      </c>
      <c r="AE1282" s="3" t="s">
        <v>45</v>
      </c>
    </row>
    <row r="1283" spans="1:31" x14ac:dyDescent="0.3">
      <c r="A1283" s="3" t="s">
        <v>2698</v>
      </c>
      <c r="B1283" s="3" t="s">
        <v>2699</v>
      </c>
      <c r="C1283" s="3" t="s">
        <v>1855</v>
      </c>
      <c r="D1283" s="53">
        <v>2700001</v>
      </c>
      <c r="E1283" s="53">
        <v>2700001</v>
      </c>
      <c r="F1283" s="53">
        <v>655681.81000000006</v>
      </c>
      <c r="G1283" s="53">
        <v>0</v>
      </c>
      <c r="H1283" s="53">
        <v>0</v>
      </c>
      <c r="I1283" s="53">
        <v>1983517.82</v>
      </c>
      <c r="J1283" s="53">
        <v>73.463595754223803</v>
      </c>
      <c r="K1283" s="53">
        <v>0</v>
      </c>
      <c r="L1283" s="53">
        <v>0</v>
      </c>
      <c r="M1283" s="53">
        <v>0</v>
      </c>
      <c r="N1283" s="53">
        <v>1983517.82</v>
      </c>
      <c r="O1283" s="53">
        <v>2639199.63</v>
      </c>
      <c r="P1283" s="53">
        <v>0</v>
      </c>
      <c r="Q1283" s="53">
        <v>0</v>
      </c>
      <c r="R1283" s="53">
        <v>0</v>
      </c>
      <c r="S1283" s="3" t="s">
        <v>286</v>
      </c>
      <c r="T1283" s="3" t="s">
        <v>57</v>
      </c>
      <c r="U1283" s="3" t="s">
        <v>58</v>
      </c>
      <c r="V1283" s="3" t="s">
        <v>57</v>
      </c>
      <c r="W1283" s="3" t="s">
        <v>33</v>
      </c>
      <c r="X1283" s="3" t="s">
        <v>59</v>
      </c>
      <c r="Y1283" s="3" t="s">
        <v>35</v>
      </c>
      <c r="Z1283" s="54">
        <v>45485</v>
      </c>
      <c r="AA1283" s="54">
        <v>46112</v>
      </c>
      <c r="AB1283" s="3" t="s">
        <v>36</v>
      </c>
      <c r="AC1283" s="53">
        <v>8800000</v>
      </c>
      <c r="AD1283" s="3" t="s">
        <v>58</v>
      </c>
      <c r="AE1283" s="3" t="s">
        <v>45</v>
      </c>
    </row>
    <row r="1284" spans="1:31" x14ac:dyDescent="0.3">
      <c r="A1284" s="3" t="s">
        <v>2706</v>
      </c>
      <c r="B1284" s="3" t="s">
        <v>2707</v>
      </c>
      <c r="C1284" s="3" t="s">
        <v>1853</v>
      </c>
      <c r="D1284" s="53">
        <v>8000001</v>
      </c>
      <c r="E1284" s="53">
        <v>8000001</v>
      </c>
      <c r="F1284" s="53">
        <v>1488193.87</v>
      </c>
      <c r="G1284" s="53">
        <v>0</v>
      </c>
      <c r="H1284" s="53">
        <v>0</v>
      </c>
      <c r="I1284" s="53">
        <v>1330359.3999999999</v>
      </c>
      <c r="J1284" s="53">
        <v>16.629490421313697</v>
      </c>
      <c r="K1284" s="53">
        <v>0</v>
      </c>
      <c r="L1284" s="53">
        <v>0</v>
      </c>
      <c r="M1284" s="53">
        <v>0</v>
      </c>
      <c r="N1284" s="53">
        <v>1330359.3999999999</v>
      </c>
      <c r="O1284" s="53">
        <v>2818553.27</v>
      </c>
      <c r="P1284" s="53">
        <v>0</v>
      </c>
      <c r="Q1284" s="53">
        <v>0</v>
      </c>
      <c r="R1284" s="53">
        <v>0</v>
      </c>
      <c r="S1284" s="3" t="s">
        <v>391</v>
      </c>
      <c r="T1284" s="3" t="s">
        <v>31</v>
      </c>
      <c r="U1284" s="3" t="s">
        <v>32</v>
      </c>
      <c r="V1284" s="3" t="s">
        <v>31</v>
      </c>
      <c r="W1284" s="3" t="s">
        <v>33</v>
      </c>
      <c r="X1284" s="3" t="s">
        <v>34</v>
      </c>
      <c r="Y1284" s="3" t="s">
        <v>83</v>
      </c>
      <c r="Z1284" s="54">
        <v>45488</v>
      </c>
      <c r="AA1284" s="54">
        <v>46112</v>
      </c>
      <c r="AB1284" s="3" t="s">
        <v>36</v>
      </c>
      <c r="AC1284" s="53">
        <v>15000000</v>
      </c>
      <c r="AD1284" s="3" t="s">
        <v>32</v>
      </c>
      <c r="AE1284" s="3" t="s">
        <v>45</v>
      </c>
    </row>
    <row r="1285" spans="1:31" x14ac:dyDescent="0.3">
      <c r="A1285" s="3" t="s">
        <v>2708</v>
      </c>
      <c r="B1285" s="3" t="s">
        <v>2709</v>
      </c>
      <c r="C1285" s="3" t="s">
        <v>1858</v>
      </c>
      <c r="D1285" s="53">
        <v>2400000</v>
      </c>
      <c r="E1285" s="53">
        <v>2400000</v>
      </c>
      <c r="F1285" s="53">
        <v>0</v>
      </c>
      <c r="G1285" s="53">
        <v>0</v>
      </c>
      <c r="H1285" s="53">
        <v>0</v>
      </c>
      <c r="I1285" s="53">
        <v>2331262.4300000002</v>
      </c>
      <c r="J1285" s="53">
        <v>97.135934583333338</v>
      </c>
      <c r="K1285" s="53">
        <v>0</v>
      </c>
      <c r="L1285" s="53">
        <v>0</v>
      </c>
      <c r="M1285" s="53">
        <v>2331262.4300000002</v>
      </c>
      <c r="N1285" s="53">
        <v>0</v>
      </c>
      <c r="O1285" s="53">
        <v>2331262.4300000002</v>
      </c>
      <c r="P1285" s="53">
        <v>0</v>
      </c>
      <c r="Q1285" s="53">
        <v>0</v>
      </c>
      <c r="R1285" s="53">
        <v>0</v>
      </c>
      <c r="S1285" s="3" t="s">
        <v>1231</v>
      </c>
      <c r="T1285" s="3" t="s">
        <v>51</v>
      </c>
      <c r="U1285" s="3" t="s">
        <v>52</v>
      </c>
      <c r="V1285" s="3" t="s">
        <v>51</v>
      </c>
      <c r="W1285" s="3" t="s">
        <v>33</v>
      </c>
      <c r="X1285" s="3" t="s">
        <v>53</v>
      </c>
      <c r="Y1285" s="3" t="s">
        <v>35</v>
      </c>
      <c r="Z1285" s="54">
        <v>45383</v>
      </c>
      <c r="AA1285" s="54">
        <v>46112</v>
      </c>
      <c r="AB1285" s="3" t="s">
        <v>36</v>
      </c>
      <c r="AC1285" s="53">
        <v>2400000</v>
      </c>
      <c r="AD1285" s="3" t="s">
        <v>52</v>
      </c>
      <c r="AE1285" s="3" t="s">
        <v>37</v>
      </c>
    </row>
    <row r="1286" spans="1:31" x14ac:dyDescent="0.3">
      <c r="A1286" s="3" t="s">
        <v>2745</v>
      </c>
      <c r="B1286" s="3" t="s">
        <v>2746</v>
      </c>
      <c r="C1286" s="3" t="s">
        <v>1856</v>
      </c>
      <c r="D1286" s="53">
        <v>5500000</v>
      </c>
      <c r="E1286" s="53">
        <v>5500000</v>
      </c>
      <c r="F1286" s="53">
        <v>0</v>
      </c>
      <c r="G1286" s="53">
        <v>0</v>
      </c>
      <c r="H1286" s="53">
        <v>0</v>
      </c>
      <c r="I1286" s="53">
        <v>5147982.99</v>
      </c>
      <c r="J1286" s="53">
        <v>93.59969072727273</v>
      </c>
      <c r="K1286" s="53">
        <v>0</v>
      </c>
      <c r="L1286" s="53">
        <v>0</v>
      </c>
      <c r="M1286" s="53">
        <v>3972081.44</v>
      </c>
      <c r="N1286" s="53">
        <v>1175901.55</v>
      </c>
      <c r="O1286" s="53">
        <v>5147982.99</v>
      </c>
      <c r="P1286" s="53">
        <v>0</v>
      </c>
      <c r="Q1286" s="53">
        <v>0</v>
      </c>
      <c r="R1286" s="53">
        <v>0</v>
      </c>
      <c r="S1286" s="3" t="s">
        <v>1784</v>
      </c>
      <c r="T1286" s="3" t="s">
        <v>76</v>
      </c>
      <c r="U1286" s="3" t="s">
        <v>77</v>
      </c>
      <c r="V1286" s="3" t="s">
        <v>76</v>
      </c>
      <c r="W1286" s="3" t="s">
        <v>33</v>
      </c>
      <c r="X1286" s="3" t="s">
        <v>78</v>
      </c>
      <c r="Y1286" s="3" t="s">
        <v>35</v>
      </c>
      <c r="Z1286" s="54">
        <v>45383</v>
      </c>
      <c r="AA1286" s="54">
        <v>46112</v>
      </c>
      <c r="AB1286" s="3" t="s">
        <v>36</v>
      </c>
      <c r="AC1286" s="53">
        <v>3000000</v>
      </c>
      <c r="AD1286" s="3" t="s">
        <v>77</v>
      </c>
      <c r="AE1286" s="3" t="s">
        <v>45</v>
      </c>
    </row>
    <row r="1287" spans="1:31" x14ac:dyDescent="0.3">
      <c r="A1287" s="3" t="s">
        <v>2743</v>
      </c>
      <c r="B1287" s="3" t="s">
        <v>2744</v>
      </c>
      <c r="C1287" s="3" t="s">
        <v>1856</v>
      </c>
      <c r="D1287" s="53">
        <v>1000000</v>
      </c>
      <c r="E1287" s="53">
        <v>1000000</v>
      </c>
      <c r="F1287" s="53">
        <v>0</v>
      </c>
      <c r="G1287" s="53">
        <v>0</v>
      </c>
      <c r="H1287" s="53">
        <v>0</v>
      </c>
      <c r="I1287" s="53">
        <v>986955.53</v>
      </c>
      <c r="J1287" s="53">
        <v>98.695553000000004</v>
      </c>
      <c r="K1287" s="53">
        <v>0</v>
      </c>
      <c r="L1287" s="53">
        <v>0</v>
      </c>
      <c r="M1287" s="53">
        <v>986955.53</v>
      </c>
      <c r="N1287" s="53">
        <v>0</v>
      </c>
      <c r="O1287" s="53">
        <v>986955.53</v>
      </c>
      <c r="P1287" s="53">
        <v>0</v>
      </c>
      <c r="Q1287" s="53">
        <v>0</v>
      </c>
      <c r="R1287" s="53">
        <v>0</v>
      </c>
      <c r="S1287" s="3" t="s">
        <v>1784</v>
      </c>
      <c r="T1287" s="3" t="s">
        <v>76</v>
      </c>
      <c r="U1287" s="3" t="s">
        <v>77</v>
      </c>
      <c r="V1287" s="3" t="s">
        <v>76</v>
      </c>
      <c r="W1287" s="3" t="s">
        <v>33</v>
      </c>
      <c r="X1287" s="3" t="s">
        <v>78</v>
      </c>
      <c r="Y1287" s="3" t="s">
        <v>35</v>
      </c>
      <c r="Z1287" s="54">
        <v>45383</v>
      </c>
      <c r="AA1287" s="54">
        <v>46112</v>
      </c>
      <c r="AB1287" s="3" t="s">
        <v>36</v>
      </c>
      <c r="AC1287" s="53">
        <v>1000000</v>
      </c>
      <c r="AD1287" s="3" t="s">
        <v>77</v>
      </c>
      <c r="AE1287" s="3" t="s">
        <v>37</v>
      </c>
    </row>
    <row r="1288" spans="1:31" x14ac:dyDescent="0.3">
      <c r="A1288" s="3" t="s">
        <v>2712</v>
      </c>
      <c r="B1288" s="3" t="s">
        <v>2713</v>
      </c>
      <c r="C1288" s="3" t="s">
        <v>1853</v>
      </c>
      <c r="D1288" s="53">
        <v>2500000</v>
      </c>
      <c r="E1288" s="53">
        <v>2500000</v>
      </c>
      <c r="F1288" s="53">
        <v>43005.48</v>
      </c>
      <c r="G1288" s="53">
        <v>0</v>
      </c>
      <c r="H1288" s="53">
        <v>0</v>
      </c>
      <c r="I1288" s="53">
        <v>2437778.88</v>
      </c>
      <c r="J1288" s="53">
        <v>97.51115519999999</v>
      </c>
      <c r="K1288" s="53">
        <v>0</v>
      </c>
      <c r="L1288" s="53">
        <v>0</v>
      </c>
      <c r="M1288" s="53">
        <v>2437778.88</v>
      </c>
      <c r="N1288" s="53">
        <v>0</v>
      </c>
      <c r="O1288" s="53">
        <v>2480784.36</v>
      </c>
      <c r="P1288" s="53">
        <v>0</v>
      </c>
      <c r="Q1288" s="53">
        <v>0</v>
      </c>
      <c r="R1288" s="53">
        <v>0</v>
      </c>
      <c r="S1288" s="3" t="s">
        <v>391</v>
      </c>
      <c r="T1288" s="3" t="s">
        <v>31</v>
      </c>
      <c r="U1288" s="3" t="s">
        <v>32</v>
      </c>
      <c r="V1288" s="3" t="s">
        <v>31</v>
      </c>
      <c r="W1288" s="3" t="s">
        <v>33</v>
      </c>
      <c r="X1288" s="3" t="s">
        <v>34</v>
      </c>
      <c r="Y1288" s="3" t="s">
        <v>35</v>
      </c>
      <c r="Z1288" s="54">
        <v>45488</v>
      </c>
      <c r="AA1288" s="54">
        <v>46112</v>
      </c>
      <c r="AB1288" s="3" t="s">
        <v>36</v>
      </c>
      <c r="AC1288" s="53">
        <v>2500000</v>
      </c>
      <c r="AD1288" s="3" t="s">
        <v>32</v>
      </c>
      <c r="AE1288" s="3" t="s">
        <v>45</v>
      </c>
    </row>
    <row r="1289" spans="1:31" x14ac:dyDescent="0.3">
      <c r="A1289" s="3" t="s">
        <v>2710</v>
      </c>
      <c r="B1289" s="3" t="s">
        <v>2711</v>
      </c>
      <c r="C1289" s="3" t="s">
        <v>1853</v>
      </c>
      <c r="D1289" s="53">
        <v>4400000</v>
      </c>
      <c r="E1289" s="53">
        <v>4400000</v>
      </c>
      <c r="F1289" s="53">
        <v>13632.82</v>
      </c>
      <c r="G1289" s="53">
        <v>0</v>
      </c>
      <c r="H1289" s="53">
        <v>0</v>
      </c>
      <c r="I1289" s="53">
        <v>4226723.08</v>
      </c>
      <c r="J1289" s="53">
        <v>96.06188818181819</v>
      </c>
      <c r="K1289" s="53">
        <v>0</v>
      </c>
      <c r="L1289" s="53">
        <v>0</v>
      </c>
      <c r="M1289" s="53">
        <v>4226723.08</v>
      </c>
      <c r="N1289" s="53">
        <v>0</v>
      </c>
      <c r="O1289" s="53">
        <v>4240355.9000000004</v>
      </c>
      <c r="P1289" s="53">
        <v>0</v>
      </c>
      <c r="Q1289" s="53">
        <v>0</v>
      </c>
      <c r="R1289" s="53">
        <v>0</v>
      </c>
      <c r="S1289" s="3" t="s">
        <v>391</v>
      </c>
      <c r="T1289" s="3" t="s">
        <v>31</v>
      </c>
      <c r="U1289" s="3" t="s">
        <v>32</v>
      </c>
      <c r="V1289" s="3" t="s">
        <v>31</v>
      </c>
      <c r="W1289" s="3" t="s">
        <v>33</v>
      </c>
      <c r="X1289" s="3" t="s">
        <v>34</v>
      </c>
      <c r="Y1289" s="3" t="s">
        <v>35</v>
      </c>
      <c r="Z1289" s="54">
        <v>45488</v>
      </c>
      <c r="AA1289" s="54">
        <v>46112</v>
      </c>
      <c r="AB1289" s="3" t="s">
        <v>36</v>
      </c>
      <c r="AC1289" s="53">
        <v>4400000</v>
      </c>
      <c r="AD1289" s="3" t="s">
        <v>32</v>
      </c>
      <c r="AE1289" s="3" t="s">
        <v>45</v>
      </c>
    </row>
    <row r="1290" spans="1:31" x14ac:dyDescent="0.3">
      <c r="A1290" s="3" t="s">
        <v>2729</v>
      </c>
      <c r="B1290" s="3" t="s">
        <v>2730</v>
      </c>
      <c r="C1290" s="3" t="s">
        <v>1854</v>
      </c>
      <c r="D1290" s="53">
        <v>5500000</v>
      </c>
      <c r="E1290" s="53">
        <v>5500000</v>
      </c>
      <c r="F1290" s="53">
        <v>813503.93</v>
      </c>
      <c r="G1290" s="53">
        <v>0</v>
      </c>
      <c r="H1290" s="53">
        <v>0</v>
      </c>
      <c r="I1290" s="53">
        <v>3827717.65</v>
      </c>
      <c r="J1290" s="53">
        <v>69.594866363636356</v>
      </c>
      <c r="K1290" s="53">
        <v>0</v>
      </c>
      <c r="L1290" s="53">
        <v>0</v>
      </c>
      <c r="M1290" s="53">
        <v>3827717.65</v>
      </c>
      <c r="N1290" s="53">
        <v>0</v>
      </c>
      <c r="O1290" s="53">
        <v>4641221.58</v>
      </c>
      <c r="P1290" s="53">
        <v>0</v>
      </c>
      <c r="Q1290" s="53">
        <v>0</v>
      </c>
      <c r="R1290" s="53">
        <v>0</v>
      </c>
      <c r="S1290" s="3" t="s">
        <v>72</v>
      </c>
      <c r="T1290" s="3" t="s">
        <v>41</v>
      </c>
      <c r="U1290" s="3" t="s">
        <v>42</v>
      </c>
      <c r="V1290" s="3" t="s">
        <v>41</v>
      </c>
      <c r="W1290" s="3" t="s">
        <v>33</v>
      </c>
      <c r="X1290" s="3" t="s">
        <v>43</v>
      </c>
      <c r="Y1290" s="3" t="s">
        <v>35</v>
      </c>
      <c r="Z1290" s="54">
        <v>45488</v>
      </c>
      <c r="AA1290" s="54">
        <v>45869</v>
      </c>
      <c r="AB1290" s="3" t="s">
        <v>36</v>
      </c>
      <c r="AC1290" s="53">
        <v>5500000</v>
      </c>
      <c r="AD1290" s="3" t="s">
        <v>42</v>
      </c>
      <c r="AE1290" s="3" t="s">
        <v>45</v>
      </c>
    </row>
    <row r="1291" spans="1:31" x14ac:dyDescent="0.3">
      <c r="A1291" s="3" t="s">
        <v>2805</v>
      </c>
      <c r="B1291" s="3" t="s">
        <v>2806</v>
      </c>
      <c r="C1291" s="3" t="s">
        <v>1854</v>
      </c>
      <c r="D1291" s="53">
        <v>4300000</v>
      </c>
      <c r="E1291" s="53">
        <v>4300000</v>
      </c>
      <c r="F1291" s="53">
        <v>466982.67</v>
      </c>
      <c r="G1291" s="53">
        <v>0</v>
      </c>
      <c r="H1291" s="53">
        <v>0</v>
      </c>
      <c r="I1291" s="53">
        <v>3571053.46</v>
      </c>
      <c r="J1291" s="53">
        <v>83.047754883720927</v>
      </c>
      <c r="K1291" s="53">
        <v>0</v>
      </c>
      <c r="L1291" s="53">
        <v>0</v>
      </c>
      <c r="M1291" s="53">
        <v>2843694.08</v>
      </c>
      <c r="N1291" s="53">
        <v>727359.38</v>
      </c>
      <c r="O1291" s="53">
        <v>4038036.13</v>
      </c>
      <c r="P1291" s="53">
        <v>0</v>
      </c>
      <c r="Q1291" s="53">
        <v>0</v>
      </c>
      <c r="R1291" s="53">
        <v>0</v>
      </c>
      <c r="S1291" s="3" t="s">
        <v>72</v>
      </c>
      <c r="T1291" s="3" t="s">
        <v>41</v>
      </c>
      <c r="U1291" s="3" t="s">
        <v>42</v>
      </c>
      <c r="V1291" s="3" t="s">
        <v>41</v>
      </c>
      <c r="W1291" s="3" t="s">
        <v>33</v>
      </c>
      <c r="X1291" s="3" t="s">
        <v>43</v>
      </c>
      <c r="Y1291" s="3" t="s">
        <v>35</v>
      </c>
      <c r="Z1291" s="54">
        <v>45489</v>
      </c>
      <c r="AA1291" s="54">
        <v>45869</v>
      </c>
      <c r="AB1291" s="3" t="s">
        <v>36</v>
      </c>
      <c r="AC1291" s="53">
        <v>4300000</v>
      </c>
      <c r="AD1291" s="3" t="s">
        <v>42</v>
      </c>
      <c r="AE1291" s="3" t="s">
        <v>45</v>
      </c>
    </row>
    <row r="1292" spans="1:31" x14ac:dyDescent="0.3">
      <c r="A1292" s="3" t="s">
        <v>3110</v>
      </c>
      <c r="B1292" s="3" t="s">
        <v>3111</v>
      </c>
      <c r="C1292" s="3" t="s">
        <v>1854</v>
      </c>
      <c r="D1292" s="53">
        <v>5300000</v>
      </c>
      <c r="E1292" s="53">
        <v>5300000</v>
      </c>
      <c r="F1292" s="53">
        <v>51529.01</v>
      </c>
      <c r="G1292" s="53">
        <v>0</v>
      </c>
      <c r="H1292" s="53">
        <v>0</v>
      </c>
      <c r="I1292" s="53">
        <v>3571001.72</v>
      </c>
      <c r="J1292" s="53">
        <v>67.377390943396236</v>
      </c>
      <c r="K1292" s="53">
        <v>0</v>
      </c>
      <c r="L1292" s="53">
        <v>0</v>
      </c>
      <c r="M1292" s="53">
        <v>3271001.64</v>
      </c>
      <c r="N1292" s="53">
        <v>300000.08</v>
      </c>
      <c r="O1292" s="53">
        <v>3622530.73</v>
      </c>
      <c r="P1292" s="53">
        <v>0</v>
      </c>
      <c r="Q1292" s="53">
        <v>0</v>
      </c>
      <c r="R1292" s="53">
        <v>0</v>
      </c>
      <c r="S1292" s="3" t="s">
        <v>72</v>
      </c>
      <c r="T1292" s="3" t="s">
        <v>41</v>
      </c>
      <c r="U1292" s="3" t="s">
        <v>42</v>
      </c>
      <c r="V1292" s="3" t="s">
        <v>41</v>
      </c>
      <c r="W1292" s="3" t="s">
        <v>33</v>
      </c>
      <c r="X1292" s="3" t="s">
        <v>43</v>
      </c>
      <c r="Y1292" s="3" t="s">
        <v>35</v>
      </c>
      <c r="Z1292" s="54">
        <v>45650</v>
      </c>
      <c r="AA1292" s="54">
        <v>46022</v>
      </c>
      <c r="AB1292" s="3" t="s">
        <v>36</v>
      </c>
      <c r="AC1292" s="53">
        <v>5300000</v>
      </c>
      <c r="AD1292" s="3" t="s">
        <v>42</v>
      </c>
      <c r="AE1292" s="3" t="s">
        <v>45</v>
      </c>
    </row>
    <row r="1293" spans="1:31" x14ac:dyDescent="0.3">
      <c r="A1293" s="3" t="s">
        <v>2715</v>
      </c>
      <c r="B1293" s="3" t="s">
        <v>2716</v>
      </c>
      <c r="C1293" s="3" t="s">
        <v>1853</v>
      </c>
      <c r="D1293" s="53">
        <v>4600000</v>
      </c>
      <c r="E1293" s="53">
        <v>4600000</v>
      </c>
      <c r="F1293" s="53">
        <v>0</v>
      </c>
      <c r="G1293" s="53">
        <v>0</v>
      </c>
      <c r="H1293" s="53">
        <v>0</v>
      </c>
      <c r="I1293" s="53">
        <v>3219763.06</v>
      </c>
      <c r="J1293" s="53">
        <v>69.994849130434787</v>
      </c>
      <c r="K1293" s="53">
        <v>0</v>
      </c>
      <c r="L1293" s="53">
        <v>0</v>
      </c>
      <c r="M1293" s="53">
        <v>3219763.06</v>
      </c>
      <c r="N1293" s="53">
        <v>0</v>
      </c>
      <c r="O1293" s="53">
        <v>3219763.06</v>
      </c>
      <c r="P1293" s="53">
        <v>0</v>
      </c>
      <c r="Q1293" s="53">
        <v>0</v>
      </c>
      <c r="R1293" s="53">
        <v>0</v>
      </c>
      <c r="S1293" s="3" t="s">
        <v>391</v>
      </c>
      <c r="T1293" s="3" t="s">
        <v>31</v>
      </c>
      <c r="U1293" s="3" t="s">
        <v>32</v>
      </c>
      <c r="V1293" s="3" t="s">
        <v>31</v>
      </c>
      <c r="W1293" s="3" t="s">
        <v>33</v>
      </c>
      <c r="X1293" s="3" t="s">
        <v>34</v>
      </c>
      <c r="Y1293" s="3" t="s">
        <v>35</v>
      </c>
      <c r="Z1293" s="54">
        <v>45489</v>
      </c>
      <c r="AA1293" s="54">
        <v>46112</v>
      </c>
      <c r="AB1293" s="3" t="s">
        <v>36</v>
      </c>
      <c r="AC1293" s="53">
        <v>4600000</v>
      </c>
      <c r="AD1293" s="3" t="s">
        <v>32</v>
      </c>
      <c r="AE1293" s="3" t="s">
        <v>45</v>
      </c>
    </row>
    <row r="1294" spans="1:31" x14ac:dyDescent="0.3">
      <c r="A1294" s="3" t="s">
        <v>2717</v>
      </c>
      <c r="B1294" s="3" t="s">
        <v>2718</v>
      </c>
      <c r="C1294" s="3" t="s">
        <v>1856</v>
      </c>
      <c r="D1294" s="53">
        <v>2900000</v>
      </c>
      <c r="E1294" s="53">
        <v>2900000</v>
      </c>
      <c r="F1294" s="53">
        <v>0</v>
      </c>
      <c r="G1294" s="53">
        <v>0</v>
      </c>
      <c r="H1294" s="53">
        <v>0</v>
      </c>
      <c r="I1294" s="53">
        <v>2888637.7</v>
      </c>
      <c r="J1294" s="53">
        <v>99.608196551724149</v>
      </c>
      <c r="K1294" s="53">
        <v>0</v>
      </c>
      <c r="L1294" s="53">
        <v>0</v>
      </c>
      <c r="M1294" s="53">
        <v>2888637.7</v>
      </c>
      <c r="N1294" s="53">
        <v>0</v>
      </c>
      <c r="O1294" s="53">
        <v>2888637.7</v>
      </c>
      <c r="P1294" s="53">
        <v>0</v>
      </c>
      <c r="Q1294" s="53">
        <v>0</v>
      </c>
      <c r="R1294" s="53">
        <v>0</v>
      </c>
      <c r="S1294" s="3" t="s">
        <v>1784</v>
      </c>
      <c r="T1294" s="3" t="s">
        <v>76</v>
      </c>
      <c r="U1294" s="3" t="s">
        <v>77</v>
      </c>
      <c r="V1294" s="3" t="s">
        <v>76</v>
      </c>
      <c r="W1294" s="3" t="s">
        <v>33</v>
      </c>
      <c r="X1294" s="3" t="s">
        <v>78</v>
      </c>
      <c r="Y1294" s="3" t="s">
        <v>35</v>
      </c>
      <c r="Z1294" s="54">
        <v>45383</v>
      </c>
      <c r="AA1294" s="54">
        <v>46112</v>
      </c>
      <c r="AB1294" s="3" t="s">
        <v>36</v>
      </c>
      <c r="AC1294" s="53">
        <v>2900000</v>
      </c>
      <c r="AD1294" s="3" t="s">
        <v>77</v>
      </c>
      <c r="AE1294" s="3" t="s">
        <v>37</v>
      </c>
    </row>
    <row r="1295" spans="1:31" x14ac:dyDescent="0.3">
      <c r="A1295" s="3" t="s">
        <v>2719</v>
      </c>
      <c r="B1295" s="3" t="s">
        <v>2720</v>
      </c>
      <c r="C1295" s="3" t="s">
        <v>1856</v>
      </c>
      <c r="D1295" s="53">
        <v>5500000</v>
      </c>
      <c r="E1295" s="53">
        <v>5500000</v>
      </c>
      <c r="F1295" s="53">
        <v>0</v>
      </c>
      <c r="G1295" s="53">
        <v>0</v>
      </c>
      <c r="H1295" s="53">
        <v>0</v>
      </c>
      <c r="I1295" s="53">
        <v>5494069.9900000002</v>
      </c>
      <c r="J1295" s="53">
        <v>99.892181636363645</v>
      </c>
      <c r="K1295" s="53">
        <v>0</v>
      </c>
      <c r="L1295" s="53">
        <v>0</v>
      </c>
      <c r="M1295" s="53">
        <v>5494069.9900000002</v>
      </c>
      <c r="N1295" s="53">
        <v>0</v>
      </c>
      <c r="O1295" s="53">
        <v>5494069.9900000002</v>
      </c>
      <c r="P1295" s="53">
        <v>0</v>
      </c>
      <c r="Q1295" s="53">
        <v>0</v>
      </c>
      <c r="R1295" s="53">
        <v>0</v>
      </c>
      <c r="S1295" s="3" t="s">
        <v>1784</v>
      </c>
      <c r="T1295" s="3" t="s">
        <v>76</v>
      </c>
      <c r="U1295" s="3" t="s">
        <v>77</v>
      </c>
      <c r="V1295" s="3" t="s">
        <v>76</v>
      </c>
      <c r="W1295" s="3" t="s">
        <v>33</v>
      </c>
      <c r="X1295" s="3" t="s">
        <v>78</v>
      </c>
      <c r="Y1295" s="3" t="s">
        <v>35</v>
      </c>
      <c r="Z1295" s="54">
        <v>45383</v>
      </c>
      <c r="AA1295" s="54">
        <v>46112</v>
      </c>
      <c r="AB1295" s="3" t="s">
        <v>36</v>
      </c>
      <c r="AC1295" s="53">
        <v>5500000</v>
      </c>
      <c r="AD1295" s="3" t="s">
        <v>77</v>
      </c>
      <c r="AE1295" s="3" t="s">
        <v>37</v>
      </c>
    </row>
    <row r="1296" spans="1:31" x14ac:dyDescent="0.3">
      <c r="A1296" s="3" t="s">
        <v>2721</v>
      </c>
      <c r="B1296" s="3" t="s">
        <v>2722</v>
      </c>
      <c r="C1296" s="3" t="s">
        <v>1856</v>
      </c>
      <c r="D1296" s="53">
        <v>1500000</v>
      </c>
      <c r="E1296" s="53">
        <v>1500000</v>
      </c>
      <c r="F1296" s="53">
        <v>0</v>
      </c>
      <c r="G1296" s="53">
        <v>0</v>
      </c>
      <c r="H1296" s="53">
        <v>0</v>
      </c>
      <c r="I1296" s="53">
        <v>1488420.37</v>
      </c>
      <c r="J1296" s="53">
        <v>99.22802466666667</v>
      </c>
      <c r="K1296" s="53">
        <v>0</v>
      </c>
      <c r="L1296" s="53">
        <v>0</v>
      </c>
      <c r="M1296" s="53">
        <v>1488420.37</v>
      </c>
      <c r="N1296" s="53">
        <v>0</v>
      </c>
      <c r="O1296" s="53">
        <v>1488420.37</v>
      </c>
      <c r="P1296" s="53">
        <v>0</v>
      </c>
      <c r="Q1296" s="53">
        <v>0</v>
      </c>
      <c r="R1296" s="53">
        <v>0</v>
      </c>
      <c r="S1296" s="3" t="s">
        <v>1784</v>
      </c>
      <c r="T1296" s="3" t="s">
        <v>76</v>
      </c>
      <c r="U1296" s="3" t="s">
        <v>77</v>
      </c>
      <c r="V1296" s="3" t="s">
        <v>76</v>
      </c>
      <c r="W1296" s="3" t="s">
        <v>33</v>
      </c>
      <c r="X1296" s="3" t="s">
        <v>78</v>
      </c>
      <c r="Y1296" s="3" t="s">
        <v>35</v>
      </c>
      <c r="Z1296" s="54">
        <v>45383</v>
      </c>
      <c r="AA1296" s="54">
        <v>46112</v>
      </c>
      <c r="AB1296" s="3" t="s">
        <v>36</v>
      </c>
      <c r="AC1296" s="53">
        <v>1500000</v>
      </c>
      <c r="AD1296" s="3" t="s">
        <v>77</v>
      </c>
      <c r="AE1296" s="3" t="s">
        <v>37</v>
      </c>
    </row>
    <row r="1297" spans="1:31" x14ac:dyDescent="0.3">
      <c r="A1297" s="3" t="s">
        <v>2723</v>
      </c>
      <c r="B1297" s="3" t="s">
        <v>2724</v>
      </c>
      <c r="C1297" s="3" t="s">
        <v>1853</v>
      </c>
      <c r="D1297" s="53">
        <v>7800000</v>
      </c>
      <c r="E1297" s="53">
        <v>7800000</v>
      </c>
      <c r="F1297" s="53">
        <v>727113.92</v>
      </c>
      <c r="G1297" s="53">
        <v>0</v>
      </c>
      <c r="H1297" s="53">
        <v>0</v>
      </c>
      <c r="I1297" s="53">
        <v>6039265.4000000004</v>
      </c>
      <c r="J1297" s="53">
        <v>77.426479487179492</v>
      </c>
      <c r="K1297" s="53">
        <v>0</v>
      </c>
      <c r="L1297" s="53">
        <v>0</v>
      </c>
      <c r="M1297" s="53">
        <v>3411146</v>
      </c>
      <c r="N1297" s="53">
        <v>2628119.4</v>
      </c>
      <c r="O1297" s="53">
        <v>6766379.3200000003</v>
      </c>
      <c r="P1297" s="53">
        <v>0</v>
      </c>
      <c r="Q1297" s="53">
        <v>0</v>
      </c>
      <c r="R1297" s="53">
        <v>0</v>
      </c>
      <c r="S1297" s="3" t="s">
        <v>391</v>
      </c>
      <c r="T1297" s="3" t="s">
        <v>31</v>
      </c>
      <c r="U1297" s="3" t="s">
        <v>32</v>
      </c>
      <c r="V1297" s="3" t="s">
        <v>31</v>
      </c>
      <c r="W1297" s="3" t="s">
        <v>33</v>
      </c>
      <c r="X1297" s="3" t="s">
        <v>34</v>
      </c>
      <c r="Y1297" s="3" t="s">
        <v>35</v>
      </c>
      <c r="Z1297" s="54">
        <v>45490</v>
      </c>
      <c r="AA1297" s="54">
        <v>46112</v>
      </c>
      <c r="AB1297" s="3" t="s">
        <v>36</v>
      </c>
      <c r="AC1297" s="53">
        <v>7800000</v>
      </c>
      <c r="AD1297" s="3" t="s">
        <v>32</v>
      </c>
      <c r="AE1297" s="3" t="s">
        <v>45</v>
      </c>
    </row>
    <row r="1298" spans="1:31" x14ac:dyDescent="0.3">
      <c r="A1298" s="3" t="s">
        <v>2737</v>
      </c>
      <c r="B1298" s="3" t="s">
        <v>2738</v>
      </c>
      <c r="C1298" s="3" t="s">
        <v>1859</v>
      </c>
      <c r="D1298" s="53">
        <v>4300000</v>
      </c>
      <c r="E1298" s="53">
        <v>4300000</v>
      </c>
      <c r="F1298" s="53">
        <v>4038273.3</v>
      </c>
      <c r="G1298" s="53">
        <v>0</v>
      </c>
      <c r="H1298" s="53">
        <v>0</v>
      </c>
      <c r="I1298" s="53">
        <v>52560.63</v>
      </c>
      <c r="J1298" s="53">
        <v>1.2223402325581394</v>
      </c>
      <c r="K1298" s="53">
        <v>0</v>
      </c>
      <c r="L1298" s="53">
        <v>0</v>
      </c>
      <c r="M1298" s="53">
        <v>0</v>
      </c>
      <c r="N1298" s="53">
        <v>52560.63</v>
      </c>
      <c r="O1298" s="53">
        <v>4090833.93</v>
      </c>
      <c r="P1298" s="53">
        <v>0</v>
      </c>
      <c r="Q1298" s="53">
        <v>0</v>
      </c>
      <c r="R1298" s="53">
        <v>0</v>
      </c>
      <c r="S1298" s="3" t="s">
        <v>1355</v>
      </c>
      <c r="T1298" s="3" t="s">
        <v>162</v>
      </c>
      <c r="U1298" s="3" t="s">
        <v>163</v>
      </c>
      <c r="V1298" s="3" t="s">
        <v>162</v>
      </c>
      <c r="W1298" s="3" t="s">
        <v>33</v>
      </c>
      <c r="X1298" s="3" t="s">
        <v>164</v>
      </c>
      <c r="Y1298" s="3" t="s">
        <v>35</v>
      </c>
      <c r="Z1298" s="54">
        <v>45383</v>
      </c>
      <c r="AA1298" s="54">
        <v>45930</v>
      </c>
      <c r="AB1298" s="3" t="s">
        <v>36</v>
      </c>
      <c r="AC1298" s="53">
        <v>4300000</v>
      </c>
      <c r="AD1298" s="3" t="s">
        <v>163</v>
      </c>
      <c r="AE1298" s="3" t="s">
        <v>45</v>
      </c>
    </row>
    <row r="1299" spans="1:31" x14ac:dyDescent="0.3">
      <c r="A1299" s="3" t="s">
        <v>2735</v>
      </c>
      <c r="B1299" s="3" t="s">
        <v>2736</v>
      </c>
      <c r="C1299" s="3" t="s">
        <v>1859</v>
      </c>
      <c r="D1299" s="53">
        <v>1400000</v>
      </c>
      <c r="E1299" s="53">
        <v>1400000</v>
      </c>
      <c r="F1299" s="53">
        <v>0</v>
      </c>
      <c r="G1299" s="53">
        <v>0</v>
      </c>
      <c r="H1299" s="53">
        <v>0</v>
      </c>
      <c r="I1299" s="53">
        <v>985442.83</v>
      </c>
      <c r="J1299" s="53">
        <v>70.388773571428572</v>
      </c>
      <c r="K1299" s="53">
        <v>0</v>
      </c>
      <c r="L1299" s="53">
        <v>0</v>
      </c>
      <c r="M1299" s="53">
        <v>985442.83</v>
      </c>
      <c r="N1299" s="53">
        <v>0</v>
      </c>
      <c r="O1299" s="53">
        <v>985442.83</v>
      </c>
      <c r="P1299" s="53">
        <v>0</v>
      </c>
      <c r="Q1299" s="53">
        <v>0</v>
      </c>
      <c r="R1299" s="53">
        <v>0</v>
      </c>
      <c r="S1299" s="3" t="s">
        <v>1355</v>
      </c>
      <c r="T1299" s="3" t="s">
        <v>162</v>
      </c>
      <c r="U1299" s="3" t="s">
        <v>163</v>
      </c>
      <c r="V1299" s="3" t="s">
        <v>162</v>
      </c>
      <c r="W1299" s="3" t="s">
        <v>33</v>
      </c>
      <c r="X1299" s="3" t="s">
        <v>164</v>
      </c>
      <c r="Y1299" s="3" t="s">
        <v>35</v>
      </c>
      <c r="Z1299" s="54">
        <v>45383</v>
      </c>
      <c r="AA1299" s="54">
        <v>45900</v>
      </c>
      <c r="AB1299" s="3" t="s">
        <v>36</v>
      </c>
      <c r="AC1299" s="53">
        <v>1400000</v>
      </c>
      <c r="AD1299" s="3" t="s">
        <v>163</v>
      </c>
      <c r="AE1299" s="3" t="s">
        <v>37</v>
      </c>
    </row>
    <row r="1300" spans="1:31" x14ac:dyDescent="0.3">
      <c r="A1300" s="3" t="s">
        <v>2725</v>
      </c>
      <c r="B1300" s="3" t="s">
        <v>2726</v>
      </c>
      <c r="C1300" s="3" t="s">
        <v>1860</v>
      </c>
      <c r="D1300" s="53">
        <v>11200000</v>
      </c>
      <c r="E1300" s="53">
        <v>11200000</v>
      </c>
      <c r="F1300" s="53">
        <v>22361.72</v>
      </c>
      <c r="G1300" s="53">
        <v>519350.01</v>
      </c>
      <c r="H1300" s="53">
        <v>519350.01</v>
      </c>
      <c r="I1300" s="53">
        <v>11076309.93</v>
      </c>
      <c r="J1300" s="53">
        <v>98.895624374999997</v>
      </c>
      <c r="K1300" s="53">
        <v>0</v>
      </c>
      <c r="L1300" s="53">
        <v>0</v>
      </c>
      <c r="M1300" s="53">
        <v>0</v>
      </c>
      <c r="N1300" s="53">
        <v>10556959.92</v>
      </c>
      <c r="O1300" s="53">
        <v>11098671.65</v>
      </c>
      <c r="P1300" s="53">
        <v>0</v>
      </c>
      <c r="Q1300" s="53">
        <v>0</v>
      </c>
      <c r="R1300" s="53">
        <v>0</v>
      </c>
      <c r="S1300" s="3" t="s">
        <v>111</v>
      </c>
      <c r="T1300" s="3" t="s">
        <v>112</v>
      </c>
      <c r="U1300" s="3" t="s">
        <v>113</v>
      </c>
      <c r="V1300" s="3" t="s">
        <v>112</v>
      </c>
      <c r="W1300" s="3" t="s">
        <v>33</v>
      </c>
      <c r="X1300" s="3" t="s">
        <v>114</v>
      </c>
      <c r="Y1300" s="3" t="s">
        <v>44</v>
      </c>
      <c r="Z1300" s="54">
        <v>45492</v>
      </c>
      <c r="AA1300" s="54">
        <v>46387</v>
      </c>
      <c r="AB1300" s="3" t="s">
        <v>36</v>
      </c>
      <c r="AC1300" s="53">
        <v>11200000</v>
      </c>
      <c r="AD1300" s="3" t="s">
        <v>113</v>
      </c>
      <c r="AE1300" s="3" t="s">
        <v>45</v>
      </c>
    </row>
    <row r="1301" spans="1:31" x14ac:dyDescent="0.3">
      <c r="A1301" s="3" t="s">
        <v>2775</v>
      </c>
      <c r="B1301" s="3" t="s">
        <v>2776</v>
      </c>
      <c r="C1301" s="3" t="s">
        <v>1854</v>
      </c>
      <c r="D1301" s="53">
        <v>3100000</v>
      </c>
      <c r="E1301" s="53">
        <v>3100000</v>
      </c>
      <c r="F1301" s="53">
        <v>0</v>
      </c>
      <c r="G1301" s="53">
        <v>0</v>
      </c>
      <c r="H1301" s="53">
        <v>0</v>
      </c>
      <c r="I1301" s="53">
        <v>3099553.38</v>
      </c>
      <c r="J1301" s="53">
        <v>99.985592903225808</v>
      </c>
      <c r="K1301" s="53">
        <v>0</v>
      </c>
      <c r="L1301" s="53">
        <v>0</v>
      </c>
      <c r="M1301" s="53">
        <v>3099553.38</v>
      </c>
      <c r="N1301" s="53">
        <v>0</v>
      </c>
      <c r="O1301" s="53">
        <v>3099553.38</v>
      </c>
      <c r="P1301" s="53">
        <v>0</v>
      </c>
      <c r="Q1301" s="53">
        <v>0</v>
      </c>
      <c r="R1301" s="53">
        <v>0</v>
      </c>
      <c r="S1301" s="3" t="s">
        <v>72</v>
      </c>
      <c r="T1301" s="3" t="s">
        <v>41</v>
      </c>
      <c r="U1301" s="3" t="s">
        <v>42</v>
      </c>
      <c r="V1301" s="3" t="s">
        <v>41</v>
      </c>
      <c r="W1301" s="3" t="s">
        <v>33</v>
      </c>
      <c r="X1301" s="3" t="s">
        <v>43</v>
      </c>
      <c r="Y1301" s="3" t="s">
        <v>35</v>
      </c>
      <c r="Z1301" s="54">
        <v>45495</v>
      </c>
      <c r="AA1301" s="54">
        <v>45869</v>
      </c>
      <c r="AB1301" s="3" t="s">
        <v>36</v>
      </c>
      <c r="AC1301" s="53">
        <v>3100000</v>
      </c>
      <c r="AD1301" s="3" t="s">
        <v>42</v>
      </c>
      <c r="AE1301" s="3" t="s">
        <v>37</v>
      </c>
    </row>
    <row r="1302" spans="1:31" x14ac:dyDescent="0.3">
      <c r="A1302" s="3" t="s">
        <v>2727</v>
      </c>
      <c r="B1302" s="3" t="s">
        <v>2728</v>
      </c>
      <c r="C1302" s="3" t="s">
        <v>1857</v>
      </c>
      <c r="D1302" s="53">
        <v>10000000</v>
      </c>
      <c r="E1302" s="53">
        <v>10000000</v>
      </c>
      <c r="F1302" s="53">
        <v>68599.259999999995</v>
      </c>
      <c r="G1302" s="53">
        <v>148909.76000000001</v>
      </c>
      <c r="H1302" s="53">
        <v>148909.76000000001</v>
      </c>
      <c r="I1302" s="53">
        <v>5291766.6900000004</v>
      </c>
      <c r="J1302" s="53">
        <v>52.917666900000008</v>
      </c>
      <c r="K1302" s="53">
        <v>0</v>
      </c>
      <c r="L1302" s="53">
        <v>0</v>
      </c>
      <c r="M1302" s="53">
        <v>0</v>
      </c>
      <c r="N1302" s="53">
        <v>5142856.93</v>
      </c>
      <c r="O1302" s="53">
        <v>5360365.95</v>
      </c>
      <c r="P1302" s="53">
        <v>0</v>
      </c>
      <c r="Q1302" s="53">
        <v>0</v>
      </c>
      <c r="R1302" s="53">
        <v>0</v>
      </c>
      <c r="S1302" s="3" t="s">
        <v>2156</v>
      </c>
      <c r="T1302" s="3" t="s">
        <v>100</v>
      </c>
      <c r="U1302" s="3" t="s">
        <v>101</v>
      </c>
      <c r="V1302" s="3" t="s">
        <v>100</v>
      </c>
      <c r="W1302" s="3" t="s">
        <v>33</v>
      </c>
      <c r="X1302" s="3" t="s">
        <v>102</v>
      </c>
      <c r="Y1302" s="3" t="s">
        <v>44</v>
      </c>
      <c r="Z1302" s="54">
        <v>45495</v>
      </c>
      <c r="AA1302" s="54">
        <v>45838</v>
      </c>
      <c r="AB1302" s="3" t="s">
        <v>36</v>
      </c>
      <c r="AC1302" s="53">
        <v>10000000</v>
      </c>
      <c r="AD1302" s="3" t="s">
        <v>101</v>
      </c>
      <c r="AE1302" s="3" t="s">
        <v>45</v>
      </c>
    </row>
    <row r="1303" spans="1:31" x14ac:dyDescent="0.3">
      <c r="A1303" s="3" t="s">
        <v>2731</v>
      </c>
      <c r="B1303" s="3" t="s">
        <v>2732</v>
      </c>
      <c r="C1303" s="3" t="s">
        <v>1854</v>
      </c>
      <c r="D1303" s="53">
        <v>3900000</v>
      </c>
      <c r="E1303" s="53">
        <v>3900000</v>
      </c>
      <c r="F1303" s="53">
        <v>0</v>
      </c>
      <c r="G1303" s="53">
        <v>0</v>
      </c>
      <c r="H1303" s="53">
        <v>0</v>
      </c>
      <c r="I1303" s="53">
        <v>3858820.56</v>
      </c>
      <c r="J1303" s="53">
        <v>98.944116923076919</v>
      </c>
      <c r="K1303" s="53">
        <v>0</v>
      </c>
      <c r="L1303" s="53">
        <v>0</v>
      </c>
      <c r="M1303" s="53">
        <v>3858820.56</v>
      </c>
      <c r="N1303" s="53">
        <v>0</v>
      </c>
      <c r="O1303" s="53">
        <v>3858820.56</v>
      </c>
      <c r="P1303" s="53">
        <v>0</v>
      </c>
      <c r="Q1303" s="53">
        <v>0</v>
      </c>
      <c r="R1303" s="53">
        <v>0</v>
      </c>
      <c r="S1303" s="3" t="s">
        <v>72</v>
      </c>
      <c r="T1303" s="3" t="s">
        <v>41</v>
      </c>
      <c r="U1303" s="3" t="s">
        <v>42</v>
      </c>
      <c r="V1303" s="3" t="s">
        <v>41</v>
      </c>
      <c r="W1303" s="3" t="s">
        <v>33</v>
      </c>
      <c r="X1303" s="3" t="s">
        <v>43</v>
      </c>
      <c r="Y1303" s="3" t="s">
        <v>35</v>
      </c>
      <c r="Z1303" s="54">
        <v>45495</v>
      </c>
      <c r="AA1303" s="54">
        <v>45869</v>
      </c>
      <c r="AB1303" s="3" t="s">
        <v>36</v>
      </c>
      <c r="AC1303" s="53">
        <v>3900000</v>
      </c>
      <c r="AD1303" s="3" t="s">
        <v>42</v>
      </c>
      <c r="AE1303" s="3" t="s">
        <v>37</v>
      </c>
    </row>
    <row r="1304" spans="1:31" x14ac:dyDescent="0.3">
      <c r="A1304" s="3" t="s">
        <v>2739</v>
      </c>
      <c r="B1304" s="3" t="s">
        <v>2740</v>
      </c>
      <c r="C1304" s="3" t="s">
        <v>1855</v>
      </c>
      <c r="D1304" s="53">
        <v>1200000</v>
      </c>
      <c r="E1304" s="53">
        <v>1200000</v>
      </c>
      <c r="F1304" s="53">
        <v>0</v>
      </c>
      <c r="G1304" s="53">
        <v>0</v>
      </c>
      <c r="H1304" s="53">
        <v>0</v>
      </c>
      <c r="I1304" s="53">
        <v>1169383.1100000001</v>
      </c>
      <c r="J1304" s="53">
        <v>97.448592500000004</v>
      </c>
      <c r="K1304" s="53">
        <v>0</v>
      </c>
      <c r="L1304" s="53">
        <v>0</v>
      </c>
      <c r="M1304" s="53">
        <v>1169383.1100000001</v>
      </c>
      <c r="N1304" s="53">
        <v>0</v>
      </c>
      <c r="O1304" s="53">
        <v>1169383.1100000001</v>
      </c>
      <c r="P1304" s="53">
        <v>0</v>
      </c>
      <c r="Q1304" s="53">
        <v>0</v>
      </c>
      <c r="R1304" s="53">
        <v>0</v>
      </c>
      <c r="S1304" s="3" t="s">
        <v>286</v>
      </c>
      <c r="T1304" s="3" t="s">
        <v>57</v>
      </c>
      <c r="U1304" s="3" t="s">
        <v>58</v>
      </c>
      <c r="V1304" s="3" t="s">
        <v>57</v>
      </c>
      <c r="W1304" s="3" t="s">
        <v>33</v>
      </c>
      <c r="X1304" s="3" t="s">
        <v>59</v>
      </c>
      <c r="Y1304" s="3" t="s">
        <v>44</v>
      </c>
      <c r="Z1304" s="54">
        <v>45496</v>
      </c>
      <c r="AA1304" s="54">
        <v>46022</v>
      </c>
      <c r="AB1304" s="3" t="s">
        <v>36</v>
      </c>
      <c r="AC1304" s="53">
        <v>1200000</v>
      </c>
      <c r="AD1304" s="3" t="s">
        <v>58</v>
      </c>
      <c r="AE1304" s="3" t="s">
        <v>37</v>
      </c>
    </row>
    <row r="1305" spans="1:31" x14ac:dyDescent="0.3">
      <c r="A1305" s="3" t="s">
        <v>2741</v>
      </c>
      <c r="B1305" s="3" t="s">
        <v>2742</v>
      </c>
      <c r="C1305" s="3" t="s">
        <v>1855</v>
      </c>
      <c r="D1305" s="53">
        <v>1</v>
      </c>
      <c r="E1305" s="53">
        <v>1</v>
      </c>
      <c r="F1305" s="53">
        <v>0</v>
      </c>
      <c r="G1305" s="53">
        <v>0</v>
      </c>
      <c r="H1305" s="53">
        <v>0</v>
      </c>
      <c r="I1305" s="53">
        <v>0</v>
      </c>
      <c r="J1305" s="53">
        <v>0</v>
      </c>
      <c r="K1305" s="53">
        <v>0</v>
      </c>
      <c r="L1305" s="53">
        <v>0</v>
      </c>
      <c r="M1305" s="53">
        <v>0</v>
      </c>
      <c r="N1305" s="53">
        <v>0</v>
      </c>
      <c r="O1305" s="53">
        <v>0</v>
      </c>
      <c r="P1305" s="53">
        <v>0</v>
      </c>
      <c r="Q1305" s="53">
        <v>0</v>
      </c>
      <c r="R1305" s="53">
        <v>0</v>
      </c>
      <c r="S1305" s="3" t="s">
        <v>286</v>
      </c>
      <c r="T1305" s="3" t="s">
        <v>57</v>
      </c>
      <c r="U1305" s="3" t="s">
        <v>58</v>
      </c>
      <c r="V1305" s="3" t="s">
        <v>57</v>
      </c>
      <c r="W1305" s="3" t="s">
        <v>33</v>
      </c>
      <c r="X1305" s="3" t="s">
        <v>59</v>
      </c>
      <c r="Y1305" s="3" t="s">
        <v>35</v>
      </c>
      <c r="Z1305" s="54">
        <v>45496</v>
      </c>
      <c r="AA1305" s="54">
        <v>46022</v>
      </c>
      <c r="AB1305" s="3" t="s">
        <v>36</v>
      </c>
      <c r="AC1305" s="53">
        <v>190000</v>
      </c>
      <c r="AD1305" s="3" t="s">
        <v>58</v>
      </c>
      <c r="AE1305" s="3" t="s">
        <v>37</v>
      </c>
    </row>
    <row r="1306" spans="1:31" x14ac:dyDescent="0.3">
      <c r="A1306" s="3" t="s">
        <v>2749</v>
      </c>
      <c r="B1306" s="3" t="s">
        <v>2750</v>
      </c>
      <c r="C1306" s="3" t="s">
        <v>1859</v>
      </c>
      <c r="D1306" s="53">
        <v>2400000</v>
      </c>
      <c r="E1306" s="53">
        <v>2400000</v>
      </c>
      <c r="F1306" s="53">
        <v>2108609.1800000002</v>
      </c>
      <c r="G1306" s="53">
        <v>0</v>
      </c>
      <c r="H1306" s="53">
        <v>0</v>
      </c>
      <c r="I1306" s="53">
        <v>174973.84</v>
      </c>
      <c r="J1306" s="53">
        <v>7.2905766666666665</v>
      </c>
      <c r="K1306" s="53">
        <v>0</v>
      </c>
      <c r="L1306" s="53">
        <v>0</v>
      </c>
      <c r="M1306" s="53">
        <v>0</v>
      </c>
      <c r="N1306" s="53">
        <v>174973.84</v>
      </c>
      <c r="O1306" s="53">
        <v>2283583.02</v>
      </c>
      <c r="P1306" s="53">
        <v>0</v>
      </c>
      <c r="Q1306" s="53">
        <v>0</v>
      </c>
      <c r="R1306" s="53">
        <v>0</v>
      </c>
      <c r="S1306" s="3" t="s">
        <v>1355</v>
      </c>
      <c r="T1306" s="3" t="s">
        <v>162</v>
      </c>
      <c r="U1306" s="3" t="s">
        <v>163</v>
      </c>
      <c r="V1306" s="3" t="s">
        <v>162</v>
      </c>
      <c r="W1306" s="3" t="s">
        <v>33</v>
      </c>
      <c r="X1306" s="3" t="s">
        <v>164</v>
      </c>
      <c r="Y1306" s="3" t="s">
        <v>35</v>
      </c>
      <c r="Z1306" s="54">
        <v>45383</v>
      </c>
      <c r="AA1306" s="54">
        <v>45900</v>
      </c>
      <c r="AB1306" s="3" t="s">
        <v>36</v>
      </c>
      <c r="AC1306" s="53">
        <v>2400000</v>
      </c>
      <c r="AD1306" s="3" t="s">
        <v>163</v>
      </c>
      <c r="AE1306" s="3" t="s">
        <v>45</v>
      </c>
    </row>
    <row r="1307" spans="1:31" x14ac:dyDescent="0.3">
      <c r="A1307" s="3" t="s">
        <v>2747</v>
      </c>
      <c r="B1307" s="3" t="s">
        <v>2748</v>
      </c>
      <c r="C1307" s="3" t="s">
        <v>1854</v>
      </c>
      <c r="D1307" s="53">
        <v>11400000</v>
      </c>
      <c r="E1307" s="53">
        <v>11400000</v>
      </c>
      <c r="F1307" s="53">
        <v>0</v>
      </c>
      <c r="G1307" s="53">
        <v>0</v>
      </c>
      <c r="H1307" s="53">
        <v>0</v>
      </c>
      <c r="I1307" s="53">
        <v>11289683.83</v>
      </c>
      <c r="J1307" s="53">
        <v>99.032314298245609</v>
      </c>
      <c r="K1307" s="53">
        <v>0</v>
      </c>
      <c r="L1307" s="53">
        <v>0</v>
      </c>
      <c r="M1307" s="53">
        <v>11289683.83</v>
      </c>
      <c r="N1307" s="53">
        <v>0</v>
      </c>
      <c r="O1307" s="53">
        <v>11289683.83</v>
      </c>
      <c r="P1307" s="53">
        <v>0</v>
      </c>
      <c r="Q1307" s="53">
        <v>0</v>
      </c>
      <c r="R1307" s="53">
        <v>0</v>
      </c>
      <c r="S1307" s="3" t="s">
        <v>72</v>
      </c>
      <c r="T1307" s="3" t="s">
        <v>41</v>
      </c>
      <c r="U1307" s="3" t="s">
        <v>42</v>
      </c>
      <c r="V1307" s="3" t="s">
        <v>41</v>
      </c>
      <c r="W1307" s="3" t="s">
        <v>33</v>
      </c>
      <c r="X1307" s="3" t="s">
        <v>43</v>
      </c>
      <c r="Y1307" s="3" t="s">
        <v>35</v>
      </c>
      <c r="Z1307" s="54">
        <v>45498</v>
      </c>
      <c r="AA1307" s="54">
        <v>45869</v>
      </c>
      <c r="AB1307" s="3" t="s">
        <v>36</v>
      </c>
      <c r="AC1307" s="53">
        <v>11400000</v>
      </c>
      <c r="AD1307" s="3" t="s">
        <v>42</v>
      </c>
      <c r="AE1307" s="3" t="s">
        <v>37</v>
      </c>
    </row>
    <row r="1308" spans="1:31" x14ac:dyDescent="0.3">
      <c r="A1308" s="3" t="s">
        <v>2751</v>
      </c>
      <c r="B1308" s="3" t="s">
        <v>2752</v>
      </c>
      <c r="C1308" s="3" t="s">
        <v>1854</v>
      </c>
      <c r="D1308" s="53">
        <v>5600000</v>
      </c>
      <c r="E1308" s="53">
        <v>5600000</v>
      </c>
      <c r="F1308" s="53">
        <v>0</v>
      </c>
      <c r="G1308" s="53">
        <v>0</v>
      </c>
      <c r="H1308" s="53">
        <v>0</v>
      </c>
      <c r="I1308" s="53">
        <v>5305434.7</v>
      </c>
      <c r="J1308" s="53">
        <v>94.73990535714286</v>
      </c>
      <c r="K1308" s="53">
        <v>0</v>
      </c>
      <c r="L1308" s="53">
        <v>0</v>
      </c>
      <c r="M1308" s="53">
        <v>5305434.7</v>
      </c>
      <c r="N1308" s="53">
        <v>0</v>
      </c>
      <c r="O1308" s="53">
        <v>5305434.7</v>
      </c>
      <c r="P1308" s="53">
        <v>0</v>
      </c>
      <c r="Q1308" s="53">
        <v>0</v>
      </c>
      <c r="R1308" s="53">
        <v>0</v>
      </c>
      <c r="S1308" s="3" t="s">
        <v>72</v>
      </c>
      <c r="T1308" s="3" t="s">
        <v>41</v>
      </c>
      <c r="U1308" s="3" t="s">
        <v>42</v>
      </c>
      <c r="V1308" s="3" t="s">
        <v>41</v>
      </c>
      <c r="W1308" s="3" t="s">
        <v>33</v>
      </c>
      <c r="X1308" s="3" t="s">
        <v>43</v>
      </c>
      <c r="Y1308" s="3" t="s">
        <v>35</v>
      </c>
      <c r="Z1308" s="54">
        <v>45499</v>
      </c>
      <c r="AA1308" s="54">
        <v>45869</v>
      </c>
      <c r="AB1308" s="3" t="s">
        <v>36</v>
      </c>
      <c r="AC1308" s="53">
        <v>3700000</v>
      </c>
      <c r="AD1308" s="3" t="s">
        <v>42</v>
      </c>
      <c r="AE1308" s="3" t="s">
        <v>37</v>
      </c>
    </row>
    <row r="1309" spans="1:31" x14ac:dyDescent="0.3">
      <c r="A1309" s="3" t="s">
        <v>2753</v>
      </c>
      <c r="B1309" s="3" t="s">
        <v>2754</v>
      </c>
      <c r="C1309" s="3" t="s">
        <v>1855</v>
      </c>
      <c r="D1309" s="53">
        <v>6339000</v>
      </c>
      <c r="E1309" s="53">
        <v>6339000</v>
      </c>
      <c r="F1309" s="53">
        <v>5603.08</v>
      </c>
      <c r="G1309" s="53">
        <v>0</v>
      </c>
      <c r="H1309" s="53">
        <v>0</v>
      </c>
      <c r="I1309" s="53">
        <v>6330914.2000000002</v>
      </c>
      <c r="J1309" s="53">
        <v>99.872443603091966</v>
      </c>
      <c r="K1309" s="53">
        <v>0</v>
      </c>
      <c r="L1309" s="53">
        <v>0</v>
      </c>
      <c r="M1309" s="53">
        <v>5977265.7300000004</v>
      </c>
      <c r="N1309" s="53">
        <v>353648.47</v>
      </c>
      <c r="O1309" s="53">
        <v>6336517.2800000003</v>
      </c>
      <c r="P1309" s="53">
        <v>0</v>
      </c>
      <c r="Q1309" s="53">
        <v>0</v>
      </c>
      <c r="R1309" s="53">
        <v>0</v>
      </c>
      <c r="S1309" s="3" t="s">
        <v>286</v>
      </c>
      <c r="T1309" s="3" t="s">
        <v>57</v>
      </c>
      <c r="U1309" s="3" t="s">
        <v>58</v>
      </c>
      <c r="V1309" s="3" t="s">
        <v>57</v>
      </c>
      <c r="W1309" s="3" t="s">
        <v>33</v>
      </c>
      <c r="X1309" s="3" t="s">
        <v>59</v>
      </c>
      <c r="Y1309" s="3" t="s">
        <v>35</v>
      </c>
      <c r="Z1309" s="54">
        <v>45502</v>
      </c>
      <c r="AA1309" s="54">
        <v>46112</v>
      </c>
      <c r="AB1309" s="3" t="s">
        <v>36</v>
      </c>
      <c r="AC1309" s="53">
        <v>6339000</v>
      </c>
      <c r="AD1309" s="3" t="s">
        <v>58</v>
      </c>
      <c r="AE1309" s="3" t="s">
        <v>45</v>
      </c>
    </row>
    <row r="1310" spans="1:31" x14ac:dyDescent="0.3">
      <c r="A1310" s="3" t="s">
        <v>2755</v>
      </c>
      <c r="B1310" s="3" t="s">
        <v>2756</v>
      </c>
      <c r="C1310" s="3" t="s">
        <v>1854</v>
      </c>
      <c r="D1310" s="53">
        <v>3000000</v>
      </c>
      <c r="E1310" s="53">
        <v>3000000</v>
      </c>
      <c r="F1310" s="53">
        <v>54386.19</v>
      </c>
      <c r="G1310" s="53">
        <v>0</v>
      </c>
      <c r="H1310" s="53">
        <v>0</v>
      </c>
      <c r="I1310" s="53">
        <v>1767846.9</v>
      </c>
      <c r="J1310" s="53">
        <v>58.928229999999999</v>
      </c>
      <c r="K1310" s="53">
        <v>0</v>
      </c>
      <c r="L1310" s="53">
        <v>0</v>
      </c>
      <c r="M1310" s="53">
        <v>1745243.91</v>
      </c>
      <c r="N1310" s="53">
        <v>22602.99</v>
      </c>
      <c r="O1310" s="53">
        <v>1822233.09</v>
      </c>
      <c r="P1310" s="53">
        <v>0</v>
      </c>
      <c r="Q1310" s="53">
        <v>0</v>
      </c>
      <c r="R1310" s="53">
        <v>0</v>
      </c>
      <c r="S1310" s="3" t="s">
        <v>72</v>
      </c>
      <c r="T1310" s="3" t="s">
        <v>41</v>
      </c>
      <c r="U1310" s="3" t="s">
        <v>42</v>
      </c>
      <c r="V1310" s="3" t="s">
        <v>41</v>
      </c>
      <c r="W1310" s="3" t="s">
        <v>33</v>
      </c>
      <c r="X1310" s="3" t="s">
        <v>43</v>
      </c>
      <c r="Y1310" s="3" t="s">
        <v>35</v>
      </c>
      <c r="Z1310" s="54">
        <v>45502</v>
      </c>
      <c r="AA1310" s="54">
        <v>45869</v>
      </c>
      <c r="AB1310" s="3" t="s">
        <v>36</v>
      </c>
      <c r="AC1310" s="53">
        <v>3000000</v>
      </c>
      <c r="AD1310" s="3" t="s">
        <v>42</v>
      </c>
      <c r="AE1310" s="3" t="s">
        <v>45</v>
      </c>
    </row>
    <row r="1311" spans="1:31" x14ac:dyDescent="0.3">
      <c r="A1311" s="3" t="s">
        <v>2759</v>
      </c>
      <c r="B1311" s="3" t="s">
        <v>2760</v>
      </c>
      <c r="C1311" s="3" t="s">
        <v>1858</v>
      </c>
      <c r="D1311" s="53">
        <v>1000000</v>
      </c>
      <c r="E1311" s="53">
        <v>1000000</v>
      </c>
      <c r="F1311" s="53">
        <v>747937.96</v>
      </c>
      <c r="G1311" s="53">
        <v>0</v>
      </c>
      <c r="H1311" s="53">
        <v>0</v>
      </c>
      <c r="I1311" s="53">
        <v>0</v>
      </c>
      <c r="J1311" s="53">
        <v>0</v>
      </c>
      <c r="K1311" s="53">
        <v>0</v>
      </c>
      <c r="L1311" s="53">
        <v>0</v>
      </c>
      <c r="M1311" s="53">
        <v>0</v>
      </c>
      <c r="N1311" s="53">
        <v>0</v>
      </c>
      <c r="O1311" s="53">
        <v>747937.96</v>
      </c>
      <c r="P1311" s="53">
        <v>0</v>
      </c>
      <c r="Q1311" s="53">
        <v>0</v>
      </c>
      <c r="R1311" s="53">
        <v>0</v>
      </c>
      <c r="S1311" s="3" t="s">
        <v>1231</v>
      </c>
      <c r="T1311" s="3" t="s">
        <v>51</v>
      </c>
      <c r="U1311" s="3" t="s">
        <v>52</v>
      </c>
      <c r="V1311" s="3" t="s">
        <v>51</v>
      </c>
      <c r="W1311" s="3" t="s">
        <v>33</v>
      </c>
      <c r="X1311" s="3" t="s">
        <v>53</v>
      </c>
      <c r="Y1311" s="3" t="s">
        <v>44</v>
      </c>
      <c r="Z1311" s="54">
        <v>45383</v>
      </c>
      <c r="AA1311" s="54">
        <v>46112</v>
      </c>
      <c r="AB1311" s="3" t="s">
        <v>36</v>
      </c>
      <c r="AC1311" s="53">
        <v>1000000</v>
      </c>
      <c r="AD1311" s="3" t="s">
        <v>52</v>
      </c>
      <c r="AE1311" s="3" t="s">
        <v>45</v>
      </c>
    </row>
    <row r="1312" spans="1:31" x14ac:dyDescent="0.3">
      <c r="A1312" s="3" t="s">
        <v>2761</v>
      </c>
      <c r="B1312" s="3" t="s">
        <v>2762</v>
      </c>
      <c r="C1312" s="3" t="s">
        <v>1858</v>
      </c>
      <c r="D1312" s="53">
        <v>2500000</v>
      </c>
      <c r="E1312" s="53">
        <v>2500000</v>
      </c>
      <c r="F1312" s="53">
        <v>826625.5</v>
      </c>
      <c r="G1312" s="53">
        <v>0</v>
      </c>
      <c r="H1312" s="53">
        <v>0</v>
      </c>
      <c r="I1312" s="53">
        <v>1409260.33</v>
      </c>
      <c r="J1312" s="53">
        <v>56.370413200000002</v>
      </c>
      <c r="K1312" s="53">
        <v>0</v>
      </c>
      <c r="L1312" s="53">
        <v>0</v>
      </c>
      <c r="M1312" s="53">
        <v>1357924</v>
      </c>
      <c r="N1312" s="53">
        <v>51336.33</v>
      </c>
      <c r="O1312" s="53">
        <v>2235885.83</v>
      </c>
      <c r="P1312" s="53">
        <v>0</v>
      </c>
      <c r="Q1312" s="53">
        <v>0</v>
      </c>
      <c r="R1312" s="53">
        <v>0</v>
      </c>
      <c r="S1312" s="3" t="s">
        <v>1231</v>
      </c>
      <c r="T1312" s="3" t="s">
        <v>51</v>
      </c>
      <c r="U1312" s="3" t="s">
        <v>52</v>
      </c>
      <c r="V1312" s="3" t="s">
        <v>51</v>
      </c>
      <c r="W1312" s="3" t="s">
        <v>33</v>
      </c>
      <c r="X1312" s="3" t="s">
        <v>53</v>
      </c>
      <c r="Y1312" s="3" t="s">
        <v>35</v>
      </c>
      <c r="Z1312" s="54">
        <v>45383</v>
      </c>
      <c r="AA1312" s="54">
        <v>46112</v>
      </c>
      <c r="AB1312" s="3" t="s">
        <v>36</v>
      </c>
      <c r="AC1312" s="53">
        <v>1</v>
      </c>
      <c r="AD1312" s="3" t="s">
        <v>52</v>
      </c>
      <c r="AE1312" s="3" t="s">
        <v>45</v>
      </c>
    </row>
    <row r="1313" spans="1:31" x14ac:dyDescent="0.3">
      <c r="A1313" s="3" t="s">
        <v>2757</v>
      </c>
      <c r="B1313" s="3" t="s">
        <v>2758</v>
      </c>
      <c r="C1313" s="3" t="s">
        <v>1853</v>
      </c>
      <c r="D1313" s="53">
        <v>2200000</v>
      </c>
      <c r="E1313" s="53">
        <v>2200000</v>
      </c>
      <c r="F1313" s="53">
        <v>83574.240000000005</v>
      </c>
      <c r="G1313" s="53">
        <v>0</v>
      </c>
      <c r="H1313" s="53">
        <v>0</v>
      </c>
      <c r="I1313" s="53">
        <v>2022617.32</v>
      </c>
      <c r="J1313" s="53">
        <v>91.937150909090917</v>
      </c>
      <c r="K1313" s="53">
        <v>0</v>
      </c>
      <c r="L1313" s="53">
        <v>0</v>
      </c>
      <c r="M1313" s="53">
        <v>651975.11</v>
      </c>
      <c r="N1313" s="53">
        <v>1370642.21</v>
      </c>
      <c r="O1313" s="53">
        <v>2106191.56</v>
      </c>
      <c r="P1313" s="53">
        <v>0</v>
      </c>
      <c r="Q1313" s="53">
        <v>0</v>
      </c>
      <c r="R1313" s="53">
        <v>0</v>
      </c>
      <c r="S1313" s="3" t="s">
        <v>391</v>
      </c>
      <c r="T1313" s="3" t="s">
        <v>31</v>
      </c>
      <c r="U1313" s="3" t="s">
        <v>32</v>
      </c>
      <c r="V1313" s="3" t="s">
        <v>31</v>
      </c>
      <c r="W1313" s="3" t="s">
        <v>33</v>
      </c>
      <c r="X1313" s="3" t="s">
        <v>34</v>
      </c>
      <c r="Y1313" s="3" t="s">
        <v>35</v>
      </c>
      <c r="Z1313" s="54">
        <v>45503</v>
      </c>
      <c r="AA1313" s="54">
        <v>46112</v>
      </c>
      <c r="AB1313" s="3" t="s">
        <v>36</v>
      </c>
      <c r="AC1313" s="53">
        <v>2200000</v>
      </c>
      <c r="AD1313" s="3" t="s">
        <v>32</v>
      </c>
      <c r="AE1313" s="3" t="s">
        <v>45</v>
      </c>
    </row>
    <row r="1314" spans="1:31" x14ac:dyDescent="0.3">
      <c r="A1314" s="3" t="s">
        <v>2769</v>
      </c>
      <c r="B1314" s="3" t="s">
        <v>2770</v>
      </c>
      <c r="C1314" s="3" t="s">
        <v>1860</v>
      </c>
      <c r="D1314" s="53">
        <v>1500000</v>
      </c>
      <c r="E1314" s="53">
        <v>1500000</v>
      </c>
      <c r="F1314" s="53">
        <v>0</v>
      </c>
      <c r="G1314" s="53">
        <v>0</v>
      </c>
      <c r="H1314" s="53">
        <v>0</v>
      </c>
      <c r="I1314" s="53">
        <v>1492940.85</v>
      </c>
      <c r="J1314" s="53">
        <v>99.529390000000006</v>
      </c>
      <c r="K1314" s="53">
        <v>0</v>
      </c>
      <c r="L1314" s="53">
        <v>0</v>
      </c>
      <c r="M1314" s="53">
        <v>1492940.85</v>
      </c>
      <c r="N1314" s="53">
        <v>0</v>
      </c>
      <c r="O1314" s="53">
        <v>1492940.85</v>
      </c>
      <c r="P1314" s="53">
        <v>0</v>
      </c>
      <c r="Q1314" s="53">
        <v>0</v>
      </c>
      <c r="R1314" s="53">
        <v>0</v>
      </c>
      <c r="S1314" s="3" t="s">
        <v>111</v>
      </c>
      <c r="T1314" s="3" t="s">
        <v>112</v>
      </c>
      <c r="U1314" s="3" t="s">
        <v>113</v>
      </c>
      <c r="V1314" s="3" t="s">
        <v>112</v>
      </c>
      <c r="W1314" s="3" t="s">
        <v>33</v>
      </c>
      <c r="X1314" s="3" t="s">
        <v>114</v>
      </c>
      <c r="Y1314" s="3" t="s">
        <v>86</v>
      </c>
      <c r="Z1314" s="54">
        <v>45504</v>
      </c>
      <c r="AA1314" s="54">
        <v>46112</v>
      </c>
      <c r="AB1314" s="3" t="s">
        <v>36</v>
      </c>
      <c r="AC1314" s="53">
        <v>1500000</v>
      </c>
      <c r="AD1314" s="3" t="s">
        <v>113</v>
      </c>
      <c r="AE1314" s="3" t="s">
        <v>37</v>
      </c>
    </row>
    <row r="1315" spans="1:31" x14ac:dyDescent="0.3">
      <c r="A1315" s="3" t="s">
        <v>2767</v>
      </c>
      <c r="B1315" s="3" t="s">
        <v>2768</v>
      </c>
      <c r="C1315" s="3" t="s">
        <v>1860</v>
      </c>
      <c r="D1315" s="53">
        <v>2700000</v>
      </c>
      <c r="E1315" s="53">
        <v>2700000</v>
      </c>
      <c r="F1315" s="53">
        <v>0</v>
      </c>
      <c r="G1315" s="53">
        <v>0</v>
      </c>
      <c r="H1315" s="53">
        <v>0</v>
      </c>
      <c r="I1315" s="53">
        <v>2163341.7000000002</v>
      </c>
      <c r="J1315" s="53">
        <v>80.123766666666668</v>
      </c>
      <c r="K1315" s="53">
        <v>0</v>
      </c>
      <c r="L1315" s="53">
        <v>0</v>
      </c>
      <c r="M1315" s="53">
        <v>2163341.7000000002</v>
      </c>
      <c r="N1315" s="53">
        <v>0</v>
      </c>
      <c r="O1315" s="53">
        <v>2163341.7000000002</v>
      </c>
      <c r="P1315" s="53">
        <v>0</v>
      </c>
      <c r="Q1315" s="53">
        <v>0</v>
      </c>
      <c r="R1315" s="53">
        <v>0</v>
      </c>
      <c r="S1315" s="3" t="s">
        <v>111</v>
      </c>
      <c r="T1315" s="3" t="s">
        <v>112</v>
      </c>
      <c r="U1315" s="3" t="s">
        <v>113</v>
      </c>
      <c r="V1315" s="3" t="s">
        <v>112</v>
      </c>
      <c r="W1315" s="3" t="s">
        <v>33</v>
      </c>
      <c r="X1315" s="3" t="s">
        <v>114</v>
      </c>
      <c r="Y1315" s="3" t="s">
        <v>35</v>
      </c>
      <c r="Z1315" s="54">
        <v>45504</v>
      </c>
      <c r="AA1315" s="54">
        <v>46112</v>
      </c>
      <c r="AB1315" s="3" t="s">
        <v>36</v>
      </c>
      <c r="AC1315" s="53">
        <v>2700000</v>
      </c>
      <c r="AD1315" s="3" t="s">
        <v>113</v>
      </c>
      <c r="AE1315" s="3" t="s">
        <v>2231</v>
      </c>
    </row>
    <row r="1316" spans="1:31" x14ac:dyDescent="0.3">
      <c r="A1316" s="3" t="s">
        <v>2765</v>
      </c>
      <c r="B1316" s="3" t="s">
        <v>2766</v>
      </c>
      <c r="C1316" s="3" t="s">
        <v>1853</v>
      </c>
      <c r="D1316" s="53">
        <v>11400000</v>
      </c>
      <c r="E1316" s="53">
        <v>11400000</v>
      </c>
      <c r="F1316" s="53">
        <v>2758.83</v>
      </c>
      <c r="G1316" s="53">
        <v>0</v>
      </c>
      <c r="H1316" s="53">
        <v>0</v>
      </c>
      <c r="I1316" s="53">
        <v>10760319.810000001</v>
      </c>
      <c r="J1316" s="53">
        <v>94.388770263157895</v>
      </c>
      <c r="K1316" s="53">
        <v>0</v>
      </c>
      <c r="L1316" s="53">
        <v>0</v>
      </c>
      <c r="M1316" s="53">
        <v>10760319.800000001</v>
      </c>
      <c r="N1316" s="53">
        <v>0.01</v>
      </c>
      <c r="O1316" s="53">
        <v>10763078.640000001</v>
      </c>
      <c r="P1316" s="53">
        <v>0</v>
      </c>
      <c r="Q1316" s="53">
        <v>0</v>
      </c>
      <c r="R1316" s="53">
        <v>0</v>
      </c>
      <c r="S1316" s="3" t="s">
        <v>391</v>
      </c>
      <c r="T1316" s="3" t="s">
        <v>31</v>
      </c>
      <c r="U1316" s="3" t="s">
        <v>32</v>
      </c>
      <c r="V1316" s="3" t="s">
        <v>31</v>
      </c>
      <c r="W1316" s="3" t="s">
        <v>33</v>
      </c>
      <c r="X1316" s="3" t="s">
        <v>34</v>
      </c>
      <c r="Y1316" s="3" t="s">
        <v>35</v>
      </c>
      <c r="Z1316" s="54">
        <v>45504</v>
      </c>
      <c r="AA1316" s="54">
        <v>46112</v>
      </c>
      <c r="AB1316" s="3" t="s">
        <v>36</v>
      </c>
      <c r="AC1316" s="53">
        <v>11400000</v>
      </c>
      <c r="AD1316" s="3" t="s">
        <v>32</v>
      </c>
      <c r="AE1316" s="3" t="s">
        <v>45</v>
      </c>
    </row>
    <row r="1317" spans="1:31" x14ac:dyDescent="0.3">
      <c r="A1317" s="3" t="s">
        <v>2771</v>
      </c>
      <c r="B1317" s="3" t="s">
        <v>2772</v>
      </c>
      <c r="C1317" s="3" t="s">
        <v>1860</v>
      </c>
      <c r="D1317" s="53">
        <v>1500000</v>
      </c>
      <c r="E1317" s="53">
        <v>1500000</v>
      </c>
      <c r="F1317" s="53">
        <v>0</v>
      </c>
      <c r="G1317" s="53">
        <v>0</v>
      </c>
      <c r="H1317" s="53">
        <v>0</v>
      </c>
      <c r="I1317" s="53">
        <v>1478224.4</v>
      </c>
      <c r="J1317" s="53">
        <v>98.548293333333334</v>
      </c>
      <c r="K1317" s="53">
        <v>0</v>
      </c>
      <c r="L1317" s="53">
        <v>0</v>
      </c>
      <c r="M1317" s="53">
        <v>1478224.4</v>
      </c>
      <c r="N1317" s="53">
        <v>0</v>
      </c>
      <c r="O1317" s="53">
        <v>1478224.4</v>
      </c>
      <c r="P1317" s="53">
        <v>0</v>
      </c>
      <c r="Q1317" s="53">
        <v>0</v>
      </c>
      <c r="R1317" s="53">
        <v>0</v>
      </c>
      <c r="S1317" s="3" t="s">
        <v>111</v>
      </c>
      <c r="T1317" s="3" t="s">
        <v>112</v>
      </c>
      <c r="U1317" s="3" t="s">
        <v>113</v>
      </c>
      <c r="V1317" s="3" t="s">
        <v>112</v>
      </c>
      <c r="W1317" s="3" t="s">
        <v>33</v>
      </c>
      <c r="X1317" s="3" t="s">
        <v>114</v>
      </c>
      <c r="Y1317" s="3" t="s">
        <v>86</v>
      </c>
      <c r="Z1317" s="54">
        <v>45504</v>
      </c>
      <c r="AA1317" s="54">
        <v>46112</v>
      </c>
      <c r="AB1317" s="3" t="s">
        <v>36</v>
      </c>
      <c r="AC1317" s="53">
        <v>1500000</v>
      </c>
      <c r="AD1317" s="3" t="s">
        <v>113</v>
      </c>
      <c r="AE1317" s="3" t="s">
        <v>37</v>
      </c>
    </row>
    <row r="1318" spans="1:31" x14ac:dyDescent="0.3">
      <c r="A1318" s="3" t="s">
        <v>2773</v>
      </c>
      <c r="B1318" s="3" t="s">
        <v>2774</v>
      </c>
      <c r="C1318" s="3" t="s">
        <v>1860</v>
      </c>
      <c r="D1318" s="53">
        <v>1500000</v>
      </c>
      <c r="E1318" s="53">
        <v>1500000</v>
      </c>
      <c r="F1318" s="53">
        <v>0</v>
      </c>
      <c r="G1318" s="53">
        <v>0</v>
      </c>
      <c r="H1318" s="53">
        <v>0</v>
      </c>
      <c r="I1318" s="53">
        <v>1472342.66</v>
      </c>
      <c r="J1318" s="53">
        <v>98.156177333333332</v>
      </c>
      <c r="K1318" s="53">
        <v>0</v>
      </c>
      <c r="L1318" s="53">
        <v>0</v>
      </c>
      <c r="M1318" s="53">
        <v>1472342.66</v>
      </c>
      <c r="N1318" s="53">
        <v>0</v>
      </c>
      <c r="O1318" s="53">
        <v>1472342.66</v>
      </c>
      <c r="P1318" s="53">
        <v>0</v>
      </c>
      <c r="Q1318" s="53">
        <v>0</v>
      </c>
      <c r="R1318" s="53">
        <v>0</v>
      </c>
      <c r="S1318" s="3" t="s">
        <v>111</v>
      </c>
      <c r="T1318" s="3" t="s">
        <v>112</v>
      </c>
      <c r="U1318" s="3" t="s">
        <v>113</v>
      </c>
      <c r="V1318" s="3" t="s">
        <v>112</v>
      </c>
      <c r="W1318" s="3" t="s">
        <v>33</v>
      </c>
      <c r="X1318" s="3" t="s">
        <v>114</v>
      </c>
      <c r="Y1318" s="3" t="s">
        <v>86</v>
      </c>
      <c r="Z1318" s="54">
        <v>45504</v>
      </c>
      <c r="AA1318" s="54">
        <v>46112</v>
      </c>
      <c r="AB1318" s="3" t="s">
        <v>36</v>
      </c>
      <c r="AC1318" s="53">
        <v>1500000</v>
      </c>
      <c r="AD1318" s="3" t="s">
        <v>113</v>
      </c>
      <c r="AE1318" s="3" t="s">
        <v>37</v>
      </c>
    </row>
    <row r="1319" spans="1:31" x14ac:dyDescent="0.3">
      <c r="A1319" s="3" t="s">
        <v>2763</v>
      </c>
      <c r="B1319" s="3" t="s">
        <v>2764</v>
      </c>
      <c r="C1319" s="3" t="s">
        <v>1854</v>
      </c>
      <c r="D1319" s="53">
        <v>2200000</v>
      </c>
      <c r="E1319" s="53">
        <v>2200000</v>
      </c>
      <c r="F1319" s="53">
        <v>0</v>
      </c>
      <c r="G1319" s="53">
        <v>0</v>
      </c>
      <c r="H1319" s="53">
        <v>0</v>
      </c>
      <c r="I1319" s="53">
        <v>0</v>
      </c>
      <c r="J1319" s="53">
        <v>0</v>
      </c>
      <c r="K1319" s="53">
        <v>0</v>
      </c>
      <c r="L1319" s="53">
        <v>0</v>
      </c>
      <c r="M1319" s="53">
        <v>0</v>
      </c>
      <c r="N1319" s="53">
        <v>0</v>
      </c>
      <c r="O1319" s="53">
        <v>0</v>
      </c>
      <c r="P1319" s="53">
        <v>0</v>
      </c>
      <c r="Q1319" s="53">
        <v>0</v>
      </c>
      <c r="R1319" s="53">
        <v>0</v>
      </c>
      <c r="S1319" s="3" t="s">
        <v>72</v>
      </c>
      <c r="T1319" s="3" t="s">
        <v>41</v>
      </c>
      <c r="U1319" s="3" t="s">
        <v>42</v>
      </c>
      <c r="V1319" s="3" t="s">
        <v>41</v>
      </c>
      <c r="W1319" s="3" t="s">
        <v>33</v>
      </c>
      <c r="X1319" s="3" t="s">
        <v>43</v>
      </c>
      <c r="Y1319" s="3" t="s">
        <v>35</v>
      </c>
      <c r="Z1319" s="54">
        <v>45504</v>
      </c>
      <c r="AA1319" s="54">
        <v>45869</v>
      </c>
      <c r="AB1319" s="3" t="s">
        <v>36</v>
      </c>
      <c r="AC1319" s="53">
        <v>2200000</v>
      </c>
      <c r="AD1319" s="3" t="s">
        <v>42</v>
      </c>
      <c r="AE1319" s="3" t="s">
        <v>45</v>
      </c>
    </row>
    <row r="1320" spans="1:31" x14ac:dyDescent="0.3">
      <c r="A1320" s="3" t="s">
        <v>2783</v>
      </c>
      <c r="B1320" s="3" t="s">
        <v>2784</v>
      </c>
      <c r="C1320" s="3" t="s">
        <v>1858</v>
      </c>
      <c r="D1320" s="53">
        <v>7500000</v>
      </c>
      <c r="E1320" s="53">
        <v>7500000</v>
      </c>
      <c r="F1320" s="53">
        <v>2494296</v>
      </c>
      <c r="G1320" s="53">
        <v>0</v>
      </c>
      <c r="H1320" s="53">
        <v>0</v>
      </c>
      <c r="I1320" s="53">
        <v>3184668.26</v>
      </c>
      <c r="J1320" s="53">
        <v>42.462243466666663</v>
      </c>
      <c r="K1320" s="53">
        <v>0</v>
      </c>
      <c r="L1320" s="53">
        <v>0</v>
      </c>
      <c r="M1320" s="53">
        <v>2240038.5</v>
      </c>
      <c r="N1320" s="53">
        <v>944629.76000000001</v>
      </c>
      <c r="O1320" s="53">
        <v>5678964.2599999998</v>
      </c>
      <c r="P1320" s="53">
        <v>0</v>
      </c>
      <c r="Q1320" s="53">
        <v>0</v>
      </c>
      <c r="R1320" s="53">
        <v>0</v>
      </c>
      <c r="S1320" s="3" t="s">
        <v>1231</v>
      </c>
      <c r="T1320" s="3" t="s">
        <v>51</v>
      </c>
      <c r="U1320" s="3" t="s">
        <v>52</v>
      </c>
      <c r="V1320" s="3" t="s">
        <v>51</v>
      </c>
      <c r="W1320" s="3" t="s">
        <v>33</v>
      </c>
      <c r="X1320" s="3" t="s">
        <v>53</v>
      </c>
      <c r="Y1320" s="3" t="s">
        <v>35</v>
      </c>
      <c r="Z1320" s="54">
        <v>45383</v>
      </c>
      <c r="AA1320" s="54">
        <v>46265</v>
      </c>
      <c r="AB1320" s="3" t="s">
        <v>36</v>
      </c>
      <c r="AC1320" s="53">
        <v>2500000</v>
      </c>
      <c r="AD1320" s="3" t="s">
        <v>52</v>
      </c>
      <c r="AE1320" s="3" t="s">
        <v>45</v>
      </c>
    </row>
    <row r="1321" spans="1:31" x14ac:dyDescent="0.3">
      <c r="A1321" s="3" t="s">
        <v>2779</v>
      </c>
      <c r="B1321" s="3" t="s">
        <v>2780</v>
      </c>
      <c r="C1321" s="3" t="s">
        <v>1856</v>
      </c>
      <c r="D1321" s="53">
        <v>9300000</v>
      </c>
      <c r="E1321" s="53">
        <v>9300000</v>
      </c>
      <c r="F1321" s="53">
        <v>5678.34</v>
      </c>
      <c r="G1321" s="53">
        <v>0</v>
      </c>
      <c r="H1321" s="53">
        <v>0</v>
      </c>
      <c r="I1321" s="53">
        <v>9096635.3200000003</v>
      </c>
      <c r="J1321" s="53">
        <v>97.813283010752684</v>
      </c>
      <c r="K1321" s="53">
        <v>0</v>
      </c>
      <c r="L1321" s="53">
        <v>0</v>
      </c>
      <c r="M1321" s="53">
        <v>8562205.7200000007</v>
      </c>
      <c r="N1321" s="53">
        <v>534429.6</v>
      </c>
      <c r="O1321" s="53">
        <v>9102313.6600000001</v>
      </c>
      <c r="P1321" s="53">
        <v>0</v>
      </c>
      <c r="Q1321" s="53">
        <v>0</v>
      </c>
      <c r="R1321" s="53">
        <v>0</v>
      </c>
      <c r="S1321" s="3" t="s">
        <v>1784</v>
      </c>
      <c r="T1321" s="3" t="s">
        <v>76</v>
      </c>
      <c r="U1321" s="3" t="s">
        <v>77</v>
      </c>
      <c r="V1321" s="3" t="s">
        <v>76</v>
      </c>
      <c r="W1321" s="3" t="s">
        <v>33</v>
      </c>
      <c r="X1321" s="3" t="s">
        <v>78</v>
      </c>
      <c r="Y1321" s="3" t="s">
        <v>35</v>
      </c>
      <c r="Z1321" s="54">
        <v>45383</v>
      </c>
      <c r="AA1321" s="54">
        <v>46203</v>
      </c>
      <c r="AB1321" s="3" t="s">
        <v>36</v>
      </c>
      <c r="AC1321" s="53">
        <v>9300000</v>
      </c>
      <c r="AD1321" s="3" t="s">
        <v>77</v>
      </c>
      <c r="AE1321" s="3" t="s">
        <v>45</v>
      </c>
    </row>
    <row r="1322" spans="1:31" x14ac:dyDescent="0.3">
      <c r="A1322" s="3" t="s">
        <v>2781</v>
      </c>
      <c r="B1322" s="3" t="s">
        <v>2782</v>
      </c>
      <c r="C1322" s="3" t="s">
        <v>1856</v>
      </c>
      <c r="D1322" s="53">
        <v>3900000</v>
      </c>
      <c r="E1322" s="53">
        <v>3900000</v>
      </c>
      <c r="F1322" s="53">
        <v>0</v>
      </c>
      <c r="G1322" s="53">
        <v>0</v>
      </c>
      <c r="H1322" s="53">
        <v>0</v>
      </c>
      <c r="I1322" s="53">
        <v>0</v>
      </c>
      <c r="J1322" s="53">
        <v>0</v>
      </c>
      <c r="K1322" s="53">
        <v>0</v>
      </c>
      <c r="L1322" s="53">
        <v>0</v>
      </c>
      <c r="M1322" s="53">
        <v>0</v>
      </c>
      <c r="N1322" s="53">
        <v>0</v>
      </c>
      <c r="O1322" s="53">
        <v>0</v>
      </c>
      <c r="P1322" s="53">
        <v>0</v>
      </c>
      <c r="Q1322" s="53">
        <v>0</v>
      </c>
      <c r="R1322" s="53">
        <v>0</v>
      </c>
      <c r="S1322" s="3" t="s">
        <v>1784</v>
      </c>
      <c r="T1322" s="3" t="s">
        <v>76</v>
      </c>
      <c r="U1322" s="3" t="s">
        <v>77</v>
      </c>
      <c r="V1322" s="3" t="s">
        <v>76</v>
      </c>
      <c r="W1322" s="3" t="s">
        <v>33</v>
      </c>
      <c r="X1322" s="3" t="s">
        <v>78</v>
      </c>
      <c r="Y1322" s="3" t="s">
        <v>83</v>
      </c>
      <c r="Z1322" s="54">
        <v>45383</v>
      </c>
      <c r="AA1322" s="54">
        <v>46203</v>
      </c>
      <c r="AB1322" s="3" t="s">
        <v>36</v>
      </c>
      <c r="AC1322" s="53">
        <v>3900000</v>
      </c>
      <c r="AD1322" s="3" t="s">
        <v>77</v>
      </c>
      <c r="AE1322" s="3" t="s">
        <v>45</v>
      </c>
    </row>
    <row r="1323" spans="1:31" x14ac:dyDescent="0.3">
      <c r="A1323" s="3" t="s">
        <v>2777</v>
      </c>
      <c r="B1323" s="3" t="s">
        <v>2778</v>
      </c>
      <c r="C1323" s="3" t="s">
        <v>1859</v>
      </c>
      <c r="D1323" s="53">
        <v>4860000</v>
      </c>
      <c r="E1323" s="53">
        <v>4860000</v>
      </c>
      <c r="F1323" s="53">
        <v>1352942.31</v>
      </c>
      <c r="G1323" s="53">
        <v>0</v>
      </c>
      <c r="H1323" s="53">
        <v>0</v>
      </c>
      <c r="I1323" s="53">
        <v>3125273.9</v>
      </c>
      <c r="J1323" s="53">
        <v>64.306047325102881</v>
      </c>
      <c r="K1323" s="53">
        <v>0</v>
      </c>
      <c r="L1323" s="53">
        <v>0</v>
      </c>
      <c r="M1323" s="53">
        <v>1662743.25</v>
      </c>
      <c r="N1323" s="53">
        <v>1462530.65</v>
      </c>
      <c r="O1323" s="53">
        <v>4478216.21</v>
      </c>
      <c r="P1323" s="53">
        <v>0</v>
      </c>
      <c r="Q1323" s="53">
        <v>0</v>
      </c>
      <c r="R1323" s="53">
        <v>0</v>
      </c>
      <c r="S1323" s="3" t="s">
        <v>1355</v>
      </c>
      <c r="T1323" s="3" t="s">
        <v>162</v>
      </c>
      <c r="U1323" s="3" t="s">
        <v>163</v>
      </c>
      <c r="V1323" s="3" t="s">
        <v>162</v>
      </c>
      <c r="W1323" s="3" t="s">
        <v>33</v>
      </c>
      <c r="X1323" s="3" t="s">
        <v>164</v>
      </c>
      <c r="Y1323" s="3" t="s">
        <v>35</v>
      </c>
      <c r="Z1323" s="54">
        <v>45383</v>
      </c>
      <c r="AA1323" s="54">
        <v>45900</v>
      </c>
      <c r="AB1323" s="3" t="s">
        <v>36</v>
      </c>
      <c r="AC1323" s="53">
        <v>4860000</v>
      </c>
      <c r="AD1323" s="3" t="s">
        <v>163</v>
      </c>
      <c r="AE1323" s="3" t="s">
        <v>45</v>
      </c>
    </row>
    <row r="1324" spans="1:31" x14ac:dyDescent="0.3">
      <c r="A1324" s="3" t="s">
        <v>2785</v>
      </c>
      <c r="B1324" s="3" t="s">
        <v>2786</v>
      </c>
      <c r="C1324" s="3" t="s">
        <v>1857</v>
      </c>
      <c r="D1324" s="53">
        <v>2000000</v>
      </c>
      <c r="E1324" s="53">
        <v>2000000</v>
      </c>
      <c r="F1324" s="53">
        <v>0</v>
      </c>
      <c r="G1324" s="53">
        <v>0</v>
      </c>
      <c r="H1324" s="53">
        <v>0</v>
      </c>
      <c r="I1324" s="53">
        <v>1451034.06</v>
      </c>
      <c r="J1324" s="53">
        <v>72.551703000000003</v>
      </c>
      <c r="K1324" s="53">
        <v>0</v>
      </c>
      <c r="L1324" s="53">
        <v>0</v>
      </c>
      <c r="M1324" s="53">
        <v>1451034.06</v>
      </c>
      <c r="N1324" s="53">
        <v>0</v>
      </c>
      <c r="O1324" s="53">
        <v>1451034.06</v>
      </c>
      <c r="P1324" s="53">
        <v>0</v>
      </c>
      <c r="Q1324" s="53">
        <v>0</v>
      </c>
      <c r="R1324" s="53">
        <v>0</v>
      </c>
      <c r="S1324" s="3" t="s">
        <v>2156</v>
      </c>
      <c r="T1324" s="3" t="s">
        <v>100</v>
      </c>
      <c r="U1324" s="3" t="s">
        <v>101</v>
      </c>
      <c r="V1324" s="3" t="s">
        <v>100</v>
      </c>
      <c r="W1324" s="3" t="s">
        <v>33</v>
      </c>
      <c r="X1324" s="3" t="s">
        <v>102</v>
      </c>
      <c r="Y1324" s="3" t="s">
        <v>35</v>
      </c>
      <c r="Z1324" s="54">
        <v>45505</v>
      </c>
      <c r="AA1324" s="54">
        <v>45900</v>
      </c>
      <c r="AB1324" s="3" t="s">
        <v>36</v>
      </c>
      <c r="AC1324" s="53">
        <v>2000000</v>
      </c>
      <c r="AD1324" s="3" t="s">
        <v>101</v>
      </c>
      <c r="AE1324" s="3" t="s">
        <v>37</v>
      </c>
    </row>
    <row r="1325" spans="1:31" x14ac:dyDescent="0.3">
      <c r="A1325" s="3" t="s">
        <v>2797</v>
      </c>
      <c r="B1325" s="3" t="s">
        <v>2798</v>
      </c>
      <c r="C1325" s="3" t="s">
        <v>1858</v>
      </c>
      <c r="D1325" s="53">
        <v>2000000</v>
      </c>
      <c r="E1325" s="53">
        <v>2000000</v>
      </c>
      <c r="F1325" s="53">
        <v>448198.61</v>
      </c>
      <c r="G1325" s="53">
        <v>0</v>
      </c>
      <c r="H1325" s="53">
        <v>0</v>
      </c>
      <c r="I1325" s="53">
        <v>1359478.7</v>
      </c>
      <c r="J1325" s="53">
        <v>67.973934999999997</v>
      </c>
      <c r="K1325" s="53">
        <v>0</v>
      </c>
      <c r="L1325" s="53">
        <v>0</v>
      </c>
      <c r="M1325" s="53">
        <v>1359478.7</v>
      </c>
      <c r="N1325" s="53">
        <v>0</v>
      </c>
      <c r="O1325" s="53">
        <v>1807677.31</v>
      </c>
      <c r="P1325" s="53">
        <v>0</v>
      </c>
      <c r="Q1325" s="53">
        <v>0</v>
      </c>
      <c r="R1325" s="53">
        <v>0</v>
      </c>
      <c r="S1325" s="3" t="s">
        <v>1231</v>
      </c>
      <c r="T1325" s="3" t="s">
        <v>51</v>
      </c>
      <c r="U1325" s="3" t="s">
        <v>52</v>
      </c>
      <c r="V1325" s="3" t="s">
        <v>51</v>
      </c>
      <c r="W1325" s="3" t="s">
        <v>33</v>
      </c>
      <c r="X1325" s="3" t="s">
        <v>53</v>
      </c>
      <c r="Y1325" s="3" t="s">
        <v>86</v>
      </c>
      <c r="Z1325" s="54">
        <v>45383</v>
      </c>
      <c r="AA1325" s="54">
        <v>46112</v>
      </c>
      <c r="AB1325" s="3" t="s">
        <v>36</v>
      </c>
      <c r="AC1325" s="53">
        <v>2000000</v>
      </c>
      <c r="AD1325" s="3" t="s">
        <v>52</v>
      </c>
      <c r="AE1325" s="3" t="s">
        <v>45</v>
      </c>
    </row>
    <row r="1326" spans="1:31" x14ac:dyDescent="0.3">
      <c r="A1326" s="3" t="s">
        <v>2799</v>
      </c>
      <c r="B1326" s="3" t="s">
        <v>2800</v>
      </c>
      <c r="C1326" s="3" t="s">
        <v>1858</v>
      </c>
      <c r="D1326" s="53">
        <v>2100000</v>
      </c>
      <c r="E1326" s="53">
        <v>2100000</v>
      </c>
      <c r="F1326" s="53">
        <v>613139.55000000005</v>
      </c>
      <c r="G1326" s="53">
        <v>0</v>
      </c>
      <c r="H1326" s="53">
        <v>0</v>
      </c>
      <c r="I1326" s="53">
        <v>1471985.78</v>
      </c>
      <c r="J1326" s="53">
        <v>70.094560952380959</v>
      </c>
      <c r="K1326" s="53">
        <v>0</v>
      </c>
      <c r="L1326" s="53">
        <v>0</v>
      </c>
      <c r="M1326" s="53">
        <v>1471985.78</v>
      </c>
      <c r="N1326" s="53">
        <v>0</v>
      </c>
      <c r="O1326" s="53">
        <v>2085125.33</v>
      </c>
      <c r="P1326" s="53">
        <v>0</v>
      </c>
      <c r="Q1326" s="53">
        <v>0</v>
      </c>
      <c r="R1326" s="53">
        <v>0</v>
      </c>
      <c r="S1326" s="3" t="s">
        <v>1231</v>
      </c>
      <c r="T1326" s="3" t="s">
        <v>51</v>
      </c>
      <c r="U1326" s="3" t="s">
        <v>52</v>
      </c>
      <c r="V1326" s="3" t="s">
        <v>51</v>
      </c>
      <c r="W1326" s="3" t="s">
        <v>33</v>
      </c>
      <c r="X1326" s="3" t="s">
        <v>53</v>
      </c>
      <c r="Y1326" s="3" t="s">
        <v>86</v>
      </c>
      <c r="Z1326" s="54">
        <v>45383</v>
      </c>
      <c r="AA1326" s="54">
        <v>46112</v>
      </c>
      <c r="AB1326" s="3" t="s">
        <v>36</v>
      </c>
      <c r="AC1326" s="53">
        <v>2100000</v>
      </c>
      <c r="AD1326" s="3" t="s">
        <v>52</v>
      </c>
      <c r="AE1326" s="3" t="s">
        <v>45</v>
      </c>
    </row>
    <row r="1327" spans="1:31" x14ac:dyDescent="0.3">
      <c r="A1327" s="3" t="s">
        <v>2812</v>
      </c>
      <c r="B1327" s="3" t="s">
        <v>2813</v>
      </c>
      <c r="C1327" s="3" t="s">
        <v>1858</v>
      </c>
      <c r="D1327" s="53">
        <v>3200000</v>
      </c>
      <c r="E1327" s="53">
        <v>3200000</v>
      </c>
      <c r="F1327" s="53">
        <v>0</v>
      </c>
      <c r="G1327" s="53">
        <v>0</v>
      </c>
      <c r="H1327" s="53">
        <v>0</v>
      </c>
      <c r="I1327" s="53">
        <v>2068866.98</v>
      </c>
      <c r="J1327" s="53">
        <v>64.652093124999993</v>
      </c>
      <c r="K1327" s="53">
        <v>0</v>
      </c>
      <c r="L1327" s="53">
        <v>0</v>
      </c>
      <c r="M1327" s="53">
        <v>2068866.98</v>
      </c>
      <c r="N1327" s="53">
        <v>0</v>
      </c>
      <c r="O1327" s="53">
        <v>2068866.98</v>
      </c>
      <c r="P1327" s="53">
        <v>0</v>
      </c>
      <c r="Q1327" s="53">
        <v>0</v>
      </c>
      <c r="R1327" s="53">
        <v>0</v>
      </c>
      <c r="S1327" s="3" t="s">
        <v>1231</v>
      </c>
      <c r="T1327" s="3" t="s">
        <v>51</v>
      </c>
      <c r="U1327" s="3" t="s">
        <v>52</v>
      </c>
      <c r="V1327" s="3" t="s">
        <v>51</v>
      </c>
      <c r="W1327" s="3" t="s">
        <v>33</v>
      </c>
      <c r="X1327" s="3" t="s">
        <v>53</v>
      </c>
      <c r="Y1327" s="3" t="s">
        <v>35</v>
      </c>
      <c r="Z1327" s="54">
        <v>45383</v>
      </c>
      <c r="AA1327" s="54">
        <v>46112</v>
      </c>
      <c r="AB1327" s="3" t="s">
        <v>36</v>
      </c>
      <c r="AC1327" s="53">
        <v>3200000</v>
      </c>
      <c r="AD1327" s="3" t="s">
        <v>52</v>
      </c>
      <c r="AE1327" s="3" t="s">
        <v>37</v>
      </c>
    </row>
    <row r="1328" spans="1:31" x14ac:dyDescent="0.3">
      <c r="A1328" s="3" t="s">
        <v>2803</v>
      </c>
      <c r="B1328" s="3" t="s">
        <v>2804</v>
      </c>
      <c r="C1328" s="3" t="s">
        <v>1858</v>
      </c>
      <c r="D1328" s="53">
        <v>21600000</v>
      </c>
      <c r="E1328" s="53">
        <v>21600000</v>
      </c>
      <c r="F1328" s="53">
        <v>122615.96</v>
      </c>
      <c r="G1328" s="53">
        <v>0</v>
      </c>
      <c r="H1328" s="53">
        <v>0</v>
      </c>
      <c r="I1328" s="53">
        <v>21442149.920000002</v>
      </c>
      <c r="J1328" s="53">
        <v>99.269212592592595</v>
      </c>
      <c r="K1328" s="53">
        <v>0</v>
      </c>
      <c r="L1328" s="53">
        <v>0</v>
      </c>
      <c r="M1328" s="53">
        <v>20787635.129999999</v>
      </c>
      <c r="N1328" s="53">
        <v>654514.79</v>
      </c>
      <c r="O1328" s="53">
        <v>21564765.879999999</v>
      </c>
      <c r="P1328" s="53">
        <v>0</v>
      </c>
      <c r="Q1328" s="53">
        <v>0</v>
      </c>
      <c r="R1328" s="53">
        <v>0</v>
      </c>
      <c r="S1328" s="3" t="s">
        <v>1231</v>
      </c>
      <c r="T1328" s="3" t="s">
        <v>51</v>
      </c>
      <c r="U1328" s="3" t="s">
        <v>52</v>
      </c>
      <c r="V1328" s="3" t="s">
        <v>51</v>
      </c>
      <c r="W1328" s="3" t="s">
        <v>33</v>
      </c>
      <c r="X1328" s="3" t="s">
        <v>53</v>
      </c>
      <c r="Y1328" s="3" t="s">
        <v>44</v>
      </c>
      <c r="Z1328" s="54">
        <v>45383</v>
      </c>
      <c r="AA1328" s="54">
        <v>46112</v>
      </c>
      <c r="AB1328" s="3" t="s">
        <v>36</v>
      </c>
      <c r="AC1328" s="53">
        <v>21600000</v>
      </c>
      <c r="AD1328" s="3" t="s">
        <v>52</v>
      </c>
      <c r="AE1328" s="3" t="s">
        <v>45</v>
      </c>
    </row>
    <row r="1329" spans="1:31" x14ac:dyDescent="0.3">
      <c r="A1329" s="3" t="s">
        <v>2795</v>
      </c>
      <c r="B1329" s="3" t="s">
        <v>2796</v>
      </c>
      <c r="C1329" s="3" t="s">
        <v>1855</v>
      </c>
      <c r="D1329" s="53">
        <v>1900000</v>
      </c>
      <c r="E1329" s="53">
        <v>1900000</v>
      </c>
      <c r="F1329" s="53">
        <v>348764.63</v>
      </c>
      <c r="G1329" s="53">
        <v>0</v>
      </c>
      <c r="H1329" s="53">
        <v>0</v>
      </c>
      <c r="I1329" s="53">
        <v>946641.26</v>
      </c>
      <c r="J1329" s="53">
        <v>49.82322421052632</v>
      </c>
      <c r="K1329" s="53">
        <v>0</v>
      </c>
      <c r="L1329" s="53">
        <v>0</v>
      </c>
      <c r="M1329" s="53">
        <v>946641.26</v>
      </c>
      <c r="N1329" s="53">
        <v>0</v>
      </c>
      <c r="O1329" s="53">
        <v>1295405.8899999999</v>
      </c>
      <c r="P1329" s="53">
        <v>0</v>
      </c>
      <c r="Q1329" s="53">
        <v>0</v>
      </c>
      <c r="R1329" s="53">
        <v>0</v>
      </c>
      <c r="S1329" s="3" t="s">
        <v>286</v>
      </c>
      <c r="T1329" s="3" t="s">
        <v>57</v>
      </c>
      <c r="U1329" s="3" t="s">
        <v>58</v>
      </c>
      <c r="V1329" s="3" t="s">
        <v>57</v>
      </c>
      <c r="W1329" s="3" t="s">
        <v>33</v>
      </c>
      <c r="X1329" s="3" t="s">
        <v>59</v>
      </c>
      <c r="Y1329" s="3" t="s">
        <v>35</v>
      </c>
      <c r="Z1329" s="54">
        <v>45506</v>
      </c>
      <c r="AA1329" s="54">
        <v>46022</v>
      </c>
      <c r="AB1329" s="3" t="s">
        <v>36</v>
      </c>
      <c r="AC1329" s="53">
        <v>1900000</v>
      </c>
      <c r="AD1329" s="3" t="s">
        <v>58</v>
      </c>
      <c r="AE1329" s="3" t="s">
        <v>45</v>
      </c>
    </row>
    <row r="1330" spans="1:31" x14ac:dyDescent="0.3">
      <c r="A1330" s="3" t="s">
        <v>2791</v>
      </c>
      <c r="B1330" s="3" t="s">
        <v>2792</v>
      </c>
      <c r="C1330" s="3" t="s">
        <v>1856</v>
      </c>
      <c r="D1330" s="53">
        <v>24000000</v>
      </c>
      <c r="E1330" s="53">
        <v>24000000</v>
      </c>
      <c r="F1330" s="53">
        <v>11053.74</v>
      </c>
      <c r="G1330" s="53">
        <v>-3772051.17</v>
      </c>
      <c r="H1330" s="53">
        <v>-3772051.17</v>
      </c>
      <c r="I1330" s="53">
        <v>20211957.289999999</v>
      </c>
      <c r="J1330" s="53">
        <v>84.21648870833333</v>
      </c>
      <c r="K1330" s="53">
        <v>0</v>
      </c>
      <c r="L1330" s="53">
        <v>0</v>
      </c>
      <c r="M1330" s="53">
        <v>14264801.23</v>
      </c>
      <c r="N1330" s="53">
        <v>9719207.2300000004</v>
      </c>
      <c r="O1330" s="53">
        <v>20223011.030000001</v>
      </c>
      <c r="P1330" s="53">
        <v>0</v>
      </c>
      <c r="Q1330" s="53">
        <v>0</v>
      </c>
      <c r="R1330" s="53">
        <v>0</v>
      </c>
      <c r="S1330" s="3" t="s">
        <v>1784</v>
      </c>
      <c r="T1330" s="3" t="s">
        <v>29</v>
      </c>
      <c r="U1330" s="3" t="s">
        <v>29</v>
      </c>
      <c r="V1330" s="3" t="s">
        <v>76</v>
      </c>
      <c r="W1330" s="3" t="s">
        <v>33</v>
      </c>
      <c r="X1330" s="3" t="s">
        <v>78</v>
      </c>
      <c r="Y1330" s="3" t="s">
        <v>44</v>
      </c>
      <c r="Z1330" s="54">
        <v>45383</v>
      </c>
      <c r="AA1330" s="54">
        <v>46022</v>
      </c>
      <c r="AB1330" s="3" t="s">
        <v>36</v>
      </c>
      <c r="AC1330" s="53">
        <v>24000000</v>
      </c>
      <c r="AD1330" s="3" t="s">
        <v>77</v>
      </c>
      <c r="AE1330" s="3" t="s">
        <v>45</v>
      </c>
    </row>
    <row r="1331" spans="1:31" x14ac:dyDescent="0.3">
      <c r="A1331" s="3" t="s">
        <v>2793</v>
      </c>
      <c r="B1331" s="3" t="s">
        <v>2794</v>
      </c>
      <c r="C1331" s="3" t="s">
        <v>1855</v>
      </c>
      <c r="D1331" s="53">
        <v>15900000</v>
      </c>
      <c r="E1331" s="53">
        <v>15900000</v>
      </c>
      <c r="F1331" s="53">
        <v>105896.4</v>
      </c>
      <c r="G1331" s="53">
        <v>0</v>
      </c>
      <c r="H1331" s="53">
        <v>0</v>
      </c>
      <c r="I1331" s="53">
        <v>15789721.51</v>
      </c>
      <c r="J1331" s="53">
        <v>99.306424591194968</v>
      </c>
      <c r="K1331" s="53">
        <v>0</v>
      </c>
      <c r="L1331" s="53">
        <v>0</v>
      </c>
      <c r="M1331" s="53">
        <v>0</v>
      </c>
      <c r="N1331" s="53">
        <v>15789721.51</v>
      </c>
      <c r="O1331" s="53">
        <v>15895617.91</v>
      </c>
      <c r="P1331" s="53">
        <v>0</v>
      </c>
      <c r="Q1331" s="53">
        <v>0</v>
      </c>
      <c r="R1331" s="53">
        <v>0</v>
      </c>
      <c r="S1331" s="3" t="s">
        <v>286</v>
      </c>
      <c r="T1331" s="3" t="s">
        <v>57</v>
      </c>
      <c r="U1331" s="3" t="s">
        <v>58</v>
      </c>
      <c r="V1331" s="3" t="s">
        <v>57</v>
      </c>
      <c r="W1331" s="3" t="s">
        <v>33</v>
      </c>
      <c r="X1331" s="3" t="s">
        <v>59</v>
      </c>
      <c r="Y1331" s="3" t="s">
        <v>44</v>
      </c>
      <c r="Z1331" s="54">
        <v>45506</v>
      </c>
      <c r="AA1331" s="54">
        <v>46022</v>
      </c>
      <c r="AB1331" s="3" t="s">
        <v>36</v>
      </c>
      <c r="AC1331" s="53">
        <v>15900000</v>
      </c>
      <c r="AD1331" s="3" t="s">
        <v>58</v>
      </c>
      <c r="AE1331" s="3" t="s">
        <v>45</v>
      </c>
    </row>
    <row r="1332" spans="1:31" x14ac:dyDescent="0.3">
      <c r="A1332" s="3" t="s">
        <v>2801</v>
      </c>
      <c r="B1332" s="3" t="s">
        <v>2802</v>
      </c>
      <c r="C1332" s="3" t="s">
        <v>1853</v>
      </c>
      <c r="D1332" s="53">
        <v>22000000</v>
      </c>
      <c r="E1332" s="53">
        <v>22000000</v>
      </c>
      <c r="F1332" s="53">
        <v>517719.82</v>
      </c>
      <c r="G1332" s="53">
        <v>0</v>
      </c>
      <c r="H1332" s="53">
        <v>0</v>
      </c>
      <c r="I1332" s="53">
        <v>21474627.41</v>
      </c>
      <c r="J1332" s="53">
        <v>97.611942772727275</v>
      </c>
      <c r="K1332" s="53">
        <v>0</v>
      </c>
      <c r="L1332" s="53">
        <v>0</v>
      </c>
      <c r="M1332" s="53">
        <v>12280199.789999999</v>
      </c>
      <c r="N1332" s="53">
        <v>9194427.6199999992</v>
      </c>
      <c r="O1332" s="53">
        <v>21992347.23</v>
      </c>
      <c r="P1332" s="53">
        <v>0</v>
      </c>
      <c r="Q1332" s="53">
        <v>0</v>
      </c>
      <c r="R1332" s="53">
        <v>0</v>
      </c>
      <c r="S1332" s="3" t="s">
        <v>391</v>
      </c>
      <c r="T1332" s="3" t="s">
        <v>31</v>
      </c>
      <c r="U1332" s="3" t="s">
        <v>32</v>
      </c>
      <c r="V1332" s="3" t="s">
        <v>31</v>
      </c>
      <c r="W1332" s="3" t="s">
        <v>33</v>
      </c>
      <c r="X1332" s="3" t="s">
        <v>34</v>
      </c>
      <c r="Y1332" s="3" t="s">
        <v>44</v>
      </c>
      <c r="Z1332" s="54">
        <v>45506</v>
      </c>
      <c r="AA1332" s="54">
        <v>46112</v>
      </c>
      <c r="AB1332" s="3" t="s">
        <v>36</v>
      </c>
      <c r="AC1332" s="53">
        <v>22000000</v>
      </c>
      <c r="AD1332" s="3" t="s">
        <v>32</v>
      </c>
      <c r="AE1332" s="3" t="s">
        <v>45</v>
      </c>
    </row>
    <row r="1333" spans="1:31" x14ac:dyDescent="0.3">
      <c r="A1333" s="3" t="s">
        <v>2787</v>
      </c>
      <c r="B1333" s="3" t="s">
        <v>2788</v>
      </c>
      <c r="C1333" s="3" t="s">
        <v>1859</v>
      </c>
      <c r="D1333" s="53">
        <v>26000000</v>
      </c>
      <c r="E1333" s="53">
        <v>26000000</v>
      </c>
      <c r="F1333" s="53">
        <v>247130.6</v>
      </c>
      <c r="G1333" s="53">
        <v>0</v>
      </c>
      <c r="H1333" s="53">
        <v>0</v>
      </c>
      <c r="I1333" s="53">
        <v>14751498.1</v>
      </c>
      <c r="J1333" s="53">
        <v>56.736531153846151</v>
      </c>
      <c r="K1333" s="53">
        <v>0</v>
      </c>
      <c r="L1333" s="53">
        <v>0</v>
      </c>
      <c r="M1333" s="53">
        <v>1210719.03</v>
      </c>
      <c r="N1333" s="53">
        <v>13540779.07</v>
      </c>
      <c r="O1333" s="53">
        <v>14998628.699999999</v>
      </c>
      <c r="P1333" s="53">
        <v>0</v>
      </c>
      <c r="Q1333" s="53">
        <v>0</v>
      </c>
      <c r="R1333" s="53">
        <v>0</v>
      </c>
      <c r="S1333" s="3" t="s">
        <v>1355</v>
      </c>
      <c r="T1333" s="3" t="s">
        <v>162</v>
      </c>
      <c r="U1333" s="3" t="s">
        <v>163</v>
      </c>
      <c r="V1333" s="3" t="s">
        <v>162</v>
      </c>
      <c r="W1333" s="3" t="s">
        <v>33</v>
      </c>
      <c r="X1333" s="3" t="s">
        <v>164</v>
      </c>
      <c r="Y1333" s="3" t="s">
        <v>44</v>
      </c>
      <c r="Z1333" s="54">
        <v>45383</v>
      </c>
      <c r="AA1333" s="54">
        <v>45900</v>
      </c>
      <c r="AB1333" s="3" t="s">
        <v>36</v>
      </c>
      <c r="AC1333" s="53">
        <v>26000000</v>
      </c>
      <c r="AD1333" s="3" t="s">
        <v>163</v>
      </c>
      <c r="AE1333" s="3" t="s">
        <v>45</v>
      </c>
    </row>
    <row r="1334" spans="1:31" x14ac:dyDescent="0.3">
      <c r="A1334" s="3" t="s">
        <v>2789</v>
      </c>
      <c r="B1334" s="3" t="s">
        <v>2790</v>
      </c>
      <c r="C1334" s="3" t="s">
        <v>1854</v>
      </c>
      <c r="D1334" s="53">
        <v>1</v>
      </c>
      <c r="E1334" s="53">
        <v>1</v>
      </c>
      <c r="F1334" s="53">
        <v>0</v>
      </c>
      <c r="G1334" s="53">
        <v>0</v>
      </c>
      <c r="H1334" s="53">
        <v>0</v>
      </c>
      <c r="I1334" s="53">
        <v>0</v>
      </c>
      <c r="J1334" s="53">
        <v>0</v>
      </c>
      <c r="K1334" s="53">
        <v>0</v>
      </c>
      <c r="L1334" s="53">
        <v>0</v>
      </c>
      <c r="M1334" s="53">
        <v>0</v>
      </c>
      <c r="N1334" s="53">
        <v>0</v>
      </c>
      <c r="O1334" s="53">
        <v>0</v>
      </c>
      <c r="P1334" s="53">
        <v>0</v>
      </c>
      <c r="Q1334" s="53">
        <v>0</v>
      </c>
      <c r="R1334" s="53">
        <v>0</v>
      </c>
      <c r="S1334" s="3" t="s">
        <v>72</v>
      </c>
      <c r="T1334" s="3" t="s">
        <v>41</v>
      </c>
      <c r="U1334" s="3" t="s">
        <v>42</v>
      </c>
      <c r="V1334" s="3" t="s">
        <v>41</v>
      </c>
      <c r="W1334" s="3" t="s">
        <v>33</v>
      </c>
      <c r="X1334" s="3" t="s">
        <v>43</v>
      </c>
      <c r="Y1334" s="3" t="s">
        <v>35</v>
      </c>
      <c r="Z1334" s="54">
        <v>45140</v>
      </c>
      <c r="AA1334" s="54">
        <v>45900</v>
      </c>
      <c r="AB1334" s="3" t="s">
        <v>36</v>
      </c>
      <c r="AC1334" s="53">
        <v>1900001</v>
      </c>
      <c r="AD1334" s="3" t="s">
        <v>42</v>
      </c>
      <c r="AE1334" s="3" t="s">
        <v>37</v>
      </c>
    </row>
    <row r="1335" spans="1:31" x14ac:dyDescent="0.3">
      <c r="A1335" s="3" t="s">
        <v>2808</v>
      </c>
      <c r="B1335" s="3" t="s">
        <v>2809</v>
      </c>
      <c r="C1335" s="3" t="s">
        <v>1854</v>
      </c>
      <c r="D1335" s="53">
        <v>5900000</v>
      </c>
      <c r="E1335" s="53">
        <v>5900000</v>
      </c>
      <c r="F1335" s="53">
        <v>489460.59</v>
      </c>
      <c r="G1335" s="53">
        <v>0</v>
      </c>
      <c r="H1335" s="53">
        <v>0</v>
      </c>
      <c r="I1335" s="53">
        <v>2935101.29</v>
      </c>
      <c r="J1335" s="53">
        <v>49.747479491525425</v>
      </c>
      <c r="K1335" s="53">
        <v>0</v>
      </c>
      <c r="L1335" s="53">
        <v>0</v>
      </c>
      <c r="M1335" s="53">
        <v>2072237.4</v>
      </c>
      <c r="N1335" s="53">
        <v>862863.89</v>
      </c>
      <c r="O1335" s="53">
        <v>3424561.88</v>
      </c>
      <c r="P1335" s="53">
        <v>0</v>
      </c>
      <c r="Q1335" s="53">
        <v>0</v>
      </c>
      <c r="R1335" s="53">
        <v>0</v>
      </c>
      <c r="S1335" s="3" t="s">
        <v>72</v>
      </c>
      <c r="T1335" s="3" t="s">
        <v>41</v>
      </c>
      <c r="U1335" s="3" t="s">
        <v>42</v>
      </c>
      <c r="V1335" s="3" t="s">
        <v>41</v>
      </c>
      <c r="W1335" s="3" t="s">
        <v>33</v>
      </c>
      <c r="X1335" s="3" t="s">
        <v>43</v>
      </c>
      <c r="Y1335" s="3" t="s">
        <v>35</v>
      </c>
      <c r="Z1335" s="54">
        <v>45509</v>
      </c>
      <c r="AA1335" s="54">
        <v>45900</v>
      </c>
      <c r="AB1335" s="3" t="s">
        <v>36</v>
      </c>
      <c r="AC1335" s="53">
        <v>5900000</v>
      </c>
      <c r="AD1335" s="3" t="s">
        <v>42</v>
      </c>
      <c r="AE1335" s="3" t="s">
        <v>45</v>
      </c>
    </row>
    <row r="1336" spans="1:31" x14ac:dyDescent="0.3">
      <c r="A1336" s="3" t="s">
        <v>2846</v>
      </c>
      <c r="B1336" s="3" t="s">
        <v>2847</v>
      </c>
      <c r="C1336" s="3" t="s">
        <v>1856</v>
      </c>
      <c r="D1336" s="53">
        <v>14600000</v>
      </c>
      <c r="E1336" s="53">
        <v>14600000</v>
      </c>
      <c r="F1336" s="53">
        <v>8328551.8499999996</v>
      </c>
      <c r="G1336" s="53">
        <v>0</v>
      </c>
      <c r="H1336" s="53">
        <v>0</v>
      </c>
      <c r="I1336" s="53">
        <v>3716428.73</v>
      </c>
      <c r="J1336" s="53">
        <v>25.454991301369862</v>
      </c>
      <c r="K1336" s="53">
        <v>0</v>
      </c>
      <c r="L1336" s="53">
        <v>0</v>
      </c>
      <c r="M1336" s="53">
        <v>2861473</v>
      </c>
      <c r="N1336" s="53">
        <v>854955.73</v>
      </c>
      <c r="O1336" s="53">
        <v>12044980.58</v>
      </c>
      <c r="P1336" s="53">
        <v>0</v>
      </c>
      <c r="Q1336" s="53">
        <v>0</v>
      </c>
      <c r="R1336" s="53">
        <v>0</v>
      </c>
      <c r="S1336" s="3" t="s">
        <v>1784</v>
      </c>
      <c r="T1336" s="3" t="s">
        <v>76</v>
      </c>
      <c r="U1336" s="3" t="s">
        <v>77</v>
      </c>
      <c r="V1336" s="3" t="s">
        <v>76</v>
      </c>
      <c r="W1336" s="3" t="s">
        <v>33</v>
      </c>
      <c r="X1336" s="3" t="s">
        <v>78</v>
      </c>
      <c r="Y1336" s="3" t="s">
        <v>35</v>
      </c>
      <c r="Z1336" s="54">
        <v>45383</v>
      </c>
      <c r="AA1336" s="54">
        <v>46203</v>
      </c>
      <c r="AB1336" s="3" t="s">
        <v>36</v>
      </c>
      <c r="AC1336" s="53">
        <v>14600000</v>
      </c>
      <c r="AD1336" s="3" t="s">
        <v>77</v>
      </c>
      <c r="AE1336" s="3" t="s">
        <v>45</v>
      </c>
    </row>
    <row r="1337" spans="1:31" x14ac:dyDescent="0.3">
      <c r="A1337" s="3" t="s">
        <v>2810</v>
      </c>
      <c r="B1337" s="3" t="s">
        <v>2811</v>
      </c>
      <c r="C1337" s="3" t="s">
        <v>1853</v>
      </c>
      <c r="D1337" s="53">
        <v>0</v>
      </c>
      <c r="E1337" s="53">
        <v>0</v>
      </c>
      <c r="F1337" s="53">
        <v>0</v>
      </c>
      <c r="G1337" s="53">
        <v>0</v>
      </c>
      <c r="H1337" s="53">
        <v>0</v>
      </c>
      <c r="I1337" s="53">
        <v>0</v>
      </c>
      <c r="J1337" s="53" t="e">
        <v>#DIV/0!</v>
      </c>
      <c r="K1337" s="53">
        <v>0</v>
      </c>
      <c r="L1337" s="53">
        <v>0</v>
      </c>
      <c r="M1337" s="53">
        <v>0</v>
      </c>
      <c r="N1337" s="53">
        <v>0</v>
      </c>
      <c r="O1337" s="53">
        <v>0</v>
      </c>
      <c r="P1337" s="53">
        <v>0</v>
      </c>
      <c r="Q1337" s="53">
        <v>0</v>
      </c>
      <c r="R1337" s="53">
        <v>0</v>
      </c>
      <c r="S1337" s="3" t="s">
        <v>391</v>
      </c>
      <c r="T1337" s="3" t="s">
        <v>31</v>
      </c>
      <c r="U1337" s="3" t="s">
        <v>32</v>
      </c>
      <c r="V1337" s="3" t="s">
        <v>31</v>
      </c>
      <c r="W1337" s="3" t="s">
        <v>33</v>
      </c>
      <c r="X1337" s="3" t="s">
        <v>34</v>
      </c>
      <c r="Y1337" s="3" t="s">
        <v>35</v>
      </c>
      <c r="Z1337" s="54">
        <v>45510</v>
      </c>
      <c r="AA1337" s="54">
        <v>46112</v>
      </c>
      <c r="AB1337" s="3" t="s">
        <v>36</v>
      </c>
      <c r="AC1337" s="53">
        <v>4300000</v>
      </c>
      <c r="AD1337" s="3" t="s">
        <v>32</v>
      </c>
      <c r="AE1337" s="3" t="s">
        <v>37</v>
      </c>
    </row>
    <row r="1338" spans="1:31" x14ac:dyDescent="0.3">
      <c r="A1338" s="3" t="s">
        <v>2818</v>
      </c>
      <c r="B1338" s="3" t="s">
        <v>2819</v>
      </c>
      <c r="C1338" s="3" t="s">
        <v>1855</v>
      </c>
      <c r="D1338" s="53">
        <v>665000</v>
      </c>
      <c r="E1338" s="53">
        <v>665000</v>
      </c>
      <c r="F1338" s="53">
        <v>0</v>
      </c>
      <c r="G1338" s="53">
        <v>0</v>
      </c>
      <c r="H1338" s="53">
        <v>0</v>
      </c>
      <c r="I1338" s="53">
        <v>552644</v>
      </c>
      <c r="J1338" s="53">
        <v>83.104360902255635</v>
      </c>
      <c r="K1338" s="53">
        <v>0</v>
      </c>
      <c r="L1338" s="53">
        <v>0</v>
      </c>
      <c r="M1338" s="53">
        <v>353236.94</v>
      </c>
      <c r="N1338" s="53">
        <v>199407.06</v>
      </c>
      <c r="O1338" s="53">
        <v>552644</v>
      </c>
      <c r="P1338" s="53">
        <v>0</v>
      </c>
      <c r="Q1338" s="53">
        <v>0</v>
      </c>
      <c r="R1338" s="53">
        <v>0</v>
      </c>
      <c r="S1338" s="3" t="s">
        <v>286</v>
      </c>
      <c r="T1338" s="3" t="s">
        <v>57</v>
      </c>
      <c r="U1338" s="3" t="s">
        <v>58</v>
      </c>
      <c r="V1338" s="3" t="s">
        <v>57</v>
      </c>
      <c r="W1338" s="3" t="s">
        <v>33</v>
      </c>
      <c r="X1338" s="3" t="s">
        <v>59</v>
      </c>
      <c r="Y1338" s="3" t="s">
        <v>35</v>
      </c>
      <c r="Z1338" s="54">
        <v>45513</v>
      </c>
      <c r="AA1338" s="54">
        <v>46022</v>
      </c>
      <c r="AB1338" s="3" t="s">
        <v>36</v>
      </c>
      <c r="AC1338" s="53">
        <v>665000</v>
      </c>
      <c r="AD1338" s="3" t="s">
        <v>58</v>
      </c>
      <c r="AE1338" s="3" t="s">
        <v>45</v>
      </c>
    </row>
    <row r="1339" spans="1:31" x14ac:dyDescent="0.3">
      <c r="A1339" s="3" t="s">
        <v>2816</v>
      </c>
      <c r="B1339" s="3" t="s">
        <v>2817</v>
      </c>
      <c r="C1339" s="3" t="s">
        <v>1859</v>
      </c>
      <c r="D1339" s="53">
        <v>2500000</v>
      </c>
      <c r="E1339" s="53">
        <v>2500000</v>
      </c>
      <c r="F1339" s="53">
        <v>0</v>
      </c>
      <c r="G1339" s="53">
        <v>0</v>
      </c>
      <c r="H1339" s="53">
        <v>0</v>
      </c>
      <c r="I1339" s="53">
        <v>2447691.29</v>
      </c>
      <c r="J1339" s="53">
        <v>97.907651600000008</v>
      </c>
      <c r="K1339" s="53">
        <v>0</v>
      </c>
      <c r="L1339" s="53">
        <v>0</v>
      </c>
      <c r="M1339" s="53">
        <v>2447691.29</v>
      </c>
      <c r="N1339" s="53">
        <v>0</v>
      </c>
      <c r="O1339" s="53">
        <v>2447691.29</v>
      </c>
      <c r="P1339" s="53">
        <v>0</v>
      </c>
      <c r="Q1339" s="53">
        <v>0</v>
      </c>
      <c r="R1339" s="53">
        <v>0</v>
      </c>
      <c r="S1339" s="3" t="s">
        <v>1355</v>
      </c>
      <c r="T1339" s="3" t="s">
        <v>162</v>
      </c>
      <c r="U1339" s="3" t="s">
        <v>163</v>
      </c>
      <c r="V1339" s="3" t="s">
        <v>162</v>
      </c>
      <c r="W1339" s="3" t="s">
        <v>33</v>
      </c>
      <c r="X1339" s="3" t="s">
        <v>164</v>
      </c>
      <c r="Y1339" s="3" t="s">
        <v>35</v>
      </c>
      <c r="Z1339" s="54">
        <v>45383</v>
      </c>
      <c r="AA1339" s="54">
        <v>45900</v>
      </c>
      <c r="AB1339" s="3" t="s">
        <v>36</v>
      </c>
      <c r="AC1339" s="53">
        <v>2500000</v>
      </c>
      <c r="AD1339" s="3" t="s">
        <v>163</v>
      </c>
      <c r="AE1339" s="3" t="s">
        <v>37</v>
      </c>
    </row>
    <row r="1340" spans="1:31" x14ac:dyDescent="0.3">
      <c r="A1340" s="3" t="s">
        <v>2820</v>
      </c>
      <c r="B1340" s="3" t="s">
        <v>2821</v>
      </c>
      <c r="C1340" s="3" t="s">
        <v>1860</v>
      </c>
      <c r="D1340" s="53">
        <v>9400000</v>
      </c>
      <c r="E1340" s="53">
        <v>9400000</v>
      </c>
      <c r="F1340" s="53">
        <v>1563326.16</v>
      </c>
      <c r="G1340" s="53">
        <v>0</v>
      </c>
      <c r="H1340" s="53">
        <v>0</v>
      </c>
      <c r="I1340" s="53">
        <v>7020753.8700000001</v>
      </c>
      <c r="J1340" s="53">
        <v>74.688870957446809</v>
      </c>
      <c r="K1340" s="53">
        <v>0</v>
      </c>
      <c r="L1340" s="53">
        <v>0</v>
      </c>
      <c r="M1340" s="53">
        <v>7020753.8700000001</v>
      </c>
      <c r="N1340" s="53">
        <v>0</v>
      </c>
      <c r="O1340" s="53">
        <v>8584080.0299999993</v>
      </c>
      <c r="P1340" s="53">
        <v>0</v>
      </c>
      <c r="Q1340" s="53">
        <v>0</v>
      </c>
      <c r="R1340" s="53">
        <v>0</v>
      </c>
      <c r="S1340" s="3" t="s">
        <v>111</v>
      </c>
      <c r="T1340" s="3" t="s">
        <v>112</v>
      </c>
      <c r="U1340" s="3" t="s">
        <v>113</v>
      </c>
      <c r="V1340" s="3" t="s">
        <v>112</v>
      </c>
      <c r="W1340" s="3" t="s">
        <v>33</v>
      </c>
      <c r="X1340" s="3" t="s">
        <v>114</v>
      </c>
      <c r="Y1340" s="3" t="s">
        <v>35</v>
      </c>
      <c r="Z1340" s="54">
        <v>45513</v>
      </c>
      <c r="AA1340" s="54">
        <v>46112</v>
      </c>
      <c r="AB1340" s="3" t="s">
        <v>36</v>
      </c>
      <c r="AC1340" s="53">
        <v>9400000</v>
      </c>
      <c r="AD1340" s="3" t="s">
        <v>113</v>
      </c>
      <c r="AE1340" s="3" t="s">
        <v>2231</v>
      </c>
    </row>
    <row r="1341" spans="1:31" x14ac:dyDescent="0.3">
      <c r="A1341" s="3" t="s">
        <v>2822</v>
      </c>
      <c r="B1341" s="3" t="s">
        <v>2823</v>
      </c>
      <c r="C1341" s="3" t="s">
        <v>1854</v>
      </c>
      <c r="D1341" s="53">
        <v>12200000</v>
      </c>
      <c r="E1341" s="53">
        <v>12200000</v>
      </c>
      <c r="F1341" s="53">
        <v>123906.98</v>
      </c>
      <c r="G1341" s="53">
        <v>0</v>
      </c>
      <c r="H1341" s="53">
        <v>0</v>
      </c>
      <c r="I1341" s="53">
        <v>12035507.32</v>
      </c>
      <c r="J1341" s="53">
        <v>98.651699344262298</v>
      </c>
      <c r="K1341" s="53">
        <v>0</v>
      </c>
      <c r="L1341" s="53">
        <v>0</v>
      </c>
      <c r="M1341" s="53">
        <v>5879493.8499999996</v>
      </c>
      <c r="N1341" s="53">
        <v>6156013.4699999997</v>
      </c>
      <c r="O1341" s="53">
        <v>12159414.300000001</v>
      </c>
      <c r="P1341" s="53">
        <v>0</v>
      </c>
      <c r="Q1341" s="53">
        <v>0</v>
      </c>
      <c r="R1341" s="53">
        <v>0</v>
      </c>
      <c r="S1341" s="3" t="s">
        <v>72</v>
      </c>
      <c r="T1341" s="3" t="s">
        <v>41</v>
      </c>
      <c r="U1341" s="3" t="s">
        <v>42</v>
      </c>
      <c r="V1341" s="3" t="s">
        <v>41</v>
      </c>
      <c r="W1341" s="3" t="s">
        <v>33</v>
      </c>
      <c r="X1341" s="3" t="s">
        <v>43</v>
      </c>
      <c r="Y1341" s="3" t="s">
        <v>44</v>
      </c>
      <c r="Z1341" s="54">
        <v>45513</v>
      </c>
      <c r="AA1341" s="54">
        <v>46265</v>
      </c>
      <c r="AB1341" s="3" t="s">
        <v>36</v>
      </c>
      <c r="AC1341" s="53">
        <v>12200000</v>
      </c>
      <c r="AD1341" s="3" t="s">
        <v>42</v>
      </c>
      <c r="AE1341" s="3" t="s">
        <v>45</v>
      </c>
    </row>
    <row r="1342" spans="1:31" x14ac:dyDescent="0.3">
      <c r="A1342" s="3" t="s">
        <v>2830</v>
      </c>
      <c r="B1342" s="3" t="s">
        <v>2831</v>
      </c>
      <c r="C1342" s="3" t="s">
        <v>1858</v>
      </c>
      <c r="D1342" s="53">
        <v>11400000</v>
      </c>
      <c r="E1342" s="53">
        <v>11400000</v>
      </c>
      <c r="F1342" s="53">
        <v>173280.68</v>
      </c>
      <c r="G1342" s="53">
        <v>0</v>
      </c>
      <c r="H1342" s="53">
        <v>0</v>
      </c>
      <c r="I1342" s="53">
        <v>8875857.7799999993</v>
      </c>
      <c r="J1342" s="53">
        <v>77.858401578947365</v>
      </c>
      <c r="K1342" s="53">
        <v>0</v>
      </c>
      <c r="L1342" s="53">
        <v>0</v>
      </c>
      <c r="M1342" s="53">
        <v>8875857.7799999993</v>
      </c>
      <c r="N1342" s="53">
        <v>0</v>
      </c>
      <c r="O1342" s="53">
        <v>9049138.4600000009</v>
      </c>
      <c r="P1342" s="53">
        <v>0</v>
      </c>
      <c r="Q1342" s="53">
        <v>0</v>
      </c>
      <c r="R1342" s="53">
        <v>0</v>
      </c>
      <c r="S1342" s="3" t="s">
        <v>1231</v>
      </c>
      <c r="T1342" s="3" t="s">
        <v>51</v>
      </c>
      <c r="U1342" s="3" t="s">
        <v>52</v>
      </c>
      <c r="V1342" s="3" t="s">
        <v>51</v>
      </c>
      <c r="W1342" s="3" t="s">
        <v>33</v>
      </c>
      <c r="X1342" s="3" t="s">
        <v>53</v>
      </c>
      <c r="Y1342" s="3" t="s">
        <v>35</v>
      </c>
      <c r="Z1342" s="54">
        <v>45444</v>
      </c>
      <c r="AA1342" s="54">
        <v>46112</v>
      </c>
      <c r="AB1342" s="3" t="s">
        <v>36</v>
      </c>
      <c r="AC1342" s="53">
        <v>11400000</v>
      </c>
      <c r="AD1342" s="3" t="s">
        <v>52</v>
      </c>
      <c r="AE1342" s="3" t="s">
        <v>45</v>
      </c>
    </row>
    <row r="1343" spans="1:31" x14ac:dyDescent="0.3">
      <c r="A1343" s="3" t="s">
        <v>2824</v>
      </c>
      <c r="B1343" s="3" t="s">
        <v>2825</v>
      </c>
      <c r="C1343" s="3" t="s">
        <v>1858</v>
      </c>
      <c r="D1343" s="53">
        <v>1700000</v>
      </c>
      <c r="E1343" s="53">
        <v>1700000</v>
      </c>
      <c r="F1343" s="53">
        <v>434570.1</v>
      </c>
      <c r="G1343" s="53">
        <v>0</v>
      </c>
      <c r="H1343" s="53">
        <v>0</v>
      </c>
      <c r="I1343" s="53">
        <v>1059914.1599999999</v>
      </c>
      <c r="J1343" s="53">
        <v>62.347891764705878</v>
      </c>
      <c r="K1343" s="53">
        <v>0</v>
      </c>
      <c r="L1343" s="53">
        <v>0</v>
      </c>
      <c r="M1343" s="53">
        <v>0</v>
      </c>
      <c r="N1343" s="53">
        <v>1059914.1599999999</v>
      </c>
      <c r="O1343" s="53">
        <v>1494484.26</v>
      </c>
      <c r="P1343" s="53">
        <v>0</v>
      </c>
      <c r="Q1343" s="53">
        <v>0</v>
      </c>
      <c r="R1343" s="53">
        <v>0</v>
      </c>
      <c r="S1343" s="3" t="s">
        <v>1231</v>
      </c>
      <c r="T1343" s="3" t="s">
        <v>51</v>
      </c>
      <c r="U1343" s="3" t="s">
        <v>52</v>
      </c>
      <c r="V1343" s="3" t="s">
        <v>51</v>
      </c>
      <c r="W1343" s="3" t="s">
        <v>33</v>
      </c>
      <c r="X1343" s="3" t="s">
        <v>53</v>
      </c>
      <c r="Y1343" s="3" t="s">
        <v>35</v>
      </c>
      <c r="Z1343" s="54">
        <v>45383</v>
      </c>
      <c r="AA1343" s="54">
        <v>46112</v>
      </c>
      <c r="AB1343" s="3" t="s">
        <v>36</v>
      </c>
      <c r="AC1343" s="53">
        <v>1700000</v>
      </c>
      <c r="AD1343" s="3" t="s">
        <v>52</v>
      </c>
      <c r="AE1343" s="3" t="s">
        <v>45</v>
      </c>
    </row>
    <row r="1344" spans="1:31" x14ac:dyDescent="0.3">
      <c r="A1344" s="3" t="s">
        <v>2826</v>
      </c>
      <c r="B1344" s="3" t="s">
        <v>2827</v>
      </c>
      <c r="C1344" s="3" t="s">
        <v>1853</v>
      </c>
      <c r="D1344" s="53">
        <v>15000000</v>
      </c>
      <c r="E1344" s="53">
        <v>15000000</v>
      </c>
      <c r="F1344" s="53">
        <v>60709.41</v>
      </c>
      <c r="G1344" s="53">
        <v>0</v>
      </c>
      <c r="H1344" s="53">
        <v>0</v>
      </c>
      <c r="I1344" s="53">
        <v>13234649.539999999</v>
      </c>
      <c r="J1344" s="53">
        <v>88.23099693333333</v>
      </c>
      <c r="K1344" s="53">
        <v>0</v>
      </c>
      <c r="L1344" s="53">
        <v>0</v>
      </c>
      <c r="M1344" s="53">
        <v>12035162.130000001</v>
      </c>
      <c r="N1344" s="53">
        <v>1199487.4099999999</v>
      </c>
      <c r="O1344" s="53">
        <v>13295358.949999999</v>
      </c>
      <c r="P1344" s="53">
        <v>0</v>
      </c>
      <c r="Q1344" s="53">
        <v>0</v>
      </c>
      <c r="R1344" s="53">
        <v>0</v>
      </c>
      <c r="S1344" s="3" t="s">
        <v>391</v>
      </c>
      <c r="T1344" s="3" t="s">
        <v>31</v>
      </c>
      <c r="U1344" s="3" t="s">
        <v>32</v>
      </c>
      <c r="V1344" s="3" t="s">
        <v>31</v>
      </c>
      <c r="W1344" s="3" t="s">
        <v>33</v>
      </c>
      <c r="X1344" s="3" t="s">
        <v>34</v>
      </c>
      <c r="Y1344" s="3" t="s">
        <v>35</v>
      </c>
      <c r="Z1344" s="54">
        <v>45516</v>
      </c>
      <c r="AA1344" s="54">
        <v>46112</v>
      </c>
      <c r="AB1344" s="3" t="s">
        <v>36</v>
      </c>
      <c r="AC1344" s="53">
        <v>15000000</v>
      </c>
      <c r="AD1344" s="3" t="s">
        <v>32</v>
      </c>
      <c r="AE1344" s="3" t="s">
        <v>45</v>
      </c>
    </row>
    <row r="1345" spans="1:31" x14ac:dyDescent="0.3">
      <c r="A1345" s="3" t="s">
        <v>2828</v>
      </c>
      <c r="B1345" s="3" t="s">
        <v>2829</v>
      </c>
      <c r="C1345" s="3" t="s">
        <v>1853</v>
      </c>
      <c r="D1345" s="53">
        <v>4300000</v>
      </c>
      <c r="E1345" s="53">
        <v>4300000</v>
      </c>
      <c r="F1345" s="53">
        <v>0</v>
      </c>
      <c r="G1345" s="53">
        <v>0</v>
      </c>
      <c r="H1345" s="53">
        <v>0</v>
      </c>
      <c r="I1345" s="53">
        <v>3409754.25</v>
      </c>
      <c r="J1345" s="53">
        <v>79.296610465116274</v>
      </c>
      <c r="K1345" s="53">
        <v>0</v>
      </c>
      <c r="L1345" s="53">
        <v>0</v>
      </c>
      <c r="M1345" s="53">
        <v>3123637.85</v>
      </c>
      <c r="N1345" s="53">
        <v>286116.40000000002</v>
      </c>
      <c r="O1345" s="53">
        <v>3409754.25</v>
      </c>
      <c r="P1345" s="53">
        <v>0</v>
      </c>
      <c r="Q1345" s="53">
        <v>0</v>
      </c>
      <c r="R1345" s="53">
        <v>0</v>
      </c>
      <c r="S1345" s="3" t="s">
        <v>391</v>
      </c>
      <c r="T1345" s="3" t="s">
        <v>31</v>
      </c>
      <c r="U1345" s="3" t="s">
        <v>32</v>
      </c>
      <c r="V1345" s="3" t="s">
        <v>31</v>
      </c>
      <c r="W1345" s="3" t="s">
        <v>33</v>
      </c>
      <c r="X1345" s="3" t="s">
        <v>34</v>
      </c>
      <c r="Y1345" s="3" t="s">
        <v>35</v>
      </c>
      <c r="Z1345" s="54">
        <v>45516</v>
      </c>
      <c r="AA1345" s="54">
        <v>46112</v>
      </c>
      <c r="AB1345" s="3" t="s">
        <v>36</v>
      </c>
      <c r="AC1345" s="53">
        <v>4300000</v>
      </c>
      <c r="AD1345" s="3" t="s">
        <v>32</v>
      </c>
      <c r="AE1345" s="3" t="s">
        <v>45</v>
      </c>
    </row>
    <row r="1346" spans="1:31" x14ac:dyDescent="0.3">
      <c r="A1346" s="3" t="s">
        <v>2836</v>
      </c>
      <c r="B1346" s="3" t="s">
        <v>2837</v>
      </c>
      <c r="C1346" s="3" t="s">
        <v>1853</v>
      </c>
      <c r="D1346" s="53">
        <v>2400000</v>
      </c>
      <c r="E1346" s="53">
        <v>2400000</v>
      </c>
      <c r="F1346" s="53">
        <v>69003.320000000007</v>
      </c>
      <c r="G1346" s="53">
        <v>28944.74</v>
      </c>
      <c r="H1346" s="53">
        <v>28944.74</v>
      </c>
      <c r="I1346" s="53">
        <v>1740623.14</v>
      </c>
      <c r="J1346" s="53">
        <v>72.525964166666668</v>
      </c>
      <c r="K1346" s="53">
        <v>0</v>
      </c>
      <c r="L1346" s="53">
        <v>0</v>
      </c>
      <c r="M1346" s="53">
        <v>1711678.4</v>
      </c>
      <c r="N1346" s="53">
        <v>0</v>
      </c>
      <c r="O1346" s="53">
        <v>1809626.46</v>
      </c>
      <c r="P1346" s="53">
        <v>0</v>
      </c>
      <c r="Q1346" s="53">
        <v>0</v>
      </c>
      <c r="R1346" s="53">
        <v>0</v>
      </c>
      <c r="S1346" s="3" t="s">
        <v>391</v>
      </c>
      <c r="T1346" s="3" t="s">
        <v>31</v>
      </c>
      <c r="U1346" s="3" t="s">
        <v>32</v>
      </c>
      <c r="V1346" s="3" t="s">
        <v>31</v>
      </c>
      <c r="W1346" s="3" t="s">
        <v>33</v>
      </c>
      <c r="X1346" s="3" t="s">
        <v>34</v>
      </c>
      <c r="Y1346" s="3" t="s">
        <v>35</v>
      </c>
      <c r="Z1346" s="54">
        <v>45516</v>
      </c>
      <c r="AA1346" s="54">
        <v>46112</v>
      </c>
      <c r="AB1346" s="3" t="s">
        <v>36</v>
      </c>
      <c r="AC1346" s="53">
        <v>2400000</v>
      </c>
      <c r="AD1346" s="3" t="s">
        <v>32</v>
      </c>
      <c r="AE1346" s="3" t="s">
        <v>45</v>
      </c>
    </row>
    <row r="1347" spans="1:31" x14ac:dyDescent="0.3">
      <c r="A1347" s="3" t="s">
        <v>2834</v>
      </c>
      <c r="B1347" s="3" t="s">
        <v>2835</v>
      </c>
      <c r="C1347" s="3" t="s">
        <v>1860</v>
      </c>
      <c r="D1347" s="53">
        <v>1800000</v>
      </c>
      <c r="E1347" s="53">
        <v>1800000</v>
      </c>
      <c r="F1347" s="53">
        <v>91551.79</v>
      </c>
      <c r="G1347" s="53">
        <v>0</v>
      </c>
      <c r="H1347" s="53">
        <v>0</v>
      </c>
      <c r="I1347" s="53">
        <v>1672844.97</v>
      </c>
      <c r="J1347" s="53">
        <v>92.935831666666658</v>
      </c>
      <c r="K1347" s="53">
        <v>0</v>
      </c>
      <c r="L1347" s="53">
        <v>0</v>
      </c>
      <c r="M1347" s="53">
        <v>1537859.96</v>
      </c>
      <c r="N1347" s="53">
        <v>134985.01</v>
      </c>
      <c r="O1347" s="53">
        <v>1764396.76</v>
      </c>
      <c r="P1347" s="53">
        <v>0</v>
      </c>
      <c r="Q1347" s="53">
        <v>0</v>
      </c>
      <c r="R1347" s="53">
        <v>0</v>
      </c>
      <c r="S1347" s="3" t="s">
        <v>111</v>
      </c>
      <c r="T1347" s="3" t="s">
        <v>112</v>
      </c>
      <c r="U1347" s="3" t="s">
        <v>113</v>
      </c>
      <c r="V1347" s="3" t="s">
        <v>112</v>
      </c>
      <c r="W1347" s="3" t="s">
        <v>33</v>
      </c>
      <c r="X1347" s="3" t="s">
        <v>114</v>
      </c>
      <c r="Y1347" s="3" t="s">
        <v>35</v>
      </c>
      <c r="Z1347" s="54">
        <v>45516</v>
      </c>
      <c r="AA1347" s="54">
        <v>46112</v>
      </c>
      <c r="AB1347" s="3" t="s">
        <v>36</v>
      </c>
      <c r="AC1347" s="53">
        <v>1800000</v>
      </c>
      <c r="AD1347" s="3" t="s">
        <v>113</v>
      </c>
      <c r="AE1347" s="3" t="s">
        <v>2231</v>
      </c>
    </row>
    <row r="1348" spans="1:31" x14ac:dyDescent="0.3">
      <c r="A1348" s="3" t="s">
        <v>2832</v>
      </c>
      <c r="B1348" s="3" t="s">
        <v>2833</v>
      </c>
      <c r="C1348" s="3" t="s">
        <v>1854</v>
      </c>
      <c r="D1348" s="53">
        <v>2300000</v>
      </c>
      <c r="E1348" s="53">
        <v>2300000</v>
      </c>
      <c r="F1348" s="53">
        <v>0</v>
      </c>
      <c r="G1348" s="53">
        <v>0</v>
      </c>
      <c r="H1348" s="53">
        <v>0</v>
      </c>
      <c r="I1348" s="53">
        <v>2189824.08</v>
      </c>
      <c r="J1348" s="53">
        <v>95.209742608695649</v>
      </c>
      <c r="K1348" s="53">
        <v>0</v>
      </c>
      <c r="L1348" s="53">
        <v>0</v>
      </c>
      <c r="M1348" s="53">
        <v>2189824.08</v>
      </c>
      <c r="N1348" s="53">
        <v>0</v>
      </c>
      <c r="O1348" s="53">
        <v>2189824.08</v>
      </c>
      <c r="P1348" s="53">
        <v>0</v>
      </c>
      <c r="Q1348" s="53">
        <v>0</v>
      </c>
      <c r="R1348" s="53">
        <v>0</v>
      </c>
      <c r="S1348" s="3" t="s">
        <v>72</v>
      </c>
      <c r="T1348" s="3" t="s">
        <v>41</v>
      </c>
      <c r="U1348" s="3" t="s">
        <v>42</v>
      </c>
      <c r="V1348" s="3" t="s">
        <v>41</v>
      </c>
      <c r="W1348" s="3" t="s">
        <v>33</v>
      </c>
      <c r="X1348" s="3" t="s">
        <v>43</v>
      </c>
      <c r="Y1348" s="3" t="s">
        <v>35</v>
      </c>
      <c r="Z1348" s="54">
        <v>45516</v>
      </c>
      <c r="AA1348" s="54">
        <v>45900</v>
      </c>
      <c r="AB1348" s="3" t="s">
        <v>36</v>
      </c>
      <c r="AC1348" s="53">
        <v>2300000</v>
      </c>
      <c r="AD1348" s="3" t="s">
        <v>42</v>
      </c>
      <c r="AE1348" s="3" t="s">
        <v>37</v>
      </c>
    </row>
    <row r="1349" spans="1:31" x14ac:dyDescent="0.3">
      <c r="A1349" s="3" t="s">
        <v>2999</v>
      </c>
      <c r="B1349" s="3" t="s">
        <v>3000</v>
      </c>
      <c r="C1349" s="3" t="s">
        <v>1854</v>
      </c>
      <c r="D1349" s="53">
        <v>1600000</v>
      </c>
      <c r="E1349" s="53">
        <v>1600000</v>
      </c>
      <c r="F1349" s="53">
        <v>0</v>
      </c>
      <c r="G1349" s="53">
        <v>0</v>
      </c>
      <c r="H1349" s="53">
        <v>0</v>
      </c>
      <c r="I1349" s="53">
        <v>485288.7</v>
      </c>
      <c r="J1349" s="53">
        <v>30.33054375</v>
      </c>
      <c r="K1349" s="53">
        <v>0</v>
      </c>
      <c r="L1349" s="53">
        <v>0</v>
      </c>
      <c r="M1349" s="53">
        <v>0</v>
      </c>
      <c r="N1349" s="53">
        <v>485288.7</v>
      </c>
      <c r="O1349" s="53">
        <v>485288.7</v>
      </c>
      <c r="P1349" s="53">
        <v>0</v>
      </c>
      <c r="Q1349" s="53">
        <v>0</v>
      </c>
      <c r="R1349" s="53">
        <v>0</v>
      </c>
      <c r="S1349" s="3" t="s">
        <v>72</v>
      </c>
      <c r="T1349" s="3" t="s">
        <v>41</v>
      </c>
      <c r="U1349" s="3" t="s">
        <v>42</v>
      </c>
      <c r="V1349" s="3" t="s">
        <v>41</v>
      </c>
      <c r="W1349" s="3" t="s">
        <v>33</v>
      </c>
      <c r="X1349" s="3" t="s">
        <v>43</v>
      </c>
      <c r="Y1349" s="3" t="s">
        <v>35</v>
      </c>
      <c r="Z1349" s="54">
        <v>45519</v>
      </c>
      <c r="AA1349" s="54">
        <v>45900</v>
      </c>
      <c r="AB1349" s="3" t="s">
        <v>36</v>
      </c>
      <c r="AC1349" s="53">
        <v>1600000</v>
      </c>
      <c r="AD1349" s="3" t="s">
        <v>42</v>
      </c>
      <c r="AE1349" s="3" t="s">
        <v>45</v>
      </c>
    </row>
    <row r="1350" spans="1:31" x14ac:dyDescent="0.3">
      <c r="A1350" s="3" t="s">
        <v>2838</v>
      </c>
      <c r="B1350" s="3" t="s">
        <v>2839</v>
      </c>
      <c r="C1350" s="3" t="s">
        <v>1854</v>
      </c>
      <c r="D1350" s="53">
        <v>1600000</v>
      </c>
      <c r="E1350" s="53">
        <v>1600000</v>
      </c>
      <c r="F1350" s="53">
        <v>0</v>
      </c>
      <c r="G1350" s="53">
        <v>0</v>
      </c>
      <c r="H1350" s="53">
        <v>0</v>
      </c>
      <c r="I1350" s="53">
        <v>1599506.27</v>
      </c>
      <c r="J1350" s="53">
        <v>99.969141875000005</v>
      </c>
      <c r="K1350" s="53">
        <v>0</v>
      </c>
      <c r="L1350" s="53">
        <v>0</v>
      </c>
      <c r="M1350" s="53">
        <v>1599506.27</v>
      </c>
      <c r="N1350" s="53">
        <v>0</v>
      </c>
      <c r="O1350" s="53">
        <v>1599506.27</v>
      </c>
      <c r="P1350" s="53">
        <v>0</v>
      </c>
      <c r="Q1350" s="53">
        <v>0</v>
      </c>
      <c r="R1350" s="53">
        <v>0</v>
      </c>
      <c r="S1350" s="3" t="s">
        <v>72</v>
      </c>
      <c r="T1350" s="3" t="s">
        <v>41</v>
      </c>
      <c r="U1350" s="3" t="s">
        <v>42</v>
      </c>
      <c r="V1350" s="3" t="s">
        <v>41</v>
      </c>
      <c r="W1350" s="3" t="s">
        <v>33</v>
      </c>
      <c r="X1350" s="3" t="s">
        <v>43</v>
      </c>
      <c r="Y1350" s="3" t="s">
        <v>35</v>
      </c>
      <c r="Z1350" s="54">
        <v>45523</v>
      </c>
      <c r="AA1350" s="54">
        <v>45900</v>
      </c>
      <c r="AB1350" s="3" t="s">
        <v>36</v>
      </c>
      <c r="AC1350" s="53">
        <v>1600000</v>
      </c>
      <c r="AD1350" s="3" t="s">
        <v>42</v>
      </c>
      <c r="AE1350" s="3" t="s">
        <v>37</v>
      </c>
    </row>
    <row r="1351" spans="1:31" x14ac:dyDescent="0.3">
      <c r="A1351" s="3" t="s">
        <v>2840</v>
      </c>
      <c r="B1351" s="3" t="s">
        <v>2841</v>
      </c>
      <c r="C1351" s="3" t="s">
        <v>1853</v>
      </c>
      <c r="D1351" s="53">
        <v>15000000</v>
      </c>
      <c r="E1351" s="53">
        <v>15000000</v>
      </c>
      <c r="F1351" s="53">
        <v>1886781.7</v>
      </c>
      <c r="G1351" s="53">
        <v>0</v>
      </c>
      <c r="H1351" s="53">
        <v>0</v>
      </c>
      <c r="I1351" s="53">
        <v>8990267.4000000004</v>
      </c>
      <c r="J1351" s="53">
        <v>59.935116000000001</v>
      </c>
      <c r="K1351" s="53">
        <v>0</v>
      </c>
      <c r="L1351" s="53">
        <v>0</v>
      </c>
      <c r="M1351" s="53">
        <v>8990267.4000000004</v>
      </c>
      <c r="N1351" s="53">
        <v>0</v>
      </c>
      <c r="O1351" s="53">
        <v>10877049.1</v>
      </c>
      <c r="P1351" s="53">
        <v>0</v>
      </c>
      <c r="Q1351" s="53">
        <v>0</v>
      </c>
      <c r="R1351" s="53">
        <v>0</v>
      </c>
      <c r="S1351" s="3" t="s">
        <v>391</v>
      </c>
      <c r="T1351" s="3" t="s">
        <v>31</v>
      </c>
      <c r="U1351" s="3" t="s">
        <v>32</v>
      </c>
      <c r="V1351" s="3" t="s">
        <v>31</v>
      </c>
      <c r="W1351" s="3" t="s">
        <v>33</v>
      </c>
      <c r="X1351" s="3" t="s">
        <v>34</v>
      </c>
      <c r="Y1351" s="3" t="s">
        <v>35</v>
      </c>
      <c r="Z1351" s="54">
        <v>45525</v>
      </c>
      <c r="AA1351" s="54">
        <v>46112</v>
      </c>
      <c r="AB1351" s="3" t="s">
        <v>36</v>
      </c>
      <c r="AC1351" s="53">
        <v>2300000</v>
      </c>
      <c r="AD1351" s="3" t="s">
        <v>32</v>
      </c>
      <c r="AE1351" s="3" t="s">
        <v>45</v>
      </c>
    </row>
    <row r="1352" spans="1:31" x14ac:dyDescent="0.3">
      <c r="A1352" s="3" t="s">
        <v>2842</v>
      </c>
      <c r="B1352" s="3" t="s">
        <v>2843</v>
      </c>
      <c r="C1352" s="3" t="s">
        <v>1860</v>
      </c>
      <c r="D1352" s="53">
        <v>12300000</v>
      </c>
      <c r="E1352" s="53">
        <v>12300000</v>
      </c>
      <c r="F1352" s="53">
        <v>162517.23000000001</v>
      </c>
      <c r="G1352" s="53">
        <v>-0.02</v>
      </c>
      <c r="H1352" s="53">
        <v>-0.02</v>
      </c>
      <c r="I1352" s="53">
        <v>10885740.869999999</v>
      </c>
      <c r="J1352" s="53">
        <v>88.501958292682914</v>
      </c>
      <c r="K1352" s="53">
        <v>0</v>
      </c>
      <c r="L1352" s="53">
        <v>0</v>
      </c>
      <c r="M1352" s="53">
        <v>10304567.640000001</v>
      </c>
      <c r="N1352" s="53">
        <v>581173.25</v>
      </c>
      <c r="O1352" s="53">
        <v>11048258.1</v>
      </c>
      <c r="P1352" s="53">
        <v>0</v>
      </c>
      <c r="Q1352" s="53">
        <v>0</v>
      </c>
      <c r="R1352" s="53">
        <v>0</v>
      </c>
      <c r="S1352" s="3" t="s">
        <v>111</v>
      </c>
      <c r="T1352" s="3" t="s">
        <v>112</v>
      </c>
      <c r="U1352" s="3" t="s">
        <v>113</v>
      </c>
      <c r="V1352" s="3" t="s">
        <v>112</v>
      </c>
      <c r="W1352" s="3" t="s">
        <v>33</v>
      </c>
      <c r="X1352" s="3" t="s">
        <v>114</v>
      </c>
      <c r="Y1352" s="3" t="s">
        <v>35</v>
      </c>
      <c r="Z1352" s="54">
        <v>45525</v>
      </c>
      <c r="AA1352" s="54">
        <v>46112</v>
      </c>
      <c r="AB1352" s="3" t="s">
        <v>36</v>
      </c>
      <c r="AC1352" s="53">
        <v>12300000</v>
      </c>
      <c r="AD1352" s="3" t="s">
        <v>113</v>
      </c>
      <c r="AE1352" s="3" t="s">
        <v>45</v>
      </c>
    </row>
    <row r="1353" spans="1:31" x14ac:dyDescent="0.3">
      <c r="A1353" s="3" t="s">
        <v>2852</v>
      </c>
      <c r="B1353" s="3" t="s">
        <v>2853</v>
      </c>
      <c r="C1353" s="3" t="s">
        <v>1853</v>
      </c>
      <c r="D1353" s="53">
        <v>2500000</v>
      </c>
      <c r="E1353" s="53">
        <v>2500000</v>
      </c>
      <c r="F1353" s="53">
        <v>584692.37</v>
      </c>
      <c r="G1353" s="53">
        <v>0</v>
      </c>
      <c r="H1353" s="53">
        <v>0</v>
      </c>
      <c r="I1353" s="53">
        <v>1911486.59</v>
      </c>
      <c r="J1353" s="53">
        <v>76.459463600000007</v>
      </c>
      <c r="K1353" s="53">
        <v>0</v>
      </c>
      <c r="L1353" s="53">
        <v>0</v>
      </c>
      <c r="M1353" s="53">
        <v>830303.11</v>
      </c>
      <c r="N1353" s="53">
        <v>1081183.48</v>
      </c>
      <c r="O1353" s="53">
        <v>2496178.96</v>
      </c>
      <c r="P1353" s="53">
        <v>0</v>
      </c>
      <c r="Q1353" s="53">
        <v>0</v>
      </c>
      <c r="R1353" s="53">
        <v>0</v>
      </c>
      <c r="S1353" s="3" t="s">
        <v>391</v>
      </c>
      <c r="T1353" s="3" t="s">
        <v>31</v>
      </c>
      <c r="U1353" s="3" t="s">
        <v>32</v>
      </c>
      <c r="V1353" s="3" t="s">
        <v>31</v>
      </c>
      <c r="W1353" s="3" t="s">
        <v>33</v>
      </c>
      <c r="X1353" s="3" t="s">
        <v>34</v>
      </c>
      <c r="Y1353" s="3" t="s">
        <v>35</v>
      </c>
      <c r="Z1353" s="54">
        <v>45530</v>
      </c>
      <c r="AA1353" s="54">
        <v>46112</v>
      </c>
      <c r="AB1353" s="3" t="s">
        <v>36</v>
      </c>
      <c r="AC1353" s="53">
        <v>2500000</v>
      </c>
      <c r="AD1353" s="3" t="s">
        <v>32</v>
      </c>
      <c r="AE1353" s="3" t="s">
        <v>45</v>
      </c>
    </row>
    <row r="1354" spans="1:31" x14ac:dyDescent="0.3">
      <c r="A1354" s="3" t="s">
        <v>2854</v>
      </c>
      <c r="B1354" s="3" t="s">
        <v>2855</v>
      </c>
      <c r="C1354" s="3" t="s">
        <v>1857</v>
      </c>
      <c r="D1354" s="53">
        <v>5000000</v>
      </c>
      <c r="E1354" s="53">
        <v>5000000</v>
      </c>
      <c r="F1354" s="53">
        <v>0</v>
      </c>
      <c r="G1354" s="53">
        <v>0</v>
      </c>
      <c r="H1354" s="53">
        <v>0</v>
      </c>
      <c r="I1354" s="53">
        <v>548006.09</v>
      </c>
      <c r="J1354" s="53">
        <v>10.9601218</v>
      </c>
      <c r="K1354" s="53">
        <v>0</v>
      </c>
      <c r="L1354" s="53">
        <v>0</v>
      </c>
      <c r="M1354" s="53">
        <v>0</v>
      </c>
      <c r="N1354" s="53">
        <v>548006.09</v>
      </c>
      <c r="O1354" s="53">
        <v>548006.09</v>
      </c>
      <c r="P1354" s="53">
        <v>0</v>
      </c>
      <c r="Q1354" s="53">
        <v>0</v>
      </c>
      <c r="R1354" s="53">
        <v>0</v>
      </c>
      <c r="S1354" s="3" t="s">
        <v>2156</v>
      </c>
      <c r="T1354" s="3" t="s">
        <v>100</v>
      </c>
      <c r="U1354" s="3" t="s">
        <v>101</v>
      </c>
      <c r="V1354" s="3" t="s">
        <v>100</v>
      </c>
      <c r="W1354" s="3" t="s">
        <v>33</v>
      </c>
      <c r="X1354" s="3" t="s">
        <v>102</v>
      </c>
      <c r="Y1354" s="3" t="s">
        <v>317</v>
      </c>
      <c r="Z1354" s="54">
        <v>45530</v>
      </c>
      <c r="AA1354" s="54">
        <v>46112</v>
      </c>
      <c r="AB1354" s="3" t="s">
        <v>36</v>
      </c>
      <c r="AC1354" s="53">
        <v>5000000</v>
      </c>
      <c r="AD1354" s="3" t="s">
        <v>101</v>
      </c>
      <c r="AE1354" s="3" t="s">
        <v>45</v>
      </c>
    </row>
    <row r="1355" spans="1:31" x14ac:dyDescent="0.3">
      <c r="A1355" s="3" t="s">
        <v>2850</v>
      </c>
      <c r="B1355" s="3" t="s">
        <v>2851</v>
      </c>
      <c r="C1355" s="3" t="s">
        <v>1860</v>
      </c>
      <c r="D1355" s="53">
        <v>2100000</v>
      </c>
      <c r="E1355" s="53">
        <v>2100000</v>
      </c>
      <c r="F1355" s="53">
        <v>886992.12</v>
      </c>
      <c r="G1355" s="53">
        <v>-0.02</v>
      </c>
      <c r="H1355" s="53">
        <v>-0.02</v>
      </c>
      <c r="I1355" s="53">
        <v>1148183.6399999999</v>
      </c>
      <c r="J1355" s="53">
        <v>54.675411428571422</v>
      </c>
      <c r="K1355" s="53">
        <v>0</v>
      </c>
      <c r="L1355" s="53">
        <v>0</v>
      </c>
      <c r="M1355" s="53">
        <v>783153.56</v>
      </c>
      <c r="N1355" s="53">
        <v>365030.1</v>
      </c>
      <c r="O1355" s="53">
        <v>2035175.76</v>
      </c>
      <c r="P1355" s="53">
        <v>0</v>
      </c>
      <c r="Q1355" s="53">
        <v>0</v>
      </c>
      <c r="R1355" s="53">
        <v>0</v>
      </c>
      <c r="S1355" s="3" t="s">
        <v>111</v>
      </c>
      <c r="T1355" s="3" t="s">
        <v>112</v>
      </c>
      <c r="U1355" s="3" t="s">
        <v>113</v>
      </c>
      <c r="V1355" s="3" t="s">
        <v>112</v>
      </c>
      <c r="W1355" s="3" t="s">
        <v>33</v>
      </c>
      <c r="X1355" s="3" t="s">
        <v>114</v>
      </c>
      <c r="Y1355" s="3" t="s">
        <v>35</v>
      </c>
      <c r="Z1355" s="54">
        <v>45530</v>
      </c>
      <c r="AA1355" s="54">
        <v>46112</v>
      </c>
      <c r="AB1355" s="3" t="s">
        <v>36</v>
      </c>
      <c r="AC1355" s="53">
        <v>2100000</v>
      </c>
      <c r="AD1355" s="3" t="s">
        <v>113</v>
      </c>
      <c r="AE1355" s="3" t="s">
        <v>45</v>
      </c>
    </row>
    <row r="1356" spans="1:31" x14ac:dyDescent="0.3">
      <c r="A1356" s="3" t="s">
        <v>2895</v>
      </c>
      <c r="B1356" s="3" t="s">
        <v>2896</v>
      </c>
      <c r="C1356" s="3" t="s">
        <v>1856</v>
      </c>
      <c r="D1356" s="53">
        <v>7000000</v>
      </c>
      <c r="E1356" s="53">
        <v>7000000</v>
      </c>
      <c r="F1356" s="53">
        <v>0</v>
      </c>
      <c r="G1356" s="53">
        <v>0</v>
      </c>
      <c r="H1356" s="53">
        <v>0</v>
      </c>
      <c r="I1356" s="53">
        <v>5256007.5999999996</v>
      </c>
      <c r="J1356" s="53">
        <v>75.085822857142858</v>
      </c>
      <c r="K1356" s="53">
        <v>0</v>
      </c>
      <c r="L1356" s="53">
        <v>0</v>
      </c>
      <c r="M1356" s="53">
        <v>5056007</v>
      </c>
      <c r="N1356" s="53">
        <v>200000.6</v>
      </c>
      <c r="O1356" s="53">
        <v>5256007.5999999996</v>
      </c>
      <c r="P1356" s="53">
        <v>0</v>
      </c>
      <c r="Q1356" s="53">
        <v>0</v>
      </c>
      <c r="R1356" s="53">
        <v>0</v>
      </c>
      <c r="S1356" s="3" t="s">
        <v>1784</v>
      </c>
      <c r="T1356" s="3" t="s">
        <v>76</v>
      </c>
      <c r="U1356" s="3" t="s">
        <v>77</v>
      </c>
      <c r="V1356" s="3" t="s">
        <v>76</v>
      </c>
      <c r="W1356" s="3" t="s">
        <v>33</v>
      </c>
      <c r="X1356" s="3" t="s">
        <v>78</v>
      </c>
      <c r="Y1356" s="3" t="s">
        <v>35</v>
      </c>
      <c r="Z1356" s="54">
        <v>45383</v>
      </c>
      <c r="AA1356" s="54">
        <v>46112</v>
      </c>
      <c r="AB1356" s="3" t="s">
        <v>36</v>
      </c>
      <c r="AC1356" s="53">
        <v>7000000</v>
      </c>
      <c r="AD1356" s="3" t="s">
        <v>77</v>
      </c>
      <c r="AE1356" s="3" t="s">
        <v>45</v>
      </c>
    </row>
    <row r="1357" spans="1:31" x14ac:dyDescent="0.3">
      <c r="A1357" s="3" t="s">
        <v>2848</v>
      </c>
      <c r="B1357" s="3" t="s">
        <v>2849</v>
      </c>
      <c r="C1357" s="3" t="s">
        <v>1854</v>
      </c>
      <c r="D1357" s="53">
        <v>2800000</v>
      </c>
      <c r="E1357" s="53">
        <v>2800000</v>
      </c>
      <c r="F1357" s="53">
        <v>0</v>
      </c>
      <c r="G1357" s="53">
        <v>0</v>
      </c>
      <c r="H1357" s="53">
        <v>0</v>
      </c>
      <c r="I1357" s="53">
        <v>2794323.43</v>
      </c>
      <c r="J1357" s="53">
        <v>99.797265357142862</v>
      </c>
      <c r="K1357" s="53">
        <v>0</v>
      </c>
      <c r="L1357" s="53">
        <v>0</v>
      </c>
      <c r="M1357" s="53">
        <v>2794323.43</v>
      </c>
      <c r="N1357" s="53">
        <v>0</v>
      </c>
      <c r="O1357" s="53">
        <v>2794323.43</v>
      </c>
      <c r="P1357" s="53">
        <v>0</v>
      </c>
      <c r="Q1357" s="53">
        <v>0</v>
      </c>
      <c r="R1357" s="53">
        <v>0</v>
      </c>
      <c r="S1357" s="3" t="s">
        <v>72</v>
      </c>
      <c r="T1357" s="3" t="s">
        <v>41</v>
      </c>
      <c r="U1357" s="3" t="s">
        <v>42</v>
      </c>
      <c r="V1357" s="3" t="s">
        <v>41</v>
      </c>
      <c r="W1357" s="3" t="s">
        <v>33</v>
      </c>
      <c r="X1357" s="3" t="s">
        <v>43</v>
      </c>
      <c r="Y1357" s="3" t="s">
        <v>35</v>
      </c>
      <c r="Z1357" s="54">
        <v>45531</v>
      </c>
      <c r="AA1357" s="54">
        <v>45900</v>
      </c>
      <c r="AB1357" s="3" t="s">
        <v>36</v>
      </c>
      <c r="AC1357" s="53">
        <v>2800000</v>
      </c>
      <c r="AD1357" s="3" t="s">
        <v>42</v>
      </c>
      <c r="AE1357" s="3" t="s">
        <v>45</v>
      </c>
    </row>
    <row r="1358" spans="1:31" x14ac:dyDescent="0.3">
      <c r="A1358" s="3" t="s">
        <v>2870</v>
      </c>
      <c r="B1358" s="3" t="s">
        <v>2871</v>
      </c>
      <c r="C1358" s="3" t="s">
        <v>1858</v>
      </c>
      <c r="D1358" s="53">
        <v>7500000</v>
      </c>
      <c r="E1358" s="53">
        <v>7500000</v>
      </c>
      <c r="F1358" s="53">
        <v>0</v>
      </c>
      <c r="G1358" s="53">
        <v>0</v>
      </c>
      <c r="H1358" s="53">
        <v>0</v>
      </c>
      <c r="I1358" s="53">
        <v>7215920.1799999997</v>
      </c>
      <c r="J1358" s="53">
        <v>96.212269066666664</v>
      </c>
      <c r="K1358" s="53">
        <v>0</v>
      </c>
      <c r="L1358" s="53">
        <v>0</v>
      </c>
      <c r="M1358" s="53">
        <v>7215920.1799999997</v>
      </c>
      <c r="N1358" s="53">
        <v>0</v>
      </c>
      <c r="O1358" s="53">
        <v>7215920.1799999997</v>
      </c>
      <c r="P1358" s="53">
        <v>0</v>
      </c>
      <c r="Q1358" s="53">
        <v>0</v>
      </c>
      <c r="R1358" s="53">
        <v>0</v>
      </c>
      <c r="S1358" s="3" t="s">
        <v>1231</v>
      </c>
      <c r="T1358" s="3" t="s">
        <v>51</v>
      </c>
      <c r="U1358" s="3" t="s">
        <v>52</v>
      </c>
      <c r="V1358" s="3" t="s">
        <v>51</v>
      </c>
      <c r="W1358" s="3" t="s">
        <v>33</v>
      </c>
      <c r="X1358" s="3" t="s">
        <v>53</v>
      </c>
      <c r="Y1358" s="3" t="s">
        <v>35</v>
      </c>
      <c r="Z1358" s="54">
        <v>45383</v>
      </c>
      <c r="AA1358" s="54">
        <v>46112</v>
      </c>
      <c r="AB1358" s="3" t="s">
        <v>36</v>
      </c>
      <c r="AC1358" s="53">
        <v>7500000</v>
      </c>
      <c r="AD1358" s="3" t="s">
        <v>52</v>
      </c>
      <c r="AE1358" s="3" t="s">
        <v>45</v>
      </c>
    </row>
    <row r="1359" spans="1:31" x14ac:dyDescent="0.3">
      <c r="A1359" s="3" t="s">
        <v>2858</v>
      </c>
      <c r="B1359" s="3" t="s">
        <v>2859</v>
      </c>
      <c r="C1359" s="3" t="s">
        <v>1860</v>
      </c>
      <c r="D1359" s="53">
        <v>2300000</v>
      </c>
      <c r="E1359" s="53">
        <v>2300000</v>
      </c>
      <c r="F1359" s="53">
        <v>0</v>
      </c>
      <c r="G1359" s="53">
        <v>0</v>
      </c>
      <c r="H1359" s="53">
        <v>0</v>
      </c>
      <c r="I1359" s="53">
        <v>2298350.7599999998</v>
      </c>
      <c r="J1359" s="53">
        <v>99.928293913043476</v>
      </c>
      <c r="K1359" s="53">
        <v>0</v>
      </c>
      <c r="L1359" s="53">
        <v>0</v>
      </c>
      <c r="M1359" s="53">
        <v>2298350.7599999998</v>
      </c>
      <c r="N1359" s="53">
        <v>0</v>
      </c>
      <c r="O1359" s="53">
        <v>2298350.7599999998</v>
      </c>
      <c r="P1359" s="53">
        <v>0</v>
      </c>
      <c r="Q1359" s="53">
        <v>0</v>
      </c>
      <c r="R1359" s="53">
        <v>0</v>
      </c>
      <c r="S1359" s="3" t="s">
        <v>111</v>
      </c>
      <c r="T1359" s="3" t="s">
        <v>112</v>
      </c>
      <c r="U1359" s="3" t="s">
        <v>113</v>
      </c>
      <c r="V1359" s="3" t="s">
        <v>112</v>
      </c>
      <c r="W1359" s="3" t="s">
        <v>33</v>
      </c>
      <c r="X1359" s="3" t="s">
        <v>114</v>
      </c>
      <c r="Y1359" s="3" t="s">
        <v>35</v>
      </c>
      <c r="Z1359" s="54">
        <v>45531</v>
      </c>
      <c r="AA1359" s="54">
        <v>46112</v>
      </c>
      <c r="AB1359" s="3" t="s">
        <v>36</v>
      </c>
      <c r="AC1359" s="53">
        <v>2300000</v>
      </c>
      <c r="AD1359" s="3" t="s">
        <v>113</v>
      </c>
      <c r="AE1359" s="3" t="s">
        <v>37</v>
      </c>
    </row>
    <row r="1360" spans="1:31" x14ac:dyDescent="0.3">
      <c r="A1360" s="3" t="s">
        <v>2856</v>
      </c>
      <c r="B1360" s="3" t="s">
        <v>2857</v>
      </c>
      <c r="C1360" s="3" t="s">
        <v>1860</v>
      </c>
      <c r="D1360" s="53">
        <v>10100000</v>
      </c>
      <c r="E1360" s="53">
        <v>10100000</v>
      </c>
      <c r="F1360" s="53">
        <v>1475516.37</v>
      </c>
      <c r="G1360" s="53">
        <v>1793934.57</v>
      </c>
      <c r="H1360" s="53">
        <v>1793934.57</v>
      </c>
      <c r="I1360" s="53">
        <v>8467264.4900000002</v>
      </c>
      <c r="J1360" s="53">
        <v>83.834301881188125</v>
      </c>
      <c r="K1360" s="53">
        <v>0</v>
      </c>
      <c r="L1360" s="53">
        <v>0</v>
      </c>
      <c r="M1360" s="53">
        <v>6673329.9299999997</v>
      </c>
      <c r="N1360" s="53">
        <v>-0.01</v>
      </c>
      <c r="O1360" s="53">
        <v>9942780.8599999994</v>
      </c>
      <c r="P1360" s="53">
        <v>0</v>
      </c>
      <c r="Q1360" s="53">
        <v>0</v>
      </c>
      <c r="R1360" s="53">
        <v>0</v>
      </c>
      <c r="S1360" s="3" t="s">
        <v>111</v>
      </c>
      <c r="T1360" s="3" t="s">
        <v>112</v>
      </c>
      <c r="U1360" s="3" t="s">
        <v>113</v>
      </c>
      <c r="V1360" s="3" t="s">
        <v>112</v>
      </c>
      <c r="W1360" s="3" t="s">
        <v>33</v>
      </c>
      <c r="X1360" s="3" t="s">
        <v>114</v>
      </c>
      <c r="Y1360" s="3" t="s">
        <v>35</v>
      </c>
      <c r="Z1360" s="54">
        <v>45532</v>
      </c>
      <c r="AA1360" s="54">
        <v>46112</v>
      </c>
      <c r="AB1360" s="3" t="s">
        <v>36</v>
      </c>
      <c r="AC1360" s="53">
        <v>10100000</v>
      </c>
      <c r="AD1360" s="3" t="s">
        <v>113</v>
      </c>
      <c r="AE1360" s="3" t="s">
        <v>45</v>
      </c>
    </row>
    <row r="1361" spans="1:31" x14ac:dyDescent="0.3">
      <c r="A1361" s="3" t="s">
        <v>2864</v>
      </c>
      <c r="B1361" s="3" t="s">
        <v>2865</v>
      </c>
      <c r="C1361" s="3" t="s">
        <v>1854</v>
      </c>
      <c r="D1361" s="53">
        <v>1050000</v>
      </c>
      <c r="E1361" s="53">
        <v>1050000</v>
      </c>
      <c r="F1361" s="53">
        <v>0</v>
      </c>
      <c r="G1361" s="53">
        <v>0</v>
      </c>
      <c r="H1361" s="53">
        <v>0</v>
      </c>
      <c r="I1361" s="53">
        <v>1016665.47</v>
      </c>
      <c r="J1361" s="53">
        <v>96.825282857142852</v>
      </c>
      <c r="K1361" s="53">
        <v>0</v>
      </c>
      <c r="L1361" s="53">
        <v>0</v>
      </c>
      <c r="M1361" s="53">
        <v>1016665.47</v>
      </c>
      <c r="N1361" s="53">
        <v>0</v>
      </c>
      <c r="O1361" s="53">
        <v>1016665.47</v>
      </c>
      <c r="P1361" s="53">
        <v>0</v>
      </c>
      <c r="Q1361" s="53">
        <v>0</v>
      </c>
      <c r="R1361" s="53">
        <v>0</v>
      </c>
      <c r="S1361" s="3" t="s">
        <v>72</v>
      </c>
      <c r="T1361" s="3" t="s">
        <v>41</v>
      </c>
      <c r="U1361" s="3" t="s">
        <v>42</v>
      </c>
      <c r="V1361" s="3" t="s">
        <v>41</v>
      </c>
      <c r="W1361" s="3" t="s">
        <v>33</v>
      </c>
      <c r="X1361" s="3" t="s">
        <v>43</v>
      </c>
      <c r="Y1361" s="3" t="s">
        <v>86</v>
      </c>
      <c r="Z1361" s="54">
        <v>45532</v>
      </c>
      <c r="AA1361" s="54">
        <v>45900</v>
      </c>
      <c r="AB1361" s="3" t="s">
        <v>36</v>
      </c>
      <c r="AC1361" s="53">
        <v>1050000</v>
      </c>
      <c r="AD1361" s="3" t="s">
        <v>42</v>
      </c>
      <c r="AE1361" s="3" t="s">
        <v>37</v>
      </c>
    </row>
    <row r="1362" spans="1:31" x14ac:dyDescent="0.3">
      <c r="A1362" s="3" t="s">
        <v>2866</v>
      </c>
      <c r="B1362" s="3" t="s">
        <v>2867</v>
      </c>
      <c r="C1362" s="3" t="s">
        <v>1854</v>
      </c>
      <c r="D1362" s="53">
        <v>1600000</v>
      </c>
      <c r="E1362" s="53">
        <v>1600000</v>
      </c>
      <c r="F1362" s="53">
        <v>0</v>
      </c>
      <c r="G1362" s="53">
        <v>0</v>
      </c>
      <c r="H1362" s="53">
        <v>0</v>
      </c>
      <c r="I1362" s="53">
        <v>1575187.24</v>
      </c>
      <c r="J1362" s="53">
        <v>98.449202499999998</v>
      </c>
      <c r="K1362" s="53">
        <v>0</v>
      </c>
      <c r="L1362" s="53">
        <v>0</v>
      </c>
      <c r="M1362" s="53">
        <v>1575187.24</v>
      </c>
      <c r="N1362" s="53">
        <v>0</v>
      </c>
      <c r="O1362" s="53">
        <v>1575187.24</v>
      </c>
      <c r="P1362" s="53">
        <v>0</v>
      </c>
      <c r="Q1362" s="53">
        <v>0</v>
      </c>
      <c r="R1362" s="53">
        <v>0</v>
      </c>
      <c r="S1362" s="3" t="s">
        <v>72</v>
      </c>
      <c r="T1362" s="3" t="s">
        <v>41</v>
      </c>
      <c r="U1362" s="3" t="s">
        <v>42</v>
      </c>
      <c r="V1362" s="3" t="s">
        <v>41</v>
      </c>
      <c r="W1362" s="3" t="s">
        <v>33</v>
      </c>
      <c r="X1362" s="3" t="s">
        <v>43</v>
      </c>
      <c r="Y1362" s="3" t="s">
        <v>35</v>
      </c>
      <c r="Z1362" s="54">
        <v>45532</v>
      </c>
      <c r="AA1362" s="54">
        <v>45900</v>
      </c>
      <c r="AB1362" s="3" t="s">
        <v>36</v>
      </c>
      <c r="AC1362" s="53">
        <v>160000</v>
      </c>
      <c r="AD1362" s="3" t="s">
        <v>42</v>
      </c>
      <c r="AE1362" s="3" t="s">
        <v>37</v>
      </c>
    </row>
    <row r="1363" spans="1:31" x14ac:dyDescent="0.3">
      <c r="A1363" s="3" t="s">
        <v>2872</v>
      </c>
      <c r="B1363" s="3" t="s">
        <v>2873</v>
      </c>
      <c r="C1363" s="3" t="s">
        <v>1856</v>
      </c>
      <c r="D1363" s="53">
        <v>15000000</v>
      </c>
      <c r="E1363" s="53">
        <v>15000000</v>
      </c>
      <c r="F1363" s="53">
        <v>3441780.33</v>
      </c>
      <c r="G1363" s="53">
        <v>337929.66</v>
      </c>
      <c r="H1363" s="53">
        <v>337929.66</v>
      </c>
      <c r="I1363" s="53">
        <v>11520611.369999999</v>
      </c>
      <c r="J1363" s="53">
        <v>76.804075799999993</v>
      </c>
      <c r="K1363" s="53">
        <v>0</v>
      </c>
      <c r="L1363" s="53">
        <v>0</v>
      </c>
      <c r="M1363" s="53">
        <v>10915769.67</v>
      </c>
      <c r="N1363" s="53">
        <v>266912.03999999998</v>
      </c>
      <c r="O1363" s="53">
        <v>14962391.699999999</v>
      </c>
      <c r="P1363" s="53">
        <v>0</v>
      </c>
      <c r="Q1363" s="53">
        <v>0</v>
      </c>
      <c r="R1363" s="53">
        <v>0</v>
      </c>
      <c r="S1363" s="3" t="s">
        <v>1784</v>
      </c>
      <c r="T1363" s="3" t="s">
        <v>76</v>
      </c>
      <c r="U1363" s="3" t="s">
        <v>77</v>
      </c>
      <c r="V1363" s="3" t="s">
        <v>76</v>
      </c>
      <c r="W1363" s="3" t="s">
        <v>33</v>
      </c>
      <c r="X1363" s="3" t="s">
        <v>78</v>
      </c>
      <c r="Y1363" s="3" t="s">
        <v>35</v>
      </c>
      <c r="Z1363" s="54">
        <v>45533</v>
      </c>
      <c r="AA1363" s="54">
        <v>46203</v>
      </c>
      <c r="AB1363" s="3" t="s">
        <v>36</v>
      </c>
      <c r="AC1363" s="53">
        <v>15000000</v>
      </c>
      <c r="AD1363" s="3" t="s">
        <v>77</v>
      </c>
      <c r="AE1363" s="3" t="s">
        <v>45</v>
      </c>
    </row>
    <row r="1364" spans="1:31" x14ac:dyDescent="0.3">
      <c r="A1364" s="3" t="s">
        <v>2862</v>
      </c>
      <c r="B1364" s="3" t="s">
        <v>2863</v>
      </c>
      <c r="C1364" s="3" t="s">
        <v>1857</v>
      </c>
      <c r="D1364" s="53">
        <v>1800000</v>
      </c>
      <c r="E1364" s="53">
        <v>1800000</v>
      </c>
      <c r="F1364" s="53">
        <v>0</v>
      </c>
      <c r="G1364" s="53">
        <v>0</v>
      </c>
      <c r="H1364" s="53">
        <v>0</v>
      </c>
      <c r="I1364" s="53">
        <v>1789962.09</v>
      </c>
      <c r="J1364" s="53">
        <v>99.442338333333339</v>
      </c>
      <c r="K1364" s="53">
        <v>0</v>
      </c>
      <c r="L1364" s="53">
        <v>0</v>
      </c>
      <c r="M1364" s="53">
        <v>1789962.09</v>
      </c>
      <c r="N1364" s="53">
        <v>0</v>
      </c>
      <c r="O1364" s="53">
        <v>1789962.09</v>
      </c>
      <c r="P1364" s="53">
        <v>0</v>
      </c>
      <c r="Q1364" s="53">
        <v>0</v>
      </c>
      <c r="R1364" s="53">
        <v>0</v>
      </c>
      <c r="S1364" s="3" t="s">
        <v>2156</v>
      </c>
      <c r="T1364" s="3" t="s">
        <v>100</v>
      </c>
      <c r="U1364" s="3" t="s">
        <v>101</v>
      </c>
      <c r="V1364" s="3" t="s">
        <v>100</v>
      </c>
      <c r="W1364" s="3" t="s">
        <v>33</v>
      </c>
      <c r="X1364" s="3" t="s">
        <v>102</v>
      </c>
      <c r="Y1364" s="3" t="s">
        <v>86</v>
      </c>
      <c r="Z1364" s="54">
        <v>45533</v>
      </c>
      <c r="AA1364" s="54">
        <v>45747</v>
      </c>
      <c r="AB1364" s="3" t="s">
        <v>36</v>
      </c>
      <c r="AC1364" s="53">
        <v>1800000</v>
      </c>
      <c r="AD1364" s="3" t="s">
        <v>101</v>
      </c>
      <c r="AE1364" s="3" t="s">
        <v>2231</v>
      </c>
    </row>
    <row r="1365" spans="1:31" x14ac:dyDescent="0.3">
      <c r="A1365" s="3" t="s">
        <v>2860</v>
      </c>
      <c r="B1365" s="3" t="s">
        <v>2861</v>
      </c>
      <c r="C1365" s="3" t="s">
        <v>1857</v>
      </c>
      <c r="D1365" s="53">
        <v>1800000</v>
      </c>
      <c r="E1365" s="53">
        <v>1800000</v>
      </c>
      <c r="F1365" s="53">
        <v>0</v>
      </c>
      <c r="G1365" s="53">
        <v>0</v>
      </c>
      <c r="H1365" s="53">
        <v>0</v>
      </c>
      <c r="I1365" s="53">
        <v>1784708.84</v>
      </c>
      <c r="J1365" s="53">
        <v>99.150491111111123</v>
      </c>
      <c r="K1365" s="53">
        <v>0</v>
      </c>
      <c r="L1365" s="53">
        <v>0</v>
      </c>
      <c r="M1365" s="53">
        <v>1784708.84</v>
      </c>
      <c r="N1365" s="53">
        <v>0</v>
      </c>
      <c r="O1365" s="53">
        <v>1784708.84</v>
      </c>
      <c r="P1365" s="53">
        <v>0</v>
      </c>
      <c r="Q1365" s="53">
        <v>0</v>
      </c>
      <c r="R1365" s="53">
        <v>0</v>
      </c>
      <c r="S1365" s="3" t="s">
        <v>2156</v>
      </c>
      <c r="T1365" s="3" t="s">
        <v>100</v>
      </c>
      <c r="U1365" s="3" t="s">
        <v>101</v>
      </c>
      <c r="V1365" s="3" t="s">
        <v>100</v>
      </c>
      <c r="W1365" s="3" t="s">
        <v>33</v>
      </c>
      <c r="X1365" s="3" t="s">
        <v>102</v>
      </c>
      <c r="Y1365" s="3" t="s">
        <v>86</v>
      </c>
      <c r="Z1365" s="54">
        <v>45534</v>
      </c>
      <c r="AA1365" s="54">
        <v>45747</v>
      </c>
      <c r="AB1365" s="3" t="s">
        <v>36</v>
      </c>
      <c r="AC1365" s="53">
        <v>1800000</v>
      </c>
      <c r="AD1365" s="3" t="s">
        <v>101</v>
      </c>
      <c r="AE1365" s="3" t="s">
        <v>37</v>
      </c>
    </row>
    <row r="1366" spans="1:31" x14ac:dyDescent="0.3">
      <c r="A1366" s="3" t="s">
        <v>2868</v>
      </c>
      <c r="B1366" s="3" t="s">
        <v>2869</v>
      </c>
      <c r="C1366" s="3" t="s">
        <v>1854</v>
      </c>
      <c r="D1366" s="53">
        <v>1200000</v>
      </c>
      <c r="E1366" s="53">
        <v>1200000</v>
      </c>
      <c r="F1366" s="53">
        <v>0</v>
      </c>
      <c r="G1366" s="53">
        <v>0</v>
      </c>
      <c r="H1366" s="53">
        <v>0</v>
      </c>
      <c r="I1366" s="53">
        <v>1199546.3700000001</v>
      </c>
      <c r="J1366" s="53">
        <v>99.962197500000016</v>
      </c>
      <c r="K1366" s="53">
        <v>0</v>
      </c>
      <c r="L1366" s="53">
        <v>0</v>
      </c>
      <c r="M1366" s="53">
        <v>1199546.3700000001</v>
      </c>
      <c r="N1366" s="53">
        <v>0</v>
      </c>
      <c r="O1366" s="53">
        <v>1199546.3700000001</v>
      </c>
      <c r="P1366" s="53">
        <v>0</v>
      </c>
      <c r="Q1366" s="53">
        <v>0</v>
      </c>
      <c r="R1366" s="53">
        <v>0</v>
      </c>
      <c r="S1366" s="3" t="s">
        <v>72</v>
      </c>
      <c r="T1366" s="3" t="s">
        <v>41</v>
      </c>
      <c r="U1366" s="3" t="s">
        <v>42</v>
      </c>
      <c r="V1366" s="3" t="s">
        <v>41</v>
      </c>
      <c r="W1366" s="3" t="s">
        <v>33</v>
      </c>
      <c r="X1366" s="3" t="s">
        <v>43</v>
      </c>
      <c r="Y1366" s="3" t="s">
        <v>44</v>
      </c>
      <c r="Z1366" s="54">
        <v>45534</v>
      </c>
      <c r="AA1366" s="54">
        <v>45900</v>
      </c>
      <c r="AB1366" s="3" t="s">
        <v>36</v>
      </c>
      <c r="AC1366" s="53">
        <v>1200000</v>
      </c>
      <c r="AD1366" s="3" t="s">
        <v>42</v>
      </c>
      <c r="AE1366" s="3" t="s">
        <v>37</v>
      </c>
    </row>
    <row r="1367" spans="1:31" x14ac:dyDescent="0.3">
      <c r="A1367" s="3" t="s">
        <v>2874</v>
      </c>
      <c r="B1367" s="3" t="s">
        <v>2875</v>
      </c>
      <c r="C1367" s="3" t="s">
        <v>1859</v>
      </c>
      <c r="D1367" s="53">
        <v>10900000</v>
      </c>
      <c r="E1367" s="53">
        <v>10900000</v>
      </c>
      <c r="F1367" s="53">
        <v>2418259.46</v>
      </c>
      <c r="G1367" s="53">
        <v>0</v>
      </c>
      <c r="H1367" s="53">
        <v>0</v>
      </c>
      <c r="I1367" s="53">
        <v>7172479.4699999997</v>
      </c>
      <c r="J1367" s="53">
        <v>65.80256394495413</v>
      </c>
      <c r="K1367" s="53">
        <v>0</v>
      </c>
      <c r="L1367" s="53">
        <v>0</v>
      </c>
      <c r="M1367" s="53">
        <v>6229993.9100000001</v>
      </c>
      <c r="N1367" s="53">
        <v>942485.56</v>
      </c>
      <c r="O1367" s="53">
        <v>9590738.9299999997</v>
      </c>
      <c r="P1367" s="53">
        <v>0</v>
      </c>
      <c r="Q1367" s="53">
        <v>0</v>
      </c>
      <c r="R1367" s="53">
        <v>0</v>
      </c>
      <c r="S1367" s="3" t="s">
        <v>1355</v>
      </c>
      <c r="T1367" s="3" t="s">
        <v>162</v>
      </c>
      <c r="U1367" s="3" t="s">
        <v>163</v>
      </c>
      <c r="V1367" s="3" t="s">
        <v>162</v>
      </c>
      <c r="W1367" s="3" t="s">
        <v>33</v>
      </c>
      <c r="X1367" s="3" t="s">
        <v>164</v>
      </c>
      <c r="Y1367" s="3" t="s">
        <v>35</v>
      </c>
      <c r="Z1367" s="54">
        <v>45383</v>
      </c>
      <c r="AA1367" s="54">
        <v>45900</v>
      </c>
      <c r="AB1367" s="3" t="s">
        <v>36</v>
      </c>
      <c r="AC1367" s="53">
        <v>10900000</v>
      </c>
      <c r="AD1367" s="3" t="s">
        <v>163</v>
      </c>
      <c r="AE1367" s="3" t="s">
        <v>45</v>
      </c>
    </row>
    <row r="1368" spans="1:31" x14ac:dyDescent="0.3">
      <c r="A1368" s="3" t="s">
        <v>2876</v>
      </c>
      <c r="B1368" s="3" t="s">
        <v>2877</v>
      </c>
      <c r="C1368" s="3" t="s">
        <v>1860</v>
      </c>
      <c r="D1368" s="53">
        <v>8200000</v>
      </c>
      <c r="E1368" s="53">
        <v>8200000</v>
      </c>
      <c r="F1368" s="53">
        <v>147088.54</v>
      </c>
      <c r="G1368" s="53">
        <v>0</v>
      </c>
      <c r="H1368" s="53">
        <v>0</v>
      </c>
      <c r="I1368" s="53">
        <v>6248567.54</v>
      </c>
      <c r="J1368" s="53">
        <v>76.202043170731713</v>
      </c>
      <c r="K1368" s="53">
        <v>0</v>
      </c>
      <c r="L1368" s="53">
        <v>0</v>
      </c>
      <c r="M1368" s="53">
        <v>5175248.18</v>
      </c>
      <c r="N1368" s="53">
        <v>1073319.3600000001</v>
      </c>
      <c r="O1368" s="53">
        <v>6395656.0800000001</v>
      </c>
      <c r="P1368" s="53">
        <v>0</v>
      </c>
      <c r="Q1368" s="53">
        <v>0</v>
      </c>
      <c r="R1368" s="53">
        <v>0</v>
      </c>
      <c r="S1368" s="3" t="s">
        <v>111</v>
      </c>
      <c r="T1368" s="3" t="s">
        <v>112</v>
      </c>
      <c r="U1368" s="3" t="s">
        <v>113</v>
      </c>
      <c r="V1368" s="3" t="s">
        <v>112</v>
      </c>
      <c r="W1368" s="3" t="s">
        <v>33</v>
      </c>
      <c r="X1368" s="3" t="s">
        <v>114</v>
      </c>
      <c r="Y1368" s="3" t="s">
        <v>35</v>
      </c>
      <c r="Z1368" s="54">
        <v>45535</v>
      </c>
      <c r="AA1368" s="54">
        <v>46112</v>
      </c>
      <c r="AB1368" s="3" t="s">
        <v>36</v>
      </c>
      <c r="AC1368" s="53">
        <v>8200000</v>
      </c>
      <c r="AD1368" s="3" t="s">
        <v>113</v>
      </c>
      <c r="AE1368" s="3" t="s">
        <v>2231</v>
      </c>
    </row>
    <row r="1369" spans="1:31" x14ac:dyDescent="0.3">
      <c r="A1369" s="3" t="s">
        <v>2878</v>
      </c>
      <c r="B1369" s="3" t="s">
        <v>2879</v>
      </c>
      <c r="C1369" s="3" t="s">
        <v>1860</v>
      </c>
      <c r="D1369" s="53">
        <v>9300000</v>
      </c>
      <c r="E1369" s="53">
        <v>9300000</v>
      </c>
      <c r="F1369" s="53">
        <v>112540.06</v>
      </c>
      <c r="G1369" s="53">
        <v>-0.03</v>
      </c>
      <c r="H1369" s="53">
        <v>-0.03</v>
      </c>
      <c r="I1369" s="53">
        <v>8563563.8900000006</v>
      </c>
      <c r="J1369" s="53">
        <v>92.081332150537648</v>
      </c>
      <c r="K1369" s="53">
        <v>0</v>
      </c>
      <c r="L1369" s="53">
        <v>0</v>
      </c>
      <c r="M1369" s="53">
        <v>8151625.5899999999</v>
      </c>
      <c r="N1369" s="53">
        <v>411938.33</v>
      </c>
      <c r="O1369" s="53">
        <v>8676103.9499999993</v>
      </c>
      <c r="P1369" s="53">
        <v>0</v>
      </c>
      <c r="Q1369" s="53">
        <v>0</v>
      </c>
      <c r="R1369" s="53">
        <v>0</v>
      </c>
      <c r="S1369" s="3" t="s">
        <v>111</v>
      </c>
      <c r="T1369" s="3" t="s">
        <v>112</v>
      </c>
      <c r="U1369" s="3" t="s">
        <v>113</v>
      </c>
      <c r="V1369" s="3" t="s">
        <v>112</v>
      </c>
      <c r="W1369" s="3" t="s">
        <v>33</v>
      </c>
      <c r="X1369" s="3" t="s">
        <v>114</v>
      </c>
      <c r="Y1369" s="3" t="s">
        <v>35</v>
      </c>
      <c r="Z1369" s="54">
        <v>45535</v>
      </c>
      <c r="AA1369" s="54">
        <v>46112</v>
      </c>
      <c r="AB1369" s="3" t="s">
        <v>36</v>
      </c>
      <c r="AC1369" s="53">
        <v>9300000</v>
      </c>
      <c r="AD1369" s="3" t="s">
        <v>113</v>
      </c>
      <c r="AE1369" s="3" t="s">
        <v>2231</v>
      </c>
    </row>
    <row r="1370" spans="1:31" x14ac:dyDescent="0.3">
      <c r="A1370" s="3" t="s">
        <v>2880</v>
      </c>
      <c r="B1370" s="3" t="s">
        <v>2881</v>
      </c>
      <c r="C1370" s="3" t="s">
        <v>1860</v>
      </c>
      <c r="D1370" s="53">
        <v>9500000</v>
      </c>
      <c r="E1370" s="53">
        <v>9500000</v>
      </c>
      <c r="F1370" s="53">
        <v>2594912.92</v>
      </c>
      <c r="G1370" s="53">
        <v>-0.01</v>
      </c>
      <c r="H1370" s="53">
        <v>-0.01</v>
      </c>
      <c r="I1370" s="53">
        <v>4097580.02</v>
      </c>
      <c r="J1370" s="53">
        <v>43.132421263157894</v>
      </c>
      <c r="K1370" s="53">
        <v>0</v>
      </c>
      <c r="L1370" s="53">
        <v>0</v>
      </c>
      <c r="M1370" s="53">
        <v>3493611.86</v>
      </c>
      <c r="N1370" s="53">
        <v>603968.17000000004</v>
      </c>
      <c r="O1370" s="53">
        <v>6692492.9400000004</v>
      </c>
      <c r="P1370" s="53">
        <v>0</v>
      </c>
      <c r="Q1370" s="53">
        <v>0</v>
      </c>
      <c r="R1370" s="53">
        <v>0</v>
      </c>
      <c r="S1370" s="3" t="s">
        <v>111</v>
      </c>
      <c r="T1370" s="3" t="s">
        <v>112</v>
      </c>
      <c r="U1370" s="3" t="s">
        <v>113</v>
      </c>
      <c r="V1370" s="3" t="s">
        <v>112</v>
      </c>
      <c r="W1370" s="3" t="s">
        <v>33</v>
      </c>
      <c r="X1370" s="3" t="s">
        <v>114</v>
      </c>
      <c r="Y1370" s="3" t="s">
        <v>35</v>
      </c>
      <c r="Z1370" s="54">
        <v>45535</v>
      </c>
      <c r="AA1370" s="54">
        <v>46112</v>
      </c>
      <c r="AB1370" s="3" t="s">
        <v>36</v>
      </c>
      <c r="AC1370" s="53">
        <v>9500000</v>
      </c>
      <c r="AD1370" s="3" t="s">
        <v>113</v>
      </c>
      <c r="AE1370" s="3" t="s">
        <v>45</v>
      </c>
    </row>
    <row r="1371" spans="1:31" x14ac:dyDescent="0.3">
      <c r="A1371" s="3" t="s">
        <v>2882</v>
      </c>
      <c r="B1371" s="3" t="s">
        <v>2883</v>
      </c>
      <c r="C1371" s="3" t="s">
        <v>1856</v>
      </c>
      <c r="D1371" s="53">
        <v>1000000</v>
      </c>
      <c r="E1371" s="53">
        <v>1000000</v>
      </c>
      <c r="F1371" s="53">
        <v>0</v>
      </c>
      <c r="G1371" s="53">
        <v>0</v>
      </c>
      <c r="H1371" s="53">
        <v>0</v>
      </c>
      <c r="I1371" s="53">
        <v>977733.3</v>
      </c>
      <c r="J1371" s="53">
        <v>97.773330000000001</v>
      </c>
      <c r="K1371" s="53">
        <v>0</v>
      </c>
      <c r="L1371" s="53">
        <v>0</v>
      </c>
      <c r="M1371" s="53">
        <v>977733.3</v>
      </c>
      <c r="N1371" s="53">
        <v>0</v>
      </c>
      <c r="O1371" s="53">
        <v>977733.3</v>
      </c>
      <c r="P1371" s="53">
        <v>0</v>
      </c>
      <c r="Q1371" s="53">
        <v>0</v>
      </c>
      <c r="R1371" s="53">
        <v>0</v>
      </c>
      <c r="S1371" s="3" t="s">
        <v>1784</v>
      </c>
      <c r="T1371" s="3" t="s">
        <v>2578</v>
      </c>
      <c r="U1371" s="3" t="s">
        <v>2579</v>
      </c>
      <c r="V1371" s="3" t="s">
        <v>76</v>
      </c>
      <c r="W1371" s="3" t="s">
        <v>33</v>
      </c>
      <c r="X1371" s="3" t="s">
        <v>78</v>
      </c>
      <c r="Y1371" s="3" t="s">
        <v>35</v>
      </c>
      <c r="Z1371" s="54">
        <v>45383</v>
      </c>
      <c r="AA1371" s="54">
        <v>46112</v>
      </c>
      <c r="AB1371" s="3" t="s">
        <v>36</v>
      </c>
      <c r="AC1371" s="53">
        <v>1000000</v>
      </c>
      <c r="AD1371" s="3" t="s">
        <v>77</v>
      </c>
      <c r="AE1371" s="3" t="s">
        <v>37</v>
      </c>
    </row>
    <row r="1372" spans="1:31" x14ac:dyDescent="0.3">
      <c r="A1372" s="3" t="s">
        <v>2891</v>
      </c>
      <c r="B1372" s="3" t="s">
        <v>2892</v>
      </c>
      <c r="C1372" s="3" t="s">
        <v>1859</v>
      </c>
      <c r="D1372" s="53">
        <v>2500000</v>
      </c>
      <c r="E1372" s="53">
        <v>2500000</v>
      </c>
      <c r="F1372" s="53">
        <v>0</v>
      </c>
      <c r="G1372" s="53">
        <v>0</v>
      </c>
      <c r="H1372" s="53">
        <v>0</v>
      </c>
      <c r="I1372" s="53">
        <v>2245125.0099999998</v>
      </c>
      <c r="J1372" s="53">
        <v>89.805000399999997</v>
      </c>
      <c r="K1372" s="53">
        <v>0</v>
      </c>
      <c r="L1372" s="53">
        <v>0</v>
      </c>
      <c r="M1372" s="53">
        <v>2245125.0099999998</v>
      </c>
      <c r="N1372" s="53">
        <v>0</v>
      </c>
      <c r="O1372" s="53">
        <v>2245125.0099999998</v>
      </c>
      <c r="P1372" s="53">
        <v>0</v>
      </c>
      <c r="Q1372" s="53">
        <v>0</v>
      </c>
      <c r="R1372" s="53">
        <v>0</v>
      </c>
      <c r="S1372" s="3" t="s">
        <v>1355</v>
      </c>
      <c r="T1372" s="3" t="s">
        <v>162</v>
      </c>
      <c r="U1372" s="3" t="s">
        <v>163</v>
      </c>
      <c r="V1372" s="3" t="s">
        <v>162</v>
      </c>
      <c r="W1372" s="3" t="s">
        <v>33</v>
      </c>
      <c r="X1372" s="3" t="s">
        <v>164</v>
      </c>
      <c r="Y1372" s="3" t="s">
        <v>35</v>
      </c>
      <c r="Z1372" s="54">
        <v>45383</v>
      </c>
      <c r="AA1372" s="54">
        <v>45900</v>
      </c>
      <c r="AB1372" s="3" t="s">
        <v>36</v>
      </c>
      <c r="AC1372" s="53">
        <v>2500000</v>
      </c>
      <c r="AD1372" s="3" t="s">
        <v>163</v>
      </c>
      <c r="AE1372" s="3" t="s">
        <v>37</v>
      </c>
    </row>
    <row r="1373" spans="1:31" x14ac:dyDescent="0.3">
      <c r="A1373" s="3" t="s">
        <v>2897</v>
      </c>
      <c r="B1373" s="3" t="s">
        <v>2898</v>
      </c>
      <c r="C1373" s="3" t="s">
        <v>1853</v>
      </c>
      <c r="D1373" s="53">
        <v>2100000</v>
      </c>
      <c r="E1373" s="53">
        <v>2100000</v>
      </c>
      <c r="F1373" s="53">
        <v>0</v>
      </c>
      <c r="G1373" s="53">
        <v>0</v>
      </c>
      <c r="H1373" s="53">
        <v>0</v>
      </c>
      <c r="I1373" s="53">
        <v>1789000.79</v>
      </c>
      <c r="J1373" s="53">
        <v>85.190513809523807</v>
      </c>
      <c r="K1373" s="53">
        <v>0</v>
      </c>
      <c r="L1373" s="53">
        <v>0</v>
      </c>
      <c r="M1373" s="53">
        <v>1353960.06</v>
      </c>
      <c r="N1373" s="53">
        <v>435040.73</v>
      </c>
      <c r="O1373" s="53">
        <v>1789000.79</v>
      </c>
      <c r="P1373" s="53">
        <v>0</v>
      </c>
      <c r="Q1373" s="53">
        <v>0</v>
      </c>
      <c r="R1373" s="53">
        <v>0</v>
      </c>
      <c r="S1373" s="3" t="s">
        <v>391</v>
      </c>
      <c r="T1373" s="3" t="s">
        <v>31</v>
      </c>
      <c r="U1373" s="3" t="s">
        <v>32</v>
      </c>
      <c r="V1373" s="3" t="s">
        <v>31</v>
      </c>
      <c r="W1373" s="3" t="s">
        <v>33</v>
      </c>
      <c r="X1373" s="3" t="s">
        <v>34</v>
      </c>
      <c r="Y1373" s="3" t="s">
        <v>35</v>
      </c>
      <c r="Z1373" s="54">
        <v>45548</v>
      </c>
      <c r="AA1373" s="54">
        <v>46112</v>
      </c>
      <c r="AB1373" s="3" t="s">
        <v>36</v>
      </c>
      <c r="AC1373" s="53">
        <v>2100000</v>
      </c>
      <c r="AD1373" s="3" t="s">
        <v>32</v>
      </c>
      <c r="AE1373" s="3" t="s">
        <v>45</v>
      </c>
    </row>
    <row r="1374" spans="1:31" x14ac:dyDescent="0.3">
      <c r="A1374" s="3" t="s">
        <v>2893</v>
      </c>
      <c r="B1374" s="3" t="s">
        <v>2894</v>
      </c>
      <c r="C1374" s="3" t="s">
        <v>1859</v>
      </c>
      <c r="D1374" s="53">
        <v>2100000</v>
      </c>
      <c r="E1374" s="53">
        <v>2100000</v>
      </c>
      <c r="F1374" s="53">
        <v>7468.83</v>
      </c>
      <c r="G1374" s="53">
        <v>0</v>
      </c>
      <c r="H1374" s="53">
        <v>0</v>
      </c>
      <c r="I1374" s="53">
        <v>1496240.62</v>
      </c>
      <c r="J1374" s="53">
        <v>71.249553333333338</v>
      </c>
      <c r="K1374" s="53">
        <v>0</v>
      </c>
      <c r="L1374" s="53">
        <v>0</v>
      </c>
      <c r="M1374" s="53">
        <v>638077.67000000004</v>
      </c>
      <c r="N1374" s="53">
        <v>858162.95</v>
      </c>
      <c r="O1374" s="53">
        <v>1503709.45</v>
      </c>
      <c r="P1374" s="53">
        <v>0</v>
      </c>
      <c r="Q1374" s="53">
        <v>0</v>
      </c>
      <c r="R1374" s="53">
        <v>0</v>
      </c>
      <c r="S1374" s="3" t="s">
        <v>1355</v>
      </c>
      <c r="T1374" s="3" t="s">
        <v>162</v>
      </c>
      <c r="U1374" s="3" t="s">
        <v>163</v>
      </c>
      <c r="V1374" s="3" t="s">
        <v>162</v>
      </c>
      <c r="W1374" s="3" t="s">
        <v>33</v>
      </c>
      <c r="X1374" s="3" t="s">
        <v>164</v>
      </c>
      <c r="Y1374" s="3" t="s">
        <v>35</v>
      </c>
      <c r="Z1374" s="54">
        <v>45383</v>
      </c>
      <c r="AA1374" s="54">
        <v>45930</v>
      </c>
      <c r="AB1374" s="3" t="s">
        <v>36</v>
      </c>
      <c r="AC1374" s="53">
        <v>2100000</v>
      </c>
      <c r="AD1374" s="3" t="s">
        <v>163</v>
      </c>
      <c r="AE1374" s="3" t="s">
        <v>45</v>
      </c>
    </row>
    <row r="1375" spans="1:31" x14ac:dyDescent="0.3">
      <c r="A1375" s="3" t="s">
        <v>2889</v>
      </c>
      <c r="B1375" s="3" t="s">
        <v>2890</v>
      </c>
      <c r="C1375" s="3" t="s">
        <v>1859</v>
      </c>
      <c r="D1375" s="53">
        <v>2000000</v>
      </c>
      <c r="E1375" s="53">
        <v>2000000</v>
      </c>
      <c r="F1375" s="53">
        <v>0</v>
      </c>
      <c r="G1375" s="53">
        <v>0</v>
      </c>
      <c r="H1375" s="53">
        <v>0</v>
      </c>
      <c r="I1375" s="53">
        <v>1696585.11</v>
      </c>
      <c r="J1375" s="53">
        <v>84.829255500000002</v>
      </c>
      <c r="K1375" s="53">
        <v>0</v>
      </c>
      <c r="L1375" s="53">
        <v>0</v>
      </c>
      <c r="M1375" s="53">
        <v>1696585.11</v>
      </c>
      <c r="N1375" s="53">
        <v>0</v>
      </c>
      <c r="O1375" s="53">
        <v>1696585.11</v>
      </c>
      <c r="P1375" s="53">
        <v>0</v>
      </c>
      <c r="Q1375" s="53">
        <v>0</v>
      </c>
      <c r="R1375" s="53">
        <v>0</v>
      </c>
      <c r="S1375" s="3" t="s">
        <v>1355</v>
      </c>
      <c r="T1375" s="3" t="s">
        <v>162</v>
      </c>
      <c r="U1375" s="3" t="s">
        <v>163</v>
      </c>
      <c r="V1375" s="3" t="s">
        <v>162</v>
      </c>
      <c r="W1375" s="3" t="s">
        <v>33</v>
      </c>
      <c r="X1375" s="3" t="s">
        <v>164</v>
      </c>
      <c r="Y1375" s="3" t="s">
        <v>35</v>
      </c>
      <c r="Z1375" s="54">
        <v>45383</v>
      </c>
      <c r="AA1375" s="54">
        <v>45747</v>
      </c>
      <c r="AB1375" s="3" t="s">
        <v>36</v>
      </c>
      <c r="AC1375" s="53">
        <v>2000000</v>
      </c>
      <c r="AD1375" s="3" t="s">
        <v>163</v>
      </c>
      <c r="AE1375" s="3" t="s">
        <v>37</v>
      </c>
    </row>
    <row r="1376" spans="1:31" x14ac:dyDescent="0.3">
      <c r="A1376" s="3" t="s">
        <v>2935</v>
      </c>
      <c r="B1376" s="3" t="s">
        <v>2936</v>
      </c>
      <c r="C1376" s="3" t="s">
        <v>1860</v>
      </c>
      <c r="D1376" s="53">
        <v>1500000</v>
      </c>
      <c r="E1376" s="53">
        <v>1500000</v>
      </c>
      <c r="F1376" s="53">
        <v>33041</v>
      </c>
      <c r="G1376" s="53">
        <v>0</v>
      </c>
      <c r="H1376" s="53">
        <v>0</v>
      </c>
      <c r="I1376" s="53">
        <v>1420227.65</v>
      </c>
      <c r="J1376" s="53">
        <v>94.681843333333333</v>
      </c>
      <c r="K1376" s="53">
        <v>0</v>
      </c>
      <c r="L1376" s="53">
        <v>0</v>
      </c>
      <c r="M1376" s="53">
        <v>1420227.65</v>
      </c>
      <c r="N1376" s="53">
        <v>0</v>
      </c>
      <c r="O1376" s="53">
        <v>1453268.65</v>
      </c>
      <c r="P1376" s="53">
        <v>0</v>
      </c>
      <c r="Q1376" s="53">
        <v>0</v>
      </c>
      <c r="R1376" s="53">
        <v>0</v>
      </c>
      <c r="S1376" s="3" t="s">
        <v>111</v>
      </c>
      <c r="T1376" s="3" t="s">
        <v>112</v>
      </c>
      <c r="U1376" s="3" t="s">
        <v>113</v>
      </c>
      <c r="V1376" s="3" t="s">
        <v>112</v>
      </c>
      <c r="W1376" s="3" t="s">
        <v>33</v>
      </c>
      <c r="X1376" s="3" t="s">
        <v>114</v>
      </c>
      <c r="Y1376" s="3" t="s">
        <v>86</v>
      </c>
      <c r="Z1376" s="54">
        <v>45553</v>
      </c>
      <c r="AA1376" s="54">
        <v>46112</v>
      </c>
      <c r="AB1376" s="3" t="s">
        <v>36</v>
      </c>
      <c r="AC1376" s="53">
        <v>1500000</v>
      </c>
      <c r="AD1376" s="3" t="s">
        <v>113</v>
      </c>
      <c r="AE1376" s="3" t="s">
        <v>45</v>
      </c>
    </row>
    <row r="1377" spans="1:31" x14ac:dyDescent="0.3">
      <c r="A1377" s="3" t="s">
        <v>2937</v>
      </c>
      <c r="B1377" s="3" t="s">
        <v>2938</v>
      </c>
      <c r="C1377" s="3" t="s">
        <v>1860</v>
      </c>
      <c r="D1377" s="53">
        <v>1500000</v>
      </c>
      <c r="E1377" s="53">
        <v>1500000</v>
      </c>
      <c r="F1377" s="53">
        <v>0</v>
      </c>
      <c r="G1377" s="53">
        <v>0</v>
      </c>
      <c r="H1377" s="53">
        <v>0</v>
      </c>
      <c r="I1377" s="53">
        <v>1480938.95</v>
      </c>
      <c r="J1377" s="53">
        <v>98.729263333333336</v>
      </c>
      <c r="K1377" s="53">
        <v>0</v>
      </c>
      <c r="L1377" s="53">
        <v>0</v>
      </c>
      <c r="M1377" s="53">
        <v>1480938.95</v>
      </c>
      <c r="N1377" s="53">
        <v>0</v>
      </c>
      <c r="O1377" s="53">
        <v>1480938.95</v>
      </c>
      <c r="P1377" s="53">
        <v>0</v>
      </c>
      <c r="Q1377" s="53">
        <v>0</v>
      </c>
      <c r="R1377" s="53">
        <v>0</v>
      </c>
      <c r="S1377" s="3" t="s">
        <v>111</v>
      </c>
      <c r="T1377" s="3" t="s">
        <v>112</v>
      </c>
      <c r="U1377" s="3" t="s">
        <v>113</v>
      </c>
      <c r="V1377" s="3" t="s">
        <v>112</v>
      </c>
      <c r="W1377" s="3" t="s">
        <v>33</v>
      </c>
      <c r="X1377" s="3" t="s">
        <v>114</v>
      </c>
      <c r="Y1377" s="3" t="s">
        <v>86</v>
      </c>
      <c r="Z1377" s="54">
        <v>45553</v>
      </c>
      <c r="AA1377" s="54">
        <v>46112</v>
      </c>
      <c r="AB1377" s="3" t="s">
        <v>36</v>
      </c>
      <c r="AC1377" s="53">
        <v>1500000</v>
      </c>
      <c r="AD1377" s="3" t="s">
        <v>113</v>
      </c>
      <c r="AE1377" s="3" t="s">
        <v>37</v>
      </c>
    </row>
    <row r="1378" spans="1:31" x14ac:dyDescent="0.3">
      <c r="A1378" s="3" t="s">
        <v>2899</v>
      </c>
      <c r="B1378" s="3" t="s">
        <v>2900</v>
      </c>
      <c r="C1378" s="3" t="s">
        <v>1854</v>
      </c>
      <c r="D1378" s="53">
        <v>1200000</v>
      </c>
      <c r="E1378" s="53">
        <v>1200000</v>
      </c>
      <c r="F1378" s="53">
        <v>40292.83</v>
      </c>
      <c r="G1378" s="53">
        <v>0</v>
      </c>
      <c r="H1378" s="53">
        <v>0</v>
      </c>
      <c r="I1378" s="53">
        <v>1090174.8999999999</v>
      </c>
      <c r="J1378" s="53">
        <v>90.847908333333322</v>
      </c>
      <c r="K1378" s="53">
        <v>0</v>
      </c>
      <c r="L1378" s="53">
        <v>0</v>
      </c>
      <c r="M1378" s="53">
        <v>1090174.8999999999</v>
      </c>
      <c r="N1378" s="53">
        <v>0</v>
      </c>
      <c r="O1378" s="53">
        <v>1130467.73</v>
      </c>
      <c r="P1378" s="53">
        <v>0</v>
      </c>
      <c r="Q1378" s="53">
        <v>0</v>
      </c>
      <c r="R1378" s="53">
        <v>0</v>
      </c>
      <c r="S1378" s="3" t="s">
        <v>72</v>
      </c>
      <c r="T1378" s="3" t="s">
        <v>41</v>
      </c>
      <c r="U1378" s="3" t="s">
        <v>42</v>
      </c>
      <c r="V1378" s="3" t="s">
        <v>41</v>
      </c>
      <c r="W1378" s="3" t="s">
        <v>33</v>
      </c>
      <c r="X1378" s="3" t="s">
        <v>43</v>
      </c>
      <c r="Y1378" s="3" t="s">
        <v>44</v>
      </c>
      <c r="Z1378" s="54">
        <v>45553</v>
      </c>
      <c r="AA1378" s="54">
        <v>45930</v>
      </c>
      <c r="AB1378" s="3" t="s">
        <v>36</v>
      </c>
      <c r="AC1378" s="53">
        <v>1200000</v>
      </c>
      <c r="AD1378" s="3" t="s">
        <v>42</v>
      </c>
      <c r="AE1378" s="3" t="s">
        <v>45</v>
      </c>
    </row>
    <row r="1379" spans="1:31" x14ac:dyDescent="0.3">
      <c r="A1379" s="3" t="s">
        <v>2903</v>
      </c>
      <c r="B1379" s="3" t="s">
        <v>2904</v>
      </c>
      <c r="C1379" s="3" t="s">
        <v>1854</v>
      </c>
      <c r="D1379" s="53">
        <v>2300000</v>
      </c>
      <c r="E1379" s="53">
        <v>2300000</v>
      </c>
      <c r="F1379" s="53">
        <v>0</v>
      </c>
      <c r="G1379" s="53">
        <v>0</v>
      </c>
      <c r="H1379" s="53">
        <v>0</v>
      </c>
      <c r="I1379" s="53">
        <v>1899213.17</v>
      </c>
      <c r="J1379" s="53">
        <v>82.574485652173905</v>
      </c>
      <c r="K1379" s="53">
        <v>0</v>
      </c>
      <c r="L1379" s="53">
        <v>0</v>
      </c>
      <c r="M1379" s="53">
        <v>1899213.17</v>
      </c>
      <c r="N1379" s="53">
        <v>0</v>
      </c>
      <c r="O1379" s="53">
        <v>1899213.17</v>
      </c>
      <c r="P1379" s="53">
        <v>0</v>
      </c>
      <c r="Q1379" s="53">
        <v>0</v>
      </c>
      <c r="R1379" s="53">
        <v>0</v>
      </c>
      <c r="S1379" s="3" t="s">
        <v>72</v>
      </c>
      <c r="T1379" s="3" t="s">
        <v>41</v>
      </c>
      <c r="U1379" s="3" t="s">
        <v>42</v>
      </c>
      <c r="V1379" s="3" t="s">
        <v>41</v>
      </c>
      <c r="W1379" s="3" t="s">
        <v>33</v>
      </c>
      <c r="X1379" s="3" t="s">
        <v>43</v>
      </c>
      <c r="Y1379" s="3" t="s">
        <v>35</v>
      </c>
      <c r="Z1379" s="54">
        <v>45553</v>
      </c>
      <c r="AA1379" s="54">
        <v>45930</v>
      </c>
      <c r="AB1379" s="3" t="s">
        <v>36</v>
      </c>
      <c r="AC1379" s="53">
        <v>2300000</v>
      </c>
      <c r="AD1379" s="3" t="s">
        <v>42</v>
      </c>
      <c r="AE1379" s="3" t="s">
        <v>37</v>
      </c>
    </row>
    <row r="1380" spans="1:31" x14ac:dyDescent="0.3">
      <c r="A1380" s="3" t="s">
        <v>2901</v>
      </c>
      <c r="B1380" s="3" t="s">
        <v>2902</v>
      </c>
      <c r="C1380" s="3" t="s">
        <v>1856</v>
      </c>
      <c r="D1380" s="53">
        <v>18100000</v>
      </c>
      <c r="E1380" s="53">
        <v>18100000</v>
      </c>
      <c r="F1380" s="53">
        <v>3948</v>
      </c>
      <c r="G1380" s="53">
        <v>387929.66</v>
      </c>
      <c r="H1380" s="53">
        <v>387929.66</v>
      </c>
      <c r="I1380" s="53">
        <v>18033563.859999999</v>
      </c>
      <c r="J1380" s="53">
        <v>99.632949502762429</v>
      </c>
      <c r="K1380" s="53">
        <v>0</v>
      </c>
      <c r="L1380" s="53">
        <v>0</v>
      </c>
      <c r="M1380" s="53">
        <v>16653358.68</v>
      </c>
      <c r="N1380" s="53">
        <v>992275.52</v>
      </c>
      <c r="O1380" s="53">
        <v>18037511.859999999</v>
      </c>
      <c r="P1380" s="53">
        <v>0</v>
      </c>
      <c r="Q1380" s="53">
        <v>0</v>
      </c>
      <c r="R1380" s="53">
        <v>0</v>
      </c>
      <c r="S1380" s="3" t="s">
        <v>881</v>
      </c>
      <c r="T1380" s="3" t="s">
        <v>76</v>
      </c>
      <c r="U1380" s="3" t="s">
        <v>77</v>
      </c>
      <c r="V1380" s="3" t="s">
        <v>76</v>
      </c>
      <c r="W1380" s="3" t="s">
        <v>33</v>
      </c>
      <c r="X1380" s="3" t="s">
        <v>78</v>
      </c>
      <c r="Y1380" s="3" t="s">
        <v>35</v>
      </c>
      <c r="Z1380" s="54">
        <v>45555</v>
      </c>
      <c r="AA1380" s="54">
        <v>46112</v>
      </c>
      <c r="AB1380" s="3" t="s">
        <v>36</v>
      </c>
      <c r="AC1380" s="53">
        <v>18100000</v>
      </c>
      <c r="AD1380" s="3" t="s">
        <v>77</v>
      </c>
      <c r="AE1380" s="3" t="s">
        <v>45</v>
      </c>
    </row>
    <row r="1381" spans="1:31" x14ac:dyDescent="0.3">
      <c r="A1381" s="3" t="s">
        <v>2905</v>
      </c>
      <c r="B1381" s="3" t="s">
        <v>2906</v>
      </c>
      <c r="C1381" s="3" t="s">
        <v>1854</v>
      </c>
      <c r="D1381" s="53">
        <v>3100000</v>
      </c>
      <c r="E1381" s="53">
        <v>3100000</v>
      </c>
      <c r="F1381" s="53">
        <v>64649.14</v>
      </c>
      <c r="G1381" s="53">
        <v>0</v>
      </c>
      <c r="H1381" s="53">
        <v>0</v>
      </c>
      <c r="I1381" s="53">
        <v>2464174.64</v>
      </c>
      <c r="J1381" s="53">
        <v>79.489504516129031</v>
      </c>
      <c r="K1381" s="53">
        <v>0</v>
      </c>
      <c r="L1381" s="53">
        <v>0</v>
      </c>
      <c r="M1381" s="53">
        <v>2464174.64</v>
      </c>
      <c r="N1381" s="53">
        <v>0</v>
      </c>
      <c r="O1381" s="53">
        <v>2528823.7799999998</v>
      </c>
      <c r="P1381" s="53">
        <v>0</v>
      </c>
      <c r="Q1381" s="53">
        <v>0</v>
      </c>
      <c r="R1381" s="53">
        <v>0</v>
      </c>
      <c r="S1381" s="3" t="s">
        <v>72</v>
      </c>
      <c r="T1381" s="3" t="s">
        <v>41</v>
      </c>
      <c r="U1381" s="3" t="s">
        <v>42</v>
      </c>
      <c r="V1381" s="3" t="s">
        <v>41</v>
      </c>
      <c r="W1381" s="3" t="s">
        <v>33</v>
      </c>
      <c r="X1381" s="3" t="s">
        <v>43</v>
      </c>
      <c r="Y1381" s="3" t="s">
        <v>35</v>
      </c>
      <c r="Z1381" s="54">
        <v>45560</v>
      </c>
      <c r="AA1381" s="54">
        <v>45930</v>
      </c>
      <c r="AB1381" s="3" t="s">
        <v>36</v>
      </c>
      <c r="AC1381" s="53">
        <v>3100000</v>
      </c>
      <c r="AD1381" s="3" t="s">
        <v>42</v>
      </c>
      <c r="AE1381" s="3" t="s">
        <v>45</v>
      </c>
    </row>
    <row r="1382" spans="1:31" x14ac:dyDescent="0.3">
      <c r="A1382" s="3" t="s">
        <v>2907</v>
      </c>
      <c r="B1382" s="3" t="s">
        <v>2908</v>
      </c>
      <c r="C1382" s="3" t="s">
        <v>1854</v>
      </c>
      <c r="D1382" s="53">
        <v>4000000</v>
      </c>
      <c r="E1382" s="53">
        <v>4000000</v>
      </c>
      <c r="F1382" s="53">
        <v>217785.42</v>
      </c>
      <c r="G1382" s="53">
        <v>0</v>
      </c>
      <c r="H1382" s="53">
        <v>0</v>
      </c>
      <c r="I1382" s="53">
        <v>2882676.96</v>
      </c>
      <c r="J1382" s="53">
        <v>72.066924</v>
      </c>
      <c r="K1382" s="53">
        <v>0</v>
      </c>
      <c r="L1382" s="53">
        <v>0</v>
      </c>
      <c r="M1382" s="53">
        <v>2882661.88</v>
      </c>
      <c r="N1382" s="53">
        <v>15.08</v>
      </c>
      <c r="O1382" s="53">
        <v>3100462.38</v>
      </c>
      <c r="P1382" s="53">
        <v>0</v>
      </c>
      <c r="Q1382" s="53">
        <v>0</v>
      </c>
      <c r="R1382" s="53">
        <v>0</v>
      </c>
      <c r="S1382" s="3" t="s">
        <v>72</v>
      </c>
      <c r="T1382" s="3" t="s">
        <v>41</v>
      </c>
      <c r="U1382" s="3" t="s">
        <v>42</v>
      </c>
      <c r="V1382" s="3" t="s">
        <v>41</v>
      </c>
      <c r="W1382" s="3" t="s">
        <v>33</v>
      </c>
      <c r="X1382" s="3" t="s">
        <v>43</v>
      </c>
      <c r="Y1382" s="3" t="s">
        <v>35</v>
      </c>
      <c r="Z1382" s="54">
        <v>45560</v>
      </c>
      <c r="AA1382" s="54">
        <v>45930</v>
      </c>
      <c r="AB1382" s="3" t="s">
        <v>36</v>
      </c>
      <c r="AC1382" s="53">
        <v>4000000</v>
      </c>
      <c r="AD1382" s="3" t="s">
        <v>42</v>
      </c>
      <c r="AE1382" s="3" t="s">
        <v>45</v>
      </c>
    </row>
    <row r="1383" spans="1:31" x14ac:dyDescent="0.3">
      <c r="A1383" s="3" t="s">
        <v>2909</v>
      </c>
      <c r="B1383" s="3" t="s">
        <v>2910</v>
      </c>
      <c r="C1383" s="3" t="s">
        <v>1854</v>
      </c>
      <c r="D1383" s="53">
        <v>1</v>
      </c>
      <c r="E1383" s="53">
        <v>1</v>
      </c>
      <c r="F1383" s="53">
        <v>0</v>
      </c>
      <c r="G1383" s="53">
        <v>0</v>
      </c>
      <c r="H1383" s="53">
        <v>0</v>
      </c>
      <c r="I1383" s="53">
        <v>0</v>
      </c>
      <c r="J1383" s="53">
        <v>0</v>
      </c>
      <c r="K1383" s="53">
        <v>0</v>
      </c>
      <c r="L1383" s="53">
        <v>0</v>
      </c>
      <c r="M1383" s="53">
        <v>0</v>
      </c>
      <c r="N1383" s="53">
        <v>0</v>
      </c>
      <c r="O1383" s="53">
        <v>0</v>
      </c>
      <c r="P1383" s="53">
        <v>0</v>
      </c>
      <c r="Q1383" s="53">
        <v>0</v>
      </c>
      <c r="R1383" s="53">
        <v>0</v>
      </c>
      <c r="S1383" s="3" t="s">
        <v>72</v>
      </c>
      <c r="T1383" s="3" t="s">
        <v>41</v>
      </c>
      <c r="U1383" s="3" t="s">
        <v>42</v>
      </c>
      <c r="V1383" s="3" t="s">
        <v>41</v>
      </c>
      <c r="W1383" s="3" t="s">
        <v>33</v>
      </c>
      <c r="X1383" s="3" t="s">
        <v>43</v>
      </c>
      <c r="Y1383" s="3" t="s">
        <v>35</v>
      </c>
      <c r="Z1383" s="54">
        <v>45560</v>
      </c>
      <c r="AA1383" s="54">
        <v>45930</v>
      </c>
      <c r="AB1383" s="3" t="s">
        <v>36</v>
      </c>
      <c r="AC1383" s="53">
        <v>1440001</v>
      </c>
      <c r="AD1383" s="3" t="s">
        <v>42</v>
      </c>
      <c r="AE1383" s="3" t="s">
        <v>37</v>
      </c>
    </row>
    <row r="1384" spans="1:31" x14ac:dyDescent="0.3">
      <c r="A1384" s="3" t="s">
        <v>2915</v>
      </c>
      <c r="B1384" s="3" t="s">
        <v>2916</v>
      </c>
      <c r="C1384" s="3" t="s">
        <v>1855</v>
      </c>
      <c r="D1384" s="53">
        <v>2000000</v>
      </c>
      <c r="E1384" s="53">
        <v>2000000</v>
      </c>
      <c r="F1384" s="53">
        <v>1017.4</v>
      </c>
      <c r="G1384" s="53">
        <v>0</v>
      </c>
      <c r="H1384" s="53">
        <v>0</v>
      </c>
      <c r="I1384" s="53">
        <v>1995347.74</v>
      </c>
      <c r="J1384" s="53">
        <v>99.767386999999999</v>
      </c>
      <c r="K1384" s="53">
        <v>0</v>
      </c>
      <c r="L1384" s="53">
        <v>0</v>
      </c>
      <c r="M1384" s="53">
        <v>1995347.74</v>
      </c>
      <c r="N1384" s="53">
        <v>0</v>
      </c>
      <c r="O1384" s="53">
        <v>1996365.14</v>
      </c>
      <c r="P1384" s="53">
        <v>0</v>
      </c>
      <c r="Q1384" s="53">
        <v>0</v>
      </c>
      <c r="R1384" s="53">
        <v>0</v>
      </c>
      <c r="S1384" s="3" t="s">
        <v>286</v>
      </c>
      <c r="T1384" s="3" t="s">
        <v>57</v>
      </c>
      <c r="U1384" s="3" t="s">
        <v>58</v>
      </c>
      <c r="V1384" s="3" t="s">
        <v>57</v>
      </c>
      <c r="W1384" s="3" t="s">
        <v>33</v>
      </c>
      <c r="X1384" s="3" t="s">
        <v>59</v>
      </c>
      <c r="Y1384" s="3" t="s">
        <v>86</v>
      </c>
      <c r="Z1384" s="54">
        <v>45560</v>
      </c>
      <c r="AA1384" s="54">
        <v>46112</v>
      </c>
      <c r="AB1384" s="3" t="s">
        <v>36</v>
      </c>
      <c r="AC1384" s="53">
        <v>2000000</v>
      </c>
      <c r="AD1384" s="3" t="s">
        <v>58</v>
      </c>
      <c r="AE1384" s="3" t="s">
        <v>45</v>
      </c>
    </row>
    <row r="1385" spans="1:31" x14ac:dyDescent="0.3">
      <c r="A1385" s="3" t="s">
        <v>2913</v>
      </c>
      <c r="B1385" s="3" t="s">
        <v>2914</v>
      </c>
      <c r="C1385" s="3" t="s">
        <v>1855</v>
      </c>
      <c r="D1385" s="53">
        <v>2000000</v>
      </c>
      <c r="E1385" s="53">
        <v>2000000</v>
      </c>
      <c r="F1385" s="53">
        <v>10603.63</v>
      </c>
      <c r="G1385" s="53">
        <v>0</v>
      </c>
      <c r="H1385" s="53">
        <v>0</v>
      </c>
      <c r="I1385" s="53">
        <v>1908382.68</v>
      </c>
      <c r="J1385" s="53">
        <v>95.419134</v>
      </c>
      <c r="K1385" s="53">
        <v>0</v>
      </c>
      <c r="L1385" s="53">
        <v>0</v>
      </c>
      <c r="M1385" s="53">
        <v>1908382.68</v>
      </c>
      <c r="N1385" s="53">
        <v>0</v>
      </c>
      <c r="O1385" s="53">
        <v>1918986.31</v>
      </c>
      <c r="P1385" s="53">
        <v>0</v>
      </c>
      <c r="Q1385" s="53">
        <v>0</v>
      </c>
      <c r="R1385" s="53">
        <v>0</v>
      </c>
      <c r="S1385" s="3" t="s">
        <v>286</v>
      </c>
      <c r="T1385" s="3" t="s">
        <v>57</v>
      </c>
      <c r="U1385" s="3" t="s">
        <v>58</v>
      </c>
      <c r="V1385" s="3" t="s">
        <v>57</v>
      </c>
      <c r="W1385" s="3" t="s">
        <v>33</v>
      </c>
      <c r="X1385" s="3" t="s">
        <v>59</v>
      </c>
      <c r="Y1385" s="3" t="s">
        <v>86</v>
      </c>
      <c r="Z1385" s="54">
        <v>45560</v>
      </c>
      <c r="AA1385" s="54">
        <v>46112</v>
      </c>
      <c r="AB1385" s="3" t="s">
        <v>36</v>
      </c>
      <c r="AC1385" s="53">
        <v>2000000</v>
      </c>
      <c r="AD1385" s="3" t="s">
        <v>58</v>
      </c>
      <c r="AE1385" s="3" t="s">
        <v>45</v>
      </c>
    </row>
    <row r="1386" spans="1:31" x14ac:dyDescent="0.3">
      <c r="A1386" s="3" t="s">
        <v>2911</v>
      </c>
      <c r="B1386" s="3" t="s">
        <v>2912</v>
      </c>
      <c r="C1386" s="3" t="s">
        <v>1855</v>
      </c>
      <c r="D1386" s="53">
        <v>2000000</v>
      </c>
      <c r="E1386" s="53">
        <v>2000000</v>
      </c>
      <c r="F1386" s="53">
        <v>0</v>
      </c>
      <c r="G1386" s="53">
        <v>0</v>
      </c>
      <c r="H1386" s="53">
        <v>0</v>
      </c>
      <c r="I1386" s="53">
        <v>1999983.9</v>
      </c>
      <c r="J1386" s="53">
        <v>99.999195</v>
      </c>
      <c r="K1386" s="53">
        <v>0</v>
      </c>
      <c r="L1386" s="53">
        <v>0</v>
      </c>
      <c r="M1386" s="53">
        <v>1999983.9</v>
      </c>
      <c r="N1386" s="53">
        <v>0</v>
      </c>
      <c r="O1386" s="53">
        <v>1999983.9</v>
      </c>
      <c r="P1386" s="53">
        <v>0</v>
      </c>
      <c r="Q1386" s="53">
        <v>0</v>
      </c>
      <c r="R1386" s="53">
        <v>0</v>
      </c>
      <c r="S1386" s="3" t="s">
        <v>286</v>
      </c>
      <c r="T1386" s="3" t="s">
        <v>57</v>
      </c>
      <c r="U1386" s="3" t="s">
        <v>58</v>
      </c>
      <c r="V1386" s="3" t="s">
        <v>57</v>
      </c>
      <c r="W1386" s="3" t="s">
        <v>33</v>
      </c>
      <c r="X1386" s="3" t="s">
        <v>59</v>
      </c>
      <c r="Y1386" s="3" t="s">
        <v>86</v>
      </c>
      <c r="Z1386" s="54">
        <v>45560</v>
      </c>
      <c r="AA1386" s="54">
        <v>46112</v>
      </c>
      <c r="AB1386" s="3" t="s">
        <v>36</v>
      </c>
      <c r="AC1386" s="53">
        <v>2000000</v>
      </c>
      <c r="AD1386" s="3" t="s">
        <v>58</v>
      </c>
      <c r="AE1386" s="3" t="s">
        <v>45</v>
      </c>
    </row>
    <row r="1387" spans="1:31" x14ac:dyDescent="0.3">
      <c r="A1387" s="3" t="s">
        <v>2917</v>
      </c>
      <c r="B1387" s="3" t="s">
        <v>2918</v>
      </c>
      <c r="C1387" s="3" t="s">
        <v>1858</v>
      </c>
      <c r="D1387" s="53">
        <v>3900000</v>
      </c>
      <c r="E1387" s="53">
        <v>3900000</v>
      </c>
      <c r="F1387" s="53">
        <v>186830.74</v>
      </c>
      <c r="G1387" s="53">
        <v>0</v>
      </c>
      <c r="H1387" s="53">
        <v>0</v>
      </c>
      <c r="I1387" s="53">
        <v>3710787.42</v>
      </c>
      <c r="J1387" s="53">
        <v>95.148395384615384</v>
      </c>
      <c r="K1387" s="53">
        <v>0</v>
      </c>
      <c r="L1387" s="53">
        <v>0</v>
      </c>
      <c r="M1387" s="53">
        <v>3710787.42</v>
      </c>
      <c r="N1387" s="53">
        <v>0</v>
      </c>
      <c r="O1387" s="53">
        <v>3897618.16</v>
      </c>
      <c r="P1387" s="53">
        <v>0</v>
      </c>
      <c r="Q1387" s="53">
        <v>0</v>
      </c>
      <c r="R1387" s="53">
        <v>0</v>
      </c>
      <c r="S1387" s="3" t="s">
        <v>1231</v>
      </c>
      <c r="T1387" s="3" t="s">
        <v>51</v>
      </c>
      <c r="U1387" s="3" t="s">
        <v>52</v>
      </c>
      <c r="V1387" s="3" t="s">
        <v>51</v>
      </c>
      <c r="W1387" s="3" t="s">
        <v>33</v>
      </c>
      <c r="X1387" s="3" t="s">
        <v>53</v>
      </c>
      <c r="Y1387" s="3" t="s">
        <v>35</v>
      </c>
      <c r="Z1387" s="54">
        <v>45383</v>
      </c>
      <c r="AA1387" s="54">
        <v>46112</v>
      </c>
      <c r="AB1387" s="3" t="s">
        <v>36</v>
      </c>
      <c r="AC1387" s="53">
        <v>3900000</v>
      </c>
      <c r="AD1387" s="3" t="s">
        <v>52</v>
      </c>
      <c r="AE1387" s="3" t="s">
        <v>45</v>
      </c>
    </row>
    <row r="1388" spans="1:31" x14ac:dyDescent="0.3">
      <c r="A1388" s="3" t="s">
        <v>2919</v>
      </c>
      <c r="B1388" s="3" t="s">
        <v>2920</v>
      </c>
      <c r="C1388" s="3" t="s">
        <v>1858</v>
      </c>
      <c r="D1388" s="53">
        <v>13500000</v>
      </c>
      <c r="E1388" s="53">
        <v>13500000</v>
      </c>
      <c r="F1388" s="53">
        <v>745.86</v>
      </c>
      <c r="G1388" s="53">
        <v>0</v>
      </c>
      <c r="H1388" s="53">
        <v>0</v>
      </c>
      <c r="I1388" s="53">
        <v>13468242.220000001</v>
      </c>
      <c r="J1388" s="53">
        <v>99.764757185185189</v>
      </c>
      <c r="K1388" s="53">
        <v>0</v>
      </c>
      <c r="L1388" s="53">
        <v>0</v>
      </c>
      <c r="M1388" s="53">
        <v>13398122.91</v>
      </c>
      <c r="N1388" s="53">
        <v>70119.31</v>
      </c>
      <c r="O1388" s="53">
        <v>13468988.08</v>
      </c>
      <c r="P1388" s="53">
        <v>0</v>
      </c>
      <c r="Q1388" s="53">
        <v>0</v>
      </c>
      <c r="R1388" s="53">
        <v>0</v>
      </c>
      <c r="S1388" s="3" t="s">
        <v>1231</v>
      </c>
      <c r="T1388" s="3" t="s">
        <v>51</v>
      </c>
      <c r="U1388" s="3" t="s">
        <v>52</v>
      </c>
      <c r="V1388" s="3" t="s">
        <v>51</v>
      </c>
      <c r="W1388" s="3" t="s">
        <v>33</v>
      </c>
      <c r="X1388" s="3" t="s">
        <v>53</v>
      </c>
      <c r="Y1388" s="3" t="s">
        <v>35</v>
      </c>
      <c r="Z1388" s="54">
        <v>45383</v>
      </c>
      <c r="AA1388" s="54">
        <v>46112</v>
      </c>
      <c r="AB1388" s="3" t="s">
        <v>36</v>
      </c>
      <c r="AC1388" s="53">
        <v>13500000</v>
      </c>
      <c r="AD1388" s="3" t="s">
        <v>52</v>
      </c>
      <c r="AE1388" s="3" t="s">
        <v>45</v>
      </c>
    </row>
    <row r="1389" spans="1:31" x14ac:dyDescent="0.3">
      <c r="A1389" s="3" t="s">
        <v>2923</v>
      </c>
      <c r="B1389" s="3" t="s">
        <v>2924</v>
      </c>
      <c r="C1389" s="3" t="s">
        <v>1853</v>
      </c>
      <c r="D1389" s="53">
        <v>9800000</v>
      </c>
      <c r="E1389" s="53">
        <v>9800000</v>
      </c>
      <c r="F1389" s="53">
        <v>398887.31</v>
      </c>
      <c r="G1389" s="53">
        <v>0</v>
      </c>
      <c r="H1389" s="53">
        <v>0</v>
      </c>
      <c r="I1389" s="53">
        <v>8709755.2899999991</v>
      </c>
      <c r="J1389" s="53">
        <v>88.875053979591826</v>
      </c>
      <c r="K1389" s="53">
        <v>0</v>
      </c>
      <c r="L1389" s="53">
        <v>0</v>
      </c>
      <c r="M1389" s="53">
        <v>8709755.2899999991</v>
      </c>
      <c r="N1389" s="53">
        <v>0</v>
      </c>
      <c r="O1389" s="53">
        <v>9108642.5999999996</v>
      </c>
      <c r="P1389" s="53">
        <v>0</v>
      </c>
      <c r="Q1389" s="53">
        <v>0</v>
      </c>
      <c r="R1389" s="53">
        <v>0</v>
      </c>
      <c r="S1389" s="3" t="s">
        <v>391</v>
      </c>
      <c r="T1389" s="3" t="s">
        <v>31</v>
      </c>
      <c r="U1389" s="3" t="s">
        <v>32</v>
      </c>
      <c r="V1389" s="3" t="s">
        <v>31</v>
      </c>
      <c r="W1389" s="3" t="s">
        <v>33</v>
      </c>
      <c r="X1389" s="3" t="s">
        <v>34</v>
      </c>
      <c r="Y1389" s="3" t="s">
        <v>35</v>
      </c>
      <c r="Z1389" s="54">
        <v>45561</v>
      </c>
      <c r="AA1389" s="54">
        <v>46112</v>
      </c>
      <c r="AB1389" s="3" t="s">
        <v>36</v>
      </c>
      <c r="AC1389" s="53">
        <v>9800000</v>
      </c>
      <c r="AD1389" s="3" t="s">
        <v>32</v>
      </c>
      <c r="AE1389" s="3" t="s">
        <v>45</v>
      </c>
    </row>
    <row r="1390" spans="1:31" x14ac:dyDescent="0.3">
      <c r="A1390" s="3" t="s">
        <v>2921</v>
      </c>
      <c r="B1390" s="3" t="s">
        <v>2922</v>
      </c>
      <c r="C1390" s="3" t="s">
        <v>1853</v>
      </c>
      <c r="D1390" s="53">
        <v>9700000</v>
      </c>
      <c r="E1390" s="53">
        <v>9700000</v>
      </c>
      <c r="F1390" s="53">
        <v>9681.6299999999992</v>
      </c>
      <c r="G1390" s="53">
        <v>23793.58</v>
      </c>
      <c r="H1390" s="53">
        <v>23793.58</v>
      </c>
      <c r="I1390" s="53">
        <v>9651329.2200000007</v>
      </c>
      <c r="J1390" s="53">
        <v>99.498239381443312</v>
      </c>
      <c r="K1390" s="53">
        <v>0</v>
      </c>
      <c r="L1390" s="53">
        <v>0</v>
      </c>
      <c r="M1390" s="53">
        <v>8726910.5399999991</v>
      </c>
      <c r="N1390" s="53">
        <v>900625.1</v>
      </c>
      <c r="O1390" s="53">
        <v>9661010.8499999996</v>
      </c>
      <c r="P1390" s="53">
        <v>0</v>
      </c>
      <c r="Q1390" s="53">
        <v>0</v>
      </c>
      <c r="R1390" s="53">
        <v>0</v>
      </c>
      <c r="S1390" s="3" t="s">
        <v>391</v>
      </c>
      <c r="T1390" s="3" t="s">
        <v>31</v>
      </c>
      <c r="U1390" s="3" t="s">
        <v>32</v>
      </c>
      <c r="V1390" s="3" t="s">
        <v>31</v>
      </c>
      <c r="W1390" s="3" t="s">
        <v>33</v>
      </c>
      <c r="X1390" s="3" t="s">
        <v>34</v>
      </c>
      <c r="Y1390" s="3" t="s">
        <v>35</v>
      </c>
      <c r="Z1390" s="54">
        <v>45561</v>
      </c>
      <c r="AA1390" s="54">
        <v>46112</v>
      </c>
      <c r="AB1390" s="3" t="s">
        <v>36</v>
      </c>
      <c r="AC1390" s="53">
        <v>9700000</v>
      </c>
      <c r="AD1390" s="3" t="s">
        <v>32</v>
      </c>
      <c r="AE1390" s="3" t="s">
        <v>45</v>
      </c>
    </row>
    <row r="1391" spans="1:31" x14ac:dyDescent="0.3">
      <c r="A1391" s="3" t="s">
        <v>2927</v>
      </c>
      <c r="B1391" s="3" t="s">
        <v>2928</v>
      </c>
      <c r="C1391" s="3" t="s">
        <v>1856</v>
      </c>
      <c r="D1391" s="53">
        <v>3000000</v>
      </c>
      <c r="E1391" s="53">
        <v>3000000</v>
      </c>
      <c r="F1391" s="53">
        <v>0</v>
      </c>
      <c r="G1391" s="53">
        <v>0</v>
      </c>
      <c r="H1391" s="53">
        <v>0</v>
      </c>
      <c r="I1391" s="53">
        <v>2993541.76</v>
      </c>
      <c r="J1391" s="53">
        <v>99.784725333333327</v>
      </c>
      <c r="K1391" s="53">
        <v>0</v>
      </c>
      <c r="L1391" s="53">
        <v>0</v>
      </c>
      <c r="M1391" s="53">
        <v>2993541.76</v>
      </c>
      <c r="N1391" s="53">
        <v>0</v>
      </c>
      <c r="O1391" s="53">
        <v>2993541.76</v>
      </c>
      <c r="P1391" s="53">
        <v>0</v>
      </c>
      <c r="Q1391" s="53">
        <v>0</v>
      </c>
      <c r="R1391" s="53">
        <v>0</v>
      </c>
      <c r="S1391" s="3" t="s">
        <v>1784</v>
      </c>
      <c r="T1391" s="3" t="s">
        <v>76</v>
      </c>
      <c r="U1391" s="3" t="s">
        <v>77</v>
      </c>
      <c r="V1391" s="3" t="s">
        <v>76</v>
      </c>
      <c r="W1391" s="3" t="s">
        <v>33</v>
      </c>
      <c r="X1391" s="3" t="s">
        <v>78</v>
      </c>
      <c r="Y1391" s="3" t="s">
        <v>35</v>
      </c>
      <c r="Z1391" s="54">
        <v>45536</v>
      </c>
      <c r="AA1391" s="54">
        <v>46112</v>
      </c>
      <c r="AB1391" s="3" t="s">
        <v>36</v>
      </c>
      <c r="AC1391" s="53">
        <v>3000000</v>
      </c>
      <c r="AD1391" s="3" t="s">
        <v>77</v>
      </c>
      <c r="AE1391" s="3" t="s">
        <v>45</v>
      </c>
    </row>
    <row r="1392" spans="1:31" x14ac:dyDescent="0.3">
      <c r="A1392" s="3" t="s">
        <v>2925</v>
      </c>
      <c r="B1392" s="3" t="s">
        <v>2926</v>
      </c>
      <c r="C1392" s="3" t="s">
        <v>1853</v>
      </c>
      <c r="D1392" s="53">
        <v>3100000</v>
      </c>
      <c r="E1392" s="53">
        <v>3100000</v>
      </c>
      <c r="F1392" s="53">
        <v>23843.56</v>
      </c>
      <c r="G1392" s="53">
        <v>0</v>
      </c>
      <c r="H1392" s="53">
        <v>0</v>
      </c>
      <c r="I1392" s="53">
        <v>3042571.63</v>
      </c>
      <c r="J1392" s="53">
        <v>98.147471935483864</v>
      </c>
      <c r="K1392" s="53">
        <v>0</v>
      </c>
      <c r="L1392" s="53">
        <v>0</v>
      </c>
      <c r="M1392" s="53">
        <v>1639962.2</v>
      </c>
      <c r="N1392" s="53">
        <v>1402609.43</v>
      </c>
      <c r="O1392" s="53">
        <v>3066415.19</v>
      </c>
      <c r="P1392" s="53">
        <v>0</v>
      </c>
      <c r="Q1392" s="53">
        <v>0</v>
      </c>
      <c r="R1392" s="53">
        <v>0</v>
      </c>
      <c r="S1392" s="3" t="s">
        <v>391</v>
      </c>
      <c r="T1392" s="3" t="s">
        <v>31</v>
      </c>
      <c r="U1392" s="3" t="s">
        <v>32</v>
      </c>
      <c r="V1392" s="3" t="s">
        <v>31</v>
      </c>
      <c r="W1392" s="3" t="s">
        <v>33</v>
      </c>
      <c r="X1392" s="3" t="s">
        <v>34</v>
      </c>
      <c r="Y1392" s="3" t="s">
        <v>35</v>
      </c>
      <c r="Z1392" s="54">
        <v>45562</v>
      </c>
      <c r="AA1392" s="54">
        <v>46112</v>
      </c>
      <c r="AB1392" s="3" t="s">
        <v>36</v>
      </c>
      <c r="AC1392" s="53">
        <v>3100000</v>
      </c>
      <c r="AD1392" s="3" t="s">
        <v>32</v>
      </c>
      <c r="AE1392" s="3" t="s">
        <v>45</v>
      </c>
    </row>
    <row r="1393" spans="1:31" x14ac:dyDescent="0.3">
      <c r="A1393" s="3" t="s">
        <v>2929</v>
      </c>
      <c r="B1393" s="3" t="s">
        <v>2930</v>
      </c>
      <c r="C1393" s="3" t="s">
        <v>1853</v>
      </c>
      <c r="D1393" s="53">
        <v>3300000</v>
      </c>
      <c r="E1393" s="53">
        <v>3300000</v>
      </c>
      <c r="F1393" s="53">
        <v>11948.14</v>
      </c>
      <c r="G1393" s="53">
        <v>0</v>
      </c>
      <c r="H1393" s="53">
        <v>0</v>
      </c>
      <c r="I1393" s="53">
        <v>3160287.45</v>
      </c>
      <c r="J1393" s="53">
        <v>95.766286363636368</v>
      </c>
      <c r="K1393" s="53">
        <v>0</v>
      </c>
      <c r="L1393" s="53">
        <v>0</v>
      </c>
      <c r="M1393" s="53">
        <v>3160287.45</v>
      </c>
      <c r="N1393" s="53">
        <v>0</v>
      </c>
      <c r="O1393" s="53">
        <v>3172235.59</v>
      </c>
      <c r="P1393" s="53">
        <v>0</v>
      </c>
      <c r="Q1393" s="53">
        <v>0</v>
      </c>
      <c r="R1393" s="53">
        <v>0</v>
      </c>
      <c r="S1393" s="3" t="s">
        <v>391</v>
      </c>
      <c r="T1393" s="3" t="s">
        <v>31</v>
      </c>
      <c r="U1393" s="3" t="s">
        <v>32</v>
      </c>
      <c r="V1393" s="3" t="s">
        <v>31</v>
      </c>
      <c r="W1393" s="3" t="s">
        <v>33</v>
      </c>
      <c r="X1393" s="3" t="s">
        <v>34</v>
      </c>
      <c r="Y1393" s="3" t="s">
        <v>35</v>
      </c>
      <c r="Z1393" s="54">
        <v>45564</v>
      </c>
      <c r="AA1393" s="54">
        <v>46112</v>
      </c>
      <c r="AB1393" s="3" t="s">
        <v>36</v>
      </c>
      <c r="AC1393" s="53">
        <v>3300000</v>
      </c>
      <c r="AD1393" s="3" t="s">
        <v>32</v>
      </c>
      <c r="AE1393" s="3" t="s">
        <v>45</v>
      </c>
    </row>
    <row r="1394" spans="1:31" x14ac:dyDescent="0.3">
      <c r="A1394" s="3" t="s">
        <v>2931</v>
      </c>
      <c r="B1394" s="3" t="s">
        <v>2932</v>
      </c>
      <c r="C1394" s="3" t="s">
        <v>1856</v>
      </c>
      <c r="D1394" s="53">
        <v>12300000</v>
      </c>
      <c r="E1394" s="53">
        <v>12300000</v>
      </c>
      <c r="F1394" s="53">
        <v>141716.67000000001</v>
      </c>
      <c r="G1394" s="53">
        <v>60600</v>
      </c>
      <c r="H1394" s="53">
        <v>60600</v>
      </c>
      <c r="I1394" s="53">
        <v>10976127.07</v>
      </c>
      <c r="J1394" s="53">
        <v>89.236805447154481</v>
      </c>
      <c r="K1394" s="53">
        <v>0</v>
      </c>
      <c r="L1394" s="53">
        <v>0</v>
      </c>
      <c r="M1394" s="53">
        <v>10605883.68</v>
      </c>
      <c r="N1394" s="53">
        <v>309643.39</v>
      </c>
      <c r="O1394" s="53">
        <v>11117843.74</v>
      </c>
      <c r="P1394" s="53">
        <v>0</v>
      </c>
      <c r="Q1394" s="53">
        <v>0</v>
      </c>
      <c r="R1394" s="53">
        <v>0</v>
      </c>
      <c r="S1394" s="3" t="s">
        <v>881</v>
      </c>
      <c r="T1394" s="3" t="s">
        <v>76</v>
      </c>
      <c r="U1394" s="3" t="s">
        <v>77</v>
      </c>
      <c r="V1394" s="3" t="s">
        <v>76</v>
      </c>
      <c r="W1394" s="3" t="s">
        <v>33</v>
      </c>
      <c r="X1394" s="3" t="s">
        <v>78</v>
      </c>
      <c r="Y1394" s="3" t="s">
        <v>35</v>
      </c>
      <c r="Z1394" s="54">
        <v>45564</v>
      </c>
      <c r="AA1394" s="54">
        <v>46112</v>
      </c>
      <c r="AB1394" s="3" t="s">
        <v>36</v>
      </c>
      <c r="AC1394" s="53">
        <v>12300000</v>
      </c>
      <c r="AD1394" s="3" t="s">
        <v>77</v>
      </c>
      <c r="AE1394" s="3" t="s">
        <v>45</v>
      </c>
    </row>
    <row r="1395" spans="1:31" x14ac:dyDescent="0.3">
      <c r="A1395" s="3" t="s">
        <v>2939</v>
      </c>
      <c r="B1395" s="3" t="s">
        <v>2940</v>
      </c>
      <c r="C1395" s="3" t="s">
        <v>1853</v>
      </c>
      <c r="D1395" s="53">
        <v>2800000</v>
      </c>
      <c r="E1395" s="53">
        <v>2800000</v>
      </c>
      <c r="F1395" s="53">
        <v>0</v>
      </c>
      <c r="G1395" s="53">
        <v>0</v>
      </c>
      <c r="H1395" s="53">
        <v>0</v>
      </c>
      <c r="I1395" s="53">
        <v>2756247.73</v>
      </c>
      <c r="J1395" s="53">
        <v>98.437418928571432</v>
      </c>
      <c r="K1395" s="53">
        <v>0</v>
      </c>
      <c r="L1395" s="53">
        <v>0</v>
      </c>
      <c r="M1395" s="53">
        <v>2756247.7</v>
      </c>
      <c r="N1395" s="53">
        <v>0.03</v>
      </c>
      <c r="O1395" s="53">
        <v>2756247.73</v>
      </c>
      <c r="P1395" s="53">
        <v>0</v>
      </c>
      <c r="Q1395" s="53">
        <v>0</v>
      </c>
      <c r="R1395" s="53">
        <v>0</v>
      </c>
      <c r="S1395" s="3" t="s">
        <v>391</v>
      </c>
      <c r="T1395" s="3" t="s">
        <v>31</v>
      </c>
      <c r="U1395" s="3" t="s">
        <v>32</v>
      </c>
      <c r="V1395" s="3" t="s">
        <v>31</v>
      </c>
      <c r="W1395" s="3" t="s">
        <v>33</v>
      </c>
      <c r="X1395" s="3" t="s">
        <v>34</v>
      </c>
      <c r="Y1395" s="3" t="s">
        <v>35</v>
      </c>
      <c r="Z1395" s="54">
        <v>45565</v>
      </c>
      <c r="AA1395" s="54">
        <v>46112</v>
      </c>
      <c r="AB1395" s="3" t="s">
        <v>36</v>
      </c>
      <c r="AC1395" s="53">
        <v>2800000</v>
      </c>
      <c r="AD1395" s="3" t="s">
        <v>32</v>
      </c>
      <c r="AE1395" s="3" t="s">
        <v>45</v>
      </c>
    </row>
    <row r="1396" spans="1:31" x14ac:dyDescent="0.3">
      <c r="A1396" s="3" t="s">
        <v>2933</v>
      </c>
      <c r="B1396" s="3" t="s">
        <v>2934</v>
      </c>
      <c r="C1396" s="3" t="s">
        <v>1854</v>
      </c>
      <c r="D1396" s="53">
        <v>14800000</v>
      </c>
      <c r="E1396" s="53">
        <v>14800000</v>
      </c>
      <c r="F1396" s="53">
        <v>10264.39</v>
      </c>
      <c r="G1396" s="53">
        <v>0</v>
      </c>
      <c r="H1396" s="53">
        <v>0</v>
      </c>
      <c r="I1396" s="53">
        <v>12226355.91</v>
      </c>
      <c r="J1396" s="53">
        <v>82.6105129054054</v>
      </c>
      <c r="K1396" s="53">
        <v>0</v>
      </c>
      <c r="L1396" s="53">
        <v>0</v>
      </c>
      <c r="M1396" s="53">
        <v>12226355.91</v>
      </c>
      <c r="N1396" s="53">
        <v>0</v>
      </c>
      <c r="O1396" s="53">
        <v>12236620.300000001</v>
      </c>
      <c r="P1396" s="53">
        <v>0</v>
      </c>
      <c r="Q1396" s="53">
        <v>0</v>
      </c>
      <c r="R1396" s="53">
        <v>0</v>
      </c>
      <c r="S1396" s="3" t="s">
        <v>72</v>
      </c>
      <c r="T1396" s="3" t="s">
        <v>41</v>
      </c>
      <c r="U1396" s="3" t="s">
        <v>42</v>
      </c>
      <c r="V1396" s="3" t="s">
        <v>41</v>
      </c>
      <c r="W1396" s="3" t="s">
        <v>33</v>
      </c>
      <c r="X1396" s="3" t="s">
        <v>43</v>
      </c>
      <c r="Y1396" s="3" t="s">
        <v>35</v>
      </c>
      <c r="Z1396" s="54">
        <v>45565</v>
      </c>
      <c r="AA1396" s="54">
        <v>45930</v>
      </c>
      <c r="AB1396" s="3" t="s">
        <v>36</v>
      </c>
      <c r="AC1396" s="53">
        <v>14800000</v>
      </c>
      <c r="AD1396" s="3" t="s">
        <v>42</v>
      </c>
      <c r="AE1396" s="3" t="s">
        <v>45</v>
      </c>
    </row>
    <row r="1397" spans="1:31" x14ac:dyDescent="0.3">
      <c r="A1397" s="3" t="s">
        <v>2941</v>
      </c>
      <c r="B1397" s="3" t="s">
        <v>2942</v>
      </c>
      <c r="C1397" s="3" t="s">
        <v>1856</v>
      </c>
      <c r="D1397" s="53">
        <v>7900000</v>
      </c>
      <c r="E1397" s="53">
        <v>7900000</v>
      </c>
      <c r="F1397" s="53">
        <v>141737.35</v>
      </c>
      <c r="G1397" s="53">
        <v>60600</v>
      </c>
      <c r="H1397" s="53">
        <v>60600</v>
      </c>
      <c r="I1397" s="53">
        <v>3274079.88</v>
      </c>
      <c r="J1397" s="53">
        <v>41.444049113924052</v>
      </c>
      <c r="K1397" s="53">
        <v>0</v>
      </c>
      <c r="L1397" s="53">
        <v>0</v>
      </c>
      <c r="M1397" s="53">
        <v>2433256</v>
      </c>
      <c r="N1397" s="53">
        <v>780223.88</v>
      </c>
      <c r="O1397" s="53">
        <v>3415817.23</v>
      </c>
      <c r="P1397" s="53">
        <v>0</v>
      </c>
      <c r="Q1397" s="53">
        <v>0</v>
      </c>
      <c r="R1397" s="53">
        <v>0</v>
      </c>
      <c r="S1397" s="3" t="s">
        <v>2156</v>
      </c>
      <c r="T1397" s="3" t="s">
        <v>76</v>
      </c>
      <c r="U1397" s="3" t="s">
        <v>77</v>
      </c>
      <c r="V1397" s="3" t="s">
        <v>76</v>
      </c>
      <c r="W1397" s="3" t="s">
        <v>33</v>
      </c>
      <c r="X1397" s="3" t="s">
        <v>78</v>
      </c>
      <c r="Y1397" s="3" t="s">
        <v>35</v>
      </c>
      <c r="Z1397" s="54">
        <v>45565</v>
      </c>
      <c r="AA1397" s="54">
        <v>46112</v>
      </c>
      <c r="AB1397" s="3" t="s">
        <v>36</v>
      </c>
      <c r="AC1397" s="53">
        <v>7900000</v>
      </c>
      <c r="AD1397" s="3" t="s">
        <v>77</v>
      </c>
      <c r="AE1397" s="3" t="s">
        <v>45</v>
      </c>
    </row>
    <row r="1398" spans="1:31" x14ac:dyDescent="0.3">
      <c r="A1398" s="3" t="s">
        <v>2943</v>
      </c>
      <c r="B1398" s="3" t="s">
        <v>2944</v>
      </c>
      <c r="C1398" s="3" t="s">
        <v>1853</v>
      </c>
      <c r="D1398" s="53">
        <v>10500000</v>
      </c>
      <c r="E1398" s="53">
        <v>10500000</v>
      </c>
      <c r="F1398" s="53">
        <v>276474.77</v>
      </c>
      <c r="G1398" s="53">
        <v>0</v>
      </c>
      <c r="H1398" s="53">
        <v>0</v>
      </c>
      <c r="I1398" s="53">
        <v>9371623.2400000002</v>
      </c>
      <c r="J1398" s="53">
        <v>89.253554666666673</v>
      </c>
      <c r="K1398" s="53">
        <v>0</v>
      </c>
      <c r="L1398" s="53">
        <v>0</v>
      </c>
      <c r="M1398" s="53">
        <v>9100066.4399999995</v>
      </c>
      <c r="N1398" s="53">
        <v>271556.8</v>
      </c>
      <c r="O1398" s="53">
        <v>9648098.0099999998</v>
      </c>
      <c r="P1398" s="53">
        <v>0</v>
      </c>
      <c r="Q1398" s="53">
        <v>0</v>
      </c>
      <c r="R1398" s="53">
        <v>0</v>
      </c>
      <c r="S1398" s="3" t="s">
        <v>391</v>
      </c>
      <c r="T1398" s="3" t="s">
        <v>31</v>
      </c>
      <c r="U1398" s="3" t="s">
        <v>32</v>
      </c>
      <c r="V1398" s="3" t="s">
        <v>31</v>
      </c>
      <c r="W1398" s="3" t="s">
        <v>33</v>
      </c>
      <c r="X1398" s="3" t="s">
        <v>34</v>
      </c>
      <c r="Y1398" s="3" t="s">
        <v>35</v>
      </c>
      <c r="Z1398" s="54">
        <v>45565</v>
      </c>
      <c r="AA1398" s="54">
        <v>46112</v>
      </c>
      <c r="AB1398" s="3" t="s">
        <v>36</v>
      </c>
      <c r="AC1398" s="53">
        <v>10500000</v>
      </c>
      <c r="AD1398" s="3" t="s">
        <v>32</v>
      </c>
      <c r="AE1398" s="3" t="s">
        <v>45</v>
      </c>
    </row>
    <row r="1399" spans="1:31" x14ac:dyDescent="0.3">
      <c r="A1399" s="3" t="s">
        <v>2945</v>
      </c>
      <c r="B1399" s="3" t="s">
        <v>2946</v>
      </c>
      <c r="C1399" s="3" t="s">
        <v>1843</v>
      </c>
      <c r="D1399" s="53">
        <v>27000000</v>
      </c>
      <c r="E1399" s="53">
        <v>27000000</v>
      </c>
      <c r="F1399" s="53">
        <v>0</v>
      </c>
      <c r="G1399" s="53">
        <v>0</v>
      </c>
      <c r="H1399" s="53">
        <v>0</v>
      </c>
      <c r="I1399" s="53">
        <v>0</v>
      </c>
      <c r="J1399" s="53">
        <v>0</v>
      </c>
      <c r="K1399" s="53">
        <v>0</v>
      </c>
      <c r="L1399" s="53">
        <v>0</v>
      </c>
      <c r="M1399" s="53">
        <v>0</v>
      </c>
      <c r="N1399" s="53">
        <v>0</v>
      </c>
      <c r="O1399" s="53">
        <v>0</v>
      </c>
      <c r="P1399" s="53">
        <v>0</v>
      </c>
      <c r="Q1399" s="53">
        <v>0</v>
      </c>
      <c r="R1399" s="53">
        <v>0</v>
      </c>
      <c r="S1399" s="3" t="s">
        <v>2947</v>
      </c>
      <c r="T1399" s="3" t="s">
        <v>882</v>
      </c>
      <c r="U1399" s="3" t="s">
        <v>883</v>
      </c>
      <c r="V1399" s="3" t="s">
        <v>882</v>
      </c>
      <c r="W1399" s="3" t="s">
        <v>33</v>
      </c>
      <c r="X1399" s="3" t="s">
        <v>884</v>
      </c>
      <c r="Y1399" s="3" t="s">
        <v>44</v>
      </c>
      <c r="Z1399" s="54">
        <v>45565</v>
      </c>
      <c r="AA1399" s="54">
        <v>46112</v>
      </c>
      <c r="AB1399" s="3" t="s">
        <v>36</v>
      </c>
      <c r="AC1399" s="53">
        <v>27000000</v>
      </c>
      <c r="AD1399" s="3" t="s">
        <v>883</v>
      </c>
      <c r="AE1399" s="3" t="s">
        <v>45</v>
      </c>
    </row>
    <row r="1400" spans="1:31" x14ac:dyDescent="0.3">
      <c r="A1400" s="3" t="s">
        <v>2951</v>
      </c>
      <c r="B1400" s="3" t="s">
        <v>2952</v>
      </c>
      <c r="C1400" s="3" t="s">
        <v>1859</v>
      </c>
      <c r="D1400" s="53">
        <v>16500000</v>
      </c>
      <c r="E1400" s="53">
        <v>16500000</v>
      </c>
      <c r="F1400" s="53">
        <v>2356658.3199999998</v>
      </c>
      <c r="G1400" s="53">
        <v>100992.14</v>
      </c>
      <c r="H1400" s="53">
        <v>100992.14</v>
      </c>
      <c r="I1400" s="53">
        <v>10490497.42</v>
      </c>
      <c r="J1400" s="53">
        <v>63.578772242424243</v>
      </c>
      <c r="K1400" s="53">
        <v>0</v>
      </c>
      <c r="L1400" s="53">
        <v>0</v>
      </c>
      <c r="M1400" s="53">
        <v>9470432.2899999991</v>
      </c>
      <c r="N1400" s="53">
        <v>919072.99</v>
      </c>
      <c r="O1400" s="53">
        <v>12847155.74</v>
      </c>
      <c r="P1400" s="53">
        <v>0</v>
      </c>
      <c r="Q1400" s="53">
        <v>0</v>
      </c>
      <c r="R1400" s="53">
        <v>0</v>
      </c>
      <c r="S1400" s="3" t="s">
        <v>1355</v>
      </c>
      <c r="T1400" s="3" t="s">
        <v>162</v>
      </c>
      <c r="U1400" s="3" t="s">
        <v>163</v>
      </c>
      <c r="V1400" s="3" t="s">
        <v>162</v>
      </c>
      <c r="W1400" s="3" t="s">
        <v>33</v>
      </c>
      <c r="X1400" s="3" t="s">
        <v>164</v>
      </c>
      <c r="Y1400" s="3" t="s">
        <v>35</v>
      </c>
      <c r="Z1400" s="54">
        <v>45383</v>
      </c>
      <c r="AA1400" s="54">
        <v>45747</v>
      </c>
      <c r="AB1400" s="3" t="s">
        <v>36</v>
      </c>
      <c r="AC1400" s="53">
        <v>16500000</v>
      </c>
      <c r="AD1400" s="3" t="s">
        <v>163</v>
      </c>
      <c r="AE1400" s="3" t="s">
        <v>45</v>
      </c>
    </row>
    <row r="1401" spans="1:31" x14ac:dyDescent="0.3">
      <c r="A1401" s="3" t="s">
        <v>2966</v>
      </c>
      <c r="B1401" s="3" t="s">
        <v>2967</v>
      </c>
      <c r="C1401" s="3" t="s">
        <v>1858</v>
      </c>
      <c r="D1401" s="53">
        <v>2600000</v>
      </c>
      <c r="E1401" s="53">
        <v>2600000</v>
      </c>
      <c r="F1401" s="53">
        <v>406378.49</v>
      </c>
      <c r="G1401" s="53">
        <v>0</v>
      </c>
      <c r="H1401" s="53">
        <v>0</v>
      </c>
      <c r="I1401" s="53">
        <v>1671580.84</v>
      </c>
      <c r="J1401" s="53">
        <v>64.291570769230773</v>
      </c>
      <c r="K1401" s="53">
        <v>0</v>
      </c>
      <c r="L1401" s="53">
        <v>0</v>
      </c>
      <c r="M1401" s="53">
        <v>1668867.47</v>
      </c>
      <c r="N1401" s="53">
        <v>2713.37</v>
      </c>
      <c r="O1401" s="53">
        <v>2077959.33</v>
      </c>
      <c r="P1401" s="53">
        <v>0</v>
      </c>
      <c r="Q1401" s="53">
        <v>0</v>
      </c>
      <c r="R1401" s="53">
        <v>0</v>
      </c>
      <c r="S1401" s="3" t="s">
        <v>1231</v>
      </c>
      <c r="T1401" s="3" t="s">
        <v>51</v>
      </c>
      <c r="U1401" s="3" t="s">
        <v>52</v>
      </c>
      <c r="V1401" s="3" t="s">
        <v>51</v>
      </c>
      <c r="W1401" s="3" t="s">
        <v>33</v>
      </c>
      <c r="X1401" s="3" t="s">
        <v>53</v>
      </c>
      <c r="Y1401" s="3" t="s">
        <v>35</v>
      </c>
      <c r="Z1401" s="54">
        <v>45383</v>
      </c>
      <c r="AA1401" s="54">
        <v>46112</v>
      </c>
      <c r="AB1401" s="3" t="s">
        <v>36</v>
      </c>
      <c r="AC1401" s="53">
        <v>2600000</v>
      </c>
      <c r="AD1401" s="3" t="s">
        <v>52</v>
      </c>
      <c r="AE1401" s="3" t="s">
        <v>45</v>
      </c>
    </row>
    <row r="1402" spans="1:31" x14ac:dyDescent="0.3">
      <c r="A1402" s="3" t="s">
        <v>2964</v>
      </c>
      <c r="B1402" s="3" t="s">
        <v>2965</v>
      </c>
      <c r="C1402" s="3" t="s">
        <v>1858</v>
      </c>
      <c r="D1402" s="53">
        <v>1800000</v>
      </c>
      <c r="E1402" s="53">
        <v>1800000</v>
      </c>
      <c r="F1402" s="53">
        <v>23872.94</v>
      </c>
      <c r="G1402" s="53">
        <v>0</v>
      </c>
      <c r="H1402" s="53">
        <v>0</v>
      </c>
      <c r="I1402" s="53">
        <v>1461179.13</v>
      </c>
      <c r="J1402" s="53">
        <v>81.176618333333323</v>
      </c>
      <c r="K1402" s="53">
        <v>0</v>
      </c>
      <c r="L1402" s="53">
        <v>0</v>
      </c>
      <c r="M1402" s="53">
        <v>1461179.13</v>
      </c>
      <c r="N1402" s="53">
        <v>0</v>
      </c>
      <c r="O1402" s="53">
        <v>1485052.07</v>
      </c>
      <c r="P1402" s="53">
        <v>0</v>
      </c>
      <c r="Q1402" s="53">
        <v>0</v>
      </c>
      <c r="R1402" s="53">
        <v>0</v>
      </c>
      <c r="S1402" s="3" t="s">
        <v>1231</v>
      </c>
      <c r="T1402" s="3" t="s">
        <v>51</v>
      </c>
      <c r="U1402" s="3" t="s">
        <v>52</v>
      </c>
      <c r="V1402" s="3" t="s">
        <v>51</v>
      </c>
      <c r="W1402" s="3" t="s">
        <v>33</v>
      </c>
      <c r="X1402" s="3" t="s">
        <v>53</v>
      </c>
      <c r="Y1402" s="3" t="s">
        <v>35</v>
      </c>
      <c r="Z1402" s="54">
        <v>45383</v>
      </c>
      <c r="AA1402" s="54">
        <v>46112</v>
      </c>
      <c r="AB1402" s="3" t="s">
        <v>36</v>
      </c>
      <c r="AC1402" s="53">
        <v>1800000</v>
      </c>
      <c r="AD1402" s="3" t="s">
        <v>52</v>
      </c>
      <c r="AE1402" s="3" t="s">
        <v>45</v>
      </c>
    </row>
    <row r="1403" spans="1:31" x14ac:dyDescent="0.3">
      <c r="A1403" s="3" t="s">
        <v>2962</v>
      </c>
      <c r="B1403" s="3" t="s">
        <v>2963</v>
      </c>
      <c r="C1403" s="3" t="s">
        <v>1858</v>
      </c>
      <c r="D1403" s="53">
        <v>2000000</v>
      </c>
      <c r="E1403" s="53">
        <v>2000000</v>
      </c>
      <c r="F1403" s="53">
        <v>0</v>
      </c>
      <c r="G1403" s="53">
        <v>0</v>
      </c>
      <c r="H1403" s="53">
        <v>0</v>
      </c>
      <c r="I1403" s="53">
        <v>1999784.83</v>
      </c>
      <c r="J1403" s="53">
        <v>99.989241500000006</v>
      </c>
      <c r="K1403" s="53">
        <v>0</v>
      </c>
      <c r="L1403" s="53">
        <v>0</v>
      </c>
      <c r="M1403" s="53">
        <v>1999784.83</v>
      </c>
      <c r="N1403" s="53">
        <v>0</v>
      </c>
      <c r="O1403" s="53">
        <v>1999784.83</v>
      </c>
      <c r="P1403" s="53">
        <v>0</v>
      </c>
      <c r="Q1403" s="53">
        <v>0</v>
      </c>
      <c r="R1403" s="53">
        <v>0</v>
      </c>
      <c r="S1403" s="3" t="s">
        <v>1231</v>
      </c>
      <c r="T1403" s="3" t="s">
        <v>51</v>
      </c>
      <c r="U1403" s="3" t="s">
        <v>52</v>
      </c>
      <c r="V1403" s="3" t="s">
        <v>51</v>
      </c>
      <c r="W1403" s="3" t="s">
        <v>33</v>
      </c>
      <c r="X1403" s="3" t="s">
        <v>53</v>
      </c>
      <c r="Y1403" s="3" t="s">
        <v>86</v>
      </c>
      <c r="Z1403" s="54">
        <v>45383</v>
      </c>
      <c r="AA1403" s="54">
        <v>46112</v>
      </c>
      <c r="AB1403" s="3" t="s">
        <v>36</v>
      </c>
      <c r="AC1403" s="53">
        <v>2000000</v>
      </c>
      <c r="AD1403" s="3" t="s">
        <v>52</v>
      </c>
      <c r="AE1403" s="3" t="s">
        <v>37</v>
      </c>
    </row>
    <row r="1404" spans="1:31" x14ac:dyDescent="0.3">
      <c r="A1404" s="3" t="s">
        <v>2958</v>
      </c>
      <c r="B1404" s="3" t="s">
        <v>2961</v>
      </c>
      <c r="C1404" s="3" t="s">
        <v>1855</v>
      </c>
      <c r="D1404" s="53">
        <v>6100000</v>
      </c>
      <c r="E1404" s="53">
        <v>6100000</v>
      </c>
      <c r="F1404" s="53">
        <v>345662.21</v>
      </c>
      <c r="G1404" s="53">
        <v>0</v>
      </c>
      <c r="H1404" s="53">
        <v>0</v>
      </c>
      <c r="I1404" s="53">
        <v>3127811.34</v>
      </c>
      <c r="J1404" s="53">
        <v>51.275595737704919</v>
      </c>
      <c r="K1404" s="53">
        <v>0</v>
      </c>
      <c r="L1404" s="53">
        <v>0</v>
      </c>
      <c r="M1404" s="53">
        <v>3127811.34</v>
      </c>
      <c r="N1404" s="53">
        <v>0</v>
      </c>
      <c r="O1404" s="53">
        <v>3473473.55</v>
      </c>
      <c r="P1404" s="53">
        <v>0</v>
      </c>
      <c r="Q1404" s="53">
        <v>0</v>
      </c>
      <c r="R1404" s="53">
        <v>0</v>
      </c>
      <c r="S1404" s="3" t="s">
        <v>286</v>
      </c>
      <c r="T1404" s="3" t="s">
        <v>57</v>
      </c>
      <c r="U1404" s="3" t="s">
        <v>58</v>
      </c>
      <c r="V1404" s="3" t="s">
        <v>57</v>
      </c>
      <c r="W1404" s="3" t="s">
        <v>33</v>
      </c>
      <c r="X1404" s="3" t="s">
        <v>59</v>
      </c>
      <c r="Y1404" s="3" t="s">
        <v>35</v>
      </c>
      <c r="Z1404" s="54">
        <v>45586</v>
      </c>
      <c r="AA1404" s="54">
        <v>46022</v>
      </c>
      <c r="AB1404" s="3" t="s">
        <v>36</v>
      </c>
      <c r="AC1404" s="53">
        <v>1</v>
      </c>
      <c r="AD1404" s="3" t="s">
        <v>58</v>
      </c>
      <c r="AE1404" s="3" t="s">
        <v>45</v>
      </c>
    </row>
    <row r="1405" spans="1:31" x14ac:dyDescent="0.3">
      <c r="A1405" s="3" t="s">
        <v>2956</v>
      </c>
      <c r="B1405" s="3" t="s">
        <v>2970</v>
      </c>
      <c r="C1405" s="3" t="s">
        <v>1853</v>
      </c>
      <c r="D1405" s="53">
        <v>2900000</v>
      </c>
      <c r="E1405" s="53">
        <v>2900000</v>
      </c>
      <c r="F1405" s="53">
        <v>947058.31</v>
      </c>
      <c r="G1405" s="53">
        <v>0</v>
      </c>
      <c r="H1405" s="53">
        <v>0</v>
      </c>
      <c r="I1405" s="53">
        <v>1771187.57</v>
      </c>
      <c r="J1405" s="53">
        <v>61.075433448275867</v>
      </c>
      <c r="K1405" s="53">
        <v>0</v>
      </c>
      <c r="L1405" s="53">
        <v>0</v>
      </c>
      <c r="M1405" s="53">
        <v>1771187.57</v>
      </c>
      <c r="N1405" s="53">
        <v>0</v>
      </c>
      <c r="O1405" s="53">
        <v>2718245.88</v>
      </c>
      <c r="P1405" s="53">
        <v>0</v>
      </c>
      <c r="Q1405" s="53">
        <v>0</v>
      </c>
      <c r="R1405" s="53">
        <v>0</v>
      </c>
      <c r="S1405" s="3" t="s">
        <v>391</v>
      </c>
      <c r="T1405" s="3" t="s">
        <v>31</v>
      </c>
      <c r="U1405" s="3" t="s">
        <v>32</v>
      </c>
      <c r="V1405" s="3" t="s">
        <v>31</v>
      </c>
      <c r="W1405" s="3" t="s">
        <v>33</v>
      </c>
      <c r="X1405" s="3" t="s">
        <v>34</v>
      </c>
      <c r="Y1405" s="3" t="s">
        <v>35</v>
      </c>
      <c r="Z1405" s="54">
        <v>45586</v>
      </c>
      <c r="AA1405" s="54">
        <v>46112</v>
      </c>
      <c r="AB1405" s="3" t="s">
        <v>36</v>
      </c>
      <c r="AC1405" s="53">
        <v>1</v>
      </c>
      <c r="AD1405" s="3" t="s">
        <v>32</v>
      </c>
      <c r="AE1405" s="3" t="s">
        <v>45</v>
      </c>
    </row>
    <row r="1406" spans="1:31" x14ac:dyDescent="0.3">
      <c r="A1406" s="3" t="s">
        <v>2955</v>
      </c>
      <c r="B1406" s="3" t="s">
        <v>2971</v>
      </c>
      <c r="C1406" s="3" t="s">
        <v>1853</v>
      </c>
      <c r="D1406" s="53">
        <v>2000000</v>
      </c>
      <c r="E1406" s="53">
        <v>2000000</v>
      </c>
      <c r="F1406" s="53">
        <v>0</v>
      </c>
      <c r="G1406" s="53">
        <v>0</v>
      </c>
      <c r="H1406" s="53">
        <v>0</v>
      </c>
      <c r="I1406" s="53">
        <v>1999835.25</v>
      </c>
      <c r="J1406" s="53">
        <v>99.991762499999993</v>
      </c>
      <c r="K1406" s="53">
        <v>0</v>
      </c>
      <c r="L1406" s="53">
        <v>0</v>
      </c>
      <c r="M1406" s="53">
        <v>1999835.25</v>
      </c>
      <c r="N1406" s="53">
        <v>0</v>
      </c>
      <c r="O1406" s="53">
        <v>1999835.25</v>
      </c>
      <c r="P1406" s="53">
        <v>0</v>
      </c>
      <c r="Q1406" s="53">
        <v>0</v>
      </c>
      <c r="R1406" s="53">
        <v>0</v>
      </c>
      <c r="S1406" s="3" t="s">
        <v>391</v>
      </c>
      <c r="T1406" s="3" t="s">
        <v>31</v>
      </c>
      <c r="U1406" s="3" t="s">
        <v>32</v>
      </c>
      <c r="V1406" s="3" t="s">
        <v>31</v>
      </c>
      <c r="W1406" s="3" t="s">
        <v>33</v>
      </c>
      <c r="X1406" s="3" t="s">
        <v>34</v>
      </c>
      <c r="Y1406" s="3" t="s">
        <v>35</v>
      </c>
      <c r="Z1406" s="54">
        <v>45586</v>
      </c>
      <c r="AA1406" s="54">
        <v>46112</v>
      </c>
      <c r="AB1406" s="3" t="s">
        <v>36</v>
      </c>
      <c r="AC1406" s="53">
        <v>1</v>
      </c>
      <c r="AD1406" s="3" t="s">
        <v>32</v>
      </c>
      <c r="AE1406" s="3" t="s">
        <v>45</v>
      </c>
    </row>
    <row r="1407" spans="1:31" x14ac:dyDescent="0.3">
      <c r="A1407" s="3" t="s">
        <v>2957</v>
      </c>
      <c r="B1407" s="3" t="s">
        <v>2969</v>
      </c>
      <c r="C1407" s="3" t="s">
        <v>1853</v>
      </c>
      <c r="D1407" s="53">
        <v>400000</v>
      </c>
      <c r="E1407" s="53">
        <v>400000</v>
      </c>
      <c r="F1407" s="53">
        <v>0</v>
      </c>
      <c r="G1407" s="53">
        <v>0</v>
      </c>
      <c r="H1407" s="53">
        <v>0</v>
      </c>
      <c r="I1407" s="53">
        <v>330568.88</v>
      </c>
      <c r="J1407" s="53">
        <v>82.642219999999995</v>
      </c>
      <c r="K1407" s="53">
        <v>0</v>
      </c>
      <c r="L1407" s="53">
        <v>0</v>
      </c>
      <c r="M1407" s="53">
        <v>330568.88</v>
      </c>
      <c r="N1407" s="53">
        <v>0</v>
      </c>
      <c r="O1407" s="53">
        <v>330568.88</v>
      </c>
      <c r="P1407" s="53">
        <v>0</v>
      </c>
      <c r="Q1407" s="53">
        <v>0</v>
      </c>
      <c r="R1407" s="53">
        <v>0</v>
      </c>
      <c r="S1407" s="3" t="s">
        <v>391</v>
      </c>
      <c r="T1407" s="3" t="s">
        <v>31</v>
      </c>
      <c r="U1407" s="3" t="s">
        <v>32</v>
      </c>
      <c r="V1407" s="3" t="s">
        <v>31</v>
      </c>
      <c r="W1407" s="3" t="s">
        <v>33</v>
      </c>
      <c r="X1407" s="3" t="s">
        <v>34</v>
      </c>
      <c r="Y1407" s="3" t="s">
        <v>35</v>
      </c>
      <c r="Z1407" s="54">
        <v>45586</v>
      </c>
      <c r="AA1407" s="54">
        <v>46112</v>
      </c>
      <c r="AB1407" s="3" t="s">
        <v>36</v>
      </c>
      <c r="AC1407" s="53">
        <v>1</v>
      </c>
      <c r="AD1407" s="3" t="s">
        <v>32</v>
      </c>
      <c r="AE1407" s="3" t="s">
        <v>45</v>
      </c>
    </row>
    <row r="1408" spans="1:31" x14ac:dyDescent="0.3">
      <c r="A1408" s="3" t="s">
        <v>2953</v>
      </c>
      <c r="B1408" s="3" t="s">
        <v>2968</v>
      </c>
      <c r="C1408" s="3" t="s">
        <v>1858</v>
      </c>
      <c r="D1408" s="53">
        <v>1800000</v>
      </c>
      <c r="E1408" s="53">
        <v>1800000</v>
      </c>
      <c r="F1408" s="53">
        <v>0</v>
      </c>
      <c r="G1408" s="53">
        <v>0</v>
      </c>
      <c r="H1408" s="53">
        <v>0</v>
      </c>
      <c r="I1408" s="53">
        <v>1757870.52</v>
      </c>
      <c r="J1408" s="53">
        <v>97.659473333333338</v>
      </c>
      <c r="K1408" s="53">
        <v>0</v>
      </c>
      <c r="L1408" s="53">
        <v>0</v>
      </c>
      <c r="M1408" s="53">
        <v>1757870.52</v>
      </c>
      <c r="N1408" s="53">
        <v>0</v>
      </c>
      <c r="O1408" s="53">
        <v>1757870.52</v>
      </c>
      <c r="P1408" s="53">
        <v>0</v>
      </c>
      <c r="Q1408" s="53">
        <v>0</v>
      </c>
      <c r="R1408" s="53">
        <v>0</v>
      </c>
      <c r="S1408" s="3" t="s">
        <v>1231</v>
      </c>
      <c r="T1408" s="3" t="s">
        <v>51</v>
      </c>
      <c r="U1408" s="3" t="s">
        <v>52</v>
      </c>
      <c r="V1408" s="3" t="s">
        <v>51</v>
      </c>
      <c r="W1408" s="3" t="s">
        <v>33</v>
      </c>
      <c r="X1408" s="3" t="s">
        <v>53</v>
      </c>
      <c r="Y1408" s="3" t="s">
        <v>35</v>
      </c>
      <c r="Z1408" s="54">
        <v>45383</v>
      </c>
      <c r="AA1408" s="54">
        <v>46112</v>
      </c>
      <c r="AB1408" s="3" t="s">
        <v>36</v>
      </c>
      <c r="AC1408" s="53">
        <v>1</v>
      </c>
      <c r="AD1408" s="3" t="s">
        <v>52</v>
      </c>
      <c r="AE1408" s="3" t="s">
        <v>37</v>
      </c>
    </row>
    <row r="1409" spans="1:31" x14ac:dyDescent="0.3">
      <c r="A1409" s="3" t="s">
        <v>2954</v>
      </c>
      <c r="B1409" s="3" t="s">
        <v>2972</v>
      </c>
      <c r="C1409" s="3" t="s">
        <v>1858</v>
      </c>
      <c r="D1409" s="53">
        <v>1200000</v>
      </c>
      <c r="E1409" s="53">
        <v>1200000</v>
      </c>
      <c r="F1409" s="53">
        <v>0</v>
      </c>
      <c r="G1409" s="53">
        <v>0</v>
      </c>
      <c r="H1409" s="53">
        <v>0</v>
      </c>
      <c r="I1409" s="53">
        <v>1031103.73</v>
      </c>
      <c r="J1409" s="53">
        <v>85.925310833333327</v>
      </c>
      <c r="K1409" s="53">
        <v>0</v>
      </c>
      <c r="L1409" s="53">
        <v>0</v>
      </c>
      <c r="M1409" s="53">
        <v>1031103.73</v>
      </c>
      <c r="N1409" s="53">
        <v>0</v>
      </c>
      <c r="O1409" s="53">
        <v>1031103.73</v>
      </c>
      <c r="P1409" s="53">
        <v>0</v>
      </c>
      <c r="Q1409" s="53">
        <v>0</v>
      </c>
      <c r="R1409" s="53">
        <v>0</v>
      </c>
      <c r="S1409" s="3" t="s">
        <v>1231</v>
      </c>
      <c r="T1409" s="3" t="s">
        <v>51</v>
      </c>
      <c r="U1409" s="3" t="s">
        <v>52</v>
      </c>
      <c r="V1409" s="3" t="s">
        <v>51</v>
      </c>
      <c r="W1409" s="3" t="s">
        <v>33</v>
      </c>
      <c r="X1409" s="3" t="s">
        <v>53</v>
      </c>
      <c r="Y1409" s="3" t="s">
        <v>35</v>
      </c>
      <c r="Z1409" s="54">
        <v>45383</v>
      </c>
      <c r="AA1409" s="54">
        <v>46112</v>
      </c>
      <c r="AB1409" s="3" t="s">
        <v>36</v>
      </c>
      <c r="AC1409" s="53">
        <v>1</v>
      </c>
      <c r="AD1409" s="3" t="s">
        <v>52</v>
      </c>
      <c r="AE1409" s="3" t="s">
        <v>45</v>
      </c>
    </row>
    <row r="1410" spans="1:31" x14ac:dyDescent="0.3">
      <c r="A1410" s="3" t="s">
        <v>2960</v>
      </c>
      <c r="B1410" s="3" t="s">
        <v>2973</v>
      </c>
      <c r="C1410" s="3" t="s">
        <v>1860</v>
      </c>
      <c r="D1410" s="53">
        <v>3900000</v>
      </c>
      <c r="E1410" s="53">
        <v>3900000</v>
      </c>
      <c r="F1410" s="53">
        <v>0</v>
      </c>
      <c r="G1410" s="53">
        <v>0</v>
      </c>
      <c r="H1410" s="53">
        <v>0</v>
      </c>
      <c r="I1410" s="53">
        <v>3899060.07</v>
      </c>
      <c r="J1410" s="53">
        <v>99.97589923076923</v>
      </c>
      <c r="K1410" s="53">
        <v>0</v>
      </c>
      <c r="L1410" s="53">
        <v>0</v>
      </c>
      <c r="M1410" s="53">
        <v>3899060.07</v>
      </c>
      <c r="N1410" s="53">
        <v>0</v>
      </c>
      <c r="O1410" s="53">
        <v>3899060.07</v>
      </c>
      <c r="P1410" s="53">
        <v>0</v>
      </c>
      <c r="Q1410" s="53">
        <v>0</v>
      </c>
      <c r="R1410" s="53">
        <v>0</v>
      </c>
      <c r="S1410" s="3" t="s">
        <v>111</v>
      </c>
      <c r="T1410" s="3" t="s">
        <v>112</v>
      </c>
      <c r="U1410" s="3" t="s">
        <v>113</v>
      </c>
      <c r="V1410" s="3" t="s">
        <v>112</v>
      </c>
      <c r="W1410" s="3" t="s">
        <v>33</v>
      </c>
      <c r="X1410" s="3" t="s">
        <v>114</v>
      </c>
      <c r="Y1410" s="3" t="s">
        <v>35</v>
      </c>
      <c r="Z1410" s="54">
        <v>45586</v>
      </c>
      <c r="AA1410" s="54">
        <v>46112</v>
      </c>
      <c r="AB1410" s="3" t="s">
        <v>36</v>
      </c>
      <c r="AC1410" s="53">
        <v>1</v>
      </c>
      <c r="AD1410" s="3" t="s">
        <v>113</v>
      </c>
      <c r="AE1410" s="3" t="s">
        <v>37</v>
      </c>
    </row>
    <row r="1411" spans="1:31" x14ac:dyDescent="0.3">
      <c r="A1411" s="3" t="s">
        <v>2959</v>
      </c>
      <c r="B1411" s="3" t="s">
        <v>2974</v>
      </c>
      <c r="C1411" s="3" t="s">
        <v>1856</v>
      </c>
      <c r="D1411" s="53">
        <v>3200000</v>
      </c>
      <c r="E1411" s="53">
        <v>3200000</v>
      </c>
      <c r="F1411" s="53">
        <v>0</v>
      </c>
      <c r="G1411" s="53">
        <v>0</v>
      </c>
      <c r="H1411" s="53">
        <v>0</v>
      </c>
      <c r="I1411" s="53">
        <v>3197247.27</v>
      </c>
      <c r="J1411" s="53">
        <v>99.913977187499995</v>
      </c>
      <c r="K1411" s="53">
        <v>0</v>
      </c>
      <c r="L1411" s="53">
        <v>0</v>
      </c>
      <c r="M1411" s="53">
        <v>3197247.27</v>
      </c>
      <c r="N1411" s="53">
        <v>0</v>
      </c>
      <c r="O1411" s="53">
        <v>3197247.27</v>
      </c>
      <c r="P1411" s="53">
        <v>0</v>
      </c>
      <c r="Q1411" s="53">
        <v>0</v>
      </c>
      <c r="R1411" s="53">
        <v>0</v>
      </c>
      <c r="S1411" s="3" t="s">
        <v>881</v>
      </c>
      <c r="T1411" s="3" t="s">
        <v>76</v>
      </c>
      <c r="U1411" s="3" t="s">
        <v>77</v>
      </c>
      <c r="V1411" s="3" t="s">
        <v>76</v>
      </c>
      <c r="W1411" s="3" t="s">
        <v>33</v>
      </c>
      <c r="X1411" s="3" t="s">
        <v>78</v>
      </c>
      <c r="Y1411" s="3" t="s">
        <v>35</v>
      </c>
      <c r="Z1411" s="54">
        <v>45586</v>
      </c>
      <c r="AA1411" s="54">
        <v>46112</v>
      </c>
      <c r="AB1411" s="3" t="s">
        <v>36</v>
      </c>
      <c r="AC1411" s="53">
        <v>1</v>
      </c>
      <c r="AD1411" s="3" t="s">
        <v>77</v>
      </c>
      <c r="AE1411" s="3" t="s">
        <v>37</v>
      </c>
    </row>
    <row r="1412" spans="1:31" x14ac:dyDescent="0.3">
      <c r="A1412" s="3" t="s">
        <v>2995</v>
      </c>
      <c r="B1412" s="3" t="s">
        <v>2996</v>
      </c>
      <c r="C1412" s="3" t="s">
        <v>1854</v>
      </c>
      <c r="D1412" s="53">
        <v>4600000</v>
      </c>
      <c r="E1412" s="53">
        <v>4600000</v>
      </c>
      <c r="F1412" s="53">
        <v>889536.86</v>
      </c>
      <c r="G1412" s="53">
        <v>-0.01</v>
      </c>
      <c r="H1412" s="53">
        <v>-0.01</v>
      </c>
      <c r="I1412" s="53">
        <v>3095917.74</v>
      </c>
      <c r="J1412" s="53">
        <v>67.302559565217393</v>
      </c>
      <c r="K1412" s="53">
        <v>0</v>
      </c>
      <c r="L1412" s="53">
        <v>0</v>
      </c>
      <c r="M1412" s="53">
        <v>3095917.75</v>
      </c>
      <c r="N1412" s="53">
        <v>0</v>
      </c>
      <c r="O1412" s="53">
        <v>3985454.6</v>
      </c>
      <c r="P1412" s="53">
        <v>0</v>
      </c>
      <c r="Q1412" s="53">
        <v>0</v>
      </c>
      <c r="R1412" s="53">
        <v>0</v>
      </c>
      <c r="S1412" s="3" t="s">
        <v>72</v>
      </c>
      <c r="T1412" s="3" t="s">
        <v>41</v>
      </c>
      <c r="U1412" s="3" t="s">
        <v>42</v>
      </c>
      <c r="V1412" s="3" t="s">
        <v>41</v>
      </c>
      <c r="W1412" s="3" t="s">
        <v>33</v>
      </c>
      <c r="X1412" s="3" t="s">
        <v>43</v>
      </c>
      <c r="Y1412" s="3" t="s">
        <v>35</v>
      </c>
      <c r="Z1412" s="54">
        <v>45586</v>
      </c>
      <c r="AA1412" s="54">
        <v>45961</v>
      </c>
      <c r="AB1412" s="3" t="s">
        <v>36</v>
      </c>
      <c r="AC1412" s="53">
        <v>1</v>
      </c>
      <c r="AD1412" s="3" t="s">
        <v>42</v>
      </c>
      <c r="AE1412" s="3" t="s">
        <v>45</v>
      </c>
    </row>
    <row r="1413" spans="1:31" x14ac:dyDescent="0.3">
      <c r="A1413" s="3" t="s">
        <v>2975</v>
      </c>
      <c r="B1413" s="3" t="s">
        <v>2976</v>
      </c>
      <c r="C1413" s="3" t="s">
        <v>1859</v>
      </c>
      <c r="D1413" s="53">
        <v>4800000</v>
      </c>
      <c r="E1413" s="53">
        <v>4800000</v>
      </c>
      <c r="F1413" s="53">
        <v>357216.97</v>
      </c>
      <c r="G1413" s="53">
        <v>0</v>
      </c>
      <c r="H1413" s="53">
        <v>0</v>
      </c>
      <c r="I1413" s="53">
        <v>1075260.74</v>
      </c>
      <c r="J1413" s="53">
        <v>22.401265416666668</v>
      </c>
      <c r="K1413" s="53">
        <v>0</v>
      </c>
      <c r="L1413" s="53">
        <v>0</v>
      </c>
      <c r="M1413" s="53">
        <v>1075260.74</v>
      </c>
      <c r="N1413" s="53">
        <v>0</v>
      </c>
      <c r="O1413" s="53">
        <v>1432477.71</v>
      </c>
      <c r="P1413" s="53">
        <v>0</v>
      </c>
      <c r="Q1413" s="53">
        <v>0</v>
      </c>
      <c r="R1413" s="53">
        <v>0</v>
      </c>
      <c r="S1413" s="3" t="s">
        <v>1355</v>
      </c>
      <c r="T1413" s="3" t="s">
        <v>162</v>
      </c>
      <c r="U1413" s="3" t="s">
        <v>163</v>
      </c>
      <c r="V1413" s="3" t="s">
        <v>162</v>
      </c>
      <c r="W1413" s="3" t="s">
        <v>33</v>
      </c>
      <c r="X1413" s="3" t="s">
        <v>164</v>
      </c>
      <c r="Y1413" s="3" t="s">
        <v>35</v>
      </c>
      <c r="Z1413" s="54">
        <v>45383</v>
      </c>
      <c r="AA1413" s="54">
        <v>45869</v>
      </c>
      <c r="AB1413" s="3" t="s">
        <v>36</v>
      </c>
      <c r="AC1413" s="53">
        <v>1</v>
      </c>
      <c r="AD1413" s="3" t="s">
        <v>163</v>
      </c>
      <c r="AE1413" s="3" t="s">
        <v>45</v>
      </c>
    </row>
    <row r="1414" spans="1:31" x14ac:dyDescent="0.3">
      <c r="A1414" s="3" t="s">
        <v>2978</v>
      </c>
      <c r="B1414" s="3" t="s">
        <v>2979</v>
      </c>
      <c r="C1414" s="3" t="s">
        <v>1860</v>
      </c>
      <c r="D1414" s="53">
        <v>6900000</v>
      </c>
      <c r="E1414" s="53">
        <v>6900000</v>
      </c>
      <c r="F1414" s="53">
        <v>37159.4</v>
      </c>
      <c r="G1414" s="53">
        <v>0</v>
      </c>
      <c r="H1414" s="53">
        <v>0</v>
      </c>
      <c r="I1414" s="53">
        <v>6836740.8799999999</v>
      </c>
      <c r="J1414" s="53">
        <v>99.083201159420284</v>
      </c>
      <c r="K1414" s="53">
        <v>0</v>
      </c>
      <c r="L1414" s="53">
        <v>0</v>
      </c>
      <c r="M1414" s="53">
        <v>6662998.0999999996</v>
      </c>
      <c r="N1414" s="53">
        <v>173742.78</v>
      </c>
      <c r="O1414" s="53">
        <v>6873900.2800000003</v>
      </c>
      <c r="P1414" s="53">
        <v>0</v>
      </c>
      <c r="Q1414" s="53">
        <v>0</v>
      </c>
      <c r="R1414" s="53">
        <v>0</v>
      </c>
      <c r="S1414" s="3" t="s">
        <v>111</v>
      </c>
      <c r="T1414" s="3" t="s">
        <v>112</v>
      </c>
      <c r="U1414" s="3" t="s">
        <v>113</v>
      </c>
      <c r="V1414" s="3" t="s">
        <v>112</v>
      </c>
      <c r="W1414" s="3" t="s">
        <v>33</v>
      </c>
      <c r="X1414" s="3" t="s">
        <v>114</v>
      </c>
      <c r="Y1414" s="3" t="s">
        <v>35</v>
      </c>
      <c r="Z1414" s="54">
        <v>45593</v>
      </c>
      <c r="AA1414" s="54">
        <v>46112</v>
      </c>
      <c r="AB1414" s="3" t="s">
        <v>36</v>
      </c>
      <c r="AC1414" s="53">
        <v>6900000</v>
      </c>
      <c r="AD1414" s="3" t="s">
        <v>113</v>
      </c>
      <c r="AE1414" s="3" t="s">
        <v>2231</v>
      </c>
    </row>
    <row r="1415" spans="1:31" x14ac:dyDescent="0.3">
      <c r="A1415" s="3" t="s">
        <v>2980</v>
      </c>
      <c r="B1415" s="3" t="s">
        <v>2981</v>
      </c>
      <c r="C1415" s="3" t="s">
        <v>1854</v>
      </c>
      <c r="D1415" s="53">
        <v>3500000</v>
      </c>
      <c r="E1415" s="53">
        <v>3500000</v>
      </c>
      <c r="F1415" s="53">
        <v>415979.91</v>
      </c>
      <c r="G1415" s="53">
        <v>0</v>
      </c>
      <c r="H1415" s="53">
        <v>0</v>
      </c>
      <c r="I1415" s="53">
        <v>2340885.5</v>
      </c>
      <c r="J1415" s="53">
        <v>66.882442857142863</v>
      </c>
      <c r="K1415" s="53">
        <v>0</v>
      </c>
      <c r="L1415" s="53">
        <v>0</v>
      </c>
      <c r="M1415" s="53">
        <v>2340885.5</v>
      </c>
      <c r="N1415" s="53">
        <v>0</v>
      </c>
      <c r="O1415" s="53">
        <v>2756865.41</v>
      </c>
      <c r="P1415" s="53">
        <v>0</v>
      </c>
      <c r="Q1415" s="53">
        <v>0</v>
      </c>
      <c r="R1415" s="53">
        <v>0</v>
      </c>
      <c r="S1415" s="3" t="s">
        <v>72</v>
      </c>
      <c r="T1415" s="3" t="s">
        <v>41</v>
      </c>
      <c r="U1415" s="3" t="s">
        <v>42</v>
      </c>
      <c r="V1415" s="3" t="s">
        <v>41</v>
      </c>
      <c r="W1415" s="3" t="s">
        <v>33</v>
      </c>
      <c r="X1415" s="3" t="s">
        <v>43</v>
      </c>
      <c r="Y1415" s="3" t="s">
        <v>35</v>
      </c>
      <c r="Z1415" s="54">
        <v>45595</v>
      </c>
      <c r="AA1415" s="54">
        <v>45961</v>
      </c>
      <c r="AB1415" s="3" t="s">
        <v>36</v>
      </c>
      <c r="AC1415" s="53">
        <v>3500000</v>
      </c>
      <c r="AD1415" s="3" t="s">
        <v>42</v>
      </c>
      <c r="AE1415" s="3" t="s">
        <v>45</v>
      </c>
    </row>
    <row r="1416" spans="1:31" x14ac:dyDescent="0.3">
      <c r="A1416" s="3" t="s">
        <v>2982</v>
      </c>
      <c r="B1416" s="3" t="s">
        <v>2983</v>
      </c>
      <c r="C1416" s="3" t="s">
        <v>1854</v>
      </c>
      <c r="D1416" s="53">
        <v>11700000</v>
      </c>
      <c r="E1416" s="53">
        <v>11700000</v>
      </c>
      <c r="F1416" s="53">
        <v>24991.09</v>
      </c>
      <c r="G1416" s="53">
        <v>0</v>
      </c>
      <c r="H1416" s="53">
        <v>0</v>
      </c>
      <c r="I1416" s="53">
        <v>11617827.390000001</v>
      </c>
      <c r="J1416" s="53">
        <v>99.297670000000011</v>
      </c>
      <c r="K1416" s="53">
        <v>0</v>
      </c>
      <c r="L1416" s="53">
        <v>0</v>
      </c>
      <c r="M1416" s="53">
        <v>11617826.58</v>
      </c>
      <c r="N1416" s="53">
        <v>0.81</v>
      </c>
      <c r="O1416" s="53">
        <v>11642818.48</v>
      </c>
      <c r="P1416" s="53">
        <v>0</v>
      </c>
      <c r="Q1416" s="53">
        <v>0</v>
      </c>
      <c r="R1416" s="53">
        <v>0</v>
      </c>
      <c r="S1416" s="3" t="s">
        <v>72</v>
      </c>
      <c r="T1416" s="3" t="s">
        <v>41</v>
      </c>
      <c r="U1416" s="3" t="s">
        <v>42</v>
      </c>
      <c r="V1416" s="3" t="s">
        <v>41</v>
      </c>
      <c r="W1416" s="3" t="s">
        <v>33</v>
      </c>
      <c r="X1416" s="3" t="s">
        <v>43</v>
      </c>
      <c r="Y1416" s="3" t="s">
        <v>35</v>
      </c>
      <c r="Z1416" s="54">
        <v>45595</v>
      </c>
      <c r="AA1416" s="54">
        <v>45961</v>
      </c>
      <c r="AB1416" s="3" t="s">
        <v>36</v>
      </c>
      <c r="AC1416" s="53">
        <v>11700000</v>
      </c>
      <c r="AD1416" s="3" t="s">
        <v>42</v>
      </c>
      <c r="AE1416" s="3" t="s">
        <v>45</v>
      </c>
    </row>
    <row r="1417" spans="1:31" x14ac:dyDescent="0.3">
      <c r="A1417" s="3" t="s">
        <v>2984</v>
      </c>
      <c r="B1417" s="3" t="s">
        <v>2985</v>
      </c>
      <c r="C1417" s="3" t="s">
        <v>1855</v>
      </c>
      <c r="D1417" s="53">
        <v>8900000</v>
      </c>
      <c r="E1417" s="53">
        <v>8900000</v>
      </c>
      <c r="F1417" s="53">
        <v>3797247.85</v>
      </c>
      <c r="G1417" s="53">
        <v>0</v>
      </c>
      <c r="H1417" s="53">
        <v>0</v>
      </c>
      <c r="I1417" s="53">
        <v>3350500.65</v>
      </c>
      <c r="J1417" s="53">
        <v>37.646074719101122</v>
      </c>
      <c r="K1417" s="53">
        <v>0</v>
      </c>
      <c r="L1417" s="53">
        <v>0</v>
      </c>
      <c r="M1417" s="53">
        <v>0</v>
      </c>
      <c r="N1417" s="53">
        <v>3350500.65</v>
      </c>
      <c r="O1417" s="53">
        <v>7147748.5</v>
      </c>
      <c r="P1417" s="53">
        <v>0</v>
      </c>
      <c r="Q1417" s="53">
        <v>0</v>
      </c>
      <c r="R1417" s="53">
        <v>0</v>
      </c>
      <c r="S1417" s="3" t="s">
        <v>286</v>
      </c>
      <c r="T1417" s="3" t="s">
        <v>57</v>
      </c>
      <c r="U1417" s="3" t="s">
        <v>58</v>
      </c>
      <c r="V1417" s="3" t="s">
        <v>57</v>
      </c>
      <c r="W1417" s="3" t="s">
        <v>33</v>
      </c>
      <c r="X1417" s="3" t="s">
        <v>59</v>
      </c>
      <c r="Y1417" s="3" t="s">
        <v>35</v>
      </c>
      <c r="Z1417" s="54">
        <v>45596</v>
      </c>
      <c r="AA1417" s="54">
        <v>46022</v>
      </c>
      <c r="AB1417" s="3" t="s">
        <v>36</v>
      </c>
      <c r="AC1417" s="53">
        <v>8900000</v>
      </c>
      <c r="AD1417" s="3" t="s">
        <v>58</v>
      </c>
      <c r="AE1417" s="3" t="s">
        <v>45</v>
      </c>
    </row>
    <row r="1418" spans="1:31" x14ac:dyDescent="0.3">
      <c r="A1418" s="3" t="s">
        <v>2989</v>
      </c>
      <c r="B1418" s="3" t="s">
        <v>2990</v>
      </c>
      <c r="C1418" s="3" t="s">
        <v>1860</v>
      </c>
      <c r="D1418" s="53">
        <v>2100000</v>
      </c>
      <c r="E1418" s="53">
        <v>2100000</v>
      </c>
      <c r="F1418" s="53">
        <v>230737.8</v>
      </c>
      <c r="G1418" s="53">
        <v>-0.02</v>
      </c>
      <c r="H1418" s="53">
        <v>-0.02</v>
      </c>
      <c r="I1418" s="53">
        <v>1621345.79</v>
      </c>
      <c r="J1418" s="53">
        <v>77.206942380952384</v>
      </c>
      <c r="K1418" s="53">
        <v>0</v>
      </c>
      <c r="L1418" s="53">
        <v>0</v>
      </c>
      <c r="M1418" s="53">
        <v>793838.82</v>
      </c>
      <c r="N1418" s="53">
        <v>827506.99</v>
      </c>
      <c r="O1418" s="53">
        <v>1852083.59</v>
      </c>
      <c r="P1418" s="53">
        <v>0</v>
      </c>
      <c r="Q1418" s="53">
        <v>0</v>
      </c>
      <c r="R1418" s="53">
        <v>0</v>
      </c>
      <c r="S1418" s="3" t="s">
        <v>111</v>
      </c>
      <c r="T1418" s="3" t="s">
        <v>112</v>
      </c>
      <c r="U1418" s="3" t="s">
        <v>113</v>
      </c>
      <c r="V1418" s="3" t="s">
        <v>112</v>
      </c>
      <c r="W1418" s="3" t="s">
        <v>33</v>
      </c>
      <c r="X1418" s="3" t="s">
        <v>114</v>
      </c>
      <c r="Y1418" s="3" t="s">
        <v>35</v>
      </c>
      <c r="Z1418" s="54">
        <v>45603</v>
      </c>
      <c r="AA1418" s="54">
        <v>46112</v>
      </c>
      <c r="AB1418" s="3" t="s">
        <v>36</v>
      </c>
      <c r="AC1418" s="53">
        <v>2100000</v>
      </c>
      <c r="AD1418" s="3" t="s">
        <v>113</v>
      </c>
      <c r="AE1418" s="3" t="s">
        <v>2231</v>
      </c>
    </row>
    <row r="1419" spans="1:31" x14ac:dyDescent="0.3">
      <c r="A1419" s="3" t="s">
        <v>2987</v>
      </c>
      <c r="B1419" s="3" t="s">
        <v>2988</v>
      </c>
      <c r="C1419" s="3" t="s">
        <v>1858</v>
      </c>
      <c r="D1419" s="53">
        <v>2000000</v>
      </c>
      <c r="E1419" s="53">
        <v>2000000</v>
      </c>
      <c r="F1419" s="53">
        <v>0</v>
      </c>
      <c r="G1419" s="53">
        <v>0</v>
      </c>
      <c r="H1419" s="53">
        <v>0</v>
      </c>
      <c r="I1419" s="53">
        <v>1777079.45</v>
      </c>
      <c r="J1419" s="53">
        <v>88.853972499999998</v>
      </c>
      <c r="K1419" s="53">
        <v>0</v>
      </c>
      <c r="L1419" s="53">
        <v>0</v>
      </c>
      <c r="M1419" s="53">
        <v>1777079.45</v>
      </c>
      <c r="N1419" s="53">
        <v>0</v>
      </c>
      <c r="O1419" s="53">
        <v>1777079.45</v>
      </c>
      <c r="P1419" s="53">
        <v>0</v>
      </c>
      <c r="Q1419" s="53">
        <v>0</v>
      </c>
      <c r="R1419" s="53">
        <v>0</v>
      </c>
      <c r="S1419" s="3" t="s">
        <v>1231</v>
      </c>
      <c r="T1419" s="3" t="s">
        <v>51</v>
      </c>
      <c r="U1419" s="3" t="s">
        <v>52</v>
      </c>
      <c r="V1419" s="3" t="s">
        <v>51</v>
      </c>
      <c r="W1419" s="3" t="s">
        <v>33</v>
      </c>
      <c r="X1419" s="3" t="s">
        <v>53</v>
      </c>
      <c r="Y1419" s="3" t="s">
        <v>35</v>
      </c>
      <c r="Z1419" s="54">
        <v>45383</v>
      </c>
      <c r="AA1419" s="54">
        <v>46112</v>
      </c>
      <c r="AB1419" s="3" t="s">
        <v>36</v>
      </c>
      <c r="AC1419" s="53">
        <v>2000000</v>
      </c>
      <c r="AD1419" s="3" t="s">
        <v>52</v>
      </c>
      <c r="AE1419" s="3" t="s">
        <v>2231</v>
      </c>
    </row>
    <row r="1420" spans="1:31" x14ac:dyDescent="0.3">
      <c r="A1420" s="3" t="s">
        <v>3070</v>
      </c>
      <c r="B1420" s="3" t="s">
        <v>3071</v>
      </c>
      <c r="C1420" s="3" t="s">
        <v>1858</v>
      </c>
      <c r="D1420" s="53">
        <v>15000000</v>
      </c>
      <c r="E1420" s="53">
        <v>15000000</v>
      </c>
      <c r="F1420" s="53">
        <v>61169.05</v>
      </c>
      <c r="G1420" s="53">
        <v>0</v>
      </c>
      <c r="H1420" s="53">
        <v>0</v>
      </c>
      <c r="I1420" s="53">
        <v>14937731.24</v>
      </c>
      <c r="J1420" s="53">
        <v>99.584874933333339</v>
      </c>
      <c r="K1420" s="53">
        <v>0</v>
      </c>
      <c r="L1420" s="53">
        <v>0</v>
      </c>
      <c r="M1420" s="53">
        <v>14545781.800000001</v>
      </c>
      <c r="N1420" s="53">
        <v>391949.44</v>
      </c>
      <c r="O1420" s="53">
        <v>14998900.289999999</v>
      </c>
      <c r="P1420" s="53">
        <v>0</v>
      </c>
      <c r="Q1420" s="53">
        <v>0</v>
      </c>
      <c r="R1420" s="53">
        <v>0</v>
      </c>
      <c r="S1420" s="3" t="s">
        <v>1231</v>
      </c>
      <c r="T1420" s="3" t="s">
        <v>51</v>
      </c>
      <c r="U1420" s="3" t="s">
        <v>52</v>
      </c>
      <c r="V1420" s="3" t="s">
        <v>51</v>
      </c>
      <c r="W1420" s="3" t="s">
        <v>33</v>
      </c>
      <c r="X1420" s="3" t="s">
        <v>53</v>
      </c>
      <c r="Y1420" s="3" t="s">
        <v>35</v>
      </c>
      <c r="Z1420" s="54">
        <v>45383</v>
      </c>
      <c r="AA1420" s="54">
        <v>46112</v>
      </c>
      <c r="AB1420" s="3" t="s">
        <v>36</v>
      </c>
      <c r="AC1420" s="53">
        <v>15000000</v>
      </c>
      <c r="AD1420" s="3" t="s">
        <v>52</v>
      </c>
      <c r="AE1420" s="3" t="s">
        <v>45</v>
      </c>
    </row>
    <row r="1421" spans="1:31" x14ac:dyDescent="0.3">
      <c r="A1421" s="3" t="s">
        <v>3076</v>
      </c>
      <c r="B1421" s="3" t="s">
        <v>1735</v>
      </c>
      <c r="C1421" s="3" t="s">
        <v>1858</v>
      </c>
      <c r="D1421" s="53">
        <v>2800000</v>
      </c>
      <c r="E1421" s="53">
        <v>2800000</v>
      </c>
      <c r="F1421" s="53">
        <v>0</v>
      </c>
      <c r="G1421" s="53">
        <v>0</v>
      </c>
      <c r="H1421" s="53">
        <v>0</v>
      </c>
      <c r="I1421" s="53">
        <v>2619471.2000000002</v>
      </c>
      <c r="J1421" s="53">
        <v>93.552542857142868</v>
      </c>
      <c r="K1421" s="53">
        <v>0</v>
      </c>
      <c r="L1421" s="53">
        <v>0</v>
      </c>
      <c r="M1421" s="53">
        <v>2354405.7400000002</v>
      </c>
      <c r="N1421" s="53">
        <v>265065.46000000002</v>
      </c>
      <c r="O1421" s="53">
        <v>2619471.2000000002</v>
      </c>
      <c r="P1421" s="53">
        <v>0</v>
      </c>
      <c r="Q1421" s="53">
        <v>0</v>
      </c>
      <c r="R1421" s="53">
        <v>0</v>
      </c>
      <c r="S1421" s="3" t="s">
        <v>1231</v>
      </c>
      <c r="T1421" s="3" t="s">
        <v>51</v>
      </c>
      <c r="U1421" s="3" t="s">
        <v>52</v>
      </c>
      <c r="V1421" s="3" t="s">
        <v>51</v>
      </c>
      <c r="W1421" s="3" t="s">
        <v>33</v>
      </c>
      <c r="X1421" s="3" t="s">
        <v>53</v>
      </c>
      <c r="Y1421" s="3" t="s">
        <v>35</v>
      </c>
      <c r="Z1421" s="54">
        <v>45383</v>
      </c>
      <c r="AA1421" s="54">
        <v>46112</v>
      </c>
      <c r="AB1421" s="3" t="s">
        <v>36</v>
      </c>
      <c r="AC1421" s="53">
        <v>2800000</v>
      </c>
      <c r="AD1421" s="3" t="s">
        <v>52</v>
      </c>
      <c r="AE1421" s="3" t="s">
        <v>45</v>
      </c>
    </row>
    <row r="1422" spans="1:31" x14ac:dyDescent="0.3">
      <c r="A1422" s="3" t="s">
        <v>2993</v>
      </c>
      <c r="B1422" s="3" t="s">
        <v>2994</v>
      </c>
      <c r="C1422" s="3" t="s">
        <v>1860</v>
      </c>
      <c r="D1422" s="53">
        <v>2500000</v>
      </c>
      <c r="E1422" s="53">
        <v>2500000</v>
      </c>
      <c r="F1422" s="53">
        <v>696894.98</v>
      </c>
      <c r="G1422" s="53">
        <v>-0.02</v>
      </c>
      <c r="H1422" s="53">
        <v>-0.02</v>
      </c>
      <c r="I1422" s="53">
        <v>1224676.54</v>
      </c>
      <c r="J1422" s="53">
        <v>48.987061600000004</v>
      </c>
      <c r="K1422" s="53">
        <v>0</v>
      </c>
      <c r="L1422" s="53">
        <v>0</v>
      </c>
      <c r="M1422" s="53">
        <v>913838.82</v>
      </c>
      <c r="N1422" s="53">
        <v>310837.74</v>
      </c>
      <c r="O1422" s="53">
        <v>1921571.52</v>
      </c>
      <c r="P1422" s="53">
        <v>0</v>
      </c>
      <c r="Q1422" s="53">
        <v>0</v>
      </c>
      <c r="R1422" s="53">
        <v>0</v>
      </c>
      <c r="S1422" s="3" t="s">
        <v>111</v>
      </c>
      <c r="T1422" s="3" t="s">
        <v>112</v>
      </c>
      <c r="U1422" s="3" t="s">
        <v>113</v>
      </c>
      <c r="V1422" s="3" t="s">
        <v>112</v>
      </c>
      <c r="W1422" s="3" t="s">
        <v>33</v>
      </c>
      <c r="X1422" s="3" t="s">
        <v>114</v>
      </c>
      <c r="Y1422" s="3" t="s">
        <v>35</v>
      </c>
      <c r="Z1422" s="54">
        <v>45611</v>
      </c>
      <c r="AA1422" s="54">
        <v>46112</v>
      </c>
      <c r="AB1422" s="3" t="s">
        <v>36</v>
      </c>
      <c r="AC1422" s="53">
        <v>2500000</v>
      </c>
      <c r="AD1422" s="3" t="s">
        <v>113</v>
      </c>
      <c r="AE1422" s="3" t="s">
        <v>45</v>
      </c>
    </row>
    <row r="1423" spans="1:31" x14ac:dyDescent="0.3">
      <c r="A1423" s="3" t="s">
        <v>2991</v>
      </c>
      <c r="B1423" s="3" t="s">
        <v>2992</v>
      </c>
      <c r="C1423" s="3" t="s">
        <v>1859</v>
      </c>
      <c r="D1423" s="53">
        <v>2300000</v>
      </c>
      <c r="E1423" s="53">
        <v>2300000</v>
      </c>
      <c r="F1423" s="53">
        <v>319634.65999999997</v>
      </c>
      <c r="G1423" s="53">
        <v>0</v>
      </c>
      <c r="H1423" s="53">
        <v>0</v>
      </c>
      <c r="I1423" s="53">
        <v>1845150.67</v>
      </c>
      <c r="J1423" s="53">
        <v>80.223942173913045</v>
      </c>
      <c r="K1423" s="53">
        <v>0</v>
      </c>
      <c r="L1423" s="53">
        <v>0</v>
      </c>
      <c r="M1423" s="53">
        <v>1845150.67</v>
      </c>
      <c r="N1423" s="53">
        <v>0</v>
      </c>
      <c r="O1423" s="53">
        <v>2164785.33</v>
      </c>
      <c r="P1423" s="53">
        <v>0</v>
      </c>
      <c r="Q1423" s="53">
        <v>0</v>
      </c>
      <c r="R1423" s="53">
        <v>0</v>
      </c>
      <c r="S1423" s="3" t="s">
        <v>1355</v>
      </c>
      <c r="T1423" s="3" t="s">
        <v>162</v>
      </c>
      <c r="U1423" s="3" t="s">
        <v>163</v>
      </c>
      <c r="V1423" s="3" t="s">
        <v>162</v>
      </c>
      <c r="W1423" s="3" t="s">
        <v>33</v>
      </c>
      <c r="X1423" s="3" t="s">
        <v>164</v>
      </c>
      <c r="Y1423" s="3" t="s">
        <v>35</v>
      </c>
      <c r="Z1423" s="54">
        <v>45383</v>
      </c>
      <c r="AA1423" s="54">
        <v>45930</v>
      </c>
      <c r="AB1423" s="3" t="s">
        <v>36</v>
      </c>
      <c r="AC1423" s="53">
        <v>2300000</v>
      </c>
      <c r="AD1423" s="3" t="s">
        <v>163</v>
      </c>
      <c r="AE1423" s="3" t="s">
        <v>45</v>
      </c>
    </row>
    <row r="1424" spans="1:31" x14ac:dyDescent="0.3">
      <c r="A1424" s="3" t="s">
        <v>2997</v>
      </c>
      <c r="B1424" s="3" t="s">
        <v>2998</v>
      </c>
      <c r="C1424" s="3" t="s">
        <v>1860</v>
      </c>
      <c r="D1424" s="53">
        <v>2800000</v>
      </c>
      <c r="E1424" s="53">
        <v>2800000</v>
      </c>
      <c r="F1424" s="53">
        <v>28.99</v>
      </c>
      <c r="G1424" s="53">
        <v>0</v>
      </c>
      <c r="H1424" s="53">
        <v>0</v>
      </c>
      <c r="I1424" s="53">
        <v>2532211.2400000002</v>
      </c>
      <c r="J1424" s="53">
        <v>90.436115714285719</v>
      </c>
      <c r="K1424" s="53">
        <v>0</v>
      </c>
      <c r="L1424" s="53">
        <v>0</v>
      </c>
      <c r="M1424" s="53">
        <v>2493036.23</v>
      </c>
      <c r="N1424" s="53">
        <v>39175.01</v>
      </c>
      <c r="O1424" s="53">
        <v>2532240.23</v>
      </c>
      <c r="P1424" s="53">
        <v>0</v>
      </c>
      <c r="Q1424" s="53">
        <v>0</v>
      </c>
      <c r="R1424" s="53">
        <v>0</v>
      </c>
      <c r="S1424" s="3" t="s">
        <v>111</v>
      </c>
      <c r="T1424" s="3" t="s">
        <v>112</v>
      </c>
      <c r="U1424" s="3" t="s">
        <v>113</v>
      </c>
      <c r="V1424" s="3" t="s">
        <v>112</v>
      </c>
      <c r="W1424" s="3" t="s">
        <v>33</v>
      </c>
      <c r="X1424" s="3" t="s">
        <v>114</v>
      </c>
      <c r="Y1424" s="3" t="s">
        <v>35</v>
      </c>
      <c r="Z1424" s="54">
        <v>45618</v>
      </c>
      <c r="AA1424" s="54">
        <v>46112</v>
      </c>
      <c r="AB1424" s="3" t="s">
        <v>36</v>
      </c>
      <c r="AC1424" s="53">
        <v>2800000</v>
      </c>
      <c r="AD1424" s="3" t="s">
        <v>113</v>
      </c>
      <c r="AE1424" s="3" t="s">
        <v>2231</v>
      </c>
    </row>
    <row r="1425" spans="1:31" x14ac:dyDescent="0.3">
      <c r="A1425" s="3" t="s">
        <v>3005</v>
      </c>
      <c r="B1425" s="3" t="s">
        <v>3006</v>
      </c>
      <c r="C1425" s="3" t="s">
        <v>1853</v>
      </c>
      <c r="D1425" s="53">
        <v>5600000</v>
      </c>
      <c r="E1425" s="53">
        <v>5600000</v>
      </c>
      <c r="F1425" s="53">
        <v>11406.03</v>
      </c>
      <c r="G1425" s="53">
        <v>0</v>
      </c>
      <c r="H1425" s="53">
        <v>0</v>
      </c>
      <c r="I1425" s="53">
        <v>5543961.8099999996</v>
      </c>
      <c r="J1425" s="53">
        <v>98.999318035714282</v>
      </c>
      <c r="K1425" s="53">
        <v>0</v>
      </c>
      <c r="L1425" s="53">
        <v>0</v>
      </c>
      <c r="M1425" s="53">
        <v>4665946</v>
      </c>
      <c r="N1425" s="53">
        <v>878015.81</v>
      </c>
      <c r="O1425" s="53">
        <v>5555367.8399999999</v>
      </c>
      <c r="P1425" s="53">
        <v>0</v>
      </c>
      <c r="Q1425" s="53">
        <v>0</v>
      </c>
      <c r="R1425" s="53">
        <v>0</v>
      </c>
      <c r="S1425" s="3" t="s">
        <v>391</v>
      </c>
      <c r="T1425" s="3" t="s">
        <v>31</v>
      </c>
      <c r="U1425" s="3" t="s">
        <v>32</v>
      </c>
      <c r="V1425" s="3" t="s">
        <v>31</v>
      </c>
      <c r="W1425" s="3" t="s">
        <v>33</v>
      </c>
      <c r="X1425" s="3" t="s">
        <v>34</v>
      </c>
      <c r="Y1425" s="3" t="s">
        <v>35</v>
      </c>
      <c r="Z1425" s="54">
        <v>45619</v>
      </c>
      <c r="AA1425" s="54">
        <v>46112</v>
      </c>
      <c r="AB1425" s="3" t="s">
        <v>36</v>
      </c>
      <c r="AC1425" s="53">
        <v>5600000</v>
      </c>
      <c r="AD1425" s="3" t="s">
        <v>32</v>
      </c>
      <c r="AE1425" s="3" t="s">
        <v>45</v>
      </c>
    </row>
    <row r="1426" spans="1:31" x14ac:dyDescent="0.3">
      <c r="A1426" s="3" t="s">
        <v>3013</v>
      </c>
      <c r="B1426" s="3" t="s">
        <v>3014</v>
      </c>
      <c r="C1426" s="3" t="s">
        <v>1860</v>
      </c>
      <c r="D1426" s="53">
        <v>2400000</v>
      </c>
      <c r="E1426" s="53">
        <v>2400000</v>
      </c>
      <c r="F1426" s="53">
        <v>0</v>
      </c>
      <c r="G1426" s="53">
        <v>0</v>
      </c>
      <c r="H1426" s="53">
        <v>0</v>
      </c>
      <c r="I1426" s="53">
        <v>2396390.3999999999</v>
      </c>
      <c r="J1426" s="53">
        <v>99.849599999999995</v>
      </c>
      <c r="K1426" s="53">
        <v>0</v>
      </c>
      <c r="L1426" s="53">
        <v>0</v>
      </c>
      <c r="M1426" s="53">
        <v>2396390.3999999999</v>
      </c>
      <c r="N1426" s="53">
        <v>0</v>
      </c>
      <c r="O1426" s="53">
        <v>2396390.3999999999</v>
      </c>
      <c r="P1426" s="53">
        <v>0</v>
      </c>
      <c r="Q1426" s="53">
        <v>0</v>
      </c>
      <c r="R1426" s="53">
        <v>0</v>
      </c>
      <c r="S1426" s="3" t="s">
        <v>111</v>
      </c>
      <c r="T1426" s="3" t="s">
        <v>112</v>
      </c>
      <c r="U1426" s="3" t="s">
        <v>113</v>
      </c>
      <c r="V1426" s="3" t="s">
        <v>112</v>
      </c>
      <c r="W1426" s="3" t="s">
        <v>33</v>
      </c>
      <c r="X1426" s="3" t="s">
        <v>114</v>
      </c>
      <c r="Y1426" s="3" t="s">
        <v>35</v>
      </c>
      <c r="Z1426" s="54">
        <v>45621</v>
      </c>
      <c r="AA1426" s="54">
        <v>46112</v>
      </c>
      <c r="AB1426" s="3" t="s">
        <v>36</v>
      </c>
      <c r="AC1426" s="53">
        <v>2400000</v>
      </c>
      <c r="AD1426" s="3" t="s">
        <v>113</v>
      </c>
      <c r="AE1426" s="3" t="s">
        <v>37</v>
      </c>
    </row>
    <row r="1427" spans="1:31" x14ac:dyDescent="0.3">
      <c r="A1427" s="3" t="s">
        <v>3009</v>
      </c>
      <c r="B1427" s="3" t="s">
        <v>3010</v>
      </c>
      <c r="C1427" s="3" t="s">
        <v>1860</v>
      </c>
      <c r="D1427" s="53">
        <v>2600000</v>
      </c>
      <c r="E1427" s="53">
        <v>2600000</v>
      </c>
      <c r="F1427" s="53">
        <v>0</v>
      </c>
      <c r="G1427" s="53">
        <v>0</v>
      </c>
      <c r="H1427" s="53">
        <v>0</v>
      </c>
      <c r="I1427" s="53">
        <v>2599877.0099999998</v>
      </c>
      <c r="J1427" s="53">
        <v>99.995269615384601</v>
      </c>
      <c r="K1427" s="53">
        <v>0</v>
      </c>
      <c r="L1427" s="53">
        <v>0</v>
      </c>
      <c r="M1427" s="53">
        <v>2599877.0099999998</v>
      </c>
      <c r="N1427" s="53">
        <v>0</v>
      </c>
      <c r="O1427" s="53">
        <v>2599877.0099999998</v>
      </c>
      <c r="P1427" s="53">
        <v>0</v>
      </c>
      <c r="Q1427" s="53">
        <v>0</v>
      </c>
      <c r="R1427" s="53">
        <v>0</v>
      </c>
      <c r="S1427" s="3" t="s">
        <v>111</v>
      </c>
      <c r="T1427" s="3" t="s">
        <v>112</v>
      </c>
      <c r="U1427" s="3" t="s">
        <v>113</v>
      </c>
      <c r="V1427" s="3" t="s">
        <v>112</v>
      </c>
      <c r="W1427" s="3" t="s">
        <v>33</v>
      </c>
      <c r="X1427" s="3" t="s">
        <v>114</v>
      </c>
      <c r="Y1427" s="3" t="s">
        <v>35</v>
      </c>
      <c r="Z1427" s="54">
        <v>45621</v>
      </c>
      <c r="AA1427" s="54">
        <v>46112</v>
      </c>
      <c r="AB1427" s="3" t="s">
        <v>36</v>
      </c>
      <c r="AC1427" s="53">
        <v>2600000</v>
      </c>
      <c r="AD1427" s="3" t="s">
        <v>113</v>
      </c>
      <c r="AE1427" s="3" t="s">
        <v>37</v>
      </c>
    </row>
    <row r="1428" spans="1:31" x14ac:dyDescent="0.3">
      <c r="A1428" s="3" t="s">
        <v>3011</v>
      </c>
      <c r="B1428" s="3" t="s">
        <v>3012</v>
      </c>
      <c r="C1428" s="3" t="s">
        <v>1860</v>
      </c>
      <c r="D1428" s="53">
        <v>4000000</v>
      </c>
      <c r="E1428" s="53">
        <v>4000000</v>
      </c>
      <c r="F1428" s="53">
        <v>256396.42</v>
      </c>
      <c r="G1428" s="53">
        <v>0</v>
      </c>
      <c r="H1428" s="53">
        <v>0</v>
      </c>
      <c r="I1428" s="53">
        <v>3467815.4</v>
      </c>
      <c r="J1428" s="53">
        <v>86.695385000000002</v>
      </c>
      <c r="K1428" s="53">
        <v>0</v>
      </c>
      <c r="L1428" s="53">
        <v>0</v>
      </c>
      <c r="M1428" s="53">
        <v>3467815.4</v>
      </c>
      <c r="N1428" s="53">
        <v>0</v>
      </c>
      <c r="O1428" s="53">
        <v>3724211.82</v>
      </c>
      <c r="P1428" s="53">
        <v>0</v>
      </c>
      <c r="Q1428" s="53">
        <v>0</v>
      </c>
      <c r="R1428" s="53">
        <v>0</v>
      </c>
      <c r="S1428" s="3" t="s">
        <v>111</v>
      </c>
      <c r="T1428" s="3" t="s">
        <v>112</v>
      </c>
      <c r="U1428" s="3" t="s">
        <v>113</v>
      </c>
      <c r="V1428" s="3" t="s">
        <v>112</v>
      </c>
      <c r="W1428" s="3" t="s">
        <v>33</v>
      </c>
      <c r="X1428" s="3" t="s">
        <v>114</v>
      </c>
      <c r="Y1428" s="3" t="s">
        <v>35</v>
      </c>
      <c r="Z1428" s="54">
        <v>45621</v>
      </c>
      <c r="AA1428" s="54">
        <v>46112</v>
      </c>
      <c r="AB1428" s="3" t="s">
        <v>36</v>
      </c>
      <c r="AC1428" s="53">
        <v>4000000</v>
      </c>
      <c r="AD1428" s="3" t="s">
        <v>113</v>
      </c>
      <c r="AE1428" s="3" t="s">
        <v>45</v>
      </c>
    </row>
    <row r="1429" spans="1:31" x14ac:dyDescent="0.3">
      <c r="A1429" s="3" t="s">
        <v>3040</v>
      </c>
      <c r="B1429" s="3" t="s">
        <v>3041</v>
      </c>
      <c r="C1429" s="3" t="s">
        <v>1860</v>
      </c>
      <c r="D1429" s="53">
        <v>3700000</v>
      </c>
      <c r="E1429" s="53">
        <v>3700000</v>
      </c>
      <c r="F1429" s="53">
        <v>0</v>
      </c>
      <c r="G1429" s="53">
        <v>0</v>
      </c>
      <c r="H1429" s="53">
        <v>0</v>
      </c>
      <c r="I1429" s="53">
        <v>3650220.09</v>
      </c>
      <c r="J1429" s="53">
        <v>98.654597027027023</v>
      </c>
      <c r="K1429" s="53">
        <v>0</v>
      </c>
      <c r="L1429" s="53">
        <v>0</v>
      </c>
      <c r="M1429" s="53">
        <v>3352301.04</v>
      </c>
      <c r="N1429" s="53">
        <v>297919.05</v>
      </c>
      <c r="O1429" s="53">
        <v>3650220.09</v>
      </c>
      <c r="P1429" s="53">
        <v>0</v>
      </c>
      <c r="Q1429" s="53">
        <v>0</v>
      </c>
      <c r="R1429" s="53">
        <v>0</v>
      </c>
      <c r="S1429" s="3" t="s">
        <v>111</v>
      </c>
      <c r="T1429" s="3" t="s">
        <v>112</v>
      </c>
      <c r="U1429" s="3" t="s">
        <v>113</v>
      </c>
      <c r="V1429" s="3" t="s">
        <v>112</v>
      </c>
      <c r="W1429" s="3" t="s">
        <v>33</v>
      </c>
      <c r="X1429" s="3" t="s">
        <v>114</v>
      </c>
      <c r="Y1429" s="3" t="s">
        <v>35</v>
      </c>
      <c r="Z1429" s="54">
        <v>45621</v>
      </c>
      <c r="AA1429" s="54">
        <v>46112</v>
      </c>
      <c r="AB1429" s="3" t="s">
        <v>36</v>
      </c>
      <c r="AC1429" s="53">
        <v>3700000</v>
      </c>
      <c r="AD1429" s="3" t="s">
        <v>113</v>
      </c>
      <c r="AE1429" s="3" t="s">
        <v>2231</v>
      </c>
    </row>
    <row r="1430" spans="1:31" x14ac:dyDescent="0.3">
      <c r="A1430" s="3" t="s">
        <v>3001</v>
      </c>
      <c r="B1430" s="3" t="s">
        <v>3002</v>
      </c>
      <c r="C1430" s="3" t="s">
        <v>1857</v>
      </c>
      <c r="D1430" s="53">
        <v>3000000</v>
      </c>
      <c r="E1430" s="53">
        <v>3000000</v>
      </c>
      <c r="F1430" s="53">
        <v>164667.1</v>
      </c>
      <c r="G1430" s="53">
        <v>0</v>
      </c>
      <c r="H1430" s="53">
        <v>0</v>
      </c>
      <c r="I1430" s="53">
        <v>2817376.55</v>
      </c>
      <c r="J1430" s="53">
        <v>93.912551666666658</v>
      </c>
      <c r="K1430" s="53">
        <v>0</v>
      </c>
      <c r="L1430" s="53">
        <v>0</v>
      </c>
      <c r="M1430" s="53">
        <v>2817376.55</v>
      </c>
      <c r="N1430" s="53">
        <v>0</v>
      </c>
      <c r="O1430" s="53">
        <v>2982043.65</v>
      </c>
      <c r="P1430" s="53">
        <v>0</v>
      </c>
      <c r="Q1430" s="53">
        <v>0</v>
      </c>
      <c r="R1430" s="53">
        <v>0</v>
      </c>
      <c r="S1430" s="3" t="s">
        <v>2156</v>
      </c>
      <c r="T1430" s="3" t="s">
        <v>100</v>
      </c>
      <c r="U1430" s="3" t="s">
        <v>101</v>
      </c>
      <c r="V1430" s="3" t="s">
        <v>100</v>
      </c>
      <c r="W1430" s="3" t="s">
        <v>33</v>
      </c>
      <c r="X1430" s="3" t="s">
        <v>102</v>
      </c>
      <c r="Y1430" s="3" t="s">
        <v>35</v>
      </c>
      <c r="Z1430" s="54">
        <v>45621</v>
      </c>
      <c r="AA1430" s="54">
        <v>45961</v>
      </c>
      <c r="AB1430" s="3" t="s">
        <v>36</v>
      </c>
      <c r="AC1430" s="53">
        <v>3000000</v>
      </c>
      <c r="AD1430" s="3" t="s">
        <v>101</v>
      </c>
      <c r="AE1430" s="3" t="s">
        <v>45</v>
      </c>
    </row>
    <row r="1431" spans="1:31" x14ac:dyDescent="0.3">
      <c r="A1431" s="3" t="s">
        <v>3007</v>
      </c>
      <c r="B1431" s="3" t="s">
        <v>3008</v>
      </c>
      <c r="C1431" s="3" t="s">
        <v>1853</v>
      </c>
      <c r="D1431" s="53">
        <v>3500000</v>
      </c>
      <c r="E1431" s="53">
        <v>3500000</v>
      </c>
      <c r="F1431" s="53">
        <v>301.12</v>
      </c>
      <c r="G1431" s="53">
        <v>0</v>
      </c>
      <c r="H1431" s="53">
        <v>0</v>
      </c>
      <c r="I1431" s="53">
        <v>3473328.43</v>
      </c>
      <c r="J1431" s="53">
        <v>99.237955142857146</v>
      </c>
      <c r="K1431" s="53">
        <v>0</v>
      </c>
      <c r="L1431" s="53">
        <v>0</v>
      </c>
      <c r="M1431" s="53">
        <v>3435850.63</v>
      </c>
      <c r="N1431" s="53">
        <v>37477.800000000003</v>
      </c>
      <c r="O1431" s="53">
        <v>3473629.55</v>
      </c>
      <c r="P1431" s="53">
        <v>0</v>
      </c>
      <c r="Q1431" s="53">
        <v>0</v>
      </c>
      <c r="R1431" s="53">
        <v>0</v>
      </c>
      <c r="S1431" s="3" t="s">
        <v>391</v>
      </c>
      <c r="T1431" s="3" t="s">
        <v>31</v>
      </c>
      <c r="U1431" s="3" t="s">
        <v>32</v>
      </c>
      <c r="V1431" s="3" t="s">
        <v>31</v>
      </c>
      <c r="W1431" s="3" t="s">
        <v>33</v>
      </c>
      <c r="X1431" s="3" t="s">
        <v>34</v>
      </c>
      <c r="Y1431" s="3" t="s">
        <v>35</v>
      </c>
      <c r="Z1431" s="54">
        <v>45621</v>
      </c>
      <c r="AA1431" s="54">
        <v>46112</v>
      </c>
      <c r="AB1431" s="3" t="s">
        <v>36</v>
      </c>
      <c r="AC1431" s="53">
        <v>3500000</v>
      </c>
      <c r="AD1431" s="3" t="s">
        <v>32</v>
      </c>
      <c r="AE1431" s="3" t="s">
        <v>45</v>
      </c>
    </row>
    <row r="1432" spans="1:31" x14ac:dyDescent="0.3">
      <c r="A1432" s="3" t="s">
        <v>3050</v>
      </c>
      <c r="B1432" s="3" t="s">
        <v>3051</v>
      </c>
      <c r="C1432" s="3" t="s">
        <v>1857</v>
      </c>
      <c r="D1432" s="53">
        <v>2474000</v>
      </c>
      <c r="E1432" s="53">
        <v>2474000</v>
      </c>
      <c r="F1432" s="53">
        <v>0</v>
      </c>
      <c r="G1432" s="53">
        <v>0</v>
      </c>
      <c r="H1432" s="53">
        <v>0</v>
      </c>
      <c r="I1432" s="53">
        <v>1209093.99</v>
      </c>
      <c r="J1432" s="53">
        <v>48.872028698464028</v>
      </c>
      <c r="K1432" s="53">
        <v>0</v>
      </c>
      <c r="L1432" s="53">
        <v>0</v>
      </c>
      <c r="M1432" s="53">
        <v>1209093.99</v>
      </c>
      <c r="N1432" s="53">
        <v>0</v>
      </c>
      <c r="O1432" s="53">
        <v>1209093.99</v>
      </c>
      <c r="P1432" s="53">
        <v>0</v>
      </c>
      <c r="Q1432" s="53">
        <v>0</v>
      </c>
      <c r="R1432" s="53">
        <v>0</v>
      </c>
      <c r="S1432" s="3" t="s">
        <v>2156</v>
      </c>
      <c r="T1432" s="3" t="s">
        <v>100</v>
      </c>
      <c r="U1432" s="3" t="s">
        <v>101</v>
      </c>
      <c r="V1432" s="3" t="s">
        <v>100</v>
      </c>
      <c r="W1432" s="3" t="s">
        <v>33</v>
      </c>
      <c r="X1432" s="3" t="s">
        <v>102</v>
      </c>
      <c r="Y1432" s="3" t="s">
        <v>35</v>
      </c>
      <c r="Z1432" s="54">
        <v>45621</v>
      </c>
      <c r="AA1432" s="54">
        <v>45808</v>
      </c>
      <c r="AB1432" s="3" t="s">
        <v>36</v>
      </c>
      <c r="AC1432" s="53">
        <v>2474000</v>
      </c>
      <c r="AD1432" s="3" t="s">
        <v>101</v>
      </c>
      <c r="AE1432" s="3" t="s">
        <v>45</v>
      </c>
    </row>
    <row r="1433" spans="1:31" x14ac:dyDescent="0.3">
      <c r="A1433" s="3" t="s">
        <v>3026</v>
      </c>
      <c r="B1433" s="3" t="s">
        <v>3027</v>
      </c>
      <c r="C1433" s="3" t="s">
        <v>1853</v>
      </c>
      <c r="D1433" s="53">
        <v>6500000</v>
      </c>
      <c r="E1433" s="53">
        <v>6500000</v>
      </c>
      <c r="F1433" s="53">
        <v>445721.14</v>
      </c>
      <c r="G1433" s="53">
        <v>0</v>
      </c>
      <c r="H1433" s="53">
        <v>0</v>
      </c>
      <c r="I1433" s="53">
        <v>5373700.3200000003</v>
      </c>
      <c r="J1433" s="53">
        <v>82.672312615384627</v>
      </c>
      <c r="K1433" s="53">
        <v>0</v>
      </c>
      <c r="L1433" s="53">
        <v>0</v>
      </c>
      <c r="M1433" s="53">
        <v>4181455</v>
      </c>
      <c r="N1433" s="53">
        <v>1192245.32</v>
      </c>
      <c r="O1433" s="53">
        <v>5819421.46</v>
      </c>
      <c r="P1433" s="53">
        <v>0</v>
      </c>
      <c r="Q1433" s="53">
        <v>0</v>
      </c>
      <c r="R1433" s="53">
        <v>0</v>
      </c>
      <c r="S1433" s="3" t="s">
        <v>391</v>
      </c>
      <c r="T1433" s="3" t="s">
        <v>31</v>
      </c>
      <c r="U1433" s="3" t="s">
        <v>32</v>
      </c>
      <c r="V1433" s="3" t="s">
        <v>31</v>
      </c>
      <c r="W1433" s="3" t="s">
        <v>33</v>
      </c>
      <c r="X1433" s="3" t="s">
        <v>34</v>
      </c>
      <c r="Y1433" s="3" t="s">
        <v>35</v>
      </c>
      <c r="Z1433" s="54">
        <v>45623</v>
      </c>
      <c r="AA1433" s="54">
        <v>46112</v>
      </c>
      <c r="AB1433" s="3" t="s">
        <v>36</v>
      </c>
      <c r="AC1433" s="53">
        <v>6500000</v>
      </c>
      <c r="AD1433" s="3" t="s">
        <v>32</v>
      </c>
      <c r="AE1433" s="3" t="s">
        <v>45</v>
      </c>
    </row>
    <row r="1434" spans="1:31" x14ac:dyDescent="0.3">
      <c r="A1434" s="3" t="s">
        <v>3081</v>
      </c>
      <c r="B1434" s="3" t="s">
        <v>3082</v>
      </c>
      <c r="C1434" s="3" t="s">
        <v>1855</v>
      </c>
      <c r="D1434" s="53">
        <v>6984000</v>
      </c>
      <c r="E1434" s="53">
        <v>6984000</v>
      </c>
      <c r="F1434" s="53">
        <v>141747.62</v>
      </c>
      <c r="G1434" s="53">
        <v>0</v>
      </c>
      <c r="H1434" s="53">
        <v>0</v>
      </c>
      <c r="I1434" s="53">
        <v>5806911.9000000004</v>
      </c>
      <c r="J1434" s="53">
        <v>83.1459321305842</v>
      </c>
      <c r="K1434" s="53">
        <v>0</v>
      </c>
      <c r="L1434" s="53">
        <v>0</v>
      </c>
      <c r="M1434" s="53">
        <v>5806911.8700000001</v>
      </c>
      <c r="N1434" s="53">
        <v>0.03</v>
      </c>
      <c r="O1434" s="53">
        <v>5948659.5199999996</v>
      </c>
      <c r="P1434" s="53">
        <v>0</v>
      </c>
      <c r="Q1434" s="53">
        <v>0</v>
      </c>
      <c r="R1434" s="53">
        <v>0</v>
      </c>
      <c r="S1434" s="3" t="s">
        <v>286</v>
      </c>
      <c r="T1434" s="3" t="s">
        <v>57</v>
      </c>
      <c r="U1434" s="3" t="s">
        <v>58</v>
      </c>
      <c r="V1434" s="3" t="s">
        <v>57</v>
      </c>
      <c r="W1434" s="3" t="s">
        <v>33</v>
      </c>
      <c r="X1434" s="3" t="s">
        <v>59</v>
      </c>
      <c r="Y1434" s="3" t="s">
        <v>35</v>
      </c>
      <c r="Z1434" s="54">
        <v>45628</v>
      </c>
      <c r="AA1434" s="54">
        <v>46112</v>
      </c>
      <c r="AB1434" s="3" t="s">
        <v>36</v>
      </c>
      <c r="AC1434" s="53">
        <v>6984000</v>
      </c>
      <c r="AD1434" s="3" t="s">
        <v>58</v>
      </c>
      <c r="AE1434" s="3" t="s">
        <v>45</v>
      </c>
    </row>
    <row r="1435" spans="1:31" x14ac:dyDescent="0.3">
      <c r="A1435" s="3" t="s">
        <v>3024</v>
      </c>
      <c r="B1435" s="3" t="s">
        <v>3025</v>
      </c>
      <c r="C1435" s="3" t="s">
        <v>1853</v>
      </c>
      <c r="D1435" s="53">
        <v>2800000</v>
      </c>
      <c r="E1435" s="53">
        <v>2800000</v>
      </c>
      <c r="F1435" s="53">
        <v>0</v>
      </c>
      <c r="G1435" s="53">
        <v>0</v>
      </c>
      <c r="H1435" s="53">
        <v>0</v>
      </c>
      <c r="I1435" s="53">
        <v>2520685.15</v>
      </c>
      <c r="J1435" s="53">
        <v>90.024469642857142</v>
      </c>
      <c r="K1435" s="53">
        <v>0</v>
      </c>
      <c r="L1435" s="53">
        <v>0</v>
      </c>
      <c r="M1435" s="53">
        <v>2291608.6800000002</v>
      </c>
      <c r="N1435" s="53">
        <v>229076.47</v>
      </c>
      <c r="O1435" s="53">
        <v>2520685.15</v>
      </c>
      <c r="P1435" s="53">
        <v>0</v>
      </c>
      <c r="Q1435" s="53">
        <v>0</v>
      </c>
      <c r="R1435" s="53">
        <v>0</v>
      </c>
      <c r="S1435" s="3" t="s">
        <v>391</v>
      </c>
      <c r="T1435" s="3" t="s">
        <v>31</v>
      </c>
      <c r="U1435" s="3" t="s">
        <v>32</v>
      </c>
      <c r="V1435" s="3" t="s">
        <v>31</v>
      </c>
      <c r="W1435" s="3" t="s">
        <v>33</v>
      </c>
      <c r="X1435" s="3" t="s">
        <v>34</v>
      </c>
      <c r="Y1435" s="3" t="s">
        <v>35</v>
      </c>
      <c r="Z1435" s="54">
        <v>45623</v>
      </c>
      <c r="AA1435" s="54">
        <v>46112</v>
      </c>
      <c r="AB1435" s="3" t="s">
        <v>36</v>
      </c>
      <c r="AC1435" s="53">
        <v>2800000</v>
      </c>
      <c r="AD1435" s="3" t="s">
        <v>32</v>
      </c>
      <c r="AE1435" s="3" t="s">
        <v>45</v>
      </c>
    </row>
    <row r="1436" spans="1:31" x14ac:dyDescent="0.3">
      <c r="A1436" s="3" t="s">
        <v>3015</v>
      </c>
      <c r="B1436" s="3" t="s">
        <v>3016</v>
      </c>
      <c r="C1436" s="3" t="s">
        <v>1856</v>
      </c>
      <c r="D1436" s="53">
        <v>3500000</v>
      </c>
      <c r="E1436" s="53">
        <v>3500000</v>
      </c>
      <c r="F1436" s="53">
        <v>0</v>
      </c>
      <c r="G1436" s="53">
        <v>75661.36</v>
      </c>
      <c r="H1436" s="53">
        <v>75661.36</v>
      </c>
      <c r="I1436" s="53">
        <v>3496026.34</v>
      </c>
      <c r="J1436" s="53">
        <v>99.88646685714285</v>
      </c>
      <c r="K1436" s="53">
        <v>0</v>
      </c>
      <c r="L1436" s="53">
        <v>0</v>
      </c>
      <c r="M1436" s="53">
        <v>3420364.98</v>
      </c>
      <c r="N1436" s="53">
        <v>0</v>
      </c>
      <c r="O1436" s="53">
        <v>3496026.34</v>
      </c>
      <c r="P1436" s="53">
        <v>0</v>
      </c>
      <c r="Q1436" s="53">
        <v>0</v>
      </c>
      <c r="R1436" s="53">
        <v>0</v>
      </c>
      <c r="S1436" s="3" t="s">
        <v>3017</v>
      </c>
      <c r="T1436" s="3" t="s">
        <v>76</v>
      </c>
      <c r="U1436" s="3" t="s">
        <v>77</v>
      </c>
      <c r="V1436" s="3" t="s">
        <v>76</v>
      </c>
      <c r="W1436" s="3" t="s">
        <v>33</v>
      </c>
      <c r="X1436" s="3" t="s">
        <v>78</v>
      </c>
      <c r="Y1436" s="3" t="s">
        <v>35</v>
      </c>
      <c r="Z1436" s="54">
        <v>45621</v>
      </c>
      <c r="AA1436" s="54">
        <v>46112</v>
      </c>
      <c r="AB1436" s="3" t="s">
        <v>36</v>
      </c>
      <c r="AC1436" s="53">
        <v>3500000</v>
      </c>
      <c r="AD1436" s="3" t="s">
        <v>77</v>
      </c>
      <c r="AE1436" s="3" t="s">
        <v>45</v>
      </c>
    </row>
    <row r="1437" spans="1:31" x14ac:dyDescent="0.3">
      <c r="A1437" s="3" t="s">
        <v>3018</v>
      </c>
      <c r="B1437" s="3" t="s">
        <v>3019</v>
      </c>
      <c r="C1437" s="3" t="s">
        <v>1856</v>
      </c>
      <c r="D1437" s="53">
        <v>4300000</v>
      </c>
      <c r="E1437" s="53">
        <v>4300000</v>
      </c>
      <c r="F1437" s="53">
        <v>0</v>
      </c>
      <c r="G1437" s="53">
        <v>0</v>
      </c>
      <c r="H1437" s="53">
        <v>0</v>
      </c>
      <c r="I1437" s="53">
        <v>4295772.95</v>
      </c>
      <c r="J1437" s="53">
        <v>99.901696511627918</v>
      </c>
      <c r="K1437" s="53">
        <v>0</v>
      </c>
      <c r="L1437" s="53">
        <v>0</v>
      </c>
      <c r="M1437" s="53">
        <v>4295772.96</v>
      </c>
      <c r="N1437" s="53">
        <v>-0.01</v>
      </c>
      <c r="O1437" s="53">
        <v>4295772.95</v>
      </c>
      <c r="P1437" s="53">
        <v>0</v>
      </c>
      <c r="Q1437" s="53">
        <v>0</v>
      </c>
      <c r="R1437" s="53">
        <v>0</v>
      </c>
      <c r="S1437" s="3" t="s">
        <v>3017</v>
      </c>
      <c r="T1437" s="3" t="s">
        <v>76</v>
      </c>
      <c r="U1437" s="3" t="s">
        <v>77</v>
      </c>
      <c r="V1437" s="3" t="s">
        <v>76</v>
      </c>
      <c r="W1437" s="3" t="s">
        <v>33</v>
      </c>
      <c r="X1437" s="3" t="s">
        <v>78</v>
      </c>
      <c r="Y1437" s="3" t="s">
        <v>35</v>
      </c>
      <c r="Z1437" s="54">
        <v>45621</v>
      </c>
      <c r="AA1437" s="54">
        <v>46112</v>
      </c>
      <c r="AB1437" s="3" t="s">
        <v>36</v>
      </c>
      <c r="AC1437" s="53">
        <v>4300000</v>
      </c>
      <c r="AD1437" s="3" t="s">
        <v>77</v>
      </c>
      <c r="AE1437" s="3" t="s">
        <v>45</v>
      </c>
    </row>
    <row r="1438" spans="1:31" x14ac:dyDescent="0.3">
      <c r="A1438" s="3" t="s">
        <v>3020</v>
      </c>
      <c r="B1438" s="3" t="s">
        <v>3021</v>
      </c>
      <c r="C1438" s="3" t="s">
        <v>1856</v>
      </c>
      <c r="D1438" s="53">
        <v>2000000</v>
      </c>
      <c r="E1438" s="53">
        <v>2000000</v>
      </c>
      <c r="F1438" s="53">
        <v>0</v>
      </c>
      <c r="G1438" s="53">
        <v>0</v>
      </c>
      <c r="H1438" s="53">
        <v>0</v>
      </c>
      <c r="I1438" s="53">
        <v>1996983.99</v>
      </c>
      <c r="J1438" s="53">
        <v>99.849199499999997</v>
      </c>
      <c r="K1438" s="53">
        <v>0</v>
      </c>
      <c r="L1438" s="53">
        <v>0</v>
      </c>
      <c r="M1438" s="53">
        <v>1996983.99</v>
      </c>
      <c r="N1438" s="53">
        <v>0</v>
      </c>
      <c r="O1438" s="53">
        <v>1996983.99</v>
      </c>
      <c r="P1438" s="53">
        <v>0</v>
      </c>
      <c r="Q1438" s="53">
        <v>0</v>
      </c>
      <c r="R1438" s="53">
        <v>0</v>
      </c>
      <c r="S1438" s="3" t="s">
        <v>3017</v>
      </c>
      <c r="T1438" s="3" t="s">
        <v>76</v>
      </c>
      <c r="U1438" s="3" t="s">
        <v>77</v>
      </c>
      <c r="V1438" s="3" t="s">
        <v>76</v>
      </c>
      <c r="W1438" s="3" t="s">
        <v>33</v>
      </c>
      <c r="X1438" s="3" t="s">
        <v>78</v>
      </c>
      <c r="Y1438" s="3" t="s">
        <v>35</v>
      </c>
      <c r="Z1438" s="54">
        <v>45621</v>
      </c>
      <c r="AA1438" s="54">
        <v>46112</v>
      </c>
      <c r="AB1438" s="3" t="s">
        <v>36</v>
      </c>
      <c r="AC1438" s="53">
        <v>2000000</v>
      </c>
      <c r="AD1438" s="3" t="s">
        <v>77</v>
      </c>
      <c r="AE1438" s="3" t="s">
        <v>45</v>
      </c>
    </row>
    <row r="1439" spans="1:31" x14ac:dyDescent="0.3">
      <c r="A1439" s="3" t="s">
        <v>3022</v>
      </c>
      <c r="B1439" s="3" t="s">
        <v>3023</v>
      </c>
      <c r="C1439" s="3" t="s">
        <v>1856</v>
      </c>
      <c r="D1439" s="53">
        <v>2300000</v>
      </c>
      <c r="E1439" s="53">
        <v>2300000</v>
      </c>
      <c r="F1439" s="53">
        <v>0</v>
      </c>
      <c r="G1439" s="53">
        <v>576671.06999999995</v>
      </c>
      <c r="H1439" s="53">
        <v>576671.06999999995</v>
      </c>
      <c r="I1439" s="53">
        <v>2224457.5</v>
      </c>
      <c r="J1439" s="53">
        <v>96.715543478260869</v>
      </c>
      <c r="K1439" s="53">
        <v>0</v>
      </c>
      <c r="L1439" s="53">
        <v>0</v>
      </c>
      <c r="M1439" s="53">
        <v>1627586</v>
      </c>
      <c r="N1439" s="53">
        <v>20200.43</v>
      </c>
      <c r="O1439" s="53">
        <v>2224457.5</v>
      </c>
      <c r="P1439" s="53">
        <v>0</v>
      </c>
      <c r="Q1439" s="53">
        <v>0</v>
      </c>
      <c r="R1439" s="53">
        <v>0</v>
      </c>
      <c r="S1439" s="3" t="s">
        <v>3017</v>
      </c>
      <c r="T1439" s="3" t="s">
        <v>76</v>
      </c>
      <c r="U1439" s="3" t="s">
        <v>77</v>
      </c>
      <c r="V1439" s="3" t="s">
        <v>76</v>
      </c>
      <c r="W1439" s="3" t="s">
        <v>33</v>
      </c>
      <c r="X1439" s="3" t="s">
        <v>78</v>
      </c>
      <c r="Y1439" s="3" t="s">
        <v>35</v>
      </c>
      <c r="Z1439" s="54">
        <v>45621</v>
      </c>
      <c r="AA1439" s="54">
        <v>46112</v>
      </c>
      <c r="AB1439" s="3" t="s">
        <v>36</v>
      </c>
      <c r="AC1439" s="53">
        <v>2300000</v>
      </c>
      <c r="AD1439" s="3" t="s">
        <v>77</v>
      </c>
      <c r="AE1439" s="3" t="s">
        <v>45</v>
      </c>
    </row>
    <row r="1440" spans="1:31" x14ac:dyDescent="0.3">
      <c r="A1440" s="3" t="s">
        <v>3038</v>
      </c>
      <c r="B1440" s="3" t="s">
        <v>3039</v>
      </c>
      <c r="C1440" s="3" t="s">
        <v>1854</v>
      </c>
      <c r="D1440" s="53">
        <v>1300000</v>
      </c>
      <c r="E1440" s="53">
        <v>1300000</v>
      </c>
      <c r="F1440" s="53">
        <v>0</v>
      </c>
      <c r="G1440" s="53">
        <v>0</v>
      </c>
      <c r="H1440" s="53">
        <v>0</v>
      </c>
      <c r="I1440" s="53">
        <v>1194324.03</v>
      </c>
      <c r="J1440" s="53">
        <v>91.871079230769226</v>
      </c>
      <c r="K1440" s="53">
        <v>0</v>
      </c>
      <c r="L1440" s="53">
        <v>0</v>
      </c>
      <c r="M1440" s="53">
        <v>1194324.03</v>
      </c>
      <c r="N1440" s="53">
        <v>0</v>
      </c>
      <c r="O1440" s="53">
        <v>1194324.03</v>
      </c>
      <c r="P1440" s="53">
        <v>0</v>
      </c>
      <c r="Q1440" s="53">
        <v>0</v>
      </c>
      <c r="R1440" s="53">
        <v>0</v>
      </c>
      <c r="S1440" s="3" t="s">
        <v>72</v>
      </c>
      <c r="T1440" s="3" t="s">
        <v>41</v>
      </c>
      <c r="U1440" s="3" t="s">
        <v>42</v>
      </c>
      <c r="V1440" s="3" t="s">
        <v>41</v>
      </c>
      <c r="W1440" s="3" t="s">
        <v>33</v>
      </c>
      <c r="X1440" s="3" t="s">
        <v>43</v>
      </c>
      <c r="Y1440" s="3" t="s">
        <v>35</v>
      </c>
      <c r="Z1440" s="54">
        <v>45621</v>
      </c>
      <c r="AA1440" s="54">
        <v>45991</v>
      </c>
      <c r="AB1440" s="3" t="s">
        <v>36</v>
      </c>
      <c r="AC1440" s="53">
        <v>1300000</v>
      </c>
      <c r="AD1440" s="3" t="s">
        <v>42</v>
      </c>
      <c r="AE1440" s="3" t="s">
        <v>37</v>
      </c>
    </row>
    <row r="1441" spans="1:31" x14ac:dyDescent="0.3">
      <c r="A1441" s="3" t="s">
        <v>3003</v>
      </c>
      <c r="B1441" s="3" t="s">
        <v>3004</v>
      </c>
      <c r="C1441" s="3" t="s">
        <v>1854</v>
      </c>
      <c r="D1441" s="53">
        <v>900000</v>
      </c>
      <c r="E1441" s="53">
        <v>900000</v>
      </c>
      <c r="F1441" s="53">
        <v>0</v>
      </c>
      <c r="G1441" s="53">
        <v>0</v>
      </c>
      <c r="H1441" s="53">
        <v>0</v>
      </c>
      <c r="I1441" s="53">
        <v>725073.41</v>
      </c>
      <c r="J1441" s="53">
        <v>80.563712222222222</v>
      </c>
      <c r="K1441" s="53">
        <v>0</v>
      </c>
      <c r="L1441" s="53">
        <v>0</v>
      </c>
      <c r="M1441" s="53">
        <v>725073.41</v>
      </c>
      <c r="N1441" s="53">
        <v>0</v>
      </c>
      <c r="O1441" s="53">
        <v>725073.41</v>
      </c>
      <c r="P1441" s="53">
        <v>0</v>
      </c>
      <c r="Q1441" s="53">
        <v>0</v>
      </c>
      <c r="R1441" s="53">
        <v>0</v>
      </c>
      <c r="S1441" s="3" t="s">
        <v>72</v>
      </c>
      <c r="T1441" s="3" t="s">
        <v>41</v>
      </c>
      <c r="U1441" s="3" t="s">
        <v>42</v>
      </c>
      <c r="V1441" s="3" t="s">
        <v>41</v>
      </c>
      <c r="W1441" s="3" t="s">
        <v>33</v>
      </c>
      <c r="X1441" s="3" t="s">
        <v>43</v>
      </c>
      <c r="Y1441" s="3" t="s">
        <v>35</v>
      </c>
      <c r="Z1441" s="54">
        <v>45622</v>
      </c>
      <c r="AA1441" s="54">
        <v>45991</v>
      </c>
      <c r="AB1441" s="3" t="s">
        <v>36</v>
      </c>
      <c r="AC1441" s="53">
        <v>900000</v>
      </c>
      <c r="AD1441" s="3" t="s">
        <v>42</v>
      </c>
      <c r="AE1441" s="3" t="s">
        <v>45</v>
      </c>
    </row>
    <row r="1442" spans="1:31" x14ac:dyDescent="0.3">
      <c r="A1442" s="3" t="s">
        <v>3028</v>
      </c>
      <c r="B1442" s="3" t="s">
        <v>3029</v>
      </c>
      <c r="C1442" s="3" t="s">
        <v>1855</v>
      </c>
      <c r="D1442" s="53">
        <v>2700000</v>
      </c>
      <c r="E1442" s="53">
        <v>2700000</v>
      </c>
      <c r="F1442" s="53">
        <v>172064.22</v>
      </c>
      <c r="G1442" s="53">
        <v>0</v>
      </c>
      <c r="H1442" s="53">
        <v>0</v>
      </c>
      <c r="I1442" s="53">
        <v>1985830.17</v>
      </c>
      <c r="J1442" s="53">
        <v>73.54926555555555</v>
      </c>
      <c r="K1442" s="53">
        <v>0</v>
      </c>
      <c r="L1442" s="53">
        <v>0</v>
      </c>
      <c r="M1442" s="53">
        <v>1985830.17</v>
      </c>
      <c r="N1442" s="53">
        <v>0</v>
      </c>
      <c r="O1442" s="53">
        <v>2157894.39</v>
      </c>
      <c r="P1442" s="53">
        <v>0</v>
      </c>
      <c r="Q1442" s="53">
        <v>0</v>
      </c>
      <c r="R1442" s="53">
        <v>0</v>
      </c>
      <c r="S1442" s="3" t="s">
        <v>286</v>
      </c>
      <c r="T1442" s="3" t="s">
        <v>57</v>
      </c>
      <c r="U1442" s="3" t="s">
        <v>58</v>
      </c>
      <c r="V1442" s="3" t="s">
        <v>57</v>
      </c>
      <c r="W1442" s="3" t="s">
        <v>33</v>
      </c>
      <c r="X1442" s="3" t="s">
        <v>59</v>
      </c>
      <c r="Y1442" s="3" t="s">
        <v>35</v>
      </c>
      <c r="Z1442" s="54">
        <v>45623</v>
      </c>
      <c r="AA1442" s="54">
        <v>46112</v>
      </c>
      <c r="AB1442" s="3" t="s">
        <v>36</v>
      </c>
      <c r="AC1442" s="53">
        <v>2700000</v>
      </c>
      <c r="AD1442" s="3" t="s">
        <v>58</v>
      </c>
      <c r="AE1442" s="3" t="s">
        <v>45</v>
      </c>
    </row>
    <row r="1443" spans="1:31" x14ac:dyDescent="0.3">
      <c r="A1443" s="3" t="s">
        <v>3034</v>
      </c>
      <c r="B1443" s="3" t="s">
        <v>3035</v>
      </c>
      <c r="C1443" s="3" t="s">
        <v>1857</v>
      </c>
      <c r="D1443" s="53">
        <v>6500000</v>
      </c>
      <c r="E1443" s="53">
        <v>6500000</v>
      </c>
      <c r="F1443" s="53">
        <v>483322.8</v>
      </c>
      <c r="G1443" s="53">
        <v>0</v>
      </c>
      <c r="H1443" s="53">
        <v>0</v>
      </c>
      <c r="I1443" s="53">
        <v>5559380.2699999996</v>
      </c>
      <c r="J1443" s="53">
        <v>85.528927230769227</v>
      </c>
      <c r="K1443" s="53">
        <v>0</v>
      </c>
      <c r="L1443" s="53">
        <v>0</v>
      </c>
      <c r="M1443" s="53">
        <v>4531660.6500000004</v>
      </c>
      <c r="N1443" s="53">
        <v>1027719.62</v>
      </c>
      <c r="O1443" s="53">
        <v>6042703.0700000003</v>
      </c>
      <c r="P1443" s="53">
        <v>0</v>
      </c>
      <c r="Q1443" s="53">
        <v>0</v>
      </c>
      <c r="R1443" s="53">
        <v>0</v>
      </c>
      <c r="S1443" s="3" t="s">
        <v>2156</v>
      </c>
      <c r="T1443" s="3" t="s">
        <v>100</v>
      </c>
      <c r="U1443" s="3" t="s">
        <v>101</v>
      </c>
      <c r="V1443" s="3" t="s">
        <v>100</v>
      </c>
      <c r="W1443" s="3" t="s">
        <v>33</v>
      </c>
      <c r="X1443" s="3" t="s">
        <v>102</v>
      </c>
      <c r="Y1443" s="3" t="s">
        <v>35</v>
      </c>
      <c r="Z1443" s="54">
        <v>45623</v>
      </c>
      <c r="AA1443" s="54">
        <v>45838</v>
      </c>
      <c r="AB1443" s="3" t="s">
        <v>36</v>
      </c>
      <c r="AC1443" s="53">
        <v>6500000</v>
      </c>
      <c r="AD1443" s="3" t="s">
        <v>101</v>
      </c>
      <c r="AE1443" s="3" t="s">
        <v>45</v>
      </c>
    </row>
    <row r="1444" spans="1:31" x14ac:dyDescent="0.3">
      <c r="A1444" s="3" t="s">
        <v>3032</v>
      </c>
      <c r="B1444" s="3" t="s">
        <v>3033</v>
      </c>
      <c r="C1444" s="3" t="s">
        <v>1855</v>
      </c>
      <c r="D1444" s="53">
        <v>2800000</v>
      </c>
      <c r="E1444" s="53">
        <v>2800000</v>
      </c>
      <c r="F1444" s="53">
        <v>918350.61</v>
      </c>
      <c r="G1444" s="53">
        <v>0</v>
      </c>
      <c r="H1444" s="53">
        <v>0</v>
      </c>
      <c r="I1444" s="53">
        <v>1876276.31</v>
      </c>
      <c r="J1444" s="53">
        <v>67.009868214285717</v>
      </c>
      <c r="K1444" s="53">
        <v>0</v>
      </c>
      <c r="L1444" s="53">
        <v>0</v>
      </c>
      <c r="M1444" s="53">
        <v>0</v>
      </c>
      <c r="N1444" s="53">
        <v>1876276.31</v>
      </c>
      <c r="O1444" s="53">
        <v>2794626.92</v>
      </c>
      <c r="P1444" s="53">
        <v>0</v>
      </c>
      <c r="Q1444" s="53">
        <v>0</v>
      </c>
      <c r="R1444" s="53">
        <v>0</v>
      </c>
      <c r="S1444" s="3" t="s">
        <v>286</v>
      </c>
      <c r="T1444" s="3" t="s">
        <v>57</v>
      </c>
      <c r="U1444" s="3" t="s">
        <v>58</v>
      </c>
      <c r="V1444" s="3" t="s">
        <v>57</v>
      </c>
      <c r="W1444" s="3" t="s">
        <v>33</v>
      </c>
      <c r="X1444" s="3" t="s">
        <v>59</v>
      </c>
      <c r="Y1444" s="3" t="s">
        <v>35</v>
      </c>
      <c r="Z1444" s="54">
        <v>45623</v>
      </c>
      <c r="AA1444" s="54">
        <v>46112</v>
      </c>
      <c r="AB1444" s="3" t="s">
        <v>36</v>
      </c>
      <c r="AC1444" s="53">
        <v>2800000</v>
      </c>
      <c r="AD1444" s="3" t="s">
        <v>58</v>
      </c>
      <c r="AE1444" s="3" t="s">
        <v>45</v>
      </c>
    </row>
    <row r="1445" spans="1:31" x14ac:dyDescent="0.3">
      <c r="A1445" s="3" t="s">
        <v>3030</v>
      </c>
      <c r="B1445" s="3" t="s">
        <v>3031</v>
      </c>
      <c r="C1445" s="3" t="s">
        <v>1853</v>
      </c>
      <c r="D1445" s="53">
        <v>3000000</v>
      </c>
      <c r="E1445" s="53">
        <v>3000000</v>
      </c>
      <c r="F1445" s="53">
        <v>0</v>
      </c>
      <c r="G1445" s="53">
        <v>0</v>
      </c>
      <c r="H1445" s="53">
        <v>0</v>
      </c>
      <c r="I1445" s="53">
        <v>2002825.38</v>
      </c>
      <c r="J1445" s="53">
        <v>66.760846000000001</v>
      </c>
      <c r="K1445" s="53">
        <v>0</v>
      </c>
      <c r="L1445" s="53">
        <v>0</v>
      </c>
      <c r="M1445" s="53">
        <v>2002825.38</v>
      </c>
      <c r="N1445" s="53">
        <v>0</v>
      </c>
      <c r="O1445" s="53">
        <v>2002825.38</v>
      </c>
      <c r="P1445" s="53">
        <v>0</v>
      </c>
      <c r="Q1445" s="53">
        <v>0</v>
      </c>
      <c r="R1445" s="53">
        <v>0</v>
      </c>
      <c r="S1445" s="3" t="s">
        <v>391</v>
      </c>
      <c r="T1445" s="3" t="s">
        <v>31</v>
      </c>
      <c r="U1445" s="3" t="s">
        <v>32</v>
      </c>
      <c r="V1445" s="3" t="s">
        <v>31</v>
      </c>
      <c r="W1445" s="3" t="s">
        <v>33</v>
      </c>
      <c r="X1445" s="3" t="s">
        <v>34</v>
      </c>
      <c r="Y1445" s="3" t="s">
        <v>35</v>
      </c>
      <c r="Z1445" s="54">
        <v>45623</v>
      </c>
      <c r="AA1445" s="54">
        <v>46112</v>
      </c>
      <c r="AB1445" s="3" t="s">
        <v>36</v>
      </c>
      <c r="AC1445" s="53">
        <v>3000000</v>
      </c>
      <c r="AD1445" s="3" t="s">
        <v>32</v>
      </c>
      <c r="AE1445" s="3" t="s">
        <v>45</v>
      </c>
    </row>
    <row r="1446" spans="1:31" x14ac:dyDescent="0.3">
      <c r="A1446" s="3" t="s">
        <v>3036</v>
      </c>
      <c r="B1446" s="3" t="s">
        <v>3037</v>
      </c>
      <c r="C1446" s="3" t="s">
        <v>1854</v>
      </c>
      <c r="D1446" s="53">
        <v>12100000</v>
      </c>
      <c r="E1446" s="53">
        <v>12100000</v>
      </c>
      <c r="F1446" s="53">
        <v>222317.23</v>
      </c>
      <c r="G1446" s="53">
        <v>0</v>
      </c>
      <c r="H1446" s="53">
        <v>0</v>
      </c>
      <c r="I1446" s="53">
        <v>7644042.79</v>
      </c>
      <c r="J1446" s="53">
        <v>63.173907355371902</v>
      </c>
      <c r="K1446" s="53">
        <v>0</v>
      </c>
      <c r="L1446" s="53">
        <v>0</v>
      </c>
      <c r="M1446" s="53">
        <v>7641376.9900000002</v>
      </c>
      <c r="N1446" s="53">
        <v>2665.8</v>
      </c>
      <c r="O1446" s="53">
        <v>7866360.0199999996</v>
      </c>
      <c r="P1446" s="53">
        <v>0</v>
      </c>
      <c r="Q1446" s="53">
        <v>0</v>
      </c>
      <c r="R1446" s="53">
        <v>0</v>
      </c>
      <c r="S1446" s="3" t="s">
        <v>72</v>
      </c>
      <c r="T1446" s="3" t="s">
        <v>41</v>
      </c>
      <c r="U1446" s="3" t="s">
        <v>42</v>
      </c>
      <c r="V1446" s="3" t="s">
        <v>41</v>
      </c>
      <c r="W1446" s="3" t="s">
        <v>33</v>
      </c>
      <c r="X1446" s="3" t="s">
        <v>43</v>
      </c>
      <c r="Y1446" s="3" t="s">
        <v>35</v>
      </c>
      <c r="Z1446" s="54">
        <v>45624</v>
      </c>
      <c r="AA1446" s="54">
        <v>45991</v>
      </c>
      <c r="AB1446" s="3" t="s">
        <v>36</v>
      </c>
      <c r="AC1446" s="53">
        <v>12100000</v>
      </c>
      <c r="AD1446" s="3" t="s">
        <v>42</v>
      </c>
      <c r="AE1446" s="3" t="s">
        <v>45</v>
      </c>
    </row>
    <row r="1447" spans="1:31" x14ac:dyDescent="0.3">
      <c r="A1447" s="3" t="s">
        <v>3044</v>
      </c>
      <c r="B1447" s="3" t="s">
        <v>3045</v>
      </c>
      <c r="C1447" s="3" t="s">
        <v>1860</v>
      </c>
      <c r="D1447" s="53">
        <v>3400000</v>
      </c>
      <c r="E1447" s="53">
        <v>3400000</v>
      </c>
      <c r="F1447" s="53">
        <v>286255.78000000003</v>
      </c>
      <c r="G1447" s="53">
        <v>0</v>
      </c>
      <c r="H1447" s="53">
        <v>0</v>
      </c>
      <c r="I1447" s="53">
        <v>2370783.91</v>
      </c>
      <c r="J1447" s="53">
        <v>69.728938529411764</v>
      </c>
      <c r="K1447" s="53">
        <v>0</v>
      </c>
      <c r="L1447" s="53">
        <v>0</v>
      </c>
      <c r="M1447" s="53">
        <v>2199181.33</v>
      </c>
      <c r="N1447" s="53">
        <v>171602.58</v>
      </c>
      <c r="O1447" s="53">
        <v>2657039.69</v>
      </c>
      <c r="P1447" s="53">
        <v>0</v>
      </c>
      <c r="Q1447" s="53">
        <v>0</v>
      </c>
      <c r="R1447" s="53">
        <v>0</v>
      </c>
      <c r="S1447" s="3" t="s">
        <v>111</v>
      </c>
      <c r="T1447" s="3" t="s">
        <v>112</v>
      </c>
      <c r="U1447" s="3" t="s">
        <v>113</v>
      </c>
      <c r="V1447" s="3" t="s">
        <v>112</v>
      </c>
      <c r="W1447" s="3" t="s">
        <v>33</v>
      </c>
      <c r="X1447" s="3" t="s">
        <v>114</v>
      </c>
      <c r="Y1447" s="3" t="s">
        <v>35</v>
      </c>
      <c r="Z1447" s="54">
        <v>45624</v>
      </c>
      <c r="AA1447" s="54">
        <v>46112</v>
      </c>
      <c r="AB1447" s="3" t="s">
        <v>36</v>
      </c>
      <c r="AC1447" s="53">
        <v>3400000</v>
      </c>
      <c r="AD1447" s="3" t="s">
        <v>113</v>
      </c>
      <c r="AE1447" s="3" t="s">
        <v>45</v>
      </c>
    </row>
    <row r="1448" spans="1:31" x14ac:dyDescent="0.3">
      <c r="A1448" s="3" t="s">
        <v>3042</v>
      </c>
      <c r="B1448" s="3" t="s">
        <v>3043</v>
      </c>
      <c r="C1448" s="3" t="s">
        <v>1858</v>
      </c>
      <c r="D1448" s="53">
        <v>3100000</v>
      </c>
      <c r="E1448" s="53">
        <v>3100000</v>
      </c>
      <c r="F1448" s="53">
        <v>0</v>
      </c>
      <c r="G1448" s="53">
        <v>0</v>
      </c>
      <c r="H1448" s="53">
        <v>0</v>
      </c>
      <c r="I1448" s="53">
        <v>0</v>
      </c>
      <c r="J1448" s="53">
        <v>0</v>
      </c>
      <c r="K1448" s="53">
        <v>0</v>
      </c>
      <c r="L1448" s="53">
        <v>0</v>
      </c>
      <c r="M1448" s="53">
        <v>0</v>
      </c>
      <c r="N1448" s="53">
        <v>0</v>
      </c>
      <c r="O1448" s="53">
        <v>0</v>
      </c>
      <c r="P1448" s="53">
        <v>0</v>
      </c>
      <c r="Q1448" s="53">
        <v>0</v>
      </c>
      <c r="R1448" s="53">
        <v>0</v>
      </c>
      <c r="S1448" s="3" t="s">
        <v>1231</v>
      </c>
      <c r="T1448" s="3" t="s">
        <v>51</v>
      </c>
      <c r="U1448" s="3" t="s">
        <v>52</v>
      </c>
      <c r="V1448" s="3" t="s">
        <v>51</v>
      </c>
      <c r="W1448" s="3" t="s">
        <v>33</v>
      </c>
      <c r="X1448" s="3" t="s">
        <v>53</v>
      </c>
      <c r="Y1448" s="3" t="s">
        <v>35</v>
      </c>
      <c r="Z1448" s="54">
        <v>45383</v>
      </c>
      <c r="AA1448" s="54">
        <v>46112</v>
      </c>
      <c r="AB1448" s="3" t="s">
        <v>36</v>
      </c>
      <c r="AC1448" s="53">
        <v>8100000</v>
      </c>
      <c r="AD1448" s="3" t="s">
        <v>52</v>
      </c>
      <c r="AE1448" s="3" t="s">
        <v>45</v>
      </c>
    </row>
    <row r="1449" spans="1:31" x14ac:dyDescent="0.3">
      <c r="A1449" s="3" t="s">
        <v>3046</v>
      </c>
      <c r="B1449" s="3" t="s">
        <v>3047</v>
      </c>
      <c r="C1449" s="3" t="s">
        <v>1856</v>
      </c>
      <c r="D1449" s="53">
        <v>2000000</v>
      </c>
      <c r="E1449" s="53">
        <v>2000000</v>
      </c>
      <c r="F1449" s="53">
        <v>0</v>
      </c>
      <c r="G1449" s="53">
        <v>0</v>
      </c>
      <c r="H1449" s="53">
        <v>0</v>
      </c>
      <c r="I1449" s="53">
        <v>1045716.11</v>
      </c>
      <c r="J1449" s="53">
        <v>52.285805500000002</v>
      </c>
      <c r="K1449" s="53">
        <v>0</v>
      </c>
      <c r="L1449" s="53">
        <v>0</v>
      </c>
      <c r="M1449" s="53">
        <v>1022707</v>
      </c>
      <c r="N1449" s="53">
        <v>23009.11</v>
      </c>
      <c r="O1449" s="53">
        <v>1045716.11</v>
      </c>
      <c r="P1449" s="53">
        <v>0</v>
      </c>
      <c r="Q1449" s="53">
        <v>0</v>
      </c>
      <c r="R1449" s="53">
        <v>0</v>
      </c>
      <c r="S1449" s="3" t="s">
        <v>3017</v>
      </c>
      <c r="T1449" s="3" t="s">
        <v>76</v>
      </c>
      <c r="U1449" s="3" t="s">
        <v>77</v>
      </c>
      <c r="V1449" s="3" t="s">
        <v>76</v>
      </c>
      <c r="W1449" s="3" t="s">
        <v>33</v>
      </c>
      <c r="X1449" s="3" t="s">
        <v>78</v>
      </c>
      <c r="Y1449" s="3" t="s">
        <v>35</v>
      </c>
      <c r="Z1449" s="54">
        <v>45624</v>
      </c>
      <c r="AA1449" s="54">
        <v>46112</v>
      </c>
      <c r="AB1449" s="3" t="s">
        <v>36</v>
      </c>
      <c r="AC1449" s="53">
        <v>2000000</v>
      </c>
      <c r="AD1449" s="3" t="s">
        <v>77</v>
      </c>
      <c r="AE1449" s="3" t="s">
        <v>45</v>
      </c>
    </row>
    <row r="1450" spans="1:31" x14ac:dyDescent="0.3">
      <c r="A1450" s="3" t="s">
        <v>3048</v>
      </c>
      <c r="B1450" s="3" t="s">
        <v>3049</v>
      </c>
      <c r="C1450" s="3" t="s">
        <v>1856</v>
      </c>
      <c r="D1450" s="53">
        <v>2000000</v>
      </c>
      <c r="E1450" s="53">
        <v>2000000</v>
      </c>
      <c r="F1450" s="53">
        <v>1896.59</v>
      </c>
      <c r="G1450" s="53">
        <v>0</v>
      </c>
      <c r="H1450" s="53">
        <v>0</v>
      </c>
      <c r="I1450" s="53">
        <v>1997540.93</v>
      </c>
      <c r="J1450" s="53">
        <v>99.877046499999992</v>
      </c>
      <c r="K1450" s="53">
        <v>0</v>
      </c>
      <c r="L1450" s="53">
        <v>0</v>
      </c>
      <c r="M1450" s="53">
        <v>1997540.93</v>
      </c>
      <c r="N1450" s="53">
        <v>0</v>
      </c>
      <c r="O1450" s="53">
        <v>1999437.52</v>
      </c>
      <c r="P1450" s="53">
        <v>0</v>
      </c>
      <c r="Q1450" s="53">
        <v>0</v>
      </c>
      <c r="R1450" s="53">
        <v>0</v>
      </c>
      <c r="S1450" s="3" t="s">
        <v>3017</v>
      </c>
      <c r="T1450" s="3" t="s">
        <v>76</v>
      </c>
      <c r="U1450" s="3" t="s">
        <v>77</v>
      </c>
      <c r="V1450" s="3" t="s">
        <v>76</v>
      </c>
      <c r="W1450" s="3" t="s">
        <v>33</v>
      </c>
      <c r="X1450" s="3" t="s">
        <v>78</v>
      </c>
      <c r="Y1450" s="3" t="s">
        <v>35</v>
      </c>
      <c r="Z1450" s="54">
        <v>45624</v>
      </c>
      <c r="AA1450" s="54">
        <v>46112</v>
      </c>
      <c r="AB1450" s="3" t="s">
        <v>36</v>
      </c>
      <c r="AC1450" s="53">
        <v>2000000</v>
      </c>
      <c r="AD1450" s="3" t="s">
        <v>77</v>
      </c>
      <c r="AE1450" s="3" t="s">
        <v>45</v>
      </c>
    </row>
    <row r="1451" spans="1:31" x14ac:dyDescent="0.3">
      <c r="A1451" s="3" t="s">
        <v>3052</v>
      </c>
      <c r="B1451" s="3" t="s">
        <v>3053</v>
      </c>
      <c r="C1451" s="3" t="s">
        <v>1857</v>
      </c>
      <c r="D1451" s="53">
        <v>4500000</v>
      </c>
      <c r="E1451" s="53">
        <v>4500000</v>
      </c>
      <c r="F1451" s="53">
        <v>1187439.99</v>
      </c>
      <c r="G1451" s="53">
        <v>-104478.01</v>
      </c>
      <c r="H1451" s="53">
        <v>-104478.01</v>
      </c>
      <c r="I1451" s="53">
        <v>2850603.67</v>
      </c>
      <c r="J1451" s="53">
        <v>63.346748222222217</v>
      </c>
      <c r="K1451" s="53">
        <v>0</v>
      </c>
      <c r="L1451" s="53">
        <v>0</v>
      </c>
      <c r="M1451" s="53">
        <v>0</v>
      </c>
      <c r="N1451" s="53">
        <v>2955081.68</v>
      </c>
      <c r="O1451" s="53">
        <v>4038043.66</v>
      </c>
      <c r="P1451" s="53">
        <v>0</v>
      </c>
      <c r="Q1451" s="53">
        <v>0</v>
      </c>
      <c r="R1451" s="53">
        <v>0</v>
      </c>
      <c r="S1451" s="3" t="s">
        <v>2156</v>
      </c>
      <c r="T1451" s="3" t="s">
        <v>100</v>
      </c>
      <c r="U1451" s="3" t="s">
        <v>101</v>
      </c>
      <c r="V1451" s="3" t="s">
        <v>100</v>
      </c>
      <c r="W1451" s="3" t="s">
        <v>33</v>
      </c>
      <c r="X1451" s="3" t="s">
        <v>102</v>
      </c>
      <c r="Y1451" s="3" t="s">
        <v>35</v>
      </c>
      <c r="Z1451" s="54">
        <v>45625</v>
      </c>
      <c r="AA1451" s="54">
        <v>45961</v>
      </c>
      <c r="AB1451" s="3" t="s">
        <v>36</v>
      </c>
      <c r="AC1451" s="53">
        <v>4500000</v>
      </c>
      <c r="AD1451" s="3" t="s">
        <v>101</v>
      </c>
      <c r="AE1451" s="3" t="s">
        <v>45</v>
      </c>
    </row>
    <row r="1452" spans="1:31" x14ac:dyDescent="0.3">
      <c r="A1452" s="3" t="s">
        <v>3054</v>
      </c>
      <c r="B1452" s="3" t="s">
        <v>3055</v>
      </c>
      <c r="C1452" s="3" t="s">
        <v>1853</v>
      </c>
      <c r="D1452" s="53">
        <v>9000000</v>
      </c>
      <c r="E1452" s="53">
        <v>9000000</v>
      </c>
      <c r="F1452" s="53">
        <v>117442.24000000001</v>
      </c>
      <c r="G1452" s="53">
        <v>0</v>
      </c>
      <c r="H1452" s="53">
        <v>0</v>
      </c>
      <c r="I1452" s="53">
        <v>8248455.4900000002</v>
      </c>
      <c r="J1452" s="53">
        <v>91.649505444444443</v>
      </c>
      <c r="K1452" s="53">
        <v>0</v>
      </c>
      <c r="L1452" s="53">
        <v>0</v>
      </c>
      <c r="M1452" s="53">
        <v>8248454.6799999997</v>
      </c>
      <c r="N1452" s="53">
        <v>0.81</v>
      </c>
      <c r="O1452" s="53">
        <v>8365897.7300000004</v>
      </c>
      <c r="P1452" s="53">
        <v>0</v>
      </c>
      <c r="Q1452" s="53">
        <v>0</v>
      </c>
      <c r="R1452" s="53">
        <v>0</v>
      </c>
      <c r="S1452" s="3" t="s">
        <v>391</v>
      </c>
      <c r="T1452" s="3" t="s">
        <v>31</v>
      </c>
      <c r="U1452" s="3" t="s">
        <v>32</v>
      </c>
      <c r="V1452" s="3" t="s">
        <v>31</v>
      </c>
      <c r="W1452" s="3" t="s">
        <v>33</v>
      </c>
      <c r="X1452" s="3" t="s">
        <v>34</v>
      </c>
      <c r="Y1452" s="3" t="s">
        <v>35</v>
      </c>
      <c r="Z1452" s="54">
        <v>45625</v>
      </c>
      <c r="AA1452" s="54">
        <v>46112</v>
      </c>
      <c r="AB1452" s="3" t="s">
        <v>36</v>
      </c>
      <c r="AC1452" s="53">
        <v>9000000</v>
      </c>
      <c r="AD1452" s="3" t="s">
        <v>32</v>
      </c>
      <c r="AE1452" s="3" t="s">
        <v>45</v>
      </c>
    </row>
    <row r="1453" spans="1:31" x14ac:dyDescent="0.3">
      <c r="A1453" s="3" t="s">
        <v>3060</v>
      </c>
      <c r="B1453" s="3" t="s">
        <v>3061</v>
      </c>
      <c r="C1453" s="3" t="s">
        <v>1853</v>
      </c>
      <c r="D1453" s="53">
        <v>770000</v>
      </c>
      <c r="E1453" s="53">
        <v>770000</v>
      </c>
      <c r="F1453" s="53">
        <v>0</v>
      </c>
      <c r="G1453" s="53">
        <v>0</v>
      </c>
      <c r="H1453" s="53">
        <v>0</v>
      </c>
      <c r="I1453" s="53">
        <v>748782.78</v>
      </c>
      <c r="J1453" s="53">
        <v>97.244516883116887</v>
      </c>
      <c r="K1453" s="53">
        <v>0</v>
      </c>
      <c r="L1453" s="53">
        <v>0</v>
      </c>
      <c r="M1453" s="53">
        <v>748782.78</v>
      </c>
      <c r="N1453" s="53">
        <v>0</v>
      </c>
      <c r="O1453" s="53">
        <v>748782.78</v>
      </c>
      <c r="P1453" s="53">
        <v>0</v>
      </c>
      <c r="Q1453" s="53">
        <v>0</v>
      </c>
      <c r="R1453" s="53">
        <v>0</v>
      </c>
      <c r="S1453" s="3" t="s">
        <v>391</v>
      </c>
      <c r="T1453" s="3" t="s">
        <v>31</v>
      </c>
      <c r="U1453" s="3" t="s">
        <v>32</v>
      </c>
      <c r="V1453" s="3" t="s">
        <v>31</v>
      </c>
      <c r="W1453" s="3" t="s">
        <v>33</v>
      </c>
      <c r="X1453" s="3" t="s">
        <v>34</v>
      </c>
      <c r="Y1453" s="3" t="s">
        <v>35</v>
      </c>
      <c r="Z1453" s="54">
        <v>45625</v>
      </c>
      <c r="AA1453" s="54">
        <v>46112</v>
      </c>
      <c r="AB1453" s="3" t="s">
        <v>36</v>
      </c>
      <c r="AC1453" s="53">
        <v>770000</v>
      </c>
      <c r="AD1453" s="3" t="s">
        <v>32</v>
      </c>
      <c r="AE1453" s="3" t="s">
        <v>45</v>
      </c>
    </row>
    <row r="1454" spans="1:31" x14ac:dyDescent="0.3">
      <c r="A1454" s="3" t="s">
        <v>3072</v>
      </c>
      <c r="B1454" s="3" t="s">
        <v>3073</v>
      </c>
      <c r="C1454" s="3" t="s">
        <v>1855</v>
      </c>
      <c r="D1454" s="53">
        <v>490000</v>
      </c>
      <c r="E1454" s="53">
        <v>490000</v>
      </c>
      <c r="F1454" s="53">
        <v>0</v>
      </c>
      <c r="G1454" s="53">
        <v>0</v>
      </c>
      <c r="H1454" s="53">
        <v>0</v>
      </c>
      <c r="I1454" s="53">
        <v>0</v>
      </c>
      <c r="J1454" s="53">
        <v>0</v>
      </c>
      <c r="K1454" s="53">
        <v>0</v>
      </c>
      <c r="L1454" s="53">
        <v>0</v>
      </c>
      <c r="M1454" s="53">
        <v>0</v>
      </c>
      <c r="N1454" s="53">
        <v>0</v>
      </c>
      <c r="O1454" s="53">
        <v>0</v>
      </c>
      <c r="P1454" s="53">
        <v>0</v>
      </c>
      <c r="Q1454" s="53">
        <v>0</v>
      </c>
      <c r="R1454" s="53">
        <v>0</v>
      </c>
      <c r="S1454" s="3" t="s">
        <v>2949</v>
      </c>
      <c r="T1454" s="3" t="s">
        <v>57</v>
      </c>
      <c r="U1454" s="3" t="s">
        <v>58</v>
      </c>
      <c r="V1454" s="3" t="s">
        <v>57</v>
      </c>
      <c r="W1454" s="3" t="s">
        <v>33</v>
      </c>
      <c r="X1454" s="3" t="s">
        <v>59</v>
      </c>
      <c r="Y1454" s="3" t="s">
        <v>44</v>
      </c>
      <c r="Z1454" s="54">
        <v>45625</v>
      </c>
      <c r="AA1454" s="54">
        <v>46387</v>
      </c>
      <c r="AB1454" s="3" t="s">
        <v>36</v>
      </c>
      <c r="AC1454" s="53">
        <v>490000</v>
      </c>
      <c r="AD1454" s="3" t="s">
        <v>58</v>
      </c>
      <c r="AE1454" s="3" t="s">
        <v>45</v>
      </c>
    </row>
    <row r="1455" spans="1:31" x14ac:dyDescent="0.3">
      <c r="A1455" s="3" t="s">
        <v>3066</v>
      </c>
      <c r="B1455" s="3" t="s">
        <v>3067</v>
      </c>
      <c r="C1455" s="3" t="s">
        <v>1859</v>
      </c>
      <c r="D1455" s="53">
        <v>6500000</v>
      </c>
      <c r="E1455" s="53">
        <v>6500000</v>
      </c>
      <c r="F1455" s="53">
        <v>0</v>
      </c>
      <c r="G1455" s="53">
        <v>-0.03</v>
      </c>
      <c r="H1455" s="53">
        <v>-0.03</v>
      </c>
      <c r="I1455" s="53">
        <v>5239760.04</v>
      </c>
      <c r="J1455" s="53">
        <v>80.61169292307693</v>
      </c>
      <c r="K1455" s="53">
        <v>0</v>
      </c>
      <c r="L1455" s="53">
        <v>0</v>
      </c>
      <c r="M1455" s="53">
        <v>5239760.07</v>
      </c>
      <c r="N1455" s="53">
        <v>0</v>
      </c>
      <c r="O1455" s="53">
        <v>5239760.04</v>
      </c>
      <c r="P1455" s="53">
        <v>0</v>
      </c>
      <c r="Q1455" s="53">
        <v>0</v>
      </c>
      <c r="R1455" s="53">
        <v>0</v>
      </c>
      <c r="S1455" s="3" t="s">
        <v>1355</v>
      </c>
      <c r="T1455" s="3" t="s">
        <v>162</v>
      </c>
      <c r="U1455" s="3" t="s">
        <v>163</v>
      </c>
      <c r="V1455" s="3" t="s">
        <v>162</v>
      </c>
      <c r="W1455" s="3" t="s">
        <v>33</v>
      </c>
      <c r="X1455" s="3" t="s">
        <v>164</v>
      </c>
      <c r="Y1455" s="3" t="s">
        <v>35</v>
      </c>
      <c r="Z1455" s="54">
        <v>45383</v>
      </c>
      <c r="AA1455" s="54">
        <v>45991</v>
      </c>
      <c r="AB1455" s="3" t="s">
        <v>36</v>
      </c>
      <c r="AC1455" s="53">
        <v>6500000</v>
      </c>
      <c r="AD1455" s="3" t="s">
        <v>163</v>
      </c>
      <c r="AE1455" s="3" t="s">
        <v>45</v>
      </c>
    </row>
    <row r="1456" spans="1:31" x14ac:dyDescent="0.3">
      <c r="A1456" s="3" t="s">
        <v>3058</v>
      </c>
      <c r="B1456" s="3" t="s">
        <v>3059</v>
      </c>
      <c r="C1456" s="3" t="s">
        <v>1860</v>
      </c>
      <c r="D1456" s="53">
        <v>14700000</v>
      </c>
      <c r="E1456" s="53">
        <v>14700000</v>
      </c>
      <c r="F1456" s="53">
        <v>407282.14</v>
      </c>
      <c r="G1456" s="53">
        <v>159663.48000000001</v>
      </c>
      <c r="H1456" s="53">
        <v>159663.48000000001</v>
      </c>
      <c r="I1456" s="53">
        <v>11714836.23</v>
      </c>
      <c r="J1456" s="53">
        <v>79.692763469387756</v>
      </c>
      <c r="K1456" s="53">
        <v>0</v>
      </c>
      <c r="L1456" s="53">
        <v>0</v>
      </c>
      <c r="M1456" s="53">
        <v>11555172.75</v>
      </c>
      <c r="N1456" s="53">
        <v>0</v>
      </c>
      <c r="O1456" s="53">
        <v>12122118.369999999</v>
      </c>
      <c r="P1456" s="53">
        <v>0</v>
      </c>
      <c r="Q1456" s="53">
        <v>0</v>
      </c>
      <c r="R1456" s="53">
        <v>0</v>
      </c>
      <c r="S1456" s="3" t="s">
        <v>111</v>
      </c>
      <c r="T1456" s="3" t="s">
        <v>112</v>
      </c>
      <c r="U1456" s="3" t="s">
        <v>113</v>
      </c>
      <c r="V1456" s="3" t="s">
        <v>112</v>
      </c>
      <c r="W1456" s="3" t="s">
        <v>33</v>
      </c>
      <c r="X1456" s="3" t="s">
        <v>114</v>
      </c>
      <c r="Y1456" s="3" t="s">
        <v>35</v>
      </c>
      <c r="Z1456" s="54">
        <v>45626</v>
      </c>
      <c r="AA1456" s="54">
        <v>46112</v>
      </c>
      <c r="AB1456" s="3" t="s">
        <v>36</v>
      </c>
      <c r="AC1456" s="53">
        <v>14700000</v>
      </c>
      <c r="AD1456" s="3" t="s">
        <v>113</v>
      </c>
      <c r="AE1456" s="3" t="s">
        <v>45</v>
      </c>
    </row>
    <row r="1457" spans="1:31" x14ac:dyDescent="0.3">
      <c r="A1457" s="3" t="s">
        <v>3056</v>
      </c>
      <c r="B1457" s="3" t="s">
        <v>3057</v>
      </c>
      <c r="C1457" s="3" t="s">
        <v>1854</v>
      </c>
      <c r="D1457" s="53">
        <v>12100000</v>
      </c>
      <c r="E1457" s="53">
        <v>12100000</v>
      </c>
      <c r="F1457" s="53">
        <v>976793.55</v>
      </c>
      <c r="G1457" s="53">
        <v>0</v>
      </c>
      <c r="H1457" s="53">
        <v>0</v>
      </c>
      <c r="I1457" s="53">
        <v>8988475.5199999996</v>
      </c>
      <c r="J1457" s="53">
        <v>74.284921652892564</v>
      </c>
      <c r="K1457" s="53">
        <v>0</v>
      </c>
      <c r="L1457" s="53">
        <v>0</v>
      </c>
      <c r="M1457" s="53">
        <v>8988475.5299999993</v>
      </c>
      <c r="N1457" s="53">
        <v>-0.01</v>
      </c>
      <c r="O1457" s="53">
        <v>9965269.0700000003</v>
      </c>
      <c r="P1457" s="53">
        <v>0</v>
      </c>
      <c r="Q1457" s="53">
        <v>0</v>
      </c>
      <c r="R1457" s="53">
        <v>0</v>
      </c>
      <c r="S1457" s="3" t="s">
        <v>72</v>
      </c>
      <c r="T1457" s="3" t="s">
        <v>41</v>
      </c>
      <c r="U1457" s="3" t="s">
        <v>42</v>
      </c>
      <c r="V1457" s="3" t="s">
        <v>41</v>
      </c>
      <c r="W1457" s="3" t="s">
        <v>33</v>
      </c>
      <c r="X1457" s="3" t="s">
        <v>43</v>
      </c>
      <c r="Y1457" s="3" t="s">
        <v>35</v>
      </c>
      <c r="Z1457" s="54">
        <v>45626</v>
      </c>
      <c r="AA1457" s="54">
        <v>45991</v>
      </c>
      <c r="AB1457" s="3" t="s">
        <v>36</v>
      </c>
      <c r="AC1457" s="53">
        <v>12100000</v>
      </c>
      <c r="AD1457" s="3" t="s">
        <v>42</v>
      </c>
      <c r="AE1457" s="3" t="s">
        <v>45</v>
      </c>
    </row>
    <row r="1458" spans="1:31" x14ac:dyDescent="0.3">
      <c r="A1458" s="3" t="s">
        <v>3064</v>
      </c>
      <c r="B1458" s="3" t="s">
        <v>3065</v>
      </c>
      <c r="C1458" s="3" t="s">
        <v>1857</v>
      </c>
      <c r="D1458" s="53">
        <v>2000000</v>
      </c>
      <c r="E1458" s="53">
        <v>2000000</v>
      </c>
      <c r="F1458" s="53">
        <v>83041.899999999994</v>
      </c>
      <c r="G1458" s="53">
        <v>0</v>
      </c>
      <c r="H1458" s="53">
        <v>0</v>
      </c>
      <c r="I1458" s="53">
        <v>1878381.22</v>
      </c>
      <c r="J1458" s="53">
        <v>93.919060999999999</v>
      </c>
      <c r="K1458" s="53">
        <v>0</v>
      </c>
      <c r="L1458" s="53">
        <v>0</v>
      </c>
      <c r="M1458" s="53">
        <v>1878381.22</v>
      </c>
      <c r="N1458" s="53">
        <v>0</v>
      </c>
      <c r="O1458" s="53">
        <v>1961423.12</v>
      </c>
      <c r="P1458" s="53">
        <v>0</v>
      </c>
      <c r="Q1458" s="53">
        <v>0</v>
      </c>
      <c r="R1458" s="53">
        <v>0</v>
      </c>
      <c r="S1458" s="3" t="s">
        <v>2156</v>
      </c>
      <c r="T1458" s="3" t="s">
        <v>100</v>
      </c>
      <c r="U1458" s="3" t="s">
        <v>101</v>
      </c>
      <c r="V1458" s="3" t="s">
        <v>100</v>
      </c>
      <c r="W1458" s="3" t="s">
        <v>33</v>
      </c>
      <c r="X1458" s="3" t="s">
        <v>102</v>
      </c>
      <c r="Y1458" s="3" t="s">
        <v>86</v>
      </c>
      <c r="Z1458" s="54">
        <v>45626</v>
      </c>
      <c r="AA1458" s="54">
        <v>45869</v>
      </c>
      <c r="AB1458" s="3" t="s">
        <v>36</v>
      </c>
      <c r="AC1458" s="53">
        <v>2000000</v>
      </c>
      <c r="AD1458" s="3" t="s">
        <v>101</v>
      </c>
      <c r="AE1458" s="3" t="s">
        <v>45</v>
      </c>
    </row>
    <row r="1459" spans="1:31" x14ac:dyDescent="0.3">
      <c r="A1459" s="3" t="s">
        <v>3068</v>
      </c>
      <c r="B1459" s="3" t="s">
        <v>3069</v>
      </c>
      <c r="C1459" s="3" t="s">
        <v>1855</v>
      </c>
      <c r="D1459" s="53">
        <v>12000000</v>
      </c>
      <c r="E1459" s="53">
        <v>12000000</v>
      </c>
      <c r="F1459" s="53">
        <v>857655.15</v>
      </c>
      <c r="G1459" s="53">
        <v>0</v>
      </c>
      <c r="H1459" s="53">
        <v>0</v>
      </c>
      <c r="I1459" s="53">
        <v>9215313.4600000009</v>
      </c>
      <c r="J1459" s="53">
        <v>76.794278833333337</v>
      </c>
      <c r="K1459" s="53">
        <v>0</v>
      </c>
      <c r="L1459" s="53">
        <v>0</v>
      </c>
      <c r="M1459" s="53">
        <v>9215313.4600000009</v>
      </c>
      <c r="N1459" s="53">
        <v>0</v>
      </c>
      <c r="O1459" s="53">
        <v>10072968.609999999</v>
      </c>
      <c r="P1459" s="53">
        <v>0</v>
      </c>
      <c r="Q1459" s="53">
        <v>0</v>
      </c>
      <c r="R1459" s="53">
        <v>0</v>
      </c>
      <c r="S1459" s="3" t="s">
        <v>286</v>
      </c>
      <c r="T1459" s="3" t="s">
        <v>57</v>
      </c>
      <c r="U1459" s="3" t="s">
        <v>58</v>
      </c>
      <c r="V1459" s="3" t="s">
        <v>57</v>
      </c>
      <c r="W1459" s="3" t="s">
        <v>33</v>
      </c>
      <c r="X1459" s="3" t="s">
        <v>59</v>
      </c>
      <c r="Y1459" s="3" t="s">
        <v>35</v>
      </c>
      <c r="Z1459" s="54">
        <v>45626</v>
      </c>
      <c r="AA1459" s="54">
        <v>46112</v>
      </c>
      <c r="AB1459" s="3" t="s">
        <v>36</v>
      </c>
      <c r="AC1459" s="53">
        <v>12000000</v>
      </c>
      <c r="AD1459" s="3" t="s">
        <v>58</v>
      </c>
      <c r="AE1459" s="3" t="s">
        <v>45</v>
      </c>
    </row>
    <row r="1460" spans="1:31" x14ac:dyDescent="0.3">
      <c r="A1460" s="3" t="s">
        <v>3062</v>
      </c>
      <c r="B1460" s="3" t="s">
        <v>3063</v>
      </c>
      <c r="C1460" s="3" t="s">
        <v>1859</v>
      </c>
      <c r="D1460" s="53">
        <v>500000</v>
      </c>
      <c r="E1460" s="53">
        <v>500000</v>
      </c>
      <c r="F1460" s="53">
        <v>0</v>
      </c>
      <c r="G1460" s="53">
        <v>0</v>
      </c>
      <c r="H1460" s="53">
        <v>0</v>
      </c>
      <c r="I1460" s="53">
        <v>110464.16</v>
      </c>
      <c r="J1460" s="53">
        <v>22.092832000000001</v>
      </c>
      <c r="K1460" s="53">
        <v>0</v>
      </c>
      <c r="L1460" s="53">
        <v>0</v>
      </c>
      <c r="M1460" s="53">
        <v>110464.16</v>
      </c>
      <c r="N1460" s="53">
        <v>0</v>
      </c>
      <c r="O1460" s="53">
        <v>110464.16</v>
      </c>
      <c r="P1460" s="53">
        <v>0</v>
      </c>
      <c r="Q1460" s="53">
        <v>0</v>
      </c>
      <c r="R1460" s="53">
        <v>0</v>
      </c>
      <c r="S1460" s="3" t="s">
        <v>1355</v>
      </c>
      <c r="T1460" s="3" t="s">
        <v>162</v>
      </c>
      <c r="U1460" s="3" t="s">
        <v>163</v>
      </c>
      <c r="V1460" s="3" t="s">
        <v>162</v>
      </c>
      <c r="W1460" s="3" t="s">
        <v>33</v>
      </c>
      <c r="X1460" s="3" t="s">
        <v>164</v>
      </c>
      <c r="Y1460" s="3" t="s">
        <v>86</v>
      </c>
      <c r="Z1460" s="54">
        <v>45383</v>
      </c>
      <c r="AA1460" s="54">
        <v>45747</v>
      </c>
      <c r="AB1460" s="3" t="s">
        <v>36</v>
      </c>
      <c r="AC1460" s="53">
        <v>500000</v>
      </c>
      <c r="AD1460" s="3" t="s">
        <v>163</v>
      </c>
      <c r="AE1460" s="3" t="s">
        <v>37</v>
      </c>
    </row>
    <row r="1461" spans="1:31" x14ac:dyDescent="0.3">
      <c r="A1461" s="3" t="s">
        <v>3077</v>
      </c>
      <c r="B1461" s="3" t="s">
        <v>3078</v>
      </c>
      <c r="C1461" s="3" t="s">
        <v>1858</v>
      </c>
      <c r="D1461" s="53">
        <v>2000000</v>
      </c>
      <c r="E1461" s="53">
        <v>2000000</v>
      </c>
      <c r="F1461" s="53">
        <v>175889.64</v>
      </c>
      <c r="G1461" s="53">
        <v>0</v>
      </c>
      <c r="H1461" s="53">
        <v>0</v>
      </c>
      <c r="I1461" s="53">
        <v>1619637.54</v>
      </c>
      <c r="J1461" s="53">
        <v>80.981876999999997</v>
      </c>
      <c r="K1461" s="53">
        <v>0</v>
      </c>
      <c r="L1461" s="53">
        <v>0</v>
      </c>
      <c r="M1461" s="53">
        <v>1412027.68</v>
      </c>
      <c r="N1461" s="53">
        <v>207609.86</v>
      </c>
      <c r="O1461" s="53">
        <v>1795527.18</v>
      </c>
      <c r="P1461" s="53">
        <v>0</v>
      </c>
      <c r="Q1461" s="53">
        <v>0</v>
      </c>
      <c r="R1461" s="53">
        <v>0</v>
      </c>
      <c r="S1461" s="3" t="s">
        <v>1231</v>
      </c>
      <c r="T1461" s="3" t="s">
        <v>51</v>
      </c>
      <c r="U1461" s="3" t="s">
        <v>52</v>
      </c>
      <c r="V1461" s="3" t="s">
        <v>51</v>
      </c>
      <c r="W1461" s="3" t="s">
        <v>33</v>
      </c>
      <c r="X1461" s="3" t="s">
        <v>53</v>
      </c>
      <c r="Y1461" s="3" t="s">
        <v>35</v>
      </c>
      <c r="Z1461" s="54">
        <v>45383</v>
      </c>
      <c r="AA1461" s="54">
        <v>46112</v>
      </c>
      <c r="AB1461" s="3" t="s">
        <v>36</v>
      </c>
      <c r="AC1461" s="53">
        <v>2000000</v>
      </c>
      <c r="AD1461" s="3" t="s">
        <v>52</v>
      </c>
      <c r="AE1461" s="3" t="s">
        <v>45</v>
      </c>
    </row>
    <row r="1462" spans="1:31" x14ac:dyDescent="0.3">
      <c r="A1462" s="3" t="s">
        <v>3074</v>
      </c>
      <c r="B1462" s="3" t="s">
        <v>3075</v>
      </c>
      <c r="C1462" s="3" t="s">
        <v>1856</v>
      </c>
      <c r="D1462" s="53">
        <v>3000000</v>
      </c>
      <c r="E1462" s="53">
        <v>3000000</v>
      </c>
      <c r="F1462" s="53">
        <v>0</v>
      </c>
      <c r="G1462" s="53">
        <v>0</v>
      </c>
      <c r="H1462" s="53">
        <v>0</v>
      </c>
      <c r="I1462" s="53">
        <v>2990415.82</v>
      </c>
      <c r="J1462" s="53">
        <v>99.68052733333333</v>
      </c>
      <c r="K1462" s="53">
        <v>0</v>
      </c>
      <c r="L1462" s="53">
        <v>0</v>
      </c>
      <c r="M1462" s="53">
        <v>2990415.82</v>
      </c>
      <c r="N1462" s="53">
        <v>0</v>
      </c>
      <c r="O1462" s="53">
        <v>2990415.82</v>
      </c>
      <c r="P1462" s="53">
        <v>0</v>
      </c>
      <c r="Q1462" s="53">
        <v>0</v>
      </c>
      <c r="R1462" s="53">
        <v>0</v>
      </c>
      <c r="S1462" s="3" t="s">
        <v>3017</v>
      </c>
      <c r="T1462" s="3" t="s">
        <v>76</v>
      </c>
      <c r="U1462" s="3" t="s">
        <v>77</v>
      </c>
      <c r="V1462" s="3" t="s">
        <v>76</v>
      </c>
      <c r="W1462" s="3" t="s">
        <v>33</v>
      </c>
      <c r="X1462" s="3" t="s">
        <v>78</v>
      </c>
      <c r="Y1462" s="3" t="s">
        <v>35</v>
      </c>
      <c r="Z1462" s="54">
        <v>45626</v>
      </c>
      <c r="AA1462" s="54">
        <v>46112</v>
      </c>
      <c r="AB1462" s="3" t="s">
        <v>36</v>
      </c>
      <c r="AC1462" s="53">
        <v>3000000</v>
      </c>
      <c r="AD1462" s="3" t="s">
        <v>77</v>
      </c>
      <c r="AE1462" s="3" t="s">
        <v>45</v>
      </c>
    </row>
    <row r="1463" spans="1:31" x14ac:dyDescent="0.3">
      <c r="A1463" s="3" t="s">
        <v>3079</v>
      </c>
      <c r="B1463" s="3" t="s">
        <v>3080</v>
      </c>
      <c r="C1463" s="3" t="s">
        <v>1855</v>
      </c>
      <c r="D1463" s="53">
        <v>3200000</v>
      </c>
      <c r="E1463" s="53">
        <v>3200000</v>
      </c>
      <c r="F1463" s="53">
        <v>179720.51</v>
      </c>
      <c r="G1463" s="53">
        <v>0</v>
      </c>
      <c r="H1463" s="53">
        <v>0</v>
      </c>
      <c r="I1463" s="53">
        <v>1326160.3</v>
      </c>
      <c r="J1463" s="53">
        <v>41.442509375</v>
      </c>
      <c r="K1463" s="53">
        <v>0</v>
      </c>
      <c r="L1463" s="53">
        <v>0</v>
      </c>
      <c r="M1463" s="53">
        <v>0</v>
      </c>
      <c r="N1463" s="53">
        <v>1326160.3</v>
      </c>
      <c r="O1463" s="53">
        <v>1505880.81</v>
      </c>
      <c r="P1463" s="53">
        <v>0</v>
      </c>
      <c r="Q1463" s="53">
        <v>0</v>
      </c>
      <c r="R1463" s="53">
        <v>0</v>
      </c>
      <c r="S1463" s="3" t="s">
        <v>286</v>
      </c>
      <c r="T1463" s="3" t="s">
        <v>57</v>
      </c>
      <c r="U1463" s="3" t="s">
        <v>58</v>
      </c>
      <c r="V1463" s="3" t="s">
        <v>57</v>
      </c>
      <c r="W1463" s="3" t="s">
        <v>33</v>
      </c>
      <c r="X1463" s="3" t="s">
        <v>59</v>
      </c>
      <c r="Y1463" s="3" t="s">
        <v>35</v>
      </c>
      <c r="Z1463" s="54">
        <v>45629</v>
      </c>
      <c r="AA1463" s="54">
        <v>46112</v>
      </c>
      <c r="AB1463" s="3" t="s">
        <v>36</v>
      </c>
      <c r="AC1463" s="53">
        <v>3200000</v>
      </c>
      <c r="AD1463" s="3" t="s">
        <v>58</v>
      </c>
      <c r="AE1463" s="3" t="s">
        <v>45</v>
      </c>
    </row>
    <row r="1464" spans="1:31" x14ac:dyDescent="0.3">
      <c r="A1464" s="3" t="s">
        <v>3083</v>
      </c>
      <c r="B1464" s="3" t="s">
        <v>3084</v>
      </c>
      <c r="C1464" s="3" t="s">
        <v>1858</v>
      </c>
      <c r="D1464" s="53">
        <v>2600000</v>
      </c>
      <c r="E1464" s="53">
        <v>2600000</v>
      </c>
      <c r="F1464" s="53">
        <v>558306.06999999995</v>
      </c>
      <c r="G1464" s="53">
        <v>0</v>
      </c>
      <c r="H1464" s="53">
        <v>0</v>
      </c>
      <c r="I1464" s="53">
        <v>1389645.78</v>
      </c>
      <c r="J1464" s="53">
        <v>53.447914615384619</v>
      </c>
      <c r="K1464" s="53">
        <v>0</v>
      </c>
      <c r="L1464" s="53">
        <v>0</v>
      </c>
      <c r="M1464" s="53">
        <v>1277268.8400000001</v>
      </c>
      <c r="N1464" s="53">
        <v>112376.94</v>
      </c>
      <c r="O1464" s="53">
        <v>1947951.85</v>
      </c>
      <c r="P1464" s="53">
        <v>0</v>
      </c>
      <c r="Q1464" s="53">
        <v>0</v>
      </c>
      <c r="R1464" s="53">
        <v>0</v>
      </c>
      <c r="S1464" s="3" t="s">
        <v>1231</v>
      </c>
      <c r="T1464" s="3" t="s">
        <v>51</v>
      </c>
      <c r="U1464" s="3" t="s">
        <v>52</v>
      </c>
      <c r="V1464" s="3" t="s">
        <v>51</v>
      </c>
      <c r="W1464" s="3" t="s">
        <v>33</v>
      </c>
      <c r="X1464" s="3" t="s">
        <v>53</v>
      </c>
      <c r="Y1464" s="3" t="s">
        <v>35</v>
      </c>
      <c r="Z1464" s="54">
        <v>45631</v>
      </c>
      <c r="AA1464" s="54">
        <v>46112</v>
      </c>
      <c r="AB1464" s="3" t="s">
        <v>36</v>
      </c>
      <c r="AC1464" s="53">
        <v>2600000</v>
      </c>
      <c r="AD1464" s="3" t="s">
        <v>52</v>
      </c>
      <c r="AE1464" s="3" t="s">
        <v>45</v>
      </c>
    </row>
    <row r="1465" spans="1:31" x14ac:dyDescent="0.3">
      <c r="A1465" s="3" t="s">
        <v>3086</v>
      </c>
      <c r="B1465" s="3" t="s">
        <v>3087</v>
      </c>
      <c r="C1465" s="3" t="s">
        <v>1856</v>
      </c>
      <c r="D1465" s="53">
        <v>2900000</v>
      </c>
      <c r="E1465" s="53">
        <v>2900000</v>
      </c>
      <c r="F1465" s="53">
        <v>0</v>
      </c>
      <c r="G1465" s="53">
        <v>0.05</v>
      </c>
      <c r="H1465" s="53">
        <v>0.05</v>
      </c>
      <c r="I1465" s="53">
        <v>2899602.42</v>
      </c>
      <c r="J1465" s="53">
        <v>99.98629034482758</v>
      </c>
      <c r="K1465" s="53">
        <v>0</v>
      </c>
      <c r="L1465" s="53">
        <v>0</v>
      </c>
      <c r="M1465" s="53">
        <v>2889417.67</v>
      </c>
      <c r="N1465" s="53">
        <v>10184.700000000001</v>
      </c>
      <c r="O1465" s="53">
        <v>2899602.42</v>
      </c>
      <c r="P1465" s="53">
        <v>0</v>
      </c>
      <c r="Q1465" s="53">
        <v>0</v>
      </c>
      <c r="R1465" s="53">
        <v>0</v>
      </c>
      <c r="S1465" s="3" t="s">
        <v>3017</v>
      </c>
      <c r="T1465" s="3" t="s">
        <v>76</v>
      </c>
      <c r="U1465" s="3" t="s">
        <v>77</v>
      </c>
      <c r="V1465" s="3" t="s">
        <v>76</v>
      </c>
      <c r="W1465" s="3" t="s">
        <v>33</v>
      </c>
      <c r="X1465" s="3" t="s">
        <v>78</v>
      </c>
      <c r="Y1465" s="3" t="s">
        <v>86</v>
      </c>
      <c r="Z1465" s="54">
        <v>45631</v>
      </c>
      <c r="AA1465" s="54">
        <v>46112</v>
      </c>
      <c r="AB1465" s="3" t="s">
        <v>36</v>
      </c>
      <c r="AC1465" s="53">
        <v>2900000</v>
      </c>
      <c r="AD1465" s="3" t="s">
        <v>77</v>
      </c>
      <c r="AE1465" s="3" t="s">
        <v>45</v>
      </c>
    </row>
    <row r="1466" spans="1:31" x14ac:dyDescent="0.3">
      <c r="A1466" s="3" t="s">
        <v>3090</v>
      </c>
      <c r="B1466" s="3" t="s">
        <v>3091</v>
      </c>
      <c r="C1466" s="3" t="s">
        <v>1853</v>
      </c>
      <c r="D1466" s="53">
        <v>2635000</v>
      </c>
      <c r="E1466" s="53">
        <v>2635000</v>
      </c>
      <c r="F1466" s="53">
        <v>0</v>
      </c>
      <c r="G1466" s="53">
        <v>0</v>
      </c>
      <c r="H1466" s="53">
        <v>0</v>
      </c>
      <c r="I1466" s="53">
        <v>2496910.4900000002</v>
      </c>
      <c r="J1466" s="53">
        <v>94.759411385199243</v>
      </c>
      <c r="K1466" s="53">
        <v>0</v>
      </c>
      <c r="L1466" s="53">
        <v>0</v>
      </c>
      <c r="M1466" s="53">
        <v>0</v>
      </c>
      <c r="N1466" s="53">
        <v>2496910.4900000002</v>
      </c>
      <c r="O1466" s="53">
        <v>2496910.4900000002</v>
      </c>
      <c r="P1466" s="53">
        <v>0</v>
      </c>
      <c r="Q1466" s="53">
        <v>0</v>
      </c>
      <c r="R1466" s="53">
        <v>0</v>
      </c>
      <c r="S1466" s="3" t="s">
        <v>391</v>
      </c>
      <c r="T1466" s="3" t="s">
        <v>31</v>
      </c>
      <c r="U1466" s="3" t="s">
        <v>32</v>
      </c>
      <c r="V1466" s="3" t="s">
        <v>31</v>
      </c>
      <c r="W1466" s="3" t="s">
        <v>33</v>
      </c>
      <c r="X1466" s="3" t="s">
        <v>34</v>
      </c>
      <c r="Y1466" s="3" t="s">
        <v>35</v>
      </c>
      <c r="Z1466" s="54">
        <v>45637</v>
      </c>
      <c r="AA1466" s="54">
        <v>46112</v>
      </c>
      <c r="AB1466" s="3" t="s">
        <v>36</v>
      </c>
      <c r="AC1466" s="53">
        <v>2635000</v>
      </c>
      <c r="AD1466" s="3" t="s">
        <v>32</v>
      </c>
      <c r="AE1466" s="3" t="s">
        <v>45</v>
      </c>
    </row>
    <row r="1467" spans="1:31" x14ac:dyDescent="0.3">
      <c r="A1467" s="3" t="s">
        <v>3088</v>
      </c>
      <c r="B1467" s="3" t="s">
        <v>3089</v>
      </c>
      <c r="C1467" s="3" t="s">
        <v>1859</v>
      </c>
      <c r="D1467" s="53">
        <v>2000000</v>
      </c>
      <c r="E1467" s="53">
        <v>2000000</v>
      </c>
      <c r="F1467" s="53">
        <v>0</v>
      </c>
      <c r="G1467" s="53">
        <v>-0.01</v>
      </c>
      <c r="H1467" s="53">
        <v>-0.01</v>
      </c>
      <c r="I1467" s="53">
        <v>1645127.85</v>
      </c>
      <c r="J1467" s="53">
        <v>82.256392500000004</v>
      </c>
      <c r="K1467" s="53">
        <v>0</v>
      </c>
      <c r="L1467" s="53">
        <v>0</v>
      </c>
      <c r="M1467" s="53">
        <v>1645127.86</v>
      </c>
      <c r="N1467" s="53">
        <v>0</v>
      </c>
      <c r="O1467" s="53">
        <v>1645127.85</v>
      </c>
      <c r="P1467" s="53">
        <v>0</v>
      </c>
      <c r="Q1467" s="53">
        <v>0</v>
      </c>
      <c r="R1467" s="53">
        <v>0</v>
      </c>
      <c r="S1467" s="3" t="s">
        <v>1355</v>
      </c>
      <c r="T1467" s="3" t="s">
        <v>162</v>
      </c>
      <c r="U1467" s="3" t="s">
        <v>163</v>
      </c>
      <c r="V1467" s="3" t="s">
        <v>162</v>
      </c>
      <c r="W1467" s="3" t="s">
        <v>33</v>
      </c>
      <c r="X1467" s="3" t="s">
        <v>164</v>
      </c>
      <c r="Y1467" s="3" t="s">
        <v>35</v>
      </c>
      <c r="Z1467" s="54">
        <v>45383</v>
      </c>
      <c r="AA1467" s="54">
        <v>45991</v>
      </c>
      <c r="AB1467" s="3" t="s">
        <v>36</v>
      </c>
      <c r="AC1467" s="53">
        <v>2000000</v>
      </c>
      <c r="AD1467" s="3" t="s">
        <v>163</v>
      </c>
      <c r="AE1467" s="3" t="s">
        <v>2231</v>
      </c>
    </row>
    <row r="1468" spans="1:31" x14ac:dyDescent="0.3">
      <c r="A1468" s="3" t="s">
        <v>3095</v>
      </c>
      <c r="B1468" s="3" t="s">
        <v>3096</v>
      </c>
      <c r="C1468" s="3" t="s">
        <v>1857</v>
      </c>
      <c r="D1468" s="53">
        <v>3250000</v>
      </c>
      <c r="E1468" s="53">
        <v>3250000</v>
      </c>
      <c r="F1468" s="53">
        <v>125226.4</v>
      </c>
      <c r="G1468" s="53">
        <v>0</v>
      </c>
      <c r="H1468" s="53">
        <v>0</v>
      </c>
      <c r="I1468" s="53">
        <v>2609428.29</v>
      </c>
      <c r="J1468" s="53">
        <v>80.290101230769238</v>
      </c>
      <c r="K1468" s="53">
        <v>0</v>
      </c>
      <c r="L1468" s="53">
        <v>0</v>
      </c>
      <c r="M1468" s="53">
        <v>2609428.29</v>
      </c>
      <c r="N1468" s="53">
        <v>0</v>
      </c>
      <c r="O1468" s="53">
        <v>2734654.69</v>
      </c>
      <c r="P1468" s="53">
        <v>0</v>
      </c>
      <c r="Q1468" s="53">
        <v>0</v>
      </c>
      <c r="R1468" s="53">
        <v>0</v>
      </c>
      <c r="S1468" s="3" t="s">
        <v>2156</v>
      </c>
      <c r="T1468" s="3" t="s">
        <v>100</v>
      </c>
      <c r="U1468" s="3" t="s">
        <v>101</v>
      </c>
      <c r="V1468" s="3" t="s">
        <v>100</v>
      </c>
      <c r="W1468" s="3" t="s">
        <v>33</v>
      </c>
      <c r="X1468" s="3" t="s">
        <v>102</v>
      </c>
      <c r="Y1468" s="3" t="s">
        <v>83</v>
      </c>
      <c r="Z1468" s="54">
        <v>45638</v>
      </c>
      <c r="AA1468" s="54">
        <v>45820</v>
      </c>
      <c r="AB1468" s="3" t="s">
        <v>36</v>
      </c>
      <c r="AC1468" s="53">
        <v>3250000</v>
      </c>
      <c r="AD1468" s="3" t="s">
        <v>101</v>
      </c>
      <c r="AE1468" s="3" t="s">
        <v>45</v>
      </c>
    </row>
    <row r="1469" spans="1:31" x14ac:dyDescent="0.3">
      <c r="A1469" s="3" t="s">
        <v>3092</v>
      </c>
      <c r="B1469" s="3" t="s">
        <v>3093</v>
      </c>
      <c r="C1469" s="3" t="s">
        <v>1853</v>
      </c>
      <c r="D1469" s="53">
        <v>2200000</v>
      </c>
      <c r="E1469" s="53">
        <v>2200000</v>
      </c>
      <c r="F1469" s="53">
        <v>0</v>
      </c>
      <c r="G1469" s="53">
        <v>0</v>
      </c>
      <c r="H1469" s="53">
        <v>0</v>
      </c>
      <c r="I1469" s="53">
        <v>2187884.0299999998</v>
      </c>
      <c r="J1469" s="53">
        <v>99.449274090909086</v>
      </c>
      <c r="K1469" s="53">
        <v>0</v>
      </c>
      <c r="L1469" s="53">
        <v>0</v>
      </c>
      <c r="M1469" s="53">
        <v>2134156.79</v>
      </c>
      <c r="N1469" s="53">
        <v>53727.24</v>
      </c>
      <c r="O1469" s="53">
        <v>2187884.0299999998</v>
      </c>
      <c r="P1469" s="53">
        <v>0</v>
      </c>
      <c r="Q1469" s="53">
        <v>0</v>
      </c>
      <c r="R1469" s="53">
        <v>0</v>
      </c>
      <c r="S1469" s="3" t="s">
        <v>3094</v>
      </c>
      <c r="T1469" s="3" t="s">
        <v>31</v>
      </c>
      <c r="U1469" s="3" t="s">
        <v>32</v>
      </c>
      <c r="V1469" s="3" t="s">
        <v>31</v>
      </c>
      <c r="W1469" s="3" t="s">
        <v>33</v>
      </c>
      <c r="X1469" s="3" t="s">
        <v>34</v>
      </c>
      <c r="Y1469" s="3" t="s">
        <v>35</v>
      </c>
      <c r="Z1469" s="54">
        <v>45638</v>
      </c>
      <c r="AA1469" s="54">
        <v>46112</v>
      </c>
      <c r="AB1469" s="3" t="s">
        <v>36</v>
      </c>
      <c r="AC1469" s="53">
        <v>2200000</v>
      </c>
      <c r="AD1469" s="3" t="s">
        <v>32</v>
      </c>
      <c r="AE1469" s="3" t="s">
        <v>45</v>
      </c>
    </row>
    <row r="1470" spans="1:31" x14ac:dyDescent="0.3">
      <c r="A1470" s="3" t="s">
        <v>3097</v>
      </c>
      <c r="B1470" s="3" t="s">
        <v>3098</v>
      </c>
      <c r="C1470" s="3" t="s">
        <v>1859</v>
      </c>
      <c r="D1470" s="53">
        <v>10200000</v>
      </c>
      <c r="E1470" s="53">
        <v>10200000</v>
      </c>
      <c r="F1470" s="53">
        <v>0</v>
      </c>
      <c r="G1470" s="53">
        <v>0</v>
      </c>
      <c r="H1470" s="53">
        <v>0</v>
      </c>
      <c r="I1470" s="53">
        <v>6948830.3200000003</v>
      </c>
      <c r="J1470" s="53">
        <v>68.125787450980397</v>
      </c>
      <c r="K1470" s="53">
        <v>0</v>
      </c>
      <c r="L1470" s="53">
        <v>0</v>
      </c>
      <c r="M1470" s="53">
        <v>6948830.3099999996</v>
      </c>
      <c r="N1470" s="53">
        <v>0.01</v>
      </c>
      <c r="O1470" s="53">
        <v>6948830.3200000003</v>
      </c>
      <c r="P1470" s="53">
        <v>0</v>
      </c>
      <c r="Q1470" s="53">
        <v>0</v>
      </c>
      <c r="R1470" s="53">
        <v>0</v>
      </c>
      <c r="S1470" s="3" t="s">
        <v>1355</v>
      </c>
      <c r="T1470" s="3" t="s">
        <v>162</v>
      </c>
      <c r="U1470" s="3" t="s">
        <v>163</v>
      </c>
      <c r="V1470" s="3" t="s">
        <v>162</v>
      </c>
      <c r="W1470" s="3" t="s">
        <v>33</v>
      </c>
      <c r="X1470" s="3" t="s">
        <v>164</v>
      </c>
      <c r="Y1470" s="3" t="s">
        <v>35</v>
      </c>
      <c r="Z1470" s="54">
        <v>45383</v>
      </c>
      <c r="AA1470" s="54">
        <v>45930</v>
      </c>
      <c r="AB1470" s="3" t="s">
        <v>36</v>
      </c>
      <c r="AC1470" s="53">
        <v>10200000</v>
      </c>
      <c r="AD1470" s="3" t="s">
        <v>163</v>
      </c>
      <c r="AE1470" s="3" t="s">
        <v>45</v>
      </c>
    </row>
    <row r="1471" spans="1:31" x14ac:dyDescent="0.3">
      <c r="A1471" s="3" t="s">
        <v>3104</v>
      </c>
      <c r="B1471" s="3" t="s">
        <v>3105</v>
      </c>
      <c r="C1471" s="3" t="s">
        <v>1859</v>
      </c>
      <c r="D1471" s="53">
        <v>1000000</v>
      </c>
      <c r="E1471" s="53">
        <v>1000000</v>
      </c>
      <c r="F1471" s="53">
        <v>0</v>
      </c>
      <c r="G1471" s="53">
        <v>0</v>
      </c>
      <c r="H1471" s="53">
        <v>0</v>
      </c>
      <c r="I1471" s="53">
        <v>995379.19</v>
      </c>
      <c r="J1471" s="53">
        <v>99.537918999999988</v>
      </c>
      <c r="K1471" s="53">
        <v>0</v>
      </c>
      <c r="L1471" s="53">
        <v>0</v>
      </c>
      <c r="M1471" s="53">
        <v>995379.19</v>
      </c>
      <c r="N1471" s="53">
        <v>0</v>
      </c>
      <c r="O1471" s="53">
        <v>995379.19</v>
      </c>
      <c r="P1471" s="53">
        <v>0</v>
      </c>
      <c r="Q1471" s="53">
        <v>0</v>
      </c>
      <c r="R1471" s="53">
        <v>0</v>
      </c>
      <c r="S1471" s="3" t="s">
        <v>1355</v>
      </c>
      <c r="T1471" s="3" t="s">
        <v>162</v>
      </c>
      <c r="U1471" s="3" t="s">
        <v>163</v>
      </c>
      <c r="V1471" s="3" t="s">
        <v>162</v>
      </c>
      <c r="W1471" s="3" t="s">
        <v>33</v>
      </c>
      <c r="X1471" s="3" t="s">
        <v>164</v>
      </c>
      <c r="Y1471" s="3" t="s">
        <v>44</v>
      </c>
      <c r="Z1471" s="54">
        <v>45383</v>
      </c>
      <c r="AA1471" s="54">
        <v>46022</v>
      </c>
      <c r="AB1471" s="3" t="s">
        <v>36</v>
      </c>
      <c r="AC1471" s="53">
        <v>1000000</v>
      </c>
      <c r="AD1471" s="3" t="s">
        <v>163</v>
      </c>
      <c r="AE1471" s="3" t="s">
        <v>37</v>
      </c>
    </row>
    <row r="1472" spans="1:31" x14ac:dyDescent="0.3">
      <c r="A1472" s="3" t="s">
        <v>3106</v>
      </c>
      <c r="B1472" s="3" t="s">
        <v>3107</v>
      </c>
      <c r="C1472" s="3" t="s">
        <v>1856</v>
      </c>
      <c r="D1472" s="53">
        <v>1300000</v>
      </c>
      <c r="E1472" s="53">
        <v>1300000</v>
      </c>
      <c r="F1472" s="53">
        <v>0</v>
      </c>
      <c r="G1472" s="53">
        <v>0</v>
      </c>
      <c r="H1472" s="53">
        <v>0</v>
      </c>
      <c r="I1472" s="53">
        <v>1297050.77</v>
      </c>
      <c r="J1472" s="53">
        <v>99.773136153846153</v>
      </c>
      <c r="K1472" s="53">
        <v>0</v>
      </c>
      <c r="L1472" s="53">
        <v>0</v>
      </c>
      <c r="M1472" s="53">
        <v>1297050.77</v>
      </c>
      <c r="N1472" s="53">
        <v>0</v>
      </c>
      <c r="O1472" s="53">
        <v>1297050.77</v>
      </c>
      <c r="P1472" s="53">
        <v>0</v>
      </c>
      <c r="Q1472" s="53">
        <v>0</v>
      </c>
      <c r="R1472" s="53">
        <v>0</v>
      </c>
      <c r="S1472" s="3" t="s">
        <v>3017</v>
      </c>
      <c r="T1472" s="3" t="s">
        <v>76</v>
      </c>
      <c r="U1472" s="3" t="s">
        <v>77</v>
      </c>
      <c r="V1472" s="3" t="s">
        <v>76</v>
      </c>
      <c r="W1472" s="3" t="s">
        <v>33</v>
      </c>
      <c r="X1472" s="3" t="s">
        <v>78</v>
      </c>
      <c r="Y1472" s="3" t="s">
        <v>35</v>
      </c>
      <c r="Z1472" s="54">
        <v>45643</v>
      </c>
      <c r="AA1472" s="54">
        <v>46112</v>
      </c>
      <c r="AB1472" s="3" t="s">
        <v>36</v>
      </c>
      <c r="AC1472" s="53">
        <v>1300000</v>
      </c>
      <c r="AD1472" s="3" t="s">
        <v>77</v>
      </c>
      <c r="AE1472" s="3" t="s">
        <v>37</v>
      </c>
    </row>
    <row r="1473" spans="1:31" x14ac:dyDescent="0.3">
      <c r="A1473" s="3" t="s">
        <v>3108</v>
      </c>
      <c r="B1473" s="3" t="s">
        <v>3109</v>
      </c>
      <c r="C1473" s="3" t="s">
        <v>1860</v>
      </c>
      <c r="D1473" s="53">
        <v>2300000</v>
      </c>
      <c r="E1473" s="53">
        <v>2300000</v>
      </c>
      <c r="F1473" s="53">
        <v>184428.95</v>
      </c>
      <c r="G1473" s="53">
        <v>0</v>
      </c>
      <c r="H1473" s="53">
        <v>0</v>
      </c>
      <c r="I1473" s="53">
        <v>1659643.96</v>
      </c>
      <c r="J1473" s="53">
        <v>72.158433043478254</v>
      </c>
      <c r="K1473" s="53">
        <v>0</v>
      </c>
      <c r="L1473" s="53">
        <v>0</v>
      </c>
      <c r="M1473" s="53">
        <v>913838.82</v>
      </c>
      <c r="N1473" s="53">
        <v>745805.14</v>
      </c>
      <c r="O1473" s="53">
        <v>1844072.91</v>
      </c>
      <c r="P1473" s="53">
        <v>0</v>
      </c>
      <c r="Q1473" s="53">
        <v>0</v>
      </c>
      <c r="R1473" s="53">
        <v>0</v>
      </c>
      <c r="S1473" s="3" t="s">
        <v>111</v>
      </c>
      <c r="T1473" s="3" t="s">
        <v>112</v>
      </c>
      <c r="U1473" s="3" t="s">
        <v>113</v>
      </c>
      <c r="V1473" s="3" t="s">
        <v>112</v>
      </c>
      <c r="W1473" s="3" t="s">
        <v>33</v>
      </c>
      <c r="X1473" s="3" t="s">
        <v>114</v>
      </c>
      <c r="Y1473" s="3" t="s">
        <v>35</v>
      </c>
      <c r="Z1473" s="54">
        <v>45645</v>
      </c>
      <c r="AA1473" s="54">
        <v>46112</v>
      </c>
      <c r="AB1473" s="3" t="s">
        <v>36</v>
      </c>
      <c r="AC1473" s="53">
        <v>2300000</v>
      </c>
      <c r="AD1473" s="3" t="s">
        <v>113</v>
      </c>
      <c r="AE1473" s="3" t="s">
        <v>2231</v>
      </c>
    </row>
    <row r="1474" spans="1:31" x14ac:dyDescent="0.3">
      <c r="A1474" s="3" t="s">
        <v>3120</v>
      </c>
      <c r="B1474" s="3" t="s">
        <v>3121</v>
      </c>
      <c r="C1474" s="3" t="s">
        <v>1859</v>
      </c>
      <c r="D1474" s="53">
        <v>2500000</v>
      </c>
      <c r="E1474" s="53">
        <v>2500000</v>
      </c>
      <c r="F1474" s="53">
        <v>703558.52</v>
      </c>
      <c r="G1474" s="53">
        <v>0</v>
      </c>
      <c r="H1474" s="53">
        <v>0</v>
      </c>
      <c r="I1474" s="53">
        <v>1287131.55</v>
      </c>
      <c r="J1474" s="53">
        <v>51.485261999999999</v>
      </c>
      <c r="K1474" s="53">
        <v>0</v>
      </c>
      <c r="L1474" s="53">
        <v>0</v>
      </c>
      <c r="M1474" s="53">
        <v>1156698.48</v>
      </c>
      <c r="N1474" s="53">
        <v>130433.07</v>
      </c>
      <c r="O1474" s="53">
        <v>1990690.07</v>
      </c>
      <c r="P1474" s="53">
        <v>0</v>
      </c>
      <c r="Q1474" s="53">
        <v>0</v>
      </c>
      <c r="R1474" s="53">
        <v>0</v>
      </c>
      <c r="S1474" s="3" t="s">
        <v>1355</v>
      </c>
      <c r="T1474" s="3" t="s">
        <v>162</v>
      </c>
      <c r="U1474" s="3" t="s">
        <v>163</v>
      </c>
      <c r="V1474" s="3" t="s">
        <v>162</v>
      </c>
      <c r="W1474" s="3" t="s">
        <v>33</v>
      </c>
      <c r="X1474" s="3" t="s">
        <v>164</v>
      </c>
      <c r="Y1474" s="3" t="s">
        <v>35</v>
      </c>
      <c r="Z1474" s="54">
        <v>45383</v>
      </c>
      <c r="AA1474" s="54">
        <v>46022</v>
      </c>
      <c r="AB1474" s="3" t="s">
        <v>36</v>
      </c>
      <c r="AC1474" s="53">
        <v>2500000</v>
      </c>
      <c r="AD1474" s="3" t="s">
        <v>163</v>
      </c>
      <c r="AE1474" s="3" t="s">
        <v>45</v>
      </c>
    </row>
    <row r="1475" spans="1:31" x14ac:dyDescent="0.3">
      <c r="A1475" s="3" t="s">
        <v>3140</v>
      </c>
      <c r="B1475" s="3" t="s">
        <v>3141</v>
      </c>
      <c r="C1475" s="3" t="s">
        <v>1860</v>
      </c>
      <c r="D1475" s="53">
        <v>1200000</v>
      </c>
      <c r="E1475" s="53">
        <v>1200000</v>
      </c>
      <c r="F1475" s="53">
        <v>0</v>
      </c>
      <c r="G1475" s="53">
        <v>0</v>
      </c>
      <c r="H1475" s="53">
        <v>0</v>
      </c>
      <c r="I1475" s="53">
        <v>113024.51</v>
      </c>
      <c r="J1475" s="53">
        <v>9.418709166666666</v>
      </c>
      <c r="K1475" s="53">
        <v>0</v>
      </c>
      <c r="L1475" s="53">
        <v>0</v>
      </c>
      <c r="M1475" s="53">
        <v>0</v>
      </c>
      <c r="N1475" s="53">
        <v>113024.51</v>
      </c>
      <c r="O1475" s="53">
        <v>113024.51</v>
      </c>
      <c r="P1475" s="53">
        <v>0</v>
      </c>
      <c r="Q1475" s="53">
        <v>0</v>
      </c>
      <c r="R1475" s="53">
        <v>0</v>
      </c>
      <c r="S1475" s="3" t="s">
        <v>111</v>
      </c>
      <c r="T1475" s="3" t="s">
        <v>112</v>
      </c>
      <c r="U1475" s="3" t="s">
        <v>113</v>
      </c>
      <c r="V1475" s="3" t="s">
        <v>112</v>
      </c>
      <c r="W1475" s="3" t="s">
        <v>33</v>
      </c>
      <c r="X1475" s="3" t="s">
        <v>114</v>
      </c>
      <c r="Y1475" s="3" t="s">
        <v>35</v>
      </c>
      <c r="Z1475" s="54">
        <v>45650</v>
      </c>
      <c r="AA1475" s="54">
        <v>46112</v>
      </c>
      <c r="AB1475" s="3" t="s">
        <v>36</v>
      </c>
      <c r="AC1475" s="53">
        <v>1200000</v>
      </c>
      <c r="AD1475" s="3" t="s">
        <v>113</v>
      </c>
      <c r="AE1475" s="3" t="s">
        <v>45</v>
      </c>
    </row>
    <row r="1476" spans="1:31" x14ac:dyDescent="0.3">
      <c r="A1476" s="3" t="s">
        <v>3138</v>
      </c>
      <c r="B1476" s="3" t="s">
        <v>3139</v>
      </c>
      <c r="C1476" s="3" t="s">
        <v>1860</v>
      </c>
      <c r="D1476" s="53">
        <v>1200000</v>
      </c>
      <c r="E1476" s="53">
        <v>1200000</v>
      </c>
      <c r="F1476" s="53">
        <v>840.59</v>
      </c>
      <c r="G1476" s="53">
        <v>0</v>
      </c>
      <c r="H1476" s="53">
        <v>0</v>
      </c>
      <c r="I1476" s="53">
        <v>1115109.1100000001</v>
      </c>
      <c r="J1476" s="53">
        <v>92.92575916666668</v>
      </c>
      <c r="K1476" s="53">
        <v>0</v>
      </c>
      <c r="L1476" s="53">
        <v>0</v>
      </c>
      <c r="M1476" s="53">
        <v>974490.75</v>
      </c>
      <c r="N1476" s="53">
        <v>140618.35999999999</v>
      </c>
      <c r="O1476" s="53">
        <v>1115949.7</v>
      </c>
      <c r="P1476" s="53">
        <v>0</v>
      </c>
      <c r="Q1476" s="53">
        <v>0</v>
      </c>
      <c r="R1476" s="53">
        <v>0</v>
      </c>
      <c r="S1476" s="3" t="s">
        <v>111</v>
      </c>
      <c r="T1476" s="3" t="s">
        <v>112</v>
      </c>
      <c r="U1476" s="3" t="s">
        <v>113</v>
      </c>
      <c r="V1476" s="3" t="s">
        <v>112</v>
      </c>
      <c r="W1476" s="3" t="s">
        <v>33</v>
      </c>
      <c r="X1476" s="3" t="s">
        <v>114</v>
      </c>
      <c r="Y1476" s="3" t="s">
        <v>44</v>
      </c>
      <c r="Z1476" s="54">
        <v>45652</v>
      </c>
      <c r="AA1476" s="54">
        <v>46112</v>
      </c>
      <c r="AB1476" s="3" t="s">
        <v>36</v>
      </c>
      <c r="AC1476" s="53">
        <v>1200000</v>
      </c>
      <c r="AD1476" s="3" t="s">
        <v>113</v>
      </c>
      <c r="AE1476" s="3" t="s">
        <v>45</v>
      </c>
    </row>
    <row r="1477" spans="1:31" x14ac:dyDescent="0.3">
      <c r="A1477" s="3" t="s">
        <v>3136</v>
      </c>
      <c r="B1477" s="3" t="s">
        <v>3137</v>
      </c>
      <c r="C1477" s="3" t="s">
        <v>1860</v>
      </c>
      <c r="D1477" s="53">
        <v>1200000</v>
      </c>
      <c r="E1477" s="53">
        <v>1200000</v>
      </c>
      <c r="F1477" s="53">
        <v>25000</v>
      </c>
      <c r="G1477" s="53">
        <v>79000</v>
      </c>
      <c r="H1477" s="53">
        <v>79000</v>
      </c>
      <c r="I1477" s="53">
        <v>1166159.08</v>
      </c>
      <c r="J1477" s="53">
        <v>97.179923333333335</v>
      </c>
      <c r="K1477" s="53">
        <v>0</v>
      </c>
      <c r="L1477" s="53">
        <v>0</v>
      </c>
      <c r="M1477" s="53">
        <v>1087159.08</v>
      </c>
      <c r="N1477" s="53">
        <v>0</v>
      </c>
      <c r="O1477" s="53">
        <v>1191159.08</v>
      </c>
      <c r="P1477" s="53">
        <v>0</v>
      </c>
      <c r="Q1477" s="53">
        <v>0</v>
      </c>
      <c r="R1477" s="53">
        <v>0</v>
      </c>
      <c r="S1477" s="3" t="s">
        <v>111</v>
      </c>
      <c r="T1477" s="3" t="s">
        <v>112</v>
      </c>
      <c r="U1477" s="3" t="s">
        <v>113</v>
      </c>
      <c r="V1477" s="3" t="s">
        <v>112</v>
      </c>
      <c r="W1477" s="3" t="s">
        <v>33</v>
      </c>
      <c r="X1477" s="3" t="s">
        <v>114</v>
      </c>
      <c r="Y1477" s="3" t="s">
        <v>44</v>
      </c>
      <c r="Z1477" s="54">
        <v>45652</v>
      </c>
      <c r="AA1477" s="54">
        <v>46112</v>
      </c>
      <c r="AB1477" s="3" t="s">
        <v>36</v>
      </c>
      <c r="AC1477" s="53">
        <v>1200000</v>
      </c>
      <c r="AD1477" s="3" t="s">
        <v>113</v>
      </c>
      <c r="AE1477" s="3" t="s">
        <v>45</v>
      </c>
    </row>
    <row r="1478" spans="1:31" x14ac:dyDescent="0.3">
      <c r="A1478" s="3" t="s">
        <v>3207</v>
      </c>
      <c r="B1478" s="3" t="s">
        <v>3208</v>
      </c>
      <c r="C1478" s="3" t="s">
        <v>1860</v>
      </c>
      <c r="D1478" s="53">
        <v>900000</v>
      </c>
      <c r="E1478" s="53">
        <v>900000</v>
      </c>
      <c r="F1478" s="53">
        <v>216107.12</v>
      </c>
      <c r="G1478" s="53">
        <v>0</v>
      </c>
      <c r="H1478" s="53">
        <v>0</v>
      </c>
      <c r="I1478" s="53">
        <v>605585.46</v>
      </c>
      <c r="J1478" s="53">
        <v>67.287273333333331</v>
      </c>
      <c r="K1478" s="53">
        <v>0</v>
      </c>
      <c r="L1478" s="53">
        <v>0</v>
      </c>
      <c r="M1478" s="53">
        <v>0</v>
      </c>
      <c r="N1478" s="53">
        <v>605585.46</v>
      </c>
      <c r="O1478" s="53">
        <v>821692.58</v>
      </c>
      <c r="P1478" s="53">
        <v>0</v>
      </c>
      <c r="Q1478" s="53">
        <v>0</v>
      </c>
      <c r="R1478" s="53">
        <v>0</v>
      </c>
      <c r="S1478" s="3" t="s">
        <v>111</v>
      </c>
      <c r="T1478" s="3" t="s">
        <v>112</v>
      </c>
      <c r="U1478" s="3" t="s">
        <v>113</v>
      </c>
      <c r="V1478" s="3" t="s">
        <v>112</v>
      </c>
      <c r="W1478" s="3" t="s">
        <v>33</v>
      </c>
      <c r="X1478" s="3" t="s">
        <v>114</v>
      </c>
      <c r="Y1478" s="3" t="s">
        <v>44</v>
      </c>
      <c r="Z1478" s="54">
        <v>45684</v>
      </c>
      <c r="AA1478" s="54">
        <v>46112</v>
      </c>
      <c r="AB1478" s="3" t="s">
        <v>36</v>
      </c>
      <c r="AC1478" s="53">
        <v>900000</v>
      </c>
      <c r="AD1478" s="3" t="s">
        <v>113</v>
      </c>
      <c r="AE1478" s="3" t="s">
        <v>45</v>
      </c>
    </row>
    <row r="1479" spans="1:31" x14ac:dyDescent="0.3">
      <c r="A1479" s="3" t="s">
        <v>3205</v>
      </c>
      <c r="B1479" s="3" t="s">
        <v>3206</v>
      </c>
      <c r="C1479" s="3" t="s">
        <v>1860</v>
      </c>
      <c r="D1479" s="53">
        <v>900000</v>
      </c>
      <c r="E1479" s="53">
        <v>900000</v>
      </c>
      <c r="F1479" s="53">
        <v>104000</v>
      </c>
      <c r="G1479" s="53">
        <v>0</v>
      </c>
      <c r="H1479" s="53">
        <v>0</v>
      </c>
      <c r="I1479" s="53">
        <v>412000</v>
      </c>
      <c r="J1479" s="53">
        <v>45.777777777777779</v>
      </c>
      <c r="K1479" s="53">
        <v>0</v>
      </c>
      <c r="L1479" s="53">
        <v>0</v>
      </c>
      <c r="M1479" s="53">
        <v>0</v>
      </c>
      <c r="N1479" s="53">
        <v>412000</v>
      </c>
      <c r="O1479" s="53">
        <v>516000</v>
      </c>
      <c r="P1479" s="53">
        <v>0</v>
      </c>
      <c r="Q1479" s="53">
        <v>0</v>
      </c>
      <c r="R1479" s="53">
        <v>0</v>
      </c>
      <c r="S1479" s="3" t="s">
        <v>111</v>
      </c>
      <c r="T1479" s="3" t="s">
        <v>112</v>
      </c>
      <c r="U1479" s="3" t="s">
        <v>113</v>
      </c>
      <c r="V1479" s="3" t="s">
        <v>112</v>
      </c>
      <c r="W1479" s="3" t="s">
        <v>33</v>
      </c>
      <c r="X1479" s="3" t="s">
        <v>114</v>
      </c>
      <c r="Y1479" s="3" t="s">
        <v>44</v>
      </c>
      <c r="Z1479" s="54">
        <v>45684</v>
      </c>
      <c r="AA1479" s="54">
        <v>46112</v>
      </c>
      <c r="AB1479" s="3" t="s">
        <v>36</v>
      </c>
      <c r="AC1479" s="53">
        <v>900000</v>
      </c>
      <c r="AD1479" s="3" t="s">
        <v>113</v>
      </c>
      <c r="AE1479" s="3" t="s">
        <v>45</v>
      </c>
    </row>
    <row r="1480" spans="1:31" x14ac:dyDescent="0.3">
      <c r="A1480" s="3" t="s">
        <v>3134</v>
      </c>
      <c r="B1480" s="3" t="s">
        <v>3135</v>
      </c>
      <c r="C1480" s="3" t="s">
        <v>1860</v>
      </c>
      <c r="D1480" s="53">
        <v>1200000</v>
      </c>
      <c r="E1480" s="53">
        <v>1200000</v>
      </c>
      <c r="F1480" s="53">
        <v>0</v>
      </c>
      <c r="G1480" s="53">
        <v>0</v>
      </c>
      <c r="H1480" s="53">
        <v>0</v>
      </c>
      <c r="I1480" s="53">
        <v>1117759.2</v>
      </c>
      <c r="J1480" s="53">
        <v>93.146599999999992</v>
      </c>
      <c r="K1480" s="53">
        <v>0</v>
      </c>
      <c r="L1480" s="53">
        <v>0</v>
      </c>
      <c r="M1480" s="53">
        <v>0</v>
      </c>
      <c r="N1480" s="53">
        <v>1117759.2</v>
      </c>
      <c r="O1480" s="53">
        <v>1117759.2</v>
      </c>
      <c r="P1480" s="53">
        <v>0</v>
      </c>
      <c r="Q1480" s="53">
        <v>0</v>
      </c>
      <c r="R1480" s="53">
        <v>0</v>
      </c>
      <c r="S1480" s="3" t="s">
        <v>111</v>
      </c>
      <c r="T1480" s="3" t="s">
        <v>112</v>
      </c>
      <c r="U1480" s="3" t="s">
        <v>113</v>
      </c>
      <c r="V1480" s="3" t="s">
        <v>112</v>
      </c>
      <c r="W1480" s="3" t="s">
        <v>33</v>
      </c>
      <c r="X1480" s="3" t="s">
        <v>114</v>
      </c>
      <c r="Y1480" s="3" t="s">
        <v>44</v>
      </c>
      <c r="Z1480" s="54">
        <v>45652</v>
      </c>
      <c r="AA1480" s="54">
        <v>46112</v>
      </c>
      <c r="AB1480" s="3" t="s">
        <v>36</v>
      </c>
      <c r="AC1480" s="53">
        <v>1200000</v>
      </c>
      <c r="AD1480" s="3" t="s">
        <v>113</v>
      </c>
      <c r="AE1480" s="3" t="s">
        <v>45</v>
      </c>
    </row>
    <row r="1481" spans="1:31" x14ac:dyDescent="0.3">
      <c r="A1481" s="3" t="s">
        <v>3132</v>
      </c>
      <c r="B1481" s="3" t="s">
        <v>3133</v>
      </c>
      <c r="C1481" s="3" t="s">
        <v>1860</v>
      </c>
      <c r="D1481" s="53">
        <v>1200000</v>
      </c>
      <c r="E1481" s="53">
        <v>1200000</v>
      </c>
      <c r="F1481" s="53">
        <v>516000</v>
      </c>
      <c r="G1481" s="53">
        <v>0</v>
      </c>
      <c r="H1481" s="53">
        <v>0</v>
      </c>
      <c r="I1481" s="53">
        <v>0</v>
      </c>
      <c r="J1481" s="53">
        <v>0</v>
      </c>
      <c r="K1481" s="53">
        <v>0</v>
      </c>
      <c r="L1481" s="53">
        <v>0</v>
      </c>
      <c r="M1481" s="53">
        <v>0</v>
      </c>
      <c r="N1481" s="53">
        <v>0</v>
      </c>
      <c r="O1481" s="53">
        <v>516000</v>
      </c>
      <c r="P1481" s="53">
        <v>0</v>
      </c>
      <c r="Q1481" s="53">
        <v>0</v>
      </c>
      <c r="R1481" s="53">
        <v>0</v>
      </c>
      <c r="S1481" s="3" t="s">
        <v>111</v>
      </c>
      <c r="T1481" s="3" t="s">
        <v>112</v>
      </c>
      <c r="U1481" s="3" t="s">
        <v>113</v>
      </c>
      <c r="V1481" s="3" t="s">
        <v>112</v>
      </c>
      <c r="W1481" s="3" t="s">
        <v>33</v>
      </c>
      <c r="X1481" s="3" t="s">
        <v>114</v>
      </c>
      <c r="Y1481" s="3" t="s">
        <v>44</v>
      </c>
      <c r="Z1481" s="54">
        <v>45652</v>
      </c>
      <c r="AA1481" s="54">
        <v>46112</v>
      </c>
      <c r="AB1481" s="3" t="s">
        <v>36</v>
      </c>
      <c r="AC1481" s="53">
        <v>1200000</v>
      </c>
      <c r="AD1481" s="3" t="s">
        <v>113</v>
      </c>
      <c r="AE1481" s="3" t="s">
        <v>45</v>
      </c>
    </row>
    <row r="1482" spans="1:31" x14ac:dyDescent="0.3">
      <c r="A1482" s="3" t="s">
        <v>3118</v>
      </c>
      <c r="B1482" s="3" t="s">
        <v>3119</v>
      </c>
      <c r="C1482" s="3" t="s">
        <v>1854</v>
      </c>
      <c r="D1482" s="53">
        <v>2200000</v>
      </c>
      <c r="E1482" s="53">
        <v>2200000</v>
      </c>
      <c r="F1482" s="53">
        <v>0</v>
      </c>
      <c r="G1482" s="53">
        <v>0</v>
      </c>
      <c r="H1482" s="53">
        <v>0</v>
      </c>
      <c r="I1482" s="53">
        <v>2092654.61</v>
      </c>
      <c r="J1482" s="53">
        <v>95.120664090909102</v>
      </c>
      <c r="K1482" s="53">
        <v>0</v>
      </c>
      <c r="L1482" s="53">
        <v>0</v>
      </c>
      <c r="M1482" s="53">
        <v>2092654.61</v>
      </c>
      <c r="N1482" s="53">
        <v>0</v>
      </c>
      <c r="O1482" s="53">
        <v>2092654.61</v>
      </c>
      <c r="P1482" s="53">
        <v>0</v>
      </c>
      <c r="Q1482" s="53">
        <v>0</v>
      </c>
      <c r="R1482" s="53">
        <v>0</v>
      </c>
      <c r="S1482" s="3" t="s">
        <v>72</v>
      </c>
      <c r="T1482" s="3" t="s">
        <v>41</v>
      </c>
      <c r="U1482" s="3" t="s">
        <v>42</v>
      </c>
      <c r="V1482" s="3" t="s">
        <v>41</v>
      </c>
      <c r="W1482" s="3" t="s">
        <v>33</v>
      </c>
      <c r="X1482" s="3" t="s">
        <v>43</v>
      </c>
      <c r="Y1482" s="3" t="s">
        <v>35</v>
      </c>
      <c r="Z1482" s="54">
        <v>45652</v>
      </c>
      <c r="AA1482" s="54">
        <v>46022</v>
      </c>
      <c r="AB1482" s="3" t="s">
        <v>36</v>
      </c>
      <c r="AC1482" s="53">
        <v>2200000</v>
      </c>
      <c r="AD1482" s="3" t="s">
        <v>42</v>
      </c>
      <c r="AE1482" s="3" t="s">
        <v>45</v>
      </c>
    </row>
    <row r="1483" spans="1:31" x14ac:dyDescent="0.3">
      <c r="A1483" s="3" t="s">
        <v>3112</v>
      </c>
      <c r="B1483" s="3" t="s">
        <v>3113</v>
      </c>
      <c r="C1483" s="3" t="s">
        <v>1859</v>
      </c>
      <c r="D1483" s="53">
        <v>5700000</v>
      </c>
      <c r="E1483" s="53">
        <v>5700000</v>
      </c>
      <c r="F1483" s="53">
        <v>3395156.43</v>
      </c>
      <c r="G1483" s="53">
        <v>0</v>
      </c>
      <c r="H1483" s="53">
        <v>0</v>
      </c>
      <c r="I1483" s="53">
        <v>2091811.96</v>
      </c>
      <c r="J1483" s="53">
        <v>36.69845543859649</v>
      </c>
      <c r="K1483" s="53">
        <v>0</v>
      </c>
      <c r="L1483" s="53">
        <v>0</v>
      </c>
      <c r="M1483" s="53">
        <v>1284500.6100000001</v>
      </c>
      <c r="N1483" s="53">
        <v>807311.35</v>
      </c>
      <c r="O1483" s="53">
        <v>5486968.3899999997</v>
      </c>
      <c r="P1483" s="53">
        <v>0</v>
      </c>
      <c r="Q1483" s="53">
        <v>0</v>
      </c>
      <c r="R1483" s="53">
        <v>0</v>
      </c>
      <c r="S1483" s="3" t="s">
        <v>1355</v>
      </c>
      <c r="T1483" s="3" t="s">
        <v>162</v>
      </c>
      <c r="U1483" s="3" t="s">
        <v>163</v>
      </c>
      <c r="V1483" s="3" t="s">
        <v>162</v>
      </c>
      <c r="W1483" s="3" t="s">
        <v>33</v>
      </c>
      <c r="X1483" s="3" t="s">
        <v>164</v>
      </c>
      <c r="Y1483" s="3" t="s">
        <v>35</v>
      </c>
      <c r="Z1483" s="54">
        <v>45383</v>
      </c>
      <c r="AA1483" s="54">
        <v>45930</v>
      </c>
      <c r="AB1483" s="3" t="s">
        <v>36</v>
      </c>
      <c r="AC1483" s="53">
        <v>5700000</v>
      </c>
      <c r="AD1483" s="3" t="s">
        <v>163</v>
      </c>
      <c r="AE1483" s="3" t="s">
        <v>45</v>
      </c>
    </row>
    <row r="1484" spans="1:31" x14ac:dyDescent="0.3">
      <c r="A1484" s="3" t="s">
        <v>3114</v>
      </c>
      <c r="B1484" s="3" t="s">
        <v>3115</v>
      </c>
      <c r="C1484" s="3" t="s">
        <v>1859</v>
      </c>
      <c r="D1484" s="53">
        <v>3200000</v>
      </c>
      <c r="E1484" s="53">
        <v>3200000</v>
      </c>
      <c r="F1484" s="53">
        <v>268450.38</v>
      </c>
      <c r="G1484" s="53">
        <v>0</v>
      </c>
      <c r="H1484" s="53">
        <v>0</v>
      </c>
      <c r="I1484" s="53">
        <v>1141669.71</v>
      </c>
      <c r="J1484" s="53">
        <v>35.677178437499997</v>
      </c>
      <c r="K1484" s="53">
        <v>0</v>
      </c>
      <c r="L1484" s="53">
        <v>0</v>
      </c>
      <c r="M1484" s="53">
        <v>0</v>
      </c>
      <c r="N1484" s="53">
        <v>1141669.71</v>
      </c>
      <c r="O1484" s="53">
        <v>1410120.09</v>
      </c>
      <c r="P1484" s="53">
        <v>0</v>
      </c>
      <c r="Q1484" s="53">
        <v>0</v>
      </c>
      <c r="R1484" s="53">
        <v>0</v>
      </c>
      <c r="S1484" s="3" t="s">
        <v>1355</v>
      </c>
      <c r="T1484" s="3" t="s">
        <v>162</v>
      </c>
      <c r="U1484" s="3" t="s">
        <v>163</v>
      </c>
      <c r="V1484" s="3" t="s">
        <v>162</v>
      </c>
      <c r="W1484" s="3" t="s">
        <v>33</v>
      </c>
      <c r="X1484" s="3" t="s">
        <v>164</v>
      </c>
      <c r="Y1484" s="3" t="s">
        <v>35</v>
      </c>
      <c r="Z1484" s="54">
        <v>45383</v>
      </c>
      <c r="AA1484" s="54">
        <v>45991</v>
      </c>
      <c r="AB1484" s="3" t="s">
        <v>36</v>
      </c>
      <c r="AC1484" s="53">
        <v>3200000</v>
      </c>
      <c r="AD1484" s="3" t="s">
        <v>163</v>
      </c>
      <c r="AE1484" s="3" t="s">
        <v>45</v>
      </c>
    </row>
    <row r="1485" spans="1:31" x14ac:dyDescent="0.3">
      <c r="A1485" s="3" t="s">
        <v>3116</v>
      </c>
      <c r="B1485" s="3" t="s">
        <v>3117</v>
      </c>
      <c r="C1485" s="3" t="s">
        <v>1854</v>
      </c>
      <c r="D1485" s="53">
        <v>3200000</v>
      </c>
      <c r="E1485" s="53">
        <v>3200000</v>
      </c>
      <c r="F1485" s="53">
        <v>0</v>
      </c>
      <c r="G1485" s="53">
        <v>0</v>
      </c>
      <c r="H1485" s="53">
        <v>0</v>
      </c>
      <c r="I1485" s="53">
        <v>3200498.83</v>
      </c>
      <c r="J1485" s="53">
        <v>100.0155884375</v>
      </c>
      <c r="K1485" s="53">
        <v>0</v>
      </c>
      <c r="L1485" s="53">
        <v>0</v>
      </c>
      <c r="M1485" s="53">
        <v>3200498.83</v>
      </c>
      <c r="N1485" s="53">
        <v>0</v>
      </c>
      <c r="O1485" s="53">
        <v>3200498.83</v>
      </c>
      <c r="P1485" s="53">
        <v>0</v>
      </c>
      <c r="Q1485" s="53">
        <v>0</v>
      </c>
      <c r="R1485" s="53">
        <v>0</v>
      </c>
      <c r="S1485" s="3" t="s">
        <v>72</v>
      </c>
      <c r="T1485" s="3" t="s">
        <v>41</v>
      </c>
      <c r="U1485" s="3" t="s">
        <v>42</v>
      </c>
      <c r="V1485" s="3" t="s">
        <v>41</v>
      </c>
      <c r="W1485" s="3" t="s">
        <v>33</v>
      </c>
      <c r="X1485" s="3" t="s">
        <v>43</v>
      </c>
      <c r="Y1485" s="3" t="s">
        <v>35</v>
      </c>
      <c r="Z1485" s="54">
        <v>45653</v>
      </c>
      <c r="AA1485" s="54">
        <v>46022</v>
      </c>
      <c r="AB1485" s="3" t="s">
        <v>36</v>
      </c>
      <c r="AC1485" s="53">
        <v>3200000</v>
      </c>
      <c r="AD1485" s="3" t="s">
        <v>42</v>
      </c>
      <c r="AE1485" s="3" t="s">
        <v>37</v>
      </c>
    </row>
    <row r="1486" spans="1:31" x14ac:dyDescent="0.3">
      <c r="A1486" s="3" t="s">
        <v>3128</v>
      </c>
      <c r="B1486" s="3" t="s">
        <v>3129</v>
      </c>
      <c r="C1486" s="3" t="s">
        <v>1855</v>
      </c>
      <c r="D1486" s="53">
        <v>3300000</v>
      </c>
      <c r="E1486" s="53">
        <v>3300000</v>
      </c>
      <c r="F1486" s="53">
        <v>329441.65000000002</v>
      </c>
      <c r="G1486" s="53">
        <v>0</v>
      </c>
      <c r="H1486" s="53">
        <v>0</v>
      </c>
      <c r="I1486" s="53">
        <v>2157620.84</v>
      </c>
      <c r="J1486" s="53">
        <v>65.382449696969687</v>
      </c>
      <c r="K1486" s="53">
        <v>0</v>
      </c>
      <c r="L1486" s="53">
        <v>0</v>
      </c>
      <c r="M1486" s="53">
        <v>2157620.84</v>
      </c>
      <c r="N1486" s="53">
        <v>0</v>
      </c>
      <c r="O1486" s="53">
        <v>2487062.4900000002</v>
      </c>
      <c r="P1486" s="53">
        <v>0</v>
      </c>
      <c r="Q1486" s="53">
        <v>0</v>
      </c>
      <c r="R1486" s="53">
        <v>0</v>
      </c>
      <c r="S1486" s="3" t="s">
        <v>286</v>
      </c>
      <c r="T1486" s="3" t="s">
        <v>57</v>
      </c>
      <c r="U1486" s="3" t="s">
        <v>58</v>
      </c>
      <c r="V1486" s="3" t="s">
        <v>57</v>
      </c>
      <c r="W1486" s="3" t="s">
        <v>33</v>
      </c>
      <c r="X1486" s="3" t="s">
        <v>59</v>
      </c>
      <c r="Y1486" s="3" t="s">
        <v>35</v>
      </c>
      <c r="Z1486" s="54">
        <v>45653</v>
      </c>
      <c r="AA1486" s="54">
        <v>46112</v>
      </c>
      <c r="AB1486" s="3" t="s">
        <v>36</v>
      </c>
      <c r="AC1486" s="53">
        <v>3300000</v>
      </c>
      <c r="AD1486" s="3" t="s">
        <v>58</v>
      </c>
      <c r="AE1486" s="3" t="s">
        <v>45</v>
      </c>
    </row>
    <row r="1487" spans="1:31" x14ac:dyDescent="0.3">
      <c r="A1487" s="3" t="s">
        <v>3124</v>
      </c>
      <c r="B1487" s="3" t="s">
        <v>3125</v>
      </c>
      <c r="C1487" s="3" t="s">
        <v>1860</v>
      </c>
      <c r="D1487" s="53">
        <v>13600000</v>
      </c>
      <c r="E1487" s="53">
        <v>13600000</v>
      </c>
      <c r="F1487" s="53">
        <v>1540091.38</v>
      </c>
      <c r="G1487" s="53">
        <v>32260.97</v>
      </c>
      <c r="H1487" s="53">
        <v>32260.97</v>
      </c>
      <c r="I1487" s="53">
        <v>10149637</v>
      </c>
      <c r="J1487" s="53">
        <v>74.629683823529405</v>
      </c>
      <c r="K1487" s="53">
        <v>0</v>
      </c>
      <c r="L1487" s="53">
        <v>0</v>
      </c>
      <c r="M1487" s="53">
        <v>9316055.8900000006</v>
      </c>
      <c r="N1487" s="53">
        <v>801320.14</v>
      </c>
      <c r="O1487" s="53">
        <v>11689728.380000001</v>
      </c>
      <c r="P1487" s="53">
        <v>0</v>
      </c>
      <c r="Q1487" s="53">
        <v>0</v>
      </c>
      <c r="R1487" s="53">
        <v>0</v>
      </c>
      <c r="S1487" s="3" t="s">
        <v>111</v>
      </c>
      <c r="T1487" s="3" t="s">
        <v>112</v>
      </c>
      <c r="U1487" s="3" t="s">
        <v>113</v>
      </c>
      <c r="V1487" s="3" t="s">
        <v>112</v>
      </c>
      <c r="W1487" s="3" t="s">
        <v>33</v>
      </c>
      <c r="X1487" s="3" t="s">
        <v>114</v>
      </c>
      <c r="Y1487" s="3" t="s">
        <v>35</v>
      </c>
      <c r="Z1487" s="54">
        <v>45653</v>
      </c>
      <c r="AA1487" s="54">
        <v>46112</v>
      </c>
      <c r="AB1487" s="3" t="s">
        <v>36</v>
      </c>
      <c r="AC1487" s="53">
        <v>13600000</v>
      </c>
      <c r="AD1487" s="3" t="s">
        <v>113</v>
      </c>
      <c r="AE1487" s="3" t="s">
        <v>45</v>
      </c>
    </row>
    <row r="1488" spans="1:31" x14ac:dyDescent="0.3">
      <c r="A1488" s="3" t="s">
        <v>3122</v>
      </c>
      <c r="B1488" s="3" t="s">
        <v>3123</v>
      </c>
      <c r="C1488" s="3" t="s">
        <v>1860</v>
      </c>
      <c r="D1488" s="53">
        <v>13300000</v>
      </c>
      <c r="E1488" s="53">
        <v>13300000</v>
      </c>
      <c r="F1488" s="53">
        <v>1237899.31</v>
      </c>
      <c r="G1488" s="53">
        <v>0.03</v>
      </c>
      <c r="H1488" s="53">
        <v>0.03</v>
      </c>
      <c r="I1488" s="53">
        <v>9022934.5500000007</v>
      </c>
      <c r="J1488" s="53">
        <v>67.841613157894741</v>
      </c>
      <c r="K1488" s="53">
        <v>0</v>
      </c>
      <c r="L1488" s="53">
        <v>0</v>
      </c>
      <c r="M1488" s="53">
        <v>9022934.5199999996</v>
      </c>
      <c r="N1488" s="53">
        <v>0</v>
      </c>
      <c r="O1488" s="53">
        <v>10260833.859999999</v>
      </c>
      <c r="P1488" s="53">
        <v>0</v>
      </c>
      <c r="Q1488" s="53">
        <v>0</v>
      </c>
      <c r="R1488" s="53">
        <v>0</v>
      </c>
      <c r="S1488" s="3" t="s">
        <v>111</v>
      </c>
      <c r="T1488" s="3" t="s">
        <v>112</v>
      </c>
      <c r="U1488" s="3" t="s">
        <v>113</v>
      </c>
      <c r="V1488" s="3" t="s">
        <v>112</v>
      </c>
      <c r="W1488" s="3" t="s">
        <v>33</v>
      </c>
      <c r="X1488" s="3" t="s">
        <v>114</v>
      </c>
      <c r="Y1488" s="3" t="s">
        <v>35</v>
      </c>
      <c r="Z1488" s="54">
        <v>45653</v>
      </c>
      <c r="AA1488" s="54">
        <v>46112</v>
      </c>
      <c r="AB1488" s="3" t="s">
        <v>36</v>
      </c>
      <c r="AC1488" s="53">
        <v>13300000</v>
      </c>
      <c r="AD1488" s="3" t="s">
        <v>113</v>
      </c>
      <c r="AE1488" s="3" t="s">
        <v>45</v>
      </c>
    </row>
    <row r="1489" spans="1:31" x14ac:dyDescent="0.3">
      <c r="A1489" s="3" t="s">
        <v>3130</v>
      </c>
      <c r="B1489" s="3" t="s">
        <v>3131</v>
      </c>
      <c r="C1489" s="3" t="s">
        <v>1855</v>
      </c>
      <c r="D1489" s="53">
        <v>3100000</v>
      </c>
      <c r="E1489" s="53">
        <v>3100000</v>
      </c>
      <c r="F1489" s="53">
        <v>0</v>
      </c>
      <c r="G1489" s="53">
        <v>0</v>
      </c>
      <c r="H1489" s="53">
        <v>0</v>
      </c>
      <c r="I1489" s="53">
        <v>3085288.43</v>
      </c>
      <c r="J1489" s="53">
        <v>99.525433225806452</v>
      </c>
      <c r="K1489" s="53">
        <v>0</v>
      </c>
      <c r="L1489" s="53">
        <v>0</v>
      </c>
      <c r="M1489" s="53">
        <v>3085288.43</v>
      </c>
      <c r="N1489" s="53">
        <v>0</v>
      </c>
      <c r="O1489" s="53">
        <v>3085288.43</v>
      </c>
      <c r="P1489" s="53">
        <v>0</v>
      </c>
      <c r="Q1489" s="53">
        <v>0</v>
      </c>
      <c r="R1489" s="53">
        <v>0</v>
      </c>
      <c r="S1489" s="3" t="s">
        <v>286</v>
      </c>
      <c r="T1489" s="3" t="s">
        <v>57</v>
      </c>
      <c r="U1489" s="3" t="s">
        <v>58</v>
      </c>
      <c r="V1489" s="3" t="s">
        <v>57</v>
      </c>
      <c r="W1489" s="3" t="s">
        <v>33</v>
      </c>
      <c r="X1489" s="3" t="s">
        <v>59</v>
      </c>
      <c r="Y1489" s="3" t="s">
        <v>35</v>
      </c>
      <c r="Z1489" s="54">
        <v>45656</v>
      </c>
      <c r="AA1489" s="54">
        <v>46112</v>
      </c>
      <c r="AB1489" s="3" t="s">
        <v>36</v>
      </c>
      <c r="AC1489" s="53">
        <v>3100000</v>
      </c>
      <c r="AD1489" s="3" t="s">
        <v>58</v>
      </c>
      <c r="AE1489" s="3" t="s">
        <v>45</v>
      </c>
    </row>
    <row r="1490" spans="1:31" x14ac:dyDescent="0.3">
      <c r="A1490" s="3" t="s">
        <v>3126</v>
      </c>
      <c r="B1490" s="3" t="s">
        <v>3127</v>
      </c>
      <c r="C1490" s="3" t="s">
        <v>1853</v>
      </c>
      <c r="D1490" s="53">
        <v>14800000</v>
      </c>
      <c r="E1490" s="53">
        <v>14800000</v>
      </c>
      <c r="F1490" s="53">
        <v>6951452.25</v>
      </c>
      <c r="G1490" s="53">
        <v>0</v>
      </c>
      <c r="H1490" s="53">
        <v>0</v>
      </c>
      <c r="I1490" s="53">
        <v>2955894.72</v>
      </c>
      <c r="J1490" s="53">
        <v>19.972261621621623</v>
      </c>
      <c r="K1490" s="53">
        <v>0</v>
      </c>
      <c r="L1490" s="53">
        <v>0</v>
      </c>
      <c r="M1490" s="53">
        <v>2073091.76</v>
      </c>
      <c r="N1490" s="53">
        <v>882802.96</v>
      </c>
      <c r="O1490" s="53">
        <v>9907346.9700000007</v>
      </c>
      <c r="P1490" s="53">
        <v>0</v>
      </c>
      <c r="Q1490" s="53">
        <v>0</v>
      </c>
      <c r="R1490" s="53">
        <v>0</v>
      </c>
      <c r="S1490" s="3" t="s">
        <v>391</v>
      </c>
      <c r="T1490" s="3" t="s">
        <v>31</v>
      </c>
      <c r="U1490" s="3" t="s">
        <v>32</v>
      </c>
      <c r="V1490" s="3" t="s">
        <v>31</v>
      </c>
      <c r="W1490" s="3" t="s">
        <v>33</v>
      </c>
      <c r="X1490" s="3" t="s">
        <v>34</v>
      </c>
      <c r="Y1490" s="3" t="s">
        <v>35</v>
      </c>
      <c r="Z1490" s="54">
        <v>45656</v>
      </c>
      <c r="AA1490" s="54">
        <v>46112</v>
      </c>
      <c r="AB1490" s="3" t="s">
        <v>36</v>
      </c>
      <c r="AC1490" s="53">
        <v>14800000</v>
      </c>
      <c r="AD1490" s="3" t="s">
        <v>32</v>
      </c>
      <c r="AE1490" s="3" t="s">
        <v>45</v>
      </c>
    </row>
    <row r="1491" spans="1:31" x14ac:dyDescent="0.3">
      <c r="A1491" s="3" t="s">
        <v>3146</v>
      </c>
      <c r="B1491" s="3" t="s">
        <v>3147</v>
      </c>
      <c r="C1491" s="3" t="s">
        <v>1858</v>
      </c>
      <c r="D1491" s="53">
        <v>2500000</v>
      </c>
      <c r="E1491" s="53">
        <v>2500000</v>
      </c>
      <c r="F1491" s="53">
        <v>777833.81</v>
      </c>
      <c r="G1491" s="53">
        <v>0</v>
      </c>
      <c r="H1491" s="53">
        <v>0</v>
      </c>
      <c r="I1491" s="53">
        <v>1277634.6399999999</v>
      </c>
      <c r="J1491" s="53">
        <v>51.105385599999998</v>
      </c>
      <c r="K1491" s="53">
        <v>0</v>
      </c>
      <c r="L1491" s="53">
        <v>0</v>
      </c>
      <c r="M1491" s="53">
        <v>1233765</v>
      </c>
      <c r="N1491" s="53">
        <v>43869.64</v>
      </c>
      <c r="O1491" s="53">
        <v>2055468.45</v>
      </c>
      <c r="P1491" s="53">
        <v>0</v>
      </c>
      <c r="Q1491" s="53">
        <v>0</v>
      </c>
      <c r="R1491" s="53">
        <v>0</v>
      </c>
      <c r="S1491" s="3" t="s">
        <v>1231</v>
      </c>
      <c r="T1491" s="3" t="s">
        <v>51</v>
      </c>
      <c r="U1491" s="3" t="s">
        <v>52</v>
      </c>
      <c r="V1491" s="3" t="s">
        <v>51</v>
      </c>
      <c r="W1491" s="3" t="s">
        <v>33</v>
      </c>
      <c r="X1491" s="3" t="s">
        <v>53</v>
      </c>
      <c r="Y1491" s="3" t="s">
        <v>35</v>
      </c>
      <c r="Z1491" s="54">
        <v>45383</v>
      </c>
      <c r="AA1491" s="54">
        <v>46112</v>
      </c>
      <c r="AB1491" s="3" t="s">
        <v>36</v>
      </c>
      <c r="AC1491" s="53">
        <v>2500000</v>
      </c>
      <c r="AD1491" s="3" t="s">
        <v>52</v>
      </c>
      <c r="AE1491" s="3" t="s">
        <v>45</v>
      </c>
    </row>
    <row r="1492" spans="1:31" x14ac:dyDescent="0.3">
      <c r="A1492" s="3" t="s">
        <v>3144</v>
      </c>
      <c r="B1492" s="3" t="s">
        <v>3145</v>
      </c>
      <c r="C1492" s="3" t="s">
        <v>1854</v>
      </c>
      <c r="D1492" s="53">
        <v>15900000</v>
      </c>
      <c r="E1492" s="53">
        <v>15900000</v>
      </c>
      <c r="F1492" s="53">
        <v>1799434.49</v>
      </c>
      <c r="G1492" s="53">
        <v>-0.01</v>
      </c>
      <c r="H1492" s="53">
        <v>-0.01</v>
      </c>
      <c r="I1492" s="53">
        <v>11185967.390000001</v>
      </c>
      <c r="J1492" s="53">
        <v>70.351996163522017</v>
      </c>
      <c r="K1492" s="53">
        <v>0</v>
      </c>
      <c r="L1492" s="53">
        <v>0</v>
      </c>
      <c r="M1492" s="53">
        <v>10533370.07</v>
      </c>
      <c r="N1492" s="53">
        <v>652597.32999999996</v>
      </c>
      <c r="O1492" s="53">
        <v>12985401.880000001</v>
      </c>
      <c r="P1492" s="53">
        <v>0</v>
      </c>
      <c r="Q1492" s="53">
        <v>0</v>
      </c>
      <c r="R1492" s="53">
        <v>0</v>
      </c>
      <c r="S1492" s="3" t="s">
        <v>72</v>
      </c>
      <c r="T1492" s="3" t="s">
        <v>41</v>
      </c>
      <c r="U1492" s="3" t="s">
        <v>42</v>
      </c>
      <c r="V1492" s="3" t="s">
        <v>41</v>
      </c>
      <c r="W1492" s="3" t="s">
        <v>33</v>
      </c>
      <c r="X1492" s="3" t="s">
        <v>43</v>
      </c>
      <c r="Y1492" s="3" t="s">
        <v>35</v>
      </c>
      <c r="Z1492" s="54">
        <v>45657</v>
      </c>
      <c r="AA1492" s="54">
        <v>46022</v>
      </c>
      <c r="AB1492" s="3" t="s">
        <v>36</v>
      </c>
      <c r="AC1492" s="53">
        <v>7500000</v>
      </c>
      <c r="AD1492" s="3" t="s">
        <v>42</v>
      </c>
      <c r="AE1492" s="3" t="s">
        <v>45</v>
      </c>
    </row>
    <row r="1493" spans="1:31" x14ac:dyDescent="0.3">
      <c r="A1493" s="3" t="s">
        <v>3148</v>
      </c>
      <c r="B1493" s="3" t="s">
        <v>3149</v>
      </c>
      <c r="C1493" s="3" t="s">
        <v>1858</v>
      </c>
      <c r="D1493" s="53">
        <v>9949000</v>
      </c>
      <c r="E1493" s="53">
        <v>9949000</v>
      </c>
      <c r="F1493" s="53">
        <v>6080217.6500000004</v>
      </c>
      <c r="G1493" s="53">
        <v>-0.03</v>
      </c>
      <c r="H1493" s="53">
        <v>-0.03</v>
      </c>
      <c r="I1493" s="53">
        <v>2112520.15</v>
      </c>
      <c r="J1493" s="53">
        <v>21.233492310785003</v>
      </c>
      <c r="K1493" s="53">
        <v>0</v>
      </c>
      <c r="L1493" s="53">
        <v>0</v>
      </c>
      <c r="M1493" s="53">
        <v>1403377</v>
      </c>
      <c r="N1493" s="53">
        <v>709143.18</v>
      </c>
      <c r="O1493" s="53">
        <v>8192737.7999999998</v>
      </c>
      <c r="P1493" s="53">
        <v>0</v>
      </c>
      <c r="Q1493" s="53">
        <v>0</v>
      </c>
      <c r="R1493" s="53">
        <v>0</v>
      </c>
      <c r="S1493" s="3" t="s">
        <v>1231</v>
      </c>
      <c r="T1493" s="3" t="s">
        <v>51</v>
      </c>
      <c r="U1493" s="3" t="s">
        <v>52</v>
      </c>
      <c r="V1493" s="3" t="s">
        <v>51</v>
      </c>
      <c r="W1493" s="3" t="s">
        <v>33</v>
      </c>
      <c r="X1493" s="3" t="s">
        <v>53</v>
      </c>
      <c r="Y1493" s="3" t="s">
        <v>35</v>
      </c>
      <c r="Z1493" s="54">
        <v>45383</v>
      </c>
      <c r="AA1493" s="54">
        <v>46112</v>
      </c>
      <c r="AB1493" s="3" t="s">
        <v>36</v>
      </c>
      <c r="AC1493" s="53">
        <v>9949000</v>
      </c>
      <c r="AD1493" s="3" t="s">
        <v>52</v>
      </c>
      <c r="AE1493" s="3" t="s">
        <v>45</v>
      </c>
    </row>
    <row r="1494" spans="1:31" x14ac:dyDescent="0.3">
      <c r="A1494" s="3" t="s">
        <v>3150</v>
      </c>
      <c r="B1494" s="3" t="s">
        <v>3151</v>
      </c>
      <c r="C1494" s="3" t="s">
        <v>1853</v>
      </c>
      <c r="D1494" s="53">
        <v>11300000</v>
      </c>
      <c r="E1494" s="53">
        <v>11300000</v>
      </c>
      <c r="F1494" s="53">
        <v>2801506.98</v>
      </c>
      <c r="G1494" s="53">
        <v>0</v>
      </c>
      <c r="H1494" s="53">
        <v>0</v>
      </c>
      <c r="I1494" s="53">
        <v>5457263.1699999999</v>
      </c>
      <c r="J1494" s="53">
        <v>48.294364336283188</v>
      </c>
      <c r="K1494" s="53">
        <v>0</v>
      </c>
      <c r="L1494" s="53">
        <v>0</v>
      </c>
      <c r="M1494" s="53">
        <v>5457263.1600000001</v>
      </c>
      <c r="N1494" s="53">
        <v>0.01</v>
      </c>
      <c r="O1494" s="53">
        <v>8258770.1500000004</v>
      </c>
      <c r="P1494" s="53">
        <v>0</v>
      </c>
      <c r="Q1494" s="53">
        <v>0</v>
      </c>
      <c r="R1494" s="53">
        <v>0</v>
      </c>
      <c r="S1494" s="3" t="s">
        <v>391</v>
      </c>
      <c r="T1494" s="3" t="s">
        <v>31</v>
      </c>
      <c r="U1494" s="3" t="s">
        <v>32</v>
      </c>
      <c r="V1494" s="3" t="s">
        <v>31</v>
      </c>
      <c r="W1494" s="3" t="s">
        <v>33</v>
      </c>
      <c r="X1494" s="3" t="s">
        <v>34</v>
      </c>
      <c r="Y1494" s="3" t="s">
        <v>35</v>
      </c>
      <c r="Z1494" s="54">
        <v>45657</v>
      </c>
      <c r="AA1494" s="54">
        <v>46112</v>
      </c>
      <c r="AB1494" s="3" t="s">
        <v>36</v>
      </c>
      <c r="AC1494" s="53">
        <v>11300000</v>
      </c>
      <c r="AD1494" s="3" t="s">
        <v>32</v>
      </c>
      <c r="AE1494" s="3" t="s">
        <v>45</v>
      </c>
    </row>
    <row r="1495" spans="1:31" x14ac:dyDescent="0.3">
      <c r="A1495" s="3" t="s">
        <v>3152</v>
      </c>
      <c r="B1495" s="3" t="s">
        <v>3153</v>
      </c>
      <c r="C1495" s="3" t="s">
        <v>1859</v>
      </c>
      <c r="D1495" s="53">
        <v>2500000</v>
      </c>
      <c r="E1495" s="53">
        <v>2500000</v>
      </c>
      <c r="F1495" s="53">
        <v>746167.97</v>
      </c>
      <c r="G1495" s="53">
        <v>0</v>
      </c>
      <c r="H1495" s="53">
        <v>0</v>
      </c>
      <c r="I1495" s="53">
        <v>1017125.15</v>
      </c>
      <c r="J1495" s="53">
        <v>40.685006000000001</v>
      </c>
      <c r="K1495" s="53">
        <v>0</v>
      </c>
      <c r="L1495" s="53">
        <v>0</v>
      </c>
      <c r="M1495" s="53">
        <v>1009125.15</v>
      </c>
      <c r="N1495" s="53">
        <v>8000</v>
      </c>
      <c r="O1495" s="53">
        <v>1763293.12</v>
      </c>
      <c r="P1495" s="53">
        <v>0</v>
      </c>
      <c r="Q1495" s="53">
        <v>0</v>
      </c>
      <c r="R1495" s="53">
        <v>0</v>
      </c>
      <c r="S1495" s="3" t="s">
        <v>1355</v>
      </c>
      <c r="T1495" s="3" t="s">
        <v>162</v>
      </c>
      <c r="U1495" s="3" t="s">
        <v>163</v>
      </c>
      <c r="V1495" s="3" t="s">
        <v>162</v>
      </c>
      <c r="W1495" s="3" t="s">
        <v>33</v>
      </c>
      <c r="X1495" s="3" t="s">
        <v>164</v>
      </c>
      <c r="Y1495" s="3" t="s">
        <v>35</v>
      </c>
      <c r="Z1495" s="54">
        <v>45383</v>
      </c>
      <c r="AA1495" s="54">
        <v>45930</v>
      </c>
      <c r="AB1495" s="3" t="s">
        <v>36</v>
      </c>
      <c r="AC1495" s="53">
        <v>2500000</v>
      </c>
      <c r="AD1495" s="3" t="s">
        <v>163</v>
      </c>
      <c r="AE1495" s="3" t="s">
        <v>45</v>
      </c>
    </row>
    <row r="1496" spans="1:31" x14ac:dyDescent="0.3">
      <c r="A1496" s="3" t="s">
        <v>3155</v>
      </c>
      <c r="B1496" s="3" t="s">
        <v>3156</v>
      </c>
      <c r="C1496" s="3" t="s">
        <v>1854</v>
      </c>
      <c r="D1496" s="53">
        <v>0</v>
      </c>
      <c r="E1496" s="53">
        <v>0</v>
      </c>
      <c r="F1496" s="53">
        <v>0</v>
      </c>
      <c r="G1496" s="53">
        <v>0</v>
      </c>
      <c r="H1496" s="53">
        <v>0</v>
      </c>
      <c r="I1496" s="53">
        <v>0</v>
      </c>
      <c r="J1496" s="53" t="e">
        <v>#DIV/0!</v>
      </c>
      <c r="K1496" s="53">
        <v>0</v>
      </c>
      <c r="L1496" s="53">
        <v>0</v>
      </c>
      <c r="M1496" s="53">
        <v>0</v>
      </c>
      <c r="N1496" s="53">
        <v>0</v>
      </c>
      <c r="O1496" s="53">
        <v>0</v>
      </c>
      <c r="P1496" s="53">
        <v>0</v>
      </c>
      <c r="Q1496" s="53">
        <v>0</v>
      </c>
      <c r="R1496" s="53">
        <v>0</v>
      </c>
      <c r="S1496" s="3" t="s">
        <v>72</v>
      </c>
      <c r="T1496" s="3" t="s">
        <v>41</v>
      </c>
      <c r="U1496" s="3" t="s">
        <v>42</v>
      </c>
      <c r="V1496" s="3" t="s">
        <v>41</v>
      </c>
      <c r="W1496" s="3" t="s">
        <v>33</v>
      </c>
      <c r="X1496" s="3" t="s">
        <v>29</v>
      </c>
      <c r="Y1496" s="3" t="s">
        <v>35</v>
      </c>
      <c r="Z1496" s="54">
        <v>45663</v>
      </c>
      <c r="AA1496" s="54">
        <v>45687</v>
      </c>
      <c r="AB1496" s="3" t="s">
        <v>36</v>
      </c>
      <c r="AC1496" s="53">
        <v>8400001</v>
      </c>
      <c r="AD1496" s="3" t="s">
        <v>42</v>
      </c>
      <c r="AE1496" s="3" t="s">
        <v>1245</v>
      </c>
    </row>
    <row r="1497" spans="1:31" x14ac:dyDescent="0.3">
      <c r="A1497" s="3" t="s">
        <v>3158</v>
      </c>
      <c r="B1497" s="3" t="s">
        <v>3159</v>
      </c>
      <c r="C1497" s="3" t="s">
        <v>1854</v>
      </c>
      <c r="D1497" s="53">
        <v>2600000</v>
      </c>
      <c r="E1497" s="53">
        <v>2600000</v>
      </c>
      <c r="F1497" s="53">
        <v>51066.11</v>
      </c>
      <c r="G1497" s="53">
        <v>0</v>
      </c>
      <c r="H1497" s="53">
        <v>0</v>
      </c>
      <c r="I1497" s="53">
        <v>2082157.76</v>
      </c>
      <c r="J1497" s="53">
        <v>80.082990769230776</v>
      </c>
      <c r="K1497" s="53">
        <v>0</v>
      </c>
      <c r="L1497" s="53">
        <v>0</v>
      </c>
      <c r="M1497" s="53">
        <v>2082157.76</v>
      </c>
      <c r="N1497" s="53">
        <v>0</v>
      </c>
      <c r="O1497" s="53">
        <v>2133223.87</v>
      </c>
      <c r="P1497" s="53">
        <v>0</v>
      </c>
      <c r="Q1497" s="53">
        <v>0</v>
      </c>
      <c r="R1497" s="53">
        <v>0</v>
      </c>
      <c r="S1497" s="3" t="s">
        <v>72</v>
      </c>
      <c r="T1497" s="3" t="s">
        <v>41</v>
      </c>
      <c r="U1497" s="3" t="s">
        <v>42</v>
      </c>
      <c r="V1497" s="3" t="s">
        <v>41</v>
      </c>
      <c r="W1497" s="3" t="s">
        <v>33</v>
      </c>
      <c r="X1497" s="3" t="s">
        <v>43</v>
      </c>
      <c r="Y1497" s="3" t="s">
        <v>35</v>
      </c>
      <c r="Z1497" s="54">
        <v>45667</v>
      </c>
      <c r="AA1497" s="54">
        <v>46053</v>
      </c>
      <c r="AB1497" s="3" t="s">
        <v>36</v>
      </c>
      <c r="AC1497" s="53">
        <v>2600000</v>
      </c>
      <c r="AD1497" s="3" t="s">
        <v>42</v>
      </c>
      <c r="AE1497" s="3" t="s">
        <v>45</v>
      </c>
    </row>
    <row r="1498" spans="1:31" x14ac:dyDescent="0.3">
      <c r="A1498" s="3" t="s">
        <v>3163</v>
      </c>
      <c r="B1498" s="3" t="s">
        <v>3164</v>
      </c>
      <c r="C1498" s="3" t="s">
        <v>1858</v>
      </c>
      <c r="D1498" s="53">
        <v>2000000</v>
      </c>
      <c r="E1498" s="53">
        <v>2000000</v>
      </c>
      <c r="F1498" s="53">
        <v>70400</v>
      </c>
      <c r="G1498" s="53">
        <v>0</v>
      </c>
      <c r="H1498" s="53">
        <v>0</v>
      </c>
      <c r="I1498" s="53">
        <v>1328187.19</v>
      </c>
      <c r="J1498" s="53">
        <v>66.409359499999994</v>
      </c>
      <c r="K1498" s="53">
        <v>0</v>
      </c>
      <c r="L1498" s="53">
        <v>0</v>
      </c>
      <c r="M1498" s="53">
        <v>1328187.19</v>
      </c>
      <c r="N1498" s="53">
        <v>0</v>
      </c>
      <c r="O1498" s="53">
        <v>1398587.19</v>
      </c>
      <c r="P1498" s="53">
        <v>0</v>
      </c>
      <c r="Q1498" s="53">
        <v>0</v>
      </c>
      <c r="R1498" s="53">
        <v>0</v>
      </c>
      <c r="S1498" s="3" t="s">
        <v>1231</v>
      </c>
      <c r="T1498" s="3" t="s">
        <v>51</v>
      </c>
      <c r="U1498" s="3" t="s">
        <v>52</v>
      </c>
      <c r="V1498" s="3" t="s">
        <v>51</v>
      </c>
      <c r="W1498" s="3" t="s">
        <v>33</v>
      </c>
      <c r="X1498" s="3" t="s">
        <v>53</v>
      </c>
      <c r="Y1498" s="3" t="s">
        <v>86</v>
      </c>
      <c r="Z1498" s="54">
        <v>45670</v>
      </c>
      <c r="AA1498" s="54">
        <v>46112</v>
      </c>
      <c r="AB1498" s="3" t="s">
        <v>36</v>
      </c>
      <c r="AC1498" s="53">
        <v>2000000</v>
      </c>
      <c r="AD1498" s="3" t="s">
        <v>52</v>
      </c>
      <c r="AE1498" s="3" t="s">
        <v>45</v>
      </c>
    </row>
    <row r="1499" spans="1:31" x14ac:dyDescent="0.3">
      <c r="A1499" s="3" t="s">
        <v>3167</v>
      </c>
      <c r="B1499" s="3" t="s">
        <v>3168</v>
      </c>
      <c r="C1499" s="3" t="s">
        <v>1860</v>
      </c>
      <c r="D1499" s="53">
        <v>2500000</v>
      </c>
      <c r="E1499" s="53">
        <v>2500000</v>
      </c>
      <c r="F1499" s="53">
        <v>27793.599999999999</v>
      </c>
      <c r="G1499" s="53">
        <v>0</v>
      </c>
      <c r="H1499" s="53">
        <v>0</v>
      </c>
      <c r="I1499" s="53">
        <v>2255872.58</v>
      </c>
      <c r="J1499" s="53">
        <v>90.234903200000005</v>
      </c>
      <c r="K1499" s="53">
        <v>0</v>
      </c>
      <c r="L1499" s="53">
        <v>0</v>
      </c>
      <c r="M1499" s="53">
        <v>868136.13</v>
      </c>
      <c r="N1499" s="53">
        <v>1387736.45</v>
      </c>
      <c r="O1499" s="53">
        <v>2283666.1800000002</v>
      </c>
      <c r="P1499" s="53">
        <v>0</v>
      </c>
      <c r="Q1499" s="53">
        <v>0</v>
      </c>
      <c r="R1499" s="53">
        <v>0</v>
      </c>
      <c r="S1499" s="3" t="s">
        <v>111</v>
      </c>
      <c r="T1499" s="3" t="s">
        <v>112</v>
      </c>
      <c r="U1499" s="3" t="s">
        <v>113</v>
      </c>
      <c r="V1499" s="3" t="s">
        <v>112</v>
      </c>
      <c r="W1499" s="3" t="s">
        <v>33</v>
      </c>
      <c r="X1499" s="3" t="s">
        <v>114</v>
      </c>
      <c r="Y1499" s="3" t="s">
        <v>35</v>
      </c>
      <c r="Z1499" s="54">
        <v>45672</v>
      </c>
      <c r="AA1499" s="54">
        <v>46112</v>
      </c>
      <c r="AB1499" s="3" t="s">
        <v>36</v>
      </c>
      <c r="AC1499" s="53">
        <v>2500000</v>
      </c>
      <c r="AD1499" s="3" t="s">
        <v>113</v>
      </c>
      <c r="AE1499" s="3" t="s">
        <v>45</v>
      </c>
    </row>
    <row r="1500" spans="1:31" x14ac:dyDescent="0.3">
      <c r="A1500" s="3" t="s">
        <v>3165</v>
      </c>
      <c r="B1500" s="3" t="s">
        <v>3166</v>
      </c>
      <c r="C1500" s="3" t="s">
        <v>1858</v>
      </c>
      <c r="D1500" s="53">
        <v>1800000</v>
      </c>
      <c r="E1500" s="53">
        <v>1800000</v>
      </c>
      <c r="F1500" s="53">
        <v>435921.03</v>
      </c>
      <c r="G1500" s="53">
        <v>21628.9</v>
      </c>
      <c r="H1500" s="53">
        <v>21628.9</v>
      </c>
      <c r="I1500" s="53">
        <v>672703.04</v>
      </c>
      <c r="J1500" s="53">
        <v>37.372391111111114</v>
      </c>
      <c r="K1500" s="53">
        <v>0</v>
      </c>
      <c r="L1500" s="53">
        <v>0</v>
      </c>
      <c r="M1500" s="53">
        <v>651074.14</v>
      </c>
      <c r="N1500" s="53">
        <v>0</v>
      </c>
      <c r="O1500" s="53">
        <v>1108624.07</v>
      </c>
      <c r="P1500" s="53">
        <v>0</v>
      </c>
      <c r="Q1500" s="53">
        <v>0</v>
      </c>
      <c r="R1500" s="53">
        <v>0</v>
      </c>
      <c r="S1500" s="3" t="s">
        <v>1231</v>
      </c>
      <c r="T1500" s="3" t="s">
        <v>51</v>
      </c>
      <c r="U1500" s="3" t="s">
        <v>52</v>
      </c>
      <c r="V1500" s="3" t="s">
        <v>51</v>
      </c>
      <c r="W1500" s="3" t="s">
        <v>33</v>
      </c>
      <c r="X1500" s="3" t="s">
        <v>53</v>
      </c>
      <c r="Y1500" s="3" t="s">
        <v>35</v>
      </c>
      <c r="Z1500" s="54">
        <v>45383</v>
      </c>
      <c r="AA1500" s="54">
        <v>46112</v>
      </c>
      <c r="AB1500" s="3" t="s">
        <v>36</v>
      </c>
      <c r="AC1500" s="53">
        <v>1</v>
      </c>
      <c r="AD1500" s="3" t="s">
        <v>52</v>
      </c>
      <c r="AE1500" s="3" t="s">
        <v>45</v>
      </c>
    </row>
    <row r="1501" spans="1:31" x14ac:dyDescent="0.3">
      <c r="A1501" s="3" t="s">
        <v>3169</v>
      </c>
      <c r="B1501" s="3" t="s">
        <v>3170</v>
      </c>
      <c r="C1501" s="3" t="s">
        <v>1853</v>
      </c>
      <c r="D1501" s="53">
        <v>3500000</v>
      </c>
      <c r="E1501" s="53">
        <v>3500000</v>
      </c>
      <c r="F1501" s="53">
        <v>786652.6</v>
      </c>
      <c r="G1501" s="53">
        <v>0</v>
      </c>
      <c r="H1501" s="53">
        <v>0</v>
      </c>
      <c r="I1501" s="53">
        <v>2230511.42</v>
      </c>
      <c r="J1501" s="53">
        <v>63.728897714285715</v>
      </c>
      <c r="K1501" s="53">
        <v>0</v>
      </c>
      <c r="L1501" s="53">
        <v>0</v>
      </c>
      <c r="M1501" s="53">
        <v>2230511.39</v>
      </c>
      <c r="N1501" s="53">
        <v>0.03</v>
      </c>
      <c r="O1501" s="53">
        <v>3017164.02</v>
      </c>
      <c r="P1501" s="53">
        <v>0</v>
      </c>
      <c r="Q1501" s="53">
        <v>0</v>
      </c>
      <c r="R1501" s="53">
        <v>0</v>
      </c>
      <c r="S1501" s="3" t="s">
        <v>391</v>
      </c>
      <c r="T1501" s="3" t="s">
        <v>31</v>
      </c>
      <c r="U1501" s="3" t="s">
        <v>32</v>
      </c>
      <c r="V1501" s="3" t="s">
        <v>31</v>
      </c>
      <c r="W1501" s="3" t="s">
        <v>33</v>
      </c>
      <c r="X1501" s="3" t="s">
        <v>34</v>
      </c>
      <c r="Y1501" s="3" t="s">
        <v>35</v>
      </c>
      <c r="Z1501" s="54">
        <v>45673</v>
      </c>
      <c r="AA1501" s="54">
        <v>46112</v>
      </c>
      <c r="AB1501" s="3" t="s">
        <v>36</v>
      </c>
      <c r="AC1501" s="53">
        <v>1</v>
      </c>
      <c r="AD1501" s="3" t="s">
        <v>32</v>
      </c>
      <c r="AE1501" s="3" t="s">
        <v>45</v>
      </c>
    </row>
    <row r="1502" spans="1:31" x14ac:dyDescent="0.3">
      <c r="A1502" s="3" t="s">
        <v>3171</v>
      </c>
      <c r="B1502" s="3" t="s">
        <v>3172</v>
      </c>
      <c r="C1502" s="3" t="s">
        <v>1855</v>
      </c>
      <c r="D1502" s="53">
        <v>1000000</v>
      </c>
      <c r="E1502" s="53">
        <v>1000000</v>
      </c>
      <c r="F1502" s="53">
        <v>0</v>
      </c>
      <c r="G1502" s="53">
        <v>0</v>
      </c>
      <c r="H1502" s="53">
        <v>0</v>
      </c>
      <c r="I1502" s="53">
        <v>0</v>
      </c>
      <c r="J1502" s="53">
        <v>0</v>
      </c>
      <c r="K1502" s="53">
        <v>0</v>
      </c>
      <c r="L1502" s="53">
        <v>0</v>
      </c>
      <c r="M1502" s="53">
        <v>0</v>
      </c>
      <c r="N1502" s="53">
        <v>0</v>
      </c>
      <c r="O1502" s="53">
        <v>0</v>
      </c>
      <c r="P1502" s="53">
        <v>0</v>
      </c>
      <c r="Q1502" s="53">
        <v>0</v>
      </c>
      <c r="R1502" s="53">
        <v>0</v>
      </c>
      <c r="S1502" s="3" t="s">
        <v>2949</v>
      </c>
      <c r="T1502" s="3" t="s">
        <v>57</v>
      </c>
      <c r="U1502" s="3" t="s">
        <v>58</v>
      </c>
      <c r="V1502" s="3" t="s">
        <v>57</v>
      </c>
      <c r="W1502" s="3" t="s">
        <v>33</v>
      </c>
      <c r="X1502" s="3" t="s">
        <v>59</v>
      </c>
      <c r="Y1502" s="3" t="s">
        <v>35</v>
      </c>
      <c r="Z1502" s="54">
        <v>45673</v>
      </c>
      <c r="AA1502" s="54">
        <v>46112</v>
      </c>
      <c r="AB1502" s="3" t="s">
        <v>36</v>
      </c>
      <c r="AC1502" s="53">
        <v>1</v>
      </c>
      <c r="AD1502" s="3" t="s">
        <v>58</v>
      </c>
      <c r="AE1502" s="3" t="s">
        <v>45</v>
      </c>
    </row>
    <row r="1503" spans="1:31" x14ac:dyDescent="0.3">
      <c r="A1503" s="3" t="s">
        <v>3161</v>
      </c>
      <c r="B1503" s="3" t="s">
        <v>3162</v>
      </c>
      <c r="C1503" s="3" t="s">
        <v>1859</v>
      </c>
      <c r="D1503" s="53">
        <v>4800000</v>
      </c>
      <c r="E1503" s="53">
        <v>4800000</v>
      </c>
      <c r="F1503" s="53">
        <v>796521.94</v>
      </c>
      <c r="G1503" s="53">
        <v>0</v>
      </c>
      <c r="H1503" s="53">
        <v>0</v>
      </c>
      <c r="I1503" s="53">
        <v>3615974.84</v>
      </c>
      <c r="J1503" s="53">
        <v>75.332809166666664</v>
      </c>
      <c r="K1503" s="53">
        <v>0</v>
      </c>
      <c r="L1503" s="53">
        <v>0</v>
      </c>
      <c r="M1503" s="53">
        <v>2397221.38</v>
      </c>
      <c r="N1503" s="53">
        <v>1218753.46</v>
      </c>
      <c r="O1503" s="53">
        <v>4412496.78</v>
      </c>
      <c r="P1503" s="53">
        <v>0</v>
      </c>
      <c r="Q1503" s="53">
        <v>0</v>
      </c>
      <c r="R1503" s="53">
        <v>0</v>
      </c>
      <c r="S1503" s="3" t="s">
        <v>1355</v>
      </c>
      <c r="T1503" s="3" t="s">
        <v>162</v>
      </c>
      <c r="U1503" s="3" t="s">
        <v>163</v>
      </c>
      <c r="V1503" s="3" t="s">
        <v>162</v>
      </c>
      <c r="W1503" s="3" t="s">
        <v>33</v>
      </c>
      <c r="X1503" s="3" t="s">
        <v>164</v>
      </c>
      <c r="Y1503" s="3" t="s">
        <v>35</v>
      </c>
      <c r="Z1503" s="54">
        <v>45383</v>
      </c>
      <c r="AA1503" s="54">
        <v>46022</v>
      </c>
      <c r="AB1503" s="3" t="s">
        <v>36</v>
      </c>
      <c r="AC1503" s="53">
        <v>1</v>
      </c>
      <c r="AD1503" s="3" t="s">
        <v>163</v>
      </c>
      <c r="AE1503" s="3" t="s">
        <v>45</v>
      </c>
    </row>
    <row r="1504" spans="1:31" x14ac:dyDescent="0.3">
      <c r="A1504" s="3" t="s">
        <v>3173</v>
      </c>
      <c r="B1504" s="3" t="s">
        <v>3174</v>
      </c>
      <c r="C1504" s="3" t="s">
        <v>1855</v>
      </c>
      <c r="D1504" s="53">
        <v>620000</v>
      </c>
      <c r="E1504" s="53">
        <v>620000</v>
      </c>
      <c r="F1504" s="53">
        <v>0</v>
      </c>
      <c r="G1504" s="53">
        <v>0</v>
      </c>
      <c r="H1504" s="53">
        <v>0</v>
      </c>
      <c r="I1504" s="53">
        <v>0</v>
      </c>
      <c r="J1504" s="53">
        <v>0</v>
      </c>
      <c r="K1504" s="53">
        <v>0</v>
      </c>
      <c r="L1504" s="53">
        <v>0</v>
      </c>
      <c r="M1504" s="53">
        <v>0</v>
      </c>
      <c r="N1504" s="53">
        <v>0</v>
      </c>
      <c r="O1504" s="53">
        <v>0</v>
      </c>
      <c r="P1504" s="53">
        <v>0</v>
      </c>
      <c r="Q1504" s="53">
        <v>0</v>
      </c>
      <c r="R1504" s="53">
        <v>0</v>
      </c>
      <c r="S1504" s="3" t="s">
        <v>2949</v>
      </c>
      <c r="T1504" s="3" t="s">
        <v>57</v>
      </c>
      <c r="U1504" s="3" t="s">
        <v>58</v>
      </c>
      <c r="V1504" s="3" t="s">
        <v>57</v>
      </c>
      <c r="W1504" s="3" t="s">
        <v>33</v>
      </c>
      <c r="X1504" s="3" t="s">
        <v>59</v>
      </c>
      <c r="Y1504" s="3" t="s">
        <v>35</v>
      </c>
      <c r="Z1504" s="54">
        <v>45673</v>
      </c>
      <c r="AA1504" s="54">
        <v>46112</v>
      </c>
      <c r="AB1504" s="3" t="s">
        <v>36</v>
      </c>
      <c r="AC1504" s="53">
        <v>1</v>
      </c>
      <c r="AD1504" s="3" t="s">
        <v>58</v>
      </c>
      <c r="AE1504" s="3" t="s">
        <v>45</v>
      </c>
    </row>
    <row r="1505" spans="1:31" x14ac:dyDescent="0.3">
      <c r="A1505" s="3" t="s">
        <v>3179</v>
      </c>
      <c r="B1505" s="3" t="s">
        <v>3180</v>
      </c>
      <c r="C1505" s="3" t="s">
        <v>1854</v>
      </c>
      <c r="D1505" s="53">
        <v>3100000</v>
      </c>
      <c r="E1505" s="53">
        <v>3100000</v>
      </c>
      <c r="F1505" s="53">
        <v>1245761.1399999999</v>
      </c>
      <c r="G1505" s="53">
        <v>0</v>
      </c>
      <c r="H1505" s="53">
        <v>0</v>
      </c>
      <c r="I1505" s="53">
        <v>1405728.83</v>
      </c>
      <c r="J1505" s="53">
        <v>45.346091290322583</v>
      </c>
      <c r="K1505" s="53">
        <v>0</v>
      </c>
      <c r="L1505" s="53">
        <v>0</v>
      </c>
      <c r="M1505" s="53">
        <v>1405728.83</v>
      </c>
      <c r="N1505" s="53">
        <v>0</v>
      </c>
      <c r="O1505" s="53">
        <v>2651489.9700000002</v>
      </c>
      <c r="P1505" s="53">
        <v>0</v>
      </c>
      <c r="Q1505" s="53">
        <v>0</v>
      </c>
      <c r="R1505" s="53">
        <v>0</v>
      </c>
      <c r="S1505" s="3" t="s">
        <v>72</v>
      </c>
      <c r="T1505" s="3" t="s">
        <v>41</v>
      </c>
      <c r="U1505" s="3" t="s">
        <v>42</v>
      </c>
      <c r="V1505" s="3" t="s">
        <v>41</v>
      </c>
      <c r="W1505" s="3" t="s">
        <v>33</v>
      </c>
      <c r="X1505" s="3" t="s">
        <v>43</v>
      </c>
      <c r="Y1505" s="3" t="s">
        <v>35</v>
      </c>
      <c r="Z1505" s="54">
        <v>45674</v>
      </c>
      <c r="AA1505" s="54">
        <v>46053</v>
      </c>
      <c r="AB1505" s="3" t="s">
        <v>36</v>
      </c>
      <c r="AC1505" s="53">
        <v>3100000</v>
      </c>
      <c r="AD1505" s="3" t="s">
        <v>42</v>
      </c>
      <c r="AE1505" s="3" t="s">
        <v>45</v>
      </c>
    </row>
    <row r="1506" spans="1:31" x14ac:dyDescent="0.3">
      <c r="A1506" s="3" t="s">
        <v>3175</v>
      </c>
      <c r="B1506" s="3" t="s">
        <v>3176</v>
      </c>
      <c r="C1506" s="3" t="s">
        <v>1859</v>
      </c>
      <c r="D1506" s="53">
        <v>3850000</v>
      </c>
      <c r="E1506" s="53">
        <v>3850000</v>
      </c>
      <c r="F1506" s="53">
        <v>1799.15</v>
      </c>
      <c r="G1506" s="53">
        <v>0</v>
      </c>
      <c r="H1506" s="53">
        <v>0</v>
      </c>
      <c r="I1506" s="53">
        <v>3560152.6</v>
      </c>
      <c r="J1506" s="53">
        <v>92.471496103896101</v>
      </c>
      <c r="K1506" s="53">
        <v>0</v>
      </c>
      <c r="L1506" s="53">
        <v>0</v>
      </c>
      <c r="M1506" s="53">
        <v>3560152.6</v>
      </c>
      <c r="N1506" s="53">
        <v>0</v>
      </c>
      <c r="O1506" s="53">
        <v>3561951.75</v>
      </c>
      <c r="P1506" s="53">
        <v>0</v>
      </c>
      <c r="Q1506" s="53">
        <v>0</v>
      </c>
      <c r="R1506" s="53">
        <v>0</v>
      </c>
      <c r="S1506" s="3" t="s">
        <v>1355</v>
      </c>
      <c r="T1506" s="3" t="s">
        <v>162</v>
      </c>
      <c r="U1506" s="3" t="s">
        <v>163</v>
      </c>
      <c r="V1506" s="3" t="s">
        <v>162</v>
      </c>
      <c r="W1506" s="3" t="s">
        <v>33</v>
      </c>
      <c r="X1506" s="3" t="s">
        <v>164</v>
      </c>
      <c r="Y1506" s="3" t="s">
        <v>35</v>
      </c>
      <c r="Z1506" s="54">
        <v>45383</v>
      </c>
      <c r="AA1506" s="54">
        <v>45930</v>
      </c>
      <c r="AB1506" s="3" t="s">
        <v>36</v>
      </c>
      <c r="AC1506" s="53">
        <v>3850000</v>
      </c>
      <c r="AD1506" s="3" t="s">
        <v>163</v>
      </c>
      <c r="AE1506" s="3" t="s">
        <v>45</v>
      </c>
    </row>
    <row r="1507" spans="1:31" x14ac:dyDescent="0.3">
      <c r="A1507" s="3" t="s">
        <v>3184</v>
      </c>
      <c r="B1507" s="3" t="s">
        <v>3185</v>
      </c>
      <c r="C1507" s="3" t="s">
        <v>1858</v>
      </c>
      <c r="D1507" s="53">
        <v>2600000</v>
      </c>
      <c r="E1507" s="53">
        <v>2600000</v>
      </c>
      <c r="F1507" s="53">
        <v>1418779.12</v>
      </c>
      <c r="G1507" s="53">
        <v>23091.71</v>
      </c>
      <c r="H1507" s="53">
        <v>23091.71</v>
      </c>
      <c r="I1507" s="53">
        <v>679106.14</v>
      </c>
      <c r="J1507" s="53">
        <v>26.119466923076924</v>
      </c>
      <c r="K1507" s="53">
        <v>0</v>
      </c>
      <c r="L1507" s="53">
        <v>0</v>
      </c>
      <c r="M1507" s="53">
        <v>0</v>
      </c>
      <c r="N1507" s="53">
        <v>656014.43000000005</v>
      </c>
      <c r="O1507" s="53">
        <v>2097885.2599999998</v>
      </c>
      <c r="P1507" s="53">
        <v>0</v>
      </c>
      <c r="Q1507" s="53">
        <v>0</v>
      </c>
      <c r="R1507" s="53">
        <v>0</v>
      </c>
      <c r="S1507" s="3" t="s">
        <v>1231</v>
      </c>
      <c r="T1507" s="3" t="s">
        <v>51</v>
      </c>
      <c r="U1507" s="3" t="s">
        <v>52</v>
      </c>
      <c r="V1507" s="3" t="s">
        <v>51</v>
      </c>
      <c r="W1507" s="3" t="s">
        <v>33</v>
      </c>
      <c r="X1507" s="3" t="s">
        <v>53</v>
      </c>
      <c r="Y1507" s="3" t="s">
        <v>86</v>
      </c>
      <c r="Z1507" s="54">
        <v>45675</v>
      </c>
      <c r="AA1507" s="54">
        <v>46112</v>
      </c>
      <c r="AB1507" s="3" t="s">
        <v>36</v>
      </c>
      <c r="AC1507" s="53">
        <v>2600000</v>
      </c>
      <c r="AD1507" s="3" t="s">
        <v>52</v>
      </c>
      <c r="AE1507" s="3" t="s">
        <v>45</v>
      </c>
    </row>
    <row r="1508" spans="1:31" x14ac:dyDescent="0.3">
      <c r="A1508" s="3" t="s">
        <v>3177</v>
      </c>
      <c r="B1508" s="3" t="s">
        <v>3178</v>
      </c>
      <c r="C1508" s="3" t="s">
        <v>1859</v>
      </c>
      <c r="D1508" s="53">
        <v>2200000</v>
      </c>
      <c r="E1508" s="53">
        <v>2200000</v>
      </c>
      <c r="F1508" s="53">
        <v>213175.52</v>
      </c>
      <c r="G1508" s="53">
        <v>0</v>
      </c>
      <c r="H1508" s="53">
        <v>0</v>
      </c>
      <c r="I1508" s="53">
        <v>1919937.01</v>
      </c>
      <c r="J1508" s="53">
        <v>87.269864090909095</v>
      </c>
      <c r="K1508" s="53">
        <v>0</v>
      </c>
      <c r="L1508" s="53">
        <v>0</v>
      </c>
      <c r="M1508" s="53">
        <v>0</v>
      </c>
      <c r="N1508" s="53">
        <v>1919937.01</v>
      </c>
      <c r="O1508" s="53">
        <v>2133112.5299999998</v>
      </c>
      <c r="P1508" s="53">
        <v>0</v>
      </c>
      <c r="Q1508" s="53">
        <v>0</v>
      </c>
      <c r="R1508" s="53">
        <v>0</v>
      </c>
      <c r="S1508" s="3" t="s">
        <v>1355</v>
      </c>
      <c r="T1508" s="3" t="s">
        <v>162</v>
      </c>
      <c r="U1508" s="3" t="s">
        <v>163</v>
      </c>
      <c r="V1508" s="3" t="s">
        <v>162</v>
      </c>
      <c r="W1508" s="3" t="s">
        <v>33</v>
      </c>
      <c r="X1508" s="3" t="s">
        <v>164</v>
      </c>
      <c r="Y1508" s="3" t="s">
        <v>35</v>
      </c>
      <c r="Z1508" s="54">
        <v>45383</v>
      </c>
      <c r="AA1508" s="54">
        <v>46022</v>
      </c>
      <c r="AB1508" s="3" t="s">
        <v>36</v>
      </c>
      <c r="AC1508" s="53">
        <v>2200000</v>
      </c>
      <c r="AD1508" s="3" t="s">
        <v>163</v>
      </c>
      <c r="AE1508" s="3" t="s">
        <v>45</v>
      </c>
    </row>
    <row r="1509" spans="1:31" x14ac:dyDescent="0.3">
      <c r="A1509" s="3" t="s">
        <v>3182</v>
      </c>
      <c r="B1509" s="3" t="s">
        <v>3183</v>
      </c>
      <c r="C1509" s="3" t="s">
        <v>1853</v>
      </c>
      <c r="D1509" s="53">
        <v>0</v>
      </c>
      <c r="E1509" s="53">
        <v>850000</v>
      </c>
      <c r="F1509" s="53">
        <v>0</v>
      </c>
      <c r="G1509" s="53">
        <v>0</v>
      </c>
      <c r="H1509" s="53">
        <v>0</v>
      </c>
      <c r="I1509" s="53">
        <v>0</v>
      </c>
      <c r="J1509" s="53" t="e">
        <v>#DIV/0!</v>
      </c>
      <c r="K1509" s="53">
        <v>0</v>
      </c>
      <c r="L1509" s="53">
        <v>0</v>
      </c>
      <c r="M1509" s="53">
        <v>0</v>
      </c>
      <c r="N1509" s="53">
        <v>0</v>
      </c>
      <c r="O1509" s="53">
        <v>0</v>
      </c>
      <c r="P1509" s="53">
        <v>0</v>
      </c>
      <c r="Q1509" s="53">
        <v>0</v>
      </c>
      <c r="R1509" s="53">
        <v>0</v>
      </c>
      <c r="S1509" s="3" t="s">
        <v>3094</v>
      </c>
      <c r="T1509" s="3" t="s">
        <v>31</v>
      </c>
      <c r="U1509" s="3" t="s">
        <v>32</v>
      </c>
      <c r="V1509" s="3" t="s">
        <v>31</v>
      </c>
      <c r="W1509" s="3" t="s">
        <v>33</v>
      </c>
      <c r="X1509" s="3" t="s">
        <v>34</v>
      </c>
      <c r="Y1509" s="3" t="s">
        <v>44</v>
      </c>
      <c r="Z1509" s="54">
        <v>45676</v>
      </c>
      <c r="AA1509" s="54">
        <v>46112</v>
      </c>
      <c r="AB1509" s="3" t="s">
        <v>36</v>
      </c>
      <c r="AC1509" s="53">
        <v>850000</v>
      </c>
      <c r="AD1509" s="3" t="s">
        <v>32</v>
      </c>
      <c r="AE1509" s="3" t="s">
        <v>37</v>
      </c>
    </row>
    <row r="1510" spans="1:31" x14ac:dyDescent="0.3">
      <c r="A1510" s="3" t="s">
        <v>3181</v>
      </c>
      <c r="B1510" s="3" t="s">
        <v>3174</v>
      </c>
      <c r="C1510" s="3" t="s">
        <v>1855</v>
      </c>
      <c r="D1510" s="53">
        <v>0</v>
      </c>
      <c r="E1510" s="53">
        <v>0</v>
      </c>
      <c r="F1510" s="53">
        <v>0</v>
      </c>
      <c r="G1510" s="53">
        <v>0</v>
      </c>
      <c r="H1510" s="53">
        <v>0</v>
      </c>
      <c r="I1510" s="53">
        <v>0</v>
      </c>
      <c r="J1510" s="53" t="e">
        <v>#DIV/0!</v>
      </c>
      <c r="K1510" s="53">
        <v>0</v>
      </c>
      <c r="L1510" s="53">
        <v>0</v>
      </c>
      <c r="M1510" s="53">
        <v>0</v>
      </c>
      <c r="N1510" s="53">
        <v>0</v>
      </c>
      <c r="O1510" s="53">
        <v>0</v>
      </c>
      <c r="P1510" s="53">
        <v>0</v>
      </c>
      <c r="Q1510" s="53">
        <v>0</v>
      </c>
      <c r="R1510" s="53">
        <v>0</v>
      </c>
      <c r="S1510" s="3" t="s">
        <v>2949</v>
      </c>
      <c r="T1510" s="3" t="s">
        <v>57</v>
      </c>
      <c r="U1510" s="3" t="s">
        <v>58</v>
      </c>
      <c r="V1510" s="3" t="s">
        <v>57</v>
      </c>
      <c r="W1510" s="3" t="s">
        <v>33</v>
      </c>
      <c r="X1510" s="3" t="s">
        <v>29</v>
      </c>
      <c r="Y1510" s="3" t="s">
        <v>35</v>
      </c>
      <c r="Z1510" s="54">
        <v>45678</v>
      </c>
      <c r="AA1510" s="54">
        <v>46112</v>
      </c>
      <c r="AB1510" s="3" t="s">
        <v>36</v>
      </c>
      <c r="AC1510" s="53">
        <v>1</v>
      </c>
      <c r="AD1510" s="3" t="s">
        <v>58</v>
      </c>
      <c r="AE1510" s="3" t="s">
        <v>1245</v>
      </c>
    </row>
    <row r="1511" spans="1:31" x14ac:dyDescent="0.3">
      <c r="A1511" s="3" t="s">
        <v>3186</v>
      </c>
      <c r="B1511" s="3" t="s">
        <v>3187</v>
      </c>
      <c r="C1511" s="3" t="s">
        <v>1855</v>
      </c>
      <c r="D1511" s="53">
        <v>4700000</v>
      </c>
      <c r="E1511" s="53">
        <v>4700000</v>
      </c>
      <c r="F1511" s="53">
        <v>28643.61</v>
      </c>
      <c r="G1511" s="53">
        <v>0</v>
      </c>
      <c r="H1511" s="53">
        <v>0</v>
      </c>
      <c r="I1511" s="53">
        <v>4548900.96</v>
      </c>
      <c r="J1511" s="53">
        <v>96.78512680851064</v>
      </c>
      <c r="K1511" s="53">
        <v>0</v>
      </c>
      <c r="L1511" s="53">
        <v>0</v>
      </c>
      <c r="M1511" s="53">
        <v>0</v>
      </c>
      <c r="N1511" s="53">
        <v>4548900.96</v>
      </c>
      <c r="O1511" s="53">
        <v>4577544.57</v>
      </c>
      <c r="P1511" s="53">
        <v>0</v>
      </c>
      <c r="Q1511" s="53">
        <v>0</v>
      </c>
      <c r="R1511" s="53">
        <v>0</v>
      </c>
      <c r="S1511" s="3" t="s">
        <v>2949</v>
      </c>
      <c r="T1511" s="3" t="s">
        <v>57</v>
      </c>
      <c r="U1511" s="3" t="s">
        <v>58</v>
      </c>
      <c r="V1511" s="3" t="s">
        <v>57</v>
      </c>
      <c r="W1511" s="3" t="s">
        <v>33</v>
      </c>
      <c r="X1511" s="3" t="s">
        <v>59</v>
      </c>
      <c r="Y1511" s="3" t="s">
        <v>44</v>
      </c>
      <c r="Z1511" s="54">
        <v>45679</v>
      </c>
      <c r="AA1511" s="54">
        <v>46112</v>
      </c>
      <c r="AB1511" s="3" t="s">
        <v>36</v>
      </c>
      <c r="AC1511" s="53">
        <v>1</v>
      </c>
      <c r="AD1511" s="3" t="s">
        <v>58</v>
      </c>
      <c r="AE1511" s="3" t="s">
        <v>45</v>
      </c>
    </row>
    <row r="1512" spans="1:31" x14ac:dyDescent="0.3">
      <c r="A1512" s="3" t="s">
        <v>3188</v>
      </c>
      <c r="B1512" s="3" t="s">
        <v>3189</v>
      </c>
      <c r="C1512" s="3" t="s">
        <v>1859</v>
      </c>
      <c r="D1512" s="53">
        <v>2275000</v>
      </c>
      <c r="E1512" s="53">
        <v>2275000</v>
      </c>
      <c r="F1512" s="53">
        <v>334207.23</v>
      </c>
      <c r="G1512" s="53">
        <v>0</v>
      </c>
      <c r="H1512" s="53">
        <v>0</v>
      </c>
      <c r="I1512" s="53">
        <v>1375535.17</v>
      </c>
      <c r="J1512" s="53">
        <v>60.46308439560439</v>
      </c>
      <c r="K1512" s="53">
        <v>0</v>
      </c>
      <c r="L1512" s="53">
        <v>0</v>
      </c>
      <c r="M1512" s="53">
        <v>0</v>
      </c>
      <c r="N1512" s="53">
        <v>1375535.17</v>
      </c>
      <c r="O1512" s="53">
        <v>1709742.4</v>
      </c>
      <c r="P1512" s="53">
        <v>0</v>
      </c>
      <c r="Q1512" s="53">
        <v>0</v>
      </c>
      <c r="R1512" s="53">
        <v>0</v>
      </c>
      <c r="S1512" s="3" t="s">
        <v>1355</v>
      </c>
      <c r="T1512" s="3" t="s">
        <v>162</v>
      </c>
      <c r="U1512" s="3" t="s">
        <v>163</v>
      </c>
      <c r="V1512" s="3" t="s">
        <v>162</v>
      </c>
      <c r="W1512" s="3" t="s">
        <v>33</v>
      </c>
      <c r="X1512" s="3" t="s">
        <v>164</v>
      </c>
      <c r="Y1512" s="3" t="s">
        <v>86</v>
      </c>
      <c r="Z1512" s="54">
        <v>45383</v>
      </c>
      <c r="AA1512" s="54">
        <v>46022</v>
      </c>
      <c r="AB1512" s="3" t="s">
        <v>36</v>
      </c>
      <c r="AC1512" s="53">
        <v>2275000</v>
      </c>
      <c r="AD1512" s="3" t="s">
        <v>163</v>
      </c>
      <c r="AE1512" s="3" t="s">
        <v>45</v>
      </c>
    </row>
    <row r="1513" spans="1:31" x14ac:dyDescent="0.3">
      <c r="A1513" s="3" t="s">
        <v>3198</v>
      </c>
      <c r="B1513" s="3" t="s">
        <v>3199</v>
      </c>
      <c r="C1513" s="3" t="s">
        <v>1853</v>
      </c>
      <c r="D1513" s="53">
        <v>2500000</v>
      </c>
      <c r="E1513" s="53">
        <v>2500000</v>
      </c>
      <c r="F1513" s="53">
        <v>36426.99</v>
      </c>
      <c r="G1513" s="53">
        <v>0</v>
      </c>
      <c r="H1513" s="53">
        <v>0</v>
      </c>
      <c r="I1513" s="53">
        <v>1974945.51</v>
      </c>
      <c r="J1513" s="53">
        <v>78.997820399999995</v>
      </c>
      <c r="K1513" s="53">
        <v>0</v>
      </c>
      <c r="L1513" s="53">
        <v>0</v>
      </c>
      <c r="M1513" s="53">
        <v>1974945</v>
      </c>
      <c r="N1513" s="53">
        <v>0.51</v>
      </c>
      <c r="O1513" s="53">
        <v>2011372.5</v>
      </c>
      <c r="P1513" s="53">
        <v>0</v>
      </c>
      <c r="Q1513" s="53">
        <v>0</v>
      </c>
      <c r="R1513" s="53">
        <v>0</v>
      </c>
      <c r="S1513" s="3" t="s">
        <v>3094</v>
      </c>
      <c r="T1513" s="3" t="s">
        <v>31</v>
      </c>
      <c r="U1513" s="3" t="s">
        <v>32</v>
      </c>
      <c r="V1513" s="3" t="s">
        <v>31</v>
      </c>
      <c r="W1513" s="3" t="s">
        <v>33</v>
      </c>
      <c r="X1513" s="3" t="s">
        <v>34</v>
      </c>
      <c r="Y1513" s="3" t="s">
        <v>35</v>
      </c>
      <c r="Z1513" s="54">
        <v>45682</v>
      </c>
      <c r="AA1513" s="54">
        <v>46112</v>
      </c>
      <c r="AB1513" s="3" t="s">
        <v>36</v>
      </c>
      <c r="AC1513" s="53">
        <v>2500000</v>
      </c>
      <c r="AD1513" s="3" t="s">
        <v>32</v>
      </c>
      <c r="AE1513" s="3" t="s">
        <v>45</v>
      </c>
    </row>
    <row r="1514" spans="1:31" x14ac:dyDescent="0.3">
      <c r="A1514" s="3" t="s">
        <v>3195</v>
      </c>
      <c r="B1514" s="3" t="s">
        <v>3196</v>
      </c>
      <c r="C1514" s="3" t="s">
        <v>1854</v>
      </c>
      <c r="D1514" s="53">
        <v>3300000</v>
      </c>
      <c r="E1514" s="53">
        <v>3300000</v>
      </c>
      <c r="F1514" s="53">
        <v>28457.53</v>
      </c>
      <c r="G1514" s="53">
        <v>0</v>
      </c>
      <c r="H1514" s="53">
        <v>0</v>
      </c>
      <c r="I1514" s="53">
        <v>2383886.94</v>
      </c>
      <c r="J1514" s="53">
        <v>72.238998181818175</v>
      </c>
      <c r="K1514" s="53">
        <v>0</v>
      </c>
      <c r="L1514" s="53">
        <v>0</v>
      </c>
      <c r="M1514" s="53">
        <v>2345597.7599999998</v>
      </c>
      <c r="N1514" s="53">
        <v>38289.18</v>
      </c>
      <c r="O1514" s="53">
        <v>2412344.4700000002</v>
      </c>
      <c r="P1514" s="53">
        <v>0</v>
      </c>
      <c r="Q1514" s="53">
        <v>0</v>
      </c>
      <c r="R1514" s="53">
        <v>0</v>
      </c>
      <c r="S1514" s="3" t="s">
        <v>72</v>
      </c>
      <c r="T1514" s="3" t="s">
        <v>41</v>
      </c>
      <c r="U1514" s="3" t="s">
        <v>42</v>
      </c>
      <c r="V1514" s="3" t="s">
        <v>41</v>
      </c>
      <c r="W1514" s="3" t="s">
        <v>33</v>
      </c>
      <c r="X1514" s="3" t="s">
        <v>43</v>
      </c>
      <c r="Y1514" s="3" t="s">
        <v>35</v>
      </c>
      <c r="Z1514" s="54">
        <v>45684</v>
      </c>
      <c r="AA1514" s="54">
        <v>46053</v>
      </c>
      <c r="AB1514" s="3" t="s">
        <v>36</v>
      </c>
      <c r="AC1514" s="53">
        <v>3300000</v>
      </c>
      <c r="AD1514" s="3" t="s">
        <v>42</v>
      </c>
      <c r="AE1514" s="3" t="s">
        <v>45</v>
      </c>
    </row>
    <row r="1515" spans="1:31" x14ac:dyDescent="0.3">
      <c r="A1515" s="3" t="s">
        <v>3209</v>
      </c>
      <c r="B1515" s="3" t="s">
        <v>3210</v>
      </c>
      <c r="C1515" s="3" t="s">
        <v>1860</v>
      </c>
      <c r="D1515" s="53">
        <v>5000000</v>
      </c>
      <c r="E1515" s="53">
        <v>5000000</v>
      </c>
      <c r="F1515" s="53">
        <v>0</v>
      </c>
      <c r="G1515" s="53">
        <v>0</v>
      </c>
      <c r="H1515" s="53">
        <v>0</v>
      </c>
      <c r="I1515" s="53">
        <v>1195423.8700000001</v>
      </c>
      <c r="J1515" s="53">
        <v>23.908477400000002</v>
      </c>
      <c r="K1515" s="53">
        <v>0</v>
      </c>
      <c r="L1515" s="53">
        <v>0</v>
      </c>
      <c r="M1515" s="53">
        <v>0</v>
      </c>
      <c r="N1515" s="53">
        <v>1195423.8700000001</v>
      </c>
      <c r="O1515" s="53">
        <v>1195423.8700000001</v>
      </c>
      <c r="P1515" s="53">
        <v>0</v>
      </c>
      <c r="Q1515" s="53">
        <v>0</v>
      </c>
      <c r="R1515" s="53">
        <v>0</v>
      </c>
      <c r="S1515" s="3" t="s">
        <v>111</v>
      </c>
      <c r="T1515" s="3" t="s">
        <v>112</v>
      </c>
      <c r="U1515" s="3" t="s">
        <v>113</v>
      </c>
      <c r="V1515" s="3" t="s">
        <v>112</v>
      </c>
      <c r="W1515" s="3" t="s">
        <v>33</v>
      </c>
      <c r="X1515" s="3" t="s">
        <v>114</v>
      </c>
      <c r="Y1515" s="3" t="s">
        <v>44</v>
      </c>
      <c r="Z1515" s="54">
        <v>45684</v>
      </c>
      <c r="AA1515" s="54">
        <v>46387</v>
      </c>
      <c r="AB1515" s="3" t="s">
        <v>36</v>
      </c>
      <c r="AC1515" s="53">
        <v>1</v>
      </c>
      <c r="AD1515" s="3" t="s">
        <v>113</v>
      </c>
      <c r="AE1515" s="3" t="s">
        <v>45</v>
      </c>
    </row>
    <row r="1516" spans="1:31" x14ac:dyDescent="0.3">
      <c r="A1516" s="3" t="s">
        <v>3190</v>
      </c>
      <c r="B1516" s="3" t="s">
        <v>3197</v>
      </c>
      <c r="C1516" s="3" t="s">
        <v>1854</v>
      </c>
      <c r="D1516" s="53">
        <v>5300003</v>
      </c>
      <c r="E1516" s="53">
        <v>5300003</v>
      </c>
      <c r="F1516" s="53">
        <v>2279.52</v>
      </c>
      <c r="G1516" s="53">
        <v>-7.0000000000000007E-2</v>
      </c>
      <c r="H1516" s="53">
        <v>-7.0000000000000007E-2</v>
      </c>
      <c r="I1516" s="53">
        <v>5060482.38</v>
      </c>
      <c r="J1516" s="53">
        <v>95.480745576936471</v>
      </c>
      <c r="K1516" s="53">
        <v>0</v>
      </c>
      <c r="L1516" s="53">
        <v>0</v>
      </c>
      <c r="M1516" s="53">
        <v>500208</v>
      </c>
      <c r="N1516" s="53">
        <v>4560274.45</v>
      </c>
      <c r="O1516" s="53">
        <v>5062761.9000000004</v>
      </c>
      <c r="P1516" s="53">
        <v>0</v>
      </c>
      <c r="Q1516" s="53">
        <v>0</v>
      </c>
      <c r="R1516" s="53">
        <v>0</v>
      </c>
      <c r="S1516" s="3" t="s">
        <v>72</v>
      </c>
      <c r="T1516" s="3" t="s">
        <v>41</v>
      </c>
      <c r="U1516" s="3" t="s">
        <v>42</v>
      </c>
      <c r="V1516" s="3" t="s">
        <v>41</v>
      </c>
      <c r="W1516" s="3" t="s">
        <v>33</v>
      </c>
      <c r="X1516" s="3" t="s">
        <v>43</v>
      </c>
      <c r="Y1516" s="3" t="s">
        <v>44</v>
      </c>
      <c r="Z1516" s="54">
        <v>45684</v>
      </c>
      <c r="AA1516" s="54">
        <v>46053</v>
      </c>
      <c r="AB1516" s="3" t="s">
        <v>36</v>
      </c>
      <c r="AC1516" s="53">
        <v>1</v>
      </c>
      <c r="AD1516" s="3" t="s">
        <v>42</v>
      </c>
      <c r="AE1516" s="3" t="s">
        <v>45</v>
      </c>
    </row>
    <row r="1517" spans="1:31" x14ac:dyDescent="0.3">
      <c r="A1517" s="3" t="s">
        <v>3200</v>
      </c>
      <c r="B1517" s="3" t="s">
        <v>3201</v>
      </c>
      <c r="C1517" s="3" t="s">
        <v>1858</v>
      </c>
      <c r="D1517" s="53">
        <v>12000000</v>
      </c>
      <c r="E1517" s="53">
        <v>12000000</v>
      </c>
      <c r="F1517" s="53">
        <v>1080960.6599999999</v>
      </c>
      <c r="G1517" s="53">
        <v>0</v>
      </c>
      <c r="H1517" s="53">
        <v>0</v>
      </c>
      <c r="I1517" s="53">
        <v>8156026.21</v>
      </c>
      <c r="J1517" s="53">
        <v>67.966885083333338</v>
      </c>
      <c r="K1517" s="53">
        <v>0</v>
      </c>
      <c r="L1517" s="53">
        <v>0</v>
      </c>
      <c r="M1517" s="53">
        <v>8148198.9400000004</v>
      </c>
      <c r="N1517" s="53">
        <v>7827.27</v>
      </c>
      <c r="O1517" s="53">
        <v>9236986.8699999992</v>
      </c>
      <c r="P1517" s="53">
        <v>0</v>
      </c>
      <c r="Q1517" s="53">
        <v>0</v>
      </c>
      <c r="R1517" s="53">
        <v>0</v>
      </c>
      <c r="S1517" s="3" t="s">
        <v>1231</v>
      </c>
      <c r="T1517" s="3" t="s">
        <v>51</v>
      </c>
      <c r="U1517" s="3" t="s">
        <v>52</v>
      </c>
      <c r="V1517" s="3" t="s">
        <v>51</v>
      </c>
      <c r="W1517" s="3" t="s">
        <v>33</v>
      </c>
      <c r="X1517" s="3" t="s">
        <v>53</v>
      </c>
      <c r="Y1517" s="3" t="s">
        <v>35</v>
      </c>
      <c r="Z1517" s="54">
        <v>45657</v>
      </c>
      <c r="AA1517" s="54">
        <v>46112</v>
      </c>
      <c r="AB1517" s="3" t="s">
        <v>36</v>
      </c>
      <c r="AC1517" s="53">
        <v>12000000</v>
      </c>
      <c r="AD1517" s="3" t="s">
        <v>52</v>
      </c>
      <c r="AE1517" s="3" t="s">
        <v>45</v>
      </c>
    </row>
    <row r="1518" spans="1:31" x14ac:dyDescent="0.3">
      <c r="A1518" s="3" t="s">
        <v>3193</v>
      </c>
      <c r="B1518" s="3" t="s">
        <v>3194</v>
      </c>
      <c r="C1518" s="3" t="s">
        <v>1857</v>
      </c>
      <c r="D1518" s="53">
        <v>2000000</v>
      </c>
      <c r="E1518" s="53">
        <v>2000000</v>
      </c>
      <c r="F1518" s="53">
        <v>0</v>
      </c>
      <c r="G1518" s="53">
        <v>0</v>
      </c>
      <c r="H1518" s="53">
        <v>0</v>
      </c>
      <c r="I1518" s="53">
        <v>0</v>
      </c>
      <c r="J1518" s="53">
        <v>0</v>
      </c>
      <c r="K1518" s="53">
        <v>0</v>
      </c>
      <c r="L1518" s="53">
        <v>0</v>
      </c>
      <c r="M1518" s="53">
        <v>0</v>
      </c>
      <c r="N1518" s="53">
        <v>0</v>
      </c>
      <c r="O1518" s="53">
        <v>0</v>
      </c>
      <c r="P1518" s="53">
        <v>0</v>
      </c>
      <c r="Q1518" s="53">
        <v>0</v>
      </c>
      <c r="R1518" s="53">
        <v>0</v>
      </c>
      <c r="S1518" s="3" t="s">
        <v>2156</v>
      </c>
      <c r="T1518" s="3" t="s">
        <v>100</v>
      </c>
      <c r="U1518" s="3" t="s">
        <v>101</v>
      </c>
      <c r="V1518" s="3" t="s">
        <v>100</v>
      </c>
      <c r="W1518" s="3" t="s">
        <v>33</v>
      </c>
      <c r="X1518" s="3" t="s">
        <v>102</v>
      </c>
      <c r="Y1518" s="3" t="s">
        <v>86</v>
      </c>
      <c r="Z1518" s="54">
        <v>45684</v>
      </c>
      <c r="AA1518" s="54">
        <v>46022</v>
      </c>
      <c r="AB1518" s="3" t="s">
        <v>36</v>
      </c>
      <c r="AC1518" s="53">
        <v>2000000</v>
      </c>
      <c r="AD1518" s="3" t="s">
        <v>101</v>
      </c>
      <c r="AE1518" s="3" t="s">
        <v>45</v>
      </c>
    </row>
    <row r="1519" spans="1:31" x14ac:dyDescent="0.3">
      <c r="A1519" s="3" t="s">
        <v>3191</v>
      </c>
      <c r="B1519" s="3" t="s">
        <v>3192</v>
      </c>
      <c r="C1519" s="3" t="s">
        <v>1857</v>
      </c>
      <c r="D1519" s="53">
        <v>2000000</v>
      </c>
      <c r="E1519" s="53">
        <v>2000000</v>
      </c>
      <c r="F1519" s="53">
        <v>0</v>
      </c>
      <c r="G1519" s="53">
        <v>0</v>
      </c>
      <c r="H1519" s="53">
        <v>0</v>
      </c>
      <c r="I1519" s="53">
        <v>1879182.27</v>
      </c>
      <c r="J1519" s="53">
        <v>93.959113500000001</v>
      </c>
      <c r="K1519" s="53">
        <v>0</v>
      </c>
      <c r="L1519" s="53">
        <v>0</v>
      </c>
      <c r="M1519" s="53">
        <v>1879182.27</v>
      </c>
      <c r="N1519" s="53">
        <v>0</v>
      </c>
      <c r="O1519" s="53">
        <v>1879182.27</v>
      </c>
      <c r="P1519" s="53">
        <v>0</v>
      </c>
      <c r="Q1519" s="53">
        <v>0</v>
      </c>
      <c r="R1519" s="53">
        <v>0</v>
      </c>
      <c r="S1519" s="3" t="s">
        <v>2156</v>
      </c>
      <c r="T1519" s="3" t="s">
        <v>100</v>
      </c>
      <c r="U1519" s="3" t="s">
        <v>101</v>
      </c>
      <c r="V1519" s="3" t="s">
        <v>100</v>
      </c>
      <c r="W1519" s="3" t="s">
        <v>33</v>
      </c>
      <c r="X1519" s="3" t="s">
        <v>102</v>
      </c>
      <c r="Y1519" s="3" t="s">
        <v>86</v>
      </c>
      <c r="Z1519" s="54">
        <v>45684</v>
      </c>
      <c r="AA1519" s="54">
        <v>46022</v>
      </c>
      <c r="AB1519" s="3" t="s">
        <v>36</v>
      </c>
      <c r="AC1519" s="53">
        <v>2000000</v>
      </c>
      <c r="AD1519" s="3" t="s">
        <v>101</v>
      </c>
      <c r="AE1519" s="3" t="s">
        <v>37</v>
      </c>
    </row>
    <row r="1520" spans="1:31" x14ac:dyDescent="0.3">
      <c r="A1520" s="3" t="s">
        <v>3202</v>
      </c>
      <c r="B1520" s="3" t="s">
        <v>3203</v>
      </c>
      <c r="C1520" s="3" t="s">
        <v>1858</v>
      </c>
      <c r="D1520" s="53">
        <v>2600000</v>
      </c>
      <c r="E1520" s="53">
        <v>2600000</v>
      </c>
      <c r="F1520" s="53">
        <v>298700.55</v>
      </c>
      <c r="G1520" s="53">
        <v>0</v>
      </c>
      <c r="H1520" s="53">
        <v>0</v>
      </c>
      <c r="I1520" s="53">
        <v>1482600.4</v>
      </c>
      <c r="J1520" s="53">
        <v>57.023092307692302</v>
      </c>
      <c r="K1520" s="53">
        <v>0</v>
      </c>
      <c r="L1520" s="53">
        <v>0</v>
      </c>
      <c r="M1520" s="53">
        <v>1482600.4</v>
      </c>
      <c r="N1520" s="53">
        <v>0</v>
      </c>
      <c r="O1520" s="53">
        <v>1781300.95</v>
      </c>
      <c r="P1520" s="53">
        <v>0</v>
      </c>
      <c r="Q1520" s="53">
        <v>0</v>
      </c>
      <c r="R1520" s="53">
        <v>0</v>
      </c>
      <c r="S1520" s="3" t="s">
        <v>3204</v>
      </c>
      <c r="T1520" s="3" t="s">
        <v>51</v>
      </c>
      <c r="U1520" s="3" t="s">
        <v>52</v>
      </c>
      <c r="V1520" s="3" t="s">
        <v>51</v>
      </c>
      <c r="W1520" s="3" t="s">
        <v>33</v>
      </c>
      <c r="X1520" s="3" t="s">
        <v>53</v>
      </c>
      <c r="Y1520" s="3" t="s">
        <v>35</v>
      </c>
      <c r="Z1520" s="54">
        <v>45684</v>
      </c>
      <c r="AA1520" s="54">
        <v>46112</v>
      </c>
      <c r="AB1520" s="3" t="s">
        <v>36</v>
      </c>
      <c r="AC1520" s="53">
        <v>2600000</v>
      </c>
      <c r="AD1520" s="3" t="s">
        <v>52</v>
      </c>
      <c r="AE1520" s="3" t="s">
        <v>45</v>
      </c>
    </row>
    <row r="1521" spans="1:31" x14ac:dyDescent="0.3">
      <c r="A1521" s="3" t="s">
        <v>3219</v>
      </c>
      <c r="B1521" s="3" t="s">
        <v>3220</v>
      </c>
      <c r="C1521" s="3" t="s">
        <v>1854</v>
      </c>
      <c r="D1521" s="53">
        <v>2400000</v>
      </c>
      <c r="E1521" s="53">
        <v>2400000</v>
      </c>
      <c r="F1521" s="53">
        <v>375718.77</v>
      </c>
      <c r="G1521" s="53">
        <v>0</v>
      </c>
      <c r="H1521" s="53">
        <v>0</v>
      </c>
      <c r="I1521" s="53">
        <v>1747549.07</v>
      </c>
      <c r="J1521" s="53">
        <v>72.81454458333333</v>
      </c>
      <c r="K1521" s="53">
        <v>0</v>
      </c>
      <c r="L1521" s="53">
        <v>0</v>
      </c>
      <c r="M1521" s="53">
        <v>1469739.5</v>
      </c>
      <c r="N1521" s="53">
        <v>277809.57</v>
      </c>
      <c r="O1521" s="53">
        <v>2123267.84</v>
      </c>
      <c r="P1521" s="53">
        <v>0</v>
      </c>
      <c r="Q1521" s="53">
        <v>0</v>
      </c>
      <c r="R1521" s="53">
        <v>0</v>
      </c>
      <c r="S1521" s="3" t="s">
        <v>72</v>
      </c>
      <c r="T1521" s="3" t="s">
        <v>41</v>
      </c>
      <c r="U1521" s="3" t="s">
        <v>42</v>
      </c>
      <c r="V1521" s="3" t="s">
        <v>41</v>
      </c>
      <c r="W1521" s="3" t="s">
        <v>33</v>
      </c>
      <c r="X1521" s="3" t="s">
        <v>43</v>
      </c>
      <c r="Y1521" s="3" t="s">
        <v>35</v>
      </c>
      <c r="Z1521" s="54">
        <v>45685</v>
      </c>
      <c r="AA1521" s="54">
        <v>46053</v>
      </c>
      <c r="AB1521" s="3" t="s">
        <v>36</v>
      </c>
      <c r="AC1521" s="53">
        <v>2400000</v>
      </c>
      <c r="AD1521" s="3" t="s">
        <v>42</v>
      </c>
      <c r="AE1521" s="3" t="s">
        <v>45</v>
      </c>
    </row>
    <row r="1522" spans="1:31" x14ac:dyDescent="0.3">
      <c r="A1522" s="3" t="s">
        <v>3217</v>
      </c>
      <c r="B1522" s="3" t="s">
        <v>3218</v>
      </c>
      <c r="C1522" s="3" t="s">
        <v>1854</v>
      </c>
      <c r="D1522" s="53">
        <v>1200000</v>
      </c>
      <c r="E1522" s="53">
        <v>1200000</v>
      </c>
      <c r="F1522" s="53">
        <v>39693.129999999997</v>
      </c>
      <c r="G1522" s="53">
        <v>0</v>
      </c>
      <c r="H1522" s="53">
        <v>0</v>
      </c>
      <c r="I1522" s="53">
        <v>1159634.29</v>
      </c>
      <c r="J1522" s="53">
        <v>96.63619083333333</v>
      </c>
      <c r="K1522" s="53">
        <v>0</v>
      </c>
      <c r="L1522" s="53">
        <v>0</v>
      </c>
      <c r="M1522" s="53">
        <v>1159634.29</v>
      </c>
      <c r="N1522" s="53">
        <v>0</v>
      </c>
      <c r="O1522" s="53">
        <v>1199327.42</v>
      </c>
      <c r="P1522" s="53">
        <v>0</v>
      </c>
      <c r="Q1522" s="53">
        <v>0</v>
      </c>
      <c r="R1522" s="53">
        <v>0</v>
      </c>
      <c r="S1522" s="3" t="s">
        <v>72</v>
      </c>
      <c r="T1522" s="3" t="s">
        <v>41</v>
      </c>
      <c r="U1522" s="3" t="s">
        <v>42</v>
      </c>
      <c r="V1522" s="3" t="s">
        <v>41</v>
      </c>
      <c r="W1522" s="3" t="s">
        <v>33</v>
      </c>
      <c r="X1522" s="3" t="s">
        <v>43</v>
      </c>
      <c r="Y1522" s="3" t="s">
        <v>44</v>
      </c>
      <c r="Z1522" s="54">
        <v>45685</v>
      </c>
      <c r="AA1522" s="54">
        <v>46053</v>
      </c>
      <c r="AB1522" s="3" t="s">
        <v>36</v>
      </c>
      <c r="AC1522" s="53">
        <v>1200000</v>
      </c>
      <c r="AD1522" s="3" t="s">
        <v>42</v>
      </c>
      <c r="AE1522" s="3" t="s">
        <v>45</v>
      </c>
    </row>
    <row r="1523" spans="1:31" x14ac:dyDescent="0.3">
      <c r="A1523" s="3" t="s">
        <v>3226</v>
      </c>
      <c r="B1523" s="3" t="s">
        <v>3227</v>
      </c>
      <c r="C1523" s="3" t="s">
        <v>1854</v>
      </c>
      <c r="D1523" s="53">
        <v>12200000</v>
      </c>
      <c r="E1523" s="53">
        <v>12200000</v>
      </c>
      <c r="F1523" s="53">
        <v>227592.38</v>
      </c>
      <c r="G1523" s="53">
        <v>0</v>
      </c>
      <c r="H1523" s="53">
        <v>0</v>
      </c>
      <c r="I1523" s="53">
        <v>10605878.699999999</v>
      </c>
      <c r="J1523" s="53">
        <v>86.93343196721311</v>
      </c>
      <c r="K1523" s="53">
        <v>0</v>
      </c>
      <c r="L1523" s="53">
        <v>0</v>
      </c>
      <c r="M1523" s="53">
        <v>10600137.689999999</v>
      </c>
      <c r="N1523" s="53">
        <v>5741.01</v>
      </c>
      <c r="O1523" s="53">
        <v>10833471.08</v>
      </c>
      <c r="P1523" s="53">
        <v>0</v>
      </c>
      <c r="Q1523" s="53">
        <v>0</v>
      </c>
      <c r="R1523" s="53">
        <v>0</v>
      </c>
      <c r="S1523" s="3" t="s">
        <v>72</v>
      </c>
      <c r="T1523" s="3" t="s">
        <v>41</v>
      </c>
      <c r="U1523" s="3" t="s">
        <v>42</v>
      </c>
      <c r="V1523" s="3" t="s">
        <v>41</v>
      </c>
      <c r="W1523" s="3" t="s">
        <v>33</v>
      </c>
      <c r="X1523" s="3" t="s">
        <v>43</v>
      </c>
      <c r="Y1523" s="3" t="s">
        <v>35</v>
      </c>
      <c r="Z1523" s="54">
        <v>45685</v>
      </c>
      <c r="AA1523" s="54">
        <v>46053</v>
      </c>
      <c r="AB1523" s="3" t="s">
        <v>36</v>
      </c>
      <c r="AC1523" s="53">
        <v>12200000</v>
      </c>
      <c r="AD1523" s="3" t="s">
        <v>42</v>
      </c>
      <c r="AE1523" s="3" t="s">
        <v>45</v>
      </c>
    </row>
    <row r="1524" spans="1:31" x14ac:dyDescent="0.3">
      <c r="A1524" s="3" t="s">
        <v>3224</v>
      </c>
      <c r="B1524" s="3" t="s">
        <v>3225</v>
      </c>
      <c r="C1524" s="3" t="s">
        <v>1854</v>
      </c>
      <c r="D1524" s="53">
        <v>11900000</v>
      </c>
      <c r="E1524" s="53">
        <v>11900000</v>
      </c>
      <c r="F1524" s="53">
        <v>865691.08</v>
      </c>
      <c r="G1524" s="53">
        <v>-0.01</v>
      </c>
      <c r="H1524" s="53">
        <v>-0.01</v>
      </c>
      <c r="I1524" s="53">
        <v>9507809.3699999992</v>
      </c>
      <c r="J1524" s="53">
        <v>79.897557731092434</v>
      </c>
      <c r="K1524" s="53">
        <v>0</v>
      </c>
      <c r="L1524" s="53">
        <v>0</v>
      </c>
      <c r="M1524" s="53">
        <v>8511603.0099999998</v>
      </c>
      <c r="N1524" s="53">
        <v>996206.37</v>
      </c>
      <c r="O1524" s="53">
        <v>10373500.449999999</v>
      </c>
      <c r="P1524" s="53">
        <v>0</v>
      </c>
      <c r="Q1524" s="53">
        <v>0</v>
      </c>
      <c r="R1524" s="53">
        <v>0</v>
      </c>
      <c r="S1524" s="3" t="s">
        <v>72</v>
      </c>
      <c r="T1524" s="3" t="s">
        <v>41</v>
      </c>
      <c r="U1524" s="3" t="s">
        <v>42</v>
      </c>
      <c r="V1524" s="3" t="s">
        <v>41</v>
      </c>
      <c r="W1524" s="3" t="s">
        <v>33</v>
      </c>
      <c r="X1524" s="3" t="s">
        <v>43</v>
      </c>
      <c r="Y1524" s="3" t="s">
        <v>35</v>
      </c>
      <c r="Z1524" s="54">
        <v>45685</v>
      </c>
      <c r="AA1524" s="54">
        <v>46053</v>
      </c>
      <c r="AB1524" s="3" t="s">
        <v>36</v>
      </c>
      <c r="AC1524" s="53">
        <v>11900000</v>
      </c>
      <c r="AD1524" s="3" t="s">
        <v>42</v>
      </c>
      <c r="AE1524" s="3" t="s">
        <v>45</v>
      </c>
    </row>
    <row r="1525" spans="1:31" x14ac:dyDescent="0.3">
      <c r="A1525" s="3" t="s">
        <v>3221</v>
      </c>
      <c r="B1525" s="3" t="s">
        <v>3222</v>
      </c>
      <c r="C1525" s="3" t="s">
        <v>1853</v>
      </c>
      <c r="D1525" s="53">
        <v>1200000</v>
      </c>
      <c r="E1525" s="53">
        <v>1200000</v>
      </c>
      <c r="F1525" s="53">
        <v>25000</v>
      </c>
      <c r="G1525" s="53">
        <v>0</v>
      </c>
      <c r="H1525" s="53">
        <v>0</v>
      </c>
      <c r="I1525" s="53">
        <v>1174723.55</v>
      </c>
      <c r="J1525" s="53">
        <v>97.89362916666667</v>
      </c>
      <c r="K1525" s="53">
        <v>0</v>
      </c>
      <c r="L1525" s="53">
        <v>0</v>
      </c>
      <c r="M1525" s="53">
        <v>1174723.55</v>
      </c>
      <c r="N1525" s="53">
        <v>0</v>
      </c>
      <c r="O1525" s="53">
        <v>1199723.55</v>
      </c>
      <c r="P1525" s="53">
        <v>0</v>
      </c>
      <c r="Q1525" s="53">
        <v>0</v>
      </c>
      <c r="R1525" s="53">
        <v>0</v>
      </c>
      <c r="S1525" s="3" t="s">
        <v>391</v>
      </c>
      <c r="T1525" s="3" t="s">
        <v>31</v>
      </c>
      <c r="U1525" s="3" t="s">
        <v>32</v>
      </c>
      <c r="V1525" s="3" t="s">
        <v>31</v>
      </c>
      <c r="W1525" s="3" t="s">
        <v>33</v>
      </c>
      <c r="X1525" s="3" t="s">
        <v>34</v>
      </c>
      <c r="Y1525" s="3" t="s">
        <v>44</v>
      </c>
      <c r="Z1525" s="54">
        <v>45685</v>
      </c>
      <c r="AA1525" s="54">
        <v>46112</v>
      </c>
      <c r="AB1525" s="3" t="s">
        <v>36</v>
      </c>
      <c r="AC1525" s="53">
        <v>1200000</v>
      </c>
      <c r="AD1525" s="3" t="s">
        <v>32</v>
      </c>
      <c r="AE1525" s="3" t="s">
        <v>45</v>
      </c>
    </row>
    <row r="1526" spans="1:31" x14ac:dyDescent="0.3">
      <c r="A1526" s="3" t="s">
        <v>3213</v>
      </c>
      <c r="B1526" s="3" t="s">
        <v>3214</v>
      </c>
      <c r="C1526" s="3" t="s">
        <v>1854</v>
      </c>
      <c r="D1526" s="53">
        <v>3200000</v>
      </c>
      <c r="E1526" s="53">
        <v>3200000</v>
      </c>
      <c r="F1526" s="53">
        <v>36894.230000000003</v>
      </c>
      <c r="G1526" s="53">
        <v>0</v>
      </c>
      <c r="H1526" s="53">
        <v>0</v>
      </c>
      <c r="I1526" s="53">
        <v>2880135.47</v>
      </c>
      <c r="J1526" s="53">
        <v>90.004233437500005</v>
      </c>
      <c r="K1526" s="53">
        <v>0</v>
      </c>
      <c r="L1526" s="53">
        <v>0</v>
      </c>
      <c r="M1526" s="53">
        <v>2878933.91</v>
      </c>
      <c r="N1526" s="53">
        <v>1201.56</v>
      </c>
      <c r="O1526" s="53">
        <v>2917029.7</v>
      </c>
      <c r="P1526" s="53">
        <v>0</v>
      </c>
      <c r="Q1526" s="53">
        <v>0</v>
      </c>
      <c r="R1526" s="53">
        <v>0</v>
      </c>
      <c r="S1526" s="3" t="s">
        <v>72</v>
      </c>
      <c r="T1526" s="3" t="s">
        <v>41</v>
      </c>
      <c r="U1526" s="3" t="s">
        <v>42</v>
      </c>
      <c r="V1526" s="3" t="s">
        <v>41</v>
      </c>
      <c r="W1526" s="3" t="s">
        <v>33</v>
      </c>
      <c r="X1526" s="3" t="s">
        <v>43</v>
      </c>
      <c r="Y1526" s="3" t="s">
        <v>35</v>
      </c>
      <c r="Z1526" s="54">
        <v>45685</v>
      </c>
      <c r="AA1526" s="54">
        <v>46053</v>
      </c>
      <c r="AB1526" s="3" t="s">
        <v>36</v>
      </c>
      <c r="AC1526" s="53">
        <v>3200000</v>
      </c>
      <c r="AD1526" s="3" t="s">
        <v>42</v>
      </c>
      <c r="AE1526" s="3" t="s">
        <v>45</v>
      </c>
    </row>
    <row r="1527" spans="1:31" x14ac:dyDescent="0.3">
      <c r="A1527" s="3" t="s">
        <v>3215</v>
      </c>
      <c r="B1527" s="3" t="s">
        <v>3216</v>
      </c>
      <c r="C1527" s="3" t="s">
        <v>1854</v>
      </c>
      <c r="D1527" s="53">
        <v>1200000</v>
      </c>
      <c r="E1527" s="53">
        <v>1200000</v>
      </c>
      <c r="F1527" s="53">
        <v>36618.699999999997</v>
      </c>
      <c r="G1527" s="53">
        <v>0</v>
      </c>
      <c r="H1527" s="53">
        <v>0</v>
      </c>
      <c r="I1527" s="53">
        <v>756895.44</v>
      </c>
      <c r="J1527" s="53">
        <v>63.074619999999996</v>
      </c>
      <c r="K1527" s="53">
        <v>0</v>
      </c>
      <c r="L1527" s="53">
        <v>0</v>
      </c>
      <c r="M1527" s="53">
        <v>756895.44</v>
      </c>
      <c r="N1527" s="53">
        <v>0</v>
      </c>
      <c r="O1527" s="53">
        <v>793514.14</v>
      </c>
      <c r="P1527" s="53">
        <v>0</v>
      </c>
      <c r="Q1527" s="53">
        <v>0</v>
      </c>
      <c r="R1527" s="53">
        <v>0</v>
      </c>
      <c r="S1527" s="3" t="s">
        <v>72</v>
      </c>
      <c r="T1527" s="3" t="s">
        <v>41</v>
      </c>
      <c r="U1527" s="3" t="s">
        <v>42</v>
      </c>
      <c r="V1527" s="3" t="s">
        <v>41</v>
      </c>
      <c r="W1527" s="3" t="s">
        <v>33</v>
      </c>
      <c r="X1527" s="3" t="s">
        <v>43</v>
      </c>
      <c r="Y1527" s="3" t="s">
        <v>86</v>
      </c>
      <c r="Z1527" s="54">
        <v>45685</v>
      </c>
      <c r="AA1527" s="54">
        <v>46053</v>
      </c>
      <c r="AB1527" s="3" t="s">
        <v>36</v>
      </c>
      <c r="AC1527" s="53">
        <v>1200000</v>
      </c>
      <c r="AD1527" s="3" t="s">
        <v>42</v>
      </c>
      <c r="AE1527" s="3" t="s">
        <v>45</v>
      </c>
    </row>
    <row r="1528" spans="1:31" x14ac:dyDescent="0.3">
      <c r="A1528" s="3" t="s">
        <v>3211</v>
      </c>
      <c r="B1528" s="3" t="s">
        <v>3212</v>
      </c>
      <c r="C1528" s="3" t="s">
        <v>1854</v>
      </c>
      <c r="D1528" s="53">
        <v>3100000</v>
      </c>
      <c r="E1528" s="53">
        <v>3100000</v>
      </c>
      <c r="F1528" s="53">
        <v>1339854.32</v>
      </c>
      <c r="G1528" s="53">
        <v>0</v>
      </c>
      <c r="H1528" s="53">
        <v>0</v>
      </c>
      <c r="I1528" s="53">
        <v>1301878.1499999999</v>
      </c>
      <c r="J1528" s="53">
        <v>41.99606935483871</v>
      </c>
      <c r="K1528" s="53">
        <v>0</v>
      </c>
      <c r="L1528" s="53">
        <v>0</v>
      </c>
      <c r="M1528" s="53">
        <v>1301878.1499999999</v>
      </c>
      <c r="N1528" s="53">
        <v>0</v>
      </c>
      <c r="O1528" s="53">
        <v>2641732.4700000002</v>
      </c>
      <c r="P1528" s="53">
        <v>0</v>
      </c>
      <c r="Q1528" s="53">
        <v>0</v>
      </c>
      <c r="R1528" s="53">
        <v>0</v>
      </c>
      <c r="S1528" s="3" t="s">
        <v>72</v>
      </c>
      <c r="T1528" s="3" t="s">
        <v>41</v>
      </c>
      <c r="U1528" s="3" t="s">
        <v>42</v>
      </c>
      <c r="V1528" s="3" t="s">
        <v>41</v>
      </c>
      <c r="W1528" s="3" t="s">
        <v>33</v>
      </c>
      <c r="X1528" s="3" t="s">
        <v>43</v>
      </c>
      <c r="Y1528" s="3" t="s">
        <v>35</v>
      </c>
      <c r="Z1528" s="54">
        <v>45687</v>
      </c>
      <c r="AA1528" s="54">
        <v>46053</v>
      </c>
      <c r="AB1528" s="3" t="s">
        <v>36</v>
      </c>
      <c r="AC1528" s="53">
        <v>3100000</v>
      </c>
      <c r="AD1528" s="3" t="s">
        <v>42</v>
      </c>
      <c r="AE1528" s="3" t="s">
        <v>45</v>
      </c>
    </row>
    <row r="1529" spans="1:31" x14ac:dyDescent="0.3">
      <c r="A1529" s="3" t="s">
        <v>3449</v>
      </c>
      <c r="B1529" s="3" t="s">
        <v>3450</v>
      </c>
      <c r="C1529" s="3" t="s">
        <v>1854</v>
      </c>
      <c r="D1529" s="53">
        <v>900000</v>
      </c>
      <c r="E1529" s="53">
        <v>900000</v>
      </c>
      <c r="F1529" s="53">
        <v>0</v>
      </c>
      <c r="G1529" s="53">
        <v>0</v>
      </c>
      <c r="H1529" s="53">
        <v>0</v>
      </c>
      <c r="I1529" s="53">
        <v>522250</v>
      </c>
      <c r="J1529" s="53">
        <v>58.027777777777779</v>
      </c>
      <c r="K1529" s="53">
        <v>0</v>
      </c>
      <c r="L1529" s="53">
        <v>0</v>
      </c>
      <c r="M1529" s="53">
        <v>522250</v>
      </c>
      <c r="N1529" s="53">
        <v>0</v>
      </c>
      <c r="O1529" s="53">
        <v>522250</v>
      </c>
      <c r="P1529" s="53">
        <v>0</v>
      </c>
      <c r="Q1529" s="53">
        <v>0</v>
      </c>
      <c r="R1529" s="53">
        <v>0</v>
      </c>
      <c r="S1529" s="3" t="s">
        <v>72</v>
      </c>
      <c r="T1529" s="3" t="s">
        <v>41</v>
      </c>
      <c r="U1529" s="3" t="s">
        <v>42</v>
      </c>
      <c r="V1529" s="3" t="s">
        <v>41</v>
      </c>
      <c r="W1529" s="3" t="s">
        <v>33</v>
      </c>
      <c r="X1529" s="3" t="s">
        <v>43</v>
      </c>
      <c r="Y1529" s="3" t="s">
        <v>44</v>
      </c>
      <c r="Z1529" s="54">
        <v>45687</v>
      </c>
      <c r="AA1529" s="54">
        <v>46053</v>
      </c>
      <c r="AB1529" s="3" t="s">
        <v>36</v>
      </c>
      <c r="AC1529" s="53">
        <v>1</v>
      </c>
      <c r="AD1529" s="3" t="s">
        <v>42</v>
      </c>
      <c r="AE1529" s="3" t="s">
        <v>45</v>
      </c>
    </row>
    <row r="1530" spans="1:31" x14ac:dyDescent="0.3">
      <c r="A1530" s="3" t="s">
        <v>3236</v>
      </c>
      <c r="B1530" s="3" t="s">
        <v>3237</v>
      </c>
      <c r="C1530" s="3" t="s">
        <v>1854</v>
      </c>
      <c r="D1530" s="53">
        <v>3500000</v>
      </c>
      <c r="E1530" s="53">
        <v>3500000</v>
      </c>
      <c r="F1530" s="53">
        <v>2477.0700000000002</v>
      </c>
      <c r="G1530" s="53">
        <v>0</v>
      </c>
      <c r="H1530" s="53">
        <v>0</v>
      </c>
      <c r="I1530" s="53">
        <v>2603596.7400000002</v>
      </c>
      <c r="J1530" s="53">
        <v>74.388478285714285</v>
      </c>
      <c r="K1530" s="53">
        <v>0</v>
      </c>
      <c r="L1530" s="53">
        <v>0</v>
      </c>
      <c r="M1530" s="53">
        <v>2445700</v>
      </c>
      <c r="N1530" s="53">
        <v>157896.74</v>
      </c>
      <c r="O1530" s="53">
        <v>2606073.81</v>
      </c>
      <c r="P1530" s="53">
        <v>0</v>
      </c>
      <c r="Q1530" s="53">
        <v>0</v>
      </c>
      <c r="R1530" s="53">
        <v>0</v>
      </c>
      <c r="S1530" s="3" t="s">
        <v>72</v>
      </c>
      <c r="T1530" s="3" t="s">
        <v>41</v>
      </c>
      <c r="U1530" s="3" t="s">
        <v>42</v>
      </c>
      <c r="V1530" s="3" t="s">
        <v>41</v>
      </c>
      <c r="W1530" s="3" t="s">
        <v>33</v>
      </c>
      <c r="X1530" s="3" t="s">
        <v>43</v>
      </c>
      <c r="Y1530" s="3" t="s">
        <v>35</v>
      </c>
      <c r="Z1530" s="54">
        <v>45688</v>
      </c>
      <c r="AA1530" s="54">
        <v>46053</v>
      </c>
      <c r="AB1530" s="3" t="s">
        <v>36</v>
      </c>
      <c r="AC1530" s="53">
        <v>3500000</v>
      </c>
      <c r="AD1530" s="3" t="s">
        <v>42</v>
      </c>
      <c r="AE1530" s="3" t="s">
        <v>45</v>
      </c>
    </row>
    <row r="1531" spans="1:31" x14ac:dyDescent="0.3">
      <c r="A1531" s="3" t="s">
        <v>3228</v>
      </c>
      <c r="B1531" s="3" t="s">
        <v>3229</v>
      </c>
      <c r="C1531" s="3" t="s">
        <v>1854</v>
      </c>
      <c r="D1531" s="53">
        <v>3000000</v>
      </c>
      <c r="E1531" s="53">
        <v>3000000</v>
      </c>
      <c r="F1531" s="53">
        <v>238.37</v>
      </c>
      <c r="G1531" s="53">
        <v>0</v>
      </c>
      <c r="H1531" s="53">
        <v>0</v>
      </c>
      <c r="I1531" s="53">
        <v>2917521.53</v>
      </c>
      <c r="J1531" s="53">
        <v>97.25071766666666</v>
      </c>
      <c r="K1531" s="53">
        <v>0</v>
      </c>
      <c r="L1531" s="53">
        <v>0</v>
      </c>
      <c r="M1531" s="53">
        <v>2441093.39</v>
      </c>
      <c r="N1531" s="53">
        <v>476428.14</v>
      </c>
      <c r="O1531" s="53">
        <v>2917759.9</v>
      </c>
      <c r="P1531" s="53">
        <v>0</v>
      </c>
      <c r="Q1531" s="53">
        <v>0</v>
      </c>
      <c r="R1531" s="53">
        <v>0</v>
      </c>
      <c r="S1531" s="3" t="s">
        <v>72</v>
      </c>
      <c r="T1531" s="3" t="s">
        <v>41</v>
      </c>
      <c r="U1531" s="3" t="s">
        <v>42</v>
      </c>
      <c r="V1531" s="3" t="s">
        <v>41</v>
      </c>
      <c r="W1531" s="3" t="s">
        <v>33</v>
      </c>
      <c r="X1531" s="3" t="s">
        <v>43</v>
      </c>
      <c r="Y1531" s="3" t="s">
        <v>35</v>
      </c>
      <c r="Z1531" s="54">
        <v>45688</v>
      </c>
      <c r="AA1531" s="54">
        <v>46053</v>
      </c>
      <c r="AB1531" s="3" t="s">
        <v>36</v>
      </c>
      <c r="AC1531" s="53">
        <v>3000000</v>
      </c>
      <c r="AD1531" s="3" t="s">
        <v>42</v>
      </c>
      <c r="AE1531" s="3" t="s">
        <v>45</v>
      </c>
    </row>
    <row r="1532" spans="1:31" x14ac:dyDescent="0.3">
      <c r="A1532" s="3" t="s">
        <v>3230</v>
      </c>
      <c r="B1532" s="3" t="s">
        <v>3231</v>
      </c>
      <c r="C1532" s="3" t="s">
        <v>1858</v>
      </c>
      <c r="D1532" s="53">
        <v>2000000</v>
      </c>
      <c r="E1532" s="53">
        <v>2000000</v>
      </c>
      <c r="F1532" s="53">
        <v>1722091.07</v>
      </c>
      <c r="G1532" s="53">
        <v>0</v>
      </c>
      <c r="H1532" s="53">
        <v>0</v>
      </c>
      <c r="I1532" s="53">
        <v>263408.71999999997</v>
      </c>
      <c r="J1532" s="53">
        <v>13.170435999999999</v>
      </c>
      <c r="K1532" s="53">
        <v>0</v>
      </c>
      <c r="L1532" s="53">
        <v>0</v>
      </c>
      <c r="M1532" s="53">
        <v>0</v>
      </c>
      <c r="N1532" s="53">
        <v>263408.71999999997</v>
      </c>
      <c r="O1532" s="53">
        <v>1985499.79</v>
      </c>
      <c r="P1532" s="53">
        <v>0</v>
      </c>
      <c r="Q1532" s="53">
        <v>0</v>
      </c>
      <c r="R1532" s="53">
        <v>0</v>
      </c>
      <c r="S1532" s="3" t="s">
        <v>3204</v>
      </c>
      <c r="T1532" s="3" t="s">
        <v>51</v>
      </c>
      <c r="U1532" s="3" t="s">
        <v>52</v>
      </c>
      <c r="V1532" s="3" t="s">
        <v>51</v>
      </c>
      <c r="W1532" s="3" t="s">
        <v>33</v>
      </c>
      <c r="X1532" s="3" t="s">
        <v>53</v>
      </c>
      <c r="Y1532" s="3" t="s">
        <v>35</v>
      </c>
      <c r="Z1532" s="54">
        <v>45688</v>
      </c>
      <c r="AA1532" s="54">
        <v>46112</v>
      </c>
      <c r="AB1532" s="3" t="s">
        <v>36</v>
      </c>
      <c r="AC1532" s="53">
        <v>2000000</v>
      </c>
      <c r="AD1532" s="3" t="s">
        <v>52</v>
      </c>
      <c r="AE1532" s="3" t="s">
        <v>45</v>
      </c>
    </row>
    <row r="1533" spans="1:31" x14ac:dyDescent="0.3">
      <c r="A1533" s="3" t="s">
        <v>3232</v>
      </c>
      <c r="B1533" s="3" t="s">
        <v>3233</v>
      </c>
      <c r="C1533" s="3" t="s">
        <v>1854</v>
      </c>
      <c r="D1533" s="53">
        <v>7000000</v>
      </c>
      <c r="E1533" s="53">
        <v>7000000</v>
      </c>
      <c r="F1533" s="53">
        <v>3585357.44</v>
      </c>
      <c r="G1533" s="53">
        <v>0</v>
      </c>
      <c r="H1533" s="53">
        <v>0</v>
      </c>
      <c r="I1533" s="53">
        <v>3221603.31</v>
      </c>
      <c r="J1533" s="53">
        <v>46.022904428571429</v>
      </c>
      <c r="K1533" s="53">
        <v>0</v>
      </c>
      <c r="L1533" s="53">
        <v>0</v>
      </c>
      <c r="M1533" s="53">
        <v>2822165.25</v>
      </c>
      <c r="N1533" s="53">
        <v>399438.06</v>
      </c>
      <c r="O1533" s="53">
        <v>6806960.75</v>
      </c>
      <c r="P1533" s="53">
        <v>0</v>
      </c>
      <c r="Q1533" s="53">
        <v>0</v>
      </c>
      <c r="R1533" s="53">
        <v>0</v>
      </c>
      <c r="S1533" s="3" t="s">
        <v>72</v>
      </c>
      <c r="T1533" s="3" t="s">
        <v>41</v>
      </c>
      <c r="U1533" s="3" t="s">
        <v>42</v>
      </c>
      <c r="V1533" s="3" t="s">
        <v>41</v>
      </c>
      <c r="W1533" s="3" t="s">
        <v>33</v>
      </c>
      <c r="X1533" s="3" t="s">
        <v>43</v>
      </c>
      <c r="Y1533" s="3" t="s">
        <v>83</v>
      </c>
      <c r="Z1533" s="54">
        <v>45688</v>
      </c>
      <c r="AA1533" s="54">
        <v>46418</v>
      </c>
      <c r="AB1533" s="3" t="s">
        <v>36</v>
      </c>
      <c r="AC1533" s="53">
        <v>1</v>
      </c>
      <c r="AD1533" s="3" t="s">
        <v>42</v>
      </c>
      <c r="AE1533" s="3" t="s">
        <v>45</v>
      </c>
    </row>
    <row r="1534" spans="1:31" x14ac:dyDescent="0.3">
      <c r="A1534" s="3" t="s">
        <v>3234</v>
      </c>
      <c r="B1534" s="3" t="s">
        <v>3235</v>
      </c>
      <c r="C1534" s="3" t="s">
        <v>1854</v>
      </c>
      <c r="D1534" s="53">
        <v>0</v>
      </c>
      <c r="E1534" s="53">
        <v>0</v>
      </c>
      <c r="F1534" s="53">
        <v>0</v>
      </c>
      <c r="G1534" s="53">
        <v>0</v>
      </c>
      <c r="H1534" s="53">
        <v>0</v>
      </c>
      <c r="I1534" s="53">
        <v>0</v>
      </c>
      <c r="J1534" s="53" t="e">
        <v>#DIV/0!</v>
      </c>
      <c r="K1534" s="53">
        <v>0</v>
      </c>
      <c r="L1534" s="53">
        <v>0</v>
      </c>
      <c r="M1534" s="53">
        <v>0</v>
      </c>
      <c r="N1534" s="53">
        <v>0</v>
      </c>
      <c r="O1534" s="53">
        <v>0</v>
      </c>
      <c r="P1534" s="53">
        <v>0</v>
      </c>
      <c r="Q1534" s="53">
        <v>0</v>
      </c>
      <c r="R1534" s="53">
        <v>0</v>
      </c>
      <c r="S1534" s="3" t="s">
        <v>72</v>
      </c>
      <c r="T1534" s="3" t="s">
        <v>41</v>
      </c>
      <c r="U1534" s="3" t="s">
        <v>42</v>
      </c>
      <c r="V1534" s="3" t="s">
        <v>41</v>
      </c>
      <c r="W1534" s="3" t="s">
        <v>33</v>
      </c>
      <c r="X1534" s="3" t="s">
        <v>29</v>
      </c>
      <c r="Y1534" s="3" t="s">
        <v>44</v>
      </c>
      <c r="Z1534" s="54">
        <v>45688</v>
      </c>
      <c r="AA1534" s="54">
        <v>46053</v>
      </c>
      <c r="AB1534" s="3" t="s">
        <v>36</v>
      </c>
      <c r="AC1534" s="53">
        <v>1080001</v>
      </c>
      <c r="AD1534" s="3" t="s">
        <v>42</v>
      </c>
      <c r="AE1534" s="3" t="s">
        <v>1245</v>
      </c>
    </row>
    <row r="1535" spans="1:31" x14ac:dyDescent="0.3">
      <c r="A1535" s="3" t="s">
        <v>3238</v>
      </c>
      <c r="B1535" s="3" t="s">
        <v>3239</v>
      </c>
      <c r="C1535" s="3" t="s">
        <v>1854</v>
      </c>
      <c r="D1535" s="53">
        <v>12800000</v>
      </c>
      <c r="E1535" s="53">
        <v>12800000</v>
      </c>
      <c r="F1535" s="53">
        <v>430473.65</v>
      </c>
      <c r="G1535" s="53">
        <v>0</v>
      </c>
      <c r="H1535" s="53">
        <v>0</v>
      </c>
      <c r="I1535" s="53">
        <v>8962110.0999999996</v>
      </c>
      <c r="J1535" s="53">
        <v>70.016485156249999</v>
      </c>
      <c r="K1535" s="53">
        <v>0</v>
      </c>
      <c r="L1535" s="53">
        <v>0</v>
      </c>
      <c r="M1535" s="53">
        <v>8951482.7200000007</v>
      </c>
      <c r="N1535" s="53">
        <v>10627.38</v>
      </c>
      <c r="O1535" s="53">
        <v>9392583.75</v>
      </c>
      <c r="P1535" s="53">
        <v>0</v>
      </c>
      <c r="Q1535" s="53">
        <v>0</v>
      </c>
      <c r="R1535" s="53">
        <v>0</v>
      </c>
      <c r="S1535" s="3" t="s">
        <v>72</v>
      </c>
      <c r="T1535" s="3" t="s">
        <v>41</v>
      </c>
      <c r="U1535" s="3" t="s">
        <v>42</v>
      </c>
      <c r="V1535" s="3" t="s">
        <v>41</v>
      </c>
      <c r="W1535" s="3" t="s">
        <v>33</v>
      </c>
      <c r="X1535" s="3" t="s">
        <v>43</v>
      </c>
      <c r="Y1535" s="3" t="s">
        <v>35</v>
      </c>
      <c r="Z1535" s="54">
        <v>45688</v>
      </c>
      <c r="AA1535" s="54">
        <v>46053</v>
      </c>
      <c r="AB1535" s="3" t="s">
        <v>36</v>
      </c>
      <c r="AC1535" s="53">
        <v>12800000</v>
      </c>
      <c r="AD1535" s="3" t="s">
        <v>42</v>
      </c>
      <c r="AE1535" s="3" t="s">
        <v>45</v>
      </c>
    </row>
    <row r="1536" spans="1:31" x14ac:dyDescent="0.3">
      <c r="A1536" s="3" t="s">
        <v>3299</v>
      </c>
      <c r="B1536" s="3" t="s">
        <v>3300</v>
      </c>
      <c r="C1536" s="3" t="s">
        <v>1858</v>
      </c>
      <c r="D1536" s="53">
        <v>10500000</v>
      </c>
      <c r="E1536" s="53">
        <v>10500000</v>
      </c>
      <c r="F1536" s="53">
        <v>4319534.25</v>
      </c>
      <c r="G1536" s="53">
        <v>0</v>
      </c>
      <c r="H1536" s="53">
        <v>0</v>
      </c>
      <c r="I1536" s="53">
        <v>2738815.5</v>
      </c>
      <c r="J1536" s="53">
        <v>26.083957142857145</v>
      </c>
      <c r="K1536" s="53">
        <v>0</v>
      </c>
      <c r="L1536" s="53">
        <v>0</v>
      </c>
      <c r="M1536" s="53">
        <v>1071000</v>
      </c>
      <c r="N1536" s="53">
        <v>1667815.5</v>
      </c>
      <c r="O1536" s="53">
        <v>7058349.75</v>
      </c>
      <c r="P1536" s="53">
        <v>0</v>
      </c>
      <c r="Q1536" s="53">
        <v>0</v>
      </c>
      <c r="R1536" s="53">
        <v>0</v>
      </c>
      <c r="S1536" s="3" t="s">
        <v>1231</v>
      </c>
      <c r="T1536" s="3" t="s">
        <v>51</v>
      </c>
      <c r="U1536" s="3" t="s">
        <v>52</v>
      </c>
      <c r="V1536" s="3" t="s">
        <v>51</v>
      </c>
      <c r="W1536" s="3" t="s">
        <v>33</v>
      </c>
      <c r="X1536" s="3" t="s">
        <v>53</v>
      </c>
      <c r="Y1536" s="3" t="s">
        <v>35</v>
      </c>
      <c r="Z1536" s="54">
        <v>45688</v>
      </c>
      <c r="AA1536" s="54">
        <v>46477</v>
      </c>
      <c r="AB1536" s="3" t="s">
        <v>36</v>
      </c>
      <c r="AC1536" s="53">
        <v>10500000</v>
      </c>
      <c r="AD1536" s="3" t="s">
        <v>52</v>
      </c>
      <c r="AE1536" s="3" t="s">
        <v>45</v>
      </c>
    </row>
    <row r="1537" spans="1:31" x14ac:dyDescent="0.3">
      <c r="A1537" s="3" t="s">
        <v>3351</v>
      </c>
      <c r="B1537" s="3" t="s">
        <v>3352</v>
      </c>
      <c r="C1537" s="3" t="s">
        <v>1857</v>
      </c>
      <c r="D1537" s="53">
        <v>5000000</v>
      </c>
      <c r="E1537" s="53">
        <v>5000000</v>
      </c>
      <c r="F1537" s="53">
        <v>2275000</v>
      </c>
      <c r="G1537" s="53">
        <v>0</v>
      </c>
      <c r="H1537" s="53">
        <v>0</v>
      </c>
      <c r="I1537" s="53">
        <v>1089132.3</v>
      </c>
      <c r="J1537" s="53">
        <v>21.782646</v>
      </c>
      <c r="K1537" s="53">
        <v>0</v>
      </c>
      <c r="L1537" s="53">
        <v>0</v>
      </c>
      <c r="M1537" s="53">
        <v>0</v>
      </c>
      <c r="N1537" s="53">
        <v>1089132.3</v>
      </c>
      <c r="O1537" s="53">
        <v>3364132.3</v>
      </c>
      <c r="P1537" s="53">
        <v>0</v>
      </c>
      <c r="Q1537" s="53">
        <v>0</v>
      </c>
      <c r="R1537" s="53">
        <v>0</v>
      </c>
      <c r="S1537" s="3" t="s">
        <v>2156</v>
      </c>
      <c r="T1537" s="3" t="s">
        <v>100</v>
      </c>
      <c r="U1537" s="3" t="s">
        <v>101</v>
      </c>
      <c r="V1537" s="3" t="s">
        <v>100</v>
      </c>
      <c r="W1537" s="3" t="s">
        <v>33</v>
      </c>
      <c r="X1537" s="3" t="s">
        <v>102</v>
      </c>
      <c r="Y1537" s="3" t="s">
        <v>35</v>
      </c>
      <c r="Z1537" s="54">
        <v>45706</v>
      </c>
      <c r="AA1537" s="54">
        <v>45930</v>
      </c>
      <c r="AB1537" s="3" t="s">
        <v>36</v>
      </c>
      <c r="AC1537" s="53">
        <v>5000000</v>
      </c>
      <c r="AD1537" s="3" t="s">
        <v>101</v>
      </c>
      <c r="AE1537" s="3" t="s">
        <v>45</v>
      </c>
    </row>
    <row r="1538" spans="1:31" x14ac:dyDescent="0.3">
      <c r="A1538" s="3" t="s">
        <v>3591</v>
      </c>
      <c r="B1538" s="3" t="s">
        <v>3592</v>
      </c>
      <c r="C1538" s="3" t="s">
        <v>1857</v>
      </c>
      <c r="D1538" s="53">
        <v>7700000</v>
      </c>
      <c r="E1538" s="53">
        <v>7700000</v>
      </c>
      <c r="F1538" s="53">
        <v>0</v>
      </c>
      <c r="G1538" s="53">
        <v>575750</v>
      </c>
      <c r="H1538" s="53">
        <v>575750</v>
      </c>
      <c r="I1538" s="53">
        <v>575750</v>
      </c>
      <c r="J1538" s="53">
        <v>7.4772727272727275</v>
      </c>
      <c r="K1538" s="53">
        <v>0</v>
      </c>
      <c r="L1538" s="53">
        <v>0</v>
      </c>
      <c r="M1538" s="53">
        <v>0</v>
      </c>
      <c r="N1538" s="53">
        <v>0</v>
      </c>
      <c r="O1538" s="53">
        <v>575750</v>
      </c>
      <c r="P1538" s="53">
        <v>0</v>
      </c>
      <c r="Q1538" s="53">
        <v>0</v>
      </c>
      <c r="R1538" s="53">
        <v>0</v>
      </c>
      <c r="S1538" s="3" t="s">
        <v>2156</v>
      </c>
      <c r="T1538" s="3" t="s">
        <v>100</v>
      </c>
      <c r="U1538" s="3" t="s">
        <v>101</v>
      </c>
      <c r="V1538" s="3" t="s">
        <v>100</v>
      </c>
      <c r="W1538" s="3" t="s">
        <v>33</v>
      </c>
      <c r="X1538" s="3" t="s">
        <v>102</v>
      </c>
      <c r="Y1538" s="3" t="s">
        <v>35</v>
      </c>
      <c r="Z1538" s="54">
        <v>45699</v>
      </c>
      <c r="AA1538" s="54">
        <v>46022</v>
      </c>
      <c r="AB1538" s="3" t="s">
        <v>36</v>
      </c>
      <c r="AC1538" s="53">
        <v>7700000</v>
      </c>
      <c r="AD1538" s="3" t="s">
        <v>101</v>
      </c>
      <c r="AE1538" s="3" t="s">
        <v>45</v>
      </c>
    </row>
    <row r="1539" spans="1:31" x14ac:dyDescent="0.3">
      <c r="A1539" s="3" t="s">
        <v>3353</v>
      </c>
      <c r="B1539" s="3" t="s">
        <v>3354</v>
      </c>
      <c r="C1539" s="3" t="s">
        <v>1857</v>
      </c>
      <c r="D1539" s="53">
        <v>13500000</v>
      </c>
      <c r="E1539" s="53">
        <v>13500000</v>
      </c>
      <c r="F1539" s="53">
        <v>1184486.92</v>
      </c>
      <c r="G1539" s="53">
        <v>-98755.03</v>
      </c>
      <c r="H1539" s="53">
        <v>-98755.03</v>
      </c>
      <c r="I1539" s="53">
        <v>11857733.470000001</v>
      </c>
      <c r="J1539" s="53">
        <v>87.835062740740739</v>
      </c>
      <c r="K1539" s="53">
        <v>0</v>
      </c>
      <c r="L1539" s="53">
        <v>0</v>
      </c>
      <c r="M1539" s="53">
        <v>8744783.1099999994</v>
      </c>
      <c r="N1539" s="53">
        <v>3211705.39</v>
      </c>
      <c r="O1539" s="53">
        <v>13042220.390000001</v>
      </c>
      <c r="P1539" s="53">
        <v>0</v>
      </c>
      <c r="Q1539" s="53">
        <v>0</v>
      </c>
      <c r="R1539" s="53">
        <v>0</v>
      </c>
      <c r="S1539" s="3" t="s">
        <v>2156</v>
      </c>
      <c r="T1539" s="3" t="s">
        <v>100</v>
      </c>
      <c r="U1539" s="3" t="s">
        <v>101</v>
      </c>
      <c r="V1539" s="3" t="s">
        <v>100</v>
      </c>
      <c r="W1539" s="3" t="s">
        <v>33</v>
      </c>
      <c r="X1539" s="3" t="s">
        <v>102</v>
      </c>
      <c r="Y1539" s="3" t="s">
        <v>35</v>
      </c>
      <c r="Z1539" s="54">
        <v>45699</v>
      </c>
      <c r="AA1539" s="54">
        <v>45930</v>
      </c>
      <c r="AB1539" s="3" t="s">
        <v>36</v>
      </c>
      <c r="AC1539" s="53">
        <v>13500000</v>
      </c>
      <c r="AD1539" s="3" t="s">
        <v>101</v>
      </c>
      <c r="AE1539" s="3" t="s">
        <v>45</v>
      </c>
    </row>
    <row r="1540" spans="1:31" x14ac:dyDescent="0.3">
      <c r="A1540" s="3" t="s">
        <v>3307</v>
      </c>
      <c r="B1540" s="3" t="s">
        <v>3308</v>
      </c>
      <c r="C1540" s="3" t="s">
        <v>1857</v>
      </c>
      <c r="D1540" s="53">
        <v>4000000</v>
      </c>
      <c r="E1540" s="53">
        <v>4000000</v>
      </c>
      <c r="F1540" s="53">
        <v>1314</v>
      </c>
      <c r="G1540" s="53">
        <v>0</v>
      </c>
      <c r="H1540" s="53">
        <v>0</v>
      </c>
      <c r="I1540" s="53">
        <v>3723174.7</v>
      </c>
      <c r="J1540" s="53">
        <v>93.079367500000004</v>
      </c>
      <c r="K1540" s="53">
        <v>0</v>
      </c>
      <c r="L1540" s="53">
        <v>0</v>
      </c>
      <c r="M1540" s="53">
        <v>3583305</v>
      </c>
      <c r="N1540" s="53">
        <v>139869.70000000001</v>
      </c>
      <c r="O1540" s="53">
        <v>3724488.7</v>
      </c>
      <c r="P1540" s="53">
        <v>0</v>
      </c>
      <c r="Q1540" s="53">
        <v>0</v>
      </c>
      <c r="R1540" s="53">
        <v>0</v>
      </c>
      <c r="S1540" s="3" t="s">
        <v>2156</v>
      </c>
      <c r="T1540" s="3" t="s">
        <v>100</v>
      </c>
      <c r="U1540" s="3" t="s">
        <v>101</v>
      </c>
      <c r="V1540" s="3" t="s">
        <v>100</v>
      </c>
      <c r="W1540" s="3" t="s">
        <v>33</v>
      </c>
      <c r="X1540" s="3" t="s">
        <v>102</v>
      </c>
      <c r="Y1540" s="3" t="s">
        <v>35</v>
      </c>
      <c r="Z1540" s="54">
        <v>45699</v>
      </c>
      <c r="AA1540" s="54">
        <v>45808</v>
      </c>
      <c r="AB1540" s="3" t="s">
        <v>36</v>
      </c>
      <c r="AC1540" s="53">
        <v>4000000</v>
      </c>
      <c r="AD1540" s="3" t="s">
        <v>101</v>
      </c>
      <c r="AE1540" s="3" t="s">
        <v>45</v>
      </c>
    </row>
    <row r="1541" spans="1:31" x14ac:dyDescent="0.3">
      <c r="A1541" s="3" t="s">
        <v>3303</v>
      </c>
      <c r="B1541" s="3" t="s">
        <v>3304</v>
      </c>
      <c r="C1541" s="3" t="s">
        <v>1857</v>
      </c>
      <c r="D1541" s="53">
        <v>900000</v>
      </c>
      <c r="E1541" s="53">
        <v>900000</v>
      </c>
      <c r="F1541" s="53">
        <v>0</v>
      </c>
      <c r="G1541" s="53">
        <v>-0.01</v>
      </c>
      <c r="H1541" s="53">
        <v>-0.01</v>
      </c>
      <c r="I1541" s="53">
        <v>856927.25</v>
      </c>
      <c r="J1541" s="53">
        <v>95.214138888888883</v>
      </c>
      <c r="K1541" s="53">
        <v>0</v>
      </c>
      <c r="L1541" s="53">
        <v>0</v>
      </c>
      <c r="M1541" s="53">
        <v>856927.26</v>
      </c>
      <c r="N1541" s="53">
        <v>0</v>
      </c>
      <c r="O1541" s="53">
        <v>856927.25</v>
      </c>
      <c r="P1541" s="53">
        <v>0</v>
      </c>
      <c r="Q1541" s="53">
        <v>0</v>
      </c>
      <c r="R1541" s="53">
        <v>0</v>
      </c>
      <c r="S1541" s="3" t="s">
        <v>2156</v>
      </c>
      <c r="T1541" s="3" t="s">
        <v>100</v>
      </c>
      <c r="U1541" s="3" t="s">
        <v>101</v>
      </c>
      <c r="V1541" s="3" t="s">
        <v>100</v>
      </c>
      <c r="W1541" s="3" t="s">
        <v>33</v>
      </c>
      <c r="X1541" s="3" t="s">
        <v>102</v>
      </c>
      <c r="Y1541" s="3" t="s">
        <v>35</v>
      </c>
      <c r="Z1541" s="54">
        <v>45699</v>
      </c>
      <c r="AA1541" s="54">
        <v>45747</v>
      </c>
      <c r="AB1541" s="3" t="s">
        <v>36</v>
      </c>
      <c r="AC1541" s="53">
        <v>900000</v>
      </c>
      <c r="AD1541" s="3" t="s">
        <v>101</v>
      </c>
      <c r="AE1541" s="3" t="s">
        <v>2231</v>
      </c>
    </row>
    <row r="1542" spans="1:31" x14ac:dyDescent="0.3">
      <c r="A1542" s="3" t="s">
        <v>3317</v>
      </c>
      <c r="B1542" s="3" t="s">
        <v>3318</v>
      </c>
      <c r="C1542" s="3" t="s">
        <v>1857</v>
      </c>
      <c r="D1542" s="53">
        <v>3100000</v>
      </c>
      <c r="E1542" s="53">
        <v>3100000</v>
      </c>
      <c r="F1542" s="53">
        <v>0</v>
      </c>
      <c r="G1542" s="53">
        <v>0</v>
      </c>
      <c r="H1542" s="53">
        <v>0</v>
      </c>
      <c r="I1542" s="53">
        <v>0</v>
      </c>
      <c r="J1542" s="53">
        <v>0</v>
      </c>
      <c r="K1542" s="53">
        <v>0</v>
      </c>
      <c r="L1542" s="53">
        <v>0</v>
      </c>
      <c r="M1542" s="53">
        <v>0</v>
      </c>
      <c r="N1542" s="53">
        <v>0</v>
      </c>
      <c r="O1542" s="53">
        <v>0</v>
      </c>
      <c r="P1542" s="53">
        <v>0</v>
      </c>
      <c r="Q1542" s="53">
        <v>0</v>
      </c>
      <c r="R1542" s="53">
        <v>0</v>
      </c>
      <c r="S1542" s="3" t="s">
        <v>2156</v>
      </c>
      <c r="T1542" s="3" t="s">
        <v>100</v>
      </c>
      <c r="U1542" s="3" t="s">
        <v>101</v>
      </c>
      <c r="V1542" s="3" t="s">
        <v>100</v>
      </c>
      <c r="W1542" s="3" t="s">
        <v>33</v>
      </c>
      <c r="X1542" s="3" t="s">
        <v>102</v>
      </c>
      <c r="Y1542" s="3" t="s">
        <v>35</v>
      </c>
      <c r="Z1542" s="54">
        <v>45699</v>
      </c>
      <c r="AA1542" s="54">
        <v>46022</v>
      </c>
      <c r="AB1542" s="3" t="s">
        <v>36</v>
      </c>
      <c r="AC1542" s="53">
        <v>3100000</v>
      </c>
      <c r="AD1542" s="3" t="s">
        <v>101</v>
      </c>
      <c r="AE1542" s="3" t="s">
        <v>45</v>
      </c>
    </row>
    <row r="1543" spans="1:31" x14ac:dyDescent="0.3">
      <c r="A1543" s="3" t="s">
        <v>3309</v>
      </c>
      <c r="B1543" s="3" t="s">
        <v>3310</v>
      </c>
      <c r="C1543" s="3" t="s">
        <v>1857</v>
      </c>
      <c r="D1543" s="53">
        <v>1100000</v>
      </c>
      <c r="E1543" s="53">
        <v>1100000</v>
      </c>
      <c r="F1543" s="53">
        <v>430812.63</v>
      </c>
      <c r="G1543" s="53">
        <v>0.01</v>
      </c>
      <c r="H1543" s="53">
        <v>0.01</v>
      </c>
      <c r="I1543" s="53">
        <v>667404.98</v>
      </c>
      <c r="J1543" s="53">
        <v>60.673179999999995</v>
      </c>
      <c r="K1543" s="53">
        <v>0</v>
      </c>
      <c r="L1543" s="53">
        <v>0</v>
      </c>
      <c r="M1543" s="53">
        <v>667404.97</v>
      </c>
      <c r="N1543" s="53">
        <v>0</v>
      </c>
      <c r="O1543" s="53">
        <v>1098217.6100000001</v>
      </c>
      <c r="P1543" s="53">
        <v>0</v>
      </c>
      <c r="Q1543" s="53">
        <v>0</v>
      </c>
      <c r="R1543" s="53">
        <v>0</v>
      </c>
      <c r="S1543" s="3" t="s">
        <v>2156</v>
      </c>
      <c r="T1543" s="3" t="s">
        <v>100</v>
      </c>
      <c r="U1543" s="3" t="s">
        <v>101</v>
      </c>
      <c r="V1543" s="3" t="s">
        <v>100</v>
      </c>
      <c r="W1543" s="3" t="s">
        <v>33</v>
      </c>
      <c r="X1543" s="3" t="s">
        <v>102</v>
      </c>
      <c r="Y1543" s="3" t="s">
        <v>35</v>
      </c>
      <c r="Z1543" s="54">
        <v>45699</v>
      </c>
      <c r="AA1543" s="54">
        <v>45838</v>
      </c>
      <c r="AB1543" s="3" t="s">
        <v>36</v>
      </c>
      <c r="AC1543" s="53">
        <v>1100000</v>
      </c>
      <c r="AD1543" s="3" t="s">
        <v>101</v>
      </c>
      <c r="AE1543" s="3" t="s">
        <v>45</v>
      </c>
    </row>
    <row r="1544" spans="1:31" x14ac:dyDescent="0.3">
      <c r="A1544" s="3" t="s">
        <v>3305</v>
      </c>
      <c r="B1544" s="3" t="s">
        <v>3306</v>
      </c>
      <c r="C1544" s="3" t="s">
        <v>1857</v>
      </c>
      <c r="D1544" s="53">
        <v>220000</v>
      </c>
      <c r="E1544" s="53">
        <v>220000</v>
      </c>
      <c r="F1544" s="53">
        <v>0</v>
      </c>
      <c r="G1544" s="53">
        <v>0</v>
      </c>
      <c r="H1544" s="53">
        <v>0</v>
      </c>
      <c r="I1544" s="53">
        <v>203216.82</v>
      </c>
      <c r="J1544" s="53">
        <v>92.371281818181828</v>
      </c>
      <c r="K1544" s="53">
        <v>0</v>
      </c>
      <c r="L1544" s="53">
        <v>0</v>
      </c>
      <c r="M1544" s="53">
        <v>203216.82</v>
      </c>
      <c r="N1544" s="53">
        <v>0</v>
      </c>
      <c r="O1544" s="53">
        <v>203216.82</v>
      </c>
      <c r="P1544" s="53">
        <v>0</v>
      </c>
      <c r="Q1544" s="53">
        <v>0</v>
      </c>
      <c r="R1544" s="53">
        <v>0</v>
      </c>
      <c r="S1544" s="3" t="s">
        <v>2156</v>
      </c>
      <c r="T1544" s="3" t="s">
        <v>100</v>
      </c>
      <c r="U1544" s="3" t="s">
        <v>101</v>
      </c>
      <c r="V1544" s="3" t="s">
        <v>100</v>
      </c>
      <c r="W1544" s="3" t="s">
        <v>33</v>
      </c>
      <c r="X1544" s="3" t="s">
        <v>102</v>
      </c>
      <c r="Y1544" s="3" t="s">
        <v>35</v>
      </c>
      <c r="Z1544" s="54">
        <v>45699</v>
      </c>
      <c r="AA1544" s="54">
        <v>45808</v>
      </c>
      <c r="AB1544" s="3" t="s">
        <v>36</v>
      </c>
      <c r="AC1544" s="53">
        <v>220000</v>
      </c>
      <c r="AD1544" s="3" t="s">
        <v>101</v>
      </c>
      <c r="AE1544" s="3" t="s">
        <v>37</v>
      </c>
    </row>
    <row r="1545" spans="1:31" x14ac:dyDescent="0.3">
      <c r="A1545" s="3" t="s">
        <v>3311</v>
      </c>
      <c r="B1545" s="3" t="s">
        <v>3312</v>
      </c>
      <c r="C1545" s="3" t="s">
        <v>1857</v>
      </c>
      <c r="D1545" s="53">
        <v>700000</v>
      </c>
      <c r="E1545" s="53">
        <v>700000</v>
      </c>
      <c r="F1545" s="53">
        <v>201443.54</v>
      </c>
      <c r="G1545" s="53">
        <v>0</v>
      </c>
      <c r="H1545" s="53">
        <v>0</v>
      </c>
      <c r="I1545" s="53">
        <v>409906.89</v>
      </c>
      <c r="J1545" s="53">
        <v>58.558127142857145</v>
      </c>
      <c r="K1545" s="53">
        <v>0</v>
      </c>
      <c r="L1545" s="53">
        <v>0</v>
      </c>
      <c r="M1545" s="53">
        <v>409906.89</v>
      </c>
      <c r="N1545" s="53">
        <v>0</v>
      </c>
      <c r="O1545" s="53">
        <v>611350.43000000005</v>
      </c>
      <c r="P1545" s="53">
        <v>0</v>
      </c>
      <c r="Q1545" s="53">
        <v>0</v>
      </c>
      <c r="R1545" s="53">
        <v>0</v>
      </c>
      <c r="S1545" s="3" t="s">
        <v>2156</v>
      </c>
      <c r="T1545" s="3" t="s">
        <v>100</v>
      </c>
      <c r="U1545" s="3" t="s">
        <v>101</v>
      </c>
      <c r="V1545" s="3" t="s">
        <v>100</v>
      </c>
      <c r="W1545" s="3" t="s">
        <v>33</v>
      </c>
      <c r="X1545" s="3" t="s">
        <v>102</v>
      </c>
      <c r="Y1545" s="3" t="s">
        <v>35</v>
      </c>
      <c r="Z1545" s="54">
        <v>45699</v>
      </c>
      <c r="AA1545" s="54">
        <v>45961</v>
      </c>
      <c r="AB1545" s="3" t="s">
        <v>36</v>
      </c>
      <c r="AC1545" s="53">
        <v>700000</v>
      </c>
      <c r="AD1545" s="3" t="s">
        <v>101</v>
      </c>
      <c r="AE1545" s="3" t="s">
        <v>45</v>
      </c>
    </row>
    <row r="1546" spans="1:31" x14ac:dyDescent="0.3">
      <c r="A1546" s="3" t="s">
        <v>3291</v>
      </c>
      <c r="B1546" s="3" t="s">
        <v>3292</v>
      </c>
      <c r="C1546" s="3" t="s">
        <v>1856</v>
      </c>
      <c r="D1546" s="53">
        <v>4000000</v>
      </c>
      <c r="E1546" s="53">
        <v>4000000</v>
      </c>
      <c r="F1546" s="53">
        <v>0</v>
      </c>
      <c r="G1546" s="53">
        <v>546933.29</v>
      </c>
      <c r="H1546" s="53">
        <v>546933.29</v>
      </c>
      <c r="I1546" s="53">
        <v>3991958.23</v>
      </c>
      <c r="J1546" s="53">
        <v>99.798955750000005</v>
      </c>
      <c r="K1546" s="53">
        <v>0</v>
      </c>
      <c r="L1546" s="53">
        <v>0</v>
      </c>
      <c r="M1546" s="53">
        <v>3235014.94</v>
      </c>
      <c r="N1546" s="53">
        <v>210010</v>
      </c>
      <c r="O1546" s="53">
        <v>3991958.23</v>
      </c>
      <c r="P1546" s="53">
        <v>0</v>
      </c>
      <c r="Q1546" s="53">
        <v>0</v>
      </c>
      <c r="R1546" s="53">
        <v>0</v>
      </c>
      <c r="S1546" s="3" t="s">
        <v>3017</v>
      </c>
      <c r="T1546" s="3" t="s">
        <v>76</v>
      </c>
      <c r="U1546" s="3" t="s">
        <v>77</v>
      </c>
      <c r="V1546" s="3" t="s">
        <v>76</v>
      </c>
      <c r="W1546" s="3" t="s">
        <v>33</v>
      </c>
      <c r="X1546" s="3" t="s">
        <v>78</v>
      </c>
      <c r="Y1546" s="3" t="s">
        <v>35</v>
      </c>
      <c r="Z1546" s="54">
        <v>45699</v>
      </c>
      <c r="AA1546" s="54">
        <v>46203</v>
      </c>
      <c r="AB1546" s="3" t="s">
        <v>36</v>
      </c>
      <c r="AC1546" s="53">
        <v>4000000</v>
      </c>
      <c r="AD1546" s="3" t="s">
        <v>77</v>
      </c>
      <c r="AE1546" s="3" t="s">
        <v>45</v>
      </c>
    </row>
    <row r="1547" spans="1:31" x14ac:dyDescent="0.3">
      <c r="A1547" s="3" t="s">
        <v>3293</v>
      </c>
      <c r="B1547" s="3" t="s">
        <v>3294</v>
      </c>
      <c r="C1547" s="3" t="s">
        <v>1856</v>
      </c>
      <c r="D1547" s="53">
        <v>900000</v>
      </c>
      <c r="E1547" s="53">
        <v>900000</v>
      </c>
      <c r="F1547" s="53">
        <v>0</v>
      </c>
      <c r="G1547" s="53">
        <v>0</v>
      </c>
      <c r="H1547" s="53">
        <v>0</v>
      </c>
      <c r="I1547" s="53">
        <v>880852.6</v>
      </c>
      <c r="J1547" s="53">
        <v>97.872511111111109</v>
      </c>
      <c r="K1547" s="53">
        <v>0</v>
      </c>
      <c r="L1547" s="53">
        <v>0</v>
      </c>
      <c r="M1547" s="53">
        <v>880852.6</v>
      </c>
      <c r="N1547" s="53">
        <v>0</v>
      </c>
      <c r="O1547" s="53">
        <v>880852.6</v>
      </c>
      <c r="P1547" s="53">
        <v>0</v>
      </c>
      <c r="Q1547" s="53">
        <v>0</v>
      </c>
      <c r="R1547" s="53">
        <v>0</v>
      </c>
      <c r="S1547" s="3" t="s">
        <v>3017</v>
      </c>
      <c r="T1547" s="3" t="s">
        <v>76</v>
      </c>
      <c r="U1547" s="3" t="s">
        <v>77</v>
      </c>
      <c r="V1547" s="3" t="s">
        <v>76</v>
      </c>
      <c r="W1547" s="3" t="s">
        <v>33</v>
      </c>
      <c r="X1547" s="3" t="s">
        <v>78</v>
      </c>
      <c r="Y1547" s="3" t="s">
        <v>35</v>
      </c>
      <c r="Z1547" s="54">
        <v>45699</v>
      </c>
      <c r="AA1547" s="54">
        <v>46233</v>
      </c>
      <c r="AB1547" s="3" t="s">
        <v>36</v>
      </c>
      <c r="AC1547" s="53">
        <v>900000</v>
      </c>
      <c r="AD1547" s="3" t="s">
        <v>77</v>
      </c>
      <c r="AE1547" s="3" t="s">
        <v>45</v>
      </c>
    </row>
    <row r="1548" spans="1:31" x14ac:dyDescent="0.3">
      <c r="A1548" s="3" t="s">
        <v>3241</v>
      </c>
      <c r="B1548" s="3" t="s">
        <v>3242</v>
      </c>
      <c r="C1548" s="3" t="s">
        <v>1859</v>
      </c>
      <c r="D1548" s="53">
        <v>1200000</v>
      </c>
      <c r="E1548" s="53">
        <v>1200000</v>
      </c>
      <c r="F1548" s="53">
        <v>0</v>
      </c>
      <c r="G1548" s="53">
        <v>0</v>
      </c>
      <c r="H1548" s="53">
        <v>0</v>
      </c>
      <c r="I1548" s="53">
        <v>0</v>
      </c>
      <c r="J1548" s="53">
        <v>0</v>
      </c>
      <c r="K1548" s="53">
        <v>0</v>
      </c>
      <c r="L1548" s="53">
        <v>0</v>
      </c>
      <c r="M1548" s="53">
        <v>0</v>
      </c>
      <c r="N1548" s="53">
        <v>0</v>
      </c>
      <c r="O1548" s="53">
        <v>0</v>
      </c>
      <c r="P1548" s="53">
        <v>0</v>
      </c>
      <c r="Q1548" s="53">
        <v>0</v>
      </c>
      <c r="R1548" s="53">
        <v>0</v>
      </c>
      <c r="S1548" s="3" t="s">
        <v>1355</v>
      </c>
      <c r="T1548" s="3" t="s">
        <v>162</v>
      </c>
      <c r="U1548" s="3" t="s">
        <v>163</v>
      </c>
      <c r="V1548" s="3" t="s">
        <v>162</v>
      </c>
      <c r="W1548" s="3" t="s">
        <v>33</v>
      </c>
      <c r="X1548" s="3" t="s">
        <v>164</v>
      </c>
      <c r="Y1548" s="3" t="s">
        <v>35</v>
      </c>
      <c r="Z1548" s="54">
        <v>45383</v>
      </c>
      <c r="AA1548" s="54">
        <v>46022</v>
      </c>
      <c r="AB1548" s="3" t="s">
        <v>36</v>
      </c>
      <c r="AC1548" s="53">
        <v>1200000</v>
      </c>
      <c r="AD1548" s="3" t="s">
        <v>163</v>
      </c>
      <c r="AE1548" s="3" t="s">
        <v>45</v>
      </c>
    </row>
    <row r="1549" spans="1:31" x14ac:dyDescent="0.3">
      <c r="A1549" s="3" t="s">
        <v>3243</v>
      </c>
      <c r="B1549" s="3" t="s">
        <v>3244</v>
      </c>
      <c r="C1549" s="3" t="s">
        <v>1859</v>
      </c>
      <c r="D1549" s="53">
        <v>2500000</v>
      </c>
      <c r="E1549" s="53">
        <v>2500000</v>
      </c>
      <c r="F1549" s="53">
        <v>1719809.42</v>
      </c>
      <c r="G1549" s="53">
        <v>0</v>
      </c>
      <c r="H1549" s="53">
        <v>0</v>
      </c>
      <c r="I1549" s="53">
        <v>0</v>
      </c>
      <c r="J1549" s="53">
        <v>0</v>
      </c>
      <c r="K1549" s="53">
        <v>0</v>
      </c>
      <c r="L1549" s="53">
        <v>0</v>
      </c>
      <c r="M1549" s="53">
        <v>0</v>
      </c>
      <c r="N1549" s="53">
        <v>0</v>
      </c>
      <c r="O1549" s="53">
        <v>1719809.42</v>
      </c>
      <c r="P1549" s="53">
        <v>0</v>
      </c>
      <c r="Q1549" s="53">
        <v>0</v>
      </c>
      <c r="R1549" s="53">
        <v>0</v>
      </c>
      <c r="S1549" s="3" t="s">
        <v>1355</v>
      </c>
      <c r="T1549" s="3" t="s">
        <v>162</v>
      </c>
      <c r="U1549" s="3" t="s">
        <v>163</v>
      </c>
      <c r="V1549" s="3" t="s">
        <v>162</v>
      </c>
      <c r="W1549" s="3" t="s">
        <v>33</v>
      </c>
      <c r="X1549" s="3" t="s">
        <v>164</v>
      </c>
      <c r="Y1549" s="3" t="s">
        <v>35</v>
      </c>
      <c r="Z1549" s="54">
        <v>45383</v>
      </c>
      <c r="AA1549" s="54">
        <v>46022</v>
      </c>
      <c r="AB1549" s="3" t="s">
        <v>36</v>
      </c>
      <c r="AC1549" s="53">
        <v>2500000</v>
      </c>
      <c r="AD1549" s="3" t="s">
        <v>163</v>
      </c>
      <c r="AE1549" s="3" t="s">
        <v>45</v>
      </c>
    </row>
    <row r="1550" spans="1:31" x14ac:dyDescent="0.3">
      <c r="A1550" s="3" t="s">
        <v>3245</v>
      </c>
      <c r="B1550" s="3" t="s">
        <v>3246</v>
      </c>
      <c r="C1550" s="3" t="s">
        <v>1859</v>
      </c>
      <c r="D1550" s="53">
        <v>1000000</v>
      </c>
      <c r="E1550" s="53">
        <v>1000000</v>
      </c>
      <c r="F1550" s="53">
        <v>745309.8</v>
      </c>
      <c r="G1550" s="53">
        <v>0</v>
      </c>
      <c r="H1550" s="53">
        <v>0</v>
      </c>
      <c r="I1550" s="53">
        <v>0</v>
      </c>
      <c r="J1550" s="53">
        <v>0</v>
      </c>
      <c r="K1550" s="53">
        <v>0</v>
      </c>
      <c r="L1550" s="53">
        <v>0</v>
      </c>
      <c r="M1550" s="53">
        <v>0</v>
      </c>
      <c r="N1550" s="53">
        <v>0</v>
      </c>
      <c r="O1550" s="53">
        <v>745309.8</v>
      </c>
      <c r="P1550" s="53">
        <v>0</v>
      </c>
      <c r="Q1550" s="53">
        <v>0</v>
      </c>
      <c r="R1550" s="53">
        <v>0</v>
      </c>
      <c r="S1550" s="3" t="s">
        <v>1355</v>
      </c>
      <c r="T1550" s="3" t="s">
        <v>162</v>
      </c>
      <c r="U1550" s="3" t="s">
        <v>163</v>
      </c>
      <c r="V1550" s="3" t="s">
        <v>162</v>
      </c>
      <c r="W1550" s="3" t="s">
        <v>33</v>
      </c>
      <c r="X1550" s="3" t="s">
        <v>164</v>
      </c>
      <c r="Y1550" s="3" t="s">
        <v>35</v>
      </c>
      <c r="Z1550" s="54">
        <v>45383</v>
      </c>
      <c r="AA1550" s="54">
        <v>46022</v>
      </c>
      <c r="AB1550" s="3" t="s">
        <v>36</v>
      </c>
      <c r="AC1550" s="53">
        <v>1000000</v>
      </c>
      <c r="AD1550" s="3" t="s">
        <v>163</v>
      </c>
      <c r="AE1550" s="3" t="s">
        <v>45</v>
      </c>
    </row>
    <row r="1551" spans="1:31" x14ac:dyDescent="0.3">
      <c r="A1551" s="3" t="s">
        <v>3247</v>
      </c>
      <c r="B1551" s="3" t="s">
        <v>3248</v>
      </c>
      <c r="C1551" s="3" t="s">
        <v>1859</v>
      </c>
      <c r="D1551" s="53">
        <v>750000</v>
      </c>
      <c r="E1551" s="53">
        <v>750000</v>
      </c>
      <c r="F1551" s="53">
        <v>676945.86</v>
      </c>
      <c r="G1551" s="53">
        <v>0</v>
      </c>
      <c r="H1551" s="53">
        <v>0</v>
      </c>
      <c r="I1551" s="53">
        <v>0</v>
      </c>
      <c r="J1551" s="53">
        <v>0</v>
      </c>
      <c r="K1551" s="53">
        <v>0</v>
      </c>
      <c r="L1551" s="53">
        <v>0</v>
      </c>
      <c r="M1551" s="53">
        <v>0</v>
      </c>
      <c r="N1551" s="53">
        <v>0</v>
      </c>
      <c r="O1551" s="53">
        <v>676945.86</v>
      </c>
      <c r="P1551" s="53">
        <v>0</v>
      </c>
      <c r="Q1551" s="53">
        <v>0</v>
      </c>
      <c r="R1551" s="53">
        <v>0</v>
      </c>
      <c r="S1551" s="3" t="s">
        <v>1355</v>
      </c>
      <c r="T1551" s="3" t="s">
        <v>162</v>
      </c>
      <c r="U1551" s="3" t="s">
        <v>163</v>
      </c>
      <c r="V1551" s="3" t="s">
        <v>162</v>
      </c>
      <c r="W1551" s="3" t="s">
        <v>33</v>
      </c>
      <c r="X1551" s="3" t="s">
        <v>164</v>
      </c>
      <c r="Y1551" s="3" t="s">
        <v>35</v>
      </c>
      <c r="Z1551" s="54">
        <v>45383</v>
      </c>
      <c r="AA1551" s="54">
        <v>46022</v>
      </c>
      <c r="AB1551" s="3" t="s">
        <v>36</v>
      </c>
      <c r="AC1551" s="53">
        <v>750000</v>
      </c>
      <c r="AD1551" s="3" t="s">
        <v>163</v>
      </c>
      <c r="AE1551" s="3" t="s">
        <v>45</v>
      </c>
    </row>
    <row r="1552" spans="1:31" x14ac:dyDescent="0.3">
      <c r="A1552" s="3" t="s">
        <v>3269</v>
      </c>
      <c r="B1552" s="3" t="s">
        <v>3270</v>
      </c>
      <c r="C1552" s="3" t="s">
        <v>1858</v>
      </c>
      <c r="D1552" s="53">
        <v>1300000</v>
      </c>
      <c r="E1552" s="53">
        <v>1300000</v>
      </c>
      <c r="F1552" s="53">
        <v>0</v>
      </c>
      <c r="G1552" s="53">
        <v>0</v>
      </c>
      <c r="H1552" s="53">
        <v>0</v>
      </c>
      <c r="I1552" s="53">
        <v>1275206.28</v>
      </c>
      <c r="J1552" s="53">
        <v>98.092790769230774</v>
      </c>
      <c r="K1552" s="53">
        <v>0</v>
      </c>
      <c r="L1552" s="53">
        <v>0</v>
      </c>
      <c r="M1552" s="53">
        <v>1212092.46</v>
      </c>
      <c r="N1552" s="53">
        <v>63113.82</v>
      </c>
      <c r="O1552" s="53">
        <v>1275206.28</v>
      </c>
      <c r="P1552" s="53">
        <v>0</v>
      </c>
      <c r="Q1552" s="53">
        <v>0</v>
      </c>
      <c r="R1552" s="53">
        <v>0</v>
      </c>
      <c r="S1552" s="3" t="s">
        <v>1231</v>
      </c>
      <c r="T1552" s="3" t="s">
        <v>51</v>
      </c>
      <c r="U1552" s="3" t="s">
        <v>52</v>
      </c>
      <c r="V1552" s="3" t="s">
        <v>51</v>
      </c>
      <c r="W1552" s="3" t="s">
        <v>33</v>
      </c>
      <c r="X1552" s="3" t="s">
        <v>53</v>
      </c>
      <c r="Y1552" s="3" t="s">
        <v>35</v>
      </c>
      <c r="Z1552" s="54">
        <v>45383</v>
      </c>
      <c r="AA1552" s="54">
        <v>46112</v>
      </c>
      <c r="AB1552" s="3" t="s">
        <v>36</v>
      </c>
      <c r="AC1552" s="53">
        <v>1300000</v>
      </c>
      <c r="AD1552" s="3" t="s">
        <v>52</v>
      </c>
      <c r="AE1552" s="3" t="s">
        <v>45</v>
      </c>
    </row>
    <row r="1553" spans="1:31" x14ac:dyDescent="0.3">
      <c r="A1553" s="3" t="s">
        <v>3267</v>
      </c>
      <c r="B1553" s="3" t="s">
        <v>3268</v>
      </c>
      <c r="C1553" s="3" t="s">
        <v>1858</v>
      </c>
      <c r="D1553" s="53">
        <v>1400000</v>
      </c>
      <c r="E1553" s="53">
        <v>1400000</v>
      </c>
      <c r="F1553" s="53">
        <v>18835.38</v>
      </c>
      <c r="G1553" s="53">
        <v>0</v>
      </c>
      <c r="H1553" s="53">
        <v>0</v>
      </c>
      <c r="I1553" s="53">
        <v>1362848.99</v>
      </c>
      <c r="J1553" s="53">
        <v>97.346356428571426</v>
      </c>
      <c r="K1553" s="53">
        <v>0</v>
      </c>
      <c r="L1553" s="53">
        <v>0</v>
      </c>
      <c r="M1553" s="53">
        <v>1362848.99</v>
      </c>
      <c r="N1553" s="53">
        <v>0</v>
      </c>
      <c r="O1553" s="53">
        <v>1381684.37</v>
      </c>
      <c r="P1553" s="53">
        <v>0</v>
      </c>
      <c r="Q1553" s="53">
        <v>0</v>
      </c>
      <c r="R1553" s="53">
        <v>0</v>
      </c>
      <c r="S1553" s="3" t="s">
        <v>1231</v>
      </c>
      <c r="T1553" s="3" t="s">
        <v>51</v>
      </c>
      <c r="U1553" s="3" t="s">
        <v>52</v>
      </c>
      <c r="V1553" s="3" t="s">
        <v>51</v>
      </c>
      <c r="W1553" s="3" t="s">
        <v>33</v>
      </c>
      <c r="X1553" s="3" t="s">
        <v>53</v>
      </c>
      <c r="Y1553" s="3" t="s">
        <v>35</v>
      </c>
      <c r="Z1553" s="54">
        <v>45700</v>
      </c>
      <c r="AA1553" s="54">
        <v>46112</v>
      </c>
      <c r="AB1553" s="3" t="s">
        <v>36</v>
      </c>
      <c r="AC1553" s="53">
        <v>1400000</v>
      </c>
      <c r="AD1553" s="3" t="s">
        <v>52</v>
      </c>
      <c r="AE1553" s="3" t="s">
        <v>45</v>
      </c>
    </row>
    <row r="1554" spans="1:31" x14ac:dyDescent="0.3">
      <c r="A1554" s="3" t="s">
        <v>3259</v>
      </c>
      <c r="B1554" s="3" t="s">
        <v>3260</v>
      </c>
      <c r="C1554" s="3" t="s">
        <v>1854</v>
      </c>
      <c r="D1554" s="53">
        <v>7400000</v>
      </c>
      <c r="E1554" s="53">
        <v>7400000</v>
      </c>
      <c r="F1554" s="53">
        <v>4908496.42</v>
      </c>
      <c r="G1554" s="53">
        <v>0</v>
      </c>
      <c r="H1554" s="53">
        <v>0</v>
      </c>
      <c r="I1554" s="53">
        <v>1881396.81</v>
      </c>
      <c r="J1554" s="53">
        <v>25.424281216216215</v>
      </c>
      <c r="K1554" s="53">
        <v>0</v>
      </c>
      <c r="L1554" s="53">
        <v>0</v>
      </c>
      <c r="M1554" s="53">
        <v>0</v>
      </c>
      <c r="N1554" s="53">
        <v>1881396.81</v>
      </c>
      <c r="O1554" s="53">
        <v>6789893.2300000004</v>
      </c>
      <c r="P1554" s="53">
        <v>0</v>
      </c>
      <c r="Q1554" s="53">
        <v>0</v>
      </c>
      <c r="R1554" s="53">
        <v>0</v>
      </c>
      <c r="S1554" s="3" t="s">
        <v>72</v>
      </c>
      <c r="T1554" s="3" t="s">
        <v>41</v>
      </c>
      <c r="U1554" s="3" t="s">
        <v>42</v>
      </c>
      <c r="V1554" s="3" t="s">
        <v>41</v>
      </c>
      <c r="W1554" s="3" t="s">
        <v>33</v>
      </c>
      <c r="X1554" s="3" t="s">
        <v>43</v>
      </c>
      <c r="Y1554" s="3" t="s">
        <v>35</v>
      </c>
      <c r="Z1554" s="54">
        <v>45700</v>
      </c>
      <c r="AA1554" s="54">
        <v>46081</v>
      </c>
      <c r="AB1554" s="3" t="s">
        <v>36</v>
      </c>
      <c r="AC1554" s="53">
        <v>7400000</v>
      </c>
      <c r="AD1554" s="3" t="s">
        <v>42</v>
      </c>
      <c r="AE1554" s="3" t="s">
        <v>45</v>
      </c>
    </row>
    <row r="1555" spans="1:31" x14ac:dyDescent="0.3">
      <c r="A1555" s="3" t="s">
        <v>3249</v>
      </c>
      <c r="B1555" s="3" t="s">
        <v>3250</v>
      </c>
      <c r="C1555" s="3" t="s">
        <v>1858</v>
      </c>
      <c r="D1555" s="53">
        <v>3300000</v>
      </c>
      <c r="E1555" s="53">
        <v>3300000</v>
      </c>
      <c r="F1555" s="53">
        <v>0</v>
      </c>
      <c r="G1555" s="53">
        <v>0</v>
      </c>
      <c r="H1555" s="53">
        <v>0</v>
      </c>
      <c r="I1555" s="53">
        <v>0</v>
      </c>
      <c r="J1555" s="53">
        <v>0</v>
      </c>
      <c r="K1555" s="53">
        <v>0</v>
      </c>
      <c r="L1555" s="53">
        <v>0</v>
      </c>
      <c r="M1555" s="53">
        <v>0</v>
      </c>
      <c r="N1555" s="53">
        <v>0</v>
      </c>
      <c r="O1555" s="53">
        <v>0</v>
      </c>
      <c r="P1555" s="53">
        <v>0</v>
      </c>
      <c r="Q1555" s="53">
        <v>0</v>
      </c>
      <c r="R1555" s="53">
        <v>0</v>
      </c>
      <c r="S1555" s="3" t="s">
        <v>1231</v>
      </c>
      <c r="T1555" s="3" t="s">
        <v>51</v>
      </c>
      <c r="U1555" s="3" t="s">
        <v>52</v>
      </c>
      <c r="V1555" s="3" t="s">
        <v>51</v>
      </c>
      <c r="W1555" s="3" t="s">
        <v>33</v>
      </c>
      <c r="X1555" s="3" t="s">
        <v>53</v>
      </c>
      <c r="Y1555" s="3" t="s">
        <v>35</v>
      </c>
      <c r="Z1555" s="54">
        <v>45700</v>
      </c>
      <c r="AA1555" s="54">
        <v>46065</v>
      </c>
      <c r="AB1555" s="3" t="s">
        <v>36</v>
      </c>
      <c r="AC1555" s="53">
        <v>3300000</v>
      </c>
      <c r="AD1555" s="3" t="s">
        <v>52</v>
      </c>
      <c r="AE1555" s="3" t="s">
        <v>45</v>
      </c>
    </row>
    <row r="1556" spans="1:31" x14ac:dyDescent="0.3">
      <c r="A1556" s="3" t="s">
        <v>3283</v>
      </c>
      <c r="B1556" s="3" t="s">
        <v>3284</v>
      </c>
      <c r="C1556" s="3" t="s">
        <v>1860</v>
      </c>
      <c r="D1556" s="53">
        <v>7500000</v>
      </c>
      <c r="E1556" s="53">
        <v>7500000</v>
      </c>
      <c r="F1556" s="53">
        <v>1407866.75</v>
      </c>
      <c r="G1556" s="53">
        <v>0</v>
      </c>
      <c r="H1556" s="53">
        <v>0</v>
      </c>
      <c r="I1556" s="53">
        <v>5424420.1900000004</v>
      </c>
      <c r="J1556" s="53">
        <v>72.325602533333338</v>
      </c>
      <c r="K1556" s="53">
        <v>0</v>
      </c>
      <c r="L1556" s="53">
        <v>0</v>
      </c>
      <c r="M1556" s="53">
        <v>5424420.1900000004</v>
      </c>
      <c r="N1556" s="53">
        <v>0</v>
      </c>
      <c r="O1556" s="53">
        <v>6832286.9400000004</v>
      </c>
      <c r="P1556" s="53">
        <v>0</v>
      </c>
      <c r="Q1556" s="53">
        <v>0</v>
      </c>
      <c r="R1556" s="53">
        <v>0</v>
      </c>
      <c r="S1556" s="3" t="s">
        <v>111</v>
      </c>
      <c r="T1556" s="3" t="s">
        <v>112</v>
      </c>
      <c r="U1556" s="3" t="s">
        <v>113</v>
      </c>
      <c r="V1556" s="3" t="s">
        <v>112</v>
      </c>
      <c r="W1556" s="3" t="s">
        <v>33</v>
      </c>
      <c r="X1556" s="3" t="s">
        <v>114</v>
      </c>
      <c r="Y1556" s="3" t="s">
        <v>35</v>
      </c>
      <c r="Z1556" s="54">
        <v>45700</v>
      </c>
      <c r="AA1556" s="54">
        <v>46112</v>
      </c>
      <c r="AB1556" s="3" t="s">
        <v>36</v>
      </c>
      <c r="AC1556" s="53">
        <v>7500000</v>
      </c>
      <c r="AD1556" s="3" t="s">
        <v>113</v>
      </c>
      <c r="AE1556" s="3" t="s">
        <v>45</v>
      </c>
    </row>
    <row r="1557" spans="1:31" x14ac:dyDescent="0.3">
      <c r="A1557" s="3" t="s">
        <v>3295</v>
      </c>
      <c r="B1557" s="3" t="s">
        <v>3296</v>
      </c>
      <c r="C1557" s="3" t="s">
        <v>1860</v>
      </c>
      <c r="D1557" s="53">
        <v>5000000</v>
      </c>
      <c r="E1557" s="53">
        <v>5000000</v>
      </c>
      <c r="F1557" s="53">
        <v>0</v>
      </c>
      <c r="G1557" s="53">
        <v>0</v>
      </c>
      <c r="H1557" s="53">
        <v>0</v>
      </c>
      <c r="I1557" s="53">
        <v>2341588.5</v>
      </c>
      <c r="J1557" s="53">
        <v>46.831769999999999</v>
      </c>
      <c r="K1557" s="53">
        <v>0</v>
      </c>
      <c r="L1557" s="53">
        <v>0</v>
      </c>
      <c r="M1557" s="53">
        <v>2341588.5</v>
      </c>
      <c r="N1557" s="53">
        <v>0</v>
      </c>
      <c r="O1557" s="53">
        <v>2341588.5</v>
      </c>
      <c r="P1557" s="53">
        <v>0</v>
      </c>
      <c r="Q1557" s="53">
        <v>0</v>
      </c>
      <c r="R1557" s="53">
        <v>0</v>
      </c>
      <c r="S1557" s="3" t="s">
        <v>111</v>
      </c>
      <c r="T1557" s="3" t="s">
        <v>112</v>
      </c>
      <c r="U1557" s="3" t="s">
        <v>113</v>
      </c>
      <c r="V1557" s="3" t="s">
        <v>112</v>
      </c>
      <c r="W1557" s="3" t="s">
        <v>33</v>
      </c>
      <c r="X1557" s="3" t="s">
        <v>114</v>
      </c>
      <c r="Y1557" s="3" t="s">
        <v>35</v>
      </c>
      <c r="Z1557" s="54">
        <v>45700</v>
      </c>
      <c r="AA1557" s="54">
        <v>46387</v>
      </c>
      <c r="AB1557" s="3" t="s">
        <v>36</v>
      </c>
      <c r="AC1557" s="53">
        <v>5000000</v>
      </c>
      <c r="AD1557" s="3" t="s">
        <v>113</v>
      </c>
      <c r="AE1557" s="3" t="s">
        <v>45</v>
      </c>
    </row>
    <row r="1558" spans="1:31" x14ac:dyDescent="0.3">
      <c r="A1558" s="3" t="s">
        <v>3285</v>
      </c>
      <c r="B1558" s="3" t="s">
        <v>3286</v>
      </c>
      <c r="C1558" s="3" t="s">
        <v>1860</v>
      </c>
      <c r="D1558" s="53">
        <v>3200000</v>
      </c>
      <c r="E1558" s="53">
        <v>3200000</v>
      </c>
      <c r="F1558" s="53">
        <v>1375.51</v>
      </c>
      <c r="G1558" s="53">
        <v>0</v>
      </c>
      <c r="H1558" s="53">
        <v>0</v>
      </c>
      <c r="I1558" s="53">
        <v>3143993.18</v>
      </c>
      <c r="J1558" s="53">
        <v>98.249786875000012</v>
      </c>
      <c r="K1558" s="53">
        <v>0</v>
      </c>
      <c r="L1558" s="53">
        <v>0</v>
      </c>
      <c r="M1558" s="53">
        <v>2118284.1800000002</v>
      </c>
      <c r="N1558" s="53">
        <v>1025709</v>
      </c>
      <c r="O1558" s="53">
        <v>3145368.69</v>
      </c>
      <c r="P1558" s="53">
        <v>0</v>
      </c>
      <c r="Q1558" s="53">
        <v>0</v>
      </c>
      <c r="R1558" s="53">
        <v>0</v>
      </c>
      <c r="S1558" s="3" t="s">
        <v>111</v>
      </c>
      <c r="T1558" s="3" t="s">
        <v>112</v>
      </c>
      <c r="U1558" s="3" t="s">
        <v>113</v>
      </c>
      <c r="V1558" s="3" t="s">
        <v>112</v>
      </c>
      <c r="W1558" s="3" t="s">
        <v>33</v>
      </c>
      <c r="X1558" s="3" t="s">
        <v>114</v>
      </c>
      <c r="Y1558" s="3" t="s">
        <v>35</v>
      </c>
      <c r="Z1558" s="54">
        <v>45700</v>
      </c>
      <c r="AA1558" s="54">
        <v>46112</v>
      </c>
      <c r="AB1558" s="3" t="s">
        <v>36</v>
      </c>
      <c r="AC1558" s="53">
        <v>3200000</v>
      </c>
      <c r="AD1558" s="3" t="s">
        <v>113</v>
      </c>
      <c r="AE1558" s="3" t="s">
        <v>45</v>
      </c>
    </row>
    <row r="1559" spans="1:31" x14ac:dyDescent="0.3">
      <c r="A1559" s="3" t="s">
        <v>3271</v>
      </c>
      <c r="B1559" s="3" t="s">
        <v>3272</v>
      </c>
      <c r="C1559" s="3" t="s">
        <v>1858</v>
      </c>
      <c r="D1559" s="53">
        <v>2000000</v>
      </c>
      <c r="E1559" s="53">
        <v>2000000</v>
      </c>
      <c r="F1559" s="53">
        <v>122109.74</v>
      </c>
      <c r="G1559" s="53">
        <v>0</v>
      </c>
      <c r="H1559" s="53">
        <v>0</v>
      </c>
      <c r="I1559" s="53">
        <v>1706314.08</v>
      </c>
      <c r="J1559" s="53">
        <v>85.315703999999997</v>
      </c>
      <c r="K1559" s="53">
        <v>0</v>
      </c>
      <c r="L1559" s="53">
        <v>0</v>
      </c>
      <c r="M1559" s="53">
        <v>1706314.08</v>
      </c>
      <c r="N1559" s="53">
        <v>0</v>
      </c>
      <c r="O1559" s="53">
        <v>1828423.82</v>
      </c>
      <c r="P1559" s="53">
        <v>0</v>
      </c>
      <c r="Q1559" s="53">
        <v>0</v>
      </c>
      <c r="R1559" s="53">
        <v>0</v>
      </c>
      <c r="S1559" s="3" t="s">
        <v>1231</v>
      </c>
      <c r="T1559" s="3" t="s">
        <v>51</v>
      </c>
      <c r="U1559" s="3" t="s">
        <v>52</v>
      </c>
      <c r="V1559" s="3" t="s">
        <v>51</v>
      </c>
      <c r="W1559" s="3" t="s">
        <v>33</v>
      </c>
      <c r="X1559" s="3" t="s">
        <v>53</v>
      </c>
      <c r="Y1559" s="3" t="s">
        <v>35</v>
      </c>
      <c r="Z1559" s="54">
        <v>45700</v>
      </c>
      <c r="AA1559" s="54">
        <v>46112</v>
      </c>
      <c r="AB1559" s="3" t="s">
        <v>36</v>
      </c>
      <c r="AC1559" s="53">
        <v>2000000</v>
      </c>
      <c r="AD1559" s="3" t="s">
        <v>52</v>
      </c>
      <c r="AE1559" s="3" t="s">
        <v>45</v>
      </c>
    </row>
    <row r="1560" spans="1:31" x14ac:dyDescent="0.3">
      <c r="A1560" s="3" t="s">
        <v>3257</v>
      </c>
      <c r="B1560" s="3" t="s">
        <v>3258</v>
      </c>
      <c r="C1560" s="3" t="s">
        <v>1854</v>
      </c>
      <c r="D1560" s="53">
        <v>1500000</v>
      </c>
      <c r="E1560" s="53">
        <v>1500000</v>
      </c>
      <c r="F1560" s="53">
        <v>0</v>
      </c>
      <c r="G1560" s="53">
        <v>0</v>
      </c>
      <c r="H1560" s="53">
        <v>0</v>
      </c>
      <c r="I1560" s="53">
        <v>1466148.13</v>
      </c>
      <c r="J1560" s="53">
        <v>97.743208666666661</v>
      </c>
      <c r="K1560" s="53">
        <v>0</v>
      </c>
      <c r="L1560" s="53">
        <v>0</v>
      </c>
      <c r="M1560" s="53">
        <v>1466148.13</v>
      </c>
      <c r="N1560" s="53">
        <v>0</v>
      </c>
      <c r="O1560" s="53">
        <v>1466148.13</v>
      </c>
      <c r="P1560" s="53">
        <v>0</v>
      </c>
      <c r="Q1560" s="53">
        <v>0</v>
      </c>
      <c r="R1560" s="53">
        <v>0</v>
      </c>
      <c r="S1560" s="3" t="s">
        <v>72</v>
      </c>
      <c r="T1560" s="3" t="s">
        <v>41</v>
      </c>
      <c r="U1560" s="3" t="s">
        <v>42</v>
      </c>
      <c r="V1560" s="3" t="s">
        <v>41</v>
      </c>
      <c r="W1560" s="3" t="s">
        <v>33</v>
      </c>
      <c r="X1560" s="3" t="s">
        <v>43</v>
      </c>
      <c r="Y1560" s="3" t="s">
        <v>35</v>
      </c>
      <c r="Z1560" s="54">
        <v>45700</v>
      </c>
      <c r="AA1560" s="54">
        <v>46081</v>
      </c>
      <c r="AB1560" s="3" t="s">
        <v>36</v>
      </c>
      <c r="AC1560" s="53">
        <v>1500000</v>
      </c>
      <c r="AD1560" s="3" t="s">
        <v>42</v>
      </c>
      <c r="AE1560" s="3" t="s">
        <v>45</v>
      </c>
    </row>
    <row r="1561" spans="1:31" x14ac:dyDescent="0.3">
      <c r="A1561" s="3" t="s">
        <v>3273</v>
      </c>
      <c r="B1561" s="3" t="s">
        <v>3274</v>
      </c>
      <c r="C1561" s="3" t="s">
        <v>1858</v>
      </c>
      <c r="D1561" s="53">
        <v>1500000</v>
      </c>
      <c r="E1561" s="53">
        <v>1500000</v>
      </c>
      <c r="F1561" s="53">
        <v>261842.32</v>
      </c>
      <c r="G1561" s="53">
        <v>29204.51</v>
      </c>
      <c r="H1561" s="53">
        <v>29204.51</v>
      </c>
      <c r="I1561" s="53">
        <v>1008219.32</v>
      </c>
      <c r="J1561" s="53">
        <v>67.214621333333326</v>
      </c>
      <c r="K1561" s="53">
        <v>0</v>
      </c>
      <c r="L1561" s="53">
        <v>0</v>
      </c>
      <c r="M1561" s="53">
        <v>0</v>
      </c>
      <c r="N1561" s="53">
        <v>979014.81</v>
      </c>
      <c r="O1561" s="53">
        <v>1270061.6399999999</v>
      </c>
      <c r="P1561" s="53">
        <v>0</v>
      </c>
      <c r="Q1561" s="53">
        <v>0</v>
      </c>
      <c r="R1561" s="53">
        <v>0</v>
      </c>
      <c r="S1561" s="3" t="s">
        <v>1231</v>
      </c>
      <c r="T1561" s="3" t="s">
        <v>51</v>
      </c>
      <c r="U1561" s="3" t="s">
        <v>52</v>
      </c>
      <c r="V1561" s="3" t="s">
        <v>51</v>
      </c>
      <c r="W1561" s="3" t="s">
        <v>33</v>
      </c>
      <c r="X1561" s="3" t="s">
        <v>53</v>
      </c>
      <c r="Y1561" s="3" t="s">
        <v>35</v>
      </c>
      <c r="Z1561" s="54">
        <v>45700</v>
      </c>
      <c r="AA1561" s="54">
        <v>46112</v>
      </c>
      <c r="AB1561" s="3" t="s">
        <v>36</v>
      </c>
      <c r="AC1561" s="53">
        <v>1500000</v>
      </c>
      <c r="AD1561" s="3" t="s">
        <v>52</v>
      </c>
      <c r="AE1561" s="3" t="s">
        <v>45</v>
      </c>
    </row>
    <row r="1562" spans="1:31" x14ac:dyDescent="0.3">
      <c r="A1562" s="3" t="s">
        <v>3297</v>
      </c>
      <c r="B1562" s="3" t="s">
        <v>3298</v>
      </c>
      <c r="C1562" s="3" t="s">
        <v>1858</v>
      </c>
      <c r="D1562" s="53">
        <v>2500000</v>
      </c>
      <c r="E1562" s="53">
        <v>2500000</v>
      </c>
      <c r="F1562" s="53">
        <v>468188.28</v>
      </c>
      <c r="G1562" s="53">
        <v>0</v>
      </c>
      <c r="H1562" s="53">
        <v>0</v>
      </c>
      <c r="I1562" s="53">
        <v>1969197.62</v>
      </c>
      <c r="J1562" s="53">
        <v>78.767904800000011</v>
      </c>
      <c r="K1562" s="53">
        <v>0</v>
      </c>
      <c r="L1562" s="53">
        <v>0</v>
      </c>
      <c r="M1562" s="53">
        <v>0</v>
      </c>
      <c r="N1562" s="53">
        <v>1969197.62</v>
      </c>
      <c r="O1562" s="53">
        <v>2437385.9</v>
      </c>
      <c r="P1562" s="53">
        <v>0</v>
      </c>
      <c r="Q1562" s="53">
        <v>0</v>
      </c>
      <c r="R1562" s="53">
        <v>0</v>
      </c>
      <c r="S1562" s="3" t="s">
        <v>1231</v>
      </c>
      <c r="T1562" s="3" t="s">
        <v>51</v>
      </c>
      <c r="U1562" s="3" t="s">
        <v>52</v>
      </c>
      <c r="V1562" s="3" t="s">
        <v>51</v>
      </c>
      <c r="W1562" s="3" t="s">
        <v>33</v>
      </c>
      <c r="X1562" s="3" t="s">
        <v>53</v>
      </c>
      <c r="Y1562" s="3" t="s">
        <v>35</v>
      </c>
      <c r="Z1562" s="54">
        <v>45700</v>
      </c>
      <c r="AA1562" s="54">
        <v>46430</v>
      </c>
      <c r="AB1562" s="3" t="s">
        <v>36</v>
      </c>
      <c r="AC1562" s="53">
        <v>2500000</v>
      </c>
      <c r="AD1562" s="3" t="s">
        <v>52</v>
      </c>
      <c r="AE1562" s="3" t="s">
        <v>45</v>
      </c>
    </row>
    <row r="1563" spans="1:31" x14ac:dyDescent="0.3">
      <c r="A1563" s="3" t="s">
        <v>3301</v>
      </c>
      <c r="B1563" s="3" t="s">
        <v>3302</v>
      </c>
      <c r="C1563" s="3" t="s">
        <v>1858</v>
      </c>
      <c r="D1563" s="53">
        <v>2000000</v>
      </c>
      <c r="E1563" s="53">
        <v>2000000</v>
      </c>
      <c r="F1563" s="53">
        <v>199935.31</v>
      </c>
      <c r="G1563" s="53">
        <v>-0.21</v>
      </c>
      <c r="H1563" s="53">
        <v>-0.21</v>
      </c>
      <c r="I1563" s="53">
        <v>1649880.64</v>
      </c>
      <c r="J1563" s="53">
        <v>82.49403199999999</v>
      </c>
      <c r="K1563" s="53">
        <v>0</v>
      </c>
      <c r="L1563" s="53">
        <v>0</v>
      </c>
      <c r="M1563" s="53">
        <v>0</v>
      </c>
      <c r="N1563" s="53">
        <v>1649880.85</v>
      </c>
      <c r="O1563" s="53">
        <v>1849815.95</v>
      </c>
      <c r="P1563" s="53">
        <v>0</v>
      </c>
      <c r="Q1563" s="53">
        <v>0</v>
      </c>
      <c r="R1563" s="53">
        <v>0</v>
      </c>
      <c r="S1563" s="3" t="s">
        <v>1231</v>
      </c>
      <c r="T1563" s="3" t="s">
        <v>51</v>
      </c>
      <c r="U1563" s="3" t="s">
        <v>52</v>
      </c>
      <c r="V1563" s="3" t="s">
        <v>51</v>
      </c>
      <c r="W1563" s="3" t="s">
        <v>33</v>
      </c>
      <c r="X1563" s="3" t="s">
        <v>53</v>
      </c>
      <c r="Y1563" s="3" t="s">
        <v>35</v>
      </c>
      <c r="Z1563" s="54">
        <v>45700</v>
      </c>
      <c r="AA1563" s="54">
        <v>46580</v>
      </c>
      <c r="AB1563" s="3" t="s">
        <v>36</v>
      </c>
      <c r="AC1563" s="53">
        <v>2000000</v>
      </c>
      <c r="AD1563" s="3" t="s">
        <v>52</v>
      </c>
      <c r="AE1563" s="3" t="s">
        <v>45</v>
      </c>
    </row>
    <row r="1564" spans="1:31" x14ac:dyDescent="0.3">
      <c r="A1564" s="3" t="s">
        <v>3255</v>
      </c>
      <c r="B1564" s="3" t="s">
        <v>3256</v>
      </c>
      <c r="C1564" s="3" t="s">
        <v>1854</v>
      </c>
      <c r="D1564" s="53">
        <v>10000000</v>
      </c>
      <c r="E1564" s="53">
        <v>10000000</v>
      </c>
      <c r="F1564" s="53">
        <v>937317.49</v>
      </c>
      <c r="G1564" s="53">
        <v>0.04</v>
      </c>
      <c r="H1564" s="53">
        <v>0.04</v>
      </c>
      <c r="I1564" s="53">
        <v>6939455.3399999999</v>
      </c>
      <c r="J1564" s="53">
        <v>69.394553399999992</v>
      </c>
      <c r="K1564" s="53">
        <v>0</v>
      </c>
      <c r="L1564" s="53">
        <v>0</v>
      </c>
      <c r="M1564" s="53">
        <v>6846448.3799999999</v>
      </c>
      <c r="N1564" s="53">
        <v>93006.92</v>
      </c>
      <c r="O1564" s="53">
        <v>7876772.8300000001</v>
      </c>
      <c r="P1564" s="53">
        <v>0</v>
      </c>
      <c r="Q1564" s="53">
        <v>0</v>
      </c>
      <c r="R1564" s="53">
        <v>0</v>
      </c>
      <c r="S1564" s="3" t="s">
        <v>72</v>
      </c>
      <c r="T1564" s="3" t="s">
        <v>41</v>
      </c>
      <c r="U1564" s="3" t="s">
        <v>42</v>
      </c>
      <c r="V1564" s="3" t="s">
        <v>41</v>
      </c>
      <c r="W1564" s="3" t="s">
        <v>33</v>
      </c>
      <c r="X1564" s="3" t="s">
        <v>43</v>
      </c>
      <c r="Y1564" s="3" t="s">
        <v>35</v>
      </c>
      <c r="Z1564" s="54">
        <v>45700</v>
      </c>
      <c r="AA1564" s="54">
        <v>46081</v>
      </c>
      <c r="AB1564" s="3" t="s">
        <v>36</v>
      </c>
      <c r="AC1564" s="53">
        <v>10000000</v>
      </c>
      <c r="AD1564" s="3" t="s">
        <v>42</v>
      </c>
      <c r="AE1564" s="3" t="s">
        <v>45</v>
      </c>
    </row>
    <row r="1565" spans="1:31" x14ac:dyDescent="0.3">
      <c r="A1565" s="3" t="s">
        <v>3287</v>
      </c>
      <c r="B1565" s="3" t="s">
        <v>3288</v>
      </c>
      <c r="C1565" s="3" t="s">
        <v>1853</v>
      </c>
      <c r="D1565" s="53">
        <v>2200000</v>
      </c>
      <c r="E1565" s="53">
        <v>2200000</v>
      </c>
      <c r="F1565" s="53">
        <v>59581.45</v>
      </c>
      <c r="G1565" s="53">
        <v>0</v>
      </c>
      <c r="H1565" s="53">
        <v>0</v>
      </c>
      <c r="I1565" s="53">
        <v>2065558.38</v>
      </c>
      <c r="J1565" s="53">
        <v>93.889017272727273</v>
      </c>
      <c r="K1565" s="53">
        <v>0</v>
      </c>
      <c r="L1565" s="53">
        <v>0</v>
      </c>
      <c r="M1565" s="53">
        <v>2065558.38</v>
      </c>
      <c r="N1565" s="53">
        <v>0</v>
      </c>
      <c r="O1565" s="53">
        <v>2125139.83</v>
      </c>
      <c r="P1565" s="53">
        <v>0</v>
      </c>
      <c r="Q1565" s="53">
        <v>0</v>
      </c>
      <c r="R1565" s="53">
        <v>0</v>
      </c>
      <c r="S1565" s="3" t="s">
        <v>391</v>
      </c>
      <c r="T1565" s="3" t="s">
        <v>31</v>
      </c>
      <c r="U1565" s="3" t="s">
        <v>32</v>
      </c>
      <c r="V1565" s="3" t="s">
        <v>31</v>
      </c>
      <c r="W1565" s="3" t="s">
        <v>33</v>
      </c>
      <c r="X1565" s="3" t="s">
        <v>34</v>
      </c>
      <c r="Y1565" s="3" t="s">
        <v>35</v>
      </c>
      <c r="Z1565" s="54">
        <v>45700</v>
      </c>
      <c r="AA1565" s="54">
        <v>46112</v>
      </c>
      <c r="AB1565" s="3" t="s">
        <v>36</v>
      </c>
      <c r="AC1565" s="53">
        <v>2200000</v>
      </c>
      <c r="AD1565" s="3" t="s">
        <v>32</v>
      </c>
      <c r="AE1565" s="3" t="s">
        <v>45</v>
      </c>
    </row>
    <row r="1566" spans="1:31" x14ac:dyDescent="0.3">
      <c r="A1566" s="3" t="s">
        <v>3261</v>
      </c>
      <c r="B1566" s="3" t="s">
        <v>3262</v>
      </c>
      <c r="C1566" s="3" t="s">
        <v>1854</v>
      </c>
      <c r="D1566" s="53">
        <v>2200000</v>
      </c>
      <c r="E1566" s="53">
        <v>2200000</v>
      </c>
      <c r="F1566" s="53">
        <v>702290.69</v>
      </c>
      <c r="G1566" s="53">
        <v>0</v>
      </c>
      <c r="H1566" s="53">
        <v>0</v>
      </c>
      <c r="I1566" s="53">
        <v>1331346.6499999999</v>
      </c>
      <c r="J1566" s="53">
        <v>60.515756818181814</v>
      </c>
      <c r="K1566" s="53">
        <v>0</v>
      </c>
      <c r="L1566" s="53">
        <v>0</v>
      </c>
      <c r="M1566" s="53">
        <v>1331346.6499999999</v>
      </c>
      <c r="N1566" s="53">
        <v>0</v>
      </c>
      <c r="O1566" s="53">
        <v>2033637.34</v>
      </c>
      <c r="P1566" s="53">
        <v>0</v>
      </c>
      <c r="Q1566" s="53">
        <v>0</v>
      </c>
      <c r="R1566" s="53">
        <v>0</v>
      </c>
      <c r="S1566" s="3" t="s">
        <v>72</v>
      </c>
      <c r="T1566" s="3" t="s">
        <v>41</v>
      </c>
      <c r="U1566" s="3" t="s">
        <v>42</v>
      </c>
      <c r="V1566" s="3" t="s">
        <v>41</v>
      </c>
      <c r="W1566" s="3" t="s">
        <v>33</v>
      </c>
      <c r="X1566" s="3" t="s">
        <v>43</v>
      </c>
      <c r="Y1566" s="3" t="s">
        <v>35</v>
      </c>
      <c r="Z1566" s="54">
        <v>45700</v>
      </c>
      <c r="AA1566" s="54">
        <v>46081</v>
      </c>
      <c r="AB1566" s="3" t="s">
        <v>36</v>
      </c>
      <c r="AC1566" s="53">
        <v>2200000</v>
      </c>
      <c r="AD1566" s="3" t="s">
        <v>42</v>
      </c>
      <c r="AE1566" s="3" t="s">
        <v>45</v>
      </c>
    </row>
    <row r="1567" spans="1:31" x14ac:dyDescent="0.3">
      <c r="A1567" s="3" t="s">
        <v>3281</v>
      </c>
      <c r="B1567" s="3" t="s">
        <v>3282</v>
      </c>
      <c r="C1567" s="3" t="s">
        <v>1853</v>
      </c>
      <c r="D1567" s="53">
        <v>1745000</v>
      </c>
      <c r="E1567" s="53">
        <v>1745000</v>
      </c>
      <c r="F1567" s="53">
        <v>2001.11</v>
      </c>
      <c r="G1567" s="53">
        <v>0</v>
      </c>
      <c r="H1567" s="53">
        <v>0</v>
      </c>
      <c r="I1567" s="53">
        <v>749186.72</v>
      </c>
      <c r="J1567" s="53">
        <v>42.933336389684811</v>
      </c>
      <c r="K1567" s="53">
        <v>0</v>
      </c>
      <c r="L1567" s="53">
        <v>0</v>
      </c>
      <c r="M1567" s="53">
        <v>749186.7</v>
      </c>
      <c r="N1567" s="53">
        <v>0.02</v>
      </c>
      <c r="O1567" s="53">
        <v>751187.83</v>
      </c>
      <c r="P1567" s="53">
        <v>0</v>
      </c>
      <c r="Q1567" s="53">
        <v>0</v>
      </c>
      <c r="R1567" s="53">
        <v>0</v>
      </c>
      <c r="S1567" s="3" t="s">
        <v>391</v>
      </c>
      <c r="T1567" s="3" t="s">
        <v>31</v>
      </c>
      <c r="U1567" s="3" t="s">
        <v>32</v>
      </c>
      <c r="V1567" s="3" t="s">
        <v>31</v>
      </c>
      <c r="W1567" s="3" t="s">
        <v>33</v>
      </c>
      <c r="X1567" s="3" t="s">
        <v>34</v>
      </c>
      <c r="Y1567" s="3" t="s">
        <v>35</v>
      </c>
      <c r="Z1567" s="54">
        <v>45700</v>
      </c>
      <c r="AA1567" s="54">
        <v>46112</v>
      </c>
      <c r="AB1567" s="3" t="s">
        <v>36</v>
      </c>
      <c r="AC1567" s="53">
        <v>1745000</v>
      </c>
      <c r="AD1567" s="3" t="s">
        <v>32</v>
      </c>
      <c r="AE1567" s="3" t="s">
        <v>45</v>
      </c>
    </row>
    <row r="1568" spans="1:31" x14ac:dyDescent="0.3">
      <c r="A1568" s="3" t="s">
        <v>3289</v>
      </c>
      <c r="B1568" s="3" t="s">
        <v>3290</v>
      </c>
      <c r="C1568" s="3" t="s">
        <v>1853</v>
      </c>
      <c r="D1568" s="53">
        <v>1600000</v>
      </c>
      <c r="E1568" s="53">
        <v>1600000</v>
      </c>
      <c r="F1568" s="53">
        <v>290399.38</v>
      </c>
      <c r="G1568" s="53">
        <v>0</v>
      </c>
      <c r="H1568" s="53">
        <v>0</v>
      </c>
      <c r="I1568" s="53">
        <v>1054070.54</v>
      </c>
      <c r="J1568" s="53">
        <v>65.879408749999996</v>
      </c>
      <c r="K1568" s="53">
        <v>0</v>
      </c>
      <c r="L1568" s="53">
        <v>0</v>
      </c>
      <c r="M1568" s="53">
        <v>1054070.54</v>
      </c>
      <c r="N1568" s="53">
        <v>0</v>
      </c>
      <c r="O1568" s="53">
        <v>1344469.92</v>
      </c>
      <c r="P1568" s="53">
        <v>0</v>
      </c>
      <c r="Q1568" s="53">
        <v>0</v>
      </c>
      <c r="R1568" s="53">
        <v>0</v>
      </c>
      <c r="S1568" s="3" t="s">
        <v>391</v>
      </c>
      <c r="T1568" s="3" t="s">
        <v>31</v>
      </c>
      <c r="U1568" s="3" t="s">
        <v>32</v>
      </c>
      <c r="V1568" s="3" t="s">
        <v>31</v>
      </c>
      <c r="W1568" s="3" t="s">
        <v>33</v>
      </c>
      <c r="X1568" s="3" t="s">
        <v>34</v>
      </c>
      <c r="Y1568" s="3" t="s">
        <v>35</v>
      </c>
      <c r="Z1568" s="54">
        <v>45700</v>
      </c>
      <c r="AA1568" s="54">
        <v>46112</v>
      </c>
      <c r="AB1568" s="3" t="s">
        <v>36</v>
      </c>
      <c r="AC1568" s="53">
        <v>1600000</v>
      </c>
      <c r="AD1568" s="3" t="s">
        <v>32</v>
      </c>
      <c r="AE1568" s="3" t="s">
        <v>45</v>
      </c>
    </row>
    <row r="1569" spans="1:31" x14ac:dyDescent="0.3">
      <c r="A1569" s="3" t="s">
        <v>3263</v>
      </c>
      <c r="B1569" s="3" t="s">
        <v>3264</v>
      </c>
      <c r="C1569" s="3" t="s">
        <v>1854</v>
      </c>
      <c r="D1569" s="53">
        <v>1300000</v>
      </c>
      <c r="E1569" s="53">
        <v>1300000</v>
      </c>
      <c r="F1569" s="53">
        <v>0</v>
      </c>
      <c r="G1569" s="53">
        <v>0</v>
      </c>
      <c r="H1569" s="53">
        <v>0</v>
      </c>
      <c r="I1569" s="53">
        <v>1272397.25</v>
      </c>
      <c r="J1569" s="53">
        <v>97.876711538461535</v>
      </c>
      <c r="K1569" s="53">
        <v>0</v>
      </c>
      <c r="L1569" s="53">
        <v>0</v>
      </c>
      <c r="M1569" s="53">
        <v>1073100.83</v>
      </c>
      <c r="N1569" s="53">
        <v>199296.42</v>
      </c>
      <c r="O1569" s="53">
        <v>1272397.25</v>
      </c>
      <c r="P1569" s="53">
        <v>0</v>
      </c>
      <c r="Q1569" s="53">
        <v>0</v>
      </c>
      <c r="R1569" s="53">
        <v>0</v>
      </c>
      <c r="S1569" s="3" t="s">
        <v>72</v>
      </c>
      <c r="T1569" s="3" t="s">
        <v>41</v>
      </c>
      <c r="U1569" s="3" t="s">
        <v>42</v>
      </c>
      <c r="V1569" s="3" t="s">
        <v>41</v>
      </c>
      <c r="W1569" s="3" t="s">
        <v>33</v>
      </c>
      <c r="X1569" s="3" t="s">
        <v>43</v>
      </c>
      <c r="Y1569" s="3" t="s">
        <v>35</v>
      </c>
      <c r="Z1569" s="54">
        <v>45700</v>
      </c>
      <c r="AA1569" s="54">
        <v>46081</v>
      </c>
      <c r="AB1569" s="3" t="s">
        <v>36</v>
      </c>
      <c r="AC1569" s="53">
        <v>1300000</v>
      </c>
      <c r="AD1569" s="3" t="s">
        <v>42</v>
      </c>
      <c r="AE1569" s="3" t="s">
        <v>45</v>
      </c>
    </row>
    <row r="1570" spans="1:31" x14ac:dyDescent="0.3">
      <c r="A1570" s="3" t="s">
        <v>3265</v>
      </c>
      <c r="B1570" s="3" t="s">
        <v>3266</v>
      </c>
      <c r="C1570" s="3" t="s">
        <v>1854</v>
      </c>
      <c r="D1570" s="53">
        <v>1300000</v>
      </c>
      <c r="E1570" s="53">
        <v>1300000</v>
      </c>
      <c r="F1570" s="53">
        <v>633313.71</v>
      </c>
      <c r="G1570" s="53">
        <v>0</v>
      </c>
      <c r="H1570" s="53">
        <v>0</v>
      </c>
      <c r="I1570" s="53">
        <v>659339.05000000005</v>
      </c>
      <c r="J1570" s="53">
        <v>50.718388461538467</v>
      </c>
      <c r="K1570" s="53">
        <v>0</v>
      </c>
      <c r="L1570" s="53">
        <v>0</v>
      </c>
      <c r="M1570" s="53">
        <v>659339.05000000005</v>
      </c>
      <c r="N1570" s="53">
        <v>0</v>
      </c>
      <c r="O1570" s="53">
        <v>1292652.76</v>
      </c>
      <c r="P1570" s="53">
        <v>0</v>
      </c>
      <c r="Q1570" s="53">
        <v>0</v>
      </c>
      <c r="R1570" s="53">
        <v>0</v>
      </c>
      <c r="S1570" s="3" t="s">
        <v>72</v>
      </c>
      <c r="T1570" s="3" t="s">
        <v>41</v>
      </c>
      <c r="U1570" s="3" t="s">
        <v>42</v>
      </c>
      <c r="V1570" s="3" t="s">
        <v>41</v>
      </c>
      <c r="W1570" s="3" t="s">
        <v>33</v>
      </c>
      <c r="X1570" s="3" t="s">
        <v>43</v>
      </c>
      <c r="Y1570" s="3" t="s">
        <v>35</v>
      </c>
      <c r="Z1570" s="54">
        <v>45700</v>
      </c>
      <c r="AA1570" s="54">
        <v>46081</v>
      </c>
      <c r="AB1570" s="3" t="s">
        <v>36</v>
      </c>
      <c r="AC1570" s="53">
        <v>1300000</v>
      </c>
      <c r="AD1570" s="3" t="s">
        <v>42</v>
      </c>
      <c r="AE1570" s="3" t="s">
        <v>45</v>
      </c>
    </row>
    <row r="1571" spans="1:31" x14ac:dyDescent="0.3">
      <c r="A1571" s="3" t="s">
        <v>3251</v>
      </c>
      <c r="B1571" s="3" t="s">
        <v>3252</v>
      </c>
      <c r="C1571" s="3" t="s">
        <v>1854</v>
      </c>
      <c r="D1571" s="53">
        <v>1100000</v>
      </c>
      <c r="E1571" s="53">
        <v>1100000</v>
      </c>
      <c r="F1571" s="53">
        <v>607056.75</v>
      </c>
      <c r="G1571" s="53">
        <v>-0.04</v>
      </c>
      <c r="H1571" s="53">
        <v>-0.04</v>
      </c>
      <c r="I1571" s="53">
        <v>449374.12</v>
      </c>
      <c r="J1571" s="53">
        <v>40.85219272727273</v>
      </c>
      <c r="K1571" s="53">
        <v>0</v>
      </c>
      <c r="L1571" s="53">
        <v>0</v>
      </c>
      <c r="M1571" s="53">
        <v>447330.7</v>
      </c>
      <c r="N1571" s="53">
        <v>2043.46</v>
      </c>
      <c r="O1571" s="53">
        <v>1056430.8700000001</v>
      </c>
      <c r="P1571" s="53">
        <v>0</v>
      </c>
      <c r="Q1571" s="53">
        <v>0</v>
      </c>
      <c r="R1571" s="53">
        <v>0</v>
      </c>
      <c r="S1571" s="3" t="s">
        <v>72</v>
      </c>
      <c r="T1571" s="3" t="s">
        <v>41</v>
      </c>
      <c r="U1571" s="3" t="s">
        <v>42</v>
      </c>
      <c r="V1571" s="3" t="s">
        <v>41</v>
      </c>
      <c r="W1571" s="3" t="s">
        <v>33</v>
      </c>
      <c r="X1571" s="3" t="s">
        <v>43</v>
      </c>
      <c r="Y1571" s="3" t="s">
        <v>35</v>
      </c>
      <c r="Z1571" s="54">
        <v>45700</v>
      </c>
      <c r="AA1571" s="54">
        <v>46081</v>
      </c>
      <c r="AB1571" s="3" t="s">
        <v>36</v>
      </c>
      <c r="AC1571" s="53">
        <v>1100000</v>
      </c>
      <c r="AD1571" s="3" t="s">
        <v>42</v>
      </c>
      <c r="AE1571" s="3" t="s">
        <v>45</v>
      </c>
    </row>
    <row r="1572" spans="1:31" x14ac:dyDescent="0.3">
      <c r="A1572" s="3" t="s">
        <v>3275</v>
      </c>
      <c r="B1572" s="3" t="s">
        <v>3276</v>
      </c>
      <c r="C1572" s="3" t="s">
        <v>1853</v>
      </c>
      <c r="D1572" s="53">
        <v>3400000</v>
      </c>
      <c r="E1572" s="53">
        <v>3400000</v>
      </c>
      <c r="F1572" s="53">
        <v>37372.79</v>
      </c>
      <c r="G1572" s="53">
        <v>37374.78</v>
      </c>
      <c r="H1572" s="53">
        <v>37374.78</v>
      </c>
      <c r="I1572" s="53">
        <v>3347138.39</v>
      </c>
      <c r="J1572" s="53">
        <v>98.445246764705885</v>
      </c>
      <c r="K1572" s="53">
        <v>0</v>
      </c>
      <c r="L1572" s="53">
        <v>0</v>
      </c>
      <c r="M1572" s="53">
        <v>2318708</v>
      </c>
      <c r="N1572" s="53">
        <v>991055.61</v>
      </c>
      <c r="O1572" s="53">
        <v>3384511.18</v>
      </c>
      <c r="P1572" s="53">
        <v>0</v>
      </c>
      <c r="Q1572" s="53">
        <v>0</v>
      </c>
      <c r="R1572" s="53">
        <v>0</v>
      </c>
      <c r="S1572" s="3" t="s">
        <v>391</v>
      </c>
      <c r="T1572" s="3" t="s">
        <v>31</v>
      </c>
      <c r="U1572" s="3" t="s">
        <v>32</v>
      </c>
      <c r="V1572" s="3" t="s">
        <v>31</v>
      </c>
      <c r="W1572" s="3" t="s">
        <v>33</v>
      </c>
      <c r="X1572" s="3" t="s">
        <v>34</v>
      </c>
      <c r="Y1572" s="3" t="s">
        <v>35</v>
      </c>
      <c r="Z1572" s="54">
        <v>45700</v>
      </c>
      <c r="AA1572" s="54">
        <v>46112</v>
      </c>
      <c r="AB1572" s="3" t="s">
        <v>36</v>
      </c>
      <c r="AC1572" s="53">
        <v>3400000</v>
      </c>
      <c r="AD1572" s="3" t="s">
        <v>32</v>
      </c>
      <c r="AE1572" s="3" t="s">
        <v>45</v>
      </c>
    </row>
    <row r="1573" spans="1:31" x14ac:dyDescent="0.3">
      <c r="A1573" s="3" t="s">
        <v>3277</v>
      </c>
      <c r="B1573" s="3" t="s">
        <v>3278</v>
      </c>
      <c r="C1573" s="3" t="s">
        <v>1853</v>
      </c>
      <c r="D1573" s="53">
        <v>1500000</v>
      </c>
      <c r="E1573" s="53">
        <v>1500000</v>
      </c>
      <c r="F1573" s="53">
        <v>435644.55</v>
      </c>
      <c r="G1573" s="53">
        <v>0.02</v>
      </c>
      <c r="H1573" s="53">
        <v>0.02</v>
      </c>
      <c r="I1573" s="53">
        <v>1055949.1200000001</v>
      </c>
      <c r="J1573" s="53">
        <v>70.396608000000001</v>
      </c>
      <c r="K1573" s="53">
        <v>0</v>
      </c>
      <c r="L1573" s="53">
        <v>0</v>
      </c>
      <c r="M1573" s="53">
        <v>1055949.1000000001</v>
      </c>
      <c r="N1573" s="53">
        <v>0</v>
      </c>
      <c r="O1573" s="53">
        <v>1491593.67</v>
      </c>
      <c r="P1573" s="53">
        <v>0</v>
      </c>
      <c r="Q1573" s="53">
        <v>0</v>
      </c>
      <c r="R1573" s="53">
        <v>0</v>
      </c>
      <c r="S1573" s="3" t="s">
        <v>391</v>
      </c>
      <c r="T1573" s="3" t="s">
        <v>31</v>
      </c>
      <c r="U1573" s="3" t="s">
        <v>32</v>
      </c>
      <c r="V1573" s="3" t="s">
        <v>31</v>
      </c>
      <c r="W1573" s="3" t="s">
        <v>33</v>
      </c>
      <c r="X1573" s="3" t="s">
        <v>34</v>
      </c>
      <c r="Y1573" s="3" t="s">
        <v>35</v>
      </c>
      <c r="Z1573" s="54">
        <v>45700</v>
      </c>
      <c r="AA1573" s="54">
        <v>46112</v>
      </c>
      <c r="AB1573" s="3" t="s">
        <v>36</v>
      </c>
      <c r="AC1573" s="53">
        <v>1500000</v>
      </c>
      <c r="AD1573" s="3" t="s">
        <v>32</v>
      </c>
      <c r="AE1573" s="3" t="s">
        <v>45</v>
      </c>
    </row>
    <row r="1574" spans="1:31" x14ac:dyDescent="0.3">
      <c r="A1574" s="3" t="s">
        <v>3279</v>
      </c>
      <c r="B1574" s="3" t="s">
        <v>3280</v>
      </c>
      <c r="C1574" s="3" t="s">
        <v>1853</v>
      </c>
      <c r="D1574" s="53">
        <v>1800000</v>
      </c>
      <c r="E1574" s="53">
        <v>1800000</v>
      </c>
      <c r="F1574" s="53">
        <v>1150025.1299999999</v>
      </c>
      <c r="G1574" s="53">
        <v>0</v>
      </c>
      <c r="H1574" s="53">
        <v>0</v>
      </c>
      <c r="I1574" s="53">
        <v>617529.79</v>
      </c>
      <c r="J1574" s="53">
        <v>34.307210555555557</v>
      </c>
      <c r="K1574" s="53">
        <v>0</v>
      </c>
      <c r="L1574" s="53">
        <v>0</v>
      </c>
      <c r="M1574" s="53">
        <v>617529.79</v>
      </c>
      <c r="N1574" s="53">
        <v>0</v>
      </c>
      <c r="O1574" s="53">
        <v>1767554.92</v>
      </c>
      <c r="P1574" s="53">
        <v>0</v>
      </c>
      <c r="Q1574" s="53">
        <v>0</v>
      </c>
      <c r="R1574" s="53">
        <v>0</v>
      </c>
      <c r="S1574" s="3" t="s">
        <v>391</v>
      </c>
      <c r="T1574" s="3" t="s">
        <v>31</v>
      </c>
      <c r="U1574" s="3" t="s">
        <v>32</v>
      </c>
      <c r="V1574" s="3" t="s">
        <v>31</v>
      </c>
      <c r="W1574" s="3" t="s">
        <v>33</v>
      </c>
      <c r="X1574" s="3" t="s">
        <v>34</v>
      </c>
      <c r="Y1574" s="3" t="s">
        <v>35</v>
      </c>
      <c r="Z1574" s="54">
        <v>45700</v>
      </c>
      <c r="AA1574" s="54">
        <v>46112</v>
      </c>
      <c r="AB1574" s="3" t="s">
        <v>36</v>
      </c>
      <c r="AC1574" s="53">
        <v>1800000</v>
      </c>
      <c r="AD1574" s="3" t="s">
        <v>32</v>
      </c>
      <c r="AE1574" s="3" t="s">
        <v>45</v>
      </c>
    </row>
    <row r="1575" spans="1:31" x14ac:dyDescent="0.3">
      <c r="A1575" s="3" t="s">
        <v>3253</v>
      </c>
      <c r="B1575" s="3" t="s">
        <v>3254</v>
      </c>
      <c r="C1575" s="3" t="s">
        <v>1854</v>
      </c>
      <c r="D1575" s="53">
        <v>1700000</v>
      </c>
      <c r="E1575" s="53">
        <v>1700000</v>
      </c>
      <c r="F1575" s="53">
        <v>0</v>
      </c>
      <c r="G1575" s="53">
        <v>0</v>
      </c>
      <c r="H1575" s="53">
        <v>0</v>
      </c>
      <c r="I1575" s="53">
        <v>0</v>
      </c>
      <c r="J1575" s="53">
        <v>0</v>
      </c>
      <c r="K1575" s="53">
        <v>0</v>
      </c>
      <c r="L1575" s="53">
        <v>0</v>
      </c>
      <c r="M1575" s="53">
        <v>0</v>
      </c>
      <c r="N1575" s="53">
        <v>0</v>
      </c>
      <c r="O1575" s="53">
        <v>0</v>
      </c>
      <c r="P1575" s="53">
        <v>0</v>
      </c>
      <c r="Q1575" s="53">
        <v>0</v>
      </c>
      <c r="R1575" s="53">
        <v>0</v>
      </c>
      <c r="S1575" s="3" t="s">
        <v>72</v>
      </c>
      <c r="T1575" s="3" t="s">
        <v>41</v>
      </c>
      <c r="U1575" s="3" t="s">
        <v>42</v>
      </c>
      <c r="V1575" s="3" t="s">
        <v>41</v>
      </c>
      <c r="W1575" s="3" t="s">
        <v>33</v>
      </c>
      <c r="X1575" s="3" t="s">
        <v>43</v>
      </c>
      <c r="Y1575" s="3" t="s">
        <v>83</v>
      </c>
      <c r="Z1575" s="54">
        <v>45700</v>
      </c>
      <c r="AA1575" s="54">
        <v>46081</v>
      </c>
      <c r="AB1575" s="3" t="s">
        <v>36</v>
      </c>
      <c r="AC1575" s="53">
        <v>1700000</v>
      </c>
      <c r="AD1575" s="3" t="s">
        <v>42</v>
      </c>
      <c r="AE1575" s="3" t="s">
        <v>45</v>
      </c>
    </row>
    <row r="1576" spans="1:31" x14ac:dyDescent="0.3">
      <c r="A1576" s="3" t="s">
        <v>3323</v>
      </c>
      <c r="B1576" s="3" t="s">
        <v>3324</v>
      </c>
      <c r="C1576" s="3" t="s">
        <v>1854</v>
      </c>
      <c r="D1576" s="53">
        <v>5600000</v>
      </c>
      <c r="E1576" s="53">
        <v>5600000</v>
      </c>
      <c r="F1576" s="53">
        <v>114976.37</v>
      </c>
      <c r="G1576" s="53">
        <v>0</v>
      </c>
      <c r="H1576" s="53">
        <v>0</v>
      </c>
      <c r="I1576" s="53">
        <v>4784304.37</v>
      </c>
      <c r="J1576" s="53">
        <v>85.434006607142862</v>
      </c>
      <c r="K1576" s="53">
        <v>0</v>
      </c>
      <c r="L1576" s="53">
        <v>0</v>
      </c>
      <c r="M1576" s="53">
        <v>4694018.82</v>
      </c>
      <c r="N1576" s="53">
        <v>90285.55</v>
      </c>
      <c r="O1576" s="53">
        <v>4899280.74</v>
      </c>
      <c r="P1576" s="53">
        <v>0</v>
      </c>
      <c r="Q1576" s="53">
        <v>0</v>
      </c>
      <c r="R1576" s="53">
        <v>0</v>
      </c>
      <c r="S1576" s="3" t="s">
        <v>72</v>
      </c>
      <c r="T1576" s="3" t="s">
        <v>41</v>
      </c>
      <c r="U1576" s="3" t="s">
        <v>42</v>
      </c>
      <c r="V1576" s="3" t="s">
        <v>41</v>
      </c>
      <c r="W1576" s="3" t="s">
        <v>33</v>
      </c>
      <c r="X1576" s="3" t="s">
        <v>43</v>
      </c>
      <c r="Y1576" s="3" t="s">
        <v>35</v>
      </c>
      <c r="Z1576" s="54">
        <v>45701</v>
      </c>
      <c r="AA1576" s="54">
        <v>46081</v>
      </c>
      <c r="AB1576" s="3" t="s">
        <v>36</v>
      </c>
      <c r="AC1576" s="53">
        <v>5600000</v>
      </c>
      <c r="AD1576" s="3" t="s">
        <v>42</v>
      </c>
      <c r="AE1576" s="3" t="s">
        <v>45</v>
      </c>
    </row>
    <row r="1577" spans="1:31" x14ac:dyDescent="0.3">
      <c r="A1577" s="3" t="s">
        <v>3313</v>
      </c>
      <c r="B1577" s="3" t="s">
        <v>3314</v>
      </c>
      <c r="C1577" s="3" t="s">
        <v>1854</v>
      </c>
      <c r="D1577" s="53">
        <v>2200000</v>
      </c>
      <c r="E1577" s="53">
        <v>2200000</v>
      </c>
      <c r="F1577" s="53">
        <v>0</v>
      </c>
      <c r="G1577" s="53">
        <v>-0.01</v>
      </c>
      <c r="H1577" s="53">
        <v>-0.01</v>
      </c>
      <c r="I1577" s="53">
        <v>2152586.34</v>
      </c>
      <c r="J1577" s="53">
        <v>97.844833636363632</v>
      </c>
      <c r="K1577" s="53">
        <v>0</v>
      </c>
      <c r="L1577" s="53">
        <v>0</v>
      </c>
      <c r="M1577" s="53">
        <v>2152586.35</v>
      </c>
      <c r="N1577" s="53">
        <v>0</v>
      </c>
      <c r="O1577" s="53">
        <v>2152586.34</v>
      </c>
      <c r="P1577" s="53">
        <v>0</v>
      </c>
      <c r="Q1577" s="53">
        <v>0</v>
      </c>
      <c r="R1577" s="53">
        <v>0</v>
      </c>
      <c r="S1577" s="3" t="s">
        <v>72</v>
      </c>
      <c r="T1577" s="3" t="s">
        <v>41</v>
      </c>
      <c r="U1577" s="3" t="s">
        <v>42</v>
      </c>
      <c r="V1577" s="3" t="s">
        <v>41</v>
      </c>
      <c r="W1577" s="3" t="s">
        <v>33</v>
      </c>
      <c r="X1577" s="3" t="s">
        <v>43</v>
      </c>
      <c r="Y1577" s="3" t="s">
        <v>83</v>
      </c>
      <c r="Z1577" s="54">
        <v>45701</v>
      </c>
      <c r="AA1577" s="54">
        <v>46081</v>
      </c>
      <c r="AB1577" s="3" t="s">
        <v>36</v>
      </c>
      <c r="AC1577" s="53">
        <v>2200000</v>
      </c>
      <c r="AD1577" s="3" t="s">
        <v>42</v>
      </c>
      <c r="AE1577" s="3" t="s">
        <v>45</v>
      </c>
    </row>
    <row r="1578" spans="1:31" x14ac:dyDescent="0.3">
      <c r="A1578" s="3" t="s">
        <v>3315</v>
      </c>
      <c r="B1578" s="3" t="s">
        <v>3316</v>
      </c>
      <c r="C1578" s="3" t="s">
        <v>1853</v>
      </c>
      <c r="D1578" s="53">
        <v>2600000</v>
      </c>
      <c r="E1578" s="53">
        <v>2600000</v>
      </c>
      <c r="F1578" s="53">
        <v>2671.82</v>
      </c>
      <c r="G1578" s="53">
        <v>0</v>
      </c>
      <c r="H1578" s="53">
        <v>0</v>
      </c>
      <c r="I1578" s="53">
        <v>2392057.21</v>
      </c>
      <c r="J1578" s="53">
        <v>92.002200384615378</v>
      </c>
      <c r="K1578" s="53">
        <v>0</v>
      </c>
      <c r="L1578" s="53">
        <v>0</v>
      </c>
      <c r="M1578" s="53">
        <v>2392057.21</v>
      </c>
      <c r="N1578" s="53">
        <v>0</v>
      </c>
      <c r="O1578" s="53">
        <v>2394729.0299999998</v>
      </c>
      <c r="P1578" s="53">
        <v>0</v>
      </c>
      <c r="Q1578" s="53">
        <v>0</v>
      </c>
      <c r="R1578" s="53">
        <v>0</v>
      </c>
      <c r="S1578" s="3" t="s">
        <v>391</v>
      </c>
      <c r="T1578" s="3" t="s">
        <v>31</v>
      </c>
      <c r="U1578" s="3" t="s">
        <v>32</v>
      </c>
      <c r="V1578" s="3" t="s">
        <v>31</v>
      </c>
      <c r="W1578" s="3" t="s">
        <v>33</v>
      </c>
      <c r="X1578" s="3" t="s">
        <v>34</v>
      </c>
      <c r="Y1578" s="3" t="s">
        <v>35</v>
      </c>
      <c r="Z1578" s="54">
        <v>45701</v>
      </c>
      <c r="AA1578" s="54">
        <v>46112</v>
      </c>
      <c r="AB1578" s="3" t="s">
        <v>36</v>
      </c>
      <c r="AC1578" s="53">
        <v>2600000</v>
      </c>
      <c r="AD1578" s="3" t="s">
        <v>32</v>
      </c>
      <c r="AE1578" s="3" t="s">
        <v>45</v>
      </c>
    </row>
    <row r="1579" spans="1:31" x14ac:dyDescent="0.3">
      <c r="A1579" s="3" t="s">
        <v>3441</v>
      </c>
      <c r="B1579" s="3" t="s">
        <v>3442</v>
      </c>
      <c r="C1579" s="3" t="s">
        <v>1854</v>
      </c>
      <c r="D1579" s="53">
        <v>1300000</v>
      </c>
      <c r="E1579" s="53">
        <v>1300000</v>
      </c>
      <c r="F1579" s="53">
        <v>0</v>
      </c>
      <c r="G1579" s="53">
        <v>0</v>
      </c>
      <c r="H1579" s="53">
        <v>0</v>
      </c>
      <c r="I1579" s="53">
        <v>0</v>
      </c>
      <c r="J1579" s="53">
        <v>0</v>
      </c>
      <c r="K1579" s="53">
        <v>0</v>
      </c>
      <c r="L1579" s="53">
        <v>0</v>
      </c>
      <c r="M1579" s="53">
        <v>0</v>
      </c>
      <c r="N1579" s="53">
        <v>0</v>
      </c>
      <c r="O1579" s="53">
        <v>0</v>
      </c>
      <c r="P1579" s="53">
        <v>0</v>
      </c>
      <c r="Q1579" s="53">
        <v>0</v>
      </c>
      <c r="R1579" s="53">
        <v>0</v>
      </c>
      <c r="S1579" s="3" t="s">
        <v>72</v>
      </c>
      <c r="T1579" s="3" t="s">
        <v>41</v>
      </c>
      <c r="U1579" s="3" t="s">
        <v>42</v>
      </c>
      <c r="V1579" s="3" t="s">
        <v>41</v>
      </c>
      <c r="W1579" s="3" t="s">
        <v>33</v>
      </c>
      <c r="X1579" s="3" t="s">
        <v>43</v>
      </c>
      <c r="Y1579" s="3" t="s">
        <v>83</v>
      </c>
      <c r="Z1579" s="54">
        <v>45701</v>
      </c>
      <c r="AA1579" s="54">
        <v>46081</v>
      </c>
      <c r="AB1579" s="3" t="s">
        <v>36</v>
      </c>
      <c r="AC1579" s="53">
        <v>1300000</v>
      </c>
      <c r="AD1579" s="3" t="s">
        <v>42</v>
      </c>
      <c r="AE1579" s="3" t="s">
        <v>45</v>
      </c>
    </row>
    <row r="1580" spans="1:31" x14ac:dyDescent="0.3">
      <c r="A1580" s="3" t="s">
        <v>3439</v>
      </c>
      <c r="B1580" s="3" t="s">
        <v>3440</v>
      </c>
      <c r="C1580" s="3" t="s">
        <v>1854</v>
      </c>
      <c r="D1580" s="53">
        <v>2400000</v>
      </c>
      <c r="E1580" s="53">
        <v>2400000</v>
      </c>
      <c r="F1580" s="53">
        <v>0</v>
      </c>
      <c r="G1580" s="53">
        <v>0</v>
      </c>
      <c r="H1580" s="53">
        <v>0</v>
      </c>
      <c r="I1580" s="53">
        <v>0</v>
      </c>
      <c r="J1580" s="53">
        <v>0</v>
      </c>
      <c r="K1580" s="53">
        <v>0</v>
      </c>
      <c r="L1580" s="53">
        <v>0</v>
      </c>
      <c r="M1580" s="53">
        <v>0</v>
      </c>
      <c r="N1580" s="53">
        <v>0</v>
      </c>
      <c r="O1580" s="53">
        <v>0</v>
      </c>
      <c r="P1580" s="53">
        <v>0</v>
      </c>
      <c r="Q1580" s="53">
        <v>0</v>
      </c>
      <c r="R1580" s="53">
        <v>0</v>
      </c>
      <c r="S1580" s="3" t="s">
        <v>72</v>
      </c>
      <c r="T1580" s="3" t="s">
        <v>41</v>
      </c>
      <c r="U1580" s="3" t="s">
        <v>42</v>
      </c>
      <c r="V1580" s="3" t="s">
        <v>41</v>
      </c>
      <c r="W1580" s="3" t="s">
        <v>33</v>
      </c>
      <c r="X1580" s="3" t="s">
        <v>43</v>
      </c>
      <c r="Y1580" s="3" t="s">
        <v>83</v>
      </c>
      <c r="Z1580" s="54">
        <v>45701</v>
      </c>
      <c r="AA1580" s="54">
        <v>46081</v>
      </c>
      <c r="AB1580" s="3" t="s">
        <v>36</v>
      </c>
      <c r="AC1580" s="53">
        <v>2400000</v>
      </c>
      <c r="AD1580" s="3" t="s">
        <v>42</v>
      </c>
      <c r="AE1580" s="3" t="s">
        <v>45</v>
      </c>
    </row>
    <row r="1581" spans="1:31" x14ac:dyDescent="0.3">
      <c r="A1581" s="3" t="s">
        <v>3321</v>
      </c>
      <c r="B1581" s="3" t="s">
        <v>3322</v>
      </c>
      <c r="C1581" s="3" t="s">
        <v>1853</v>
      </c>
      <c r="D1581" s="53">
        <v>2000000</v>
      </c>
      <c r="E1581" s="53">
        <v>2000000</v>
      </c>
      <c r="F1581" s="53">
        <v>0</v>
      </c>
      <c r="G1581" s="53">
        <v>0</v>
      </c>
      <c r="H1581" s="53">
        <v>0</v>
      </c>
      <c r="I1581" s="53">
        <v>0</v>
      </c>
      <c r="J1581" s="53">
        <v>0</v>
      </c>
      <c r="K1581" s="53">
        <v>0</v>
      </c>
      <c r="L1581" s="53">
        <v>0</v>
      </c>
      <c r="M1581" s="53">
        <v>0</v>
      </c>
      <c r="N1581" s="53">
        <v>0</v>
      </c>
      <c r="O1581" s="53">
        <v>0</v>
      </c>
      <c r="P1581" s="53">
        <v>0</v>
      </c>
      <c r="Q1581" s="53">
        <v>0</v>
      </c>
      <c r="R1581" s="53">
        <v>0</v>
      </c>
      <c r="S1581" s="3" t="s">
        <v>391</v>
      </c>
      <c r="T1581" s="3" t="s">
        <v>31</v>
      </c>
      <c r="U1581" s="3" t="s">
        <v>32</v>
      </c>
      <c r="V1581" s="3" t="s">
        <v>31</v>
      </c>
      <c r="W1581" s="3" t="s">
        <v>33</v>
      </c>
      <c r="X1581" s="3" t="s">
        <v>34</v>
      </c>
      <c r="Y1581" s="3" t="s">
        <v>83</v>
      </c>
      <c r="Z1581" s="54">
        <v>45701</v>
      </c>
      <c r="AA1581" s="54">
        <v>46112</v>
      </c>
      <c r="AB1581" s="3" t="s">
        <v>36</v>
      </c>
      <c r="AC1581" s="53">
        <v>2000000</v>
      </c>
      <c r="AD1581" s="3" t="s">
        <v>32</v>
      </c>
      <c r="AE1581" s="3" t="s">
        <v>45</v>
      </c>
    </row>
    <row r="1582" spans="1:31" x14ac:dyDescent="0.3">
      <c r="A1582" s="3" t="s">
        <v>3319</v>
      </c>
      <c r="B1582" s="3" t="s">
        <v>3320</v>
      </c>
      <c r="C1582" s="3" t="s">
        <v>1853</v>
      </c>
      <c r="D1582" s="53">
        <v>1600000</v>
      </c>
      <c r="E1582" s="53">
        <v>1600000</v>
      </c>
      <c r="F1582" s="53">
        <v>0</v>
      </c>
      <c r="G1582" s="53">
        <v>0</v>
      </c>
      <c r="H1582" s="53">
        <v>0</v>
      </c>
      <c r="I1582" s="53">
        <v>0</v>
      </c>
      <c r="J1582" s="53">
        <v>0</v>
      </c>
      <c r="K1582" s="53">
        <v>0</v>
      </c>
      <c r="L1582" s="53">
        <v>0</v>
      </c>
      <c r="M1582" s="53">
        <v>0</v>
      </c>
      <c r="N1582" s="53">
        <v>0</v>
      </c>
      <c r="O1582" s="53">
        <v>0</v>
      </c>
      <c r="P1582" s="53">
        <v>0</v>
      </c>
      <c r="Q1582" s="53">
        <v>0</v>
      </c>
      <c r="R1582" s="53">
        <v>0</v>
      </c>
      <c r="S1582" s="3" t="s">
        <v>391</v>
      </c>
      <c r="T1582" s="3" t="s">
        <v>31</v>
      </c>
      <c r="U1582" s="3" t="s">
        <v>32</v>
      </c>
      <c r="V1582" s="3" t="s">
        <v>31</v>
      </c>
      <c r="W1582" s="3" t="s">
        <v>33</v>
      </c>
      <c r="X1582" s="3" t="s">
        <v>34</v>
      </c>
      <c r="Y1582" s="3" t="s">
        <v>83</v>
      </c>
      <c r="Z1582" s="54">
        <v>45701</v>
      </c>
      <c r="AA1582" s="54">
        <v>46112</v>
      </c>
      <c r="AB1582" s="3" t="s">
        <v>36</v>
      </c>
      <c r="AC1582" s="53">
        <v>1600000</v>
      </c>
      <c r="AD1582" s="3" t="s">
        <v>32</v>
      </c>
      <c r="AE1582" s="3" t="s">
        <v>45</v>
      </c>
    </row>
    <row r="1583" spans="1:31" x14ac:dyDescent="0.3">
      <c r="A1583" s="3" t="s">
        <v>3333</v>
      </c>
      <c r="B1583" s="3" t="s">
        <v>3334</v>
      </c>
      <c r="C1583" s="3" t="s">
        <v>1853</v>
      </c>
      <c r="D1583" s="53">
        <v>2500000</v>
      </c>
      <c r="E1583" s="53">
        <v>2500000</v>
      </c>
      <c r="F1583" s="53">
        <v>0</v>
      </c>
      <c r="G1583" s="53">
        <v>0</v>
      </c>
      <c r="H1583" s="53">
        <v>0</v>
      </c>
      <c r="I1583" s="53">
        <v>1926117.83</v>
      </c>
      <c r="J1583" s="53">
        <v>77.044713200000004</v>
      </c>
      <c r="K1583" s="53">
        <v>0</v>
      </c>
      <c r="L1583" s="53">
        <v>0</v>
      </c>
      <c r="M1583" s="53">
        <v>1844160.13</v>
      </c>
      <c r="N1583" s="53">
        <v>81957.7</v>
      </c>
      <c r="O1583" s="53">
        <v>1926117.83</v>
      </c>
      <c r="P1583" s="53">
        <v>0</v>
      </c>
      <c r="Q1583" s="53">
        <v>0</v>
      </c>
      <c r="R1583" s="53">
        <v>0</v>
      </c>
      <c r="S1583" s="3" t="s">
        <v>391</v>
      </c>
      <c r="T1583" s="3" t="s">
        <v>31</v>
      </c>
      <c r="U1583" s="3" t="s">
        <v>32</v>
      </c>
      <c r="V1583" s="3" t="s">
        <v>31</v>
      </c>
      <c r="W1583" s="3" t="s">
        <v>33</v>
      </c>
      <c r="X1583" s="3" t="s">
        <v>34</v>
      </c>
      <c r="Y1583" s="3" t="s">
        <v>35</v>
      </c>
      <c r="Z1583" s="54">
        <v>45702</v>
      </c>
      <c r="AA1583" s="54">
        <v>46112</v>
      </c>
      <c r="AB1583" s="3" t="s">
        <v>36</v>
      </c>
      <c r="AC1583" s="53">
        <v>2500000</v>
      </c>
      <c r="AD1583" s="3" t="s">
        <v>32</v>
      </c>
      <c r="AE1583" s="3" t="s">
        <v>45</v>
      </c>
    </row>
    <row r="1584" spans="1:31" x14ac:dyDescent="0.3">
      <c r="A1584" s="3" t="s">
        <v>3331</v>
      </c>
      <c r="B1584" s="3" t="s">
        <v>3332</v>
      </c>
      <c r="C1584" s="3" t="s">
        <v>1853</v>
      </c>
      <c r="D1584" s="53">
        <v>2500000</v>
      </c>
      <c r="E1584" s="53">
        <v>2500000</v>
      </c>
      <c r="F1584" s="53">
        <v>0</v>
      </c>
      <c r="G1584" s="53">
        <v>0</v>
      </c>
      <c r="H1584" s="53">
        <v>0</v>
      </c>
      <c r="I1584" s="53">
        <v>658185.6</v>
      </c>
      <c r="J1584" s="53">
        <v>26.327424000000001</v>
      </c>
      <c r="K1584" s="53">
        <v>0</v>
      </c>
      <c r="L1584" s="53">
        <v>0</v>
      </c>
      <c r="M1584" s="53">
        <v>0</v>
      </c>
      <c r="N1584" s="53">
        <v>658185.6</v>
      </c>
      <c r="O1584" s="53">
        <v>658185.6</v>
      </c>
      <c r="P1584" s="53">
        <v>0</v>
      </c>
      <c r="Q1584" s="53">
        <v>0</v>
      </c>
      <c r="R1584" s="53">
        <v>0</v>
      </c>
      <c r="S1584" s="3" t="s">
        <v>391</v>
      </c>
      <c r="T1584" s="3" t="s">
        <v>31</v>
      </c>
      <c r="U1584" s="3" t="s">
        <v>32</v>
      </c>
      <c r="V1584" s="3" t="s">
        <v>31</v>
      </c>
      <c r="W1584" s="3" t="s">
        <v>33</v>
      </c>
      <c r="X1584" s="3" t="s">
        <v>34</v>
      </c>
      <c r="Y1584" s="3" t="s">
        <v>35</v>
      </c>
      <c r="Z1584" s="54">
        <v>45702</v>
      </c>
      <c r="AA1584" s="54">
        <v>46112</v>
      </c>
      <c r="AB1584" s="3" t="s">
        <v>36</v>
      </c>
      <c r="AC1584" s="53">
        <v>2500000</v>
      </c>
      <c r="AD1584" s="3" t="s">
        <v>32</v>
      </c>
      <c r="AE1584" s="3" t="s">
        <v>45</v>
      </c>
    </row>
    <row r="1585" spans="1:31" x14ac:dyDescent="0.3">
      <c r="A1585" s="3" t="s">
        <v>3329</v>
      </c>
      <c r="B1585" s="3" t="s">
        <v>3330</v>
      </c>
      <c r="C1585" s="3" t="s">
        <v>1859</v>
      </c>
      <c r="D1585" s="53">
        <v>3750000</v>
      </c>
      <c r="E1585" s="53">
        <v>3750000</v>
      </c>
      <c r="F1585" s="53">
        <v>0</v>
      </c>
      <c r="G1585" s="53">
        <v>0</v>
      </c>
      <c r="H1585" s="53">
        <v>0</v>
      </c>
      <c r="I1585" s="53">
        <v>0</v>
      </c>
      <c r="J1585" s="53">
        <v>0</v>
      </c>
      <c r="K1585" s="53">
        <v>0</v>
      </c>
      <c r="L1585" s="53">
        <v>0</v>
      </c>
      <c r="M1585" s="53">
        <v>0</v>
      </c>
      <c r="N1585" s="53">
        <v>0</v>
      </c>
      <c r="O1585" s="53">
        <v>0</v>
      </c>
      <c r="P1585" s="53">
        <v>0</v>
      </c>
      <c r="Q1585" s="53">
        <v>0</v>
      </c>
      <c r="R1585" s="53">
        <v>0</v>
      </c>
      <c r="S1585" s="3" t="s">
        <v>1355</v>
      </c>
      <c r="T1585" s="3" t="s">
        <v>162</v>
      </c>
      <c r="U1585" s="3" t="s">
        <v>163</v>
      </c>
      <c r="V1585" s="3" t="s">
        <v>162</v>
      </c>
      <c r="W1585" s="3" t="s">
        <v>33</v>
      </c>
      <c r="X1585" s="3" t="s">
        <v>164</v>
      </c>
      <c r="Y1585" s="3" t="s">
        <v>83</v>
      </c>
      <c r="Z1585" s="54">
        <v>45383</v>
      </c>
      <c r="AA1585" s="54">
        <v>46112</v>
      </c>
      <c r="AB1585" s="3" t="s">
        <v>36</v>
      </c>
      <c r="AC1585" s="53">
        <v>3750000</v>
      </c>
      <c r="AD1585" s="3" t="s">
        <v>163</v>
      </c>
      <c r="AE1585" s="3" t="s">
        <v>45</v>
      </c>
    </row>
    <row r="1586" spans="1:31" x14ac:dyDescent="0.3">
      <c r="A1586" s="3" t="s">
        <v>3327</v>
      </c>
      <c r="B1586" s="3" t="s">
        <v>3328</v>
      </c>
      <c r="C1586" s="3" t="s">
        <v>1859</v>
      </c>
      <c r="D1586" s="53">
        <v>2500000</v>
      </c>
      <c r="E1586" s="53">
        <v>2500000</v>
      </c>
      <c r="F1586" s="53">
        <v>1016451.39</v>
      </c>
      <c r="G1586" s="53">
        <v>0</v>
      </c>
      <c r="H1586" s="53">
        <v>0</v>
      </c>
      <c r="I1586" s="53">
        <v>1274005.18</v>
      </c>
      <c r="J1586" s="53">
        <v>50.960207199999999</v>
      </c>
      <c r="K1586" s="53">
        <v>0</v>
      </c>
      <c r="L1586" s="53">
        <v>0</v>
      </c>
      <c r="M1586" s="53">
        <v>911530.97</v>
      </c>
      <c r="N1586" s="53">
        <v>362474.21</v>
      </c>
      <c r="O1586" s="53">
        <v>2290456.5699999998</v>
      </c>
      <c r="P1586" s="53">
        <v>0</v>
      </c>
      <c r="Q1586" s="53">
        <v>0</v>
      </c>
      <c r="R1586" s="53">
        <v>0</v>
      </c>
      <c r="S1586" s="3" t="s">
        <v>1355</v>
      </c>
      <c r="T1586" s="3" t="s">
        <v>162</v>
      </c>
      <c r="U1586" s="3" t="s">
        <v>163</v>
      </c>
      <c r="V1586" s="3" t="s">
        <v>162</v>
      </c>
      <c r="W1586" s="3" t="s">
        <v>33</v>
      </c>
      <c r="X1586" s="3" t="s">
        <v>164</v>
      </c>
      <c r="Y1586" s="3" t="s">
        <v>35</v>
      </c>
      <c r="Z1586" s="54">
        <v>45383</v>
      </c>
      <c r="AA1586" s="54">
        <v>46022</v>
      </c>
      <c r="AB1586" s="3" t="s">
        <v>36</v>
      </c>
      <c r="AC1586" s="53">
        <v>2500000</v>
      </c>
      <c r="AD1586" s="3" t="s">
        <v>163</v>
      </c>
      <c r="AE1586" s="3" t="s">
        <v>45</v>
      </c>
    </row>
    <row r="1587" spans="1:31" x14ac:dyDescent="0.3">
      <c r="A1587" s="3" t="s">
        <v>3325</v>
      </c>
      <c r="B1587" s="3" t="s">
        <v>3326</v>
      </c>
      <c r="C1587" s="3" t="s">
        <v>1859</v>
      </c>
      <c r="D1587" s="53">
        <v>2500000</v>
      </c>
      <c r="E1587" s="53">
        <v>2500000</v>
      </c>
      <c r="F1587" s="53">
        <v>815379.67</v>
      </c>
      <c r="G1587" s="53">
        <v>0</v>
      </c>
      <c r="H1587" s="53">
        <v>0</v>
      </c>
      <c r="I1587" s="53">
        <v>1333298.18</v>
      </c>
      <c r="J1587" s="53">
        <v>53.331927199999996</v>
      </c>
      <c r="K1587" s="53">
        <v>0</v>
      </c>
      <c r="L1587" s="53">
        <v>0</v>
      </c>
      <c r="M1587" s="53">
        <v>1333298.18</v>
      </c>
      <c r="N1587" s="53">
        <v>0</v>
      </c>
      <c r="O1587" s="53">
        <v>2148677.85</v>
      </c>
      <c r="P1587" s="53">
        <v>0</v>
      </c>
      <c r="Q1587" s="53">
        <v>0</v>
      </c>
      <c r="R1587" s="53">
        <v>0</v>
      </c>
      <c r="S1587" s="3" t="s">
        <v>1355</v>
      </c>
      <c r="T1587" s="3" t="s">
        <v>162</v>
      </c>
      <c r="U1587" s="3" t="s">
        <v>163</v>
      </c>
      <c r="V1587" s="3" t="s">
        <v>162</v>
      </c>
      <c r="W1587" s="3" t="s">
        <v>33</v>
      </c>
      <c r="X1587" s="3" t="s">
        <v>164</v>
      </c>
      <c r="Y1587" s="3" t="s">
        <v>35</v>
      </c>
      <c r="Z1587" s="54">
        <v>45383</v>
      </c>
      <c r="AA1587" s="54">
        <v>46022</v>
      </c>
      <c r="AB1587" s="3" t="s">
        <v>36</v>
      </c>
      <c r="AC1587" s="53">
        <v>2500000</v>
      </c>
      <c r="AD1587" s="3" t="s">
        <v>163</v>
      </c>
      <c r="AE1587" s="3" t="s">
        <v>45</v>
      </c>
    </row>
    <row r="1588" spans="1:31" x14ac:dyDescent="0.3">
      <c r="A1588" s="3" t="s">
        <v>3335</v>
      </c>
      <c r="B1588" s="3" t="s">
        <v>3336</v>
      </c>
      <c r="C1588" s="3" t="s">
        <v>1860</v>
      </c>
      <c r="D1588" s="53">
        <v>19400000</v>
      </c>
      <c r="E1588" s="53">
        <v>19400000</v>
      </c>
      <c r="F1588" s="53">
        <v>4773355.59</v>
      </c>
      <c r="G1588" s="53">
        <v>0</v>
      </c>
      <c r="H1588" s="53">
        <v>0</v>
      </c>
      <c r="I1588" s="53">
        <v>6765424.9000000004</v>
      </c>
      <c r="J1588" s="53">
        <v>34.873324226804122</v>
      </c>
      <c r="K1588" s="53">
        <v>0</v>
      </c>
      <c r="L1588" s="53">
        <v>0</v>
      </c>
      <c r="M1588" s="53">
        <v>6030165.8899999997</v>
      </c>
      <c r="N1588" s="53">
        <v>735259.01</v>
      </c>
      <c r="O1588" s="53">
        <v>11538780.49</v>
      </c>
      <c r="P1588" s="53">
        <v>0</v>
      </c>
      <c r="Q1588" s="53">
        <v>0</v>
      </c>
      <c r="R1588" s="53">
        <v>0</v>
      </c>
      <c r="S1588" s="3" t="s">
        <v>111</v>
      </c>
      <c r="T1588" s="3" t="s">
        <v>112</v>
      </c>
      <c r="U1588" s="3" t="s">
        <v>113</v>
      </c>
      <c r="V1588" s="3" t="s">
        <v>112</v>
      </c>
      <c r="W1588" s="3" t="s">
        <v>33</v>
      </c>
      <c r="X1588" s="3" t="s">
        <v>114</v>
      </c>
      <c r="Y1588" s="3" t="s">
        <v>35</v>
      </c>
      <c r="Z1588" s="54">
        <v>45705</v>
      </c>
      <c r="AA1588" s="54">
        <v>46112</v>
      </c>
      <c r="AB1588" s="3" t="s">
        <v>36</v>
      </c>
      <c r="AC1588" s="53">
        <v>19400000</v>
      </c>
      <c r="AD1588" s="3" t="s">
        <v>113</v>
      </c>
      <c r="AE1588" s="3" t="s">
        <v>45</v>
      </c>
    </row>
    <row r="1589" spans="1:31" x14ac:dyDescent="0.3">
      <c r="A1589" s="3" t="s">
        <v>3341</v>
      </c>
      <c r="B1589" s="3" t="s">
        <v>3342</v>
      </c>
      <c r="C1589" s="3" t="s">
        <v>1858</v>
      </c>
      <c r="D1589" s="53">
        <v>2000000</v>
      </c>
      <c r="E1589" s="53">
        <v>2000000</v>
      </c>
      <c r="F1589" s="53">
        <v>70400</v>
      </c>
      <c r="G1589" s="53">
        <v>0</v>
      </c>
      <c r="H1589" s="53">
        <v>0</v>
      </c>
      <c r="I1589" s="53">
        <v>0</v>
      </c>
      <c r="J1589" s="53">
        <v>0</v>
      </c>
      <c r="K1589" s="53">
        <v>0</v>
      </c>
      <c r="L1589" s="53">
        <v>0</v>
      </c>
      <c r="M1589" s="53">
        <v>0</v>
      </c>
      <c r="N1589" s="53">
        <v>0</v>
      </c>
      <c r="O1589" s="53">
        <v>70400</v>
      </c>
      <c r="P1589" s="53">
        <v>0</v>
      </c>
      <c r="Q1589" s="53">
        <v>0</v>
      </c>
      <c r="R1589" s="53">
        <v>0</v>
      </c>
      <c r="S1589" s="3" t="s">
        <v>3204</v>
      </c>
      <c r="T1589" s="3" t="s">
        <v>51</v>
      </c>
      <c r="U1589" s="3" t="s">
        <v>52</v>
      </c>
      <c r="V1589" s="3" t="s">
        <v>51</v>
      </c>
      <c r="W1589" s="3" t="s">
        <v>33</v>
      </c>
      <c r="X1589" s="3" t="s">
        <v>53</v>
      </c>
      <c r="Y1589" s="3" t="s">
        <v>86</v>
      </c>
      <c r="Z1589" s="54">
        <v>45383</v>
      </c>
      <c r="AA1589" s="54">
        <v>46112</v>
      </c>
      <c r="AB1589" s="3" t="s">
        <v>36</v>
      </c>
      <c r="AC1589" s="53">
        <v>2000000</v>
      </c>
      <c r="AD1589" s="3" t="s">
        <v>52</v>
      </c>
      <c r="AE1589" s="3" t="s">
        <v>45</v>
      </c>
    </row>
    <row r="1590" spans="1:31" x14ac:dyDescent="0.3">
      <c r="A1590" s="3" t="s">
        <v>3339</v>
      </c>
      <c r="B1590" s="3" t="s">
        <v>3340</v>
      </c>
      <c r="C1590" s="3" t="s">
        <v>1858</v>
      </c>
      <c r="D1590" s="53">
        <v>2000000</v>
      </c>
      <c r="E1590" s="53">
        <v>2000000</v>
      </c>
      <c r="F1590" s="53">
        <v>0</v>
      </c>
      <c r="G1590" s="53">
        <v>0</v>
      </c>
      <c r="H1590" s="53">
        <v>0</v>
      </c>
      <c r="I1590" s="53">
        <v>0</v>
      </c>
      <c r="J1590" s="53">
        <v>0</v>
      </c>
      <c r="K1590" s="53">
        <v>0</v>
      </c>
      <c r="L1590" s="53">
        <v>0</v>
      </c>
      <c r="M1590" s="53">
        <v>0</v>
      </c>
      <c r="N1590" s="53">
        <v>0</v>
      </c>
      <c r="O1590" s="53">
        <v>0</v>
      </c>
      <c r="P1590" s="53">
        <v>0</v>
      </c>
      <c r="Q1590" s="53">
        <v>0</v>
      </c>
      <c r="R1590" s="53">
        <v>0</v>
      </c>
      <c r="S1590" s="3" t="s">
        <v>1231</v>
      </c>
      <c r="T1590" s="3" t="s">
        <v>51</v>
      </c>
      <c r="U1590" s="3" t="s">
        <v>52</v>
      </c>
      <c r="V1590" s="3" t="s">
        <v>51</v>
      </c>
      <c r="W1590" s="3" t="s">
        <v>33</v>
      </c>
      <c r="X1590" s="3" t="s">
        <v>53</v>
      </c>
      <c r="Y1590" s="3" t="s">
        <v>86</v>
      </c>
      <c r="Z1590" s="54">
        <v>45705</v>
      </c>
      <c r="AA1590" s="54">
        <v>46112</v>
      </c>
      <c r="AB1590" s="3" t="s">
        <v>36</v>
      </c>
      <c r="AC1590" s="53">
        <v>2000000</v>
      </c>
      <c r="AD1590" s="3" t="s">
        <v>52</v>
      </c>
      <c r="AE1590" s="3" t="s">
        <v>45</v>
      </c>
    </row>
    <row r="1591" spans="1:31" x14ac:dyDescent="0.3">
      <c r="A1591" s="3" t="s">
        <v>3337</v>
      </c>
      <c r="B1591" s="3" t="s">
        <v>3338</v>
      </c>
      <c r="C1591" s="3" t="s">
        <v>1858</v>
      </c>
      <c r="D1591" s="53">
        <v>1200000</v>
      </c>
      <c r="E1591" s="53">
        <v>1200000</v>
      </c>
      <c r="F1591" s="53">
        <v>428856.44</v>
      </c>
      <c r="G1591" s="53">
        <v>0</v>
      </c>
      <c r="H1591" s="53">
        <v>0</v>
      </c>
      <c r="I1591" s="53">
        <v>769519.46</v>
      </c>
      <c r="J1591" s="53">
        <v>64.126621666666665</v>
      </c>
      <c r="K1591" s="53">
        <v>0</v>
      </c>
      <c r="L1591" s="53">
        <v>0</v>
      </c>
      <c r="M1591" s="53">
        <v>0</v>
      </c>
      <c r="N1591" s="53">
        <v>769519.46</v>
      </c>
      <c r="O1591" s="53">
        <v>1198375.8999999999</v>
      </c>
      <c r="P1591" s="53">
        <v>0</v>
      </c>
      <c r="Q1591" s="53">
        <v>0</v>
      </c>
      <c r="R1591" s="53">
        <v>0</v>
      </c>
      <c r="S1591" s="3" t="s">
        <v>1231</v>
      </c>
      <c r="T1591" s="3" t="s">
        <v>51</v>
      </c>
      <c r="U1591" s="3" t="s">
        <v>52</v>
      </c>
      <c r="V1591" s="3" t="s">
        <v>51</v>
      </c>
      <c r="W1591" s="3" t="s">
        <v>33</v>
      </c>
      <c r="X1591" s="3" t="s">
        <v>53</v>
      </c>
      <c r="Y1591" s="3" t="s">
        <v>44</v>
      </c>
      <c r="Z1591" s="54">
        <v>45383</v>
      </c>
      <c r="AA1591" s="54">
        <v>46112</v>
      </c>
      <c r="AB1591" s="3" t="s">
        <v>36</v>
      </c>
      <c r="AC1591" s="53">
        <v>1200000</v>
      </c>
      <c r="AD1591" s="3" t="s">
        <v>52</v>
      </c>
      <c r="AE1591" s="3" t="s">
        <v>45</v>
      </c>
    </row>
    <row r="1592" spans="1:31" x14ac:dyDescent="0.3">
      <c r="A1592" s="3" t="s">
        <v>3343</v>
      </c>
      <c r="B1592" s="3" t="s">
        <v>3344</v>
      </c>
      <c r="C1592" s="3" t="s">
        <v>1856</v>
      </c>
      <c r="D1592" s="53">
        <v>1600000</v>
      </c>
      <c r="E1592" s="53">
        <v>1600000</v>
      </c>
      <c r="F1592" s="53">
        <v>88641</v>
      </c>
      <c r="G1592" s="53">
        <v>0</v>
      </c>
      <c r="H1592" s="53">
        <v>0</v>
      </c>
      <c r="I1592" s="53">
        <v>1488871.33</v>
      </c>
      <c r="J1592" s="53">
        <v>93.054458125000011</v>
      </c>
      <c r="K1592" s="53">
        <v>0</v>
      </c>
      <c r="L1592" s="53">
        <v>0</v>
      </c>
      <c r="M1592" s="53">
        <v>1328851.33</v>
      </c>
      <c r="N1592" s="53">
        <v>160020</v>
      </c>
      <c r="O1592" s="53">
        <v>1577512.33</v>
      </c>
      <c r="P1592" s="53">
        <v>0</v>
      </c>
      <c r="Q1592" s="53">
        <v>0</v>
      </c>
      <c r="R1592" s="53">
        <v>0</v>
      </c>
      <c r="S1592" s="3" t="s">
        <v>3017</v>
      </c>
      <c r="T1592" s="3" t="s">
        <v>76</v>
      </c>
      <c r="U1592" s="3" t="s">
        <v>77</v>
      </c>
      <c r="V1592" s="3" t="s">
        <v>76</v>
      </c>
      <c r="W1592" s="3" t="s">
        <v>33</v>
      </c>
      <c r="X1592" s="3" t="s">
        <v>78</v>
      </c>
      <c r="Y1592" s="3" t="s">
        <v>35</v>
      </c>
      <c r="Z1592" s="54">
        <v>45705</v>
      </c>
      <c r="AA1592" s="54">
        <v>46112</v>
      </c>
      <c r="AB1592" s="3" t="s">
        <v>36</v>
      </c>
      <c r="AC1592" s="53">
        <v>1600000</v>
      </c>
      <c r="AD1592" s="3" t="s">
        <v>77</v>
      </c>
      <c r="AE1592" s="3" t="s">
        <v>45</v>
      </c>
    </row>
    <row r="1593" spans="1:31" x14ac:dyDescent="0.3">
      <c r="A1593" s="3" t="s">
        <v>3347</v>
      </c>
      <c r="B1593" s="3" t="s">
        <v>3348</v>
      </c>
      <c r="C1593" s="3" t="s">
        <v>1856</v>
      </c>
      <c r="D1593" s="53">
        <v>2100000</v>
      </c>
      <c r="E1593" s="53">
        <v>2100000</v>
      </c>
      <c r="F1593" s="53">
        <v>37233.5</v>
      </c>
      <c r="G1593" s="53">
        <v>527356.02</v>
      </c>
      <c r="H1593" s="53">
        <v>527356.02</v>
      </c>
      <c r="I1593" s="53">
        <v>1417333.48</v>
      </c>
      <c r="J1593" s="53">
        <v>67.492070476190477</v>
      </c>
      <c r="K1593" s="53">
        <v>0</v>
      </c>
      <c r="L1593" s="53">
        <v>0</v>
      </c>
      <c r="M1593" s="53">
        <v>0</v>
      </c>
      <c r="N1593" s="53">
        <v>889977.46</v>
      </c>
      <c r="O1593" s="53">
        <v>1454566.98</v>
      </c>
      <c r="P1593" s="53">
        <v>0</v>
      </c>
      <c r="Q1593" s="53">
        <v>0</v>
      </c>
      <c r="R1593" s="53">
        <v>0</v>
      </c>
      <c r="S1593" s="3" t="s">
        <v>3017</v>
      </c>
      <c r="T1593" s="3" t="s">
        <v>76</v>
      </c>
      <c r="U1593" s="3" t="s">
        <v>77</v>
      </c>
      <c r="V1593" s="3" t="s">
        <v>76</v>
      </c>
      <c r="W1593" s="3" t="s">
        <v>33</v>
      </c>
      <c r="X1593" s="3" t="s">
        <v>78</v>
      </c>
      <c r="Y1593" s="3" t="s">
        <v>35</v>
      </c>
      <c r="Z1593" s="54">
        <v>45705</v>
      </c>
      <c r="AA1593" s="54">
        <v>46203</v>
      </c>
      <c r="AB1593" s="3" t="s">
        <v>36</v>
      </c>
      <c r="AC1593" s="53">
        <v>2100000</v>
      </c>
      <c r="AD1593" s="3" t="s">
        <v>77</v>
      </c>
      <c r="AE1593" s="3" t="s">
        <v>45</v>
      </c>
    </row>
    <row r="1594" spans="1:31" x14ac:dyDescent="0.3">
      <c r="A1594" s="3" t="s">
        <v>3349</v>
      </c>
      <c r="B1594" s="3" t="s">
        <v>3350</v>
      </c>
      <c r="C1594" s="3" t="s">
        <v>1856</v>
      </c>
      <c r="D1594" s="53">
        <v>2800000</v>
      </c>
      <c r="E1594" s="53">
        <v>2800000</v>
      </c>
      <c r="F1594" s="53">
        <v>585000</v>
      </c>
      <c r="G1594" s="53">
        <v>0</v>
      </c>
      <c r="H1594" s="53">
        <v>0</v>
      </c>
      <c r="I1594" s="53">
        <v>870682.99</v>
      </c>
      <c r="J1594" s="53">
        <v>31.095821071428571</v>
      </c>
      <c r="K1594" s="53">
        <v>0</v>
      </c>
      <c r="L1594" s="53">
        <v>0</v>
      </c>
      <c r="M1594" s="53">
        <v>0</v>
      </c>
      <c r="N1594" s="53">
        <v>870682.99</v>
      </c>
      <c r="O1594" s="53">
        <v>1455682.99</v>
      </c>
      <c r="P1594" s="53">
        <v>0</v>
      </c>
      <c r="Q1594" s="53">
        <v>0</v>
      </c>
      <c r="R1594" s="53">
        <v>0</v>
      </c>
      <c r="S1594" s="3" t="s">
        <v>3017</v>
      </c>
      <c r="T1594" s="3" t="s">
        <v>76</v>
      </c>
      <c r="U1594" s="3" t="s">
        <v>77</v>
      </c>
      <c r="V1594" s="3" t="s">
        <v>76</v>
      </c>
      <c r="W1594" s="3" t="s">
        <v>33</v>
      </c>
      <c r="X1594" s="3" t="s">
        <v>78</v>
      </c>
      <c r="Y1594" s="3" t="s">
        <v>35</v>
      </c>
      <c r="Z1594" s="54">
        <v>45705</v>
      </c>
      <c r="AA1594" s="54">
        <v>46233</v>
      </c>
      <c r="AB1594" s="3" t="s">
        <v>36</v>
      </c>
      <c r="AC1594" s="53">
        <v>2800000</v>
      </c>
      <c r="AD1594" s="3" t="s">
        <v>77</v>
      </c>
      <c r="AE1594" s="3" t="s">
        <v>45</v>
      </c>
    </row>
    <row r="1595" spans="1:31" x14ac:dyDescent="0.3">
      <c r="A1595" s="3" t="s">
        <v>3345</v>
      </c>
      <c r="B1595" s="3" t="s">
        <v>3346</v>
      </c>
      <c r="C1595" s="3" t="s">
        <v>1853</v>
      </c>
      <c r="D1595" s="53">
        <v>2600000</v>
      </c>
      <c r="E1595" s="53">
        <v>2600000</v>
      </c>
      <c r="F1595" s="53">
        <v>100157.16</v>
      </c>
      <c r="G1595" s="53">
        <v>0</v>
      </c>
      <c r="H1595" s="53">
        <v>0</v>
      </c>
      <c r="I1595" s="53">
        <v>1936094.83</v>
      </c>
      <c r="J1595" s="53">
        <v>74.465185769230771</v>
      </c>
      <c r="K1595" s="53">
        <v>0</v>
      </c>
      <c r="L1595" s="53">
        <v>0</v>
      </c>
      <c r="M1595" s="53">
        <v>1844160.13</v>
      </c>
      <c r="N1595" s="53">
        <v>91934.7</v>
      </c>
      <c r="O1595" s="53">
        <v>2036251.99</v>
      </c>
      <c r="P1595" s="53">
        <v>0</v>
      </c>
      <c r="Q1595" s="53">
        <v>0</v>
      </c>
      <c r="R1595" s="53">
        <v>0</v>
      </c>
      <c r="S1595" s="3" t="s">
        <v>391</v>
      </c>
      <c r="T1595" s="3" t="s">
        <v>31</v>
      </c>
      <c r="U1595" s="3" t="s">
        <v>32</v>
      </c>
      <c r="V1595" s="3" t="s">
        <v>31</v>
      </c>
      <c r="W1595" s="3" t="s">
        <v>33</v>
      </c>
      <c r="X1595" s="3" t="s">
        <v>34</v>
      </c>
      <c r="Y1595" s="3" t="s">
        <v>35</v>
      </c>
      <c r="Z1595" s="54">
        <v>45706</v>
      </c>
      <c r="AA1595" s="54">
        <v>46112</v>
      </c>
      <c r="AB1595" s="3" t="s">
        <v>36</v>
      </c>
      <c r="AC1595" s="53">
        <v>2600000</v>
      </c>
      <c r="AD1595" s="3" t="s">
        <v>32</v>
      </c>
      <c r="AE1595" s="3" t="s">
        <v>45</v>
      </c>
    </row>
    <row r="1596" spans="1:31" x14ac:dyDescent="0.3">
      <c r="A1596" s="3" t="s">
        <v>3355</v>
      </c>
      <c r="B1596" s="3" t="s">
        <v>3356</v>
      </c>
      <c r="C1596" s="3" t="s">
        <v>1856</v>
      </c>
      <c r="D1596" s="53">
        <v>3600000</v>
      </c>
      <c r="E1596" s="53">
        <v>3600000</v>
      </c>
      <c r="F1596" s="53">
        <v>0</v>
      </c>
      <c r="G1596" s="53">
        <v>332367.24</v>
      </c>
      <c r="H1596" s="53">
        <v>332367.24</v>
      </c>
      <c r="I1596" s="53">
        <v>3596848.07</v>
      </c>
      <c r="J1596" s="53">
        <v>99.912446388888881</v>
      </c>
      <c r="K1596" s="53">
        <v>0</v>
      </c>
      <c r="L1596" s="53">
        <v>0</v>
      </c>
      <c r="M1596" s="53">
        <v>3179341</v>
      </c>
      <c r="N1596" s="53">
        <v>85139.83</v>
      </c>
      <c r="O1596" s="53">
        <v>3596848.07</v>
      </c>
      <c r="P1596" s="53">
        <v>0</v>
      </c>
      <c r="Q1596" s="53">
        <v>0</v>
      </c>
      <c r="R1596" s="53">
        <v>0</v>
      </c>
      <c r="S1596" s="3" t="s">
        <v>3017</v>
      </c>
      <c r="T1596" s="3" t="s">
        <v>76</v>
      </c>
      <c r="U1596" s="3" t="s">
        <v>77</v>
      </c>
      <c r="V1596" s="3" t="s">
        <v>76</v>
      </c>
      <c r="W1596" s="3" t="s">
        <v>33</v>
      </c>
      <c r="X1596" s="3" t="s">
        <v>78</v>
      </c>
      <c r="Y1596" s="3" t="s">
        <v>35</v>
      </c>
      <c r="Z1596" s="54">
        <v>45706</v>
      </c>
      <c r="AA1596" s="54">
        <v>46203</v>
      </c>
      <c r="AB1596" s="3" t="s">
        <v>36</v>
      </c>
      <c r="AC1596" s="53">
        <v>3600000</v>
      </c>
      <c r="AD1596" s="3" t="s">
        <v>77</v>
      </c>
      <c r="AE1596" s="3" t="s">
        <v>45</v>
      </c>
    </row>
    <row r="1597" spans="1:31" x14ac:dyDescent="0.3">
      <c r="A1597" s="3" t="s">
        <v>3357</v>
      </c>
      <c r="B1597" s="3" t="s">
        <v>3358</v>
      </c>
      <c r="C1597" s="3" t="s">
        <v>1856</v>
      </c>
      <c r="D1597" s="53">
        <v>3700000</v>
      </c>
      <c r="E1597" s="53">
        <v>3700000</v>
      </c>
      <c r="F1597" s="53">
        <v>0</v>
      </c>
      <c r="G1597" s="53">
        <v>0</v>
      </c>
      <c r="H1597" s="53">
        <v>0</v>
      </c>
      <c r="I1597" s="53">
        <v>3677601.15</v>
      </c>
      <c r="J1597" s="53">
        <v>99.39462567567567</v>
      </c>
      <c r="K1597" s="53">
        <v>0</v>
      </c>
      <c r="L1597" s="53">
        <v>0</v>
      </c>
      <c r="M1597" s="53">
        <v>3677601.14</v>
      </c>
      <c r="N1597" s="53">
        <v>0.01</v>
      </c>
      <c r="O1597" s="53">
        <v>3677601.15</v>
      </c>
      <c r="P1597" s="53">
        <v>0</v>
      </c>
      <c r="Q1597" s="53">
        <v>0</v>
      </c>
      <c r="R1597" s="53">
        <v>0</v>
      </c>
      <c r="S1597" s="3" t="s">
        <v>3017</v>
      </c>
      <c r="T1597" s="3" t="s">
        <v>76</v>
      </c>
      <c r="U1597" s="3" t="s">
        <v>77</v>
      </c>
      <c r="V1597" s="3" t="s">
        <v>76</v>
      </c>
      <c r="W1597" s="3" t="s">
        <v>33</v>
      </c>
      <c r="X1597" s="3" t="s">
        <v>78</v>
      </c>
      <c r="Y1597" s="3" t="s">
        <v>35</v>
      </c>
      <c r="Z1597" s="54">
        <v>45706</v>
      </c>
      <c r="AA1597" s="54">
        <v>46203</v>
      </c>
      <c r="AB1597" s="3" t="s">
        <v>36</v>
      </c>
      <c r="AC1597" s="53">
        <v>3700000</v>
      </c>
      <c r="AD1597" s="3" t="s">
        <v>77</v>
      </c>
      <c r="AE1597" s="3" t="s">
        <v>45</v>
      </c>
    </row>
    <row r="1598" spans="1:31" x14ac:dyDescent="0.3">
      <c r="A1598" s="3" t="s">
        <v>3359</v>
      </c>
      <c r="B1598" s="3" t="s">
        <v>3360</v>
      </c>
      <c r="C1598" s="3" t="s">
        <v>1856</v>
      </c>
      <c r="D1598" s="53">
        <v>3100000</v>
      </c>
      <c r="E1598" s="53">
        <v>3100000</v>
      </c>
      <c r="F1598" s="53">
        <v>1839576.15</v>
      </c>
      <c r="G1598" s="53">
        <v>0</v>
      </c>
      <c r="H1598" s="53">
        <v>0</v>
      </c>
      <c r="I1598" s="53">
        <v>1257911.08</v>
      </c>
      <c r="J1598" s="53">
        <v>40.577776774193552</v>
      </c>
      <c r="K1598" s="53">
        <v>0</v>
      </c>
      <c r="L1598" s="53">
        <v>0</v>
      </c>
      <c r="M1598" s="53">
        <v>0</v>
      </c>
      <c r="N1598" s="53">
        <v>1257911.08</v>
      </c>
      <c r="O1598" s="53">
        <v>3097487.23</v>
      </c>
      <c r="P1598" s="53">
        <v>0</v>
      </c>
      <c r="Q1598" s="53">
        <v>0</v>
      </c>
      <c r="R1598" s="53">
        <v>0</v>
      </c>
      <c r="S1598" s="3" t="s">
        <v>3017</v>
      </c>
      <c r="T1598" s="3" t="s">
        <v>76</v>
      </c>
      <c r="U1598" s="3" t="s">
        <v>77</v>
      </c>
      <c r="V1598" s="3" t="s">
        <v>76</v>
      </c>
      <c r="W1598" s="3" t="s">
        <v>33</v>
      </c>
      <c r="X1598" s="3" t="s">
        <v>78</v>
      </c>
      <c r="Y1598" s="3" t="s">
        <v>35</v>
      </c>
      <c r="Z1598" s="54">
        <v>45706</v>
      </c>
      <c r="AA1598" s="54">
        <v>46203</v>
      </c>
      <c r="AB1598" s="3" t="s">
        <v>36</v>
      </c>
      <c r="AC1598" s="53">
        <v>3100000</v>
      </c>
      <c r="AD1598" s="3" t="s">
        <v>77</v>
      </c>
      <c r="AE1598" s="3" t="s">
        <v>45</v>
      </c>
    </row>
    <row r="1599" spans="1:31" x14ac:dyDescent="0.3">
      <c r="A1599" s="3" t="s">
        <v>3370</v>
      </c>
      <c r="B1599" s="3" t="s">
        <v>3371</v>
      </c>
      <c r="C1599" s="3" t="s">
        <v>1856</v>
      </c>
      <c r="D1599" s="53">
        <v>1000000</v>
      </c>
      <c r="E1599" s="53">
        <v>1000000</v>
      </c>
      <c r="F1599" s="53">
        <v>402945.77</v>
      </c>
      <c r="G1599" s="53">
        <v>0</v>
      </c>
      <c r="H1599" s="53">
        <v>0</v>
      </c>
      <c r="I1599" s="53">
        <v>562910.93000000005</v>
      </c>
      <c r="J1599" s="53">
        <v>56.291093000000004</v>
      </c>
      <c r="K1599" s="53">
        <v>0</v>
      </c>
      <c r="L1599" s="53">
        <v>0</v>
      </c>
      <c r="M1599" s="53">
        <v>0</v>
      </c>
      <c r="N1599" s="53">
        <v>562910.93000000005</v>
      </c>
      <c r="O1599" s="53">
        <v>965856.7</v>
      </c>
      <c r="P1599" s="53">
        <v>0</v>
      </c>
      <c r="Q1599" s="53">
        <v>0</v>
      </c>
      <c r="R1599" s="53">
        <v>0</v>
      </c>
      <c r="S1599" s="3" t="s">
        <v>3017</v>
      </c>
      <c r="T1599" s="3" t="s">
        <v>76</v>
      </c>
      <c r="U1599" s="3" t="s">
        <v>77</v>
      </c>
      <c r="V1599" s="3" t="s">
        <v>76</v>
      </c>
      <c r="W1599" s="3" t="s">
        <v>33</v>
      </c>
      <c r="X1599" s="3" t="s">
        <v>78</v>
      </c>
      <c r="Y1599" s="3" t="s">
        <v>35</v>
      </c>
      <c r="Z1599" s="54">
        <v>45706</v>
      </c>
      <c r="AA1599" s="54">
        <v>46203</v>
      </c>
      <c r="AB1599" s="3" t="s">
        <v>36</v>
      </c>
      <c r="AC1599" s="53">
        <v>1000000</v>
      </c>
      <c r="AD1599" s="3" t="s">
        <v>77</v>
      </c>
      <c r="AE1599" s="3" t="s">
        <v>45</v>
      </c>
    </row>
    <row r="1600" spans="1:31" x14ac:dyDescent="0.3">
      <c r="A1600" s="3" t="s">
        <v>3366</v>
      </c>
      <c r="B1600" s="3" t="s">
        <v>3367</v>
      </c>
      <c r="C1600" s="3" t="s">
        <v>1856</v>
      </c>
      <c r="D1600" s="53">
        <v>2600000</v>
      </c>
      <c r="E1600" s="53">
        <v>2600000</v>
      </c>
      <c r="F1600" s="53">
        <v>197728.6</v>
      </c>
      <c r="G1600" s="53">
        <v>50000</v>
      </c>
      <c r="H1600" s="53">
        <v>50000</v>
      </c>
      <c r="I1600" s="53">
        <v>2136042</v>
      </c>
      <c r="J1600" s="53">
        <v>82.155461538461537</v>
      </c>
      <c r="K1600" s="53">
        <v>0</v>
      </c>
      <c r="L1600" s="53">
        <v>0</v>
      </c>
      <c r="M1600" s="53">
        <v>1080221</v>
      </c>
      <c r="N1600" s="53">
        <v>1005821</v>
      </c>
      <c r="O1600" s="53">
        <v>2333770.6</v>
      </c>
      <c r="P1600" s="53">
        <v>0</v>
      </c>
      <c r="Q1600" s="53">
        <v>0</v>
      </c>
      <c r="R1600" s="53">
        <v>0</v>
      </c>
      <c r="S1600" s="3" t="s">
        <v>3017</v>
      </c>
      <c r="T1600" s="3" t="s">
        <v>76</v>
      </c>
      <c r="U1600" s="3" t="s">
        <v>77</v>
      </c>
      <c r="V1600" s="3" t="s">
        <v>76</v>
      </c>
      <c r="W1600" s="3" t="s">
        <v>33</v>
      </c>
      <c r="X1600" s="3" t="s">
        <v>78</v>
      </c>
      <c r="Y1600" s="3" t="s">
        <v>35</v>
      </c>
      <c r="Z1600" s="54">
        <v>45706</v>
      </c>
      <c r="AA1600" s="54">
        <v>46203</v>
      </c>
      <c r="AB1600" s="3" t="s">
        <v>36</v>
      </c>
      <c r="AC1600" s="53">
        <v>2600000</v>
      </c>
      <c r="AD1600" s="3" t="s">
        <v>77</v>
      </c>
      <c r="AE1600" s="3" t="s">
        <v>45</v>
      </c>
    </row>
    <row r="1601" spans="1:31" x14ac:dyDescent="0.3">
      <c r="A1601" s="3" t="s">
        <v>3368</v>
      </c>
      <c r="B1601" s="3" t="s">
        <v>3369</v>
      </c>
      <c r="C1601" s="3" t="s">
        <v>1857</v>
      </c>
      <c r="D1601" s="53">
        <v>800000</v>
      </c>
      <c r="E1601" s="53">
        <v>800000</v>
      </c>
      <c r="F1601" s="53">
        <v>0</v>
      </c>
      <c r="G1601" s="53">
        <v>0</v>
      </c>
      <c r="H1601" s="53">
        <v>0</v>
      </c>
      <c r="I1601" s="53">
        <v>590885.23</v>
      </c>
      <c r="J1601" s="53">
        <v>73.860653749999997</v>
      </c>
      <c r="K1601" s="53">
        <v>0</v>
      </c>
      <c r="L1601" s="53">
        <v>0</v>
      </c>
      <c r="M1601" s="53">
        <v>590885.23</v>
      </c>
      <c r="N1601" s="53">
        <v>0</v>
      </c>
      <c r="O1601" s="53">
        <v>590885.23</v>
      </c>
      <c r="P1601" s="53">
        <v>0</v>
      </c>
      <c r="Q1601" s="53">
        <v>0</v>
      </c>
      <c r="R1601" s="53">
        <v>0</v>
      </c>
      <c r="S1601" s="3" t="s">
        <v>2156</v>
      </c>
      <c r="T1601" s="3" t="s">
        <v>100</v>
      </c>
      <c r="U1601" s="3" t="s">
        <v>101</v>
      </c>
      <c r="V1601" s="3" t="s">
        <v>100</v>
      </c>
      <c r="W1601" s="3" t="s">
        <v>33</v>
      </c>
      <c r="X1601" s="3" t="s">
        <v>102</v>
      </c>
      <c r="Y1601" s="3" t="s">
        <v>35</v>
      </c>
      <c r="Z1601" s="54">
        <v>45707</v>
      </c>
      <c r="AA1601" s="54">
        <v>45961</v>
      </c>
      <c r="AB1601" s="3" t="s">
        <v>36</v>
      </c>
      <c r="AC1601" s="53">
        <v>800000</v>
      </c>
      <c r="AD1601" s="3" t="s">
        <v>101</v>
      </c>
      <c r="AE1601" s="3" t="s">
        <v>37</v>
      </c>
    </row>
    <row r="1602" spans="1:31" x14ac:dyDescent="0.3">
      <c r="A1602" s="3" t="s">
        <v>3364</v>
      </c>
      <c r="B1602" s="3" t="s">
        <v>3365</v>
      </c>
      <c r="C1602" s="3" t="s">
        <v>1854</v>
      </c>
      <c r="D1602" s="53">
        <v>7500000</v>
      </c>
      <c r="E1602" s="53">
        <v>7500000</v>
      </c>
      <c r="F1602" s="53">
        <v>2143419.4700000002</v>
      </c>
      <c r="G1602" s="53">
        <v>0</v>
      </c>
      <c r="H1602" s="53">
        <v>0</v>
      </c>
      <c r="I1602" s="53">
        <v>2960720.97</v>
      </c>
      <c r="J1602" s="53">
        <v>39.476279600000005</v>
      </c>
      <c r="K1602" s="53">
        <v>0</v>
      </c>
      <c r="L1602" s="53">
        <v>0</v>
      </c>
      <c r="M1602" s="53">
        <v>2650915</v>
      </c>
      <c r="N1602" s="53">
        <v>309805.96999999997</v>
      </c>
      <c r="O1602" s="53">
        <v>5104140.4400000004</v>
      </c>
      <c r="P1602" s="53">
        <v>0</v>
      </c>
      <c r="Q1602" s="53">
        <v>0</v>
      </c>
      <c r="R1602" s="53">
        <v>0</v>
      </c>
      <c r="S1602" s="3" t="s">
        <v>72</v>
      </c>
      <c r="T1602" s="3" t="s">
        <v>41</v>
      </c>
      <c r="U1602" s="3" t="s">
        <v>42</v>
      </c>
      <c r="V1602" s="3" t="s">
        <v>41</v>
      </c>
      <c r="W1602" s="3" t="s">
        <v>33</v>
      </c>
      <c r="X1602" s="3" t="s">
        <v>43</v>
      </c>
      <c r="Y1602" s="3" t="s">
        <v>35</v>
      </c>
      <c r="Z1602" s="54">
        <v>45707</v>
      </c>
      <c r="AA1602" s="54">
        <v>46081</v>
      </c>
      <c r="AB1602" s="3" t="s">
        <v>36</v>
      </c>
      <c r="AC1602" s="53">
        <v>7500000</v>
      </c>
      <c r="AD1602" s="3" t="s">
        <v>42</v>
      </c>
      <c r="AE1602" s="3" t="s">
        <v>45</v>
      </c>
    </row>
    <row r="1603" spans="1:31" x14ac:dyDescent="0.3">
      <c r="A1603" s="3" t="s">
        <v>3362</v>
      </c>
      <c r="B1603" s="3" t="s">
        <v>3363</v>
      </c>
      <c r="C1603" s="3" t="s">
        <v>1854</v>
      </c>
      <c r="D1603" s="53">
        <v>15300000</v>
      </c>
      <c r="E1603" s="53">
        <v>15300000</v>
      </c>
      <c r="F1603" s="53">
        <v>765790.76</v>
      </c>
      <c r="G1603" s="53">
        <v>-0.02</v>
      </c>
      <c r="H1603" s="53">
        <v>-0.02</v>
      </c>
      <c r="I1603" s="53">
        <v>10006425.01</v>
      </c>
      <c r="J1603" s="53">
        <v>65.401470653594771</v>
      </c>
      <c r="K1603" s="53">
        <v>0</v>
      </c>
      <c r="L1603" s="53">
        <v>0</v>
      </c>
      <c r="M1603" s="53">
        <v>9522787.5399999991</v>
      </c>
      <c r="N1603" s="53">
        <v>483637.49</v>
      </c>
      <c r="O1603" s="53">
        <v>10772215.77</v>
      </c>
      <c r="P1603" s="53">
        <v>0</v>
      </c>
      <c r="Q1603" s="53">
        <v>0</v>
      </c>
      <c r="R1603" s="53">
        <v>0</v>
      </c>
      <c r="S1603" s="3" t="s">
        <v>72</v>
      </c>
      <c r="T1603" s="3" t="s">
        <v>41</v>
      </c>
      <c r="U1603" s="3" t="s">
        <v>42</v>
      </c>
      <c r="V1603" s="3" t="s">
        <v>41</v>
      </c>
      <c r="W1603" s="3" t="s">
        <v>33</v>
      </c>
      <c r="X1603" s="3" t="s">
        <v>43</v>
      </c>
      <c r="Y1603" s="3" t="s">
        <v>35</v>
      </c>
      <c r="Z1603" s="54">
        <v>45707</v>
      </c>
      <c r="AA1603" s="54">
        <v>46081</v>
      </c>
      <c r="AB1603" s="3" t="s">
        <v>36</v>
      </c>
      <c r="AC1603" s="53">
        <v>7500000</v>
      </c>
      <c r="AD1603" s="3" t="s">
        <v>42</v>
      </c>
      <c r="AE1603" s="3" t="s">
        <v>45</v>
      </c>
    </row>
    <row r="1604" spans="1:31" x14ac:dyDescent="0.3">
      <c r="A1604" s="3" t="s">
        <v>3390</v>
      </c>
      <c r="B1604" s="3" t="s">
        <v>3391</v>
      </c>
      <c r="C1604" s="3" t="s">
        <v>1856</v>
      </c>
      <c r="D1604" s="53">
        <v>4700000</v>
      </c>
      <c r="E1604" s="53">
        <v>4700000</v>
      </c>
      <c r="F1604" s="53">
        <v>510416.65</v>
      </c>
      <c r="G1604" s="53">
        <v>145600</v>
      </c>
      <c r="H1604" s="53">
        <v>145600</v>
      </c>
      <c r="I1604" s="53">
        <v>1460785.67</v>
      </c>
      <c r="J1604" s="53">
        <v>31.080546170212763</v>
      </c>
      <c r="K1604" s="53">
        <v>0</v>
      </c>
      <c r="L1604" s="53">
        <v>0</v>
      </c>
      <c r="M1604" s="53">
        <v>1093193.67</v>
      </c>
      <c r="N1604" s="53">
        <v>221992</v>
      </c>
      <c r="O1604" s="53">
        <v>1971202.32</v>
      </c>
      <c r="P1604" s="53">
        <v>0</v>
      </c>
      <c r="Q1604" s="53">
        <v>0</v>
      </c>
      <c r="R1604" s="53">
        <v>0</v>
      </c>
      <c r="S1604" s="3" t="s">
        <v>3017</v>
      </c>
      <c r="T1604" s="3" t="s">
        <v>76</v>
      </c>
      <c r="U1604" s="3" t="s">
        <v>77</v>
      </c>
      <c r="V1604" s="3" t="s">
        <v>76</v>
      </c>
      <c r="W1604" s="3" t="s">
        <v>33</v>
      </c>
      <c r="X1604" s="3" t="s">
        <v>78</v>
      </c>
      <c r="Y1604" s="3" t="s">
        <v>35</v>
      </c>
      <c r="Z1604" s="54">
        <v>45709</v>
      </c>
      <c r="AA1604" s="54">
        <v>46203</v>
      </c>
      <c r="AB1604" s="3" t="s">
        <v>36</v>
      </c>
      <c r="AC1604" s="53">
        <v>4700000</v>
      </c>
      <c r="AD1604" s="3" t="s">
        <v>77</v>
      </c>
      <c r="AE1604" s="3" t="s">
        <v>45</v>
      </c>
    </row>
    <row r="1605" spans="1:31" x14ac:dyDescent="0.3">
      <c r="A1605" s="3" t="s">
        <v>3376</v>
      </c>
      <c r="B1605" s="3" t="s">
        <v>3377</v>
      </c>
      <c r="C1605" s="3" t="s">
        <v>1853</v>
      </c>
      <c r="D1605" s="53">
        <v>2200000</v>
      </c>
      <c r="E1605" s="53">
        <v>2200000</v>
      </c>
      <c r="F1605" s="53">
        <v>11997.42</v>
      </c>
      <c r="G1605" s="53">
        <v>0</v>
      </c>
      <c r="H1605" s="53">
        <v>0</v>
      </c>
      <c r="I1605" s="53">
        <v>1950357.97</v>
      </c>
      <c r="J1605" s="53">
        <v>88.652635000000004</v>
      </c>
      <c r="K1605" s="53">
        <v>0</v>
      </c>
      <c r="L1605" s="53">
        <v>0</v>
      </c>
      <c r="M1605" s="53">
        <v>1844160.13</v>
      </c>
      <c r="N1605" s="53">
        <v>106197.84</v>
      </c>
      <c r="O1605" s="53">
        <v>1962355.39</v>
      </c>
      <c r="P1605" s="53">
        <v>0</v>
      </c>
      <c r="Q1605" s="53">
        <v>0</v>
      </c>
      <c r="R1605" s="53">
        <v>0</v>
      </c>
      <c r="S1605" s="3" t="s">
        <v>391</v>
      </c>
      <c r="T1605" s="3" t="s">
        <v>31</v>
      </c>
      <c r="U1605" s="3" t="s">
        <v>32</v>
      </c>
      <c r="V1605" s="3" t="s">
        <v>31</v>
      </c>
      <c r="W1605" s="3" t="s">
        <v>33</v>
      </c>
      <c r="X1605" s="3" t="s">
        <v>34</v>
      </c>
      <c r="Y1605" s="3" t="s">
        <v>35</v>
      </c>
      <c r="Z1605" s="54">
        <v>45709</v>
      </c>
      <c r="AA1605" s="54">
        <v>46112</v>
      </c>
      <c r="AB1605" s="3" t="s">
        <v>36</v>
      </c>
      <c r="AC1605" s="53">
        <v>2200000</v>
      </c>
      <c r="AD1605" s="3" t="s">
        <v>32</v>
      </c>
      <c r="AE1605" s="3" t="s">
        <v>45</v>
      </c>
    </row>
    <row r="1606" spans="1:31" x14ac:dyDescent="0.3">
      <c r="A1606" s="3" t="s">
        <v>3372</v>
      </c>
      <c r="B1606" s="3" t="s">
        <v>3373</v>
      </c>
      <c r="C1606" s="3" t="s">
        <v>1854</v>
      </c>
      <c r="D1606" s="53">
        <v>2700000</v>
      </c>
      <c r="E1606" s="53">
        <v>2700000</v>
      </c>
      <c r="F1606" s="53">
        <v>770686.53</v>
      </c>
      <c r="G1606" s="53">
        <v>0</v>
      </c>
      <c r="H1606" s="53">
        <v>0</v>
      </c>
      <c r="I1606" s="53">
        <v>1512710.94</v>
      </c>
      <c r="J1606" s="53">
        <v>56.026331111111112</v>
      </c>
      <c r="K1606" s="53">
        <v>0</v>
      </c>
      <c r="L1606" s="53">
        <v>0</v>
      </c>
      <c r="M1606" s="53">
        <v>1512710.94</v>
      </c>
      <c r="N1606" s="53">
        <v>0</v>
      </c>
      <c r="O1606" s="53">
        <v>2283397.4700000002</v>
      </c>
      <c r="P1606" s="53">
        <v>0</v>
      </c>
      <c r="Q1606" s="53">
        <v>0</v>
      </c>
      <c r="R1606" s="53">
        <v>0</v>
      </c>
      <c r="S1606" s="3" t="s">
        <v>72</v>
      </c>
      <c r="T1606" s="3" t="s">
        <v>41</v>
      </c>
      <c r="U1606" s="3" t="s">
        <v>42</v>
      </c>
      <c r="V1606" s="3" t="s">
        <v>41</v>
      </c>
      <c r="W1606" s="3" t="s">
        <v>33</v>
      </c>
      <c r="X1606" s="3" t="s">
        <v>43</v>
      </c>
      <c r="Y1606" s="3" t="s">
        <v>35</v>
      </c>
      <c r="Z1606" s="54">
        <v>45712</v>
      </c>
      <c r="AA1606" s="54">
        <v>46081</v>
      </c>
      <c r="AB1606" s="3" t="s">
        <v>36</v>
      </c>
      <c r="AC1606" s="53">
        <v>2700000</v>
      </c>
      <c r="AD1606" s="3" t="s">
        <v>42</v>
      </c>
      <c r="AE1606" s="3" t="s">
        <v>45</v>
      </c>
    </row>
    <row r="1607" spans="1:31" x14ac:dyDescent="0.3">
      <c r="A1607" s="3" t="s">
        <v>3374</v>
      </c>
      <c r="B1607" s="3" t="s">
        <v>3375</v>
      </c>
      <c r="C1607" s="3" t="s">
        <v>1853</v>
      </c>
      <c r="D1607" s="53">
        <v>2600000</v>
      </c>
      <c r="E1607" s="53">
        <v>2600000</v>
      </c>
      <c r="F1607" s="53">
        <v>0</v>
      </c>
      <c r="G1607" s="53">
        <v>0</v>
      </c>
      <c r="H1607" s="53">
        <v>0</v>
      </c>
      <c r="I1607" s="53">
        <v>2043337.41</v>
      </c>
      <c r="J1607" s="53">
        <v>78.589900384615376</v>
      </c>
      <c r="K1607" s="53">
        <v>0</v>
      </c>
      <c r="L1607" s="53">
        <v>0</v>
      </c>
      <c r="M1607" s="53">
        <v>1361111.56</v>
      </c>
      <c r="N1607" s="53">
        <v>682225.85</v>
      </c>
      <c r="O1607" s="53">
        <v>2043337.41</v>
      </c>
      <c r="P1607" s="53">
        <v>0</v>
      </c>
      <c r="Q1607" s="53">
        <v>0</v>
      </c>
      <c r="R1607" s="53">
        <v>0</v>
      </c>
      <c r="S1607" s="3" t="s">
        <v>391</v>
      </c>
      <c r="T1607" s="3" t="s">
        <v>31</v>
      </c>
      <c r="U1607" s="3" t="s">
        <v>32</v>
      </c>
      <c r="V1607" s="3" t="s">
        <v>31</v>
      </c>
      <c r="W1607" s="3" t="s">
        <v>33</v>
      </c>
      <c r="X1607" s="3" t="s">
        <v>34</v>
      </c>
      <c r="Y1607" s="3" t="s">
        <v>35</v>
      </c>
      <c r="Z1607" s="54">
        <v>45712</v>
      </c>
      <c r="AA1607" s="54">
        <v>46112</v>
      </c>
      <c r="AB1607" s="3" t="s">
        <v>36</v>
      </c>
      <c r="AC1607" s="53">
        <v>2600000</v>
      </c>
      <c r="AD1607" s="3" t="s">
        <v>32</v>
      </c>
      <c r="AE1607" s="3" t="s">
        <v>45</v>
      </c>
    </row>
    <row r="1608" spans="1:31" x14ac:dyDescent="0.3">
      <c r="A1608" s="3" t="s">
        <v>3384</v>
      </c>
      <c r="B1608" s="3" t="s">
        <v>3385</v>
      </c>
      <c r="C1608" s="3" t="s">
        <v>1855</v>
      </c>
      <c r="D1608" s="53">
        <v>1372500</v>
      </c>
      <c r="E1608" s="53">
        <v>1372500</v>
      </c>
      <c r="F1608" s="53">
        <v>0</v>
      </c>
      <c r="G1608" s="53">
        <v>0</v>
      </c>
      <c r="H1608" s="53">
        <v>0</v>
      </c>
      <c r="I1608" s="53">
        <v>0</v>
      </c>
      <c r="J1608" s="53">
        <v>0</v>
      </c>
      <c r="K1608" s="53">
        <v>0</v>
      </c>
      <c r="L1608" s="53">
        <v>0</v>
      </c>
      <c r="M1608" s="53">
        <v>0</v>
      </c>
      <c r="N1608" s="53">
        <v>0</v>
      </c>
      <c r="O1608" s="53">
        <v>0</v>
      </c>
      <c r="P1608" s="53">
        <v>0</v>
      </c>
      <c r="Q1608" s="53">
        <v>0</v>
      </c>
      <c r="R1608" s="53">
        <v>0</v>
      </c>
      <c r="S1608" s="3" t="s">
        <v>286</v>
      </c>
      <c r="T1608" s="3" t="s">
        <v>57</v>
      </c>
      <c r="U1608" s="3" t="s">
        <v>58</v>
      </c>
      <c r="V1608" s="3" t="s">
        <v>57</v>
      </c>
      <c r="W1608" s="3" t="s">
        <v>33</v>
      </c>
      <c r="X1608" s="3" t="s">
        <v>59</v>
      </c>
      <c r="Y1608" s="3" t="s">
        <v>83</v>
      </c>
      <c r="Z1608" s="54">
        <v>45713</v>
      </c>
      <c r="AA1608" s="54">
        <v>46112</v>
      </c>
      <c r="AB1608" s="3" t="s">
        <v>36</v>
      </c>
      <c r="AC1608" s="53">
        <v>1372500</v>
      </c>
      <c r="AD1608" s="3" t="s">
        <v>58</v>
      </c>
      <c r="AE1608" s="3" t="s">
        <v>45</v>
      </c>
    </row>
    <row r="1609" spans="1:31" x14ac:dyDescent="0.3">
      <c r="A1609" s="3" t="s">
        <v>3386</v>
      </c>
      <c r="B1609" s="3" t="s">
        <v>3387</v>
      </c>
      <c r="C1609" s="3" t="s">
        <v>1855</v>
      </c>
      <c r="D1609" s="53">
        <v>1350000</v>
      </c>
      <c r="E1609" s="53">
        <v>1350000</v>
      </c>
      <c r="F1609" s="53">
        <v>0</v>
      </c>
      <c r="G1609" s="53">
        <v>0</v>
      </c>
      <c r="H1609" s="53">
        <v>0</v>
      </c>
      <c r="I1609" s="53">
        <v>0</v>
      </c>
      <c r="J1609" s="53">
        <v>0</v>
      </c>
      <c r="K1609" s="53">
        <v>0</v>
      </c>
      <c r="L1609" s="53">
        <v>0</v>
      </c>
      <c r="M1609" s="53">
        <v>0</v>
      </c>
      <c r="N1609" s="53">
        <v>0</v>
      </c>
      <c r="O1609" s="53">
        <v>0</v>
      </c>
      <c r="P1609" s="53">
        <v>0</v>
      </c>
      <c r="Q1609" s="53">
        <v>0</v>
      </c>
      <c r="R1609" s="53">
        <v>0</v>
      </c>
      <c r="S1609" s="3" t="s">
        <v>286</v>
      </c>
      <c r="T1609" s="3" t="s">
        <v>57</v>
      </c>
      <c r="U1609" s="3" t="s">
        <v>58</v>
      </c>
      <c r="V1609" s="3" t="s">
        <v>57</v>
      </c>
      <c r="W1609" s="3" t="s">
        <v>33</v>
      </c>
      <c r="X1609" s="3" t="s">
        <v>59</v>
      </c>
      <c r="Y1609" s="3" t="s">
        <v>83</v>
      </c>
      <c r="Z1609" s="54">
        <v>45713</v>
      </c>
      <c r="AA1609" s="54">
        <v>46112</v>
      </c>
      <c r="AB1609" s="3" t="s">
        <v>36</v>
      </c>
      <c r="AC1609" s="53">
        <v>1350000</v>
      </c>
      <c r="AD1609" s="3" t="s">
        <v>58</v>
      </c>
      <c r="AE1609" s="3" t="s">
        <v>45</v>
      </c>
    </row>
    <row r="1610" spans="1:31" x14ac:dyDescent="0.3">
      <c r="A1610" s="3" t="s">
        <v>3388</v>
      </c>
      <c r="B1610" s="3" t="s">
        <v>3389</v>
      </c>
      <c r="C1610" s="3" t="s">
        <v>1853</v>
      </c>
      <c r="D1610" s="53">
        <v>1200000</v>
      </c>
      <c r="E1610" s="53">
        <v>1200000</v>
      </c>
      <c r="F1610" s="53">
        <v>48997.82</v>
      </c>
      <c r="G1610" s="53">
        <v>0</v>
      </c>
      <c r="H1610" s="53">
        <v>0</v>
      </c>
      <c r="I1610" s="53">
        <v>1078096.73</v>
      </c>
      <c r="J1610" s="53">
        <v>89.84139416666666</v>
      </c>
      <c r="K1610" s="53">
        <v>0</v>
      </c>
      <c r="L1610" s="53">
        <v>0</v>
      </c>
      <c r="M1610" s="53">
        <v>1078096.73</v>
      </c>
      <c r="N1610" s="53">
        <v>0</v>
      </c>
      <c r="O1610" s="53">
        <v>1127094.55</v>
      </c>
      <c r="P1610" s="53">
        <v>0</v>
      </c>
      <c r="Q1610" s="53">
        <v>0</v>
      </c>
      <c r="R1610" s="53">
        <v>0</v>
      </c>
      <c r="S1610" s="3" t="s">
        <v>391</v>
      </c>
      <c r="T1610" s="3" t="s">
        <v>31</v>
      </c>
      <c r="U1610" s="3" t="s">
        <v>32</v>
      </c>
      <c r="V1610" s="3" t="s">
        <v>31</v>
      </c>
      <c r="W1610" s="3" t="s">
        <v>33</v>
      </c>
      <c r="X1610" s="3" t="s">
        <v>34</v>
      </c>
      <c r="Y1610" s="3" t="s">
        <v>35</v>
      </c>
      <c r="Z1610" s="54">
        <v>45713</v>
      </c>
      <c r="AA1610" s="54">
        <v>46112</v>
      </c>
      <c r="AB1610" s="3" t="s">
        <v>36</v>
      </c>
      <c r="AC1610" s="53">
        <v>1200000</v>
      </c>
      <c r="AD1610" s="3" t="s">
        <v>32</v>
      </c>
      <c r="AE1610" s="3" t="s">
        <v>45</v>
      </c>
    </row>
    <row r="1611" spans="1:31" x14ac:dyDescent="0.3">
      <c r="A1611" s="3" t="s">
        <v>3380</v>
      </c>
      <c r="B1611" s="3" t="s">
        <v>3381</v>
      </c>
      <c r="C1611" s="3" t="s">
        <v>1854</v>
      </c>
      <c r="D1611" s="53">
        <v>2300000</v>
      </c>
      <c r="E1611" s="53">
        <v>2300000</v>
      </c>
      <c r="F1611" s="53">
        <v>53898.77</v>
      </c>
      <c r="G1611" s="53">
        <v>0</v>
      </c>
      <c r="H1611" s="53">
        <v>0</v>
      </c>
      <c r="I1611" s="53">
        <v>990631.93</v>
      </c>
      <c r="J1611" s="53">
        <v>43.070953478260869</v>
      </c>
      <c r="K1611" s="53">
        <v>0</v>
      </c>
      <c r="L1611" s="53">
        <v>0</v>
      </c>
      <c r="M1611" s="53">
        <v>920350</v>
      </c>
      <c r="N1611" s="53">
        <v>70281.929999999993</v>
      </c>
      <c r="O1611" s="53">
        <v>1044530.7</v>
      </c>
      <c r="P1611" s="53">
        <v>0</v>
      </c>
      <c r="Q1611" s="53">
        <v>0</v>
      </c>
      <c r="R1611" s="53">
        <v>0</v>
      </c>
      <c r="S1611" s="3" t="s">
        <v>72</v>
      </c>
      <c r="T1611" s="3" t="s">
        <v>41</v>
      </c>
      <c r="U1611" s="3" t="s">
        <v>42</v>
      </c>
      <c r="V1611" s="3" t="s">
        <v>41</v>
      </c>
      <c r="W1611" s="3" t="s">
        <v>33</v>
      </c>
      <c r="X1611" s="3" t="s">
        <v>43</v>
      </c>
      <c r="Y1611" s="3" t="s">
        <v>35</v>
      </c>
      <c r="Z1611" s="54">
        <v>45714</v>
      </c>
      <c r="AA1611" s="54">
        <v>46081</v>
      </c>
      <c r="AB1611" s="3" t="s">
        <v>36</v>
      </c>
      <c r="AC1611" s="53">
        <v>2300000</v>
      </c>
      <c r="AD1611" s="3" t="s">
        <v>42</v>
      </c>
      <c r="AE1611" s="3" t="s">
        <v>45</v>
      </c>
    </row>
    <row r="1612" spans="1:31" x14ac:dyDescent="0.3">
      <c r="A1612" s="3" t="s">
        <v>3378</v>
      </c>
      <c r="B1612" s="3" t="s">
        <v>3379</v>
      </c>
      <c r="C1612" s="3" t="s">
        <v>1854</v>
      </c>
      <c r="D1612" s="53">
        <v>2100000</v>
      </c>
      <c r="E1612" s="53">
        <v>2100000</v>
      </c>
      <c r="F1612" s="53">
        <v>0</v>
      </c>
      <c r="G1612" s="53">
        <v>0</v>
      </c>
      <c r="H1612" s="53">
        <v>0</v>
      </c>
      <c r="I1612" s="53">
        <v>0</v>
      </c>
      <c r="J1612" s="53">
        <v>0</v>
      </c>
      <c r="K1612" s="53">
        <v>0</v>
      </c>
      <c r="L1612" s="53">
        <v>0</v>
      </c>
      <c r="M1612" s="53">
        <v>0</v>
      </c>
      <c r="N1612" s="53">
        <v>0</v>
      </c>
      <c r="O1612" s="53">
        <v>0</v>
      </c>
      <c r="P1612" s="53">
        <v>0</v>
      </c>
      <c r="Q1612" s="53">
        <v>0</v>
      </c>
      <c r="R1612" s="53">
        <v>0</v>
      </c>
      <c r="S1612" s="3" t="s">
        <v>72</v>
      </c>
      <c r="T1612" s="3" t="s">
        <v>41</v>
      </c>
      <c r="U1612" s="3" t="s">
        <v>42</v>
      </c>
      <c r="V1612" s="3" t="s">
        <v>41</v>
      </c>
      <c r="W1612" s="3" t="s">
        <v>33</v>
      </c>
      <c r="X1612" s="3" t="s">
        <v>43</v>
      </c>
      <c r="Y1612" s="3" t="s">
        <v>83</v>
      </c>
      <c r="Z1612" s="54">
        <v>45714</v>
      </c>
      <c r="AA1612" s="54">
        <v>46081</v>
      </c>
      <c r="AB1612" s="3" t="s">
        <v>36</v>
      </c>
      <c r="AC1612" s="53">
        <v>2100000</v>
      </c>
      <c r="AD1612" s="3" t="s">
        <v>42</v>
      </c>
      <c r="AE1612" s="3" t="s">
        <v>45</v>
      </c>
    </row>
    <row r="1613" spans="1:31" x14ac:dyDescent="0.3">
      <c r="A1613" s="3" t="s">
        <v>3382</v>
      </c>
      <c r="B1613" s="3" t="s">
        <v>3383</v>
      </c>
      <c r="C1613" s="3" t="s">
        <v>1854</v>
      </c>
      <c r="D1613" s="53">
        <v>1200000</v>
      </c>
      <c r="E1613" s="53">
        <v>1200000</v>
      </c>
      <c r="F1613" s="53">
        <v>0</v>
      </c>
      <c r="G1613" s="53">
        <v>0</v>
      </c>
      <c r="H1613" s="53">
        <v>0</v>
      </c>
      <c r="I1613" s="53">
        <v>0</v>
      </c>
      <c r="J1613" s="53">
        <v>0</v>
      </c>
      <c r="K1613" s="53">
        <v>0</v>
      </c>
      <c r="L1613" s="53">
        <v>0</v>
      </c>
      <c r="M1613" s="53">
        <v>0</v>
      </c>
      <c r="N1613" s="53">
        <v>0</v>
      </c>
      <c r="O1613" s="53">
        <v>0</v>
      </c>
      <c r="P1613" s="53">
        <v>0</v>
      </c>
      <c r="Q1613" s="53">
        <v>0</v>
      </c>
      <c r="R1613" s="53">
        <v>0</v>
      </c>
      <c r="S1613" s="3" t="s">
        <v>72</v>
      </c>
      <c r="T1613" s="3" t="s">
        <v>41</v>
      </c>
      <c r="U1613" s="3" t="s">
        <v>42</v>
      </c>
      <c r="V1613" s="3" t="s">
        <v>41</v>
      </c>
      <c r="W1613" s="3" t="s">
        <v>33</v>
      </c>
      <c r="X1613" s="3" t="s">
        <v>43</v>
      </c>
      <c r="Y1613" s="3" t="s">
        <v>83</v>
      </c>
      <c r="Z1613" s="54">
        <v>45714</v>
      </c>
      <c r="AA1613" s="54">
        <v>46081</v>
      </c>
      <c r="AB1613" s="3" t="s">
        <v>36</v>
      </c>
      <c r="AC1613" s="53">
        <v>1200000</v>
      </c>
      <c r="AD1613" s="3" t="s">
        <v>42</v>
      </c>
      <c r="AE1613" s="3" t="s">
        <v>45</v>
      </c>
    </row>
    <row r="1614" spans="1:31" x14ac:dyDescent="0.3">
      <c r="A1614" s="3" t="s">
        <v>3392</v>
      </c>
      <c r="B1614" s="3" t="s">
        <v>3393</v>
      </c>
      <c r="C1614" s="3" t="s">
        <v>1856</v>
      </c>
      <c r="D1614" s="53">
        <v>3000000</v>
      </c>
      <c r="E1614" s="53">
        <v>3000000</v>
      </c>
      <c r="F1614" s="53">
        <v>0</v>
      </c>
      <c r="G1614" s="53">
        <v>28071.7</v>
      </c>
      <c r="H1614" s="53">
        <v>28071.7</v>
      </c>
      <c r="I1614" s="53">
        <v>2996280.79</v>
      </c>
      <c r="J1614" s="53">
        <v>99.876026333333328</v>
      </c>
      <c r="K1614" s="53">
        <v>0</v>
      </c>
      <c r="L1614" s="53">
        <v>0</v>
      </c>
      <c r="M1614" s="53">
        <v>2929956.15</v>
      </c>
      <c r="N1614" s="53">
        <v>38252.94</v>
      </c>
      <c r="O1614" s="53">
        <v>2996280.79</v>
      </c>
      <c r="P1614" s="53">
        <v>0</v>
      </c>
      <c r="Q1614" s="53">
        <v>0</v>
      </c>
      <c r="R1614" s="53">
        <v>0</v>
      </c>
      <c r="S1614" s="3" t="s">
        <v>3017</v>
      </c>
      <c r="T1614" s="3" t="s">
        <v>76</v>
      </c>
      <c r="U1614" s="3" t="s">
        <v>77</v>
      </c>
      <c r="V1614" s="3" t="s">
        <v>76</v>
      </c>
      <c r="W1614" s="3" t="s">
        <v>33</v>
      </c>
      <c r="X1614" s="3" t="s">
        <v>78</v>
      </c>
      <c r="Y1614" s="3" t="s">
        <v>86</v>
      </c>
      <c r="Z1614" s="54">
        <v>45715</v>
      </c>
      <c r="AA1614" s="54">
        <v>46203</v>
      </c>
      <c r="AB1614" s="3" t="s">
        <v>36</v>
      </c>
      <c r="AC1614" s="53">
        <v>3000000</v>
      </c>
      <c r="AD1614" s="3" t="s">
        <v>77</v>
      </c>
      <c r="AE1614" s="3" t="s">
        <v>45</v>
      </c>
    </row>
    <row r="1615" spans="1:31" x14ac:dyDescent="0.3">
      <c r="A1615" s="3" t="s">
        <v>3394</v>
      </c>
      <c r="B1615" s="3" t="s">
        <v>3395</v>
      </c>
      <c r="C1615" s="3" t="s">
        <v>1856</v>
      </c>
      <c r="D1615" s="53">
        <v>600000</v>
      </c>
      <c r="E1615" s="53">
        <v>600000</v>
      </c>
      <c r="F1615" s="53">
        <v>0</v>
      </c>
      <c r="G1615" s="53">
        <v>20000</v>
      </c>
      <c r="H1615" s="53">
        <v>20000</v>
      </c>
      <c r="I1615" s="53">
        <v>587037.69999999995</v>
      </c>
      <c r="J1615" s="53">
        <v>97.839616666666657</v>
      </c>
      <c r="K1615" s="53">
        <v>0</v>
      </c>
      <c r="L1615" s="53">
        <v>0</v>
      </c>
      <c r="M1615" s="53">
        <v>567037.69999999995</v>
      </c>
      <c r="N1615" s="53">
        <v>0</v>
      </c>
      <c r="O1615" s="53">
        <v>587037.69999999995</v>
      </c>
      <c r="P1615" s="53">
        <v>0</v>
      </c>
      <c r="Q1615" s="53">
        <v>0</v>
      </c>
      <c r="R1615" s="53">
        <v>0</v>
      </c>
      <c r="S1615" s="3" t="s">
        <v>3017</v>
      </c>
      <c r="T1615" s="3" t="s">
        <v>76</v>
      </c>
      <c r="U1615" s="3" t="s">
        <v>77</v>
      </c>
      <c r="V1615" s="3" t="s">
        <v>76</v>
      </c>
      <c r="W1615" s="3" t="s">
        <v>33</v>
      </c>
      <c r="X1615" s="3" t="s">
        <v>78</v>
      </c>
      <c r="Y1615" s="3" t="s">
        <v>44</v>
      </c>
      <c r="Z1615" s="54">
        <v>45715</v>
      </c>
      <c r="AA1615" s="54">
        <v>46203</v>
      </c>
      <c r="AB1615" s="3" t="s">
        <v>36</v>
      </c>
      <c r="AC1615" s="53">
        <v>600000</v>
      </c>
      <c r="AD1615" s="3" t="s">
        <v>77</v>
      </c>
      <c r="AE1615" s="3" t="s">
        <v>45</v>
      </c>
    </row>
    <row r="1616" spans="1:31" x14ac:dyDescent="0.3">
      <c r="A1616" s="3" t="s">
        <v>3396</v>
      </c>
      <c r="B1616" s="3" t="s">
        <v>3397</v>
      </c>
      <c r="C1616" s="3" t="s">
        <v>1857</v>
      </c>
      <c r="D1616" s="53">
        <v>3130000</v>
      </c>
      <c r="E1616" s="53">
        <v>3130000</v>
      </c>
      <c r="F1616" s="53">
        <v>0</v>
      </c>
      <c r="G1616" s="53">
        <v>0</v>
      </c>
      <c r="H1616" s="53">
        <v>0</v>
      </c>
      <c r="I1616" s="53">
        <v>0</v>
      </c>
      <c r="J1616" s="53">
        <v>0</v>
      </c>
      <c r="K1616" s="53">
        <v>0</v>
      </c>
      <c r="L1616" s="53">
        <v>0</v>
      </c>
      <c r="M1616" s="53">
        <v>0</v>
      </c>
      <c r="N1616" s="53">
        <v>0</v>
      </c>
      <c r="O1616" s="53">
        <v>0</v>
      </c>
      <c r="P1616" s="53">
        <v>0</v>
      </c>
      <c r="Q1616" s="53">
        <v>0</v>
      </c>
      <c r="R1616" s="53">
        <v>0</v>
      </c>
      <c r="S1616" s="3" t="s">
        <v>2156</v>
      </c>
      <c r="T1616" s="3" t="s">
        <v>100</v>
      </c>
      <c r="U1616" s="3" t="s">
        <v>101</v>
      </c>
      <c r="V1616" s="3" t="s">
        <v>100</v>
      </c>
      <c r="W1616" s="3" t="s">
        <v>33</v>
      </c>
      <c r="X1616" s="3" t="s">
        <v>102</v>
      </c>
      <c r="Y1616" s="3" t="s">
        <v>83</v>
      </c>
      <c r="Z1616" s="54">
        <v>45715</v>
      </c>
      <c r="AA1616" s="54">
        <v>46022</v>
      </c>
      <c r="AB1616" s="3" t="s">
        <v>36</v>
      </c>
      <c r="AC1616" s="53">
        <v>3130000</v>
      </c>
      <c r="AD1616" s="3" t="s">
        <v>101</v>
      </c>
      <c r="AE1616" s="3" t="s">
        <v>45</v>
      </c>
    </row>
    <row r="1617" spans="1:31" x14ac:dyDescent="0.3">
      <c r="A1617" s="3" t="s">
        <v>3408</v>
      </c>
      <c r="B1617" s="3" t="s">
        <v>3409</v>
      </c>
      <c r="C1617" s="3" t="s">
        <v>1856</v>
      </c>
      <c r="D1617" s="53">
        <v>2600000</v>
      </c>
      <c r="E1617" s="53">
        <v>2600000</v>
      </c>
      <c r="F1617" s="53">
        <v>0</v>
      </c>
      <c r="G1617" s="53">
        <v>0</v>
      </c>
      <c r="H1617" s="53">
        <v>0</v>
      </c>
      <c r="I1617" s="53">
        <v>0</v>
      </c>
      <c r="J1617" s="53">
        <v>0</v>
      </c>
      <c r="K1617" s="53">
        <v>0</v>
      </c>
      <c r="L1617" s="53">
        <v>0</v>
      </c>
      <c r="M1617" s="53">
        <v>0</v>
      </c>
      <c r="N1617" s="53">
        <v>0</v>
      </c>
      <c r="O1617" s="53">
        <v>0</v>
      </c>
      <c r="P1617" s="53">
        <v>0</v>
      </c>
      <c r="Q1617" s="53">
        <v>0</v>
      </c>
      <c r="R1617" s="53">
        <v>0</v>
      </c>
      <c r="S1617" s="3" t="s">
        <v>3017</v>
      </c>
      <c r="T1617" s="3" t="s">
        <v>76</v>
      </c>
      <c r="U1617" s="3" t="s">
        <v>77</v>
      </c>
      <c r="V1617" s="3" t="s">
        <v>76</v>
      </c>
      <c r="W1617" s="3" t="s">
        <v>33</v>
      </c>
      <c r="X1617" s="3" t="s">
        <v>78</v>
      </c>
      <c r="Y1617" s="3" t="s">
        <v>83</v>
      </c>
      <c r="Z1617" s="54">
        <v>45715</v>
      </c>
      <c r="AA1617" s="54">
        <v>46203</v>
      </c>
      <c r="AB1617" s="3" t="s">
        <v>36</v>
      </c>
      <c r="AC1617" s="53">
        <v>2600000</v>
      </c>
      <c r="AD1617" s="3" t="s">
        <v>77</v>
      </c>
      <c r="AE1617" s="3" t="s">
        <v>45</v>
      </c>
    </row>
    <row r="1618" spans="1:31" x14ac:dyDescent="0.3">
      <c r="A1618" s="3" t="s">
        <v>3400</v>
      </c>
      <c r="B1618" s="3" t="s">
        <v>3401</v>
      </c>
      <c r="C1618" s="3" t="s">
        <v>1860</v>
      </c>
      <c r="D1618" s="53">
        <v>11500000</v>
      </c>
      <c r="E1618" s="53">
        <v>11500000</v>
      </c>
      <c r="F1618" s="53">
        <v>5558572.5899999999</v>
      </c>
      <c r="G1618" s="53">
        <v>0</v>
      </c>
      <c r="H1618" s="53">
        <v>0</v>
      </c>
      <c r="I1618" s="53">
        <v>2949002.75</v>
      </c>
      <c r="J1618" s="53">
        <v>25.643502173913042</v>
      </c>
      <c r="K1618" s="53">
        <v>0</v>
      </c>
      <c r="L1618" s="53">
        <v>0</v>
      </c>
      <c r="M1618" s="53">
        <v>2860800.59</v>
      </c>
      <c r="N1618" s="53">
        <v>88202.16</v>
      </c>
      <c r="O1618" s="53">
        <v>8507575.3399999999</v>
      </c>
      <c r="P1618" s="53">
        <v>0</v>
      </c>
      <c r="Q1618" s="53">
        <v>0</v>
      </c>
      <c r="R1618" s="53">
        <v>0</v>
      </c>
      <c r="S1618" s="3" t="s">
        <v>111</v>
      </c>
      <c r="T1618" s="3" t="s">
        <v>112</v>
      </c>
      <c r="U1618" s="3" t="s">
        <v>113</v>
      </c>
      <c r="V1618" s="3" t="s">
        <v>112</v>
      </c>
      <c r="W1618" s="3" t="s">
        <v>33</v>
      </c>
      <c r="X1618" s="3" t="s">
        <v>114</v>
      </c>
      <c r="Y1618" s="3" t="s">
        <v>35</v>
      </c>
      <c r="Z1618" s="54">
        <v>45715</v>
      </c>
      <c r="AA1618" s="54">
        <v>46112</v>
      </c>
      <c r="AB1618" s="3" t="s">
        <v>36</v>
      </c>
      <c r="AC1618" s="53">
        <v>11500000</v>
      </c>
      <c r="AD1618" s="3" t="s">
        <v>113</v>
      </c>
      <c r="AE1618" s="3" t="s">
        <v>45</v>
      </c>
    </row>
    <row r="1619" spans="1:31" x14ac:dyDescent="0.3">
      <c r="A1619" s="3" t="s">
        <v>3402</v>
      </c>
      <c r="B1619" s="3" t="s">
        <v>3403</v>
      </c>
      <c r="C1619" s="3" t="s">
        <v>1856</v>
      </c>
      <c r="D1619" s="53">
        <v>2200000</v>
      </c>
      <c r="E1619" s="53">
        <v>2200000</v>
      </c>
      <c r="F1619" s="53">
        <v>0</v>
      </c>
      <c r="G1619" s="53">
        <v>0</v>
      </c>
      <c r="H1619" s="53">
        <v>0</v>
      </c>
      <c r="I1619" s="53">
        <v>0</v>
      </c>
      <c r="J1619" s="53">
        <v>0</v>
      </c>
      <c r="K1619" s="53">
        <v>0</v>
      </c>
      <c r="L1619" s="53">
        <v>0</v>
      </c>
      <c r="M1619" s="53">
        <v>0</v>
      </c>
      <c r="N1619" s="53">
        <v>0</v>
      </c>
      <c r="O1619" s="53">
        <v>0</v>
      </c>
      <c r="P1619" s="53">
        <v>0</v>
      </c>
      <c r="Q1619" s="53">
        <v>0</v>
      </c>
      <c r="R1619" s="53">
        <v>0</v>
      </c>
      <c r="S1619" s="3" t="s">
        <v>3017</v>
      </c>
      <c r="T1619" s="3" t="s">
        <v>76</v>
      </c>
      <c r="U1619" s="3" t="s">
        <v>77</v>
      </c>
      <c r="V1619" s="3" t="s">
        <v>76</v>
      </c>
      <c r="W1619" s="3" t="s">
        <v>33</v>
      </c>
      <c r="X1619" s="3" t="s">
        <v>78</v>
      </c>
      <c r="Y1619" s="3" t="s">
        <v>83</v>
      </c>
      <c r="Z1619" s="54">
        <v>45715</v>
      </c>
      <c r="AA1619" s="54">
        <v>46203</v>
      </c>
      <c r="AB1619" s="3" t="s">
        <v>36</v>
      </c>
      <c r="AC1619" s="53">
        <v>2200000</v>
      </c>
      <c r="AD1619" s="3" t="s">
        <v>77</v>
      </c>
      <c r="AE1619" s="3" t="s">
        <v>45</v>
      </c>
    </row>
    <row r="1620" spans="1:31" x14ac:dyDescent="0.3">
      <c r="A1620" s="3" t="s">
        <v>3398</v>
      </c>
      <c r="B1620" s="3" t="s">
        <v>3399</v>
      </c>
      <c r="C1620" s="3" t="s">
        <v>1853</v>
      </c>
      <c r="D1620" s="53">
        <v>10000000</v>
      </c>
      <c r="E1620" s="53">
        <v>10000000</v>
      </c>
      <c r="F1620" s="53">
        <v>198975.92</v>
      </c>
      <c r="G1620" s="53">
        <v>0</v>
      </c>
      <c r="H1620" s="53">
        <v>0</v>
      </c>
      <c r="I1620" s="53">
        <v>6401481.1900000004</v>
      </c>
      <c r="J1620" s="53">
        <v>64.014811899999998</v>
      </c>
      <c r="K1620" s="53">
        <v>0</v>
      </c>
      <c r="L1620" s="53">
        <v>0</v>
      </c>
      <c r="M1620" s="53">
        <v>4721754</v>
      </c>
      <c r="N1620" s="53">
        <v>1679727.19</v>
      </c>
      <c r="O1620" s="53">
        <v>6600457.1100000003</v>
      </c>
      <c r="P1620" s="53">
        <v>0</v>
      </c>
      <c r="Q1620" s="53">
        <v>0</v>
      </c>
      <c r="R1620" s="53">
        <v>0</v>
      </c>
      <c r="S1620" s="3" t="s">
        <v>391</v>
      </c>
      <c r="T1620" s="3" t="s">
        <v>31</v>
      </c>
      <c r="U1620" s="3" t="s">
        <v>32</v>
      </c>
      <c r="V1620" s="3" t="s">
        <v>31</v>
      </c>
      <c r="W1620" s="3" t="s">
        <v>33</v>
      </c>
      <c r="X1620" s="3" t="s">
        <v>34</v>
      </c>
      <c r="Y1620" s="3" t="s">
        <v>35</v>
      </c>
      <c r="Z1620" s="54">
        <v>45715</v>
      </c>
      <c r="AA1620" s="54">
        <v>46112</v>
      </c>
      <c r="AB1620" s="3" t="s">
        <v>36</v>
      </c>
      <c r="AC1620" s="53">
        <v>10000000</v>
      </c>
      <c r="AD1620" s="3" t="s">
        <v>32</v>
      </c>
      <c r="AE1620" s="3" t="s">
        <v>45</v>
      </c>
    </row>
    <row r="1621" spans="1:31" x14ac:dyDescent="0.3">
      <c r="A1621" s="3" t="s">
        <v>3404</v>
      </c>
      <c r="B1621" s="3" t="s">
        <v>3405</v>
      </c>
      <c r="C1621" s="3" t="s">
        <v>1856</v>
      </c>
      <c r="D1621" s="53">
        <v>1700000</v>
      </c>
      <c r="E1621" s="53">
        <v>1700000</v>
      </c>
      <c r="F1621" s="53">
        <v>0</v>
      </c>
      <c r="G1621" s="53">
        <v>0</v>
      </c>
      <c r="H1621" s="53">
        <v>0</v>
      </c>
      <c r="I1621" s="53">
        <v>0</v>
      </c>
      <c r="J1621" s="53">
        <v>0</v>
      </c>
      <c r="K1621" s="53">
        <v>0</v>
      </c>
      <c r="L1621" s="53">
        <v>0</v>
      </c>
      <c r="M1621" s="53">
        <v>0</v>
      </c>
      <c r="N1621" s="53">
        <v>0</v>
      </c>
      <c r="O1621" s="53">
        <v>0</v>
      </c>
      <c r="P1621" s="53">
        <v>0</v>
      </c>
      <c r="Q1621" s="53">
        <v>0</v>
      </c>
      <c r="R1621" s="53">
        <v>0</v>
      </c>
      <c r="S1621" s="3" t="s">
        <v>3017</v>
      </c>
      <c r="T1621" s="3" t="s">
        <v>76</v>
      </c>
      <c r="U1621" s="3" t="s">
        <v>77</v>
      </c>
      <c r="V1621" s="3" t="s">
        <v>76</v>
      </c>
      <c r="W1621" s="3" t="s">
        <v>33</v>
      </c>
      <c r="X1621" s="3" t="s">
        <v>78</v>
      </c>
      <c r="Y1621" s="3" t="s">
        <v>83</v>
      </c>
      <c r="Z1621" s="54">
        <v>45715</v>
      </c>
      <c r="AA1621" s="54">
        <v>46203</v>
      </c>
      <c r="AB1621" s="3" t="s">
        <v>36</v>
      </c>
      <c r="AC1621" s="53">
        <v>1700000</v>
      </c>
      <c r="AD1621" s="3" t="s">
        <v>77</v>
      </c>
      <c r="AE1621" s="3" t="s">
        <v>45</v>
      </c>
    </row>
    <row r="1622" spans="1:31" x14ac:dyDescent="0.3">
      <c r="A1622" s="3" t="s">
        <v>3406</v>
      </c>
      <c r="B1622" s="3" t="s">
        <v>3407</v>
      </c>
      <c r="C1622" s="3" t="s">
        <v>1856</v>
      </c>
      <c r="D1622" s="53">
        <v>3000000</v>
      </c>
      <c r="E1622" s="53">
        <v>3000000</v>
      </c>
      <c r="F1622" s="53">
        <v>0</v>
      </c>
      <c r="G1622" s="53">
        <v>0</v>
      </c>
      <c r="H1622" s="53">
        <v>0</v>
      </c>
      <c r="I1622" s="53">
        <v>3044326.86</v>
      </c>
      <c r="J1622" s="53">
        <v>101.47756199999999</v>
      </c>
      <c r="K1622" s="53">
        <v>0</v>
      </c>
      <c r="L1622" s="53">
        <v>0</v>
      </c>
      <c r="M1622" s="53">
        <v>2994015.86</v>
      </c>
      <c r="N1622" s="53">
        <v>50311</v>
      </c>
      <c r="O1622" s="53">
        <v>3044326.86</v>
      </c>
      <c r="P1622" s="53">
        <v>0</v>
      </c>
      <c r="Q1622" s="53">
        <v>0</v>
      </c>
      <c r="R1622" s="53">
        <v>0</v>
      </c>
      <c r="S1622" s="3" t="s">
        <v>3017</v>
      </c>
      <c r="T1622" s="3" t="s">
        <v>76</v>
      </c>
      <c r="U1622" s="3" t="s">
        <v>77</v>
      </c>
      <c r="V1622" s="3" t="s">
        <v>76</v>
      </c>
      <c r="W1622" s="3" t="s">
        <v>33</v>
      </c>
      <c r="X1622" s="3" t="s">
        <v>78</v>
      </c>
      <c r="Y1622" s="3" t="s">
        <v>86</v>
      </c>
      <c r="Z1622" s="54">
        <v>45715</v>
      </c>
      <c r="AA1622" s="54">
        <v>46203</v>
      </c>
      <c r="AB1622" s="3" t="s">
        <v>36</v>
      </c>
      <c r="AC1622" s="53">
        <v>3000000</v>
      </c>
      <c r="AD1622" s="3" t="s">
        <v>77</v>
      </c>
      <c r="AE1622" s="3" t="s">
        <v>45</v>
      </c>
    </row>
    <row r="1623" spans="1:31" x14ac:dyDescent="0.3">
      <c r="A1623" s="3" t="s">
        <v>3414</v>
      </c>
      <c r="B1623" s="3" t="s">
        <v>3415</v>
      </c>
      <c r="C1623" s="3" t="s">
        <v>1856</v>
      </c>
      <c r="D1623" s="53">
        <v>2500000</v>
      </c>
      <c r="E1623" s="53">
        <v>2500000</v>
      </c>
      <c r="F1623" s="53">
        <v>0</v>
      </c>
      <c r="G1623" s="53">
        <v>50000</v>
      </c>
      <c r="H1623" s="53">
        <v>50000</v>
      </c>
      <c r="I1623" s="53">
        <v>1546691.33</v>
      </c>
      <c r="J1623" s="53">
        <v>61.867653199999999</v>
      </c>
      <c r="K1623" s="53">
        <v>0</v>
      </c>
      <c r="L1623" s="53">
        <v>0</v>
      </c>
      <c r="M1623" s="53">
        <v>504248.1</v>
      </c>
      <c r="N1623" s="53">
        <v>992443.23</v>
      </c>
      <c r="O1623" s="53">
        <v>1546691.33</v>
      </c>
      <c r="P1623" s="53">
        <v>0</v>
      </c>
      <c r="Q1623" s="53">
        <v>0</v>
      </c>
      <c r="R1623" s="53">
        <v>0</v>
      </c>
      <c r="S1623" s="3" t="s">
        <v>3017</v>
      </c>
      <c r="T1623" s="3" t="s">
        <v>76</v>
      </c>
      <c r="U1623" s="3" t="s">
        <v>77</v>
      </c>
      <c r="V1623" s="3" t="s">
        <v>76</v>
      </c>
      <c r="W1623" s="3" t="s">
        <v>33</v>
      </c>
      <c r="X1623" s="3" t="s">
        <v>78</v>
      </c>
      <c r="Y1623" s="3" t="s">
        <v>35</v>
      </c>
      <c r="Z1623" s="54">
        <v>45715</v>
      </c>
      <c r="AA1623" s="54">
        <v>46295</v>
      </c>
      <c r="AB1623" s="3" t="s">
        <v>36</v>
      </c>
      <c r="AC1623" s="53">
        <v>2500000</v>
      </c>
      <c r="AD1623" s="3" t="s">
        <v>77</v>
      </c>
      <c r="AE1623" s="3" t="s">
        <v>45</v>
      </c>
    </row>
    <row r="1624" spans="1:31" x14ac:dyDescent="0.3">
      <c r="A1624" s="3" t="s">
        <v>3410</v>
      </c>
      <c r="B1624" s="3" t="s">
        <v>3411</v>
      </c>
      <c r="C1624" s="3" t="s">
        <v>1858</v>
      </c>
      <c r="D1624" s="53">
        <v>7500000</v>
      </c>
      <c r="E1624" s="53">
        <v>7500000</v>
      </c>
      <c r="F1624" s="53">
        <v>1572703.51</v>
      </c>
      <c r="G1624" s="53">
        <v>0</v>
      </c>
      <c r="H1624" s="53">
        <v>0</v>
      </c>
      <c r="I1624" s="53">
        <v>5507380.3200000003</v>
      </c>
      <c r="J1624" s="53">
        <v>73.431737600000005</v>
      </c>
      <c r="K1624" s="53">
        <v>0</v>
      </c>
      <c r="L1624" s="53">
        <v>0</v>
      </c>
      <c r="M1624" s="53">
        <v>5507380.3200000003</v>
      </c>
      <c r="N1624" s="53">
        <v>0</v>
      </c>
      <c r="O1624" s="53">
        <v>7080083.8300000001</v>
      </c>
      <c r="P1624" s="53">
        <v>0</v>
      </c>
      <c r="Q1624" s="53">
        <v>0</v>
      </c>
      <c r="R1624" s="53">
        <v>0</v>
      </c>
      <c r="S1624" s="3" t="s">
        <v>1231</v>
      </c>
      <c r="T1624" s="3" t="s">
        <v>51</v>
      </c>
      <c r="U1624" s="3" t="s">
        <v>52</v>
      </c>
      <c r="V1624" s="3" t="s">
        <v>51</v>
      </c>
      <c r="W1624" s="3" t="s">
        <v>33</v>
      </c>
      <c r="X1624" s="3" t="s">
        <v>53</v>
      </c>
      <c r="Y1624" s="3" t="s">
        <v>35</v>
      </c>
      <c r="Z1624" s="54">
        <v>45383</v>
      </c>
      <c r="AA1624" s="54">
        <v>46112</v>
      </c>
      <c r="AB1624" s="3" t="s">
        <v>36</v>
      </c>
      <c r="AC1624" s="53">
        <v>7500000</v>
      </c>
      <c r="AD1624" s="3" t="s">
        <v>52</v>
      </c>
      <c r="AE1624" s="3" t="s">
        <v>45</v>
      </c>
    </row>
    <row r="1625" spans="1:31" x14ac:dyDescent="0.3">
      <c r="A1625" s="3" t="s">
        <v>3412</v>
      </c>
      <c r="B1625" s="3" t="s">
        <v>3413</v>
      </c>
      <c r="C1625" s="3" t="s">
        <v>1858</v>
      </c>
      <c r="D1625" s="53">
        <v>7500000</v>
      </c>
      <c r="E1625" s="53">
        <v>7500000</v>
      </c>
      <c r="F1625" s="53">
        <v>1131207.74</v>
      </c>
      <c r="G1625" s="53">
        <v>0</v>
      </c>
      <c r="H1625" s="53">
        <v>0</v>
      </c>
      <c r="I1625" s="53">
        <v>3564294.93</v>
      </c>
      <c r="J1625" s="53">
        <v>47.5239324</v>
      </c>
      <c r="K1625" s="53">
        <v>0</v>
      </c>
      <c r="L1625" s="53">
        <v>0</v>
      </c>
      <c r="M1625" s="53">
        <v>3564294.93</v>
      </c>
      <c r="N1625" s="53">
        <v>0</v>
      </c>
      <c r="O1625" s="53">
        <v>4695502.67</v>
      </c>
      <c r="P1625" s="53">
        <v>0</v>
      </c>
      <c r="Q1625" s="53">
        <v>0</v>
      </c>
      <c r="R1625" s="53">
        <v>0</v>
      </c>
      <c r="S1625" s="3" t="s">
        <v>3204</v>
      </c>
      <c r="T1625" s="3" t="s">
        <v>51</v>
      </c>
      <c r="U1625" s="3" t="s">
        <v>52</v>
      </c>
      <c r="V1625" s="3" t="s">
        <v>51</v>
      </c>
      <c r="W1625" s="3" t="s">
        <v>33</v>
      </c>
      <c r="X1625" s="3" t="s">
        <v>53</v>
      </c>
      <c r="Y1625" s="3" t="s">
        <v>35</v>
      </c>
      <c r="Z1625" s="54">
        <v>45383</v>
      </c>
      <c r="AA1625" s="54">
        <v>46112</v>
      </c>
      <c r="AB1625" s="3" t="s">
        <v>36</v>
      </c>
      <c r="AC1625" s="53">
        <v>7500000</v>
      </c>
      <c r="AD1625" s="3" t="s">
        <v>52</v>
      </c>
      <c r="AE1625" s="3" t="s">
        <v>45</v>
      </c>
    </row>
    <row r="1626" spans="1:31" x14ac:dyDescent="0.3">
      <c r="A1626" s="3" t="s">
        <v>3587</v>
      </c>
      <c r="B1626" s="3" t="s">
        <v>3588</v>
      </c>
      <c r="C1626" s="3" t="s">
        <v>1858</v>
      </c>
      <c r="D1626" s="53">
        <v>8000000</v>
      </c>
      <c r="E1626" s="53">
        <v>8000000</v>
      </c>
      <c r="F1626" s="53">
        <v>0</v>
      </c>
      <c r="G1626" s="53">
        <v>0</v>
      </c>
      <c r="H1626" s="53">
        <v>0</v>
      </c>
      <c r="I1626" s="53">
        <v>0</v>
      </c>
      <c r="J1626" s="53">
        <v>0</v>
      </c>
      <c r="K1626" s="53">
        <v>0</v>
      </c>
      <c r="L1626" s="53">
        <v>0</v>
      </c>
      <c r="M1626" s="53">
        <v>0</v>
      </c>
      <c r="N1626" s="53">
        <v>0</v>
      </c>
      <c r="O1626" s="53">
        <v>0</v>
      </c>
      <c r="P1626" s="53">
        <v>0</v>
      </c>
      <c r="Q1626" s="53">
        <v>0</v>
      </c>
      <c r="R1626" s="53">
        <v>0</v>
      </c>
      <c r="S1626" s="3" t="s">
        <v>1231</v>
      </c>
      <c r="T1626" s="3" t="s">
        <v>51</v>
      </c>
      <c r="U1626" s="3" t="s">
        <v>52</v>
      </c>
      <c r="V1626" s="3" t="s">
        <v>51</v>
      </c>
      <c r="W1626" s="3" t="s">
        <v>33</v>
      </c>
      <c r="X1626" s="3" t="s">
        <v>53</v>
      </c>
      <c r="Y1626" s="3" t="s">
        <v>35</v>
      </c>
      <c r="Z1626" s="54">
        <v>45383</v>
      </c>
      <c r="AA1626" s="54">
        <v>46112</v>
      </c>
      <c r="AB1626" s="3" t="s">
        <v>36</v>
      </c>
      <c r="AC1626" s="53">
        <v>8000000</v>
      </c>
      <c r="AD1626" s="3" t="s">
        <v>52</v>
      </c>
      <c r="AE1626" s="3" t="s">
        <v>45</v>
      </c>
    </row>
    <row r="1627" spans="1:31" x14ac:dyDescent="0.3">
      <c r="A1627" s="3" t="s">
        <v>3571</v>
      </c>
      <c r="B1627" s="3" t="s">
        <v>3572</v>
      </c>
      <c r="C1627" s="3" t="s">
        <v>1858</v>
      </c>
      <c r="D1627" s="53">
        <v>4500000</v>
      </c>
      <c r="E1627" s="53">
        <v>4500000</v>
      </c>
      <c r="F1627" s="53">
        <v>1033141.4</v>
      </c>
      <c r="G1627" s="53">
        <v>0</v>
      </c>
      <c r="H1627" s="53">
        <v>0</v>
      </c>
      <c r="I1627" s="53">
        <v>306022.55</v>
      </c>
      <c r="J1627" s="53">
        <v>6.8005011111111111</v>
      </c>
      <c r="K1627" s="53">
        <v>0</v>
      </c>
      <c r="L1627" s="53">
        <v>0</v>
      </c>
      <c r="M1627" s="53">
        <v>0</v>
      </c>
      <c r="N1627" s="53">
        <v>306022.55</v>
      </c>
      <c r="O1627" s="53">
        <v>1339163.95</v>
      </c>
      <c r="P1627" s="53">
        <v>0</v>
      </c>
      <c r="Q1627" s="53">
        <v>0</v>
      </c>
      <c r="R1627" s="53">
        <v>0</v>
      </c>
      <c r="S1627" s="3" t="s">
        <v>3204</v>
      </c>
      <c r="T1627" s="3" t="s">
        <v>51</v>
      </c>
      <c r="U1627" s="3" t="s">
        <v>52</v>
      </c>
      <c r="V1627" s="3" t="s">
        <v>51</v>
      </c>
      <c r="W1627" s="3" t="s">
        <v>33</v>
      </c>
      <c r="X1627" s="3" t="s">
        <v>53</v>
      </c>
      <c r="Y1627" s="3" t="s">
        <v>35</v>
      </c>
      <c r="Z1627" s="54">
        <v>45383</v>
      </c>
      <c r="AA1627" s="54">
        <v>46112</v>
      </c>
      <c r="AB1627" s="3" t="s">
        <v>36</v>
      </c>
      <c r="AC1627" s="53">
        <v>4500000</v>
      </c>
      <c r="AD1627" s="3" t="s">
        <v>52</v>
      </c>
      <c r="AE1627" s="3" t="s">
        <v>45</v>
      </c>
    </row>
    <row r="1628" spans="1:31" x14ac:dyDescent="0.3">
      <c r="A1628" s="3" t="s">
        <v>3445</v>
      </c>
      <c r="B1628" s="3" t="s">
        <v>3446</v>
      </c>
      <c r="C1628" s="3" t="s">
        <v>1858</v>
      </c>
      <c r="D1628" s="53">
        <v>10600000</v>
      </c>
      <c r="E1628" s="53">
        <v>10600000</v>
      </c>
      <c r="F1628" s="53">
        <v>5148781.2300000004</v>
      </c>
      <c r="G1628" s="53">
        <v>71530.69</v>
      </c>
      <c r="H1628" s="53">
        <v>71530.69</v>
      </c>
      <c r="I1628" s="53">
        <v>3273543.42</v>
      </c>
      <c r="J1628" s="53">
        <v>30.882485094339621</v>
      </c>
      <c r="K1628" s="53">
        <v>0</v>
      </c>
      <c r="L1628" s="53">
        <v>0</v>
      </c>
      <c r="M1628" s="53">
        <v>1748784</v>
      </c>
      <c r="N1628" s="53">
        <v>1453228.73</v>
      </c>
      <c r="O1628" s="53">
        <v>8422324.6500000004</v>
      </c>
      <c r="P1628" s="53">
        <v>0</v>
      </c>
      <c r="Q1628" s="53">
        <v>0</v>
      </c>
      <c r="R1628" s="53">
        <v>0</v>
      </c>
      <c r="S1628" s="3" t="s">
        <v>3204</v>
      </c>
      <c r="T1628" s="3" t="s">
        <v>51</v>
      </c>
      <c r="U1628" s="3" t="s">
        <v>52</v>
      </c>
      <c r="V1628" s="3" t="s">
        <v>51</v>
      </c>
      <c r="W1628" s="3" t="s">
        <v>33</v>
      </c>
      <c r="X1628" s="3" t="s">
        <v>53</v>
      </c>
      <c r="Y1628" s="3" t="s">
        <v>35</v>
      </c>
      <c r="Z1628" s="54">
        <v>45383</v>
      </c>
      <c r="AA1628" s="54">
        <v>46112</v>
      </c>
      <c r="AB1628" s="3" t="s">
        <v>36</v>
      </c>
      <c r="AC1628" s="53">
        <v>10600000</v>
      </c>
      <c r="AD1628" s="3" t="s">
        <v>52</v>
      </c>
      <c r="AE1628" s="3" t="s">
        <v>45</v>
      </c>
    </row>
    <row r="1629" spans="1:31" x14ac:dyDescent="0.3">
      <c r="A1629" s="3" t="s">
        <v>3416</v>
      </c>
      <c r="B1629" s="3" t="s">
        <v>3417</v>
      </c>
      <c r="C1629" s="3" t="s">
        <v>1856</v>
      </c>
      <c r="D1629" s="53">
        <v>13800000</v>
      </c>
      <c r="E1629" s="53">
        <v>13800000</v>
      </c>
      <c r="F1629" s="53">
        <v>2313394.0699999998</v>
      </c>
      <c r="G1629" s="53">
        <v>1739199.88</v>
      </c>
      <c r="H1629" s="53">
        <v>1739199.88</v>
      </c>
      <c r="I1629" s="53">
        <v>6635389.5</v>
      </c>
      <c r="J1629" s="53">
        <v>48.082532608695651</v>
      </c>
      <c r="K1629" s="53">
        <v>0</v>
      </c>
      <c r="L1629" s="53">
        <v>0</v>
      </c>
      <c r="M1629" s="53">
        <v>3051041</v>
      </c>
      <c r="N1629" s="53">
        <v>1845148.62</v>
      </c>
      <c r="O1629" s="53">
        <v>8948783.5700000003</v>
      </c>
      <c r="P1629" s="53">
        <v>0</v>
      </c>
      <c r="Q1629" s="53">
        <v>0</v>
      </c>
      <c r="R1629" s="53">
        <v>0</v>
      </c>
      <c r="S1629" s="3" t="s">
        <v>3017</v>
      </c>
      <c r="T1629" s="3" t="s">
        <v>76</v>
      </c>
      <c r="U1629" s="3" t="s">
        <v>77</v>
      </c>
      <c r="V1629" s="3" t="s">
        <v>76</v>
      </c>
      <c r="W1629" s="3" t="s">
        <v>33</v>
      </c>
      <c r="X1629" s="3" t="s">
        <v>78</v>
      </c>
      <c r="Y1629" s="3" t="s">
        <v>35</v>
      </c>
      <c r="Z1629" s="54">
        <v>45716</v>
      </c>
      <c r="AA1629" s="54">
        <v>46112</v>
      </c>
      <c r="AB1629" s="3" t="s">
        <v>36</v>
      </c>
      <c r="AC1629" s="53">
        <v>13800000</v>
      </c>
      <c r="AD1629" s="3" t="s">
        <v>77</v>
      </c>
      <c r="AE1629" s="3" t="s">
        <v>45</v>
      </c>
    </row>
    <row r="1630" spans="1:31" x14ac:dyDescent="0.3">
      <c r="A1630" s="3" t="s">
        <v>3418</v>
      </c>
      <c r="B1630" s="3" t="s">
        <v>3419</v>
      </c>
      <c r="C1630" s="3" t="s">
        <v>1856</v>
      </c>
      <c r="D1630" s="53">
        <v>2500000</v>
      </c>
      <c r="E1630" s="53">
        <v>2500000</v>
      </c>
      <c r="F1630" s="53">
        <v>515071.23</v>
      </c>
      <c r="G1630" s="53">
        <v>50000</v>
      </c>
      <c r="H1630" s="53">
        <v>50000</v>
      </c>
      <c r="I1630" s="53">
        <v>1846156.3</v>
      </c>
      <c r="J1630" s="53">
        <v>73.846252000000007</v>
      </c>
      <c r="K1630" s="53">
        <v>0</v>
      </c>
      <c r="L1630" s="53">
        <v>0</v>
      </c>
      <c r="M1630" s="53">
        <v>510214</v>
      </c>
      <c r="N1630" s="53">
        <v>1285942.3</v>
      </c>
      <c r="O1630" s="53">
        <v>2361227.5299999998</v>
      </c>
      <c r="P1630" s="53">
        <v>0</v>
      </c>
      <c r="Q1630" s="53">
        <v>0</v>
      </c>
      <c r="R1630" s="53">
        <v>0</v>
      </c>
      <c r="S1630" s="3" t="s">
        <v>3017</v>
      </c>
      <c r="T1630" s="3" t="s">
        <v>76</v>
      </c>
      <c r="U1630" s="3" t="s">
        <v>77</v>
      </c>
      <c r="V1630" s="3" t="s">
        <v>76</v>
      </c>
      <c r="W1630" s="3" t="s">
        <v>33</v>
      </c>
      <c r="X1630" s="3" t="s">
        <v>78</v>
      </c>
      <c r="Y1630" s="3" t="s">
        <v>35</v>
      </c>
      <c r="Z1630" s="54">
        <v>45716</v>
      </c>
      <c r="AA1630" s="54">
        <v>46203</v>
      </c>
      <c r="AB1630" s="3" t="s">
        <v>36</v>
      </c>
      <c r="AC1630" s="53">
        <v>2500000</v>
      </c>
      <c r="AD1630" s="3" t="s">
        <v>77</v>
      </c>
      <c r="AE1630" s="3" t="s">
        <v>45</v>
      </c>
    </row>
    <row r="1631" spans="1:31" x14ac:dyDescent="0.3">
      <c r="A1631" s="3" t="s">
        <v>3422</v>
      </c>
      <c r="B1631" s="3" t="s">
        <v>3423</v>
      </c>
      <c r="C1631" s="3" t="s">
        <v>1856</v>
      </c>
      <c r="D1631" s="53">
        <v>4500000</v>
      </c>
      <c r="E1631" s="53">
        <v>4500000</v>
      </c>
      <c r="F1631" s="53">
        <v>2494790.96</v>
      </c>
      <c r="G1631" s="53">
        <v>0</v>
      </c>
      <c r="H1631" s="53">
        <v>0</v>
      </c>
      <c r="I1631" s="53">
        <v>1500763.06</v>
      </c>
      <c r="J1631" s="53">
        <v>33.35029022222222</v>
      </c>
      <c r="K1631" s="53">
        <v>0</v>
      </c>
      <c r="L1631" s="53">
        <v>0</v>
      </c>
      <c r="M1631" s="53">
        <v>0</v>
      </c>
      <c r="N1631" s="53">
        <v>1500763.06</v>
      </c>
      <c r="O1631" s="53">
        <v>3995554.02</v>
      </c>
      <c r="P1631" s="53">
        <v>0</v>
      </c>
      <c r="Q1631" s="53">
        <v>0</v>
      </c>
      <c r="R1631" s="53">
        <v>0</v>
      </c>
      <c r="S1631" s="3" t="s">
        <v>3017</v>
      </c>
      <c r="T1631" s="3" t="s">
        <v>76</v>
      </c>
      <c r="U1631" s="3" t="s">
        <v>77</v>
      </c>
      <c r="V1631" s="3" t="s">
        <v>76</v>
      </c>
      <c r="W1631" s="3" t="s">
        <v>33</v>
      </c>
      <c r="X1631" s="3" t="s">
        <v>78</v>
      </c>
      <c r="Y1631" s="3" t="s">
        <v>35</v>
      </c>
      <c r="Z1631" s="54">
        <v>45719</v>
      </c>
      <c r="AA1631" s="54">
        <v>46295</v>
      </c>
      <c r="AB1631" s="3" t="s">
        <v>36</v>
      </c>
      <c r="AC1631" s="53">
        <v>4500000</v>
      </c>
      <c r="AD1631" s="3" t="s">
        <v>77</v>
      </c>
      <c r="AE1631" s="3" t="s">
        <v>45</v>
      </c>
    </row>
    <row r="1632" spans="1:31" x14ac:dyDescent="0.3">
      <c r="A1632" s="3" t="s">
        <v>3427</v>
      </c>
      <c r="B1632" s="3" t="s">
        <v>3428</v>
      </c>
      <c r="C1632" s="3" t="s">
        <v>1853</v>
      </c>
      <c r="D1632" s="53">
        <v>4100000</v>
      </c>
      <c r="E1632" s="53">
        <v>4100000</v>
      </c>
      <c r="F1632" s="53">
        <v>316124.57</v>
      </c>
      <c r="G1632" s="53">
        <v>0</v>
      </c>
      <c r="H1632" s="53">
        <v>0</v>
      </c>
      <c r="I1632" s="53">
        <v>2554757.0099999998</v>
      </c>
      <c r="J1632" s="53">
        <v>62.311146585365847</v>
      </c>
      <c r="K1632" s="53">
        <v>0</v>
      </c>
      <c r="L1632" s="53">
        <v>0</v>
      </c>
      <c r="M1632" s="53">
        <v>2554757.0099999998</v>
      </c>
      <c r="N1632" s="53">
        <v>0</v>
      </c>
      <c r="O1632" s="53">
        <v>2870881.58</v>
      </c>
      <c r="P1632" s="53">
        <v>0</v>
      </c>
      <c r="Q1632" s="53">
        <v>0</v>
      </c>
      <c r="R1632" s="53">
        <v>0</v>
      </c>
      <c r="S1632" s="3" t="s">
        <v>391</v>
      </c>
      <c r="T1632" s="3" t="s">
        <v>31</v>
      </c>
      <c r="U1632" s="3" t="s">
        <v>32</v>
      </c>
      <c r="V1632" s="3" t="s">
        <v>31</v>
      </c>
      <c r="W1632" s="3" t="s">
        <v>33</v>
      </c>
      <c r="X1632" s="3" t="s">
        <v>34</v>
      </c>
      <c r="Y1632" s="3" t="s">
        <v>35</v>
      </c>
      <c r="Z1632" s="54">
        <v>45719</v>
      </c>
      <c r="AA1632" s="54">
        <v>46112</v>
      </c>
      <c r="AB1632" s="3" t="s">
        <v>36</v>
      </c>
      <c r="AC1632" s="53">
        <v>4100000</v>
      </c>
      <c r="AD1632" s="3" t="s">
        <v>32</v>
      </c>
      <c r="AE1632" s="3" t="s">
        <v>45</v>
      </c>
    </row>
    <row r="1633" spans="1:31" x14ac:dyDescent="0.3">
      <c r="A1633" s="3" t="s">
        <v>3521</v>
      </c>
      <c r="B1633" s="3" t="s">
        <v>3522</v>
      </c>
      <c r="C1633" s="3" t="s">
        <v>1856</v>
      </c>
      <c r="D1633" s="53">
        <v>1900000</v>
      </c>
      <c r="E1633" s="53">
        <v>1900000</v>
      </c>
      <c r="F1633" s="53">
        <v>0</v>
      </c>
      <c r="G1633" s="53">
        <v>0</v>
      </c>
      <c r="H1633" s="53">
        <v>0</v>
      </c>
      <c r="I1633" s="53">
        <v>0</v>
      </c>
      <c r="J1633" s="53">
        <v>0</v>
      </c>
      <c r="K1633" s="53">
        <v>0</v>
      </c>
      <c r="L1633" s="53">
        <v>0</v>
      </c>
      <c r="M1633" s="53">
        <v>0</v>
      </c>
      <c r="N1633" s="53">
        <v>0</v>
      </c>
      <c r="O1633" s="53">
        <v>0</v>
      </c>
      <c r="P1633" s="53">
        <v>0</v>
      </c>
      <c r="Q1633" s="53">
        <v>0</v>
      </c>
      <c r="R1633" s="53">
        <v>0</v>
      </c>
      <c r="S1633" s="3" t="s">
        <v>3017</v>
      </c>
      <c r="T1633" s="3" t="s">
        <v>76</v>
      </c>
      <c r="U1633" s="3" t="s">
        <v>77</v>
      </c>
      <c r="V1633" s="3" t="s">
        <v>76</v>
      </c>
      <c r="W1633" s="3" t="s">
        <v>33</v>
      </c>
      <c r="X1633" s="3" t="s">
        <v>78</v>
      </c>
      <c r="Y1633" s="3" t="s">
        <v>35</v>
      </c>
      <c r="Z1633" s="54">
        <v>45722</v>
      </c>
      <c r="AA1633" s="54">
        <v>46295</v>
      </c>
      <c r="AB1633" s="3" t="s">
        <v>36</v>
      </c>
      <c r="AC1633" s="53">
        <v>1900000</v>
      </c>
      <c r="AD1633" s="3" t="s">
        <v>77</v>
      </c>
      <c r="AE1633" s="3" t="s">
        <v>45</v>
      </c>
    </row>
    <row r="1634" spans="1:31" x14ac:dyDescent="0.3">
      <c r="A1634" s="3" t="s">
        <v>3425</v>
      </c>
      <c r="B1634" s="3" t="s">
        <v>3426</v>
      </c>
      <c r="C1634" s="3" t="s">
        <v>1860</v>
      </c>
      <c r="D1634" s="53">
        <v>5100000</v>
      </c>
      <c r="E1634" s="53">
        <v>5100000</v>
      </c>
      <c r="F1634" s="53">
        <v>1923449.3</v>
      </c>
      <c r="G1634" s="53">
        <v>0</v>
      </c>
      <c r="H1634" s="53">
        <v>0</v>
      </c>
      <c r="I1634" s="53">
        <v>1496877.97</v>
      </c>
      <c r="J1634" s="53">
        <v>29.350548431372548</v>
      </c>
      <c r="K1634" s="53">
        <v>0</v>
      </c>
      <c r="L1634" s="53">
        <v>0</v>
      </c>
      <c r="M1634" s="53">
        <v>0</v>
      </c>
      <c r="N1634" s="53">
        <v>1496877.97</v>
      </c>
      <c r="O1634" s="53">
        <v>3420327.27</v>
      </c>
      <c r="P1634" s="53">
        <v>0</v>
      </c>
      <c r="Q1634" s="53">
        <v>0</v>
      </c>
      <c r="R1634" s="53">
        <v>0</v>
      </c>
      <c r="S1634" s="3" t="s">
        <v>111</v>
      </c>
      <c r="T1634" s="3" t="s">
        <v>112</v>
      </c>
      <c r="U1634" s="3" t="s">
        <v>113</v>
      </c>
      <c r="V1634" s="3" t="s">
        <v>112</v>
      </c>
      <c r="W1634" s="3" t="s">
        <v>33</v>
      </c>
      <c r="X1634" s="3" t="s">
        <v>114</v>
      </c>
      <c r="Y1634" s="3" t="s">
        <v>35</v>
      </c>
      <c r="Z1634" s="54">
        <v>45717</v>
      </c>
      <c r="AA1634" s="54">
        <v>46112</v>
      </c>
      <c r="AB1634" s="3" t="s">
        <v>36</v>
      </c>
      <c r="AC1634" s="53">
        <v>5100000</v>
      </c>
      <c r="AD1634" s="3" t="s">
        <v>113</v>
      </c>
      <c r="AE1634" s="3" t="s">
        <v>45</v>
      </c>
    </row>
    <row r="1635" spans="1:31" x14ac:dyDescent="0.3">
      <c r="A1635" s="3" t="s">
        <v>3429</v>
      </c>
      <c r="B1635" s="3" t="s">
        <v>3430</v>
      </c>
      <c r="C1635" s="3" t="s">
        <v>1856</v>
      </c>
      <c r="D1635" s="53">
        <v>4200000</v>
      </c>
      <c r="E1635" s="53">
        <v>4200000</v>
      </c>
      <c r="F1635" s="53">
        <v>165441.51999999999</v>
      </c>
      <c r="G1635" s="53">
        <v>0</v>
      </c>
      <c r="H1635" s="53">
        <v>0</v>
      </c>
      <c r="I1635" s="53">
        <v>4028104.82</v>
      </c>
      <c r="J1635" s="53">
        <v>95.907257619047613</v>
      </c>
      <c r="K1635" s="53">
        <v>0</v>
      </c>
      <c r="L1635" s="53">
        <v>0</v>
      </c>
      <c r="M1635" s="53">
        <v>4026094</v>
      </c>
      <c r="N1635" s="53">
        <v>2010.82</v>
      </c>
      <c r="O1635" s="53">
        <v>4193546.34</v>
      </c>
      <c r="P1635" s="53">
        <v>0</v>
      </c>
      <c r="Q1635" s="53">
        <v>0</v>
      </c>
      <c r="R1635" s="53">
        <v>0</v>
      </c>
      <c r="S1635" s="3" t="s">
        <v>3017</v>
      </c>
      <c r="T1635" s="3" t="s">
        <v>76</v>
      </c>
      <c r="U1635" s="3" t="s">
        <v>77</v>
      </c>
      <c r="V1635" s="3" t="s">
        <v>76</v>
      </c>
      <c r="W1635" s="3" t="s">
        <v>33</v>
      </c>
      <c r="X1635" s="3" t="s">
        <v>78</v>
      </c>
      <c r="Y1635" s="3" t="s">
        <v>35</v>
      </c>
      <c r="Z1635" s="54">
        <v>45719</v>
      </c>
      <c r="AA1635" s="54">
        <v>46295</v>
      </c>
      <c r="AB1635" s="3" t="s">
        <v>36</v>
      </c>
      <c r="AC1635" s="53">
        <v>4200000</v>
      </c>
      <c r="AD1635" s="3" t="s">
        <v>77</v>
      </c>
      <c r="AE1635" s="3" t="s">
        <v>45</v>
      </c>
    </row>
    <row r="1636" spans="1:31" x14ac:dyDescent="0.3">
      <c r="A1636" s="3" t="s">
        <v>3499</v>
      </c>
      <c r="B1636" s="3" t="s">
        <v>3500</v>
      </c>
      <c r="C1636" s="3" t="s">
        <v>1860</v>
      </c>
      <c r="D1636" s="53">
        <v>600000</v>
      </c>
      <c r="E1636" s="53">
        <v>600000</v>
      </c>
      <c r="F1636" s="53">
        <v>0</v>
      </c>
      <c r="G1636" s="53">
        <v>0</v>
      </c>
      <c r="H1636" s="53">
        <v>0</v>
      </c>
      <c r="I1636" s="53">
        <v>0</v>
      </c>
      <c r="J1636" s="53">
        <v>0</v>
      </c>
      <c r="K1636" s="53">
        <v>0</v>
      </c>
      <c r="L1636" s="53">
        <v>0</v>
      </c>
      <c r="M1636" s="53">
        <v>0</v>
      </c>
      <c r="N1636" s="53">
        <v>0</v>
      </c>
      <c r="O1636" s="53">
        <v>0</v>
      </c>
      <c r="P1636" s="53">
        <v>0</v>
      </c>
      <c r="Q1636" s="53">
        <v>0</v>
      </c>
      <c r="R1636" s="53">
        <v>0</v>
      </c>
      <c r="S1636" s="3" t="s">
        <v>111</v>
      </c>
      <c r="T1636" s="3" t="s">
        <v>112</v>
      </c>
      <c r="U1636" s="3" t="s">
        <v>113</v>
      </c>
      <c r="V1636" s="3" t="s">
        <v>112</v>
      </c>
      <c r="W1636" s="3" t="s">
        <v>33</v>
      </c>
      <c r="X1636" s="3" t="s">
        <v>114</v>
      </c>
      <c r="Y1636" s="3" t="s">
        <v>35</v>
      </c>
      <c r="Z1636" s="54">
        <v>45736</v>
      </c>
      <c r="AA1636" s="54">
        <v>46112</v>
      </c>
      <c r="AB1636" s="3" t="s">
        <v>36</v>
      </c>
      <c r="AC1636" s="53">
        <v>600000</v>
      </c>
      <c r="AD1636" s="3" t="s">
        <v>113</v>
      </c>
      <c r="AE1636" s="3" t="s">
        <v>45</v>
      </c>
    </row>
    <row r="1637" spans="1:31" x14ac:dyDescent="0.3">
      <c r="A1637" s="3" t="s">
        <v>3431</v>
      </c>
      <c r="B1637" s="3" t="s">
        <v>3432</v>
      </c>
      <c r="C1637" s="3" t="s">
        <v>1856</v>
      </c>
      <c r="D1637" s="53">
        <v>4200000</v>
      </c>
      <c r="E1637" s="53">
        <v>4200000</v>
      </c>
      <c r="F1637" s="53">
        <v>1890075.27</v>
      </c>
      <c r="G1637" s="53">
        <v>0</v>
      </c>
      <c r="H1637" s="53">
        <v>0</v>
      </c>
      <c r="I1637" s="53">
        <v>1995017.46</v>
      </c>
      <c r="J1637" s="53">
        <v>47.500415714285715</v>
      </c>
      <c r="K1637" s="53">
        <v>0</v>
      </c>
      <c r="L1637" s="53">
        <v>0</v>
      </c>
      <c r="M1637" s="53">
        <v>0</v>
      </c>
      <c r="N1637" s="53">
        <v>1995017.46</v>
      </c>
      <c r="O1637" s="53">
        <v>3885092.73</v>
      </c>
      <c r="P1637" s="53">
        <v>0</v>
      </c>
      <c r="Q1637" s="53">
        <v>0</v>
      </c>
      <c r="R1637" s="53">
        <v>0</v>
      </c>
      <c r="S1637" s="3" t="s">
        <v>3017</v>
      </c>
      <c r="T1637" s="3" t="s">
        <v>76</v>
      </c>
      <c r="U1637" s="3" t="s">
        <v>77</v>
      </c>
      <c r="V1637" s="3" t="s">
        <v>76</v>
      </c>
      <c r="W1637" s="3" t="s">
        <v>33</v>
      </c>
      <c r="X1637" s="3" t="s">
        <v>78</v>
      </c>
      <c r="Y1637" s="3" t="s">
        <v>35</v>
      </c>
      <c r="Z1637" s="54">
        <v>45719</v>
      </c>
      <c r="AA1637" s="54">
        <v>46295</v>
      </c>
      <c r="AB1637" s="3" t="s">
        <v>36</v>
      </c>
      <c r="AC1637" s="53">
        <v>4200000</v>
      </c>
      <c r="AD1637" s="3" t="s">
        <v>77</v>
      </c>
      <c r="AE1637" s="3" t="s">
        <v>45</v>
      </c>
    </row>
    <row r="1638" spans="1:31" x14ac:dyDescent="0.3">
      <c r="A1638" s="3" t="s">
        <v>3579</v>
      </c>
      <c r="B1638" s="3" t="s">
        <v>3580</v>
      </c>
      <c r="C1638" s="3" t="s">
        <v>1854</v>
      </c>
      <c r="D1638" s="53">
        <v>5500000</v>
      </c>
      <c r="E1638" s="53">
        <v>5500000</v>
      </c>
      <c r="F1638" s="53">
        <v>321722.78000000003</v>
      </c>
      <c r="G1638" s="53">
        <v>0</v>
      </c>
      <c r="H1638" s="53">
        <v>0</v>
      </c>
      <c r="I1638" s="53">
        <v>0</v>
      </c>
      <c r="J1638" s="53">
        <v>0</v>
      </c>
      <c r="K1638" s="53">
        <v>0</v>
      </c>
      <c r="L1638" s="53">
        <v>0</v>
      </c>
      <c r="M1638" s="53">
        <v>0</v>
      </c>
      <c r="N1638" s="53">
        <v>0</v>
      </c>
      <c r="O1638" s="53">
        <v>321722.78000000003</v>
      </c>
      <c r="P1638" s="53">
        <v>0</v>
      </c>
      <c r="Q1638" s="53">
        <v>0</v>
      </c>
      <c r="R1638" s="53">
        <v>0</v>
      </c>
      <c r="S1638" s="3" t="s">
        <v>72</v>
      </c>
      <c r="T1638" s="3" t="s">
        <v>41</v>
      </c>
      <c r="U1638" s="3" t="s">
        <v>42</v>
      </c>
      <c r="V1638" s="3" t="s">
        <v>41</v>
      </c>
      <c r="W1638" s="3" t="s">
        <v>33</v>
      </c>
      <c r="X1638" s="3" t="s">
        <v>43</v>
      </c>
      <c r="Y1638" s="3" t="s">
        <v>35</v>
      </c>
      <c r="Z1638" s="54">
        <v>45720</v>
      </c>
      <c r="AA1638" s="54">
        <v>46112</v>
      </c>
      <c r="AB1638" s="3" t="s">
        <v>36</v>
      </c>
      <c r="AC1638" s="53">
        <v>5500000</v>
      </c>
      <c r="AD1638" s="3" t="s">
        <v>42</v>
      </c>
      <c r="AE1638" s="3" t="s">
        <v>45</v>
      </c>
    </row>
    <row r="1639" spans="1:31" x14ac:dyDescent="0.3">
      <c r="A1639" s="3" t="s">
        <v>3451</v>
      </c>
      <c r="B1639" s="3" t="s">
        <v>3452</v>
      </c>
      <c r="C1639" s="3" t="s">
        <v>1854</v>
      </c>
      <c r="D1639" s="53">
        <v>900000</v>
      </c>
      <c r="E1639" s="53">
        <v>900000</v>
      </c>
      <c r="F1639" s="53">
        <v>0</v>
      </c>
      <c r="G1639" s="53">
        <v>0</v>
      </c>
      <c r="H1639" s="53">
        <v>0</v>
      </c>
      <c r="I1639" s="53">
        <v>793841.5</v>
      </c>
      <c r="J1639" s="53">
        <v>88.204611111111106</v>
      </c>
      <c r="K1639" s="53">
        <v>0</v>
      </c>
      <c r="L1639" s="53">
        <v>0</v>
      </c>
      <c r="M1639" s="53">
        <v>0</v>
      </c>
      <c r="N1639" s="53">
        <v>793841.5</v>
      </c>
      <c r="O1639" s="53">
        <v>793841.5</v>
      </c>
      <c r="P1639" s="53">
        <v>0</v>
      </c>
      <c r="Q1639" s="53">
        <v>0</v>
      </c>
      <c r="R1639" s="53">
        <v>0</v>
      </c>
      <c r="S1639" s="3" t="s">
        <v>72</v>
      </c>
      <c r="T1639" s="3" t="s">
        <v>41</v>
      </c>
      <c r="U1639" s="3" t="s">
        <v>42</v>
      </c>
      <c r="V1639" s="3" t="s">
        <v>41</v>
      </c>
      <c r="W1639" s="3" t="s">
        <v>33</v>
      </c>
      <c r="X1639" s="3" t="s">
        <v>43</v>
      </c>
      <c r="Y1639" s="3" t="s">
        <v>44</v>
      </c>
      <c r="Z1639" s="54">
        <v>45721</v>
      </c>
      <c r="AA1639" s="54">
        <v>46081</v>
      </c>
      <c r="AB1639" s="3" t="s">
        <v>36</v>
      </c>
      <c r="AC1639" s="53">
        <v>900000</v>
      </c>
      <c r="AD1639" s="3" t="s">
        <v>42</v>
      </c>
      <c r="AE1639" s="3" t="s">
        <v>45</v>
      </c>
    </row>
    <row r="1640" spans="1:31" x14ac:dyDescent="0.3">
      <c r="A1640" s="3" t="s">
        <v>3435</v>
      </c>
      <c r="B1640" s="3" t="s">
        <v>3436</v>
      </c>
      <c r="C1640" s="3" t="s">
        <v>1854</v>
      </c>
      <c r="D1640" s="53">
        <v>0</v>
      </c>
      <c r="E1640" s="53">
        <v>0</v>
      </c>
      <c r="F1640" s="53">
        <v>0</v>
      </c>
      <c r="G1640" s="53">
        <v>0</v>
      </c>
      <c r="H1640" s="53">
        <v>0</v>
      </c>
      <c r="I1640" s="53">
        <v>0</v>
      </c>
      <c r="J1640" s="53" t="e">
        <v>#DIV/0!</v>
      </c>
      <c r="K1640" s="53">
        <v>0</v>
      </c>
      <c r="L1640" s="53">
        <v>0</v>
      </c>
      <c r="M1640" s="53">
        <v>0</v>
      </c>
      <c r="N1640" s="53">
        <v>0</v>
      </c>
      <c r="O1640" s="53">
        <v>0</v>
      </c>
      <c r="P1640" s="53">
        <v>0</v>
      </c>
      <c r="Q1640" s="53">
        <v>0</v>
      </c>
      <c r="R1640" s="53">
        <v>0</v>
      </c>
      <c r="S1640" s="3" t="s">
        <v>72</v>
      </c>
      <c r="T1640" s="3" t="s">
        <v>41</v>
      </c>
      <c r="U1640" s="3" t="s">
        <v>42</v>
      </c>
      <c r="V1640" s="3" t="s">
        <v>41</v>
      </c>
      <c r="W1640" s="3" t="s">
        <v>33</v>
      </c>
      <c r="X1640" s="3" t="s">
        <v>29</v>
      </c>
      <c r="Y1640" s="3" t="s">
        <v>35</v>
      </c>
      <c r="Z1640" s="54">
        <v>45723</v>
      </c>
      <c r="AA1640" s="54">
        <v>46112</v>
      </c>
      <c r="AB1640" s="3" t="s">
        <v>36</v>
      </c>
      <c r="AC1640" s="53">
        <v>7800001</v>
      </c>
      <c r="AD1640" s="3" t="s">
        <v>42</v>
      </c>
      <c r="AE1640" s="3" t="s">
        <v>1245</v>
      </c>
    </row>
    <row r="1641" spans="1:31" x14ac:dyDescent="0.3">
      <c r="A1641" s="3" t="s">
        <v>3447</v>
      </c>
      <c r="B1641" s="3" t="s">
        <v>3448</v>
      </c>
      <c r="C1641" s="3" t="s">
        <v>1858</v>
      </c>
      <c r="D1641" s="53">
        <v>15000000</v>
      </c>
      <c r="E1641" s="53">
        <v>15000000</v>
      </c>
      <c r="F1641" s="53">
        <v>1306289.31</v>
      </c>
      <c r="G1641" s="53">
        <v>0</v>
      </c>
      <c r="H1641" s="53">
        <v>0</v>
      </c>
      <c r="I1641" s="53">
        <v>0</v>
      </c>
      <c r="J1641" s="53">
        <v>0</v>
      </c>
      <c r="K1641" s="53">
        <v>0</v>
      </c>
      <c r="L1641" s="53">
        <v>0</v>
      </c>
      <c r="M1641" s="53">
        <v>0</v>
      </c>
      <c r="N1641" s="53">
        <v>0</v>
      </c>
      <c r="O1641" s="53">
        <v>1306289.31</v>
      </c>
      <c r="P1641" s="53">
        <v>0</v>
      </c>
      <c r="Q1641" s="53">
        <v>0</v>
      </c>
      <c r="R1641" s="53">
        <v>0</v>
      </c>
      <c r="S1641" s="3" t="s">
        <v>1231</v>
      </c>
      <c r="T1641" s="3" t="s">
        <v>51</v>
      </c>
      <c r="U1641" s="3" t="s">
        <v>52</v>
      </c>
      <c r="V1641" s="3" t="s">
        <v>51</v>
      </c>
      <c r="W1641" s="3" t="s">
        <v>33</v>
      </c>
      <c r="X1641" s="3" t="s">
        <v>53</v>
      </c>
      <c r="Y1641" s="3" t="s">
        <v>35</v>
      </c>
      <c r="Z1641" s="54">
        <v>45383</v>
      </c>
      <c r="AA1641" s="54">
        <v>46112</v>
      </c>
      <c r="AB1641" s="3" t="s">
        <v>36</v>
      </c>
      <c r="AC1641" s="53">
        <v>15000000</v>
      </c>
      <c r="AD1641" s="3" t="s">
        <v>52</v>
      </c>
      <c r="AE1641" s="3" t="s">
        <v>45</v>
      </c>
    </row>
    <row r="1642" spans="1:31" x14ac:dyDescent="0.3">
      <c r="A1642" s="3" t="s">
        <v>3443</v>
      </c>
      <c r="B1642" s="3" t="s">
        <v>3444</v>
      </c>
      <c r="C1642" s="3" t="s">
        <v>1858</v>
      </c>
      <c r="D1642" s="53">
        <v>1200000</v>
      </c>
      <c r="E1642" s="53">
        <v>1200000</v>
      </c>
      <c r="F1642" s="53">
        <v>79233</v>
      </c>
      <c r="G1642" s="53">
        <v>0</v>
      </c>
      <c r="H1642" s="53">
        <v>0</v>
      </c>
      <c r="I1642" s="53">
        <v>505235.52</v>
      </c>
      <c r="J1642" s="53">
        <v>42.102960000000003</v>
      </c>
      <c r="K1642" s="53">
        <v>0</v>
      </c>
      <c r="L1642" s="53">
        <v>0</v>
      </c>
      <c r="M1642" s="53">
        <v>0</v>
      </c>
      <c r="N1642" s="53">
        <v>505235.52</v>
      </c>
      <c r="O1642" s="53">
        <v>584468.52</v>
      </c>
      <c r="P1642" s="53">
        <v>0</v>
      </c>
      <c r="Q1642" s="53">
        <v>0</v>
      </c>
      <c r="R1642" s="53">
        <v>0</v>
      </c>
      <c r="S1642" s="3" t="s">
        <v>1231</v>
      </c>
      <c r="T1642" s="3" t="s">
        <v>51</v>
      </c>
      <c r="U1642" s="3" t="s">
        <v>52</v>
      </c>
      <c r="V1642" s="3" t="s">
        <v>51</v>
      </c>
      <c r="W1642" s="3" t="s">
        <v>33</v>
      </c>
      <c r="X1642" s="3" t="s">
        <v>53</v>
      </c>
      <c r="Y1642" s="3" t="s">
        <v>35</v>
      </c>
      <c r="Z1642" s="54">
        <v>45383</v>
      </c>
      <c r="AA1642" s="54">
        <v>46112</v>
      </c>
      <c r="AB1642" s="3" t="s">
        <v>36</v>
      </c>
      <c r="AC1642" s="53">
        <v>1200000</v>
      </c>
      <c r="AD1642" s="3" t="s">
        <v>52</v>
      </c>
      <c r="AE1642" s="3" t="s">
        <v>45</v>
      </c>
    </row>
    <row r="1643" spans="1:31" x14ac:dyDescent="0.3">
      <c r="A1643" s="3" t="s">
        <v>3433</v>
      </c>
      <c r="B1643" s="3" t="s">
        <v>3434</v>
      </c>
      <c r="C1643" s="3" t="s">
        <v>1854</v>
      </c>
      <c r="D1643" s="53">
        <v>1200000</v>
      </c>
      <c r="E1643" s="53">
        <v>1200000</v>
      </c>
      <c r="F1643" s="53">
        <v>101318.04</v>
      </c>
      <c r="G1643" s="53">
        <v>0</v>
      </c>
      <c r="H1643" s="53">
        <v>0</v>
      </c>
      <c r="I1643" s="53">
        <v>964023.71</v>
      </c>
      <c r="J1643" s="53">
        <v>80.335309166666661</v>
      </c>
      <c r="K1643" s="53">
        <v>0</v>
      </c>
      <c r="L1643" s="53">
        <v>0</v>
      </c>
      <c r="M1643" s="53">
        <v>964023.71</v>
      </c>
      <c r="N1643" s="53">
        <v>0</v>
      </c>
      <c r="O1643" s="53">
        <v>1065341.75</v>
      </c>
      <c r="P1643" s="53">
        <v>0</v>
      </c>
      <c r="Q1643" s="53">
        <v>0</v>
      </c>
      <c r="R1643" s="53">
        <v>0</v>
      </c>
      <c r="S1643" s="3" t="s">
        <v>72</v>
      </c>
      <c r="T1643" s="3" t="s">
        <v>41</v>
      </c>
      <c r="U1643" s="3" t="s">
        <v>42</v>
      </c>
      <c r="V1643" s="3" t="s">
        <v>41</v>
      </c>
      <c r="W1643" s="3" t="s">
        <v>33</v>
      </c>
      <c r="X1643" s="3" t="s">
        <v>43</v>
      </c>
      <c r="Y1643" s="3" t="s">
        <v>44</v>
      </c>
      <c r="Z1643" s="54">
        <v>45727</v>
      </c>
      <c r="AA1643" s="54">
        <v>46112</v>
      </c>
      <c r="AB1643" s="3" t="s">
        <v>36</v>
      </c>
      <c r="AC1643" s="53">
        <v>1200000</v>
      </c>
      <c r="AD1643" s="3" t="s">
        <v>42</v>
      </c>
      <c r="AE1643" s="3" t="s">
        <v>45</v>
      </c>
    </row>
    <row r="1644" spans="1:31" x14ac:dyDescent="0.3">
      <c r="A1644" s="3" t="s">
        <v>3459</v>
      </c>
      <c r="B1644" s="3" t="s">
        <v>3460</v>
      </c>
      <c r="C1644" s="3" t="s">
        <v>1858</v>
      </c>
      <c r="D1644" s="53">
        <v>1300000</v>
      </c>
      <c r="E1644" s="53">
        <v>1300000</v>
      </c>
      <c r="F1644" s="53">
        <v>456593.52</v>
      </c>
      <c r="G1644" s="53">
        <v>0</v>
      </c>
      <c r="H1644" s="53">
        <v>0</v>
      </c>
      <c r="I1644" s="53">
        <v>0</v>
      </c>
      <c r="J1644" s="53">
        <v>0</v>
      </c>
      <c r="K1644" s="53">
        <v>0</v>
      </c>
      <c r="L1644" s="53">
        <v>0</v>
      </c>
      <c r="M1644" s="53">
        <v>0</v>
      </c>
      <c r="N1644" s="53">
        <v>0</v>
      </c>
      <c r="O1644" s="53">
        <v>456593.52</v>
      </c>
      <c r="P1644" s="53">
        <v>0</v>
      </c>
      <c r="Q1644" s="53">
        <v>0</v>
      </c>
      <c r="R1644" s="53">
        <v>0</v>
      </c>
      <c r="S1644" s="3" t="s">
        <v>1231</v>
      </c>
      <c r="T1644" s="3" t="s">
        <v>51</v>
      </c>
      <c r="U1644" s="3" t="s">
        <v>52</v>
      </c>
      <c r="V1644" s="3" t="s">
        <v>51</v>
      </c>
      <c r="W1644" s="3" t="s">
        <v>33</v>
      </c>
      <c r="X1644" s="3" t="s">
        <v>53</v>
      </c>
      <c r="Y1644" s="3" t="s">
        <v>83</v>
      </c>
      <c r="Z1644" s="54">
        <v>45383</v>
      </c>
      <c r="AA1644" s="54">
        <v>46112</v>
      </c>
      <c r="AB1644" s="3" t="s">
        <v>36</v>
      </c>
      <c r="AC1644" s="53">
        <v>1300000</v>
      </c>
      <c r="AD1644" s="3" t="s">
        <v>52</v>
      </c>
      <c r="AE1644" s="3" t="s">
        <v>45</v>
      </c>
    </row>
    <row r="1645" spans="1:31" x14ac:dyDescent="0.3">
      <c r="A1645" s="3" t="s">
        <v>3457</v>
      </c>
      <c r="B1645" s="3" t="s">
        <v>3458</v>
      </c>
      <c r="C1645" s="3" t="s">
        <v>1855</v>
      </c>
      <c r="D1645" s="53">
        <v>9100000</v>
      </c>
      <c r="E1645" s="53">
        <v>9100000</v>
      </c>
      <c r="F1645" s="53">
        <v>0</v>
      </c>
      <c r="G1645" s="53">
        <v>0</v>
      </c>
      <c r="H1645" s="53">
        <v>0</v>
      </c>
      <c r="I1645" s="53">
        <v>1288155.8899999999</v>
      </c>
      <c r="J1645" s="53">
        <v>14.15555923076923</v>
      </c>
      <c r="K1645" s="53">
        <v>0</v>
      </c>
      <c r="L1645" s="53">
        <v>0</v>
      </c>
      <c r="M1645" s="53">
        <v>0</v>
      </c>
      <c r="N1645" s="53">
        <v>1288155.8899999999</v>
      </c>
      <c r="O1645" s="53">
        <v>1288155.8899999999</v>
      </c>
      <c r="P1645" s="53">
        <v>0</v>
      </c>
      <c r="Q1645" s="53">
        <v>0</v>
      </c>
      <c r="R1645" s="53">
        <v>0</v>
      </c>
      <c r="S1645" s="3" t="s">
        <v>2949</v>
      </c>
      <c r="T1645" s="3" t="s">
        <v>57</v>
      </c>
      <c r="U1645" s="3" t="s">
        <v>58</v>
      </c>
      <c r="V1645" s="3" t="s">
        <v>57</v>
      </c>
      <c r="W1645" s="3" t="s">
        <v>33</v>
      </c>
      <c r="X1645" s="3" t="s">
        <v>59</v>
      </c>
      <c r="Y1645" s="3" t="s">
        <v>35</v>
      </c>
      <c r="Z1645" s="54">
        <v>45729</v>
      </c>
      <c r="AA1645" s="54">
        <v>46112</v>
      </c>
      <c r="AB1645" s="3" t="s">
        <v>36</v>
      </c>
      <c r="AC1645" s="53">
        <v>9100000</v>
      </c>
      <c r="AD1645" s="3" t="s">
        <v>58</v>
      </c>
      <c r="AE1645" s="3" t="s">
        <v>45</v>
      </c>
    </row>
    <row r="1646" spans="1:31" x14ac:dyDescent="0.3">
      <c r="A1646" s="3" t="s">
        <v>3455</v>
      </c>
      <c r="B1646" s="3" t="s">
        <v>3456</v>
      </c>
      <c r="C1646" s="3" t="s">
        <v>1854</v>
      </c>
      <c r="D1646" s="53">
        <v>2800000</v>
      </c>
      <c r="E1646" s="53">
        <v>2800000</v>
      </c>
      <c r="F1646" s="53">
        <v>1777933.95</v>
      </c>
      <c r="G1646" s="53">
        <v>-0.04</v>
      </c>
      <c r="H1646" s="53">
        <v>-0.04</v>
      </c>
      <c r="I1646" s="53">
        <v>689790.37</v>
      </c>
      <c r="J1646" s="53">
        <v>24.635370357142858</v>
      </c>
      <c r="K1646" s="53">
        <v>0</v>
      </c>
      <c r="L1646" s="53">
        <v>0</v>
      </c>
      <c r="M1646" s="53">
        <v>689790.41</v>
      </c>
      <c r="N1646" s="53">
        <v>0</v>
      </c>
      <c r="O1646" s="53">
        <v>2467724.3199999998</v>
      </c>
      <c r="P1646" s="53">
        <v>0</v>
      </c>
      <c r="Q1646" s="53">
        <v>0</v>
      </c>
      <c r="R1646" s="53">
        <v>0</v>
      </c>
      <c r="S1646" s="3" t="s">
        <v>72</v>
      </c>
      <c r="T1646" s="3" t="s">
        <v>41</v>
      </c>
      <c r="U1646" s="3" t="s">
        <v>42</v>
      </c>
      <c r="V1646" s="3" t="s">
        <v>41</v>
      </c>
      <c r="W1646" s="3" t="s">
        <v>33</v>
      </c>
      <c r="X1646" s="3" t="s">
        <v>43</v>
      </c>
      <c r="Y1646" s="3" t="s">
        <v>35</v>
      </c>
      <c r="Z1646" s="54">
        <v>45733</v>
      </c>
      <c r="AA1646" s="54">
        <v>46112</v>
      </c>
      <c r="AB1646" s="3" t="s">
        <v>36</v>
      </c>
      <c r="AC1646" s="53">
        <v>2800000</v>
      </c>
      <c r="AD1646" s="3" t="s">
        <v>42</v>
      </c>
      <c r="AE1646" s="3" t="s">
        <v>45</v>
      </c>
    </row>
    <row r="1647" spans="1:31" x14ac:dyDescent="0.3">
      <c r="A1647" s="3" t="s">
        <v>3453</v>
      </c>
      <c r="B1647" s="3" t="s">
        <v>3454</v>
      </c>
      <c r="C1647" s="3" t="s">
        <v>1854</v>
      </c>
      <c r="D1647" s="53">
        <v>2400000</v>
      </c>
      <c r="E1647" s="53">
        <v>2400000</v>
      </c>
      <c r="F1647" s="53">
        <v>40115.15</v>
      </c>
      <c r="G1647" s="53">
        <v>0</v>
      </c>
      <c r="H1647" s="53">
        <v>0</v>
      </c>
      <c r="I1647" s="53">
        <v>725248.06</v>
      </c>
      <c r="J1647" s="53">
        <v>30.218669166666668</v>
      </c>
      <c r="K1647" s="53">
        <v>0</v>
      </c>
      <c r="L1647" s="53">
        <v>0</v>
      </c>
      <c r="M1647" s="53">
        <v>715000</v>
      </c>
      <c r="N1647" s="53">
        <v>10248.06</v>
      </c>
      <c r="O1647" s="53">
        <v>765363.21</v>
      </c>
      <c r="P1647" s="53">
        <v>0</v>
      </c>
      <c r="Q1647" s="53">
        <v>0</v>
      </c>
      <c r="R1647" s="53">
        <v>0</v>
      </c>
      <c r="S1647" s="3" t="s">
        <v>72</v>
      </c>
      <c r="T1647" s="3" t="s">
        <v>41</v>
      </c>
      <c r="U1647" s="3" t="s">
        <v>42</v>
      </c>
      <c r="V1647" s="3" t="s">
        <v>41</v>
      </c>
      <c r="W1647" s="3" t="s">
        <v>33</v>
      </c>
      <c r="X1647" s="3" t="s">
        <v>43</v>
      </c>
      <c r="Y1647" s="3" t="s">
        <v>35</v>
      </c>
      <c r="Z1647" s="54">
        <v>45733</v>
      </c>
      <c r="AA1647" s="54">
        <v>46112</v>
      </c>
      <c r="AB1647" s="3" t="s">
        <v>36</v>
      </c>
      <c r="AC1647" s="53">
        <v>2400000</v>
      </c>
      <c r="AD1647" s="3" t="s">
        <v>42</v>
      </c>
      <c r="AE1647" s="3" t="s">
        <v>45</v>
      </c>
    </row>
    <row r="1648" spans="1:31" x14ac:dyDescent="0.3">
      <c r="A1648" s="3" t="s">
        <v>3483</v>
      </c>
      <c r="B1648" s="3" t="s">
        <v>3484</v>
      </c>
      <c r="C1648" s="3" t="s">
        <v>1860</v>
      </c>
      <c r="D1648" s="53">
        <v>2000000</v>
      </c>
      <c r="E1648" s="53">
        <v>2000000</v>
      </c>
      <c r="F1648" s="53">
        <v>1026971.54</v>
      </c>
      <c r="G1648" s="53">
        <v>0</v>
      </c>
      <c r="H1648" s="53">
        <v>0</v>
      </c>
      <c r="I1648" s="53">
        <v>529811.66</v>
      </c>
      <c r="J1648" s="53">
        <v>26.490583000000001</v>
      </c>
      <c r="K1648" s="53">
        <v>0</v>
      </c>
      <c r="L1648" s="53">
        <v>0</v>
      </c>
      <c r="M1648" s="53">
        <v>0</v>
      </c>
      <c r="N1648" s="53">
        <v>529811.66</v>
      </c>
      <c r="O1648" s="53">
        <v>1556783.2</v>
      </c>
      <c r="P1648" s="53">
        <v>0</v>
      </c>
      <c r="Q1648" s="53">
        <v>0</v>
      </c>
      <c r="R1648" s="53">
        <v>0</v>
      </c>
      <c r="S1648" s="3" t="s">
        <v>111</v>
      </c>
      <c r="T1648" s="3" t="s">
        <v>112</v>
      </c>
      <c r="U1648" s="3" t="s">
        <v>113</v>
      </c>
      <c r="V1648" s="3" t="s">
        <v>112</v>
      </c>
      <c r="W1648" s="3" t="s">
        <v>33</v>
      </c>
      <c r="X1648" s="3" t="s">
        <v>114</v>
      </c>
      <c r="Y1648" s="3" t="s">
        <v>35</v>
      </c>
      <c r="Z1648" s="54">
        <v>45734</v>
      </c>
      <c r="AA1648" s="54">
        <v>46112</v>
      </c>
      <c r="AB1648" s="3" t="s">
        <v>36</v>
      </c>
      <c r="AC1648" s="53">
        <v>2000000</v>
      </c>
      <c r="AD1648" s="3" t="s">
        <v>113</v>
      </c>
      <c r="AE1648" s="3" t="s">
        <v>45</v>
      </c>
    </row>
    <row r="1649" spans="1:31" x14ac:dyDescent="0.3">
      <c r="A1649" s="3" t="s">
        <v>3485</v>
      </c>
      <c r="B1649" s="3" t="s">
        <v>3486</v>
      </c>
      <c r="C1649" s="3" t="s">
        <v>1860</v>
      </c>
      <c r="D1649" s="53">
        <v>2300000</v>
      </c>
      <c r="E1649" s="53">
        <v>2300000</v>
      </c>
      <c r="F1649" s="53">
        <v>1302683.24</v>
      </c>
      <c r="G1649" s="53">
        <v>0</v>
      </c>
      <c r="H1649" s="53">
        <v>0</v>
      </c>
      <c r="I1649" s="53">
        <v>848166.86</v>
      </c>
      <c r="J1649" s="53">
        <v>36.876820000000002</v>
      </c>
      <c r="K1649" s="53">
        <v>0</v>
      </c>
      <c r="L1649" s="53">
        <v>0</v>
      </c>
      <c r="M1649" s="53">
        <v>378171.95</v>
      </c>
      <c r="N1649" s="53">
        <v>469994.91</v>
      </c>
      <c r="O1649" s="53">
        <v>2150850.1</v>
      </c>
      <c r="P1649" s="53">
        <v>0</v>
      </c>
      <c r="Q1649" s="53">
        <v>0</v>
      </c>
      <c r="R1649" s="53">
        <v>0</v>
      </c>
      <c r="S1649" s="3" t="s">
        <v>111</v>
      </c>
      <c r="T1649" s="3" t="s">
        <v>112</v>
      </c>
      <c r="U1649" s="3" t="s">
        <v>113</v>
      </c>
      <c r="V1649" s="3" t="s">
        <v>112</v>
      </c>
      <c r="W1649" s="3" t="s">
        <v>33</v>
      </c>
      <c r="X1649" s="3" t="s">
        <v>114</v>
      </c>
      <c r="Y1649" s="3" t="s">
        <v>35</v>
      </c>
      <c r="Z1649" s="54">
        <v>45734</v>
      </c>
      <c r="AA1649" s="54">
        <v>46112</v>
      </c>
      <c r="AB1649" s="3" t="s">
        <v>36</v>
      </c>
      <c r="AC1649" s="53">
        <v>2300000</v>
      </c>
      <c r="AD1649" s="3" t="s">
        <v>113</v>
      </c>
      <c r="AE1649" s="3" t="s">
        <v>45</v>
      </c>
    </row>
    <row r="1650" spans="1:31" x14ac:dyDescent="0.3">
      <c r="A1650" s="3" t="s">
        <v>3479</v>
      </c>
      <c r="B1650" s="3" t="s">
        <v>3480</v>
      </c>
      <c r="C1650" s="3" t="s">
        <v>1858</v>
      </c>
      <c r="D1650" s="53">
        <v>9300000</v>
      </c>
      <c r="E1650" s="53">
        <v>9300000</v>
      </c>
      <c r="F1650" s="53">
        <v>106209.88</v>
      </c>
      <c r="G1650" s="53">
        <v>0.32</v>
      </c>
      <c r="H1650" s="53">
        <v>0.32</v>
      </c>
      <c r="I1650" s="53">
        <v>7935815.21</v>
      </c>
      <c r="J1650" s="53">
        <v>85.331346344086015</v>
      </c>
      <c r="K1650" s="53">
        <v>0</v>
      </c>
      <c r="L1650" s="53">
        <v>0</v>
      </c>
      <c r="M1650" s="53">
        <v>7663179.1200000001</v>
      </c>
      <c r="N1650" s="53">
        <v>272635.77</v>
      </c>
      <c r="O1650" s="53">
        <v>8042025.0899999999</v>
      </c>
      <c r="P1650" s="53">
        <v>0</v>
      </c>
      <c r="Q1650" s="53">
        <v>0</v>
      </c>
      <c r="R1650" s="53">
        <v>0</v>
      </c>
      <c r="S1650" s="3" t="s">
        <v>1231</v>
      </c>
      <c r="T1650" s="3" t="s">
        <v>51</v>
      </c>
      <c r="U1650" s="3" t="s">
        <v>52</v>
      </c>
      <c r="V1650" s="3" t="s">
        <v>51</v>
      </c>
      <c r="W1650" s="3" t="s">
        <v>33</v>
      </c>
      <c r="X1650" s="3" t="s">
        <v>53</v>
      </c>
      <c r="Y1650" s="3" t="s">
        <v>44</v>
      </c>
      <c r="Z1650" s="54">
        <v>45383</v>
      </c>
      <c r="AA1650" s="54">
        <v>46112</v>
      </c>
      <c r="AB1650" s="3" t="s">
        <v>36</v>
      </c>
      <c r="AC1650" s="53">
        <v>9300000</v>
      </c>
      <c r="AD1650" s="3" t="s">
        <v>52</v>
      </c>
      <c r="AE1650" s="3" t="s">
        <v>45</v>
      </c>
    </row>
    <row r="1651" spans="1:31" x14ac:dyDescent="0.3">
      <c r="A1651" s="3" t="s">
        <v>3507</v>
      </c>
      <c r="B1651" s="3" t="s">
        <v>3508</v>
      </c>
      <c r="C1651" s="3" t="s">
        <v>1855</v>
      </c>
      <c r="D1651" s="53">
        <v>4600000</v>
      </c>
      <c r="E1651" s="53">
        <v>4600000</v>
      </c>
      <c r="F1651" s="53">
        <v>150350.39000000001</v>
      </c>
      <c r="G1651" s="53">
        <v>0</v>
      </c>
      <c r="H1651" s="53">
        <v>0</v>
      </c>
      <c r="I1651" s="53">
        <v>1062068.3500000001</v>
      </c>
      <c r="J1651" s="53">
        <v>23.088442391304351</v>
      </c>
      <c r="K1651" s="53">
        <v>0</v>
      </c>
      <c r="L1651" s="53">
        <v>0</v>
      </c>
      <c r="M1651" s="53">
        <v>0</v>
      </c>
      <c r="N1651" s="53">
        <v>1062068.3500000001</v>
      </c>
      <c r="O1651" s="53">
        <v>1212418.74</v>
      </c>
      <c r="P1651" s="53">
        <v>0</v>
      </c>
      <c r="Q1651" s="53">
        <v>0</v>
      </c>
      <c r="R1651" s="53">
        <v>0</v>
      </c>
      <c r="S1651" s="3" t="s">
        <v>2949</v>
      </c>
      <c r="T1651" s="3" t="s">
        <v>57</v>
      </c>
      <c r="U1651" s="3" t="s">
        <v>58</v>
      </c>
      <c r="V1651" s="3" t="s">
        <v>57</v>
      </c>
      <c r="W1651" s="3" t="s">
        <v>33</v>
      </c>
      <c r="X1651" s="3" t="s">
        <v>59</v>
      </c>
      <c r="Y1651" s="3" t="s">
        <v>35</v>
      </c>
      <c r="Z1651" s="54">
        <v>45735</v>
      </c>
      <c r="AA1651" s="54">
        <v>46112</v>
      </c>
      <c r="AB1651" s="3" t="s">
        <v>36</v>
      </c>
      <c r="AC1651" s="53">
        <v>4600000</v>
      </c>
      <c r="AD1651" s="3" t="s">
        <v>58</v>
      </c>
      <c r="AE1651" s="3" t="s">
        <v>45</v>
      </c>
    </row>
    <row r="1652" spans="1:31" x14ac:dyDescent="0.3">
      <c r="A1652" s="3" t="s">
        <v>3477</v>
      </c>
      <c r="B1652" s="3" t="s">
        <v>3478</v>
      </c>
      <c r="C1652" s="3" t="s">
        <v>1853</v>
      </c>
      <c r="D1652" s="53">
        <v>16100000</v>
      </c>
      <c r="E1652" s="53">
        <v>16100000</v>
      </c>
      <c r="F1652" s="53">
        <v>1033423.06</v>
      </c>
      <c r="G1652" s="53">
        <v>1453294.15</v>
      </c>
      <c r="H1652" s="53">
        <v>1453294.15</v>
      </c>
      <c r="I1652" s="53">
        <v>13516508.380000001</v>
      </c>
      <c r="J1652" s="53">
        <v>83.953468198757776</v>
      </c>
      <c r="K1652" s="53">
        <v>0</v>
      </c>
      <c r="L1652" s="53">
        <v>0</v>
      </c>
      <c r="M1652" s="53">
        <v>4810123.84</v>
      </c>
      <c r="N1652" s="53">
        <v>7253090.3899999997</v>
      </c>
      <c r="O1652" s="53">
        <v>14549931.439999999</v>
      </c>
      <c r="P1652" s="53">
        <v>0</v>
      </c>
      <c r="Q1652" s="53">
        <v>0</v>
      </c>
      <c r="R1652" s="53">
        <v>0</v>
      </c>
      <c r="S1652" s="3" t="s">
        <v>391</v>
      </c>
      <c r="T1652" s="3" t="s">
        <v>31</v>
      </c>
      <c r="U1652" s="3" t="s">
        <v>32</v>
      </c>
      <c r="V1652" s="3" t="s">
        <v>31</v>
      </c>
      <c r="W1652" s="3" t="s">
        <v>33</v>
      </c>
      <c r="X1652" s="3" t="s">
        <v>34</v>
      </c>
      <c r="Y1652" s="3" t="s">
        <v>44</v>
      </c>
      <c r="Z1652" s="54">
        <v>45735</v>
      </c>
      <c r="AA1652" s="54">
        <v>46112</v>
      </c>
      <c r="AB1652" s="3" t="s">
        <v>36</v>
      </c>
      <c r="AC1652" s="53">
        <v>3100000</v>
      </c>
      <c r="AD1652" s="3" t="s">
        <v>32</v>
      </c>
      <c r="AE1652" s="3" t="s">
        <v>45</v>
      </c>
    </row>
    <row r="1653" spans="1:31" x14ac:dyDescent="0.3">
      <c r="A1653" s="3" t="s">
        <v>3487</v>
      </c>
      <c r="B1653" s="3" t="s">
        <v>3488</v>
      </c>
      <c r="C1653" s="3" t="s">
        <v>1858</v>
      </c>
      <c r="D1653" s="53">
        <v>13300000</v>
      </c>
      <c r="E1653" s="53">
        <v>13300000</v>
      </c>
      <c r="F1653" s="53">
        <v>1505823.47</v>
      </c>
      <c r="G1653" s="53">
        <v>0</v>
      </c>
      <c r="H1653" s="53">
        <v>0</v>
      </c>
      <c r="I1653" s="53">
        <v>121282.98</v>
      </c>
      <c r="J1653" s="53">
        <v>0.91190210526315785</v>
      </c>
      <c r="K1653" s="53">
        <v>0</v>
      </c>
      <c r="L1653" s="53">
        <v>0</v>
      </c>
      <c r="M1653" s="53">
        <v>0</v>
      </c>
      <c r="N1653" s="53">
        <v>121282.98</v>
      </c>
      <c r="O1653" s="53">
        <v>1627106.45</v>
      </c>
      <c r="P1653" s="53">
        <v>0</v>
      </c>
      <c r="Q1653" s="53">
        <v>0</v>
      </c>
      <c r="R1653" s="53">
        <v>0</v>
      </c>
      <c r="S1653" s="3" t="s">
        <v>3204</v>
      </c>
      <c r="T1653" s="3" t="s">
        <v>51</v>
      </c>
      <c r="U1653" s="3" t="s">
        <v>52</v>
      </c>
      <c r="V1653" s="3" t="s">
        <v>51</v>
      </c>
      <c r="W1653" s="3" t="s">
        <v>33</v>
      </c>
      <c r="X1653" s="3" t="s">
        <v>53</v>
      </c>
      <c r="Y1653" s="3" t="s">
        <v>35</v>
      </c>
      <c r="Z1653" s="54">
        <v>45383</v>
      </c>
      <c r="AA1653" s="54">
        <v>46112</v>
      </c>
      <c r="AB1653" s="3" t="s">
        <v>36</v>
      </c>
      <c r="AC1653" s="53">
        <v>13300000</v>
      </c>
      <c r="AD1653" s="3" t="s">
        <v>52</v>
      </c>
      <c r="AE1653" s="3" t="s">
        <v>45</v>
      </c>
    </row>
    <row r="1654" spans="1:31" x14ac:dyDescent="0.3">
      <c r="A1654" s="3" t="s">
        <v>3495</v>
      </c>
      <c r="B1654" s="3" t="s">
        <v>3496</v>
      </c>
      <c r="C1654" s="3" t="s">
        <v>1857</v>
      </c>
      <c r="D1654" s="53">
        <v>300000</v>
      </c>
      <c r="E1654" s="53">
        <v>300000</v>
      </c>
      <c r="F1654" s="53">
        <v>291806.8</v>
      </c>
      <c r="G1654" s="53">
        <v>0</v>
      </c>
      <c r="H1654" s="53">
        <v>0</v>
      </c>
      <c r="I1654" s="53">
        <v>0</v>
      </c>
      <c r="J1654" s="53">
        <v>0</v>
      </c>
      <c r="K1654" s="53">
        <v>0</v>
      </c>
      <c r="L1654" s="53">
        <v>0</v>
      </c>
      <c r="M1654" s="53">
        <v>0</v>
      </c>
      <c r="N1654" s="53">
        <v>0</v>
      </c>
      <c r="O1654" s="53">
        <v>291806.8</v>
      </c>
      <c r="P1654" s="53">
        <v>0</v>
      </c>
      <c r="Q1654" s="53">
        <v>0</v>
      </c>
      <c r="R1654" s="53">
        <v>0</v>
      </c>
      <c r="S1654" s="3" t="s">
        <v>2156</v>
      </c>
      <c r="T1654" s="3" t="s">
        <v>100</v>
      </c>
      <c r="U1654" s="3" t="s">
        <v>101</v>
      </c>
      <c r="V1654" s="3" t="s">
        <v>100</v>
      </c>
      <c r="W1654" s="3" t="s">
        <v>33</v>
      </c>
      <c r="X1654" s="3" t="s">
        <v>102</v>
      </c>
      <c r="Y1654" s="3" t="s">
        <v>35</v>
      </c>
      <c r="Z1654" s="54">
        <v>45735</v>
      </c>
      <c r="AA1654" s="54">
        <v>46081</v>
      </c>
      <c r="AB1654" s="3" t="s">
        <v>36</v>
      </c>
      <c r="AC1654" s="53">
        <v>300000</v>
      </c>
      <c r="AD1654" s="3" t="s">
        <v>101</v>
      </c>
      <c r="AE1654" s="3" t="s">
        <v>45</v>
      </c>
    </row>
    <row r="1655" spans="1:31" x14ac:dyDescent="0.3">
      <c r="A1655" s="3" t="s">
        <v>3475</v>
      </c>
      <c r="B1655" s="3" t="s">
        <v>3476</v>
      </c>
      <c r="C1655" s="3" t="s">
        <v>1857</v>
      </c>
      <c r="D1655" s="53">
        <v>3300000</v>
      </c>
      <c r="E1655" s="53">
        <v>3300000</v>
      </c>
      <c r="F1655" s="53">
        <v>0</v>
      </c>
      <c r="G1655" s="53">
        <v>0</v>
      </c>
      <c r="H1655" s="53">
        <v>0</v>
      </c>
      <c r="I1655" s="53">
        <v>0</v>
      </c>
      <c r="J1655" s="53">
        <v>0</v>
      </c>
      <c r="K1655" s="53">
        <v>0</v>
      </c>
      <c r="L1655" s="53">
        <v>0</v>
      </c>
      <c r="M1655" s="53">
        <v>0</v>
      </c>
      <c r="N1655" s="53">
        <v>0</v>
      </c>
      <c r="O1655" s="53">
        <v>0</v>
      </c>
      <c r="P1655" s="53">
        <v>0</v>
      </c>
      <c r="Q1655" s="53">
        <v>0</v>
      </c>
      <c r="R1655" s="53">
        <v>0</v>
      </c>
      <c r="S1655" s="3" t="s">
        <v>2156</v>
      </c>
      <c r="T1655" s="3" t="s">
        <v>100</v>
      </c>
      <c r="U1655" s="3" t="s">
        <v>101</v>
      </c>
      <c r="V1655" s="3" t="s">
        <v>100</v>
      </c>
      <c r="W1655" s="3" t="s">
        <v>33</v>
      </c>
      <c r="X1655" s="3" t="s">
        <v>102</v>
      </c>
      <c r="Y1655" s="3" t="s">
        <v>35</v>
      </c>
      <c r="Z1655" s="54">
        <v>45735</v>
      </c>
      <c r="AA1655" s="54">
        <v>46081</v>
      </c>
      <c r="AB1655" s="3" t="s">
        <v>36</v>
      </c>
      <c r="AC1655" s="53">
        <v>3300000</v>
      </c>
      <c r="AD1655" s="3" t="s">
        <v>101</v>
      </c>
      <c r="AE1655" s="3" t="s">
        <v>45</v>
      </c>
    </row>
    <row r="1656" spans="1:31" x14ac:dyDescent="0.3">
      <c r="A1656" s="3" t="s">
        <v>3505</v>
      </c>
      <c r="B1656" s="3" t="s">
        <v>3506</v>
      </c>
      <c r="C1656" s="3" t="s">
        <v>1853</v>
      </c>
      <c r="D1656" s="53">
        <v>2200000</v>
      </c>
      <c r="E1656" s="53">
        <v>2200000</v>
      </c>
      <c r="F1656" s="53">
        <v>171290.74</v>
      </c>
      <c r="G1656" s="53">
        <v>0</v>
      </c>
      <c r="H1656" s="53">
        <v>0</v>
      </c>
      <c r="I1656" s="53">
        <v>1518894.14</v>
      </c>
      <c r="J1656" s="53">
        <v>69.040642727272726</v>
      </c>
      <c r="K1656" s="53">
        <v>0</v>
      </c>
      <c r="L1656" s="53">
        <v>0</v>
      </c>
      <c r="M1656" s="53">
        <v>1518894.14</v>
      </c>
      <c r="N1656" s="53">
        <v>0</v>
      </c>
      <c r="O1656" s="53">
        <v>1690184.88</v>
      </c>
      <c r="P1656" s="53">
        <v>0</v>
      </c>
      <c r="Q1656" s="53">
        <v>0</v>
      </c>
      <c r="R1656" s="53">
        <v>0</v>
      </c>
      <c r="S1656" s="3" t="s">
        <v>391</v>
      </c>
      <c r="T1656" s="3" t="s">
        <v>31</v>
      </c>
      <c r="U1656" s="3" t="s">
        <v>32</v>
      </c>
      <c r="V1656" s="3" t="s">
        <v>31</v>
      </c>
      <c r="W1656" s="3" t="s">
        <v>33</v>
      </c>
      <c r="X1656" s="3" t="s">
        <v>34</v>
      </c>
      <c r="Y1656" s="3" t="s">
        <v>35</v>
      </c>
      <c r="Z1656" s="54">
        <v>45735</v>
      </c>
      <c r="AA1656" s="54">
        <v>46112</v>
      </c>
      <c r="AB1656" s="3" t="s">
        <v>36</v>
      </c>
      <c r="AC1656" s="53">
        <v>2200000</v>
      </c>
      <c r="AD1656" s="3" t="s">
        <v>32</v>
      </c>
      <c r="AE1656" s="3" t="s">
        <v>45</v>
      </c>
    </row>
    <row r="1657" spans="1:31" x14ac:dyDescent="0.3">
      <c r="A1657" s="3" t="s">
        <v>3481</v>
      </c>
      <c r="B1657" s="3" t="s">
        <v>3482</v>
      </c>
      <c r="C1657" s="3" t="s">
        <v>1856</v>
      </c>
      <c r="D1657" s="53">
        <v>4100000</v>
      </c>
      <c r="E1657" s="53">
        <v>4100000</v>
      </c>
      <c r="F1657" s="53">
        <v>0</v>
      </c>
      <c r="G1657" s="53">
        <v>-256481</v>
      </c>
      <c r="H1657" s="53">
        <v>-256481</v>
      </c>
      <c r="I1657" s="53">
        <v>3773165.46</v>
      </c>
      <c r="J1657" s="53">
        <v>92.028425853658533</v>
      </c>
      <c r="K1657" s="53">
        <v>0</v>
      </c>
      <c r="L1657" s="53">
        <v>0</v>
      </c>
      <c r="M1657" s="53">
        <v>256481.16</v>
      </c>
      <c r="N1657" s="53">
        <v>3773165.3</v>
      </c>
      <c r="O1657" s="53">
        <v>3773165.46</v>
      </c>
      <c r="P1657" s="53">
        <v>0</v>
      </c>
      <c r="Q1657" s="53">
        <v>0</v>
      </c>
      <c r="R1657" s="53">
        <v>0</v>
      </c>
      <c r="S1657" s="3" t="s">
        <v>3017</v>
      </c>
      <c r="T1657" s="3" t="s">
        <v>76</v>
      </c>
      <c r="U1657" s="3" t="s">
        <v>77</v>
      </c>
      <c r="V1657" s="3" t="s">
        <v>76</v>
      </c>
      <c r="W1657" s="3" t="s">
        <v>33</v>
      </c>
      <c r="X1657" s="3" t="s">
        <v>78</v>
      </c>
      <c r="Y1657" s="3" t="s">
        <v>44</v>
      </c>
      <c r="Z1657" s="54">
        <v>45735</v>
      </c>
      <c r="AA1657" s="54">
        <v>46295</v>
      </c>
      <c r="AB1657" s="3" t="s">
        <v>36</v>
      </c>
      <c r="AC1657" s="53">
        <v>4100000</v>
      </c>
      <c r="AD1657" s="3" t="s">
        <v>77</v>
      </c>
      <c r="AE1657" s="3" t="s">
        <v>45</v>
      </c>
    </row>
    <row r="1658" spans="1:31" x14ac:dyDescent="0.3">
      <c r="A1658" s="3" t="s">
        <v>3501</v>
      </c>
      <c r="B1658" s="3" t="s">
        <v>3502</v>
      </c>
      <c r="C1658" s="3" t="s">
        <v>1860</v>
      </c>
      <c r="D1658" s="53">
        <v>1500000</v>
      </c>
      <c r="E1658" s="53">
        <v>1500000</v>
      </c>
      <c r="F1658" s="53">
        <v>0</v>
      </c>
      <c r="G1658" s="53">
        <v>0</v>
      </c>
      <c r="H1658" s="53">
        <v>0</v>
      </c>
      <c r="I1658" s="53">
        <v>0</v>
      </c>
      <c r="J1658" s="53">
        <v>0</v>
      </c>
      <c r="K1658" s="53">
        <v>0</v>
      </c>
      <c r="L1658" s="53">
        <v>0</v>
      </c>
      <c r="M1658" s="53">
        <v>0</v>
      </c>
      <c r="N1658" s="53">
        <v>0</v>
      </c>
      <c r="O1658" s="53">
        <v>0</v>
      </c>
      <c r="P1658" s="53">
        <v>0</v>
      </c>
      <c r="Q1658" s="53">
        <v>0</v>
      </c>
      <c r="R1658" s="53">
        <v>0</v>
      </c>
      <c r="S1658" s="3" t="s">
        <v>111</v>
      </c>
      <c r="T1658" s="3" t="s">
        <v>112</v>
      </c>
      <c r="U1658" s="3" t="s">
        <v>113</v>
      </c>
      <c r="V1658" s="3" t="s">
        <v>112</v>
      </c>
      <c r="W1658" s="3" t="s">
        <v>33</v>
      </c>
      <c r="X1658" s="3" t="s">
        <v>114</v>
      </c>
      <c r="Y1658" s="3" t="s">
        <v>35</v>
      </c>
      <c r="Z1658" s="54">
        <v>45736</v>
      </c>
      <c r="AA1658" s="54">
        <v>46112</v>
      </c>
      <c r="AB1658" s="3" t="s">
        <v>36</v>
      </c>
      <c r="AC1658" s="53">
        <v>1500000</v>
      </c>
      <c r="AD1658" s="3" t="s">
        <v>113</v>
      </c>
      <c r="AE1658" s="3" t="s">
        <v>45</v>
      </c>
    </row>
    <row r="1659" spans="1:31" x14ac:dyDescent="0.3">
      <c r="A1659" s="3" t="s">
        <v>3503</v>
      </c>
      <c r="B1659" s="3" t="s">
        <v>3504</v>
      </c>
      <c r="C1659" s="3" t="s">
        <v>1860</v>
      </c>
      <c r="D1659" s="53">
        <v>1600000</v>
      </c>
      <c r="E1659" s="53">
        <v>1600000</v>
      </c>
      <c r="F1659" s="53">
        <v>0</v>
      </c>
      <c r="G1659" s="53">
        <v>0</v>
      </c>
      <c r="H1659" s="53">
        <v>0</v>
      </c>
      <c r="I1659" s="53">
        <v>0</v>
      </c>
      <c r="J1659" s="53">
        <v>0</v>
      </c>
      <c r="K1659" s="53">
        <v>0</v>
      </c>
      <c r="L1659" s="53">
        <v>0</v>
      </c>
      <c r="M1659" s="53">
        <v>0</v>
      </c>
      <c r="N1659" s="53">
        <v>0</v>
      </c>
      <c r="O1659" s="53">
        <v>0</v>
      </c>
      <c r="P1659" s="53">
        <v>0</v>
      </c>
      <c r="Q1659" s="53">
        <v>0</v>
      </c>
      <c r="R1659" s="53">
        <v>0</v>
      </c>
      <c r="S1659" s="3" t="s">
        <v>111</v>
      </c>
      <c r="T1659" s="3" t="s">
        <v>112</v>
      </c>
      <c r="U1659" s="3" t="s">
        <v>113</v>
      </c>
      <c r="V1659" s="3" t="s">
        <v>112</v>
      </c>
      <c r="W1659" s="3" t="s">
        <v>33</v>
      </c>
      <c r="X1659" s="3" t="s">
        <v>114</v>
      </c>
      <c r="Y1659" s="3" t="s">
        <v>35</v>
      </c>
      <c r="Z1659" s="54">
        <v>45736</v>
      </c>
      <c r="AA1659" s="54">
        <v>46112</v>
      </c>
      <c r="AB1659" s="3" t="s">
        <v>36</v>
      </c>
      <c r="AC1659" s="53">
        <v>1600000</v>
      </c>
      <c r="AD1659" s="3" t="s">
        <v>113</v>
      </c>
      <c r="AE1659" s="3" t="s">
        <v>45</v>
      </c>
    </row>
    <row r="1660" spans="1:31" x14ac:dyDescent="0.3">
      <c r="A1660" s="3" t="s">
        <v>3497</v>
      </c>
      <c r="B1660" s="3" t="s">
        <v>3498</v>
      </c>
      <c r="C1660" s="3" t="s">
        <v>1853</v>
      </c>
      <c r="D1660" s="53">
        <v>2800000</v>
      </c>
      <c r="E1660" s="53">
        <v>2800000</v>
      </c>
      <c r="F1660" s="53">
        <v>202456.01</v>
      </c>
      <c r="G1660" s="53">
        <v>0</v>
      </c>
      <c r="H1660" s="53">
        <v>0</v>
      </c>
      <c r="I1660" s="53">
        <v>2119239.9700000002</v>
      </c>
      <c r="J1660" s="53">
        <v>75.687141785714289</v>
      </c>
      <c r="K1660" s="53">
        <v>0</v>
      </c>
      <c r="L1660" s="53">
        <v>0</v>
      </c>
      <c r="M1660" s="53">
        <v>2119239.9700000002</v>
      </c>
      <c r="N1660" s="53">
        <v>0</v>
      </c>
      <c r="O1660" s="53">
        <v>2321695.98</v>
      </c>
      <c r="P1660" s="53">
        <v>0</v>
      </c>
      <c r="Q1660" s="53">
        <v>0</v>
      </c>
      <c r="R1660" s="53">
        <v>0</v>
      </c>
      <c r="S1660" s="3" t="s">
        <v>391</v>
      </c>
      <c r="T1660" s="3" t="s">
        <v>31</v>
      </c>
      <c r="U1660" s="3" t="s">
        <v>32</v>
      </c>
      <c r="V1660" s="3" t="s">
        <v>31</v>
      </c>
      <c r="W1660" s="3" t="s">
        <v>33</v>
      </c>
      <c r="X1660" s="3" t="s">
        <v>34</v>
      </c>
      <c r="Y1660" s="3" t="s">
        <v>35</v>
      </c>
      <c r="Z1660" s="54">
        <v>45736</v>
      </c>
      <c r="AA1660" s="54">
        <v>46112</v>
      </c>
      <c r="AB1660" s="3" t="s">
        <v>36</v>
      </c>
      <c r="AC1660" s="53">
        <v>2800000</v>
      </c>
      <c r="AD1660" s="3" t="s">
        <v>32</v>
      </c>
      <c r="AE1660" s="3" t="s">
        <v>45</v>
      </c>
    </row>
    <row r="1661" spans="1:31" x14ac:dyDescent="0.3">
      <c r="A1661" s="3" t="s">
        <v>3489</v>
      </c>
      <c r="B1661" s="3" t="s">
        <v>3490</v>
      </c>
      <c r="C1661" s="3" t="s">
        <v>1854</v>
      </c>
      <c r="D1661" s="53">
        <v>1700000</v>
      </c>
      <c r="E1661" s="53">
        <v>1700000</v>
      </c>
      <c r="F1661" s="53">
        <v>0</v>
      </c>
      <c r="G1661" s="53">
        <v>0</v>
      </c>
      <c r="H1661" s="53">
        <v>0</v>
      </c>
      <c r="I1661" s="53">
        <v>0</v>
      </c>
      <c r="J1661" s="53">
        <v>0</v>
      </c>
      <c r="K1661" s="53">
        <v>0</v>
      </c>
      <c r="L1661" s="53">
        <v>0</v>
      </c>
      <c r="M1661" s="53">
        <v>0</v>
      </c>
      <c r="N1661" s="53">
        <v>0</v>
      </c>
      <c r="O1661" s="53">
        <v>0</v>
      </c>
      <c r="P1661" s="53">
        <v>0</v>
      </c>
      <c r="Q1661" s="53">
        <v>0</v>
      </c>
      <c r="R1661" s="53">
        <v>0</v>
      </c>
      <c r="S1661" s="3" t="s">
        <v>72</v>
      </c>
      <c r="T1661" s="3" t="s">
        <v>41</v>
      </c>
      <c r="U1661" s="3" t="s">
        <v>42</v>
      </c>
      <c r="V1661" s="3" t="s">
        <v>41</v>
      </c>
      <c r="W1661" s="3" t="s">
        <v>33</v>
      </c>
      <c r="X1661" s="3" t="s">
        <v>43</v>
      </c>
      <c r="Y1661" s="3" t="s">
        <v>83</v>
      </c>
      <c r="Z1661" s="54">
        <v>45736</v>
      </c>
      <c r="AA1661" s="54">
        <v>46112</v>
      </c>
      <c r="AB1661" s="3" t="s">
        <v>36</v>
      </c>
      <c r="AC1661" s="53">
        <v>1700000</v>
      </c>
      <c r="AD1661" s="3" t="s">
        <v>42</v>
      </c>
      <c r="AE1661" s="3" t="s">
        <v>45</v>
      </c>
    </row>
    <row r="1662" spans="1:31" x14ac:dyDescent="0.3">
      <c r="A1662" s="3" t="s">
        <v>3491</v>
      </c>
      <c r="B1662" s="3" t="s">
        <v>3492</v>
      </c>
      <c r="C1662" s="3" t="s">
        <v>1854</v>
      </c>
      <c r="D1662" s="53">
        <v>1600000</v>
      </c>
      <c r="E1662" s="53">
        <v>1600000</v>
      </c>
      <c r="F1662" s="53">
        <v>0</v>
      </c>
      <c r="G1662" s="53">
        <v>0</v>
      </c>
      <c r="H1662" s="53">
        <v>0</v>
      </c>
      <c r="I1662" s="53">
        <v>0</v>
      </c>
      <c r="J1662" s="53">
        <v>0</v>
      </c>
      <c r="K1662" s="53">
        <v>0</v>
      </c>
      <c r="L1662" s="53">
        <v>0</v>
      </c>
      <c r="M1662" s="53">
        <v>0</v>
      </c>
      <c r="N1662" s="53">
        <v>0</v>
      </c>
      <c r="O1662" s="53">
        <v>0</v>
      </c>
      <c r="P1662" s="53">
        <v>0</v>
      </c>
      <c r="Q1662" s="53">
        <v>0</v>
      </c>
      <c r="R1662" s="53">
        <v>0</v>
      </c>
      <c r="S1662" s="3" t="s">
        <v>72</v>
      </c>
      <c r="T1662" s="3" t="s">
        <v>41</v>
      </c>
      <c r="U1662" s="3" t="s">
        <v>42</v>
      </c>
      <c r="V1662" s="3" t="s">
        <v>41</v>
      </c>
      <c r="W1662" s="3" t="s">
        <v>33</v>
      </c>
      <c r="X1662" s="3" t="s">
        <v>43</v>
      </c>
      <c r="Y1662" s="3" t="s">
        <v>83</v>
      </c>
      <c r="Z1662" s="54">
        <v>45736</v>
      </c>
      <c r="AA1662" s="54">
        <v>46112</v>
      </c>
      <c r="AB1662" s="3" t="s">
        <v>36</v>
      </c>
      <c r="AC1662" s="53">
        <v>1600000</v>
      </c>
      <c r="AD1662" s="3" t="s">
        <v>42</v>
      </c>
      <c r="AE1662" s="3" t="s">
        <v>45</v>
      </c>
    </row>
    <row r="1663" spans="1:31" x14ac:dyDescent="0.3">
      <c r="A1663" s="3" t="s">
        <v>3509</v>
      </c>
      <c r="B1663" s="3" t="s">
        <v>3510</v>
      </c>
      <c r="C1663" s="3" t="s">
        <v>1854</v>
      </c>
      <c r="D1663" s="53">
        <v>7400000</v>
      </c>
      <c r="E1663" s="53">
        <v>7400000</v>
      </c>
      <c r="F1663" s="53">
        <v>0</v>
      </c>
      <c r="G1663" s="53">
        <v>0</v>
      </c>
      <c r="H1663" s="53">
        <v>0</v>
      </c>
      <c r="I1663" s="53">
        <v>0</v>
      </c>
      <c r="J1663" s="53">
        <v>0</v>
      </c>
      <c r="K1663" s="53">
        <v>0</v>
      </c>
      <c r="L1663" s="53">
        <v>0</v>
      </c>
      <c r="M1663" s="53">
        <v>0</v>
      </c>
      <c r="N1663" s="53">
        <v>0</v>
      </c>
      <c r="O1663" s="53">
        <v>0</v>
      </c>
      <c r="P1663" s="53">
        <v>0</v>
      </c>
      <c r="Q1663" s="53">
        <v>0</v>
      </c>
      <c r="R1663" s="53">
        <v>0</v>
      </c>
      <c r="S1663" s="3" t="s">
        <v>72</v>
      </c>
      <c r="T1663" s="3" t="s">
        <v>41</v>
      </c>
      <c r="U1663" s="3" t="s">
        <v>42</v>
      </c>
      <c r="V1663" s="3" t="s">
        <v>41</v>
      </c>
      <c r="W1663" s="3" t="s">
        <v>33</v>
      </c>
      <c r="X1663" s="3" t="s">
        <v>43</v>
      </c>
      <c r="Y1663" s="3" t="s">
        <v>83</v>
      </c>
      <c r="Z1663" s="54">
        <v>45736</v>
      </c>
      <c r="AA1663" s="54">
        <v>46112</v>
      </c>
      <c r="AB1663" s="3" t="s">
        <v>36</v>
      </c>
      <c r="AC1663" s="53">
        <v>7400000</v>
      </c>
      <c r="AD1663" s="3" t="s">
        <v>42</v>
      </c>
      <c r="AE1663" s="3" t="s">
        <v>45</v>
      </c>
    </row>
    <row r="1664" spans="1:31" x14ac:dyDescent="0.3">
      <c r="A1664" s="3" t="s">
        <v>3511</v>
      </c>
      <c r="B1664" s="3" t="s">
        <v>3512</v>
      </c>
      <c r="C1664" s="3" t="s">
        <v>1854</v>
      </c>
      <c r="D1664" s="53">
        <v>2300000</v>
      </c>
      <c r="E1664" s="53">
        <v>2300000</v>
      </c>
      <c r="F1664" s="53">
        <v>510417.86</v>
      </c>
      <c r="G1664" s="53">
        <v>0</v>
      </c>
      <c r="H1664" s="53">
        <v>0</v>
      </c>
      <c r="I1664" s="53">
        <v>1798793.89</v>
      </c>
      <c r="J1664" s="53">
        <v>78.208429999999993</v>
      </c>
      <c r="K1664" s="53">
        <v>0</v>
      </c>
      <c r="L1664" s="53">
        <v>0</v>
      </c>
      <c r="M1664" s="53">
        <v>1635350</v>
      </c>
      <c r="N1664" s="53">
        <v>163443.89000000001</v>
      </c>
      <c r="O1664" s="53">
        <v>2309211.75</v>
      </c>
      <c r="P1664" s="53">
        <v>0</v>
      </c>
      <c r="Q1664" s="53">
        <v>0</v>
      </c>
      <c r="R1664" s="53">
        <v>0</v>
      </c>
      <c r="S1664" s="3" t="s">
        <v>72</v>
      </c>
      <c r="T1664" s="3" t="s">
        <v>41</v>
      </c>
      <c r="U1664" s="3" t="s">
        <v>42</v>
      </c>
      <c r="V1664" s="3" t="s">
        <v>41</v>
      </c>
      <c r="W1664" s="3" t="s">
        <v>33</v>
      </c>
      <c r="X1664" s="3" t="s">
        <v>43</v>
      </c>
      <c r="Y1664" s="3" t="s">
        <v>35</v>
      </c>
      <c r="Z1664" s="54">
        <v>45736</v>
      </c>
      <c r="AA1664" s="54">
        <v>46112</v>
      </c>
      <c r="AB1664" s="3" t="s">
        <v>36</v>
      </c>
      <c r="AC1664" s="53">
        <v>2300000</v>
      </c>
      <c r="AD1664" s="3" t="s">
        <v>42</v>
      </c>
      <c r="AE1664" s="3" t="s">
        <v>45</v>
      </c>
    </row>
    <row r="1665" spans="1:31" x14ac:dyDescent="0.3">
      <c r="A1665" s="3" t="s">
        <v>3493</v>
      </c>
      <c r="B1665" s="3" t="s">
        <v>3494</v>
      </c>
      <c r="C1665" s="3" t="s">
        <v>1857</v>
      </c>
      <c r="D1665" s="53">
        <v>9526977</v>
      </c>
      <c r="E1665" s="53">
        <v>9526977</v>
      </c>
      <c r="F1665" s="53">
        <v>13977.2</v>
      </c>
      <c r="G1665" s="53">
        <v>90665.27</v>
      </c>
      <c r="H1665" s="53">
        <v>90665.27</v>
      </c>
      <c r="I1665" s="53">
        <v>838858.31</v>
      </c>
      <c r="J1665" s="53">
        <v>8.8050838161989891</v>
      </c>
      <c r="K1665" s="53">
        <v>0</v>
      </c>
      <c r="L1665" s="53">
        <v>0</v>
      </c>
      <c r="M1665" s="53">
        <v>0</v>
      </c>
      <c r="N1665" s="53">
        <v>748193.04</v>
      </c>
      <c r="O1665" s="53">
        <v>852835.51</v>
      </c>
      <c r="P1665" s="53">
        <v>0</v>
      </c>
      <c r="Q1665" s="53">
        <v>0</v>
      </c>
      <c r="R1665" s="53">
        <v>0</v>
      </c>
      <c r="S1665" s="3" t="s">
        <v>2156</v>
      </c>
      <c r="T1665" s="3" t="s">
        <v>100</v>
      </c>
      <c r="U1665" s="3" t="s">
        <v>101</v>
      </c>
      <c r="V1665" s="3" t="s">
        <v>100</v>
      </c>
      <c r="W1665" s="3" t="s">
        <v>33</v>
      </c>
      <c r="X1665" s="3" t="s">
        <v>102</v>
      </c>
      <c r="Y1665" s="3" t="s">
        <v>35</v>
      </c>
      <c r="Z1665" s="54">
        <v>45737</v>
      </c>
      <c r="AA1665" s="54">
        <v>46022</v>
      </c>
      <c r="AB1665" s="3" t="s">
        <v>36</v>
      </c>
      <c r="AC1665" s="53">
        <v>9526977</v>
      </c>
      <c r="AD1665" s="3" t="s">
        <v>101</v>
      </c>
      <c r="AE1665" s="3" t="s">
        <v>45</v>
      </c>
    </row>
    <row r="1666" spans="1:31" x14ac:dyDescent="0.3">
      <c r="A1666" s="3" t="s">
        <v>3515</v>
      </c>
      <c r="B1666" s="3" t="s">
        <v>3516</v>
      </c>
      <c r="C1666" s="3" t="s">
        <v>1853</v>
      </c>
      <c r="D1666" s="53">
        <v>4600000</v>
      </c>
      <c r="E1666" s="53">
        <v>4600000</v>
      </c>
      <c r="F1666" s="53">
        <v>3170487.09</v>
      </c>
      <c r="G1666" s="53">
        <v>83.46</v>
      </c>
      <c r="H1666" s="53">
        <v>83.46</v>
      </c>
      <c r="I1666" s="53">
        <v>1266540.95</v>
      </c>
      <c r="J1666" s="53">
        <v>27.533498913043477</v>
      </c>
      <c r="K1666" s="53">
        <v>0</v>
      </c>
      <c r="L1666" s="53">
        <v>0</v>
      </c>
      <c r="M1666" s="53">
        <v>1266457.49</v>
      </c>
      <c r="N1666" s="53">
        <v>0</v>
      </c>
      <c r="O1666" s="53">
        <v>4437028.04</v>
      </c>
      <c r="P1666" s="53">
        <v>0</v>
      </c>
      <c r="Q1666" s="53">
        <v>0</v>
      </c>
      <c r="R1666" s="53">
        <v>0</v>
      </c>
      <c r="S1666" s="3" t="s">
        <v>391</v>
      </c>
      <c r="T1666" s="3" t="s">
        <v>31</v>
      </c>
      <c r="U1666" s="3" t="s">
        <v>32</v>
      </c>
      <c r="V1666" s="3" t="s">
        <v>31</v>
      </c>
      <c r="W1666" s="3" t="s">
        <v>33</v>
      </c>
      <c r="X1666" s="3" t="s">
        <v>34</v>
      </c>
      <c r="Y1666" s="3" t="s">
        <v>35</v>
      </c>
      <c r="Z1666" s="54">
        <v>45737</v>
      </c>
      <c r="AA1666" s="54">
        <v>46112</v>
      </c>
      <c r="AB1666" s="3" t="s">
        <v>36</v>
      </c>
      <c r="AC1666" s="53">
        <v>4600000</v>
      </c>
      <c r="AD1666" s="3" t="s">
        <v>32</v>
      </c>
      <c r="AE1666" s="3" t="s">
        <v>45</v>
      </c>
    </row>
    <row r="1667" spans="1:31" x14ac:dyDescent="0.3">
      <c r="A1667" s="3" t="s">
        <v>3513</v>
      </c>
      <c r="B1667" s="3" t="s">
        <v>3514</v>
      </c>
      <c r="C1667" s="3" t="s">
        <v>1853</v>
      </c>
      <c r="D1667" s="53">
        <v>2300000</v>
      </c>
      <c r="E1667" s="53">
        <v>2300000</v>
      </c>
      <c r="F1667" s="53">
        <v>892296.59</v>
      </c>
      <c r="G1667" s="53">
        <v>0</v>
      </c>
      <c r="H1667" s="53">
        <v>0</v>
      </c>
      <c r="I1667" s="53">
        <v>0</v>
      </c>
      <c r="J1667" s="53">
        <v>0</v>
      </c>
      <c r="K1667" s="53">
        <v>0</v>
      </c>
      <c r="L1667" s="53">
        <v>0</v>
      </c>
      <c r="M1667" s="53">
        <v>0</v>
      </c>
      <c r="N1667" s="53">
        <v>0</v>
      </c>
      <c r="O1667" s="53">
        <v>892296.59</v>
      </c>
      <c r="P1667" s="53">
        <v>0</v>
      </c>
      <c r="Q1667" s="53">
        <v>0</v>
      </c>
      <c r="R1667" s="53">
        <v>0</v>
      </c>
      <c r="S1667" s="3" t="s">
        <v>391</v>
      </c>
      <c r="T1667" s="3" t="s">
        <v>31</v>
      </c>
      <c r="U1667" s="3" t="s">
        <v>32</v>
      </c>
      <c r="V1667" s="3" t="s">
        <v>31</v>
      </c>
      <c r="W1667" s="3" t="s">
        <v>33</v>
      </c>
      <c r="X1667" s="3" t="s">
        <v>34</v>
      </c>
      <c r="Y1667" s="3" t="s">
        <v>35</v>
      </c>
      <c r="Z1667" s="54">
        <v>45737</v>
      </c>
      <c r="AA1667" s="54">
        <v>46112</v>
      </c>
      <c r="AB1667" s="3" t="s">
        <v>36</v>
      </c>
      <c r="AC1667" s="53">
        <v>2300000</v>
      </c>
      <c r="AD1667" s="3" t="s">
        <v>32</v>
      </c>
      <c r="AE1667" s="3" t="s">
        <v>45</v>
      </c>
    </row>
    <row r="1668" spans="1:31" x14ac:dyDescent="0.3">
      <c r="A1668" s="3" t="s">
        <v>3519</v>
      </c>
      <c r="B1668" s="3" t="s">
        <v>3520</v>
      </c>
      <c r="C1668" s="3" t="s">
        <v>1858</v>
      </c>
      <c r="D1668" s="53">
        <v>2300000</v>
      </c>
      <c r="E1668" s="53">
        <v>2300000</v>
      </c>
      <c r="F1668" s="53">
        <v>1405323.75</v>
      </c>
      <c r="G1668" s="53">
        <v>16395.37</v>
      </c>
      <c r="H1668" s="53">
        <v>16395.37</v>
      </c>
      <c r="I1668" s="53">
        <v>482172.84</v>
      </c>
      <c r="J1668" s="53">
        <v>20.964036521739132</v>
      </c>
      <c r="K1668" s="53">
        <v>0</v>
      </c>
      <c r="L1668" s="53">
        <v>0</v>
      </c>
      <c r="M1668" s="53">
        <v>0</v>
      </c>
      <c r="N1668" s="53">
        <v>465777.47</v>
      </c>
      <c r="O1668" s="53">
        <v>1887496.59</v>
      </c>
      <c r="P1668" s="53">
        <v>0</v>
      </c>
      <c r="Q1668" s="53">
        <v>0</v>
      </c>
      <c r="R1668" s="53">
        <v>0</v>
      </c>
      <c r="S1668" s="3" t="s">
        <v>3204</v>
      </c>
      <c r="T1668" s="3" t="s">
        <v>51</v>
      </c>
      <c r="U1668" s="3" t="s">
        <v>52</v>
      </c>
      <c r="V1668" s="3" t="s">
        <v>51</v>
      </c>
      <c r="W1668" s="3" t="s">
        <v>33</v>
      </c>
      <c r="X1668" s="3" t="s">
        <v>53</v>
      </c>
      <c r="Y1668" s="3" t="s">
        <v>35</v>
      </c>
      <c r="Z1668" s="54">
        <v>45383</v>
      </c>
      <c r="AA1668" s="54">
        <v>46112</v>
      </c>
      <c r="AB1668" s="3" t="s">
        <v>36</v>
      </c>
      <c r="AC1668" s="53">
        <v>2300000</v>
      </c>
      <c r="AD1668" s="3" t="s">
        <v>52</v>
      </c>
      <c r="AE1668" s="3" t="s">
        <v>45</v>
      </c>
    </row>
    <row r="1669" spans="1:31" x14ac:dyDescent="0.3">
      <c r="A1669" s="3" t="s">
        <v>3517</v>
      </c>
      <c r="B1669" s="3" t="s">
        <v>3518</v>
      </c>
      <c r="C1669" s="3" t="s">
        <v>1853</v>
      </c>
      <c r="D1669" s="53">
        <v>2600000</v>
      </c>
      <c r="E1669" s="53">
        <v>2600000</v>
      </c>
      <c r="F1669" s="53">
        <v>0</v>
      </c>
      <c r="G1669" s="53">
        <v>0</v>
      </c>
      <c r="H1669" s="53">
        <v>0</v>
      </c>
      <c r="I1669" s="53">
        <v>0</v>
      </c>
      <c r="J1669" s="53">
        <v>0</v>
      </c>
      <c r="K1669" s="53">
        <v>0</v>
      </c>
      <c r="L1669" s="53">
        <v>0</v>
      </c>
      <c r="M1669" s="53">
        <v>0</v>
      </c>
      <c r="N1669" s="53">
        <v>0</v>
      </c>
      <c r="O1669" s="53">
        <v>0</v>
      </c>
      <c r="P1669" s="53">
        <v>0</v>
      </c>
      <c r="Q1669" s="53">
        <v>0</v>
      </c>
      <c r="R1669" s="53">
        <v>0</v>
      </c>
      <c r="S1669" s="3" t="s">
        <v>391</v>
      </c>
      <c r="T1669" s="3" t="s">
        <v>31</v>
      </c>
      <c r="U1669" s="3" t="s">
        <v>32</v>
      </c>
      <c r="V1669" s="3" t="s">
        <v>31</v>
      </c>
      <c r="W1669" s="3" t="s">
        <v>33</v>
      </c>
      <c r="X1669" s="3" t="s">
        <v>34</v>
      </c>
      <c r="Y1669" s="3" t="s">
        <v>35</v>
      </c>
      <c r="Z1669" s="54">
        <v>45740</v>
      </c>
      <c r="AA1669" s="54">
        <v>46112</v>
      </c>
      <c r="AB1669" s="3" t="s">
        <v>36</v>
      </c>
      <c r="AC1669" s="53">
        <v>2600000</v>
      </c>
      <c r="AD1669" s="3" t="s">
        <v>32</v>
      </c>
      <c r="AE1669" s="3" t="s">
        <v>45</v>
      </c>
    </row>
    <row r="1670" spans="1:31" x14ac:dyDescent="0.3">
      <c r="A1670" s="3" t="s">
        <v>3523</v>
      </c>
      <c r="B1670" s="3" t="s">
        <v>3524</v>
      </c>
      <c r="C1670" s="3" t="s">
        <v>1854</v>
      </c>
      <c r="D1670" s="53">
        <v>3200000</v>
      </c>
      <c r="E1670" s="53">
        <v>3200000</v>
      </c>
      <c r="F1670" s="53">
        <v>53270.46</v>
      </c>
      <c r="G1670" s="53">
        <v>0</v>
      </c>
      <c r="H1670" s="53">
        <v>0</v>
      </c>
      <c r="I1670" s="53">
        <v>1351187.11</v>
      </c>
      <c r="J1670" s="53">
        <v>42.224597187500002</v>
      </c>
      <c r="K1670" s="53">
        <v>0</v>
      </c>
      <c r="L1670" s="53">
        <v>0</v>
      </c>
      <c r="M1670" s="53">
        <v>920350</v>
      </c>
      <c r="N1670" s="53">
        <v>430837.11</v>
      </c>
      <c r="O1670" s="53">
        <v>1404457.57</v>
      </c>
      <c r="P1670" s="53">
        <v>0</v>
      </c>
      <c r="Q1670" s="53">
        <v>0</v>
      </c>
      <c r="R1670" s="53">
        <v>0</v>
      </c>
      <c r="S1670" s="3" t="s">
        <v>72</v>
      </c>
      <c r="T1670" s="3" t="s">
        <v>41</v>
      </c>
      <c r="U1670" s="3" t="s">
        <v>42</v>
      </c>
      <c r="V1670" s="3" t="s">
        <v>41</v>
      </c>
      <c r="W1670" s="3" t="s">
        <v>33</v>
      </c>
      <c r="X1670" s="3" t="s">
        <v>43</v>
      </c>
      <c r="Y1670" s="3" t="s">
        <v>35</v>
      </c>
      <c r="Z1670" s="54">
        <v>45382</v>
      </c>
      <c r="AA1670" s="54">
        <v>46112</v>
      </c>
      <c r="AB1670" s="3" t="s">
        <v>36</v>
      </c>
      <c r="AC1670" s="53">
        <v>3200000</v>
      </c>
      <c r="AD1670" s="3" t="s">
        <v>42</v>
      </c>
      <c r="AE1670" s="3" t="s">
        <v>45</v>
      </c>
    </row>
    <row r="1671" spans="1:31" x14ac:dyDescent="0.3">
      <c r="A1671" s="3" t="s">
        <v>3581</v>
      </c>
      <c r="B1671" s="3" t="s">
        <v>3582</v>
      </c>
      <c r="C1671" s="3" t="s">
        <v>1854</v>
      </c>
      <c r="D1671" s="53">
        <v>17200000</v>
      </c>
      <c r="E1671" s="53">
        <v>17200000</v>
      </c>
      <c r="F1671" s="53">
        <v>2417197.56</v>
      </c>
      <c r="G1671" s="53">
        <v>0</v>
      </c>
      <c r="H1671" s="53">
        <v>0</v>
      </c>
      <c r="I1671" s="53">
        <v>0</v>
      </c>
      <c r="J1671" s="53">
        <v>0</v>
      </c>
      <c r="K1671" s="53">
        <v>0</v>
      </c>
      <c r="L1671" s="53">
        <v>0</v>
      </c>
      <c r="M1671" s="53">
        <v>0</v>
      </c>
      <c r="N1671" s="53">
        <v>0</v>
      </c>
      <c r="O1671" s="53">
        <v>2417197.56</v>
      </c>
      <c r="P1671" s="53">
        <v>0</v>
      </c>
      <c r="Q1671" s="53">
        <v>0</v>
      </c>
      <c r="R1671" s="53">
        <v>0</v>
      </c>
      <c r="S1671" s="3" t="s">
        <v>72</v>
      </c>
      <c r="T1671" s="3" t="s">
        <v>41</v>
      </c>
      <c r="U1671" s="3" t="s">
        <v>42</v>
      </c>
      <c r="V1671" s="3" t="s">
        <v>41</v>
      </c>
      <c r="W1671" s="3" t="s">
        <v>33</v>
      </c>
      <c r="X1671" s="3" t="s">
        <v>43</v>
      </c>
      <c r="Y1671" s="3" t="s">
        <v>35</v>
      </c>
      <c r="Z1671" s="54">
        <v>45741</v>
      </c>
      <c r="AA1671" s="54">
        <v>46112</v>
      </c>
      <c r="AB1671" s="3" t="s">
        <v>36</v>
      </c>
      <c r="AC1671" s="53">
        <v>17200001</v>
      </c>
      <c r="AD1671" s="3" t="s">
        <v>42</v>
      </c>
      <c r="AE1671" s="3" t="s">
        <v>45</v>
      </c>
    </row>
    <row r="1672" spans="1:31" x14ac:dyDescent="0.3">
      <c r="A1672" s="3" t="s">
        <v>3573</v>
      </c>
      <c r="B1672" s="3" t="s">
        <v>3574</v>
      </c>
      <c r="C1672" s="3" t="s">
        <v>1854</v>
      </c>
      <c r="D1672" s="53">
        <v>16425000</v>
      </c>
      <c r="E1672" s="53">
        <v>16425000</v>
      </c>
      <c r="F1672" s="53">
        <v>12672493.68</v>
      </c>
      <c r="G1672" s="53">
        <v>-0.03</v>
      </c>
      <c r="H1672" s="53">
        <v>-0.03</v>
      </c>
      <c r="I1672" s="53">
        <v>3621152.98</v>
      </c>
      <c r="J1672" s="53">
        <v>22.046593485540335</v>
      </c>
      <c r="K1672" s="53">
        <v>0</v>
      </c>
      <c r="L1672" s="53">
        <v>0</v>
      </c>
      <c r="M1672" s="53">
        <v>3330565</v>
      </c>
      <c r="N1672" s="53">
        <v>290588.01</v>
      </c>
      <c r="O1672" s="53">
        <v>16293646.66</v>
      </c>
      <c r="P1672" s="53">
        <v>0</v>
      </c>
      <c r="Q1672" s="53">
        <v>0</v>
      </c>
      <c r="R1672" s="53">
        <v>0</v>
      </c>
      <c r="S1672" s="3" t="s">
        <v>72</v>
      </c>
      <c r="T1672" s="3" t="s">
        <v>41</v>
      </c>
      <c r="U1672" s="3" t="s">
        <v>42</v>
      </c>
      <c r="V1672" s="3" t="s">
        <v>41</v>
      </c>
      <c r="W1672" s="3" t="s">
        <v>33</v>
      </c>
      <c r="X1672" s="3" t="s">
        <v>43</v>
      </c>
      <c r="Y1672" s="3" t="s">
        <v>35</v>
      </c>
      <c r="Z1672" s="54">
        <v>45741</v>
      </c>
      <c r="AA1672" s="54">
        <v>46112</v>
      </c>
      <c r="AB1672" s="3" t="s">
        <v>36</v>
      </c>
      <c r="AC1672" s="53">
        <v>16425000</v>
      </c>
      <c r="AD1672" s="3" t="s">
        <v>42</v>
      </c>
      <c r="AE1672" s="3" t="s">
        <v>45</v>
      </c>
    </row>
    <row r="1673" spans="1:31" x14ac:dyDescent="0.3">
      <c r="A1673" s="3" t="s">
        <v>3529</v>
      </c>
      <c r="B1673" s="3" t="s">
        <v>3530</v>
      </c>
      <c r="C1673" s="3" t="s">
        <v>1855</v>
      </c>
      <c r="D1673" s="53">
        <v>12300000</v>
      </c>
      <c r="E1673" s="53">
        <v>12300000</v>
      </c>
      <c r="F1673" s="53">
        <v>307238.32</v>
      </c>
      <c r="G1673" s="53">
        <v>0</v>
      </c>
      <c r="H1673" s="53">
        <v>0</v>
      </c>
      <c r="I1673" s="53">
        <v>1143830.5900000001</v>
      </c>
      <c r="J1673" s="53">
        <v>9.299435691056912</v>
      </c>
      <c r="K1673" s="53">
        <v>0</v>
      </c>
      <c r="L1673" s="53">
        <v>0</v>
      </c>
      <c r="M1673" s="53">
        <v>0</v>
      </c>
      <c r="N1673" s="53">
        <v>1143830.5900000001</v>
      </c>
      <c r="O1673" s="53">
        <v>1451068.91</v>
      </c>
      <c r="P1673" s="53">
        <v>0</v>
      </c>
      <c r="Q1673" s="53">
        <v>0</v>
      </c>
      <c r="R1673" s="53">
        <v>0</v>
      </c>
      <c r="S1673" s="3" t="s">
        <v>2949</v>
      </c>
      <c r="T1673" s="3" t="s">
        <v>57</v>
      </c>
      <c r="U1673" s="3" t="s">
        <v>58</v>
      </c>
      <c r="V1673" s="3" t="s">
        <v>57</v>
      </c>
      <c r="W1673" s="3" t="s">
        <v>33</v>
      </c>
      <c r="X1673" s="3" t="s">
        <v>59</v>
      </c>
      <c r="Y1673" s="3" t="s">
        <v>35</v>
      </c>
      <c r="Z1673" s="54">
        <v>45741</v>
      </c>
      <c r="AA1673" s="54">
        <v>46112</v>
      </c>
      <c r="AB1673" s="3" t="s">
        <v>36</v>
      </c>
      <c r="AC1673" s="53">
        <v>12300000</v>
      </c>
      <c r="AD1673" s="3" t="s">
        <v>58</v>
      </c>
      <c r="AE1673" s="3" t="s">
        <v>45</v>
      </c>
    </row>
    <row r="1674" spans="1:31" x14ac:dyDescent="0.3">
      <c r="A1674" s="3" t="s">
        <v>3531</v>
      </c>
      <c r="B1674" s="3" t="s">
        <v>3532</v>
      </c>
      <c r="C1674" s="3" t="s">
        <v>1855</v>
      </c>
      <c r="D1674" s="53">
        <v>4500000</v>
      </c>
      <c r="E1674" s="53">
        <v>4500000</v>
      </c>
      <c r="F1674" s="53">
        <v>0</v>
      </c>
      <c r="G1674" s="53">
        <v>0</v>
      </c>
      <c r="H1674" s="53">
        <v>0</v>
      </c>
      <c r="I1674" s="53">
        <v>0</v>
      </c>
      <c r="J1674" s="53">
        <v>0</v>
      </c>
      <c r="K1674" s="53">
        <v>0</v>
      </c>
      <c r="L1674" s="53">
        <v>0</v>
      </c>
      <c r="M1674" s="53">
        <v>0</v>
      </c>
      <c r="N1674" s="53">
        <v>0</v>
      </c>
      <c r="O1674" s="53">
        <v>0</v>
      </c>
      <c r="P1674" s="53">
        <v>0</v>
      </c>
      <c r="Q1674" s="53">
        <v>0</v>
      </c>
      <c r="R1674" s="53">
        <v>0</v>
      </c>
      <c r="S1674" s="3" t="s">
        <v>2949</v>
      </c>
      <c r="T1674" s="3" t="s">
        <v>57</v>
      </c>
      <c r="U1674" s="3" t="s">
        <v>58</v>
      </c>
      <c r="V1674" s="3" t="s">
        <v>57</v>
      </c>
      <c r="W1674" s="3" t="s">
        <v>33</v>
      </c>
      <c r="X1674" s="3" t="s">
        <v>59</v>
      </c>
      <c r="Y1674" s="3" t="s">
        <v>44</v>
      </c>
      <c r="Z1674" s="54">
        <v>45742</v>
      </c>
      <c r="AA1674" s="54">
        <v>46112</v>
      </c>
      <c r="AB1674" s="3" t="s">
        <v>36</v>
      </c>
      <c r="AC1674" s="53">
        <v>4500000</v>
      </c>
      <c r="AD1674" s="3" t="s">
        <v>58</v>
      </c>
      <c r="AE1674" s="3" t="s">
        <v>45</v>
      </c>
    </row>
    <row r="1675" spans="1:31" x14ac:dyDescent="0.3">
      <c r="A1675" s="3" t="s">
        <v>3541</v>
      </c>
      <c r="B1675" s="3" t="s">
        <v>3542</v>
      </c>
      <c r="C1675" s="3" t="s">
        <v>1859</v>
      </c>
      <c r="D1675" s="53">
        <v>2100001</v>
      </c>
      <c r="E1675" s="53">
        <v>2100001</v>
      </c>
      <c r="F1675" s="53">
        <v>0</v>
      </c>
      <c r="G1675" s="53">
        <v>0</v>
      </c>
      <c r="H1675" s="53">
        <v>0</v>
      </c>
      <c r="I1675" s="53">
        <v>286778.86</v>
      </c>
      <c r="J1675" s="53">
        <v>13.656129687557293</v>
      </c>
      <c r="K1675" s="53">
        <v>0</v>
      </c>
      <c r="L1675" s="53">
        <v>0</v>
      </c>
      <c r="M1675" s="53">
        <v>0</v>
      </c>
      <c r="N1675" s="53">
        <v>286778.86</v>
      </c>
      <c r="O1675" s="53">
        <v>286778.86</v>
      </c>
      <c r="P1675" s="53">
        <v>0</v>
      </c>
      <c r="Q1675" s="53">
        <v>0</v>
      </c>
      <c r="R1675" s="53">
        <v>0</v>
      </c>
      <c r="S1675" s="3" t="s">
        <v>1355</v>
      </c>
      <c r="T1675" s="3" t="s">
        <v>162</v>
      </c>
      <c r="U1675" s="3" t="s">
        <v>163</v>
      </c>
      <c r="V1675" s="3" t="s">
        <v>162</v>
      </c>
      <c r="W1675" s="3" t="s">
        <v>33</v>
      </c>
      <c r="X1675" s="3" t="s">
        <v>164</v>
      </c>
      <c r="Y1675" s="3" t="s">
        <v>35</v>
      </c>
      <c r="Z1675" s="54">
        <v>45383</v>
      </c>
      <c r="AA1675" s="54">
        <v>46112</v>
      </c>
      <c r="AB1675" s="3" t="s">
        <v>36</v>
      </c>
      <c r="AC1675" s="53">
        <v>1</v>
      </c>
      <c r="AD1675" s="3" t="s">
        <v>163</v>
      </c>
      <c r="AE1675" s="3" t="s">
        <v>45</v>
      </c>
    </row>
    <row r="1676" spans="1:31" x14ac:dyDescent="0.3">
      <c r="A1676" s="3" t="s">
        <v>3545</v>
      </c>
      <c r="B1676" s="3" t="s">
        <v>3546</v>
      </c>
      <c r="C1676" s="3" t="s">
        <v>1854</v>
      </c>
      <c r="D1676" s="53">
        <v>3400000</v>
      </c>
      <c r="E1676" s="53">
        <v>3400000</v>
      </c>
      <c r="F1676" s="53">
        <v>0</v>
      </c>
      <c r="G1676" s="53">
        <v>0</v>
      </c>
      <c r="H1676" s="53">
        <v>0</v>
      </c>
      <c r="I1676" s="53">
        <v>0</v>
      </c>
      <c r="J1676" s="53">
        <v>0</v>
      </c>
      <c r="K1676" s="53">
        <v>0</v>
      </c>
      <c r="L1676" s="53">
        <v>0</v>
      </c>
      <c r="M1676" s="53">
        <v>0</v>
      </c>
      <c r="N1676" s="53">
        <v>0</v>
      </c>
      <c r="O1676" s="53">
        <v>0</v>
      </c>
      <c r="P1676" s="53">
        <v>0</v>
      </c>
      <c r="Q1676" s="53">
        <v>0</v>
      </c>
      <c r="R1676" s="53">
        <v>0</v>
      </c>
      <c r="S1676" s="3" t="s">
        <v>72</v>
      </c>
      <c r="T1676" s="3" t="s">
        <v>41</v>
      </c>
      <c r="U1676" s="3" t="s">
        <v>42</v>
      </c>
      <c r="V1676" s="3" t="s">
        <v>41</v>
      </c>
      <c r="W1676" s="3" t="s">
        <v>33</v>
      </c>
      <c r="X1676" s="3" t="s">
        <v>43</v>
      </c>
      <c r="Y1676" s="3" t="s">
        <v>35</v>
      </c>
      <c r="Z1676" s="54">
        <v>45742</v>
      </c>
      <c r="AA1676" s="54">
        <v>46112</v>
      </c>
      <c r="AB1676" s="3" t="s">
        <v>36</v>
      </c>
      <c r="AC1676" s="53">
        <v>3400000</v>
      </c>
      <c r="AD1676" s="3" t="s">
        <v>42</v>
      </c>
      <c r="AE1676" s="3" t="s">
        <v>45</v>
      </c>
    </row>
  </sheetData>
  <autoFilter ref="A1:AE1676" xr:uid="{CAF4104E-D4E9-415A-9295-C9D52E0E5B00}"/>
  <sortState xmlns:xlrd2="http://schemas.microsoft.com/office/spreadsheetml/2017/richdata2" ref="A2:AE1676">
    <sortCondition ref="A1:A1676"/>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E4212-014B-4E7B-B7A4-5F7539C88431}">
  <dimension ref="A1:AE1676"/>
  <sheetViews>
    <sheetView workbookViewId="0">
      <selection activeCell="G13" sqref="G13"/>
    </sheetView>
  </sheetViews>
  <sheetFormatPr defaultRowHeight="14.4" x14ac:dyDescent="0.3"/>
  <cols>
    <col min="1" max="1" width="16" style="3" bestFit="1" customWidth="1"/>
    <col min="2" max="2" width="42" style="3" bestFit="1" customWidth="1"/>
    <col min="3" max="3" width="12.77734375" style="3" bestFit="1" customWidth="1"/>
    <col min="4" max="5" width="14" style="3" bestFit="1" customWidth="1"/>
    <col min="6" max="6" width="20" style="3" bestFit="1" customWidth="1"/>
    <col min="7" max="8" width="17" style="3" bestFit="1" customWidth="1"/>
    <col min="9" max="9" width="18.6640625" style="3" bestFit="1" customWidth="1"/>
    <col min="10" max="10" width="7.33203125" style="3" bestFit="1" customWidth="1"/>
    <col min="11" max="12" width="6" style="3" bestFit="1" customWidth="1"/>
    <col min="13" max="13" width="18" style="3" bestFit="1" customWidth="1"/>
    <col min="14" max="14" width="13" style="3" bestFit="1" customWidth="1"/>
    <col min="15" max="15" width="15" style="3" bestFit="1" customWidth="1"/>
    <col min="16" max="16" width="21" style="3" bestFit="1" customWidth="1"/>
    <col min="17" max="17" width="11" style="3" bestFit="1" customWidth="1"/>
    <col min="18" max="18" width="16" style="3" bestFit="1" customWidth="1"/>
    <col min="19" max="19" width="18" style="3" bestFit="1" customWidth="1"/>
    <col min="20" max="20" width="14" style="3" bestFit="1" customWidth="1"/>
    <col min="21" max="21" width="30" style="3" bestFit="1" customWidth="1"/>
    <col min="22" max="22" width="14" style="3" bestFit="1" customWidth="1"/>
    <col min="23" max="23" width="6" style="3" bestFit="1" customWidth="1"/>
    <col min="24" max="24" width="10" style="3" bestFit="1" customWidth="1"/>
    <col min="25" max="25" width="11" style="3" bestFit="1" customWidth="1"/>
    <col min="26" max="27" width="13" style="3" bestFit="1" customWidth="1"/>
    <col min="28" max="28" width="5" style="3" bestFit="1" customWidth="1"/>
    <col min="29" max="29" width="17" style="3" bestFit="1" customWidth="1"/>
    <col min="30" max="30" width="30" style="3" bestFit="1" customWidth="1"/>
    <col min="31" max="31" width="23" style="3" bestFit="1" customWidth="1"/>
    <col min="32" max="16384" width="8.88671875" style="3"/>
  </cols>
  <sheetData>
    <row r="1" spans="1:31" ht="57.6" x14ac:dyDescent="0.3">
      <c r="A1" s="1" t="s">
        <v>0</v>
      </c>
      <c r="B1" s="1" t="s">
        <v>1</v>
      </c>
      <c r="C1" s="1" t="s">
        <v>1831</v>
      </c>
      <c r="D1" s="2" t="s">
        <v>2</v>
      </c>
      <c r="E1" s="2" t="s">
        <v>3</v>
      </c>
      <c r="F1" s="1" t="s">
        <v>2122</v>
      </c>
      <c r="G1" s="1" t="s">
        <v>4</v>
      </c>
      <c r="H1" s="1" t="s">
        <v>5</v>
      </c>
      <c r="I1" s="1" t="s">
        <v>6</v>
      </c>
      <c r="J1" s="1" t="s">
        <v>1848</v>
      </c>
      <c r="K1" s="2" t="s">
        <v>7</v>
      </c>
      <c r="L1" s="2" t="s">
        <v>8</v>
      </c>
      <c r="M1" s="1" t="s">
        <v>9</v>
      </c>
      <c r="N1" s="2" t="s">
        <v>10</v>
      </c>
      <c r="O1" s="1" t="s">
        <v>11</v>
      </c>
      <c r="P1" s="2" t="s">
        <v>12</v>
      </c>
      <c r="Q1" s="2" t="s">
        <v>13</v>
      </c>
      <c r="R1" s="2" t="s">
        <v>3160</v>
      </c>
      <c r="S1" s="1" t="s">
        <v>14</v>
      </c>
      <c r="T1" s="2" t="s">
        <v>15</v>
      </c>
      <c r="U1" s="1" t="s">
        <v>16</v>
      </c>
      <c r="V1" s="1" t="s">
        <v>17</v>
      </c>
      <c r="W1" s="1" t="s">
        <v>18</v>
      </c>
      <c r="X1" s="2" t="s">
        <v>19</v>
      </c>
      <c r="Y1" s="1" t="s">
        <v>20</v>
      </c>
      <c r="Z1" s="1" t="s">
        <v>21</v>
      </c>
      <c r="AA1" s="1" t="s">
        <v>22</v>
      </c>
      <c r="AB1" s="1" t="s">
        <v>23</v>
      </c>
      <c r="AC1" s="1" t="s">
        <v>24</v>
      </c>
      <c r="AD1" s="1" t="s">
        <v>25</v>
      </c>
      <c r="AE1" s="1" t="s">
        <v>26</v>
      </c>
    </row>
    <row r="2" spans="1:31" x14ac:dyDescent="0.3">
      <c r="A2" s="3" t="s">
        <v>879</v>
      </c>
      <c r="B2" s="3" t="s">
        <v>880</v>
      </c>
      <c r="C2" s="3" t="s">
        <v>1843</v>
      </c>
      <c r="D2" s="53">
        <v>6619999</v>
      </c>
      <c r="E2" s="53">
        <v>6619999</v>
      </c>
      <c r="F2" s="53">
        <v>0</v>
      </c>
      <c r="G2" s="53">
        <v>0</v>
      </c>
      <c r="H2" s="53">
        <v>0</v>
      </c>
      <c r="I2" s="53">
        <v>5219425.88</v>
      </c>
      <c r="J2" s="53">
        <v>78.843303148535213</v>
      </c>
      <c r="K2" s="53">
        <v>0</v>
      </c>
      <c r="L2" s="53">
        <v>0</v>
      </c>
      <c r="M2" s="53">
        <v>5219425.88</v>
      </c>
      <c r="N2" s="53">
        <v>0</v>
      </c>
      <c r="O2" s="53">
        <v>5219425.88</v>
      </c>
      <c r="P2" s="53">
        <v>0</v>
      </c>
      <c r="Q2" s="53">
        <v>0</v>
      </c>
      <c r="R2" s="53">
        <v>0</v>
      </c>
      <c r="S2" s="3" t="s">
        <v>881</v>
      </c>
      <c r="T2" s="3" t="s">
        <v>882</v>
      </c>
      <c r="U2" s="3" t="s">
        <v>883</v>
      </c>
      <c r="V2" s="3" t="s">
        <v>882</v>
      </c>
      <c r="W2" s="3" t="s">
        <v>33</v>
      </c>
      <c r="X2" s="3" t="s">
        <v>884</v>
      </c>
      <c r="Y2" s="3" t="s">
        <v>35</v>
      </c>
      <c r="Z2" s="54">
        <v>44285</v>
      </c>
      <c r="AA2" s="54">
        <v>45016</v>
      </c>
      <c r="AB2" s="3" t="s">
        <v>36</v>
      </c>
      <c r="AC2" s="53">
        <v>6619999</v>
      </c>
      <c r="AD2" s="3" t="s">
        <v>883</v>
      </c>
      <c r="AE2" s="3" t="s">
        <v>37</v>
      </c>
    </row>
    <row r="3" spans="1:31" x14ac:dyDescent="0.3">
      <c r="A3" s="3" t="s">
        <v>1227</v>
      </c>
      <c r="B3" s="3" t="s">
        <v>1228</v>
      </c>
      <c r="C3" s="3" t="s">
        <v>1854</v>
      </c>
      <c r="D3" s="53">
        <v>1000000</v>
      </c>
      <c r="E3" s="53">
        <v>1000000</v>
      </c>
      <c r="F3" s="53">
        <v>0</v>
      </c>
      <c r="G3" s="53">
        <v>0</v>
      </c>
      <c r="H3" s="53">
        <v>0</v>
      </c>
      <c r="I3" s="53">
        <v>711049.73</v>
      </c>
      <c r="J3" s="53">
        <v>71.104973000000001</v>
      </c>
      <c r="K3" s="53">
        <v>0</v>
      </c>
      <c r="L3" s="53">
        <v>0</v>
      </c>
      <c r="M3" s="53">
        <v>711049.73</v>
      </c>
      <c r="N3" s="53">
        <v>0</v>
      </c>
      <c r="O3" s="53">
        <v>711049.73</v>
      </c>
      <c r="P3" s="53">
        <v>0</v>
      </c>
      <c r="Q3" s="53">
        <v>0</v>
      </c>
      <c r="R3" s="53">
        <v>0</v>
      </c>
      <c r="S3" s="3" t="s">
        <v>40</v>
      </c>
      <c r="T3" s="3" t="s">
        <v>41</v>
      </c>
      <c r="U3" s="3" t="s">
        <v>42</v>
      </c>
      <c r="V3" s="3" t="s">
        <v>41</v>
      </c>
      <c r="W3" s="3" t="s">
        <v>33</v>
      </c>
      <c r="X3" s="3" t="s">
        <v>29</v>
      </c>
      <c r="Y3" s="3" t="s">
        <v>44</v>
      </c>
      <c r="Z3" s="54">
        <v>44319</v>
      </c>
      <c r="AA3" s="54">
        <v>44469</v>
      </c>
      <c r="AB3" s="3" t="s">
        <v>36</v>
      </c>
      <c r="AC3" s="53">
        <v>1000000</v>
      </c>
      <c r="AD3" s="3" t="s">
        <v>42</v>
      </c>
      <c r="AE3" s="3" t="s">
        <v>37</v>
      </c>
    </row>
    <row r="4" spans="1:31" x14ac:dyDescent="0.3">
      <c r="A4" s="3" t="s">
        <v>562</v>
      </c>
      <c r="B4" s="3" t="s">
        <v>563</v>
      </c>
      <c r="C4" s="3" t="s">
        <v>1860</v>
      </c>
      <c r="D4" s="53">
        <v>2200000</v>
      </c>
      <c r="E4" s="53">
        <v>2200000</v>
      </c>
      <c r="F4" s="53">
        <v>0</v>
      </c>
      <c r="G4" s="53">
        <v>0</v>
      </c>
      <c r="H4" s="53">
        <v>0</v>
      </c>
      <c r="I4" s="53">
        <v>2265727.9500000002</v>
      </c>
      <c r="J4" s="53">
        <v>102.9876340909091</v>
      </c>
      <c r="K4" s="53">
        <v>0</v>
      </c>
      <c r="L4" s="53">
        <v>0</v>
      </c>
      <c r="M4" s="53">
        <v>2265727.9500000002</v>
      </c>
      <c r="N4" s="53">
        <v>0</v>
      </c>
      <c r="O4" s="53">
        <v>2265727.9500000002</v>
      </c>
      <c r="P4" s="53">
        <v>0</v>
      </c>
      <c r="Q4" s="53">
        <v>0</v>
      </c>
      <c r="R4" s="53">
        <v>0</v>
      </c>
      <c r="S4" s="3" t="s">
        <v>111</v>
      </c>
      <c r="T4" s="3" t="s">
        <v>112</v>
      </c>
      <c r="U4" s="3" t="s">
        <v>113</v>
      </c>
      <c r="V4" s="3" t="s">
        <v>112</v>
      </c>
      <c r="W4" s="3" t="s">
        <v>33</v>
      </c>
      <c r="X4" s="3" t="s">
        <v>114</v>
      </c>
      <c r="Y4" s="3" t="s">
        <v>35</v>
      </c>
      <c r="Z4" s="54">
        <v>44321</v>
      </c>
      <c r="AA4" s="54">
        <v>45291</v>
      </c>
      <c r="AB4" s="3" t="s">
        <v>36</v>
      </c>
      <c r="AC4" s="53">
        <v>2200000</v>
      </c>
      <c r="AD4" s="3" t="s">
        <v>113</v>
      </c>
      <c r="AE4" s="3" t="s">
        <v>37</v>
      </c>
    </row>
    <row r="5" spans="1:31" x14ac:dyDescent="0.3">
      <c r="A5" s="3" t="s">
        <v>984</v>
      </c>
      <c r="B5" s="3" t="s">
        <v>985</v>
      </c>
      <c r="C5" s="3" t="s">
        <v>1860</v>
      </c>
      <c r="D5" s="53">
        <v>100000000</v>
      </c>
      <c r="E5" s="53">
        <v>100000000</v>
      </c>
      <c r="F5" s="53">
        <v>894484.64</v>
      </c>
      <c r="G5" s="53">
        <v>0</v>
      </c>
      <c r="H5" s="53">
        <v>0</v>
      </c>
      <c r="I5" s="53">
        <v>94707570.670000002</v>
      </c>
      <c r="J5" s="53">
        <v>94.707570669999996</v>
      </c>
      <c r="K5" s="53">
        <v>0</v>
      </c>
      <c r="L5" s="53">
        <v>0</v>
      </c>
      <c r="M5" s="53">
        <v>92133433.799999997</v>
      </c>
      <c r="N5" s="53">
        <v>2574136.87</v>
      </c>
      <c r="O5" s="53">
        <v>95602055.310000002</v>
      </c>
      <c r="P5" s="53">
        <v>0</v>
      </c>
      <c r="Q5" s="53">
        <v>0</v>
      </c>
      <c r="R5" s="53">
        <v>0</v>
      </c>
      <c r="S5" s="3" t="s">
        <v>111</v>
      </c>
      <c r="T5" s="3" t="s">
        <v>112</v>
      </c>
      <c r="U5" s="3" t="s">
        <v>113</v>
      </c>
      <c r="V5" s="3" t="s">
        <v>112</v>
      </c>
      <c r="W5" s="3" t="s">
        <v>33</v>
      </c>
      <c r="X5" s="3" t="s">
        <v>114</v>
      </c>
      <c r="Y5" s="3" t="s">
        <v>986</v>
      </c>
      <c r="Z5" s="54">
        <v>44651</v>
      </c>
      <c r="AA5" s="54">
        <v>45565</v>
      </c>
      <c r="AB5" s="3" t="s">
        <v>36</v>
      </c>
      <c r="AC5" s="53">
        <v>100000000</v>
      </c>
      <c r="AD5" s="3" t="s">
        <v>113</v>
      </c>
      <c r="AE5" s="3" t="s">
        <v>45</v>
      </c>
    </row>
    <row r="6" spans="1:31" x14ac:dyDescent="0.3">
      <c r="A6" s="3" t="s">
        <v>885</v>
      </c>
      <c r="B6" s="3" t="s">
        <v>886</v>
      </c>
      <c r="C6" s="3" t="s">
        <v>1853</v>
      </c>
      <c r="D6" s="53">
        <v>9600000</v>
      </c>
      <c r="E6" s="53">
        <v>9600000</v>
      </c>
      <c r="F6" s="53">
        <v>0</v>
      </c>
      <c r="G6" s="53">
        <v>0</v>
      </c>
      <c r="H6" s="53">
        <v>0</v>
      </c>
      <c r="I6" s="53">
        <v>9322743.4100000001</v>
      </c>
      <c r="J6" s="53">
        <v>97.111910520833334</v>
      </c>
      <c r="K6" s="53">
        <v>0</v>
      </c>
      <c r="L6" s="53">
        <v>0</v>
      </c>
      <c r="M6" s="53">
        <v>9322743.4100000001</v>
      </c>
      <c r="N6" s="53">
        <v>0</v>
      </c>
      <c r="O6" s="53">
        <v>9322743.4100000001</v>
      </c>
      <c r="P6" s="53">
        <v>0</v>
      </c>
      <c r="Q6" s="53">
        <v>0</v>
      </c>
      <c r="R6" s="53">
        <v>0</v>
      </c>
      <c r="S6" s="3" t="s">
        <v>781</v>
      </c>
      <c r="T6" s="3" t="s">
        <v>31</v>
      </c>
      <c r="U6" s="3" t="s">
        <v>32</v>
      </c>
      <c r="V6" s="3" t="s">
        <v>31</v>
      </c>
      <c r="W6" s="3" t="s">
        <v>33</v>
      </c>
      <c r="X6" s="3" t="s">
        <v>34</v>
      </c>
      <c r="Y6" s="3" t="s">
        <v>83</v>
      </c>
      <c r="Z6" s="54">
        <v>44354</v>
      </c>
      <c r="AA6" s="54">
        <v>45291</v>
      </c>
      <c r="AB6" s="3" t="s">
        <v>36</v>
      </c>
      <c r="AC6" s="53">
        <v>9600000</v>
      </c>
      <c r="AD6" s="3" t="s">
        <v>32</v>
      </c>
      <c r="AE6" s="3" t="s">
        <v>37</v>
      </c>
    </row>
    <row r="7" spans="1:31" x14ac:dyDescent="0.3">
      <c r="A7" s="3" t="s">
        <v>887</v>
      </c>
      <c r="B7" s="3" t="s">
        <v>888</v>
      </c>
      <c r="C7" s="3" t="s">
        <v>1859</v>
      </c>
      <c r="D7" s="53">
        <v>11900000</v>
      </c>
      <c r="E7" s="53">
        <v>11900000</v>
      </c>
      <c r="F7" s="53">
        <v>0</v>
      </c>
      <c r="G7" s="53">
        <v>0</v>
      </c>
      <c r="H7" s="53">
        <v>0</v>
      </c>
      <c r="I7" s="53">
        <v>10947216.880000001</v>
      </c>
      <c r="J7" s="53">
        <v>91.993419159663873</v>
      </c>
      <c r="K7" s="53">
        <v>0</v>
      </c>
      <c r="L7" s="53">
        <v>0</v>
      </c>
      <c r="M7" s="53">
        <v>10947216.880000001</v>
      </c>
      <c r="N7" s="53">
        <v>0</v>
      </c>
      <c r="O7" s="53">
        <v>10947216.880000001</v>
      </c>
      <c r="P7" s="53">
        <v>0</v>
      </c>
      <c r="Q7" s="53">
        <v>0</v>
      </c>
      <c r="R7" s="53">
        <v>0</v>
      </c>
      <c r="S7" s="3" t="s">
        <v>161</v>
      </c>
      <c r="T7" s="3" t="s">
        <v>162</v>
      </c>
      <c r="U7" s="3" t="s">
        <v>163</v>
      </c>
      <c r="V7" s="3" t="s">
        <v>162</v>
      </c>
      <c r="W7" s="3" t="s">
        <v>33</v>
      </c>
      <c r="X7" s="3" t="s">
        <v>164</v>
      </c>
      <c r="Y7" s="3" t="s">
        <v>83</v>
      </c>
      <c r="Z7" s="54">
        <v>44357</v>
      </c>
      <c r="AA7" s="54">
        <v>45199</v>
      </c>
      <c r="AB7" s="3" t="s">
        <v>36</v>
      </c>
      <c r="AC7" s="53">
        <v>11900000</v>
      </c>
      <c r="AD7" s="3" t="s">
        <v>163</v>
      </c>
      <c r="AE7" s="3" t="s">
        <v>37</v>
      </c>
    </row>
    <row r="8" spans="1:31" x14ac:dyDescent="0.3">
      <c r="A8" s="3" t="s">
        <v>889</v>
      </c>
      <c r="B8" s="3" t="s">
        <v>890</v>
      </c>
      <c r="C8" s="3" t="s">
        <v>1860</v>
      </c>
      <c r="D8" s="53">
        <v>2000000</v>
      </c>
      <c r="E8" s="53">
        <v>2000000</v>
      </c>
      <c r="F8" s="53">
        <v>0</v>
      </c>
      <c r="G8" s="53">
        <v>0</v>
      </c>
      <c r="H8" s="53">
        <v>0</v>
      </c>
      <c r="I8" s="53">
        <v>1991228.74</v>
      </c>
      <c r="J8" s="53">
        <v>99.561436999999998</v>
      </c>
      <c r="K8" s="53">
        <v>0</v>
      </c>
      <c r="L8" s="53">
        <v>0</v>
      </c>
      <c r="M8" s="53">
        <v>1991228.74</v>
      </c>
      <c r="N8" s="53">
        <v>0</v>
      </c>
      <c r="O8" s="53">
        <v>1991228.74</v>
      </c>
      <c r="P8" s="53">
        <v>0</v>
      </c>
      <c r="Q8" s="53">
        <v>0</v>
      </c>
      <c r="R8" s="53">
        <v>0</v>
      </c>
      <c r="S8" s="3" t="s">
        <v>111</v>
      </c>
      <c r="T8" s="3" t="s">
        <v>112</v>
      </c>
      <c r="U8" s="3" t="s">
        <v>113</v>
      </c>
      <c r="V8" s="3" t="s">
        <v>112</v>
      </c>
      <c r="W8" s="3" t="s">
        <v>33</v>
      </c>
      <c r="X8" s="3" t="s">
        <v>114</v>
      </c>
      <c r="Y8" s="3" t="s">
        <v>86</v>
      </c>
      <c r="Z8" s="54">
        <v>44502</v>
      </c>
      <c r="AA8" s="54">
        <v>45565</v>
      </c>
      <c r="AB8" s="3" t="s">
        <v>36</v>
      </c>
      <c r="AC8" s="53">
        <v>2000000</v>
      </c>
      <c r="AD8" s="3" t="s">
        <v>113</v>
      </c>
      <c r="AE8" s="3" t="s">
        <v>37</v>
      </c>
    </row>
    <row r="9" spans="1:31" x14ac:dyDescent="0.3">
      <c r="A9" s="3" t="s">
        <v>750</v>
      </c>
      <c r="B9" s="3" t="s">
        <v>751</v>
      </c>
      <c r="C9" s="3" t="s">
        <v>1859</v>
      </c>
      <c r="D9" s="53">
        <v>2000000</v>
      </c>
      <c r="E9" s="53">
        <v>2000000</v>
      </c>
      <c r="F9" s="53">
        <v>0</v>
      </c>
      <c r="G9" s="53">
        <v>0</v>
      </c>
      <c r="H9" s="53">
        <v>0</v>
      </c>
      <c r="I9" s="53">
        <v>1654426.15</v>
      </c>
      <c r="J9" s="53">
        <v>82.721307499999995</v>
      </c>
      <c r="K9" s="53">
        <v>0</v>
      </c>
      <c r="L9" s="53">
        <v>0</v>
      </c>
      <c r="M9" s="53">
        <v>1654426.15</v>
      </c>
      <c r="N9" s="53">
        <v>0</v>
      </c>
      <c r="O9" s="53">
        <v>1654426.15</v>
      </c>
      <c r="P9" s="53">
        <v>0</v>
      </c>
      <c r="Q9" s="53">
        <v>0</v>
      </c>
      <c r="R9" s="53">
        <v>0</v>
      </c>
      <c r="S9" s="3" t="s">
        <v>161</v>
      </c>
      <c r="T9" s="3" t="s">
        <v>162</v>
      </c>
      <c r="U9" s="3" t="s">
        <v>163</v>
      </c>
      <c r="V9" s="3" t="s">
        <v>162</v>
      </c>
      <c r="W9" s="3" t="s">
        <v>33</v>
      </c>
      <c r="X9" s="3" t="s">
        <v>164</v>
      </c>
      <c r="Y9" s="3" t="s">
        <v>35</v>
      </c>
      <c r="Z9" s="54">
        <v>44500</v>
      </c>
      <c r="AA9" s="54">
        <v>45291</v>
      </c>
      <c r="AB9" s="3" t="s">
        <v>36</v>
      </c>
      <c r="AC9" s="53">
        <v>2000000</v>
      </c>
      <c r="AD9" s="3" t="s">
        <v>163</v>
      </c>
      <c r="AE9" s="3" t="s">
        <v>37</v>
      </c>
    </row>
    <row r="10" spans="1:31" x14ac:dyDescent="0.3">
      <c r="A10" s="3" t="s">
        <v>564</v>
      </c>
      <c r="B10" s="3" t="s">
        <v>565</v>
      </c>
      <c r="C10" s="3" t="s">
        <v>1860</v>
      </c>
      <c r="D10" s="53">
        <v>9500000</v>
      </c>
      <c r="E10" s="53">
        <v>9500000</v>
      </c>
      <c r="F10" s="53">
        <v>0</v>
      </c>
      <c r="G10" s="53">
        <v>0</v>
      </c>
      <c r="H10" s="53">
        <v>0</v>
      </c>
      <c r="I10" s="53">
        <v>10340860.32</v>
      </c>
      <c r="J10" s="53">
        <v>108.85116126315789</v>
      </c>
      <c r="K10" s="53">
        <v>0</v>
      </c>
      <c r="L10" s="53">
        <v>0</v>
      </c>
      <c r="M10" s="53">
        <v>10340860.32</v>
      </c>
      <c r="N10" s="53">
        <v>0</v>
      </c>
      <c r="O10" s="53">
        <v>10340860.32</v>
      </c>
      <c r="P10" s="53">
        <v>0</v>
      </c>
      <c r="Q10" s="53">
        <v>0</v>
      </c>
      <c r="R10" s="53">
        <v>0</v>
      </c>
      <c r="S10" s="3" t="s">
        <v>111</v>
      </c>
      <c r="T10" s="3" t="s">
        <v>112</v>
      </c>
      <c r="U10" s="3" t="s">
        <v>113</v>
      </c>
      <c r="V10" s="3" t="s">
        <v>112</v>
      </c>
      <c r="W10" s="3" t="s">
        <v>33</v>
      </c>
      <c r="X10" s="3" t="s">
        <v>114</v>
      </c>
      <c r="Y10" s="3" t="s">
        <v>35</v>
      </c>
      <c r="Z10" s="54">
        <v>44552</v>
      </c>
      <c r="AA10" s="54">
        <v>45291</v>
      </c>
      <c r="AB10" s="3" t="s">
        <v>36</v>
      </c>
      <c r="AC10" s="53">
        <v>9500000</v>
      </c>
      <c r="AD10" s="3" t="s">
        <v>113</v>
      </c>
      <c r="AE10" s="3" t="s">
        <v>37</v>
      </c>
    </row>
    <row r="11" spans="1:31" x14ac:dyDescent="0.3">
      <c r="A11" s="3" t="s">
        <v>752</v>
      </c>
      <c r="B11" s="3" t="s">
        <v>753</v>
      </c>
      <c r="C11" s="3" t="s">
        <v>1853</v>
      </c>
      <c r="D11" s="53">
        <v>8100000</v>
      </c>
      <c r="E11" s="53">
        <v>8100000</v>
      </c>
      <c r="F11" s="53">
        <v>0</v>
      </c>
      <c r="G11" s="53">
        <v>0</v>
      </c>
      <c r="H11" s="53">
        <v>0</v>
      </c>
      <c r="I11" s="53">
        <v>8664983.2100000009</v>
      </c>
      <c r="J11" s="53">
        <v>106.9751013580247</v>
      </c>
      <c r="K11" s="53">
        <v>0</v>
      </c>
      <c r="L11" s="53">
        <v>0</v>
      </c>
      <c r="M11" s="53">
        <v>8664983.2100000009</v>
      </c>
      <c r="N11" s="53">
        <v>0</v>
      </c>
      <c r="O11" s="53">
        <v>8664983.2100000009</v>
      </c>
      <c r="P11" s="53">
        <v>0</v>
      </c>
      <c r="Q11" s="53">
        <v>0</v>
      </c>
      <c r="R11" s="53">
        <v>0</v>
      </c>
      <c r="S11" s="3" t="s">
        <v>30</v>
      </c>
      <c r="T11" s="3" t="s">
        <v>31</v>
      </c>
      <c r="U11" s="3" t="s">
        <v>32</v>
      </c>
      <c r="V11" s="3" t="s">
        <v>31</v>
      </c>
      <c r="W11" s="3" t="s">
        <v>33</v>
      </c>
      <c r="X11" s="3" t="s">
        <v>34</v>
      </c>
      <c r="Y11" s="3" t="s">
        <v>35</v>
      </c>
      <c r="Z11" s="54">
        <v>44560</v>
      </c>
      <c r="AA11" s="54">
        <v>44834</v>
      </c>
      <c r="AB11" s="3" t="s">
        <v>36</v>
      </c>
      <c r="AC11" s="53">
        <v>8100000</v>
      </c>
      <c r="AD11" s="3" t="s">
        <v>32</v>
      </c>
      <c r="AE11" s="3" t="s">
        <v>37</v>
      </c>
    </row>
    <row r="12" spans="1:31" x14ac:dyDescent="0.3">
      <c r="A12" s="3" t="s">
        <v>987</v>
      </c>
      <c r="B12" s="3" t="s">
        <v>988</v>
      </c>
      <c r="C12" s="3" t="s">
        <v>1853</v>
      </c>
      <c r="D12" s="53">
        <v>3918000</v>
      </c>
      <c r="E12" s="53">
        <v>3918000</v>
      </c>
      <c r="F12" s="53">
        <v>0</v>
      </c>
      <c r="G12" s="53">
        <v>0</v>
      </c>
      <c r="H12" s="53">
        <v>0</v>
      </c>
      <c r="I12" s="53">
        <v>0</v>
      </c>
      <c r="J12" s="53">
        <v>0</v>
      </c>
      <c r="K12" s="53">
        <v>0</v>
      </c>
      <c r="L12" s="53">
        <v>0</v>
      </c>
      <c r="M12" s="53">
        <v>0</v>
      </c>
      <c r="N12" s="53">
        <v>0</v>
      </c>
      <c r="O12" s="53">
        <v>0</v>
      </c>
      <c r="P12" s="53">
        <v>0</v>
      </c>
      <c r="Q12" s="53">
        <v>0</v>
      </c>
      <c r="R12" s="53">
        <v>0</v>
      </c>
      <c r="S12" s="3" t="s">
        <v>391</v>
      </c>
      <c r="T12" s="3" t="s">
        <v>31</v>
      </c>
      <c r="U12" s="3" t="s">
        <v>32</v>
      </c>
      <c r="V12" s="3" t="s">
        <v>31</v>
      </c>
      <c r="W12" s="3" t="s">
        <v>33</v>
      </c>
      <c r="X12" s="3" t="s">
        <v>34</v>
      </c>
      <c r="Y12" s="3" t="s">
        <v>989</v>
      </c>
      <c r="Z12" s="54">
        <v>44561</v>
      </c>
      <c r="AA12" s="54">
        <v>45838</v>
      </c>
      <c r="AB12" s="3" t="s">
        <v>36</v>
      </c>
      <c r="AC12" s="53">
        <v>3918000</v>
      </c>
      <c r="AD12" s="3" t="s">
        <v>32</v>
      </c>
      <c r="AE12" s="3" t="s">
        <v>45</v>
      </c>
    </row>
    <row r="13" spans="1:31" x14ac:dyDescent="0.3">
      <c r="A13" s="3" t="s">
        <v>990</v>
      </c>
      <c r="B13" s="3" t="s">
        <v>991</v>
      </c>
      <c r="C13" s="3" t="s">
        <v>1860</v>
      </c>
      <c r="D13" s="53">
        <v>1200000</v>
      </c>
      <c r="E13" s="53">
        <v>1200000</v>
      </c>
      <c r="F13" s="53">
        <v>0</v>
      </c>
      <c r="G13" s="53">
        <v>0</v>
      </c>
      <c r="H13" s="53">
        <v>0</v>
      </c>
      <c r="I13" s="53">
        <v>823044.81</v>
      </c>
      <c r="J13" s="53">
        <v>68.587067500000003</v>
      </c>
      <c r="K13" s="53">
        <v>0</v>
      </c>
      <c r="L13" s="53">
        <v>0</v>
      </c>
      <c r="M13" s="53">
        <v>823044.81</v>
      </c>
      <c r="N13" s="53">
        <v>0</v>
      </c>
      <c r="O13" s="53">
        <v>823044.81</v>
      </c>
      <c r="P13" s="53">
        <v>0</v>
      </c>
      <c r="Q13" s="53">
        <v>0</v>
      </c>
      <c r="R13" s="53">
        <v>0</v>
      </c>
      <c r="S13" s="3" t="s">
        <v>756</v>
      </c>
      <c r="T13" s="3" t="s">
        <v>112</v>
      </c>
      <c r="U13" s="3" t="s">
        <v>113</v>
      </c>
      <c r="V13" s="3" t="s">
        <v>112</v>
      </c>
      <c r="W13" s="3" t="s">
        <v>33</v>
      </c>
      <c r="X13" s="3" t="s">
        <v>114</v>
      </c>
      <c r="Y13" s="3" t="s">
        <v>44</v>
      </c>
      <c r="Z13" s="54">
        <v>44580</v>
      </c>
      <c r="AA13" s="54">
        <v>45199</v>
      </c>
      <c r="AB13" s="3" t="s">
        <v>36</v>
      </c>
      <c r="AC13" s="53">
        <v>1200000</v>
      </c>
      <c r="AD13" s="3" t="s">
        <v>113</v>
      </c>
      <c r="AE13" s="3" t="s">
        <v>37</v>
      </c>
    </row>
    <row r="14" spans="1:31" x14ac:dyDescent="0.3">
      <c r="A14" s="3" t="s">
        <v>754</v>
      </c>
      <c r="B14" s="3" t="s">
        <v>755</v>
      </c>
      <c r="C14" s="3" t="s">
        <v>1860</v>
      </c>
      <c r="D14" s="53">
        <v>9500000</v>
      </c>
      <c r="E14" s="53">
        <v>9500000</v>
      </c>
      <c r="F14" s="53">
        <v>0</v>
      </c>
      <c r="G14" s="53">
        <v>0</v>
      </c>
      <c r="H14" s="53">
        <v>0</v>
      </c>
      <c r="I14" s="53">
        <v>9222278.6400000006</v>
      </c>
      <c r="J14" s="53">
        <v>97.0766172631579</v>
      </c>
      <c r="K14" s="53">
        <v>0</v>
      </c>
      <c r="L14" s="53">
        <v>0</v>
      </c>
      <c r="M14" s="53">
        <v>9222278.6400000006</v>
      </c>
      <c r="N14" s="53">
        <v>0</v>
      </c>
      <c r="O14" s="53">
        <v>9222278.6400000006</v>
      </c>
      <c r="P14" s="53">
        <v>0</v>
      </c>
      <c r="Q14" s="53">
        <v>0</v>
      </c>
      <c r="R14" s="53">
        <v>0</v>
      </c>
      <c r="S14" s="3" t="s">
        <v>111</v>
      </c>
      <c r="T14" s="3" t="s">
        <v>112</v>
      </c>
      <c r="U14" s="3" t="s">
        <v>113</v>
      </c>
      <c r="V14" s="3" t="s">
        <v>112</v>
      </c>
      <c r="W14" s="3" t="s">
        <v>33</v>
      </c>
      <c r="X14" s="3" t="s">
        <v>114</v>
      </c>
      <c r="Y14" s="3" t="s">
        <v>35</v>
      </c>
      <c r="Z14" s="54">
        <v>44588</v>
      </c>
      <c r="AA14" s="54">
        <v>45473</v>
      </c>
      <c r="AB14" s="3" t="s">
        <v>36</v>
      </c>
      <c r="AC14" s="53">
        <v>9500000</v>
      </c>
      <c r="AD14" s="3" t="s">
        <v>113</v>
      </c>
      <c r="AE14" s="3" t="s">
        <v>37</v>
      </c>
    </row>
    <row r="15" spans="1:31" x14ac:dyDescent="0.3">
      <c r="A15" s="3" t="s">
        <v>891</v>
      </c>
      <c r="B15" s="3" t="s">
        <v>892</v>
      </c>
      <c r="C15" s="3" t="s">
        <v>1856</v>
      </c>
      <c r="D15" s="53">
        <v>25800000</v>
      </c>
      <c r="E15" s="53">
        <v>25800000</v>
      </c>
      <c r="F15" s="53">
        <v>0</v>
      </c>
      <c r="G15" s="53">
        <v>0</v>
      </c>
      <c r="H15" s="53">
        <v>0</v>
      </c>
      <c r="I15" s="53">
        <v>25730121.199999999</v>
      </c>
      <c r="J15" s="53">
        <v>99.729151937984497</v>
      </c>
      <c r="K15" s="53">
        <v>0</v>
      </c>
      <c r="L15" s="53">
        <v>0</v>
      </c>
      <c r="M15" s="53">
        <v>25730121.199999999</v>
      </c>
      <c r="N15" s="53">
        <v>0</v>
      </c>
      <c r="O15" s="53">
        <v>25730121.199999999</v>
      </c>
      <c r="P15" s="53">
        <v>0</v>
      </c>
      <c r="Q15" s="53">
        <v>0</v>
      </c>
      <c r="R15" s="53">
        <v>0</v>
      </c>
      <c r="S15" s="3" t="s">
        <v>893</v>
      </c>
      <c r="T15" s="3" t="s">
        <v>76</v>
      </c>
      <c r="U15" s="3" t="s">
        <v>77</v>
      </c>
      <c r="V15" s="3" t="s">
        <v>76</v>
      </c>
      <c r="W15" s="3" t="s">
        <v>33</v>
      </c>
      <c r="X15" s="3" t="s">
        <v>78</v>
      </c>
      <c r="Y15" s="3" t="s">
        <v>44</v>
      </c>
      <c r="Z15" s="54">
        <v>44600</v>
      </c>
      <c r="AA15" s="54">
        <v>45382</v>
      </c>
      <c r="AB15" s="3" t="s">
        <v>36</v>
      </c>
      <c r="AC15" s="53">
        <v>25800000</v>
      </c>
      <c r="AD15" s="3" t="s">
        <v>77</v>
      </c>
      <c r="AE15" s="3" t="s">
        <v>37</v>
      </c>
    </row>
    <row r="16" spans="1:31" x14ac:dyDescent="0.3">
      <c r="A16" s="3" t="s">
        <v>894</v>
      </c>
      <c r="B16" s="3" t="s">
        <v>895</v>
      </c>
      <c r="C16" s="3" t="s">
        <v>1854</v>
      </c>
      <c r="D16" s="53">
        <v>22050000</v>
      </c>
      <c r="E16" s="53">
        <v>22050000</v>
      </c>
      <c r="F16" s="53">
        <v>6521.42</v>
      </c>
      <c r="G16" s="53">
        <v>0</v>
      </c>
      <c r="H16" s="53">
        <v>0</v>
      </c>
      <c r="I16" s="53">
        <v>22023782.32</v>
      </c>
      <c r="J16" s="53">
        <v>99.881098956916105</v>
      </c>
      <c r="K16" s="53">
        <v>0</v>
      </c>
      <c r="L16" s="53">
        <v>0</v>
      </c>
      <c r="M16" s="53">
        <v>18610722.039999999</v>
      </c>
      <c r="N16" s="53">
        <v>3413060.28</v>
      </c>
      <c r="O16" s="53">
        <v>22030303.739999998</v>
      </c>
      <c r="P16" s="53">
        <v>0</v>
      </c>
      <c r="Q16" s="53">
        <v>0</v>
      </c>
      <c r="R16" s="53">
        <v>0</v>
      </c>
      <c r="S16" s="3" t="s">
        <v>72</v>
      </c>
      <c r="T16" s="3" t="s">
        <v>41</v>
      </c>
      <c r="U16" s="3" t="s">
        <v>42</v>
      </c>
      <c r="V16" s="3" t="s">
        <v>41</v>
      </c>
      <c r="W16" s="3" t="s">
        <v>33</v>
      </c>
      <c r="X16" s="3" t="s">
        <v>43</v>
      </c>
      <c r="Y16" s="3" t="s">
        <v>44</v>
      </c>
      <c r="Z16" s="54">
        <v>44606</v>
      </c>
      <c r="AA16" s="54">
        <v>45747</v>
      </c>
      <c r="AB16" s="3" t="s">
        <v>36</v>
      </c>
      <c r="AC16" s="53">
        <v>22050000</v>
      </c>
      <c r="AD16" s="3" t="s">
        <v>42</v>
      </c>
      <c r="AE16" s="3" t="s">
        <v>2231</v>
      </c>
    </row>
    <row r="17" spans="1:31" x14ac:dyDescent="0.3">
      <c r="A17" s="3" t="s">
        <v>896</v>
      </c>
      <c r="B17" s="3" t="s">
        <v>897</v>
      </c>
      <c r="C17" s="3" t="s">
        <v>1858</v>
      </c>
      <c r="D17" s="53">
        <v>13050000</v>
      </c>
      <c r="E17" s="53">
        <v>13050000</v>
      </c>
      <c r="F17" s="53">
        <v>0</v>
      </c>
      <c r="G17" s="53">
        <v>0</v>
      </c>
      <c r="H17" s="53">
        <v>0</v>
      </c>
      <c r="I17" s="53">
        <v>13037908.310000001</v>
      </c>
      <c r="J17" s="53">
        <v>99.907343371647514</v>
      </c>
      <c r="K17" s="53">
        <v>0</v>
      </c>
      <c r="L17" s="53">
        <v>0</v>
      </c>
      <c r="M17" s="53">
        <v>13037908.310000001</v>
      </c>
      <c r="N17" s="53">
        <v>0</v>
      </c>
      <c r="O17" s="53">
        <v>13037908.310000001</v>
      </c>
      <c r="P17" s="53">
        <v>0</v>
      </c>
      <c r="Q17" s="53">
        <v>0</v>
      </c>
      <c r="R17" s="53">
        <v>0</v>
      </c>
      <c r="S17" s="3" t="s">
        <v>1231</v>
      </c>
      <c r="T17" s="3" t="s">
        <v>51</v>
      </c>
      <c r="U17" s="3" t="s">
        <v>52</v>
      </c>
      <c r="V17" s="3" t="s">
        <v>51</v>
      </c>
      <c r="W17" s="3" t="s">
        <v>33</v>
      </c>
      <c r="X17" s="3" t="s">
        <v>53</v>
      </c>
      <c r="Y17" s="3" t="s">
        <v>44</v>
      </c>
      <c r="Z17" s="54">
        <v>44603</v>
      </c>
      <c r="AA17" s="54">
        <v>45382</v>
      </c>
      <c r="AB17" s="3" t="s">
        <v>36</v>
      </c>
      <c r="AC17" s="53">
        <v>13050000</v>
      </c>
      <c r="AD17" s="3" t="s">
        <v>52</v>
      </c>
      <c r="AE17" s="3" t="s">
        <v>37</v>
      </c>
    </row>
    <row r="18" spans="1:31" x14ac:dyDescent="0.3">
      <c r="A18" s="3" t="s">
        <v>898</v>
      </c>
      <c r="B18" s="3" t="s">
        <v>899</v>
      </c>
      <c r="C18" s="3" t="s">
        <v>1860</v>
      </c>
      <c r="D18" s="53">
        <v>2100000</v>
      </c>
      <c r="E18" s="53">
        <v>2100000</v>
      </c>
      <c r="F18" s="53">
        <v>0</v>
      </c>
      <c r="G18" s="53">
        <v>0</v>
      </c>
      <c r="H18" s="53">
        <v>0</v>
      </c>
      <c r="I18" s="53">
        <v>2097659.66</v>
      </c>
      <c r="J18" s="53">
        <v>99.88855523809525</v>
      </c>
      <c r="K18" s="53">
        <v>0</v>
      </c>
      <c r="L18" s="53">
        <v>0</v>
      </c>
      <c r="M18" s="53">
        <v>2097659.66</v>
      </c>
      <c r="N18" s="53">
        <v>0</v>
      </c>
      <c r="O18" s="53">
        <v>2097659.66</v>
      </c>
      <c r="P18" s="53">
        <v>0</v>
      </c>
      <c r="Q18" s="53">
        <v>0</v>
      </c>
      <c r="R18" s="53">
        <v>0</v>
      </c>
      <c r="S18" s="3" t="s">
        <v>111</v>
      </c>
      <c r="T18" s="3" t="s">
        <v>112</v>
      </c>
      <c r="U18" s="3" t="s">
        <v>113</v>
      </c>
      <c r="V18" s="3" t="s">
        <v>112</v>
      </c>
      <c r="W18" s="3" t="s">
        <v>33</v>
      </c>
      <c r="X18" s="3" t="s">
        <v>114</v>
      </c>
      <c r="Y18" s="3" t="s">
        <v>44</v>
      </c>
      <c r="Z18" s="54">
        <v>44613</v>
      </c>
      <c r="AA18" s="54">
        <v>45382</v>
      </c>
      <c r="AB18" s="3" t="s">
        <v>36</v>
      </c>
      <c r="AC18" s="53">
        <v>2100000</v>
      </c>
      <c r="AD18" s="3" t="s">
        <v>113</v>
      </c>
      <c r="AE18" s="3" t="s">
        <v>37</v>
      </c>
    </row>
    <row r="19" spans="1:31" x14ac:dyDescent="0.3">
      <c r="A19" s="3" t="s">
        <v>992</v>
      </c>
      <c r="B19" s="3" t="s">
        <v>993</v>
      </c>
      <c r="C19" s="3" t="s">
        <v>1853</v>
      </c>
      <c r="D19" s="53">
        <v>21600000</v>
      </c>
      <c r="E19" s="53">
        <v>21600000</v>
      </c>
      <c r="F19" s="53">
        <v>0</v>
      </c>
      <c r="G19" s="53">
        <v>0</v>
      </c>
      <c r="H19" s="53">
        <v>0</v>
      </c>
      <c r="I19" s="53">
        <v>21561883.18</v>
      </c>
      <c r="J19" s="53">
        <v>99.823533240740744</v>
      </c>
      <c r="K19" s="53">
        <v>0</v>
      </c>
      <c r="L19" s="53">
        <v>0</v>
      </c>
      <c r="M19" s="53">
        <v>21561883.18</v>
      </c>
      <c r="N19" s="53">
        <v>0</v>
      </c>
      <c r="O19" s="53">
        <v>21561883.18</v>
      </c>
      <c r="P19" s="53">
        <v>0</v>
      </c>
      <c r="Q19" s="53">
        <v>0</v>
      </c>
      <c r="R19" s="53">
        <v>0</v>
      </c>
      <c r="S19" s="3" t="s">
        <v>30</v>
      </c>
      <c r="T19" s="3" t="s">
        <v>31</v>
      </c>
      <c r="U19" s="3" t="s">
        <v>32</v>
      </c>
      <c r="V19" s="3" t="s">
        <v>31</v>
      </c>
      <c r="W19" s="3" t="s">
        <v>33</v>
      </c>
      <c r="X19" s="3" t="s">
        <v>34</v>
      </c>
      <c r="Y19" s="3" t="s">
        <v>44</v>
      </c>
      <c r="Z19" s="54">
        <v>44618</v>
      </c>
      <c r="AA19" s="54">
        <v>45382</v>
      </c>
      <c r="AB19" s="3" t="s">
        <v>36</v>
      </c>
      <c r="AC19" s="53">
        <v>21600000</v>
      </c>
      <c r="AD19" s="3" t="s">
        <v>32</v>
      </c>
      <c r="AE19" s="3" t="s">
        <v>37</v>
      </c>
    </row>
    <row r="20" spans="1:31" x14ac:dyDescent="0.3">
      <c r="A20" s="3" t="s">
        <v>994</v>
      </c>
      <c r="B20" s="3" t="s">
        <v>995</v>
      </c>
      <c r="C20" s="3" t="s">
        <v>1859</v>
      </c>
      <c r="D20" s="53">
        <v>22950000</v>
      </c>
      <c r="E20" s="53">
        <v>22950000</v>
      </c>
      <c r="F20" s="53">
        <v>0</v>
      </c>
      <c r="G20" s="53">
        <v>0</v>
      </c>
      <c r="H20" s="53">
        <v>0</v>
      </c>
      <c r="I20" s="53">
        <v>16101185.57</v>
      </c>
      <c r="J20" s="53">
        <v>70.157671328976036</v>
      </c>
      <c r="K20" s="53">
        <v>0</v>
      </c>
      <c r="L20" s="53">
        <v>0</v>
      </c>
      <c r="M20" s="53">
        <v>16101185.57</v>
      </c>
      <c r="N20" s="53">
        <v>0</v>
      </c>
      <c r="O20" s="53">
        <v>16101185.57</v>
      </c>
      <c r="P20" s="53">
        <v>0</v>
      </c>
      <c r="Q20" s="53">
        <v>0</v>
      </c>
      <c r="R20" s="53">
        <v>0</v>
      </c>
      <c r="S20" s="3" t="s">
        <v>161</v>
      </c>
      <c r="T20" s="3" t="s">
        <v>162</v>
      </c>
      <c r="U20" s="3" t="s">
        <v>163</v>
      </c>
      <c r="V20" s="3" t="s">
        <v>162</v>
      </c>
      <c r="W20" s="3" t="s">
        <v>33</v>
      </c>
      <c r="X20" s="3" t="s">
        <v>164</v>
      </c>
      <c r="Y20" s="3" t="s">
        <v>44</v>
      </c>
      <c r="Z20" s="54">
        <v>44619</v>
      </c>
      <c r="AA20" s="54">
        <v>45291</v>
      </c>
      <c r="AB20" s="3" t="s">
        <v>36</v>
      </c>
      <c r="AC20" s="53">
        <v>22950000</v>
      </c>
      <c r="AD20" s="3" t="s">
        <v>163</v>
      </c>
      <c r="AE20" s="3" t="s">
        <v>37</v>
      </c>
    </row>
    <row r="21" spans="1:31" x14ac:dyDescent="0.3">
      <c r="A21" s="3" t="s">
        <v>757</v>
      </c>
      <c r="B21" s="3" t="s">
        <v>758</v>
      </c>
      <c r="C21" s="3" t="s">
        <v>1860</v>
      </c>
      <c r="D21" s="53">
        <v>9800000</v>
      </c>
      <c r="E21" s="53">
        <v>9800000</v>
      </c>
      <c r="F21" s="53">
        <v>0</v>
      </c>
      <c r="G21" s="53">
        <v>0</v>
      </c>
      <c r="H21" s="53">
        <v>0</v>
      </c>
      <c r="I21" s="53">
        <v>10670891.08</v>
      </c>
      <c r="J21" s="53">
        <v>108.88664367346939</v>
      </c>
      <c r="K21" s="53">
        <v>0</v>
      </c>
      <c r="L21" s="53">
        <v>0</v>
      </c>
      <c r="M21" s="53">
        <v>10670891.08</v>
      </c>
      <c r="N21" s="53">
        <v>0</v>
      </c>
      <c r="O21" s="53">
        <v>10670891.08</v>
      </c>
      <c r="P21" s="53">
        <v>0</v>
      </c>
      <c r="Q21" s="53">
        <v>0</v>
      </c>
      <c r="R21" s="53">
        <v>0</v>
      </c>
      <c r="S21" s="3" t="s">
        <v>756</v>
      </c>
      <c r="T21" s="3" t="s">
        <v>112</v>
      </c>
      <c r="U21" s="3" t="s">
        <v>113</v>
      </c>
      <c r="V21" s="3" t="s">
        <v>112</v>
      </c>
      <c r="W21" s="3" t="s">
        <v>33</v>
      </c>
      <c r="X21" s="3" t="s">
        <v>114</v>
      </c>
      <c r="Y21" s="3" t="s">
        <v>35</v>
      </c>
      <c r="Z21" s="54">
        <v>44620</v>
      </c>
      <c r="AA21" s="54">
        <v>45291</v>
      </c>
      <c r="AB21" s="3" t="s">
        <v>36</v>
      </c>
      <c r="AC21" s="53">
        <v>9800000</v>
      </c>
      <c r="AD21" s="3" t="s">
        <v>113</v>
      </c>
      <c r="AE21" s="3" t="s">
        <v>37</v>
      </c>
    </row>
    <row r="22" spans="1:31" x14ac:dyDescent="0.3">
      <c r="A22" s="3" t="s">
        <v>996</v>
      </c>
      <c r="B22" s="3" t="s">
        <v>997</v>
      </c>
      <c r="C22" s="3" t="s">
        <v>1857</v>
      </c>
      <c r="D22" s="53">
        <v>56800000</v>
      </c>
      <c r="E22" s="53">
        <v>56800000</v>
      </c>
      <c r="F22" s="53">
        <v>0</v>
      </c>
      <c r="G22" s="53">
        <v>0</v>
      </c>
      <c r="H22" s="53">
        <v>0</v>
      </c>
      <c r="I22" s="53">
        <v>56799060</v>
      </c>
      <c r="J22" s="53">
        <v>99.998345070422531</v>
      </c>
      <c r="K22" s="53">
        <v>0</v>
      </c>
      <c r="L22" s="53">
        <v>0</v>
      </c>
      <c r="M22" s="53">
        <v>56799060</v>
      </c>
      <c r="N22" s="53">
        <v>0</v>
      </c>
      <c r="O22" s="53">
        <v>56799060</v>
      </c>
      <c r="P22" s="53">
        <v>0</v>
      </c>
      <c r="Q22" s="53">
        <v>0</v>
      </c>
      <c r="R22" s="53">
        <v>0</v>
      </c>
      <c r="S22" s="3" t="s">
        <v>998</v>
      </c>
      <c r="T22" s="3" t="s">
        <v>100</v>
      </c>
      <c r="U22" s="3" t="s">
        <v>101</v>
      </c>
      <c r="V22" s="3" t="s">
        <v>100</v>
      </c>
      <c r="W22" s="3" t="s">
        <v>33</v>
      </c>
      <c r="X22" s="3" t="s">
        <v>102</v>
      </c>
      <c r="Y22" s="3" t="s">
        <v>989</v>
      </c>
      <c r="Z22" s="54">
        <v>44642</v>
      </c>
      <c r="AA22" s="54">
        <v>45473</v>
      </c>
      <c r="AB22" s="3" t="s">
        <v>36</v>
      </c>
      <c r="AC22" s="53">
        <v>48500000</v>
      </c>
      <c r="AD22" s="3" t="s">
        <v>101</v>
      </c>
      <c r="AE22" s="3" t="s">
        <v>37</v>
      </c>
    </row>
    <row r="23" spans="1:31" x14ac:dyDescent="0.3">
      <c r="A23" s="3" t="s">
        <v>27</v>
      </c>
      <c r="B23" s="3" t="s">
        <v>28</v>
      </c>
      <c r="C23" s="3" t="s">
        <v>1853</v>
      </c>
      <c r="D23" s="53">
        <v>13200000</v>
      </c>
      <c r="E23" s="53">
        <v>13200000</v>
      </c>
      <c r="F23" s="53">
        <v>0</v>
      </c>
      <c r="G23" s="53">
        <v>0</v>
      </c>
      <c r="H23" s="53">
        <v>0</v>
      </c>
      <c r="I23" s="53">
        <v>13289437.82</v>
      </c>
      <c r="J23" s="53">
        <v>100.67755924242424</v>
      </c>
      <c r="K23" s="53">
        <v>0</v>
      </c>
      <c r="L23" s="53">
        <v>0</v>
      </c>
      <c r="M23" s="53">
        <v>13289437.82</v>
      </c>
      <c r="N23" s="53">
        <v>0</v>
      </c>
      <c r="O23" s="53">
        <v>13289437.82</v>
      </c>
      <c r="P23" s="53">
        <v>0</v>
      </c>
      <c r="Q23" s="53">
        <v>0</v>
      </c>
      <c r="R23" s="53">
        <v>0</v>
      </c>
      <c r="S23" s="3" t="s">
        <v>30</v>
      </c>
      <c r="T23" s="3" t="s">
        <v>31</v>
      </c>
      <c r="U23" s="3" t="s">
        <v>32</v>
      </c>
      <c r="V23" s="3" t="s">
        <v>31</v>
      </c>
      <c r="W23" s="3" t="s">
        <v>33</v>
      </c>
      <c r="X23" s="3" t="s">
        <v>34</v>
      </c>
      <c r="Y23" s="3" t="s">
        <v>35</v>
      </c>
      <c r="Z23" s="54">
        <v>44650</v>
      </c>
      <c r="AA23" s="54">
        <v>45169</v>
      </c>
      <c r="AB23" s="3" t="s">
        <v>36</v>
      </c>
      <c r="AC23" s="53">
        <v>13200000</v>
      </c>
      <c r="AD23" s="3" t="s">
        <v>32</v>
      </c>
      <c r="AE23" s="3" t="s">
        <v>37</v>
      </c>
    </row>
    <row r="24" spans="1:31" x14ac:dyDescent="0.3">
      <c r="A24" s="3" t="s">
        <v>38</v>
      </c>
      <c r="B24" s="3" t="s">
        <v>39</v>
      </c>
      <c r="C24" s="3" t="s">
        <v>1854</v>
      </c>
      <c r="D24" s="53">
        <v>10500000</v>
      </c>
      <c r="E24" s="53">
        <v>10500000</v>
      </c>
      <c r="F24" s="53">
        <v>0</v>
      </c>
      <c r="G24" s="53">
        <v>0</v>
      </c>
      <c r="H24" s="53">
        <v>0</v>
      </c>
      <c r="I24" s="53">
        <v>10047945.970000001</v>
      </c>
      <c r="J24" s="53">
        <v>95.694723523809529</v>
      </c>
      <c r="K24" s="53">
        <v>0</v>
      </c>
      <c r="L24" s="53">
        <v>0</v>
      </c>
      <c r="M24" s="53">
        <v>10047945.970000001</v>
      </c>
      <c r="N24" s="53">
        <v>0</v>
      </c>
      <c r="O24" s="53">
        <v>10047945.970000001</v>
      </c>
      <c r="P24" s="53">
        <v>0</v>
      </c>
      <c r="Q24" s="53">
        <v>0</v>
      </c>
      <c r="R24" s="53">
        <v>0</v>
      </c>
      <c r="S24" s="3" t="s">
        <v>40</v>
      </c>
      <c r="T24" s="3" t="s">
        <v>41</v>
      </c>
      <c r="U24" s="3" t="s">
        <v>42</v>
      </c>
      <c r="V24" s="3" t="s">
        <v>41</v>
      </c>
      <c r="W24" s="3" t="s">
        <v>33</v>
      </c>
      <c r="X24" s="3" t="s">
        <v>43</v>
      </c>
      <c r="Y24" s="3" t="s">
        <v>44</v>
      </c>
      <c r="Z24" s="54">
        <v>44650</v>
      </c>
      <c r="AA24" s="54">
        <v>45382</v>
      </c>
      <c r="AB24" s="3" t="s">
        <v>36</v>
      </c>
      <c r="AC24" s="53">
        <v>10500000</v>
      </c>
      <c r="AD24" s="3" t="s">
        <v>42</v>
      </c>
      <c r="AE24" s="3" t="s">
        <v>37</v>
      </c>
    </row>
    <row r="25" spans="1:31" x14ac:dyDescent="0.3">
      <c r="A25" s="3" t="s">
        <v>46</v>
      </c>
      <c r="B25" s="3" t="s">
        <v>47</v>
      </c>
      <c r="C25" s="3" t="s">
        <v>1853</v>
      </c>
      <c r="D25" s="53">
        <v>7400000</v>
      </c>
      <c r="E25" s="53">
        <v>7400000</v>
      </c>
      <c r="F25" s="53">
        <v>0</v>
      </c>
      <c r="G25" s="53">
        <v>0</v>
      </c>
      <c r="H25" s="53">
        <v>0</v>
      </c>
      <c r="I25" s="53">
        <v>7447612.8799999999</v>
      </c>
      <c r="J25" s="53">
        <v>100.64341729729729</v>
      </c>
      <c r="K25" s="53">
        <v>0</v>
      </c>
      <c r="L25" s="53">
        <v>0</v>
      </c>
      <c r="M25" s="53">
        <v>7447612.8799999999</v>
      </c>
      <c r="N25" s="53">
        <v>0</v>
      </c>
      <c r="O25" s="53">
        <v>7447612.8799999999</v>
      </c>
      <c r="P25" s="53">
        <v>0</v>
      </c>
      <c r="Q25" s="53">
        <v>0</v>
      </c>
      <c r="R25" s="53">
        <v>0</v>
      </c>
      <c r="S25" s="3" t="s">
        <v>30</v>
      </c>
      <c r="T25" s="3" t="s">
        <v>31</v>
      </c>
      <c r="U25" s="3" t="s">
        <v>32</v>
      </c>
      <c r="V25" s="3" t="s">
        <v>31</v>
      </c>
      <c r="W25" s="3" t="s">
        <v>33</v>
      </c>
      <c r="X25" s="3" t="s">
        <v>34</v>
      </c>
      <c r="Y25" s="3" t="s">
        <v>35</v>
      </c>
      <c r="Z25" s="54">
        <v>44651</v>
      </c>
      <c r="AA25" s="54">
        <v>45199</v>
      </c>
      <c r="AB25" s="3" t="s">
        <v>36</v>
      </c>
      <c r="AC25" s="53">
        <v>7400000</v>
      </c>
      <c r="AD25" s="3" t="s">
        <v>32</v>
      </c>
      <c r="AE25" s="3" t="s">
        <v>37</v>
      </c>
    </row>
    <row r="26" spans="1:31" x14ac:dyDescent="0.3">
      <c r="A26" s="3" t="s">
        <v>48</v>
      </c>
      <c r="B26" s="3" t="s">
        <v>49</v>
      </c>
      <c r="C26" s="3" t="s">
        <v>1858</v>
      </c>
      <c r="D26" s="53">
        <v>2000000</v>
      </c>
      <c r="E26" s="53">
        <v>2000000</v>
      </c>
      <c r="F26" s="53">
        <v>0</v>
      </c>
      <c r="G26" s="53">
        <v>0</v>
      </c>
      <c r="H26" s="53">
        <v>0</v>
      </c>
      <c r="I26" s="53">
        <v>1727952.09</v>
      </c>
      <c r="J26" s="53">
        <v>86.3976045</v>
      </c>
      <c r="K26" s="53">
        <v>0</v>
      </c>
      <c r="L26" s="53">
        <v>0</v>
      </c>
      <c r="M26" s="53">
        <v>1727952.09</v>
      </c>
      <c r="N26" s="53">
        <v>0</v>
      </c>
      <c r="O26" s="53">
        <v>1727952.09</v>
      </c>
      <c r="P26" s="53">
        <v>0</v>
      </c>
      <c r="Q26" s="53">
        <v>0</v>
      </c>
      <c r="R26" s="53">
        <v>0</v>
      </c>
      <c r="S26" s="3" t="s">
        <v>50</v>
      </c>
      <c r="T26" s="3" t="s">
        <v>51</v>
      </c>
      <c r="U26" s="3" t="s">
        <v>52</v>
      </c>
      <c r="V26" s="3" t="s">
        <v>51</v>
      </c>
      <c r="W26" s="3" t="s">
        <v>33</v>
      </c>
      <c r="X26" s="3" t="s">
        <v>53</v>
      </c>
      <c r="Y26" s="3" t="s">
        <v>35</v>
      </c>
      <c r="Z26" s="54">
        <v>44681</v>
      </c>
      <c r="AA26" s="54">
        <v>45382</v>
      </c>
      <c r="AB26" s="3" t="s">
        <v>36</v>
      </c>
      <c r="AC26" s="53">
        <v>2000000</v>
      </c>
      <c r="AD26" s="3" t="s">
        <v>52</v>
      </c>
      <c r="AE26" s="3" t="s">
        <v>37</v>
      </c>
    </row>
    <row r="27" spans="1:31" x14ac:dyDescent="0.3">
      <c r="A27" s="3" t="s">
        <v>54</v>
      </c>
      <c r="B27" s="3" t="s">
        <v>55</v>
      </c>
      <c r="C27" s="3" t="s">
        <v>1855</v>
      </c>
      <c r="D27" s="53">
        <v>7800000</v>
      </c>
      <c r="E27" s="53">
        <v>7800000</v>
      </c>
      <c r="F27" s="53">
        <v>0</v>
      </c>
      <c r="G27" s="53">
        <v>0</v>
      </c>
      <c r="H27" s="53">
        <v>0</v>
      </c>
      <c r="I27" s="53">
        <v>6316322.3600000003</v>
      </c>
      <c r="J27" s="53">
        <v>80.9784917948718</v>
      </c>
      <c r="K27" s="53">
        <v>0</v>
      </c>
      <c r="L27" s="53">
        <v>0</v>
      </c>
      <c r="M27" s="53">
        <v>6316322.3600000003</v>
      </c>
      <c r="N27" s="53">
        <v>0</v>
      </c>
      <c r="O27" s="53">
        <v>6316322.3600000003</v>
      </c>
      <c r="P27" s="53">
        <v>0</v>
      </c>
      <c r="Q27" s="53">
        <v>0</v>
      </c>
      <c r="R27" s="53">
        <v>0</v>
      </c>
      <c r="S27" s="3" t="s">
        <v>56</v>
      </c>
      <c r="T27" s="3" t="s">
        <v>57</v>
      </c>
      <c r="U27" s="3" t="s">
        <v>58</v>
      </c>
      <c r="V27" s="3" t="s">
        <v>57</v>
      </c>
      <c r="W27" s="3" t="s">
        <v>33</v>
      </c>
      <c r="X27" s="3" t="s">
        <v>59</v>
      </c>
      <c r="Y27" s="3" t="s">
        <v>35</v>
      </c>
      <c r="Z27" s="54">
        <v>44683</v>
      </c>
      <c r="AA27" s="54">
        <v>45382</v>
      </c>
      <c r="AB27" s="3" t="s">
        <v>36</v>
      </c>
      <c r="AC27" s="53">
        <v>7800000</v>
      </c>
      <c r="AD27" s="3" t="s">
        <v>58</v>
      </c>
      <c r="AE27" s="3" t="s">
        <v>37</v>
      </c>
    </row>
    <row r="28" spans="1:31" x14ac:dyDescent="0.3">
      <c r="A28" s="3" t="s">
        <v>60</v>
      </c>
      <c r="B28" s="3" t="s">
        <v>61</v>
      </c>
      <c r="C28" s="3" t="s">
        <v>1855</v>
      </c>
      <c r="D28" s="53">
        <v>9700000</v>
      </c>
      <c r="E28" s="53">
        <v>9700000</v>
      </c>
      <c r="F28" s="53">
        <v>0</v>
      </c>
      <c r="G28" s="53">
        <v>0</v>
      </c>
      <c r="H28" s="53">
        <v>0</v>
      </c>
      <c r="I28" s="53">
        <v>7580273.7599999998</v>
      </c>
      <c r="J28" s="53">
        <v>78.147152164948452</v>
      </c>
      <c r="K28" s="53">
        <v>0</v>
      </c>
      <c r="L28" s="53">
        <v>0</v>
      </c>
      <c r="M28" s="53">
        <v>7580273.7599999998</v>
      </c>
      <c r="N28" s="53">
        <v>0</v>
      </c>
      <c r="O28" s="53">
        <v>7580273.7599999998</v>
      </c>
      <c r="P28" s="53">
        <v>0</v>
      </c>
      <c r="Q28" s="53">
        <v>0</v>
      </c>
      <c r="R28" s="53">
        <v>0</v>
      </c>
      <c r="S28" s="3" t="s">
        <v>56</v>
      </c>
      <c r="T28" s="3" t="s">
        <v>57</v>
      </c>
      <c r="U28" s="3" t="s">
        <v>58</v>
      </c>
      <c r="V28" s="3" t="s">
        <v>57</v>
      </c>
      <c r="W28" s="3" t="s">
        <v>33</v>
      </c>
      <c r="X28" s="3" t="s">
        <v>59</v>
      </c>
      <c r="Y28" s="3" t="s">
        <v>35</v>
      </c>
      <c r="Z28" s="54">
        <v>44683</v>
      </c>
      <c r="AA28" s="54">
        <v>45382</v>
      </c>
      <c r="AB28" s="3" t="s">
        <v>36</v>
      </c>
      <c r="AC28" s="53">
        <v>9700000</v>
      </c>
      <c r="AD28" s="3" t="s">
        <v>58</v>
      </c>
      <c r="AE28" s="3" t="s">
        <v>37</v>
      </c>
    </row>
    <row r="29" spans="1:31" x14ac:dyDescent="0.3">
      <c r="A29" s="3" t="s">
        <v>62</v>
      </c>
      <c r="B29" s="3" t="s">
        <v>63</v>
      </c>
      <c r="C29" s="3" t="s">
        <v>1855</v>
      </c>
      <c r="D29" s="53">
        <v>2400000</v>
      </c>
      <c r="E29" s="53">
        <v>2400000</v>
      </c>
      <c r="F29" s="53">
        <v>0</v>
      </c>
      <c r="G29" s="53">
        <v>0</v>
      </c>
      <c r="H29" s="53">
        <v>0</v>
      </c>
      <c r="I29" s="53">
        <v>2368403.8199999998</v>
      </c>
      <c r="J29" s="53">
        <v>98.6834925</v>
      </c>
      <c r="K29" s="53">
        <v>0</v>
      </c>
      <c r="L29" s="53">
        <v>0</v>
      </c>
      <c r="M29" s="53">
        <v>2368403.8199999998</v>
      </c>
      <c r="N29" s="53">
        <v>0</v>
      </c>
      <c r="O29" s="53">
        <v>2368403.8199999998</v>
      </c>
      <c r="P29" s="53">
        <v>0</v>
      </c>
      <c r="Q29" s="53">
        <v>0</v>
      </c>
      <c r="R29" s="53">
        <v>0</v>
      </c>
      <c r="S29" s="3" t="s">
        <v>56</v>
      </c>
      <c r="T29" s="3" t="s">
        <v>57</v>
      </c>
      <c r="U29" s="3" t="s">
        <v>58</v>
      </c>
      <c r="V29" s="3" t="s">
        <v>57</v>
      </c>
      <c r="W29" s="3" t="s">
        <v>33</v>
      </c>
      <c r="X29" s="3" t="s">
        <v>59</v>
      </c>
      <c r="Y29" s="3" t="s">
        <v>35</v>
      </c>
      <c r="Z29" s="54">
        <v>44688</v>
      </c>
      <c r="AA29" s="54">
        <v>45382</v>
      </c>
      <c r="AB29" s="3" t="s">
        <v>36</v>
      </c>
      <c r="AC29" s="53">
        <v>2400000</v>
      </c>
      <c r="AD29" s="3" t="s">
        <v>58</v>
      </c>
      <c r="AE29" s="3" t="s">
        <v>37</v>
      </c>
    </row>
    <row r="30" spans="1:31" x14ac:dyDescent="0.3">
      <c r="A30" s="3" t="s">
        <v>64</v>
      </c>
      <c r="B30" s="3" t="s">
        <v>65</v>
      </c>
      <c r="C30" s="3" t="s">
        <v>1858</v>
      </c>
      <c r="D30" s="53">
        <v>2600000</v>
      </c>
      <c r="E30" s="53">
        <v>2600000</v>
      </c>
      <c r="F30" s="53">
        <v>0</v>
      </c>
      <c r="G30" s="53">
        <v>0</v>
      </c>
      <c r="H30" s="53">
        <v>0</v>
      </c>
      <c r="I30" s="53">
        <v>2757722.42</v>
      </c>
      <c r="J30" s="53">
        <v>106.06624692307692</v>
      </c>
      <c r="K30" s="53">
        <v>0</v>
      </c>
      <c r="L30" s="53">
        <v>0</v>
      </c>
      <c r="M30" s="53">
        <v>2757722.42</v>
      </c>
      <c r="N30" s="53">
        <v>0</v>
      </c>
      <c r="O30" s="53">
        <v>2757722.42</v>
      </c>
      <c r="P30" s="53">
        <v>0</v>
      </c>
      <c r="Q30" s="53">
        <v>0</v>
      </c>
      <c r="R30" s="53">
        <v>0</v>
      </c>
      <c r="S30" s="3" t="s">
        <v>50</v>
      </c>
      <c r="T30" s="3" t="s">
        <v>51</v>
      </c>
      <c r="U30" s="3" t="s">
        <v>52</v>
      </c>
      <c r="V30" s="3" t="s">
        <v>51</v>
      </c>
      <c r="W30" s="3" t="s">
        <v>33</v>
      </c>
      <c r="X30" s="3" t="s">
        <v>53</v>
      </c>
      <c r="Y30" s="3" t="s">
        <v>35</v>
      </c>
      <c r="Z30" s="54">
        <v>44692</v>
      </c>
      <c r="AA30" s="54">
        <v>45565</v>
      </c>
      <c r="AB30" s="3" t="s">
        <v>36</v>
      </c>
      <c r="AC30" s="53">
        <v>2600000</v>
      </c>
      <c r="AD30" s="3" t="s">
        <v>52</v>
      </c>
      <c r="AE30" s="3" t="s">
        <v>37</v>
      </c>
    </row>
    <row r="31" spans="1:31" x14ac:dyDescent="0.3">
      <c r="A31" s="3" t="s">
        <v>66</v>
      </c>
      <c r="B31" s="3" t="s">
        <v>67</v>
      </c>
      <c r="C31" s="3" t="s">
        <v>1858</v>
      </c>
      <c r="D31" s="53">
        <v>2600000</v>
      </c>
      <c r="E31" s="53">
        <v>2600000</v>
      </c>
      <c r="F31" s="53">
        <v>0</v>
      </c>
      <c r="G31" s="53">
        <v>0</v>
      </c>
      <c r="H31" s="53">
        <v>0</v>
      </c>
      <c r="I31" s="53">
        <v>2690057.12</v>
      </c>
      <c r="J31" s="53">
        <v>103.46373538461539</v>
      </c>
      <c r="K31" s="53">
        <v>0</v>
      </c>
      <c r="L31" s="53">
        <v>0</v>
      </c>
      <c r="M31" s="53">
        <v>2690057.12</v>
      </c>
      <c r="N31" s="53">
        <v>0</v>
      </c>
      <c r="O31" s="53">
        <v>2690057.12</v>
      </c>
      <c r="P31" s="53">
        <v>0</v>
      </c>
      <c r="Q31" s="53">
        <v>0</v>
      </c>
      <c r="R31" s="53">
        <v>0</v>
      </c>
      <c r="S31" s="3" t="s">
        <v>50</v>
      </c>
      <c r="T31" s="3" t="s">
        <v>51</v>
      </c>
      <c r="U31" s="3" t="s">
        <v>52</v>
      </c>
      <c r="V31" s="3" t="s">
        <v>51</v>
      </c>
      <c r="W31" s="3" t="s">
        <v>33</v>
      </c>
      <c r="X31" s="3" t="s">
        <v>53</v>
      </c>
      <c r="Y31" s="3" t="s">
        <v>35</v>
      </c>
      <c r="Z31" s="54">
        <v>44692</v>
      </c>
      <c r="AA31" s="54">
        <v>45565</v>
      </c>
      <c r="AB31" s="3" t="s">
        <v>36</v>
      </c>
      <c r="AC31" s="53">
        <v>2600000</v>
      </c>
      <c r="AD31" s="3" t="s">
        <v>52</v>
      </c>
      <c r="AE31" s="3" t="s">
        <v>37</v>
      </c>
    </row>
    <row r="32" spans="1:31" x14ac:dyDescent="0.3">
      <c r="A32" s="3" t="s">
        <v>68</v>
      </c>
      <c r="B32" s="3" t="s">
        <v>69</v>
      </c>
      <c r="C32" s="3" t="s">
        <v>1858</v>
      </c>
      <c r="D32" s="53">
        <v>4800000</v>
      </c>
      <c r="E32" s="53">
        <v>4800000</v>
      </c>
      <c r="F32" s="53">
        <v>0</v>
      </c>
      <c r="G32" s="53">
        <v>0</v>
      </c>
      <c r="H32" s="53">
        <v>0</v>
      </c>
      <c r="I32" s="53">
        <v>3832024.1</v>
      </c>
      <c r="J32" s="53">
        <v>79.833835416666673</v>
      </c>
      <c r="K32" s="53">
        <v>0</v>
      </c>
      <c r="L32" s="53">
        <v>0</v>
      </c>
      <c r="M32" s="53">
        <v>3832024.1</v>
      </c>
      <c r="N32" s="53">
        <v>0</v>
      </c>
      <c r="O32" s="53">
        <v>3832024.1</v>
      </c>
      <c r="P32" s="53">
        <v>0</v>
      </c>
      <c r="Q32" s="53">
        <v>0</v>
      </c>
      <c r="R32" s="53">
        <v>0</v>
      </c>
      <c r="S32" s="3" t="s">
        <v>50</v>
      </c>
      <c r="T32" s="3" t="s">
        <v>51</v>
      </c>
      <c r="U32" s="3" t="s">
        <v>52</v>
      </c>
      <c r="V32" s="3" t="s">
        <v>51</v>
      </c>
      <c r="W32" s="3" t="s">
        <v>33</v>
      </c>
      <c r="X32" s="3" t="s">
        <v>53</v>
      </c>
      <c r="Y32" s="3" t="s">
        <v>44</v>
      </c>
      <c r="Z32" s="54">
        <v>44692</v>
      </c>
      <c r="AA32" s="54">
        <v>45443</v>
      </c>
      <c r="AB32" s="3" t="s">
        <v>36</v>
      </c>
      <c r="AC32" s="53">
        <v>4800000</v>
      </c>
      <c r="AD32" s="3" t="s">
        <v>52</v>
      </c>
      <c r="AE32" s="3" t="s">
        <v>37</v>
      </c>
    </row>
    <row r="33" spans="1:31" x14ac:dyDescent="0.3">
      <c r="A33" s="3" t="s">
        <v>70</v>
      </c>
      <c r="B33" s="3" t="s">
        <v>71</v>
      </c>
      <c r="C33" s="3" t="s">
        <v>1854</v>
      </c>
      <c r="D33" s="53">
        <v>3900000</v>
      </c>
      <c r="E33" s="53">
        <v>3900000</v>
      </c>
      <c r="F33" s="53">
        <v>0</v>
      </c>
      <c r="G33" s="53">
        <v>0</v>
      </c>
      <c r="H33" s="53">
        <v>0</v>
      </c>
      <c r="I33" s="53">
        <v>4165559.78</v>
      </c>
      <c r="J33" s="53">
        <v>106.80922512820513</v>
      </c>
      <c r="K33" s="53">
        <v>0</v>
      </c>
      <c r="L33" s="53">
        <v>0</v>
      </c>
      <c r="M33" s="53">
        <v>4165559.78</v>
      </c>
      <c r="N33" s="53">
        <v>0</v>
      </c>
      <c r="O33" s="53">
        <v>4165559.78</v>
      </c>
      <c r="P33" s="53">
        <v>0</v>
      </c>
      <c r="Q33" s="53">
        <v>0</v>
      </c>
      <c r="R33" s="53">
        <v>0</v>
      </c>
      <c r="S33" s="3" t="s">
        <v>72</v>
      </c>
      <c r="T33" s="3" t="s">
        <v>41</v>
      </c>
      <c r="U33" s="3" t="s">
        <v>42</v>
      </c>
      <c r="V33" s="3" t="s">
        <v>41</v>
      </c>
      <c r="W33" s="3" t="s">
        <v>33</v>
      </c>
      <c r="X33" s="3" t="s">
        <v>43</v>
      </c>
      <c r="Y33" s="3" t="s">
        <v>35</v>
      </c>
      <c r="Z33" s="54">
        <v>44699</v>
      </c>
      <c r="AA33" s="54">
        <v>45443</v>
      </c>
      <c r="AB33" s="3" t="s">
        <v>36</v>
      </c>
      <c r="AC33" s="53">
        <v>3900000</v>
      </c>
      <c r="AD33" s="3" t="s">
        <v>42</v>
      </c>
      <c r="AE33" s="3" t="s">
        <v>37</v>
      </c>
    </row>
    <row r="34" spans="1:31" x14ac:dyDescent="0.3">
      <c r="A34" s="3" t="s">
        <v>73</v>
      </c>
      <c r="B34" s="3" t="s">
        <v>74</v>
      </c>
      <c r="C34" s="3" t="s">
        <v>1856</v>
      </c>
      <c r="D34" s="53">
        <v>6770000</v>
      </c>
      <c r="E34" s="53">
        <v>6770000</v>
      </c>
      <c r="F34" s="53">
        <v>0</v>
      </c>
      <c r="G34" s="53">
        <v>0</v>
      </c>
      <c r="H34" s="53">
        <v>0</v>
      </c>
      <c r="I34" s="53">
        <v>6696473.9800000004</v>
      </c>
      <c r="J34" s="53">
        <v>98.913943574593802</v>
      </c>
      <c r="K34" s="53">
        <v>0</v>
      </c>
      <c r="L34" s="53">
        <v>0</v>
      </c>
      <c r="M34" s="53">
        <v>6696473.9800000004</v>
      </c>
      <c r="N34" s="53">
        <v>0</v>
      </c>
      <c r="O34" s="53">
        <v>6696473.9800000004</v>
      </c>
      <c r="P34" s="53">
        <v>0</v>
      </c>
      <c r="Q34" s="53">
        <v>0</v>
      </c>
      <c r="R34" s="53">
        <v>0</v>
      </c>
      <c r="S34" s="3" t="s">
        <v>75</v>
      </c>
      <c r="T34" s="3" t="s">
        <v>76</v>
      </c>
      <c r="U34" s="3" t="s">
        <v>77</v>
      </c>
      <c r="V34" s="3" t="s">
        <v>76</v>
      </c>
      <c r="W34" s="3" t="s">
        <v>33</v>
      </c>
      <c r="X34" s="3" t="s">
        <v>78</v>
      </c>
      <c r="Y34" s="3" t="s">
        <v>35</v>
      </c>
      <c r="Z34" s="54">
        <v>44706</v>
      </c>
      <c r="AA34" s="54">
        <v>45382</v>
      </c>
      <c r="AB34" s="3" t="s">
        <v>36</v>
      </c>
      <c r="AC34" s="53">
        <v>6770000</v>
      </c>
      <c r="AD34" s="3" t="s">
        <v>77</v>
      </c>
      <c r="AE34" s="3" t="s">
        <v>37</v>
      </c>
    </row>
    <row r="35" spans="1:31" x14ac:dyDescent="0.3">
      <c r="A35" s="3" t="s">
        <v>79</v>
      </c>
      <c r="B35" s="3" t="s">
        <v>80</v>
      </c>
      <c r="C35" s="3" t="s">
        <v>1858</v>
      </c>
      <c r="D35" s="53">
        <v>10000000</v>
      </c>
      <c r="E35" s="53">
        <v>10000000</v>
      </c>
      <c r="F35" s="53">
        <v>0</v>
      </c>
      <c r="G35" s="53">
        <v>0</v>
      </c>
      <c r="H35" s="53">
        <v>0</v>
      </c>
      <c r="I35" s="53">
        <v>9826460.1799999997</v>
      </c>
      <c r="J35" s="53">
        <v>98.264601799999994</v>
      </c>
      <c r="K35" s="53">
        <v>0</v>
      </c>
      <c r="L35" s="53">
        <v>0</v>
      </c>
      <c r="M35" s="53">
        <v>9826460.1799999997</v>
      </c>
      <c r="N35" s="53">
        <v>0</v>
      </c>
      <c r="O35" s="53">
        <v>9826460.1799999997</v>
      </c>
      <c r="P35" s="53">
        <v>0</v>
      </c>
      <c r="Q35" s="53">
        <v>0</v>
      </c>
      <c r="R35" s="53">
        <v>0</v>
      </c>
      <c r="S35" s="3" t="s">
        <v>50</v>
      </c>
      <c r="T35" s="3" t="s">
        <v>51</v>
      </c>
      <c r="U35" s="3" t="s">
        <v>52</v>
      </c>
      <c r="V35" s="3" t="s">
        <v>51</v>
      </c>
      <c r="W35" s="3" t="s">
        <v>33</v>
      </c>
      <c r="X35" s="3" t="s">
        <v>53</v>
      </c>
      <c r="Y35" s="3" t="s">
        <v>44</v>
      </c>
      <c r="Z35" s="54">
        <v>44694</v>
      </c>
      <c r="AA35" s="54">
        <v>45565</v>
      </c>
      <c r="AB35" s="3" t="s">
        <v>36</v>
      </c>
      <c r="AC35" s="53">
        <v>10000000</v>
      </c>
      <c r="AD35" s="3" t="s">
        <v>52</v>
      </c>
      <c r="AE35" s="3" t="s">
        <v>37</v>
      </c>
    </row>
    <row r="36" spans="1:31" x14ac:dyDescent="0.3">
      <c r="A36" s="3" t="s">
        <v>81</v>
      </c>
      <c r="B36" s="3" t="s">
        <v>82</v>
      </c>
      <c r="C36" s="3" t="s">
        <v>1858</v>
      </c>
      <c r="D36" s="53">
        <v>9400000</v>
      </c>
      <c r="E36" s="53">
        <v>9400000</v>
      </c>
      <c r="F36" s="53">
        <v>0</v>
      </c>
      <c r="G36" s="53">
        <v>0</v>
      </c>
      <c r="H36" s="53">
        <v>0</v>
      </c>
      <c r="I36" s="53">
        <v>8519073.4700000007</v>
      </c>
      <c r="J36" s="53">
        <v>90.628441170212767</v>
      </c>
      <c r="K36" s="53">
        <v>0</v>
      </c>
      <c r="L36" s="53">
        <v>0</v>
      </c>
      <c r="M36" s="53">
        <v>8519073.4700000007</v>
      </c>
      <c r="N36" s="53">
        <v>0</v>
      </c>
      <c r="O36" s="53">
        <v>8519073.4700000007</v>
      </c>
      <c r="P36" s="53">
        <v>0</v>
      </c>
      <c r="Q36" s="53">
        <v>0</v>
      </c>
      <c r="R36" s="53">
        <v>0</v>
      </c>
      <c r="S36" s="3" t="s">
        <v>50</v>
      </c>
      <c r="T36" s="3" t="s">
        <v>51</v>
      </c>
      <c r="U36" s="3" t="s">
        <v>52</v>
      </c>
      <c r="V36" s="3" t="s">
        <v>51</v>
      </c>
      <c r="W36" s="3" t="s">
        <v>33</v>
      </c>
      <c r="X36" s="3" t="s">
        <v>53</v>
      </c>
      <c r="Y36" s="3" t="s">
        <v>83</v>
      </c>
      <c r="Z36" s="54">
        <v>44694</v>
      </c>
      <c r="AA36" s="54">
        <v>45565</v>
      </c>
      <c r="AB36" s="3" t="s">
        <v>36</v>
      </c>
      <c r="AC36" s="53">
        <v>9400000</v>
      </c>
      <c r="AD36" s="3" t="s">
        <v>52</v>
      </c>
      <c r="AE36" s="3" t="s">
        <v>37</v>
      </c>
    </row>
    <row r="37" spans="1:31" x14ac:dyDescent="0.3">
      <c r="A37" s="3" t="s">
        <v>84</v>
      </c>
      <c r="B37" s="3" t="s">
        <v>85</v>
      </c>
      <c r="C37" s="3" t="s">
        <v>1854</v>
      </c>
      <c r="D37" s="53">
        <v>1800000</v>
      </c>
      <c r="E37" s="53">
        <v>1800000</v>
      </c>
      <c r="F37" s="53">
        <v>0</v>
      </c>
      <c r="G37" s="53">
        <v>0</v>
      </c>
      <c r="H37" s="53">
        <v>0</v>
      </c>
      <c r="I37" s="53">
        <v>1642705.31</v>
      </c>
      <c r="J37" s="53">
        <v>91.261406111111114</v>
      </c>
      <c r="K37" s="53">
        <v>0</v>
      </c>
      <c r="L37" s="53">
        <v>0</v>
      </c>
      <c r="M37" s="53">
        <v>1642705.31</v>
      </c>
      <c r="N37" s="53">
        <v>0</v>
      </c>
      <c r="O37" s="53">
        <v>1642705.31</v>
      </c>
      <c r="P37" s="53">
        <v>0</v>
      </c>
      <c r="Q37" s="53">
        <v>0</v>
      </c>
      <c r="R37" s="53">
        <v>0</v>
      </c>
      <c r="S37" s="3" t="s">
        <v>72</v>
      </c>
      <c r="T37" s="3" t="s">
        <v>41</v>
      </c>
      <c r="U37" s="3" t="s">
        <v>42</v>
      </c>
      <c r="V37" s="3" t="s">
        <v>41</v>
      </c>
      <c r="W37" s="3" t="s">
        <v>33</v>
      </c>
      <c r="X37" s="3" t="s">
        <v>43</v>
      </c>
      <c r="Y37" s="3" t="s">
        <v>86</v>
      </c>
      <c r="Z37" s="54">
        <v>44699</v>
      </c>
      <c r="AA37" s="54">
        <v>45443</v>
      </c>
      <c r="AB37" s="3" t="s">
        <v>36</v>
      </c>
      <c r="AC37" s="53">
        <v>1800000</v>
      </c>
      <c r="AD37" s="3" t="s">
        <v>42</v>
      </c>
      <c r="AE37" s="3" t="s">
        <v>37</v>
      </c>
    </row>
    <row r="38" spans="1:31" x14ac:dyDescent="0.3">
      <c r="A38" s="3" t="s">
        <v>87</v>
      </c>
      <c r="B38" s="3" t="s">
        <v>88</v>
      </c>
      <c r="C38" s="3" t="s">
        <v>1854</v>
      </c>
      <c r="D38" s="53">
        <v>9900000</v>
      </c>
      <c r="E38" s="53">
        <v>9900000</v>
      </c>
      <c r="F38" s="53">
        <v>0</v>
      </c>
      <c r="G38" s="53">
        <v>0</v>
      </c>
      <c r="H38" s="53">
        <v>0</v>
      </c>
      <c r="I38" s="53">
        <v>10492537.289999999</v>
      </c>
      <c r="J38" s="53">
        <v>105.98522515151514</v>
      </c>
      <c r="K38" s="53">
        <v>0</v>
      </c>
      <c r="L38" s="53">
        <v>0</v>
      </c>
      <c r="M38" s="53">
        <v>10492537.289999999</v>
      </c>
      <c r="N38" s="53">
        <v>0</v>
      </c>
      <c r="O38" s="53">
        <v>10492537.289999999</v>
      </c>
      <c r="P38" s="53">
        <v>0</v>
      </c>
      <c r="Q38" s="53">
        <v>0</v>
      </c>
      <c r="R38" s="53">
        <v>0</v>
      </c>
      <c r="S38" s="3" t="s">
        <v>72</v>
      </c>
      <c r="T38" s="3" t="s">
        <v>41</v>
      </c>
      <c r="U38" s="3" t="s">
        <v>42</v>
      </c>
      <c r="V38" s="3" t="s">
        <v>41</v>
      </c>
      <c r="W38" s="3" t="s">
        <v>33</v>
      </c>
      <c r="X38" s="3" t="s">
        <v>43</v>
      </c>
      <c r="Y38" s="3" t="s">
        <v>83</v>
      </c>
      <c r="Z38" s="54">
        <v>44712</v>
      </c>
      <c r="AA38" s="54">
        <v>45657</v>
      </c>
      <c r="AB38" s="3" t="s">
        <v>36</v>
      </c>
      <c r="AC38" s="53">
        <v>9900000</v>
      </c>
      <c r="AD38" s="3" t="s">
        <v>42</v>
      </c>
      <c r="AE38" s="3" t="s">
        <v>37</v>
      </c>
    </row>
    <row r="39" spans="1:31" x14ac:dyDescent="0.3">
      <c r="A39" s="3" t="s">
        <v>89</v>
      </c>
      <c r="B39" s="3" t="s">
        <v>90</v>
      </c>
      <c r="C39" s="3" t="s">
        <v>1858</v>
      </c>
      <c r="D39" s="53">
        <v>1500000</v>
      </c>
      <c r="E39" s="53">
        <v>1500000</v>
      </c>
      <c r="F39" s="53">
        <v>0</v>
      </c>
      <c r="G39" s="53">
        <v>0</v>
      </c>
      <c r="H39" s="53">
        <v>0</v>
      </c>
      <c r="I39" s="53">
        <v>1532613.54</v>
      </c>
      <c r="J39" s="53">
        <v>102.17423600000001</v>
      </c>
      <c r="K39" s="53">
        <v>0</v>
      </c>
      <c r="L39" s="53">
        <v>0</v>
      </c>
      <c r="M39" s="53">
        <v>1532613.54</v>
      </c>
      <c r="N39" s="53">
        <v>0</v>
      </c>
      <c r="O39" s="53">
        <v>1532613.54</v>
      </c>
      <c r="P39" s="53">
        <v>0</v>
      </c>
      <c r="Q39" s="53">
        <v>0</v>
      </c>
      <c r="R39" s="53">
        <v>0</v>
      </c>
      <c r="S39" s="3" t="s">
        <v>50</v>
      </c>
      <c r="T39" s="3" t="s">
        <v>51</v>
      </c>
      <c r="U39" s="3" t="s">
        <v>52</v>
      </c>
      <c r="V39" s="3" t="s">
        <v>51</v>
      </c>
      <c r="W39" s="3" t="s">
        <v>33</v>
      </c>
      <c r="X39" s="3" t="s">
        <v>53</v>
      </c>
      <c r="Y39" s="3" t="s">
        <v>35</v>
      </c>
      <c r="Z39" s="54">
        <v>44702</v>
      </c>
      <c r="AA39" s="54">
        <v>45565</v>
      </c>
      <c r="AB39" s="3" t="s">
        <v>36</v>
      </c>
      <c r="AC39" s="53">
        <v>1500000</v>
      </c>
      <c r="AD39" s="3" t="s">
        <v>52</v>
      </c>
      <c r="AE39" s="3" t="s">
        <v>37</v>
      </c>
    </row>
    <row r="40" spans="1:31" x14ac:dyDescent="0.3">
      <c r="A40" s="3" t="s">
        <v>91</v>
      </c>
      <c r="B40" s="3" t="s">
        <v>92</v>
      </c>
      <c r="C40" s="3" t="s">
        <v>1854</v>
      </c>
      <c r="D40" s="53">
        <v>2500000</v>
      </c>
      <c r="E40" s="53">
        <v>2500000</v>
      </c>
      <c r="F40" s="53">
        <v>0</v>
      </c>
      <c r="G40" s="53">
        <v>0</v>
      </c>
      <c r="H40" s="53">
        <v>0</v>
      </c>
      <c r="I40" s="53">
        <v>2477075.91</v>
      </c>
      <c r="J40" s="53">
        <v>99.083036400000012</v>
      </c>
      <c r="K40" s="53">
        <v>0</v>
      </c>
      <c r="L40" s="53">
        <v>0</v>
      </c>
      <c r="M40" s="53">
        <v>2477075.91</v>
      </c>
      <c r="N40" s="53">
        <v>0</v>
      </c>
      <c r="O40" s="53">
        <v>2477075.91</v>
      </c>
      <c r="P40" s="53">
        <v>0</v>
      </c>
      <c r="Q40" s="53">
        <v>0</v>
      </c>
      <c r="R40" s="53">
        <v>0</v>
      </c>
      <c r="S40" s="3" t="s">
        <v>72</v>
      </c>
      <c r="T40" s="3" t="s">
        <v>41</v>
      </c>
      <c r="U40" s="3" t="s">
        <v>42</v>
      </c>
      <c r="V40" s="3" t="s">
        <v>41</v>
      </c>
      <c r="W40" s="3" t="s">
        <v>33</v>
      </c>
      <c r="X40" s="3" t="s">
        <v>43</v>
      </c>
      <c r="Y40" s="3" t="s">
        <v>35</v>
      </c>
      <c r="Z40" s="54">
        <v>44712</v>
      </c>
      <c r="AA40" s="54">
        <v>45443</v>
      </c>
      <c r="AB40" s="3" t="s">
        <v>36</v>
      </c>
      <c r="AC40" s="53">
        <v>2500000</v>
      </c>
      <c r="AD40" s="3" t="s">
        <v>42</v>
      </c>
      <c r="AE40" s="3" t="s">
        <v>37</v>
      </c>
    </row>
    <row r="41" spans="1:31" x14ac:dyDescent="0.3">
      <c r="A41" s="3" t="s">
        <v>93</v>
      </c>
      <c r="B41" s="3" t="s">
        <v>94</v>
      </c>
      <c r="C41" s="3" t="s">
        <v>1855</v>
      </c>
      <c r="D41" s="53">
        <v>1390000</v>
      </c>
      <c r="E41" s="53">
        <v>1390000</v>
      </c>
      <c r="F41" s="53">
        <v>0</v>
      </c>
      <c r="G41" s="53">
        <v>0</v>
      </c>
      <c r="H41" s="53">
        <v>0</v>
      </c>
      <c r="I41" s="53">
        <v>703673.21</v>
      </c>
      <c r="J41" s="53">
        <v>50.62397194244604</v>
      </c>
      <c r="K41" s="53">
        <v>0</v>
      </c>
      <c r="L41" s="53">
        <v>0</v>
      </c>
      <c r="M41" s="53">
        <v>703673.21</v>
      </c>
      <c r="N41" s="53">
        <v>0</v>
      </c>
      <c r="O41" s="53">
        <v>703673.21</v>
      </c>
      <c r="P41" s="53">
        <v>0</v>
      </c>
      <c r="Q41" s="53">
        <v>0</v>
      </c>
      <c r="R41" s="53">
        <v>0</v>
      </c>
      <c r="S41" s="3" t="s">
        <v>56</v>
      </c>
      <c r="T41" s="3" t="s">
        <v>57</v>
      </c>
      <c r="U41" s="3" t="s">
        <v>58</v>
      </c>
      <c r="V41" s="3" t="s">
        <v>57</v>
      </c>
      <c r="W41" s="3" t="s">
        <v>33</v>
      </c>
      <c r="X41" s="3" t="s">
        <v>59</v>
      </c>
      <c r="Y41" s="3" t="s">
        <v>35</v>
      </c>
      <c r="Z41" s="54">
        <v>44702</v>
      </c>
      <c r="AA41" s="54">
        <v>45412</v>
      </c>
      <c r="AB41" s="3" t="s">
        <v>36</v>
      </c>
      <c r="AC41" s="53">
        <v>1390000</v>
      </c>
      <c r="AD41" s="3" t="s">
        <v>58</v>
      </c>
      <c r="AE41" s="3" t="s">
        <v>37</v>
      </c>
    </row>
    <row r="42" spans="1:31" x14ac:dyDescent="0.3">
      <c r="A42" s="3" t="s">
        <v>95</v>
      </c>
      <c r="B42" s="3" t="s">
        <v>96</v>
      </c>
      <c r="C42" s="3" t="s">
        <v>1856</v>
      </c>
      <c r="D42" s="53">
        <v>5800000</v>
      </c>
      <c r="E42" s="53">
        <v>5800000</v>
      </c>
      <c r="F42" s="53">
        <v>0</v>
      </c>
      <c r="G42" s="53">
        <v>0</v>
      </c>
      <c r="H42" s="53">
        <v>0</v>
      </c>
      <c r="I42" s="53">
        <v>6345457.4800000004</v>
      </c>
      <c r="J42" s="53">
        <v>109.40443931034484</v>
      </c>
      <c r="K42" s="53">
        <v>0</v>
      </c>
      <c r="L42" s="53">
        <v>0</v>
      </c>
      <c r="M42" s="53">
        <v>6345457.4800000004</v>
      </c>
      <c r="N42" s="53">
        <v>0</v>
      </c>
      <c r="O42" s="53">
        <v>6345457.4800000004</v>
      </c>
      <c r="P42" s="53">
        <v>0</v>
      </c>
      <c r="Q42" s="53">
        <v>0</v>
      </c>
      <c r="R42" s="53">
        <v>0</v>
      </c>
      <c r="S42" s="3" t="s">
        <v>75</v>
      </c>
      <c r="T42" s="3" t="s">
        <v>76</v>
      </c>
      <c r="U42" s="3" t="s">
        <v>77</v>
      </c>
      <c r="V42" s="3" t="s">
        <v>76</v>
      </c>
      <c r="W42" s="3" t="s">
        <v>33</v>
      </c>
      <c r="X42" s="3" t="s">
        <v>78</v>
      </c>
      <c r="Y42" s="3" t="s">
        <v>44</v>
      </c>
      <c r="Z42" s="54">
        <v>44706</v>
      </c>
      <c r="AA42" s="54">
        <v>45443</v>
      </c>
      <c r="AB42" s="3" t="s">
        <v>36</v>
      </c>
      <c r="AC42" s="53">
        <v>5800000</v>
      </c>
      <c r="AD42" s="3" t="s">
        <v>77</v>
      </c>
      <c r="AE42" s="3" t="s">
        <v>37</v>
      </c>
    </row>
    <row r="43" spans="1:31" x14ac:dyDescent="0.3">
      <c r="A43" s="3" t="s">
        <v>97</v>
      </c>
      <c r="B43" s="3" t="s">
        <v>98</v>
      </c>
      <c r="C43" s="3" t="s">
        <v>1857</v>
      </c>
      <c r="D43" s="53">
        <v>4600000</v>
      </c>
      <c r="E43" s="53">
        <v>4600000</v>
      </c>
      <c r="F43" s="53">
        <v>0</v>
      </c>
      <c r="G43" s="53">
        <v>0</v>
      </c>
      <c r="H43" s="53">
        <v>0</v>
      </c>
      <c r="I43" s="53">
        <v>4928965.3600000003</v>
      </c>
      <c r="J43" s="53">
        <v>107.15142086956523</v>
      </c>
      <c r="K43" s="53">
        <v>0</v>
      </c>
      <c r="L43" s="53">
        <v>0</v>
      </c>
      <c r="M43" s="53">
        <v>4928965.3600000003</v>
      </c>
      <c r="N43" s="53">
        <v>0</v>
      </c>
      <c r="O43" s="53">
        <v>4928965.3600000003</v>
      </c>
      <c r="P43" s="53">
        <v>0</v>
      </c>
      <c r="Q43" s="53">
        <v>0</v>
      </c>
      <c r="R43" s="53">
        <v>0</v>
      </c>
      <c r="S43" s="3" t="s">
        <v>99</v>
      </c>
      <c r="T43" s="3" t="s">
        <v>100</v>
      </c>
      <c r="U43" s="3" t="s">
        <v>101</v>
      </c>
      <c r="V43" s="3" t="s">
        <v>100</v>
      </c>
      <c r="W43" s="3" t="s">
        <v>33</v>
      </c>
      <c r="X43" s="3" t="s">
        <v>102</v>
      </c>
      <c r="Y43" s="3" t="s">
        <v>44</v>
      </c>
      <c r="Z43" s="54">
        <v>44707</v>
      </c>
      <c r="AA43" s="54">
        <v>45169</v>
      </c>
      <c r="AB43" s="3" t="s">
        <v>36</v>
      </c>
      <c r="AC43" s="53">
        <v>4600000</v>
      </c>
      <c r="AD43" s="3" t="s">
        <v>101</v>
      </c>
      <c r="AE43" s="3" t="s">
        <v>37</v>
      </c>
    </row>
    <row r="44" spans="1:31" x14ac:dyDescent="0.3">
      <c r="A44" s="3" t="s">
        <v>103</v>
      </c>
      <c r="B44" s="3" t="s">
        <v>104</v>
      </c>
      <c r="C44" s="3" t="s">
        <v>1854</v>
      </c>
      <c r="D44" s="53">
        <v>9900000</v>
      </c>
      <c r="E44" s="53">
        <v>9900000</v>
      </c>
      <c r="F44" s="53">
        <v>0</v>
      </c>
      <c r="G44" s="53">
        <v>0</v>
      </c>
      <c r="H44" s="53">
        <v>0</v>
      </c>
      <c r="I44" s="53">
        <v>10153558.73</v>
      </c>
      <c r="J44" s="53">
        <v>102.5611992929293</v>
      </c>
      <c r="K44" s="53">
        <v>0</v>
      </c>
      <c r="L44" s="53">
        <v>0</v>
      </c>
      <c r="M44" s="53">
        <v>10153558.73</v>
      </c>
      <c r="N44" s="53">
        <v>0</v>
      </c>
      <c r="O44" s="53">
        <v>10153558.73</v>
      </c>
      <c r="P44" s="53">
        <v>0</v>
      </c>
      <c r="Q44" s="53">
        <v>0</v>
      </c>
      <c r="R44" s="53">
        <v>0</v>
      </c>
      <c r="S44" s="3" t="s">
        <v>72</v>
      </c>
      <c r="T44" s="3" t="s">
        <v>41</v>
      </c>
      <c r="U44" s="3" t="s">
        <v>42</v>
      </c>
      <c r="V44" s="3" t="s">
        <v>41</v>
      </c>
      <c r="W44" s="3" t="s">
        <v>33</v>
      </c>
      <c r="X44" s="3" t="s">
        <v>43</v>
      </c>
      <c r="Y44" s="3" t="s">
        <v>44</v>
      </c>
      <c r="Z44" s="54">
        <v>44712</v>
      </c>
      <c r="AA44" s="54">
        <v>45473</v>
      </c>
      <c r="AB44" s="3" t="s">
        <v>36</v>
      </c>
      <c r="AC44" s="53">
        <v>9900000</v>
      </c>
      <c r="AD44" s="3" t="s">
        <v>42</v>
      </c>
      <c r="AE44" s="3" t="s">
        <v>37</v>
      </c>
    </row>
    <row r="45" spans="1:31" x14ac:dyDescent="0.3">
      <c r="A45" s="3" t="s">
        <v>105</v>
      </c>
      <c r="B45" s="3" t="s">
        <v>106</v>
      </c>
      <c r="C45" s="3" t="s">
        <v>1856</v>
      </c>
      <c r="D45" s="53">
        <v>6750000</v>
      </c>
      <c r="E45" s="53">
        <v>6750000</v>
      </c>
      <c r="F45" s="53">
        <v>0</v>
      </c>
      <c r="G45" s="53">
        <v>0</v>
      </c>
      <c r="H45" s="53">
        <v>0</v>
      </c>
      <c r="I45" s="53">
        <v>7016868.3899999997</v>
      </c>
      <c r="J45" s="53">
        <v>103.95360577777777</v>
      </c>
      <c r="K45" s="53">
        <v>0</v>
      </c>
      <c r="L45" s="53">
        <v>0</v>
      </c>
      <c r="M45" s="53">
        <v>7016868.3899999997</v>
      </c>
      <c r="N45" s="53">
        <v>0</v>
      </c>
      <c r="O45" s="53">
        <v>7016868.3899999997</v>
      </c>
      <c r="P45" s="53">
        <v>0</v>
      </c>
      <c r="Q45" s="53">
        <v>0</v>
      </c>
      <c r="R45" s="53">
        <v>0</v>
      </c>
      <c r="S45" s="3" t="s">
        <v>75</v>
      </c>
      <c r="T45" s="3" t="s">
        <v>76</v>
      </c>
      <c r="U45" s="3" t="s">
        <v>77</v>
      </c>
      <c r="V45" s="3" t="s">
        <v>76</v>
      </c>
      <c r="W45" s="3" t="s">
        <v>33</v>
      </c>
      <c r="X45" s="3" t="s">
        <v>78</v>
      </c>
      <c r="Y45" s="3" t="s">
        <v>35</v>
      </c>
      <c r="Z45" s="54">
        <v>44733</v>
      </c>
      <c r="AA45" s="54">
        <v>45382</v>
      </c>
      <c r="AB45" s="3" t="s">
        <v>36</v>
      </c>
      <c r="AC45" s="53">
        <v>6750000</v>
      </c>
      <c r="AD45" s="3" t="s">
        <v>77</v>
      </c>
      <c r="AE45" s="3" t="s">
        <v>37</v>
      </c>
    </row>
    <row r="46" spans="1:31" x14ac:dyDescent="0.3">
      <c r="A46" s="3" t="s">
        <v>107</v>
      </c>
      <c r="B46" s="3" t="s">
        <v>108</v>
      </c>
      <c r="C46" s="3" t="s">
        <v>1857</v>
      </c>
      <c r="D46" s="53">
        <v>1200000</v>
      </c>
      <c r="E46" s="53">
        <v>1200000</v>
      </c>
      <c r="F46" s="53">
        <v>0</v>
      </c>
      <c r="G46" s="53">
        <v>0</v>
      </c>
      <c r="H46" s="53">
        <v>0</v>
      </c>
      <c r="I46" s="53">
        <v>1045020.53</v>
      </c>
      <c r="J46" s="53">
        <v>87.085044166666663</v>
      </c>
      <c r="K46" s="53">
        <v>0</v>
      </c>
      <c r="L46" s="53">
        <v>0</v>
      </c>
      <c r="M46" s="53">
        <v>1045020.53</v>
      </c>
      <c r="N46" s="53">
        <v>0</v>
      </c>
      <c r="O46" s="53">
        <v>1045020.53</v>
      </c>
      <c r="P46" s="53">
        <v>0</v>
      </c>
      <c r="Q46" s="53">
        <v>0</v>
      </c>
      <c r="R46" s="53">
        <v>0</v>
      </c>
      <c r="S46" s="3" t="s">
        <v>99</v>
      </c>
      <c r="T46" s="3" t="s">
        <v>100</v>
      </c>
      <c r="U46" s="3" t="s">
        <v>101</v>
      </c>
      <c r="V46" s="3" t="s">
        <v>100</v>
      </c>
      <c r="W46" s="3" t="s">
        <v>33</v>
      </c>
      <c r="X46" s="3" t="s">
        <v>102</v>
      </c>
      <c r="Y46" s="3" t="s">
        <v>35</v>
      </c>
      <c r="Z46" s="54">
        <v>44707</v>
      </c>
      <c r="AA46" s="54">
        <v>45199</v>
      </c>
      <c r="AB46" s="3" t="s">
        <v>36</v>
      </c>
      <c r="AC46" s="53">
        <v>1200000</v>
      </c>
      <c r="AD46" s="3" t="s">
        <v>101</v>
      </c>
      <c r="AE46" s="3" t="s">
        <v>37</v>
      </c>
    </row>
    <row r="47" spans="1:31" x14ac:dyDescent="0.3">
      <c r="A47" s="3" t="s">
        <v>109</v>
      </c>
      <c r="B47" s="3" t="s">
        <v>110</v>
      </c>
      <c r="C47" s="3" t="s">
        <v>1860</v>
      </c>
      <c r="D47" s="53">
        <v>850000</v>
      </c>
      <c r="E47" s="53">
        <v>850000</v>
      </c>
      <c r="F47" s="53">
        <v>0</v>
      </c>
      <c r="G47" s="53">
        <v>0</v>
      </c>
      <c r="H47" s="53">
        <v>0</v>
      </c>
      <c r="I47" s="53">
        <v>770978.8</v>
      </c>
      <c r="J47" s="53">
        <v>90.703388235294128</v>
      </c>
      <c r="K47" s="53">
        <v>0</v>
      </c>
      <c r="L47" s="53">
        <v>0</v>
      </c>
      <c r="M47" s="53">
        <v>770978.8</v>
      </c>
      <c r="N47" s="53">
        <v>0</v>
      </c>
      <c r="O47" s="53">
        <v>770978.8</v>
      </c>
      <c r="P47" s="53">
        <v>0</v>
      </c>
      <c r="Q47" s="53">
        <v>0</v>
      </c>
      <c r="R47" s="53">
        <v>0</v>
      </c>
      <c r="S47" s="3" t="s">
        <v>111</v>
      </c>
      <c r="T47" s="3" t="s">
        <v>112</v>
      </c>
      <c r="U47" s="3" t="s">
        <v>113</v>
      </c>
      <c r="V47" s="3" t="s">
        <v>112</v>
      </c>
      <c r="W47" s="3" t="s">
        <v>33</v>
      </c>
      <c r="X47" s="3" t="s">
        <v>114</v>
      </c>
      <c r="Y47" s="3" t="s">
        <v>35</v>
      </c>
      <c r="Z47" s="54">
        <v>44711</v>
      </c>
      <c r="AA47" s="54">
        <v>45382</v>
      </c>
      <c r="AB47" s="3" t="s">
        <v>36</v>
      </c>
      <c r="AC47" s="53">
        <v>850000</v>
      </c>
      <c r="AD47" s="3" t="s">
        <v>113</v>
      </c>
      <c r="AE47" s="3" t="s">
        <v>37</v>
      </c>
    </row>
    <row r="48" spans="1:31" x14ac:dyDescent="0.3">
      <c r="A48" s="3" t="s">
        <v>115</v>
      </c>
      <c r="B48" s="3" t="s">
        <v>116</v>
      </c>
      <c r="C48" s="3" t="s">
        <v>1860</v>
      </c>
      <c r="D48" s="53">
        <v>850000</v>
      </c>
      <c r="E48" s="53">
        <v>850000</v>
      </c>
      <c r="F48" s="53">
        <v>0</v>
      </c>
      <c r="G48" s="53">
        <v>0</v>
      </c>
      <c r="H48" s="53">
        <v>0</v>
      </c>
      <c r="I48" s="53">
        <v>717756.56</v>
      </c>
      <c r="J48" s="53">
        <v>84.44194823529412</v>
      </c>
      <c r="K48" s="53">
        <v>0</v>
      </c>
      <c r="L48" s="53">
        <v>0</v>
      </c>
      <c r="M48" s="53">
        <v>717756.56</v>
      </c>
      <c r="N48" s="53">
        <v>0</v>
      </c>
      <c r="O48" s="53">
        <v>717756.56</v>
      </c>
      <c r="P48" s="53">
        <v>0</v>
      </c>
      <c r="Q48" s="53">
        <v>0</v>
      </c>
      <c r="R48" s="53">
        <v>0</v>
      </c>
      <c r="S48" s="3" t="s">
        <v>111</v>
      </c>
      <c r="T48" s="3" t="s">
        <v>112</v>
      </c>
      <c r="U48" s="3" t="s">
        <v>113</v>
      </c>
      <c r="V48" s="3" t="s">
        <v>112</v>
      </c>
      <c r="W48" s="3" t="s">
        <v>33</v>
      </c>
      <c r="X48" s="3" t="s">
        <v>114</v>
      </c>
      <c r="Y48" s="3" t="s">
        <v>35</v>
      </c>
      <c r="Z48" s="54">
        <v>44711</v>
      </c>
      <c r="AA48" s="54">
        <v>45291</v>
      </c>
      <c r="AB48" s="3" t="s">
        <v>36</v>
      </c>
      <c r="AC48" s="53">
        <v>850000</v>
      </c>
      <c r="AD48" s="3" t="s">
        <v>113</v>
      </c>
      <c r="AE48" s="3" t="s">
        <v>37</v>
      </c>
    </row>
    <row r="49" spans="1:31" x14ac:dyDescent="0.3">
      <c r="A49" s="3" t="s">
        <v>117</v>
      </c>
      <c r="B49" s="3" t="s">
        <v>118</v>
      </c>
      <c r="C49" s="3" t="s">
        <v>1860</v>
      </c>
      <c r="D49" s="53">
        <v>650000</v>
      </c>
      <c r="E49" s="53">
        <v>650000</v>
      </c>
      <c r="F49" s="53">
        <v>0</v>
      </c>
      <c r="G49" s="53">
        <v>0</v>
      </c>
      <c r="H49" s="53">
        <v>0</v>
      </c>
      <c r="I49" s="53">
        <v>471393.74</v>
      </c>
      <c r="J49" s="53">
        <v>72.522113846153843</v>
      </c>
      <c r="K49" s="53">
        <v>0</v>
      </c>
      <c r="L49" s="53">
        <v>0</v>
      </c>
      <c r="M49" s="53">
        <v>471393.74</v>
      </c>
      <c r="N49" s="53">
        <v>0</v>
      </c>
      <c r="O49" s="53">
        <v>471393.74</v>
      </c>
      <c r="P49" s="53">
        <v>0</v>
      </c>
      <c r="Q49" s="53">
        <v>0</v>
      </c>
      <c r="R49" s="53">
        <v>0</v>
      </c>
      <c r="S49" s="3" t="s">
        <v>111</v>
      </c>
      <c r="T49" s="3" t="s">
        <v>112</v>
      </c>
      <c r="U49" s="3" t="s">
        <v>113</v>
      </c>
      <c r="V49" s="3" t="s">
        <v>112</v>
      </c>
      <c r="W49" s="3" t="s">
        <v>33</v>
      </c>
      <c r="X49" s="3" t="s">
        <v>114</v>
      </c>
      <c r="Y49" s="3" t="s">
        <v>35</v>
      </c>
      <c r="Z49" s="54">
        <v>44711</v>
      </c>
      <c r="AA49" s="54">
        <v>45291</v>
      </c>
      <c r="AB49" s="3" t="s">
        <v>36</v>
      </c>
      <c r="AC49" s="53">
        <v>650000</v>
      </c>
      <c r="AD49" s="3" t="s">
        <v>113</v>
      </c>
      <c r="AE49" s="3" t="s">
        <v>37</v>
      </c>
    </row>
    <row r="50" spans="1:31" x14ac:dyDescent="0.3">
      <c r="A50" s="3" t="s">
        <v>119</v>
      </c>
      <c r="B50" s="3" t="s">
        <v>120</v>
      </c>
      <c r="C50" s="3" t="s">
        <v>1856</v>
      </c>
      <c r="D50" s="53">
        <v>8400000</v>
      </c>
      <c r="E50" s="53">
        <v>8400000</v>
      </c>
      <c r="F50" s="53">
        <v>0</v>
      </c>
      <c r="G50" s="53">
        <v>0</v>
      </c>
      <c r="H50" s="53">
        <v>0</v>
      </c>
      <c r="I50" s="53">
        <v>8071496.7000000002</v>
      </c>
      <c r="J50" s="53">
        <v>96.089246428571428</v>
      </c>
      <c r="K50" s="53">
        <v>0</v>
      </c>
      <c r="L50" s="53">
        <v>0</v>
      </c>
      <c r="M50" s="53">
        <v>8071496.7000000002</v>
      </c>
      <c r="N50" s="53">
        <v>0</v>
      </c>
      <c r="O50" s="53">
        <v>8071496.7000000002</v>
      </c>
      <c r="P50" s="53">
        <v>0</v>
      </c>
      <c r="Q50" s="53">
        <v>0</v>
      </c>
      <c r="R50" s="53">
        <v>0</v>
      </c>
      <c r="S50" s="3" t="s">
        <v>75</v>
      </c>
      <c r="T50" s="3" t="s">
        <v>76</v>
      </c>
      <c r="U50" s="3" t="s">
        <v>77</v>
      </c>
      <c r="V50" s="3" t="s">
        <v>76</v>
      </c>
      <c r="W50" s="3" t="s">
        <v>33</v>
      </c>
      <c r="X50" s="3" t="s">
        <v>78</v>
      </c>
      <c r="Y50" s="3" t="s">
        <v>83</v>
      </c>
      <c r="Z50" s="54">
        <v>44707</v>
      </c>
      <c r="AA50" s="54">
        <v>45382</v>
      </c>
      <c r="AB50" s="3" t="s">
        <v>36</v>
      </c>
      <c r="AC50" s="53">
        <v>8400000</v>
      </c>
      <c r="AD50" s="3" t="s">
        <v>77</v>
      </c>
      <c r="AE50" s="3" t="s">
        <v>37</v>
      </c>
    </row>
    <row r="51" spans="1:31" x14ac:dyDescent="0.3">
      <c r="A51" s="3" t="s">
        <v>121</v>
      </c>
      <c r="B51" s="3" t="s">
        <v>122</v>
      </c>
      <c r="C51" s="3" t="s">
        <v>1857</v>
      </c>
      <c r="D51" s="53">
        <v>4700000</v>
      </c>
      <c r="E51" s="53">
        <v>4700000</v>
      </c>
      <c r="F51" s="53">
        <v>0</v>
      </c>
      <c r="G51" s="53">
        <v>0</v>
      </c>
      <c r="H51" s="53">
        <v>0</v>
      </c>
      <c r="I51" s="53">
        <v>1370047.04</v>
      </c>
      <c r="J51" s="53">
        <v>29.149937021276596</v>
      </c>
      <c r="K51" s="53">
        <v>0</v>
      </c>
      <c r="L51" s="53">
        <v>0</v>
      </c>
      <c r="M51" s="53">
        <v>1370047.04</v>
      </c>
      <c r="N51" s="53">
        <v>0</v>
      </c>
      <c r="O51" s="53">
        <v>1370047.04</v>
      </c>
      <c r="P51" s="53">
        <v>0</v>
      </c>
      <c r="Q51" s="53">
        <v>0</v>
      </c>
      <c r="R51" s="53">
        <v>0</v>
      </c>
      <c r="S51" s="3" t="s">
        <v>99</v>
      </c>
      <c r="T51" s="3" t="s">
        <v>100</v>
      </c>
      <c r="U51" s="3" t="s">
        <v>101</v>
      </c>
      <c r="V51" s="3" t="s">
        <v>100</v>
      </c>
      <c r="W51" s="3" t="s">
        <v>33</v>
      </c>
      <c r="X51" s="3" t="s">
        <v>102</v>
      </c>
      <c r="Y51" s="3" t="s">
        <v>83</v>
      </c>
      <c r="Z51" s="54">
        <v>44728</v>
      </c>
      <c r="AA51" s="54">
        <v>45260</v>
      </c>
      <c r="AB51" s="3" t="s">
        <v>36</v>
      </c>
      <c r="AC51" s="53">
        <v>4700000</v>
      </c>
      <c r="AD51" s="3" t="s">
        <v>101</v>
      </c>
      <c r="AE51" s="3" t="s">
        <v>37</v>
      </c>
    </row>
    <row r="52" spans="1:31" x14ac:dyDescent="0.3">
      <c r="A52" s="3" t="s">
        <v>123</v>
      </c>
      <c r="B52" s="3" t="s">
        <v>124</v>
      </c>
      <c r="C52" s="3" t="s">
        <v>1855</v>
      </c>
      <c r="D52" s="53">
        <v>4800000</v>
      </c>
      <c r="E52" s="53">
        <v>4800000</v>
      </c>
      <c r="F52" s="53">
        <v>0</v>
      </c>
      <c r="G52" s="53">
        <v>0</v>
      </c>
      <c r="H52" s="53">
        <v>0</v>
      </c>
      <c r="I52" s="53">
        <v>5138983.38</v>
      </c>
      <c r="J52" s="53">
        <v>107.06215374999999</v>
      </c>
      <c r="K52" s="53">
        <v>0</v>
      </c>
      <c r="L52" s="53">
        <v>0</v>
      </c>
      <c r="M52" s="53">
        <v>5138983.38</v>
      </c>
      <c r="N52" s="53">
        <v>0</v>
      </c>
      <c r="O52" s="53">
        <v>5138983.38</v>
      </c>
      <c r="P52" s="53">
        <v>0</v>
      </c>
      <c r="Q52" s="53">
        <v>0</v>
      </c>
      <c r="R52" s="53">
        <v>0</v>
      </c>
      <c r="S52" s="3" t="s">
        <v>56</v>
      </c>
      <c r="T52" s="3" t="s">
        <v>57</v>
      </c>
      <c r="U52" s="3" t="s">
        <v>58</v>
      </c>
      <c r="V52" s="3" t="s">
        <v>57</v>
      </c>
      <c r="W52" s="3" t="s">
        <v>33</v>
      </c>
      <c r="X52" s="3" t="s">
        <v>59</v>
      </c>
      <c r="Y52" s="3" t="s">
        <v>35</v>
      </c>
      <c r="Z52" s="54">
        <v>44712</v>
      </c>
      <c r="AA52" s="54">
        <v>45596</v>
      </c>
      <c r="AB52" s="3" t="s">
        <v>36</v>
      </c>
      <c r="AC52" s="53">
        <v>4800000</v>
      </c>
      <c r="AD52" s="3" t="s">
        <v>58</v>
      </c>
      <c r="AE52" s="3" t="s">
        <v>37</v>
      </c>
    </row>
    <row r="53" spans="1:31" x14ac:dyDescent="0.3">
      <c r="A53" s="3" t="s">
        <v>125</v>
      </c>
      <c r="B53" s="3" t="s">
        <v>126</v>
      </c>
      <c r="C53" s="3" t="s">
        <v>1860</v>
      </c>
      <c r="D53" s="53">
        <v>2100000</v>
      </c>
      <c r="E53" s="53">
        <v>2100000</v>
      </c>
      <c r="F53" s="53">
        <v>0</v>
      </c>
      <c r="G53" s="53">
        <v>0</v>
      </c>
      <c r="H53" s="53">
        <v>0</v>
      </c>
      <c r="I53" s="53">
        <v>1487000.57</v>
      </c>
      <c r="J53" s="53">
        <v>70.80955095238096</v>
      </c>
      <c r="K53" s="53">
        <v>0</v>
      </c>
      <c r="L53" s="53">
        <v>0</v>
      </c>
      <c r="M53" s="53">
        <v>1487000.57</v>
      </c>
      <c r="N53" s="53">
        <v>0</v>
      </c>
      <c r="O53" s="53">
        <v>1487000.57</v>
      </c>
      <c r="P53" s="53">
        <v>0</v>
      </c>
      <c r="Q53" s="53">
        <v>0</v>
      </c>
      <c r="R53" s="53">
        <v>0</v>
      </c>
      <c r="S53" s="3" t="s">
        <v>111</v>
      </c>
      <c r="T53" s="3" t="s">
        <v>112</v>
      </c>
      <c r="U53" s="3" t="s">
        <v>113</v>
      </c>
      <c r="V53" s="3" t="s">
        <v>112</v>
      </c>
      <c r="W53" s="3" t="s">
        <v>33</v>
      </c>
      <c r="X53" s="3" t="s">
        <v>114</v>
      </c>
      <c r="Y53" s="3" t="s">
        <v>35</v>
      </c>
      <c r="Z53" s="54">
        <v>44724</v>
      </c>
      <c r="AA53" s="54">
        <v>45382</v>
      </c>
      <c r="AB53" s="3" t="s">
        <v>36</v>
      </c>
      <c r="AC53" s="53">
        <v>2100000</v>
      </c>
      <c r="AD53" s="3" t="s">
        <v>113</v>
      </c>
      <c r="AE53" s="3" t="s">
        <v>37</v>
      </c>
    </row>
    <row r="54" spans="1:31" x14ac:dyDescent="0.3">
      <c r="A54" s="3" t="s">
        <v>127</v>
      </c>
      <c r="B54" s="3" t="s">
        <v>128</v>
      </c>
      <c r="C54" s="3" t="s">
        <v>1860</v>
      </c>
      <c r="D54" s="53">
        <v>2100000</v>
      </c>
      <c r="E54" s="53">
        <v>2100000</v>
      </c>
      <c r="F54" s="53">
        <v>0</v>
      </c>
      <c r="G54" s="53">
        <v>0</v>
      </c>
      <c r="H54" s="53">
        <v>0</v>
      </c>
      <c r="I54" s="53">
        <v>1911417.78</v>
      </c>
      <c r="J54" s="53">
        <v>91.019894285714287</v>
      </c>
      <c r="K54" s="53">
        <v>0</v>
      </c>
      <c r="L54" s="53">
        <v>0</v>
      </c>
      <c r="M54" s="53">
        <v>1911417.78</v>
      </c>
      <c r="N54" s="53">
        <v>0</v>
      </c>
      <c r="O54" s="53">
        <v>1911417.78</v>
      </c>
      <c r="P54" s="53">
        <v>0</v>
      </c>
      <c r="Q54" s="53">
        <v>0</v>
      </c>
      <c r="R54" s="53">
        <v>0</v>
      </c>
      <c r="S54" s="3" t="s">
        <v>129</v>
      </c>
      <c r="T54" s="3" t="s">
        <v>112</v>
      </c>
      <c r="U54" s="3" t="s">
        <v>113</v>
      </c>
      <c r="V54" s="3" t="s">
        <v>112</v>
      </c>
      <c r="W54" s="3" t="s">
        <v>33</v>
      </c>
      <c r="X54" s="3" t="s">
        <v>114</v>
      </c>
      <c r="Y54" s="3" t="s">
        <v>35</v>
      </c>
      <c r="Z54" s="54">
        <v>44724</v>
      </c>
      <c r="AA54" s="54">
        <v>45291</v>
      </c>
      <c r="AB54" s="3" t="s">
        <v>36</v>
      </c>
      <c r="AC54" s="53">
        <v>2100000</v>
      </c>
      <c r="AD54" s="3" t="s">
        <v>113</v>
      </c>
      <c r="AE54" s="3" t="s">
        <v>37</v>
      </c>
    </row>
    <row r="55" spans="1:31" x14ac:dyDescent="0.3">
      <c r="A55" s="3" t="s">
        <v>130</v>
      </c>
      <c r="B55" s="3" t="s">
        <v>131</v>
      </c>
      <c r="C55" s="3" t="s">
        <v>1860</v>
      </c>
      <c r="D55" s="53">
        <v>850000</v>
      </c>
      <c r="E55" s="53">
        <v>850000</v>
      </c>
      <c r="F55" s="53">
        <v>0</v>
      </c>
      <c r="G55" s="53">
        <v>0</v>
      </c>
      <c r="H55" s="53">
        <v>0</v>
      </c>
      <c r="I55" s="53">
        <v>733832.18</v>
      </c>
      <c r="J55" s="53">
        <v>86.333197647058824</v>
      </c>
      <c r="K55" s="53">
        <v>0</v>
      </c>
      <c r="L55" s="53">
        <v>0</v>
      </c>
      <c r="M55" s="53">
        <v>733832.18</v>
      </c>
      <c r="N55" s="53">
        <v>0</v>
      </c>
      <c r="O55" s="53">
        <v>733832.18</v>
      </c>
      <c r="P55" s="53">
        <v>0</v>
      </c>
      <c r="Q55" s="53">
        <v>0</v>
      </c>
      <c r="R55" s="53">
        <v>0</v>
      </c>
      <c r="S55" s="3" t="s">
        <v>129</v>
      </c>
      <c r="T55" s="3" t="s">
        <v>112</v>
      </c>
      <c r="U55" s="3" t="s">
        <v>113</v>
      </c>
      <c r="V55" s="3" t="s">
        <v>112</v>
      </c>
      <c r="W55" s="3" t="s">
        <v>33</v>
      </c>
      <c r="X55" s="3" t="s">
        <v>114</v>
      </c>
      <c r="Y55" s="3" t="s">
        <v>35</v>
      </c>
      <c r="Z55" s="54">
        <v>44724</v>
      </c>
      <c r="AA55" s="54">
        <v>45291</v>
      </c>
      <c r="AB55" s="3" t="s">
        <v>36</v>
      </c>
      <c r="AC55" s="53">
        <v>850000</v>
      </c>
      <c r="AD55" s="3" t="s">
        <v>113</v>
      </c>
      <c r="AE55" s="3" t="s">
        <v>37</v>
      </c>
    </row>
    <row r="56" spans="1:31" x14ac:dyDescent="0.3">
      <c r="A56" s="3" t="s">
        <v>132</v>
      </c>
      <c r="B56" s="3" t="s">
        <v>133</v>
      </c>
      <c r="C56" s="3" t="s">
        <v>1858</v>
      </c>
      <c r="D56" s="53">
        <v>900000</v>
      </c>
      <c r="E56" s="53">
        <v>900000</v>
      </c>
      <c r="F56" s="53">
        <v>0</v>
      </c>
      <c r="G56" s="53">
        <v>0</v>
      </c>
      <c r="H56" s="53">
        <v>0</v>
      </c>
      <c r="I56" s="53">
        <v>814046.82</v>
      </c>
      <c r="J56" s="53">
        <v>90.449646666666666</v>
      </c>
      <c r="K56" s="53">
        <v>0</v>
      </c>
      <c r="L56" s="53">
        <v>0</v>
      </c>
      <c r="M56" s="53">
        <v>814046.82</v>
      </c>
      <c r="N56" s="53">
        <v>0</v>
      </c>
      <c r="O56" s="53">
        <v>814046.82</v>
      </c>
      <c r="P56" s="53">
        <v>0</v>
      </c>
      <c r="Q56" s="53">
        <v>0</v>
      </c>
      <c r="R56" s="53">
        <v>0</v>
      </c>
      <c r="S56" s="3" t="s">
        <v>50</v>
      </c>
      <c r="T56" s="3" t="s">
        <v>51</v>
      </c>
      <c r="U56" s="3" t="s">
        <v>52</v>
      </c>
      <c r="V56" s="3" t="s">
        <v>51</v>
      </c>
      <c r="W56" s="3" t="s">
        <v>33</v>
      </c>
      <c r="X56" s="3" t="s">
        <v>53</v>
      </c>
      <c r="Y56" s="3" t="s">
        <v>35</v>
      </c>
      <c r="Z56" s="54">
        <v>44720</v>
      </c>
      <c r="AA56" s="54">
        <v>45565</v>
      </c>
      <c r="AB56" s="3" t="s">
        <v>36</v>
      </c>
      <c r="AC56" s="53">
        <v>900000</v>
      </c>
      <c r="AD56" s="3" t="s">
        <v>52</v>
      </c>
      <c r="AE56" s="3" t="s">
        <v>37</v>
      </c>
    </row>
    <row r="57" spans="1:31" x14ac:dyDescent="0.3">
      <c r="A57" s="3" t="s">
        <v>134</v>
      </c>
      <c r="B57" s="3" t="s">
        <v>135</v>
      </c>
      <c r="C57" s="3" t="s">
        <v>1858</v>
      </c>
      <c r="D57" s="53">
        <v>1800000</v>
      </c>
      <c r="E57" s="53">
        <v>1800000</v>
      </c>
      <c r="F57" s="53">
        <v>0</v>
      </c>
      <c r="G57" s="53">
        <v>0</v>
      </c>
      <c r="H57" s="53">
        <v>0</v>
      </c>
      <c r="I57" s="53">
        <v>1431527.75</v>
      </c>
      <c r="J57" s="53">
        <v>79.52931944444444</v>
      </c>
      <c r="K57" s="53">
        <v>0</v>
      </c>
      <c r="L57" s="53">
        <v>0</v>
      </c>
      <c r="M57" s="53">
        <v>1431527.75</v>
      </c>
      <c r="N57" s="53">
        <v>0</v>
      </c>
      <c r="O57" s="53">
        <v>1431527.75</v>
      </c>
      <c r="P57" s="53">
        <v>0</v>
      </c>
      <c r="Q57" s="53">
        <v>0</v>
      </c>
      <c r="R57" s="53">
        <v>0</v>
      </c>
      <c r="S57" s="3" t="s">
        <v>50</v>
      </c>
      <c r="T57" s="3" t="s">
        <v>51</v>
      </c>
      <c r="U57" s="3" t="s">
        <v>52</v>
      </c>
      <c r="V57" s="3" t="s">
        <v>51</v>
      </c>
      <c r="W57" s="3" t="s">
        <v>33</v>
      </c>
      <c r="X57" s="3" t="s">
        <v>53</v>
      </c>
      <c r="Y57" s="3" t="s">
        <v>35</v>
      </c>
      <c r="Z57" s="54">
        <v>44720</v>
      </c>
      <c r="AA57" s="54">
        <v>45565</v>
      </c>
      <c r="AB57" s="3" t="s">
        <v>36</v>
      </c>
      <c r="AC57" s="53">
        <v>1800000</v>
      </c>
      <c r="AD57" s="3" t="s">
        <v>52</v>
      </c>
      <c r="AE57" s="3" t="s">
        <v>37</v>
      </c>
    </row>
    <row r="58" spans="1:31" x14ac:dyDescent="0.3">
      <c r="A58" s="3" t="s">
        <v>136</v>
      </c>
      <c r="B58" s="3" t="s">
        <v>137</v>
      </c>
      <c r="C58" s="3" t="s">
        <v>1856</v>
      </c>
      <c r="D58" s="53">
        <v>5400000</v>
      </c>
      <c r="E58" s="53">
        <v>5400000</v>
      </c>
      <c r="F58" s="53">
        <v>0</v>
      </c>
      <c r="G58" s="53">
        <v>0</v>
      </c>
      <c r="H58" s="53">
        <v>0</v>
      </c>
      <c r="I58" s="53">
        <v>5913131.4800000004</v>
      </c>
      <c r="J58" s="53">
        <v>109.50243481481482</v>
      </c>
      <c r="K58" s="53">
        <v>0</v>
      </c>
      <c r="L58" s="53">
        <v>0</v>
      </c>
      <c r="M58" s="53">
        <v>5913131.4800000004</v>
      </c>
      <c r="N58" s="53">
        <v>0</v>
      </c>
      <c r="O58" s="53">
        <v>5913131.4800000004</v>
      </c>
      <c r="P58" s="53">
        <v>0</v>
      </c>
      <c r="Q58" s="53">
        <v>0</v>
      </c>
      <c r="R58" s="53">
        <v>0</v>
      </c>
      <c r="S58" s="3" t="s">
        <v>75</v>
      </c>
      <c r="T58" s="3" t="s">
        <v>76</v>
      </c>
      <c r="U58" s="3" t="s">
        <v>77</v>
      </c>
      <c r="V58" s="3" t="s">
        <v>76</v>
      </c>
      <c r="W58" s="3" t="s">
        <v>33</v>
      </c>
      <c r="X58" s="3" t="s">
        <v>78</v>
      </c>
      <c r="Y58" s="3" t="s">
        <v>83</v>
      </c>
      <c r="Z58" s="54">
        <v>44739</v>
      </c>
      <c r="AA58" s="54">
        <v>45473</v>
      </c>
      <c r="AB58" s="3" t="s">
        <v>36</v>
      </c>
      <c r="AC58" s="53">
        <v>5400000</v>
      </c>
      <c r="AD58" s="3" t="s">
        <v>77</v>
      </c>
      <c r="AE58" s="3" t="s">
        <v>37</v>
      </c>
    </row>
    <row r="59" spans="1:31" x14ac:dyDescent="0.3">
      <c r="A59" s="3" t="s">
        <v>138</v>
      </c>
      <c r="B59" s="3" t="s">
        <v>139</v>
      </c>
      <c r="C59" s="3" t="s">
        <v>1858</v>
      </c>
      <c r="D59" s="53">
        <v>3600000</v>
      </c>
      <c r="E59" s="53">
        <v>3600000</v>
      </c>
      <c r="F59" s="53">
        <v>0</v>
      </c>
      <c r="G59" s="53">
        <v>0</v>
      </c>
      <c r="H59" s="53">
        <v>0</v>
      </c>
      <c r="I59" s="53">
        <v>3427576.47</v>
      </c>
      <c r="J59" s="53">
        <v>95.210457500000004</v>
      </c>
      <c r="K59" s="53">
        <v>0</v>
      </c>
      <c r="L59" s="53">
        <v>0</v>
      </c>
      <c r="M59" s="53">
        <v>3427576.47</v>
      </c>
      <c r="N59" s="53">
        <v>0</v>
      </c>
      <c r="O59" s="53">
        <v>3427576.47</v>
      </c>
      <c r="P59" s="53">
        <v>0</v>
      </c>
      <c r="Q59" s="53">
        <v>0</v>
      </c>
      <c r="R59" s="53">
        <v>0</v>
      </c>
      <c r="S59" s="3" t="s">
        <v>50</v>
      </c>
      <c r="T59" s="3" t="s">
        <v>51</v>
      </c>
      <c r="U59" s="3" t="s">
        <v>52</v>
      </c>
      <c r="V59" s="3" t="s">
        <v>51</v>
      </c>
      <c r="W59" s="3" t="s">
        <v>33</v>
      </c>
      <c r="X59" s="3" t="s">
        <v>53</v>
      </c>
      <c r="Y59" s="3" t="s">
        <v>35</v>
      </c>
      <c r="Z59" s="54">
        <v>44726</v>
      </c>
      <c r="AA59" s="54">
        <v>45565</v>
      </c>
      <c r="AB59" s="3" t="s">
        <v>36</v>
      </c>
      <c r="AC59" s="53">
        <v>3600000</v>
      </c>
      <c r="AD59" s="3" t="s">
        <v>52</v>
      </c>
      <c r="AE59" s="3" t="s">
        <v>37</v>
      </c>
    </row>
    <row r="60" spans="1:31" x14ac:dyDescent="0.3">
      <c r="A60" s="3" t="s">
        <v>140</v>
      </c>
      <c r="B60" s="3" t="s">
        <v>141</v>
      </c>
      <c r="C60" s="3" t="s">
        <v>1858</v>
      </c>
      <c r="D60" s="53">
        <v>4200000</v>
      </c>
      <c r="E60" s="53">
        <v>4200000</v>
      </c>
      <c r="F60" s="53">
        <v>0</v>
      </c>
      <c r="G60" s="53">
        <v>0</v>
      </c>
      <c r="H60" s="53">
        <v>0</v>
      </c>
      <c r="I60" s="53">
        <v>4415674.2300000004</v>
      </c>
      <c r="J60" s="53">
        <v>105.13510071428573</v>
      </c>
      <c r="K60" s="53">
        <v>0</v>
      </c>
      <c r="L60" s="53">
        <v>0</v>
      </c>
      <c r="M60" s="53">
        <v>4415674.2300000004</v>
      </c>
      <c r="N60" s="53">
        <v>0</v>
      </c>
      <c r="O60" s="53">
        <v>4415674.2300000004</v>
      </c>
      <c r="P60" s="53">
        <v>0</v>
      </c>
      <c r="Q60" s="53">
        <v>0</v>
      </c>
      <c r="R60" s="53">
        <v>0</v>
      </c>
      <c r="S60" s="3" t="s">
        <v>50</v>
      </c>
      <c r="T60" s="3" t="s">
        <v>51</v>
      </c>
      <c r="U60" s="3" t="s">
        <v>52</v>
      </c>
      <c r="V60" s="3" t="s">
        <v>51</v>
      </c>
      <c r="W60" s="3" t="s">
        <v>33</v>
      </c>
      <c r="X60" s="3" t="s">
        <v>53</v>
      </c>
      <c r="Y60" s="3" t="s">
        <v>35</v>
      </c>
      <c r="Z60" s="54">
        <v>44726</v>
      </c>
      <c r="AA60" s="54">
        <v>45565</v>
      </c>
      <c r="AB60" s="3" t="s">
        <v>36</v>
      </c>
      <c r="AC60" s="53">
        <v>4200000</v>
      </c>
      <c r="AD60" s="3" t="s">
        <v>52</v>
      </c>
      <c r="AE60" s="3" t="s">
        <v>37</v>
      </c>
    </row>
    <row r="61" spans="1:31" x14ac:dyDescent="0.3">
      <c r="A61" s="3" t="s">
        <v>142</v>
      </c>
      <c r="B61" s="3" t="s">
        <v>143</v>
      </c>
      <c r="C61" s="3" t="s">
        <v>1854</v>
      </c>
      <c r="D61" s="53">
        <v>900000</v>
      </c>
      <c r="E61" s="53">
        <v>900000</v>
      </c>
      <c r="F61" s="53">
        <v>0</v>
      </c>
      <c r="G61" s="53">
        <v>0</v>
      </c>
      <c r="H61" s="53">
        <v>0</v>
      </c>
      <c r="I61" s="53">
        <v>740314.8</v>
      </c>
      <c r="J61" s="53">
        <v>82.257200000000012</v>
      </c>
      <c r="K61" s="53">
        <v>0</v>
      </c>
      <c r="L61" s="53">
        <v>0</v>
      </c>
      <c r="M61" s="53">
        <v>740314.8</v>
      </c>
      <c r="N61" s="53">
        <v>0</v>
      </c>
      <c r="O61" s="53">
        <v>740314.8</v>
      </c>
      <c r="P61" s="53">
        <v>0</v>
      </c>
      <c r="Q61" s="53">
        <v>0</v>
      </c>
      <c r="R61" s="53">
        <v>0</v>
      </c>
      <c r="S61" s="3" t="s">
        <v>72</v>
      </c>
      <c r="T61" s="3" t="s">
        <v>41</v>
      </c>
      <c r="U61" s="3" t="s">
        <v>42</v>
      </c>
      <c r="V61" s="3" t="s">
        <v>41</v>
      </c>
      <c r="W61" s="3" t="s">
        <v>33</v>
      </c>
      <c r="X61" s="3" t="s">
        <v>43</v>
      </c>
      <c r="Y61" s="3" t="s">
        <v>35</v>
      </c>
      <c r="Z61" s="54">
        <v>44723</v>
      </c>
      <c r="AA61" s="54">
        <v>45291</v>
      </c>
      <c r="AB61" s="3" t="s">
        <v>36</v>
      </c>
      <c r="AC61" s="53">
        <v>900000</v>
      </c>
      <c r="AD61" s="3" t="s">
        <v>42</v>
      </c>
      <c r="AE61" s="3" t="s">
        <v>37</v>
      </c>
    </row>
    <row r="62" spans="1:31" x14ac:dyDescent="0.3">
      <c r="A62" s="3" t="s">
        <v>144</v>
      </c>
      <c r="B62" s="3" t="s">
        <v>145</v>
      </c>
      <c r="C62" s="3" t="s">
        <v>1854</v>
      </c>
      <c r="D62" s="53">
        <v>900000</v>
      </c>
      <c r="E62" s="53">
        <v>900000</v>
      </c>
      <c r="F62" s="53">
        <v>0</v>
      </c>
      <c r="G62" s="53">
        <v>0</v>
      </c>
      <c r="H62" s="53">
        <v>0</v>
      </c>
      <c r="I62" s="53">
        <v>848194.01</v>
      </c>
      <c r="J62" s="53">
        <v>94.243778888888883</v>
      </c>
      <c r="K62" s="53">
        <v>0</v>
      </c>
      <c r="L62" s="53">
        <v>0</v>
      </c>
      <c r="M62" s="53">
        <v>848194.01</v>
      </c>
      <c r="N62" s="53">
        <v>0</v>
      </c>
      <c r="O62" s="53">
        <v>848194.01</v>
      </c>
      <c r="P62" s="53">
        <v>0</v>
      </c>
      <c r="Q62" s="53">
        <v>0</v>
      </c>
      <c r="R62" s="53">
        <v>0</v>
      </c>
      <c r="S62" s="3" t="s">
        <v>72</v>
      </c>
      <c r="T62" s="3" t="s">
        <v>41</v>
      </c>
      <c r="U62" s="3" t="s">
        <v>42</v>
      </c>
      <c r="V62" s="3" t="s">
        <v>41</v>
      </c>
      <c r="W62" s="3" t="s">
        <v>33</v>
      </c>
      <c r="X62" s="3" t="s">
        <v>43</v>
      </c>
      <c r="Y62" s="3" t="s">
        <v>35</v>
      </c>
      <c r="Z62" s="54">
        <v>44723</v>
      </c>
      <c r="AA62" s="54">
        <v>45291</v>
      </c>
      <c r="AB62" s="3" t="s">
        <v>36</v>
      </c>
      <c r="AC62" s="53">
        <v>900000</v>
      </c>
      <c r="AD62" s="3" t="s">
        <v>42</v>
      </c>
      <c r="AE62" s="3" t="s">
        <v>37</v>
      </c>
    </row>
    <row r="63" spans="1:31" x14ac:dyDescent="0.3">
      <c r="A63" s="3" t="s">
        <v>146</v>
      </c>
      <c r="B63" s="3" t="s">
        <v>147</v>
      </c>
      <c r="C63" s="3" t="s">
        <v>1854</v>
      </c>
      <c r="D63" s="53">
        <v>1200000</v>
      </c>
      <c r="E63" s="53">
        <v>1200000</v>
      </c>
      <c r="F63" s="53">
        <v>0</v>
      </c>
      <c r="G63" s="53">
        <v>0</v>
      </c>
      <c r="H63" s="53">
        <v>0</v>
      </c>
      <c r="I63" s="53">
        <v>1199523</v>
      </c>
      <c r="J63" s="53">
        <v>99.960250000000002</v>
      </c>
      <c r="K63" s="53">
        <v>0</v>
      </c>
      <c r="L63" s="53">
        <v>0</v>
      </c>
      <c r="M63" s="53">
        <v>1199523</v>
      </c>
      <c r="N63" s="53">
        <v>0</v>
      </c>
      <c r="O63" s="53">
        <v>1199523</v>
      </c>
      <c r="P63" s="53">
        <v>0</v>
      </c>
      <c r="Q63" s="53">
        <v>0</v>
      </c>
      <c r="R63" s="53">
        <v>0</v>
      </c>
      <c r="S63" s="3" t="s">
        <v>72</v>
      </c>
      <c r="T63" s="3" t="s">
        <v>41</v>
      </c>
      <c r="U63" s="3" t="s">
        <v>42</v>
      </c>
      <c r="V63" s="3" t="s">
        <v>41</v>
      </c>
      <c r="W63" s="3" t="s">
        <v>33</v>
      </c>
      <c r="X63" s="3" t="s">
        <v>43</v>
      </c>
      <c r="Y63" s="3" t="s">
        <v>35</v>
      </c>
      <c r="Z63" s="54">
        <v>44723</v>
      </c>
      <c r="AA63" s="54">
        <v>45291</v>
      </c>
      <c r="AB63" s="3" t="s">
        <v>36</v>
      </c>
      <c r="AC63" s="53">
        <v>1200000</v>
      </c>
      <c r="AD63" s="3" t="s">
        <v>42</v>
      </c>
      <c r="AE63" s="3" t="s">
        <v>37</v>
      </c>
    </row>
    <row r="64" spans="1:31" x14ac:dyDescent="0.3">
      <c r="A64" s="3" t="s">
        <v>148</v>
      </c>
      <c r="B64" s="3" t="s">
        <v>149</v>
      </c>
      <c r="C64" s="3" t="s">
        <v>1860</v>
      </c>
      <c r="D64" s="53">
        <v>1600000</v>
      </c>
      <c r="E64" s="53">
        <v>1600000</v>
      </c>
      <c r="F64" s="53">
        <v>0</v>
      </c>
      <c r="G64" s="53">
        <v>0</v>
      </c>
      <c r="H64" s="53">
        <v>0</v>
      </c>
      <c r="I64" s="53">
        <v>1504561.79</v>
      </c>
      <c r="J64" s="53">
        <v>94.035111874999998</v>
      </c>
      <c r="K64" s="53">
        <v>0</v>
      </c>
      <c r="L64" s="53">
        <v>0</v>
      </c>
      <c r="M64" s="53">
        <v>1504561.79</v>
      </c>
      <c r="N64" s="53">
        <v>0</v>
      </c>
      <c r="O64" s="53">
        <v>1504561.79</v>
      </c>
      <c r="P64" s="53">
        <v>0</v>
      </c>
      <c r="Q64" s="53">
        <v>0</v>
      </c>
      <c r="R64" s="53">
        <v>0</v>
      </c>
      <c r="S64" s="3" t="s">
        <v>111</v>
      </c>
      <c r="T64" s="3" t="s">
        <v>112</v>
      </c>
      <c r="U64" s="3" t="s">
        <v>113</v>
      </c>
      <c r="V64" s="3" t="s">
        <v>112</v>
      </c>
      <c r="W64" s="3" t="s">
        <v>33</v>
      </c>
      <c r="X64" s="3" t="s">
        <v>114</v>
      </c>
      <c r="Y64" s="3" t="s">
        <v>35</v>
      </c>
      <c r="Z64" s="54">
        <v>44724</v>
      </c>
      <c r="AA64" s="54">
        <v>45382</v>
      </c>
      <c r="AB64" s="3" t="s">
        <v>36</v>
      </c>
      <c r="AC64" s="53">
        <v>1600000</v>
      </c>
      <c r="AD64" s="3" t="s">
        <v>113</v>
      </c>
      <c r="AE64" s="3" t="s">
        <v>37</v>
      </c>
    </row>
    <row r="65" spans="1:31" x14ac:dyDescent="0.3">
      <c r="A65" s="3" t="s">
        <v>150</v>
      </c>
      <c r="B65" s="3" t="s">
        <v>151</v>
      </c>
      <c r="C65" s="3" t="s">
        <v>1856</v>
      </c>
      <c r="D65" s="53">
        <v>2700000</v>
      </c>
      <c r="E65" s="53">
        <v>2700000</v>
      </c>
      <c r="F65" s="53">
        <v>0</v>
      </c>
      <c r="G65" s="53">
        <v>0</v>
      </c>
      <c r="H65" s="53">
        <v>0</v>
      </c>
      <c r="I65" s="53">
        <v>1925520.03</v>
      </c>
      <c r="J65" s="53">
        <v>71.315556666666666</v>
      </c>
      <c r="K65" s="53">
        <v>0</v>
      </c>
      <c r="L65" s="53">
        <v>0</v>
      </c>
      <c r="M65" s="53">
        <v>1925520.03</v>
      </c>
      <c r="N65" s="53">
        <v>0</v>
      </c>
      <c r="O65" s="53">
        <v>1925520.03</v>
      </c>
      <c r="P65" s="53">
        <v>0</v>
      </c>
      <c r="Q65" s="53">
        <v>0</v>
      </c>
      <c r="R65" s="53">
        <v>0</v>
      </c>
      <c r="S65" s="3" t="s">
        <v>152</v>
      </c>
      <c r="T65" s="3" t="s">
        <v>76</v>
      </c>
      <c r="U65" s="3" t="s">
        <v>77</v>
      </c>
      <c r="V65" s="3" t="s">
        <v>76</v>
      </c>
      <c r="W65" s="3" t="s">
        <v>33</v>
      </c>
      <c r="X65" s="3" t="s">
        <v>78</v>
      </c>
      <c r="Y65" s="3" t="s">
        <v>35</v>
      </c>
      <c r="Z65" s="54">
        <v>44725</v>
      </c>
      <c r="AA65" s="54">
        <v>45291</v>
      </c>
      <c r="AB65" s="3" t="s">
        <v>36</v>
      </c>
      <c r="AC65" s="53">
        <v>2700000</v>
      </c>
      <c r="AD65" s="3" t="s">
        <v>77</v>
      </c>
      <c r="AE65" s="3" t="s">
        <v>37</v>
      </c>
    </row>
    <row r="66" spans="1:31" x14ac:dyDescent="0.3">
      <c r="A66" s="3" t="s">
        <v>153</v>
      </c>
      <c r="B66" s="3" t="s">
        <v>154</v>
      </c>
      <c r="C66" s="3" t="s">
        <v>1860</v>
      </c>
      <c r="D66" s="53">
        <v>10000000</v>
      </c>
      <c r="E66" s="53">
        <v>10000000</v>
      </c>
      <c r="F66" s="53">
        <v>0</v>
      </c>
      <c r="G66" s="53">
        <v>0</v>
      </c>
      <c r="H66" s="53">
        <v>0</v>
      </c>
      <c r="I66" s="53">
        <v>9873826.6999999993</v>
      </c>
      <c r="J66" s="53">
        <v>98.738266999999993</v>
      </c>
      <c r="K66" s="53">
        <v>0</v>
      </c>
      <c r="L66" s="53">
        <v>0</v>
      </c>
      <c r="M66" s="53">
        <v>9873826.6999999993</v>
      </c>
      <c r="N66" s="53">
        <v>0</v>
      </c>
      <c r="O66" s="53">
        <v>9873826.6999999993</v>
      </c>
      <c r="P66" s="53">
        <v>0</v>
      </c>
      <c r="Q66" s="53">
        <v>0</v>
      </c>
      <c r="R66" s="53">
        <v>0</v>
      </c>
      <c r="S66" s="3" t="s">
        <v>129</v>
      </c>
      <c r="T66" s="3" t="s">
        <v>112</v>
      </c>
      <c r="U66" s="3" t="s">
        <v>113</v>
      </c>
      <c r="V66" s="3" t="s">
        <v>112</v>
      </c>
      <c r="W66" s="3" t="s">
        <v>33</v>
      </c>
      <c r="X66" s="3" t="s">
        <v>114</v>
      </c>
      <c r="Y66" s="3" t="s">
        <v>44</v>
      </c>
      <c r="Z66" s="54">
        <v>44726</v>
      </c>
      <c r="AA66" s="54">
        <v>45382</v>
      </c>
      <c r="AB66" s="3" t="s">
        <v>36</v>
      </c>
      <c r="AC66" s="53">
        <v>10000000</v>
      </c>
      <c r="AD66" s="3" t="s">
        <v>113</v>
      </c>
      <c r="AE66" s="3" t="s">
        <v>37</v>
      </c>
    </row>
    <row r="67" spans="1:31" x14ac:dyDescent="0.3">
      <c r="A67" s="3" t="s">
        <v>155</v>
      </c>
      <c r="B67" s="3" t="s">
        <v>156</v>
      </c>
      <c r="C67" s="3" t="s">
        <v>1856</v>
      </c>
      <c r="D67" s="53">
        <v>10000000</v>
      </c>
      <c r="E67" s="53">
        <v>10000000</v>
      </c>
      <c r="F67" s="53">
        <v>0</v>
      </c>
      <c r="G67" s="53">
        <v>0</v>
      </c>
      <c r="H67" s="53">
        <v>0</v>
      </c>
      <c r="I67" s="53">
        <v>8421480.6300000008</v>
      </c>
      <c r="J67" s="53">
        <v>84.214806300000006</v>
      </c>
      <c r="K67" s="53">
        <v>0</v>
      </c>
      <c r="L67" s="53">
        <v>0</v>
      </c>
      <c r="M67" s="53">
        <v>8421480.6300000008</v>
      </c>
      <c r="N67" s="53">
        <v>0</v>
      </c>
      <c r="O67" s="53">
        <v>8421480.6300000008</v>
      </c>
      <c r="P67" s="53">
        <v>0</v>
      </c>
      <c r="Q67" s="53">
        <v>0</v>
      </c>
      <c r="R67" s="53">
        <v>0</v>
      </c>
      <c r="S67" s="3" t="s">
        <v>152</v>
      </c>
      <c r="T67" s="3" t="s">
        <v>76</v>
      </c>
      <c r="U67" s="3" t="s">
        <v>77</v>
      </c>
      <c r="V67" s="3" t="s">
        <v>76</v>
      </c>
      <c r="W67" s="3" t="s">
        <v>33</v>
      </c>
      <c r="X67" s="3" t="s">
        <v>78</v>
      </c>
      <c r="Y67" s="3" t="s">
        <v>44</v>
      </c>
      <c r="Z67" s="54">
        <v>44741</v>
      </c>
      <c r="AA67" s="54">
        <v>45473</v>
      </c>
      <c r="AB67" s="3" t="s">
        <v>36</v>
      </c>
      <c r="AC67" s="53">
        <v>10000000</v>
      </c>
      <c r="AD67" s="3" t="s">
        <v>77</v>
      </c>
      <c r="AE67" s="3" t="s">
        <v>37</v>
      </c>
    </row>
    <row r="68" spans="1:31" x14ac:dyDescent="0.3">
      <c r="A68" s="3" t="s">
        <v>157</v>
      </c>
      <c r="B68" s="3" t="s">
        <v>158</v>
      </c>
      <c r="C68" s="3" t="s">
        <v>1855</v>
      </c>
      <c r="D68" s="53">
        <v>10000000</v>
      </c>
      <c r="E68" s="53">
        <v>10000000</v>
      </c>
      <c r="F68" s="53">
        <v>0</v>
      </c>
      <c r="G68" s="53">
        <v>0</v>
      </c>
      <c r="H68" s="53">
        <v>0</v>
      </c>
      <c r="I68" s="53">
        <v>9502586.4700000007</v>
      </c>
      <c r="J68" s="53">
        <v>95.0258647</v>
      </c>
      <c r="K68" s="53">
        <v>0</v>
      </c>
      <c r="L68" s="53">
        <v>0</v>
      </c>
      <c r="M68" s="53">
        <v>9502586.4700000007</v>
      </c>
      <c r="N68" s="53">
        <v>0</v>
      </c>
      <c r="O68" s="53">
        <v>9502586.4700000007</v>
      </c>
      <c r="P68" s="53">
        <v>0</v>
      </c>
      <c r="Q68" s="53">
        <v>0</v>
      </c>
      <c r="R68" s="53">
        <v>0</v>
      </c>
      <c r="S68" s="3" t="s">
        <v>56</v>
      </c>
      <c r="T68" s="3" t="s">
        <v>57</v>
      </c>
      <c r="U68" s="3" t="s">
        <v>58</v>
      </c>
      <c r="V68" s="3" t="s">
        <v>57</v>
      </c>
      <c r="W68" s="3" t="s">
        <v>33</v>
      </c>
      <c r="X68" s="3" t="s">
        <v>59</v>
      </c>
      <c r="Y68" s="3" t="s">
        <v>44</v>
      </c>
      <c r="Z68" s="54">
        <v>44726</v>
      </c>
      <c r="AA68" s="54">
        <v>45473</v>
      </c>
      <c r="AB68" s="3" t="s">
        <v>36</v>
      </c>
      <c r="AC68" s="53">
        <v>10000000</v>
      </c>
      <c r="AD68" s="3" t="s">
        <v>58</v>
      </c>
      <c r="AE68" s="3" t="s">
        <v>37</v>
      </c>
    </row>
    <row r="69" spans="1:31" x14ac:dyDescent="0.3">
      <c r="A69" s="3" t="s">
        <v>159</v>
      </c>
      <c r="B69" s="3" t="s">
        <v>160</v>
      </c>
      <c r="C69" s="3" t="s">
        <v>1859</v>
      </c>
      <c r="D69" s="53">
        <v>5000000</v>
      </c>
      <c r="E69" s="53">
        <v>5000000</v>
      </c>
      <c r="F69" s="53">
        <v>0</v>
      </c>
      <c r="G69" s="53">
        <v>0</v>
      </c>
      <c r="H69" s="53">
        <v>0</v>
      </c>
      <c r="I69" s="53">
        <v>5086556.7300000004</v>
      </c>
      <c r="J69" s="53">
        <v>101.7311346</v>
      </c>
      <c r="K69" s="53">
        <v>0</v>
      </c>
      <c r="L69" s="53">
        <v>0</v>
      </c>
      <c r="M69" s="53">
        <v>5086556.7300000004</v>
      </c>
      <c r="N69" s="53">
        <v>0</v>
      </c>
      <c r="O69" s="53">
        <v>5086556.7300000004</v>
      </c>
      <c r="P69" s="53">
        <v>0</v>
      </c>
      <c r="Q69" s="53">
        <v>0</v>
      </c>
      <c r="R69" s="53">
        <v>0</v>
      </c>
      <c r="S69" s="3" t="s">
        <v>161</v>
      </c>
      <c r="T69" s="3" t="s">
        <v>162</v>
      </c>
      <c r="U69" s="3" t="s">
        <v>163</v>
      </c>
      <c r="V69" s="3" t="s">
        <v>162</v>
      </c>
      <c r="W69" s="3" t="s">
        <v>33</v>
      </c>
      <c r="X69" s="3" t="s">
        <v>164</v>
      </c>
      <c r="Y69" s="3" t="s">
        <v>44</v>
      </c>
      <c r="Z69" s="54">
        <v>44727</v>
      </c>
      <c r="AA69" s="54">
        <v>45199</v>
      </c>
      <c r="AB69" s="3" t="s">
        <v>36</v>
      </c>
      <c r="AC69" s="53">
        <v>5000000</v>
      </c>
      <c r="AD69" s="3" t="s">
        <v>163</v>
      </c>
      <c r="AE69" s="3" t="s">
        <v>37</v>
      </c>
    </row>
    <row r="70" spans="1:31" x14ac:dyDescent="0.3">
      <c r="A70" s="3" t="s">
        <v>165</v>
      </c>
      <c r="B70" s="3" t="s">
        <v>166</v>
      </c>
      <c r="C70" s="3" t="s">
        <v>1858</v>
      </c>
      <c r="D70" s="53">
        <v>5000000</v>
      </c>
      <c r="E70" s="53">
        <v>5000000</v>
      </c>
      <c r="F70" s="53">
        <v>0</v>
      </c>
      <c r="G70" s="53">
        <v>0</v>
      </c>
      <c r="H70" s="53">
        <v>0</v>
      </c>
      <c r="I70" s="53">
        <v>4984957.08</v>
      </c>
      <c r="J70" s="53">
        <v>99.699141600000004</v>
      </c>
      <c r="K70" s="53">
        <v>0</v>
      </c>
      <c r="L70" s="53">
        <v>0</v>
      </c>
      <c r="M70" s="53">
        <v>4984957.08</v>
      </c>
      <c r="N70" s="53">
        <v>0</v>
      </c>
      <c r="O70" s="53">
        <v>4984957.08</v>
      </c>
      <c r="P70" s="53">
        <v>0</v>
      </c>
      <c r="Q70" s="53">
        <v>0</v>
      </c>
      <c r="R70" s="53">
        <v>0</v>
      </c>
      <c r="S70" s="3" t="s">
        <v>50</v>
      </c>
      <c r="T70" s="3" t="s">
        <v>51</v>
      </c>
      <c r="U70" s="3" t="s">
        <v>52</v>
      </c>
      <c r="V70" s="3" t="s">
        <v>51</v>
      </c>
      <c r="W70" s="3" t="s">
        <v>33</v>
      </c>
      <c r="X70" s="3" t="s">
        <v>53</v>
      </c>
      <c r="Y70" s="3" t="s">
        <v>35</v>
      </c>
      <c r="Z70" s="54">
        <v>44726</v>
      </c>
      <c r="AA70" s="54">
        <v>45565</v>
      </c>
      <c r="AB70" s="3" t="s">
        <v>36</v>
      </c>
      <c r="AC70" s="53">
        <v>5000000</v>
      </c>
      <c r="AD70" s="3" t="s">
        <v>52</v>
      </c>
      <c r="AE70" s="3" t="s">
        <v>37</v>
      </c>
    </row>
    <row r="71" spans="1:31" x14ac:dyDescent="0.3">
      <c r="A71" s="3" t="s">
        <v>167</v>
      </c>
      <c r="B71" s="3" t="s">
        <v>168</v>
      </c>
      <c r="C71" s="3" t="s">
        <v>1859</v>
      </c>
      <c r="D71" s="53">
        <v>15000000</v>
      </c>
      <c r="E71" s="53">
        <v>15000000</v>
      </c>
      <c r="F71" s="53">
        <v>0</v>
      </c>
      <c r="G71" s="53">
        <v>0</v>
      </c>
      <c r="H71" s="53">
        <v>0</v>
      </c>
      <c r="I71" s="53">
        <v>11755454.41</v>
      </c>
      <c r="J71" s="53">
        <v>78.369696066666663</v>
      </c>
      <c r="K71" s="53">
        <v>0</v>
      </c>
      <c r="L71" s="53">
        <v>0</v>
      </c>
      <c r="M71" s="53">
        <v>11755454.41</v>
      </c>
      <c r="N71" s="53">
        <v>0</v>
      </c>
      <c r="O71" s="53">
        <v>11755454.41</v>
      </c>
      <c r="P71" s="53">
        <v>0</v>
      </c>
      <c r="Q71" s="53">
        <v>0</v>
      </c>
      <c r="R71" s="53">
        <v>0</v>
      </c>
      <c r="S71" s="3" t="s">
        <v>161</v>
      </c>
      <c r="T71" s="3" t="s">
        <v>162</v>
      </c>
      <c r="U71" s="3" t="s">
        <v>163</v>
      </c>
      <c r="V71" s="3" t="s">
        <v>162</v>
      </c>
      <c r="W71" s="3" t="s">
        <v>33</v>
      </c>
      <c r="X71" s="3" t="s">
        <v>164</v>
      </c>
      <c r="Y71" s="3" t="s">
        <v>44</v>
      </c>
      <c r="Z71" s="54">
        <v>44727</v>
      </c>
      <c r="AA71" s="54">
        <v>45291</v>
      </c>
      <c r="AB71" s="3" t="s">
        <v>36</v>
      </c>
      <c r="AC71" s="53">
        <v>15000000</v>
      </c>
      <c r="AD71" s="3" t="s">
        <v>163</v>
      </c>
      <c r="AE71" s="3" t="s">
        <v>37</v>
      </c>
    </row>
    <row r="72" spans="1:31" x14ac:dyDescent="0.3">
      <c r="A72" s="3" t="s">
        <v>169</v>
      </c>
      <c r="B72" s="3" t="s">
        <v>170</v>
      </c>
      <c r="C72" s="3" t="s">
        <v>1853</v>
      </c>
      <c r="D72" s="53">
        <v>24000000</v>
      </c>
      <c r="E72" s="53">
        <v>24000000</v>
      </c>
      <c r="F72" s="53">
        <v>0</v>
      </c>
      <c r="G72" s="53">
        <v>0</v>
      </c>
      <c r="H72" s="53">
        <v>0</v>
      </c>
      <c r="I72" s="53">
        <v>24372735.989999998</v>
      </c>
      <c r="J72" s="53">
        <v>101.553066625</v>
      </c>
      <c r="K72" s="53">
        <v>0</v>
      </c>
      <c r="L72" s="53">
        <v>0</v>
      </c>
      <c r="M72" s="53">
        <v>24372735.989999998</v>
      </c>
      <c r="N72" s="53">
        <v>0</v>
      </c>
      <c r="O72" s="53">
        <v>24372735.989999998</v>
      </c>
      <c r="P72" s="53">
        <v>0</v>
      </c>
      <c r="Q72" s="53">
        <v>0</v>
      </c>
      <c r="R72" s="53">
        <v>0</v>
      </c>
      <c r="S72" s="3" t="s">
        <v>30</v>
      </c>
      <c r="T72" s="3" t="s">
        <v>31</v>
      </c>
      <c r="U72" s="3" t="s">
        <v>32</v>
      </c>
      <c r="V72" s="3" t="s">
        <v>31</v>
      </c>
      <c r="W72" s="3" t="s">
        <v>33</v>
      </c>
      <c r="X72" s="3" t="s">
        <v>34</v>
      </c>
      <c r="Y72" s="3" t="s">
        <v>35</v>
      </c>
      <c r="Z72" s="54">
        <v>44732</v>
      </c>
      <c r="AA72" s="54">
        <v>45382</v>
      </c>
      <c r="AB72" s="3" t="s">
        <v>36</v>
      </c>
      <c r="AC72" s="53">
        <v>24000000</v>
      </c>
      <c r="AD72" s="3" t="s">
        <v>32</v>
      </c>
      <c r="AE72" s="3" t="s">
        <v>37</v>
      </c>
    </row>
    <row r="73" spans="1:31" x14ac:dyDescent="0.3">
      <c r="A73" s="3" t="s">
        <v>171</v>
      </c>
      <c r="B73" s="3" t="s">
        <v>172</v>
      </c>
      <c r="C73" s="3" t="s">
        <v>1855</v>
      </c>
      <c r="D73" s="53">
        <v>4400000</v>
      </c>
      <c r="E73" s="53">
        <v>4400000</v>
      </c>
      <c r="F73" s="53">
        <v>0</v>
      </c>
      <c r="G73" s="53">
        <v>0</v>
      </c>
      <c r="H73" s="53">
        <v>0</v>
      </c>
      <c r="I73" s="53">
        <v>4106290.15</v>
      </c>
      <c r="J73" s="53">
        <v>93.324776136363639</v>
      </c>
      <c r="K73" s="53">
        <v>0</v>
      </c>
      <c r="L73" s="53">
        <v>0</v>
      </c>
      <c r="M73" s="53">
        <v>4106290.15</v>
      </c>
      <c r="N73" s="53">
        <v>0</v>
      </c>
      <c r="O73" s="53">
        <v>4106290.15</v>
      </c>
      <c r="P73" s="53">
        <v>0</v>
      </c>
      <c r="Q73" s="53">
        <v>0</v>
      </c>
      <c r="R73" s="53">
        <v>0</v>
      </c>
      <c r="S73" s="3" t="s">
        <v>56</v>
      </c>
      <c r="T73" s="3" t="s">
        <v>57</v>
      </c>
      <c r="U73" s="3" t="s">
        <v>58</v>
      </c>
      <c r="V73" s="3" t="s">
        <v>57</v>
      </c>
      <c r="W73" s="3" t="s">
        <v>33</v>
      </c>
      <c r="X73" s="3" t="s">
        <v>59</v>
      </c>
      <c r="Y73" s="3" t="s">
        <v>83</v>
      </c>
      <c r="Z73" s="54">
        <v>44730</v>
      </c>
      <c r="AA73" s="54">
        <v>45473</v>
      </c>
      <c r="AB73" s="3" t="s">
        <v>36</v>
      </c>
      <c r="AC73" s="53">
        <v>4400000</v>
      </c>
      <c r="AD73" s="3" t="s">
        <v>58</v>
      </c>
      <c r="AE73" s="3" t="s">
        <v>37</v>
      </c>
    </row>
    <row r="74" spans="1:31" x14ac:dyDescent="0.3">
      <c r="A74" s="3" t="s">
        <v>173</v>
      </c>
      <c r="B74" s="3" t="s">
        <v>174</v>
      </c>
      <c r="C74" s="3" t="s">
        <v>1859</v>
      </c>
      <c r="D74" s="53">
        <v>2500000</v>
      </c>
      <c r="E74" s="53">
        <v>2500000</v>
      </c>
      <c r="F74" s="53">
        <v>0</v>
      </c>
      <c r="G74" s="53">
        <v>0</v>
      </c>
      <c r="H74" s="53">
        <v>0</v>
      </c>
      <c r="I74" s="53">
        <v>2329368.31</v>
      </c>
      <c r="J74" s="53">
        <v>93.174732399999996</v>
      </c>
      <c r="K74" s="53">
        <v>0</v>
      </c>
      <c r="L74" s="53">
        <v>0</v>
      </c>
      <c r="M74" s="53">
        <v>2329368.31</v>
      </c>
      <c r="N74" s="53">
        <v>0</v>
      </c>
      <c r="O74" s="53">
        <v>2329368.31</v>
      </c>
      <c r="P74" s="53">
        <v>0</v>
      </c>
      <c r="Q74" s="53">
        <v>0</v>
      </c>
      <c r="R74" s="53">
        <v>0</v>
      </c>
      <c r="S74" s="3" t="s">
        <v>161</v>
      </c>
      <c r="T74" s="3" t="s">
        <v>162</v>
      </c>
      <c r="U74" s="3" t="s">
        <v>163</v>
      </c>
      <c r="V74" s="3" t="s">
        <v>162</v>
      </c>
      <c r="W74" s="3" t="s">
        <v>33</v>
      </c>
      <c r="X74" s="3" t="s">
        <v>164</v>
      </c>
      <c r="Y74" s="3" t="s">
        <v>35</v>
      </c>
      <c r="Z74" s="54">
        <v>44734</v>
      </c>
      <c r="AA74" s="54">
        <v>45230</v>
      </c>
      <c r="AB74" s="3" t="s">
        <v>36</v>
      </c>
      <c r="AC74" s="53">
        <v>2500000</v>
      </c>
      <c r="AD74" s="3" t="s">
        <v>163</v>
      </c>
      <c r="AE74" s="3" t="s">
        <v>37</v>
      </c>
    </row>
    <row r="75" spans="1:31" x14ac:dyDescent="0.3">
      <c r="A75" s="3" t="s">
        <v>175</v>
      </c>
      <c r="B75" s="3" t="s">
        <v>176</v>
      </c>
      <c r="C75" s="3" t="s">
        <v>1859</v>
      </c>
      <c r="D75" s="53">
        <v>1100000</v>
      </c>
      <c r="E75" s="53">
        <v>1100000</v>
      </c>
      <c r="F75" s="53">
        <v>0</v>
      </c>
      <c r="G75" s="53">
        <v>0</v>
      </c>
      <c r="H75" s="53">
        <v>0</v>
      </c>
      <c r="I75" s="53">
        <v>1093914.98</v>
      </c>
      <c r="J75" s="53">
        <v>99.446816363636358</v>
      </c>
      <c r="K75" s="53">
        <v>0</v>
      </c>
      <c r="L75" s="53">
        <v>0</v>
      </c>
      <c r="M75" s="53">
        <v>1093914.98</v>
      </c>
      <c r="N75" s="53">
        <v>0</v>
      </c>
      <c r="O75" s="53">
        <v>1093914.98</v>
      </c>
      <c r="P75" s="53">
        <v>0</v>
      </c>
      <c r="Q75" s="53">
        <v>0</v>
      </c>
      <c r="R75" s="53">
        <v>0</v>
      </c>
      <c r="S75" s="3" t="s">
        <v>161</v>
      </c>
      <c r="T75" s="3" t="s">
        <v>162</v>
      </c>
      <c r="U75" s="3" t="s">
        <v>163</v>
      </c>
      <c r="V75" s="3" t="s">
        <v>162</v>
      </c>
      <c r="W75" s="3" t="s">
        <v>33</v>
      </c>
      <c r="X75" s="3" t="s">
        <v>164</v>
      </c>
      <c r="Y75" s="3" t="s">
        <v>35</v>
      </c>
      <c r="Z75" s="54">
        <v>44734</v>
      </c>
      <c r="AA75" s="54">
        <v>45199</v>
      </c>
      <c r="AB75" s="3" t="s">
        <v>36</v>
      </c>
      <c r="AC75" s="53">
        <v>1100000</v>
      </c>
      <c r="AD75" s="3" t="s">
        <v>163</v>
      </c>
      <c r="AE75" s="3" t="s">
        <v>37</v>
      </c>
    </row>
    <row r="76" spans="1:31" x14ac:dyDescent="0.3">
      <c r="A76" s="3" t="s">
        <v>177</v>
      </c>
      <c r="B76" s="3" t="s">
        <v>178</v>
      </c>
      <c r="C76" s="3" t="s">
        <v>1856</v>
      </c>
      <c r="D76" s="53">
        <v>2550000</v>
      </c>
      <c r="E76" s="53">
        <v>2550000</v>
      </c>
      <c r="F76" s="53">
        <v>0</v>
      </c>
      <c r="G76" s="53">
        <v>0</v>
      </c>
      <c r="H76" s="53">
        <v>0</v>
      </c>
      <c r="I76" s="53">
        <v>2470561.36</v>
      </c>
      <c r="J76" s="53">
        <v>96.884759215686273</v>
      </c>
      <c r="K76" s="53">
        <v>0</v>
      </c>
      <c r="L76" s="53">
        <v>0</v>
      </c>
      <c r="M76" s="53">
        <v>2470561.36</v>
      </c>
      <c r="N76" s="53">
        <v>0</v>
      </c>
      <c r="O76" s="53">
        <v>2470561.36</v>
      </c>
      <c r="P76" s="53">
        <v>0</v>
      </c>
      <c r="Q76" s="53">
        <v>0</v>
      </c>
      <c r="R76" s="53">
        <v>0</v>
      </c>
      <c r="S76" s="3" t="s">
        <v>75</v>
      </c>
      <c r="T76" s="3" t="s">
        <v>76</v>
      </c>
      <c r="U76" s="3" t="s">
        <v>77</v>
      </c>
      <c r="V76" s="3" t="s">
        <v>76</v>
      </c>
      <c r="W76" s="3" t="s">
        <v>33</v>
      </c>
      <c r="X76" s="3" t="s">
        <v>78</v>
      </c>
      <c r="Y76" s="3" t="s">
        <v>35</v>
      </c>
      <c r="Z76" s="54">
        <v>44733</v>
      </c>
      <c r="AA76" s="54">
        <v>45291</v>
      </c>
      <c r="AB76" s="3" t="s">
        <v>36</v>
      </c>
      <c r="AC76" s="53">
        <v>2550000</v>
      </c>
      <c r="AD76" s="3" t="s">
        <v>77</v>
      </c>
      <c r="AE76" s="3" t="s">
        <v>37</v>
      </c>
    </row>
    <row r="77" spans="1:31" x14ac:dyDescent="0.3">
      <c r="A77" s="3" t="s">
        <v>179</v>
      </c>
      <c r="B77" s="3" t="s">
        <v>180</v>
      </c>
      <c r="C77" s="3" t="s">
        <v>1860</v>
      </c>
      <c r="D77" s="53">
        <v>9000000</v>
      </c>
      <c r="E77" s="53">
        <v>9000000</v>
      </c>
      <c r="F77" s="53">
        <v>0</v>
      </c>
      <c r="G77" s="53">
        <v>0</v>
      </c>
      <c r="H77" s="53">
        <v>0</v>
      </c>
      <c r="I77" s="53">
        <v>9874550.2100000009</v>
      </c>
      <c r="J77" s="53">
        <v>109.71722455555556</v>
      </c>
      <c r="K77" s="53">
        <v>0</v>
      </c>
      <c r="L77" s="53">
        <v>0</v>
      </c>
      <c r="M77" s="53">
        <v>9874550.2100000009</v>
      </c>
      <c r="N77" s="53">
        <v>0</v>
      </c>
      <c r="O77" s="53">
        <v>9874550.2100000009</v>
      </c>
      <c r="P77" s="53">
        <v>0</v>
      </c>
      <c r="Q77" s="53">
        <v>0</v>
      </c>
      <c r="R77" s="53">
        <v>0</v>
      </c>
      <c r="S77" s="3" t="s">
        <v>111</v>
      </c>
      <c r="T77" s="3" t="s">
        <v>112</v>
      </c>
      <c r="U77" s="3" t="s">
        <v>113</v>
      </c>
      <c r="V77" s="3" t="s">
        <v>112</v>
      </c>
      <c r="W77" s="3" t="s">
        <v>33</v>
      </c>
      <c r="X77" s="3" t="s">
        <v>114</v>
      </c>
      <c r="Y77" s="3" t="s">
        <v>35</v>
      </c>
      <c r="Z77" s="54">
        <v>44740</v>
      </c>
      <c r="AA77" s="54">
        <v>45291</v>
      </c>
      <c r="AB77" s="3" t="s">
        <v>36</v>
      </c>
      <c r="AC77" s="53">
        <v>9000000</v>
      </c>
      <c r="AD77" s="3" t="s">
        <v>113</v>
      </c>
      <c r="AE77" s="3" t="s">
        <v>37</v>
      </c>
    </row>
    <row r="78" spans="1:31" x14ac:dyDescent="0.3">
      <c r="A78" s="3" t="s">
        <v>181</v>
      </c>
      <c r="B78" s="3" t="s">
        <v>182</v>
      </c>
      <c r="C78" s="3" t="s">
        <v>1860</v>
      </c>
      <c r="D78" s="53">
        <v>1300000</v>
      </c>
      <c r="E78" s="53">
        <v>1300000</v>
      </c>
      <c r="F78" s="53">
        <v>0</v>
      </c>
      <c r="G78" s="53">
        <v>0</v>
      </c>
      <c r="H78" s="53">
        <v>0</v>
      </c>
      <c r="I78" s="53">
        <v>1153397.8500000001</v>
      </c>
      <c r="J78" s="53">
        <v>88.722911538461545</v>
      </c>
      <c r="K78" s="53">
        <v>0</v>
      </c>
      <c r="L78" s="53">
        <v>0</v>
      </c>
      <c r="M78" s="53">
        <v>1153397.8500000001</v>
      </c>
      <c r="N78" s="53">
        <v>0</v>
      </c>
      <c r="O78" s="53">
        <v>1153397.8500000001</v>
      </c>
      <c r="P78" s="53">
        <v>0</v>
      </c>
      <c r="Q78" s="53">
        <v>0</v>
      </c>
      <c r="R78" s="53">
        <v>0</v>
      </c>
      <c r="S78" s="3" t="s">
        <v>129</v>
      </c>
      <c r="T78" s="3" t="s">
        <v>112</v>
      </c>
      <c r="U78" s="3" t="s">
        <v>113</v>
      </c>
      <c r="V78" s="3" t="s">
        <v>112</v>
      </c>
      <c r="W78" s="3" t="s">
        <v>33</v>
      </c>
      <c r="X78" s="3" t="s">
        <v>114</v>
      </c>
      <c r="Y78" s="3" t="s">
        <v>35</v>
      </c>
      <c r="Z78" s="54">
        <v>44740</v>
      </c>
      <c r="AA78" s="54">
        <v>45290</v>
      </c>
      <c r="AB78" s="3" t="s">
        <v>36</v>
      </c>
      <c r="AC78" s="53">
        <v>1300000</v>
      </c>
      <c r="AD78" s="3" t="s">
        <v>113</v>
      </c>
      <c r="AE78" s="3" t="s">
        <v>37</v>
      </c>
    </row>
    <row r="79" spans="1:31" x14ac:dyDescent="0.3">
      <c r="A79" s="3" t="s">
        <v>183</v>
      </c>
      <c r="B79" s="3" t="s">
        <v>184</v>
      </c>
      <c r="C79" s="3" t="s">
        <v>1860</v>
      </c>
      <c r="D79" s="53">
        <v>2800000</v>
      </c>
      <c r="E79" s="53">
        <v>2800000</v>
      </c>
      <c r="F79" s="53">
        <v>0</v>
      </c>
      <c r="G79" s="53">
        <v>0</v>
      </c>
      <c r="H79" s="53">
        <v>0</v>
      </c>
      <c r="I79" s="53">
        <v>2560501.83</v>
      </c>
      <c r="J79" s="53">
        <v>91.446493928571428</v>
      </c>
      <c r="K79" s="53">
        <v>0</v>
      </c>
      <c r="L79" s="53">
        <v>0</v>
      </c>
      <c r="M79" s="53">
        <v>2560501.83</v>
      </c>
      <c r="N79" s="53">
        <v>0</v>
      </c>
      <c r="O79" s="53">
        <v>2560501.83</v>
      </c>
      <c r="P79" s="53">
        <v>0</v>
      </c>
      <c r="Q79" s="53">
        <v>0</v>
      </c>
      <c r="R79" s="53">
        <v>0</v>
      </c>
      <c r="S79" s="3" t="s">
        <v>111</v>
      </c>
      <c r="T79" s="3" t="s">
        <v>112</v>
      </c>
      <c r="U79" s="3" t="s">
        <v>113</v>
      </c>
      <c r="V79" s="3" t="s">
        <v>112</v>
      </c>
      <c r="W79" s="3" t="s">
        <v>33</v>
      </c>
      <c r="X79" s="3" t="s">
        <v>114</v>
      </c>
      <c r="Y79" s="3" t="s">
        <v>35</v>
      </c>
      <c r="Z79" s="54">
        <v>44740</v>
      </c>
      <c r="AA79" s="54">
        <v>45382</v>
      </c>
      <c r="AB79" s="3" t="s">
        <v>36</v>
      </c>
      <c r="AC79" s="53">
        <v>2800000</v>
      </c>
      <c r="AD79" s="3" t="s">
        <v>113</v>
      </c>
      <c r="AE79" s="3" t="s">
        <v>37</v>
      </c>
    </row>
    <row r="80" spans="1:31" x14ac:dyDescent="0.3">
      <c r="A80" s="3" t="s">
        <v>185</v>
      </c>
      <c r="B80" s="3" t="s">
        <v>186</v>
      </c>
      <c r="C80" s="3" t="s">
        <v>1860</v>
      </c>
      <c r="D80" s="53">
        <v>1500000</v>
      </c>
      <c r="E80" s="53">
        <v>1500000</v>
      </c>
      <c r="F80" s="53">
        <v>0</v>
      </c>
      <c r="G80" s="53">
        <v>0</v>
      </c>
      <c r="H80" s="53">
        <v>0</v>
      </c>
      <c r="I80" s="53">
        <v>1433430.05</v>
      </c>
      <c r="J80" s="53">
        <v>95.562003333333337</v>
      </c>
      <c r="K80" s="53">
        <v>0</v>
      </c>
      <c r="L80" s="53">
        <v>0</v>
      </c>
      <c r="M80" s="53">
        <v>1433430.05</v>
      </c>
      <c r="N80" s="53">
        <v>0</v>
      </c>
      <c r="O80" s="53">
        <v>1433430.05</v>
      </c>
      <c r="P80" s="53">
        <v>0</v>
      </c>
      <c r="Q80" s="53">
        <v>0</v>
      </c>
      <c r="R80" s="53">
        <v>0</v>
      </c>
      <c r="S80" s="3" t="s">
        <v>111</v>
      </c>
      <c r="T80" s="3" t="s">
        <v>112</v>
      </c>
      <c r="U80" s="3" t="s">
        <v>113</v>
      </c>
      <c r="V80" s="3" t="s">
        <v>112</v>
      </c>
      <c r="W80" s="3" t="s">
        <v>33</v>
      </c>
      <c r="X80" s="3" t="s">
        <v>114</v>
      </c>
      <c r="Y80" s="3" t="s">
        <v>35</v>
      </c>
      <c r="Z80" s="54">
        <v>44740</v>
      </c>
      <c r="AA80" s="54">
        <v>45382</v>
      </c>
      <c r="AB80" s="3" t="s">
        <v>36</v>
      </c>
      <c r="AC80" s="53">
        <v>1500000</v>
      </c>
      <c r="AD80" s="3" t="s">
        <v>113</v>
      </c>
      <c r="AE80" s="3" t="s">
        <v>37</v>
      </c>
    </row>
    <row r="81" spans="1:31" x14ac:dyDescent="0.3">
      <c r="A81" s="3" t="s">
        <v>187</v>
      </c>
      <c r="B81" s="3" t="s">
        <v>188</v>
      </c>
      <c r="C81" s="3" t="s">
        <v>1854</v>
      </c>
      <c r="D81" s="53">
        <v>5700000</v>
      </c>
      <c r="E81" s="53">
        <v>5700000</v>
      </c>
      <c r="F81" s="53">
        <v>0</v>
      </c>
      <c r="G81" s="53">
        <v>0</v>
      </c>
      <c r="H81" s="53">
        <v>0</v>
      </c>
      <c r="I81" s="53">
        <v>5160933.25</v>
      </c>
      <c r="J81" s="53">
        <v>90.542688596491232</v>
      </c>
      <c r="K81" s="53">
        <v>0</v>
      </c>
      <c r="L81" s="53">
        <v>0</v>
      </c>
      <c r="M81" s="53">
        <v>5160933.25</v>
      </c>
      <c r="N81" s="53">
        <v>0</v>
      </c>
      <c r="O81" s="53">
        <v>5160933.25</v>
      </c>
      <c r="P81" s="53">
        <v>0</v>
      </c>
      <c r="Q81" s="53">
        <v>0</v>
      </c>
      <c r="R81" s="53">
        <v>0</v>
      </c>
      <c r="S81" s="3" t="s">
        <v>72</v>
      </c>
      <c r="T81" s="3" t="s">
        <v>41</v>
      </c>
      <c r="U81" s="3" t="s">
        <v>42</v>
      </c>
      <c r="V81" s="3" t="s">
        <v>41</v>
      </c>
      <c r="W81" s="3" t="s">
        <v>33</v>
      </c>
      <c r="X81" s="3" t="s">
        <v>43</v>
      </c>
      <c r="Y81" s="3" t="s">
        <v>83</v>
      </c>
      <c r="Z81" s="54">
        <v>44741</v>
      </c>
      <c r="AA81" s="54">
        <v>45382</v>
      </c>
      <c r="AB81" s="3" t="s">
        <v>36</v>
      </c>
      <c r="AC81" s="53">
        <v>5700000</v>
      </c>
      <c r="AD81" s="3" t="s">
        <v>42</v>
      </c>
      <c r="AE81" s="3" t="s">
        <v>37</v>
      </c>
    </row>
    <row r="82" spans="1:31" x14ac:dyDescent="0.3">
      <c r="A82" s="3" t="s">
        <v>189</v>
      </c>
      <c r="B82" s="3" t="s">
        <v>190</v>
      </c>
      <c r="C82" s="3" t="s">
        <v>1858</v>
      </c>
      <c r="D82" s="53">
        <v>6400000</v>
      </c>
      <c r="E82" s="53">
        <v>6400000</v>
      </c>
      <c r="F82" s="53">
        <v>0</v>
      </c>
      <c r="G82" s="53">
        <v>0</v>
      </c>
      <c r="H82" s="53">
        <v>0</v>
      </c>
      <c r="I82" s="53">
        <v>3655776.03</v>
      </c>
      <c r="J82" s="53">
        <v>57.12150046875</v>
      </c>
      <c r="K82" s="53">
        <v>0</v>
      </c>
      <c r="L82" s="53">
        <v>0</v>
      </c>
      <c r="M82" s="53">
        <v>3655776.03</v>
      </c>
      <c r="N82" s="53">
        <v>0</v>
      </c>
      <c r="O82" s="53">
        <v>3655776.03</v>
      </c>
      <c r="P82" s="53">
        <v>0</v>
      </c>
      <c r="Q82" s="53">
        <v>0</v>
      </c>
      <c r="R82" s="53">
        <v>0</v>
      </c>
      <c r="S82" s="3" t="s">
        <v>50</v>
      </c>
      <c r="T82" s="3" t="s">
        <v>51</v>
      </c>
      <c r="U82" s="3" t="s">
        <v>52</v>
      </c>
      <c r="V82" s="3" t="s">
        <v>51</v>
      </c>
      <c r="W82" s="3" t="s">
        <v>33</v>
      </c>
      <c r="X82" s="3" t="s">
        <v>53</v>
      </c>
      <c r="Y82" s="3" t="s">
        <v>83</v>
      </c>
      <c r="Z82" s="54">
        <v>44737</v>
      </c>
      <c r="AA82" s="54">
        <v>45565</v>
      </c>
      <c r="AB82" s="3" t="s">
        <v>36</v>
      </c>
      <c r="AC82" s="53">
        <v>6400000</v>
      </c>
      <c r="AD82" s="3" t="s">
        <v>52</v>
      </c>
      <c r="AE82" s="3" t="s">
        <v>37</v>
      </c>
    </row>
    <row r="83" spans="1:31" x14ac:dyDescent="0.3">
      <c r="A83" s="3" t="s">
        <v>191</v>
      </c>
      <c r="B83" s="3" t="s">
        <v>156</v>
      </c>
      <c r="C83" s="3" t="s">
        <v>1858</v>
      </c>
      <c r="D83" s="53">
        <v>10000000</v>
      </c>
      <c r="E83" s="53">
        <v>10000000</v>
      </c>
      <c r="F83" s="53">
        <v>0</v>
      </c>
      <c r="G83" s="53">
        <v>0</v>
      </c>
      <c r="H83" s="53">
        <v>0</v>
      </c>
      <c r="I83" s="53">
        <v>9868402.7200000007</v>
      </c>
      <c r="J83" s="53">
        <v>98.684027200000003</v>
      </c>
      <c r="K83" s="53">
        <v>0</v>
      </c>
      <c r="L83" s="53">
        <v>0</v>
      </c>
      <c r="M83" s="53">
        <v>9868402.7200000007</v>
      </c>
      <c r="N83" s="53">
        <v>0</v>
      </c>
      <c r="O83" s="53">
        <v>9868402.7200000007</v>
      </c>
      <c r="P83" s="53">
        <v>0</v>
      </c>
      <c r="Q83" s="53">
        <v>0</v>
      </c>
      <c r="R83" s="53">
        <v>0</v>
      </c>
      <c r="S83" s="3" t="s">
        <v>50</v>
      </c>
      <c r="T83" s="3" t="s">
        <v>51</v>
      </c>
      <c r="U83" s="3" t="s">
        <v>52</v>
      </c>
      <c r="V83" s="3" t="s">
        <v>51</v>
      </c>
      <c r="W83" s="3" t="s">
        <v>33</v>
      </c>
      <c r="X83" s="3" t="s">
        <v>53</v>
      </c>
      <c r="Y83" s="3" t="s">
        <v>44</v>
      </c>
      <c r="Z83" s="54">
        <v>44740</v>
      </c>
      <c r="AA83" s="54">
        <v>45657</v>
      </c>
      <c r="AB83" s="3" t="s">
        <v>36</v>
      </c>
      <c r="AC83" s="53">
        <v>10000000</v>
      </c>
      <c r="AD83" s="3" t="s">
        <v>52</v>
      </c>
      <c r="AE83" s="3" t="s">
        <v>37</v>
      </c>
    </row>
    <row r="84" spans="1:31" x14ac:dyDescent="0.3">
      <c r="A84" s="3" t="s">
        <v>192</v>
      </c>
      <c r="B84" s="3" t="s">
        <v>193</v>
      </c>
      <c r="C84" s="3" t="s">
        <v>1855</v>
      </c>
      <c r="D84" s="53">
        <v>6000000</v>
      </c>
      <c r="E84" s="53">
        <v>6000000</v>
      </c>
      <c r="F84" s="53">
        <v>0</v>
      </c>
      <c r="G84" s="53">
        <v>0</v>
      </c>
      <c r="H84" s="53">
        <v>0</v>
      </c>
      <c r="I84" s="53">
        <v>5962487.5499999998</v>
      </c>
      <c r="J84" s="53">
        <v>99.374792499999998</v>
      </c>
      <c r="K84" s="53">
        <v>0</v>
      </c>
      <c r="L84" s="53">
        <v>0</v>
      </c>
      <c r="M84" s="53">
        <v>5962487.5499999998</v>
      </c>
      <c r="N84" s="53">
        <v>0</v>
      </c>
      <c r="O84" s="53">
        <v>5962487.5499999998</v>
      </c>
      <c r="P84" s="53">
        <v>0</v>
      </c>
      <c r="Q84" s="53">
        <v>0</v>
      </c>
      <c r="R84" s="53">
        <v>0</v>
      </c>
      <c r="S84" s="3" t="s">
        <v>56</v>
      </c>
      <c r="T84" s="3" t="s">
        <v>57</v>
      </c>
      <c r="U84" s="3" t="s">
        <v>58</v>
      </c>
      <c r="V84" s="3" t="s">
        <v>57</v>
      </c>
      <c r="W84" s="3" t="s">
        <v>33</v>
      </c>
      <c r="X84" s="3" t="s">
        <v>59</v>
      </c>
      <c r="Y84" s="3" t="s">
        <v>83</v>
      </c>
      <c r="Z84" s="54">
        <v>44746</v>
      </c>
      <c r="AA84" s="54">
        <v>45747</v>
      </c>
      <c r="AB84" s="3" t="s">
        <v>36</v>
      </c>
      <c r="AC84" s="53">
        <v>6000000</v>
      </c>
      <c r="AD84" s="3" t="s">
        <v>58</v>
      </c>
      <c r="AE84" s="3" t="s">
        <v>37</v>
      </c>
    </row>
    <row r="85" spans="1:31" x14ac:dyDescent="0.3">
      <c r="A85" s="3" t="s">
        <v>194</v>
      </c>
      <c r="B85" s="3" t="s">
        <v>195</v>
      </c>
      <c r="C85" s="3" t="s">
        <v>1858</v>
      </c>
      <c r="D85" s="53">
        <v>7000000</v>
      </c>
      <c r="E85" s="53">
        <v>7000000</v>
      </c>
      <c r="F85" s="53">
        <v>0</v>
      </c>
      <c r="G85" s="53">
        <v>0</v>
      </c>
      <c r="H85" s="53">
        <v>0</v>
      </c>
      <c r="I85" s="53">
        <v>5168853.8499999996</v>
      </c>
      <c r="J85" s="53">
        <v>73.840769285714273</v>
      </c>
      <c r="K85" s="53">
        <v>0</v>
      </c>
      <c r="L85" s="53">
        <v>0</v>
      </c>
      <c r="M85" s="53">
        <v>5168853.8499999996</v>
      </c>
      <c r="N85" s="53">
        <v>0</v>
      </c>
      <c r="O85" s="53">
        <v>5168853.8499999996</v>
      </c>
      <c r="P85" s="53">
        <v>0</v>
      </c>
      <c r="Q85" s="53">
        <v>0</v>
      </c>
      <c r="R85" s="53">
        <v>0</v>
      </c>
      <c r="S85" s="3" t="s">
        <v>50</v>
      </c>
      <c r="T85" s="3" t="s">
        <v>51</v>
      </c>
      <c r="U85" s="3" t="s">
        <v>52</v>
      </c>
      <c r="V85" s="3" t="s">
        <v>51</v>
      </c>
      <c r="W85" s="3" t="s">
        <v>33</v>
      </c>
      <c r="X85" s="3" t="s">
        <v>53</v>
      </c>
      <c r="Y85" s="3" t="s">
        <v>83</v>
      </c>
      <c r="Z85" s="54">
        <v>44740</v>
      </c>
      <c r="AA85" s="54">
        <v>45657</v>
      </c>
      <c r="AB85" s="3" t="s">
        <v>36</v>
      </c>
      <c r="AC85" s="53">
        <v>7000000</v>
      </c>
      <c r="AD85" s="3" t="s">
        <v>52</v>
      </c>
      <c r="AE85" s="3" t="s">
        <v>37</v>
      </c>
    </row>
    <row r="86" spans="1:31" x14ac:dyDescent="0.3">
      <c r="A86" s="3" t="s">
        <v>196</v>
      </c>
      <c r="B86" s="3" t="s">
        <v>197</v>
      </c>
      <c r="C86" s="3" t="s">
        <v>1854</v>
      </c>
      <c r="D86" s="53">
        <v>600000</v>
      </c>
      <c r="E86" s="53">
        <v>600000</v>
      </c>
      <c r="F86" s="53">
        <v>0</v>
      </c>
      <c r="G86" s="53">
        <v>0</v>
      </c>
      <c r="H86" s="53">
        <v>0</v>
      </c>
      <c r="I86" s="53">
        <v>468171.32</v>
      </c>
      <c r="J86" s="53">
        <v>78.028553333333335</v>
      </c>
      <c r="K86" s="53">
        <v>0</v>
      </c>
      <c r="L86" s="53">
        <v>0</v>
      </c>
      <c r="M86" s="53">
        <v>468171.32</v>
      </c>
      <c r="N86" s="53">
        <v>0</v>
      </c>
      <c r="O86" s="53">
        <v>468171.32</v>
      </c>
      <c r="P86" s="53">
        <v>0</v>
      </c>
      <c r="Q86" s="53">
        <v>0</v>
      </c>
      <c r="R86" s="53">
        <v>0</v>
      </c>
      <c r="S86" s="3" t="s">
        <v>72</v>
      </c>
      <c r="T86" s="3" t="s">
        <v>41</v>
      </c>
      <c r="U86" s="3" t="s">
        <v>42</v>
      </c>
      <c r="V86" s="3" t="s">
        <v>41</v>
      </c>
      <c r="W86" s="3" t="s">
        <v>33</v>
      </c>
      <c r="X86" s="3" t="s">
        <v>43</v>
      </c>
      <c r="Y86" s="3" t="s">
        <v>35</v>
      </c>
      <c r="Z86" s="54">
        <v>44743</v>
      </c>
      <c r="AA86" s="54">
        <v>45291</v>
      </c>
      <c r="AB86" s="3" t="s">
        <v>36</v>
      </c>
      <c r="AC86" s="53">
        <v>600000</v>
      </c>
      <c r="AD86" s="3" t="s">
        <v>42</v>
      </c>
      <c r="AE86" s="3" t="s">
        <v>37</v>
      </c>
    </row>
    <row r="87" spans="1:31" x14ac:dyDescent="0.3">
      <c r="A87" s="3" t="s">
        <v>198</v>
      </c>
      <c r="B87" s="3" t="s">
        <v>199</v>
      </c>
      <c r="C87" s="3" t="s">
        <v>1860</v>
      </c>
      <c r="D87" s="53">
        <v>8000000</v>
      </c>
      <c r="E87" s="53">
        <v>8000000</v>
      </c>
      <c r="F87" s="53">
        <v>0</v>
      </c>
      <c r="G87" s="53">
        <v>0</v>
      </c>
      <c r="H87" s="53">
        <v>0</v>
      </c>
      <c r="I87" s="53">
        <v>8797008.4800000004</v>
      </c>
      <c r="J87" s="53">
        <v>109.96260600000001</v>
      </c>
      <c r="K87" s="53">
        <v>0</v>
      </c>
      <c r="L87" s="53">
        <v>0</v>
      </c>
      <c r="M87" s="53">
        <v>8797008.4800000004</v>
      </c>
      <c r="N87" s="53">
        <v>0</v>
      </c>
      <c r="O87" s="53">
        <v>8797008.4800000004</v>
      </c>
      <c r="P87" s="53">
        <v>0</v>
      </c>
      <c r="Q87" s="53">
        <v>0</v>
      </c>
      <c r="R87" s="53">
        <v>0</v>
      </c>
      <c r="S87" s="3" t="s">
        <v>129</v>
      </c>
      <c r="T87" s="3" t="s">
        <v>112</v>
      </c>
      <c r="U87" s="3" t="s">
        <v>113</v>
      </c>
      <c r="V87" s="3" t="s">
        <v>112</v>
      </c>
      <c r="W87" s="3" t="s">
        <v>33</v>
      </c>
      <c r="X87" s="3" t="s">
        <v>114</v>
      </c>
      <c r="Y87" s="3" t="s">
        <v>35</v>
      </c>
      <c r="Z87" s="54">
        <v>44742</v>
      </c>
      <c r="AA87" s="54">
        <v>45380</v>
      </c>
      <c r="AB87" s="3" t="s">
        <v>36</v>
      </c>
      <c r="AC87" s="53">
        <v>8000000</v>
      </c>
      <c r="AD87" s="3" t="s">
        <v>113</v>
      </c>
      <c r="AE87" s="3" t="s">
        <v>37</v>
      </c>
    </row>
    <row r="88" spans="1:31" x14ac:dyDescent="0.3">
      <c r="A88" s="3" t="s">
        <v>200</v>
      </c>
      <c r="B88" s="3" t="s">
        <v>201</v>
      </c>
      <c r="C88" s="3" t="s">
        <v>1860</v>
      </c>
      <c r="D88" s="53">
        <v>4700000</v>
      </c>
      <c r="E88" s="53">
        <v>4700000</v>
      </c>
      <c r="F88" s="53">
        <v>0</v>
      </c>
      <c r="G88" s="53">
        <v>0</v>
      </c>
      <c r="H88" s="53">
        <v>0</v>
      </c>
      <c r="I88" s="53">
        <v>4930608.37</v>
      </c>
      <c r="J88" s="53">
        <v>104.90656106382978</v>
      </c>
      <c r="K88" s="53">
        <v>0</v>
      </c>
      <c r="L88" s="53">
        <v>0</v>
      </c>
      <c r="M88" s="53">
        <v>4930608.37</v>
      </c>
      <c r="N88" s="53">
        <v>0</v>
      </c>
      <c r="O88" s="53">
        <v>4930608.37</v>
      </c>
      <c r="P88" s="53">
        <v>0</v>
      </c>
      <c r="Q88" s="53">
        <v>0</v>
      </c>
      <c r="R88" s="53">
        <v>0</v>
      </c>
      <c r="S88" s="3" t="s">
        <v>129</v>
      </c>
      <c r="T88" s="3" t="s">
        <v>112</v>
      </c>
      <c r="U88" s="3" t="s">
        <v>113</v>
      </c>
      <c r="V88" s="3" t="s">
        <v>112</v>
      </c>
      <c r="W88" s="3" t="s">
        <v>33</v>
      </c>
      <c r="X88" s="3" t="s">
        <v>114</v>
      </c>
      <c r="Y88" s="3" t="s">
        <v>35</v>
      </c>
      <c r="Z88" s="54">
        <v>44742</v>
      </c>
      <c r="AA88" s="54">
        <v>45377</v>
      </c>
      <c r="AB88" s="3" t="s">
        <v>36</v>
      </c>
      <c r="AC88" s="53">
        <v>4700000</v>
      </c>
      <c r="AD88" s="3" t="s">
        <v>113</v>
      </c>
      <c r="AE88" s="3" t="s">
        <v>37</v>
      </c>
    </row>
    <row r="89" spans="1:31" x14ac:dyDescent="0.3">
      <c r="A89" s="3" t="s">
        <v>202</v>
      </c>
      <c r="B89" s="3" t="s">
        <v>203</v>
      </c>
      <c r="C89" s="3" t="s">
        <v>1858</v>
      </c>
      <c r="D89" s="53">
        <v>8300000</v>
      </c>
      <c r="E89" s="53">
        <v>8300000</v>
      </c>
      <c r="F89" s="53">
        <v>0</v>
      </c>
      <c r="G89" s="53">
        <v>0</v>
      </c>
      <c r="H89" s="53">
        <v>0</v>
      </c>
      <c r="I89" s="53">
        <v>6923502</v>
      </c>
      <c r="J89" s="53">
        <v>83.415686746987959</v>
      </c>
      <c r="K89" s="53">
        <v>0</v>
      </c>
      <c r="L89" s="53">
        <v>0</v>
      </c>
      <c r="M89" s="53">
        <v>6923502</v>
      </c>
      <c r="N89" s="53">
        <v>0</v>
      </c>
      <c r="O89" s="53">
        <v>6923502</v>
      </c>
      <c r="P89" s="53">
        <v>0</v>
      </c>
      <c r="Q89" s="53">
        <v>0</v>
      </c>
      <c r="R89" s="53">
        <v>0</v>
      </c>
      <c r="S89" s="3" t="s">
        <v>50</v>
      </c>
      <c r="T89" s="3" t="s">
        <v>51</v>
      </c>
      <c r="U89" s="3" t="s">
        <v>52</v>
      </c>
      <c r="V89" s="3" t="s">
        <v>51</v>
      </c>
      <c r="W89" s="3" t="s">
        <v>33</v>
      </c>
      <c r="X89" s="3" t="s">
        <v>53</v>
      </c>
      <c r="Y89" s="3" t="s">
        <v>35</v>
      </c>
      <c r="Z89" s="54">
        <v>44743</v>
      </c>
      <c r="AA89" s="54">
        <v>45657</v>
      </c>
      <c r="AB89" s="3" t="s">
        <v>36</v>
      </c>
      <c r="AC89" s="53">
        <v>8300000</v>
      </c>
      <c r="AD89" s="3" t="s">
        <v>52</v>
      </c>
      <c r="AE89" s="3" t="s">
        <v>37</v>
      </c>
    </row>
    <row r="90" spans="1:31" x14ac:dyDescent="0.3">
      <c r="A90" s="3" t="s">
        <v>204</v>
      </c>
      <c r="B90" s="3" t="s">
        <v>205</v>
      </c>
      <c r="C90" s="3" t="s">
        <v>1858</v>
      </c>
      <c r="D90" s="53">
        <v>800000</v>
      </c>
      <c r="E90" s="53">
        <v>800000</v>
      </c>
      <c r="F90" s="53">
        <v>0</v>
      </c>
      <c r="G90" s="53">
        <v>0</v>
      </c>
      <c r="H90" s="53">
        <v>0</v>
      </c>
      <c r="I90" s="53">
        <v>799092.4</v>
      </c>
      <c r="J90" s="53">
        <v>99.88655</v>
      </c>
      <c r="K90" s="53">
        <v>0</v>
      </c>
      <c r="L90" s="53">
        <v>0</v>
      </c>
      <c r="M90" s="53">
        <v>799092.4</v>
      </c>
      <c r="N90" s="53">
        <v>0</v>
      </c>
      <c r="O90" s="53">
        <v>799092.4</v>
      </c>
      <c r="P90" s="53">
        <v>0</v>
      </c>
      <c r="Q90" s="53">
        <v>0</v>
      </c>
      <c r="R90" s="53">
        <v>0</v>
      </c>
      <c r="S90" s="3" t="s">
        <v>50</v>
      </c>
      <c r="T90" s="3" t="s">
        <v>51</v>
      </c>
      <c r="U90" s="3" t="s">
        <v>52</v>
      </c>
      <c r="V90" s="3" t="s">
        <v>51</v>
      </c>
      <c r="W90" s="3" t="s">
        <v>33</v>
      </c>
      <c r="X90" s="3" t="s">
        <v>53</v>
      </c>
      <c r="Y90" s="3" t="s">
        <v>35</v>
      </c>
      <c r="Z90" s="54">
        <v>44743</v>
      </c>
      <c r="AA90" s="54">
        <v>45565</v>
      </c>
      <c r="AB90" s="3" t="s">
        <v>36</v>
      </c>
      <c r="AC90" s="53">
        <v>800000</v>
      </c>
      <c r="AD90" s="3" t="s">
        <v>52</v>
      </c>
      <c r="AE90" s="3" t="s">
        <v>37</v>
      </c>
    </row>
    <row r="91" spans="1:31" x14ac:dyDescent="0.3">
      <c r="A91" s="3" t="s">
        <v>206</v>
      </c>
      <c r="B91" s="3" t="s">
        <v>207</v>
      </c>
      <c r="C91" s="3" t="s">
        <v>1857</v>
      </c>
      <c r="D91" s="53">
        <v>3900000</v>
      </c>
      <c r="E91" s="53">
        <v>3900000</v>
      </c>
      <c r="F91" s="53">
        <v>0</v>
      </c>
      <c r="G91" s="53">
        <v>0</v>
      </c>
      <c r="H91" s="53">
        <v>0</v>
      </c>
      <c r="I91" s="53">
        <v>3893881.71</v>
      </c>
      <c r="J91" s="53">
        <v>99.843120769230765</v>
      </c>
      <c r="K91" s="53">
        <v>0</v>
      </c>
      <c r="L91" s="53">
        <v>0</v>
      </c>
      <c r="M91" s="53">
        <v>3893881.71</v>
      </c>
      <c r="N91" s="53">
        <v>0</v>
      </c>
      <c r="O91" s="53">
        <v>3893881.71</v>
      </c>
      <c r="P91" s="53">
        <v>0</v>
      </c>
      <c r="Q91" s="53">
        <v>0</v>
      </c>
      <c r="R91" s="53">
        <v>0</v>
      </c>
      <c r="S91" s="3" t="s">
        <v>208</v>
      </c>
      <c r="T91" s="3" t="s">
        <v>100</v>
      </c>
      <c r="U91" s="3" t="s">
        <v>101</v>
      </c>
      <c r="V91" s="3" t="s">
        <v>100</v>
      </c>
      <c r="W91" s="3" t="s">
        <v>33</v>
      </c>
      <c r="X91" s="3" t="s">
        <v>102</v>
      </c>
      <c r="Y91" s="3" t="s">
        <v>35</v>
      </c>
      <c r="Z91" s="54">
        <v>44743</v>
      </c>
      <c r="AA91" s="54">
        <v>45199</v>
      </c>
      <c r="AB91" s="3" t="s">
        <v>36</v>
      </c>
      <c r="AC91" s="53">
        <v>3900000</v>
      </c>
      <c r="AD91" s="3" t="s">
        <v>101</v>
      </c>
      <c r="AE91" s="3" t="s">
        <v>37</v>
      </c>
    </row>
    <row r="92" spans="1:31" x14ac:dyDescent="0.3">
      <c r="A92" s="3" t="s">
        <v>209</v>
      </c>
      <c r="B92" s="3" t="s">
        <v>210</v>
      </c>
      <c r="C92" s="3" t="s">
        <v>1860</v>
      </c>
      <c r="D92" s="53">
        <v>10000000</v>
      </c>
      <c r="E92" s="53">
        <v>10000000</v>
      </c>
      <c r="F92" s="53">
        <v>0</v>
      </c>
      <c r="G92" s="53">
        <v>0</v>
      </c>
      <c r="H92" s="53">
        <v>0</v>
      </c>
      <c r="I92" s="53">
        <v>9965915.0500000007</v>
      </c>
      <c r="J92" s="53">
        <v>99.65915050000001</v>
      </c>
      <c r="K92" s="53">
        <v>0</v>
      </c>
      <c r="L92" s="53">
        <v>0</v>
      </c>
      <c r="M92" s="53">
        <v>9965915.0500000007</v>
      </c>
      <c r="N92" s="53">
        <v>0</v>
      </c>
      <c r="O92" s="53">
        <v>9965915.0500000007</v>
      </c>
      <c r="P92" s="53">
        <v>0</v>
      </c>
      <c r="Q92" s="53">
        <v>0</v>
      </c>
      <c r="R92" s="53">
        <v>0</v>
      </c>
      <c r="S92" s="3" t="s">
        <v>129</v>
      </c>
      <c r="T92" s="3" t="s">
        <v>112</v>
      </c>
      <c r="U92" s="3" t="s">
        <v>113</v>
      </c>
      <c r="V92" s="3" t="s">
        <v>112</v>
      </c>
      <c r="W92" s="3" t="s">
        <v>33</v>
      </c>
      <c r="X92" s="3" t="s">
        <v>114</v>
      </c>
      <c r="Y92" s="3" t="s">
        <v>83</v>
      </c>
      <c r="Z92" s="54">
        <v>44747</v>
      </c>
      <c r="AA92" s="54">
        <v>45657</v>
      </c>
      <c r="AB92" s="3" t="s">
        <v>36</v>
      </c>
      <c r="AC92" s="53">
        <v>10000000</v>
      </c>
      <c r="AD92" s="3" t="s">
        <v>113</v>
      </c>
      <c r="AE92" s="3" t="s">
        <v>37</v>
      </c>
    </row>
    <row r="93" spans="1:31" x14ac:dyDescent="0.3">
      <c r="A93" s="3" t="s">
        <v>211</v>
      </c>
      <c r="B93" s="3" t="s">
        <v>212</v>
      </c>
      <c r="C93" s="3" t="s">
        <v>1860</v>
      </c>
      <c r="D93" s="53">
        <v>2000000</v>
      </c>
      <c r="E93" s="53">
        <v>2000000</v>
      </c>
      <c r="F93" s="53">
        <v>0</v>
      </c>
      <c r="G93" s="53">
        <v>0</v>
      </c>
      <c r="H93" s="53">
        <v>0</v>
      </c>
      <c r="I93" s="53">
        <v>2179098.4700000002</v>
      </c>
      <c r="J93" s="53">
        <v>108.95492350000001</v>
      </c>
      <c r="K93" s="53">
        <v>0</v>
      </c>
      <c r="L93" s="53">
        <v>0</v>
      </c>
      <c r="M93" s="53">
        <v>2179098.4700000002</v>
      </c>
      <c r="N93" s="53">
        <v>0</v>
      </c>
      <c r="O93" s="53">
        <v>2179098.4700000002</v>
      </c>
      <c r="P93" s="53">
        <v>0</v>
      </c>
      <c r="Q93" s="53">
        <v>0</v>
      </c>
      <c r="R93" s="53">
        <v>0</v>
      </c>
      <c r="S93" s="3" t="s">
        <v>129</v>
      </c>
      <c r="T93" s="3" t="s">
        <v>112</v>
      </c>
      <c r="U93" s="3" t="s">
        <v>113</v>
      </c>
      <c r="V93" s="3" t="s">
        <v>112</v>
      </c>
      <c r="W93" s="3" t="s">
        <v>33</v>
      </c>
      <c r="X93" s="3" t="s">
        <v>114</v>
      </c>
      <c r="Y93" s="3" t="s">
        <v>86</v>
      </c>
      <c r="Z93" s="54">
        <v>44747</v>
      </c>
      <c r="AA93" s="54">
        <v>45382</v>
      </c>
      <c r="AB93" s="3" t="s">
        <v>36</v>
      </c>
      <c r="AC93" s="53">
        <v>2000000</v>
      </c>
      <c r="AD93" s="3" t="s">
        <v>113</v>
      </c>
      <c r="AE93" s="3" t="s">
        <v>2231</v>
      </c>
    </row>
    <row r="94" spans="1:31" x14ac:dyDescent="0.3">
      <c r="A94" s="3" t="s">
        <v>213</v>
      </c>
      <c r="B94" s="3" t="s">
        <v>214</v>
      </c>
      <c r="C94" s="3" t="s">
        <v>1860</v>
      </c>
      <c r="D94" s="53">
        <v>1000000</v>
      </c>
      <c r="E94" s="53">
        <v>1000000</v>
      </c>
      <c r="F94" s="53">
        <v>0</v>
      </c>
      <c r="G94" s="53">
        <v>0</v>
      </c>
      <c r="H94" s="53">
        <v>0</v>
      </c>
      <c r="I94" s="53">
        <v>1073369.51</v>
      </c>
      <c r="J94" s="53">
        <v>107.336951</v>
      </c>
      <c r="K94" s="53">
        <v>0</v>
      </c>
      <c r="L94" s="53">
        <v>0</v>
      </c>
      <c r="M94" s="53">
        <v>1073369.51</v>
      </c>
      <c r="N94" s="53">
        <v>0</v>
      </c>
      <c r="O94" s="53">
        <v>1073369.51</v>
      </c>
      <c r="P94" s="53">
        <v>0</v>
      </c>
      <c r="Q94" s="53">
        <v>0</v>
      </c>
      <c r="R94" s="53">
        <v>0</v>
      </c>
      <c r="S94" s="3" t="s">
        <v>129</v>
      </c>
      <c r="T94" s="3" t="s">
        <v>112</v>
      </c>
      <c r="U94" s="3" t="s">
        <v>113</v>
      </c>
      <c r="V94" s="3" t="s">
        <v>112</v>
      </c>
      <c r="W94" s="3" t="s">
        <v>33</v>
      </c>
      <c r="X94" s="3" t="s">
        <v>114</v>
      </c>
      <c r="Y94" s="3" t="s">
        <v>35</v>
      </c>
      <c r="Z94" s="54">
        <v>44747</v>
      </c>
      <c r="AA94" s="54">
        <v>45382</v>
      </c>
      <c r="AB94" s="3" t="s">
        <v>36</v>
      </c>
      <c r="AC94" s="53">
        <v>1000000</v>
      </c>
      <c r="AD94" s="3" t="s">
        <v>113</v>
      </c>
      <c r="AE94" s="3" t="s">
        <v>37</v>
      </c>
    </row>
    <row r="95" spans="1:31" x14ac:dyDescent="0.3">
      <c r="A95" s="3" t="s">
        <v>215</v>
      </c>
      <c r="B95" s="3" t="s">
        <v>216</v>
      </c>
      <c r="C95" s="3" t="s">
        <v>1853</v>
      </c>
      <c r="D95" s="53">
        <v>900000</v>
      </c>
      <c r="E95" s="53">
        <v>900000</v>
      </c>
      <c r="F95" s="53">
        <v>0</v>
      </c>
      <c r="G95" s="53">
        <v>0</v>
      </c>
      <c r="H95" s="53">
        <v>0</v>
      </c>
      <c r="I95" s="53">
        <v>902844.43</v>
      </c>
      <c r="J95" s="53">
        <v>100.31604777777778</v>
      </c>
      <c r="K95" s="53">
        <v>0</v>
      </c>
      <c r="L95" s="53">
        <v>0</v>
      </c>
      <c r="M95" s="53">
        <v>902844.43</v>
      </c>
      <c r="N95" s="53">
        <v>0</v>
      </c>
      <c r="O95" s="53">
        <v>902844.43</v>
      </c>
      <c r="P95" s="53">
        <v>0</v>
      </c>
      <c r="Q95" s="53">
        <v>0</v>
      </c>
      <c r="R95" s="53">
        <v>0</v>
      </c>
      <c r="S95" s="3" t="s">
        <v>30</v>
      </c>
      <c r="T95" s="3" t="s">
        <v>31</v>
      </c>
      <c r="U95" s="3" t="s">
        <v>32</v>
      </c>
      <c r="V95" s="3" t="s">
        <v>31</v>
      </c>
      <c r="W95" s="3" t="s">
        <v>33</v>
      </c>
      <c r="X95" s="3" t="s">
        <v>34</v>
      </c>
      <c r="Y95" s="3" t="s">
        <v>35</v>
      </c>
      <c r="Z95" s="54">
        <v>44747</v>
      </c>
      <c r="AA95" s="54">
        <v>45199</v>
      </c>
      <c r="AB95" s="3" t="s">
        <v>36</v>
      </c>
      <c r="AC95" s="53">
        <v>900000</v>
      </c>
      <c r="AD95" s="3" t="s">
        <v>32</v>
      </c>
      <c r="AE95" s="3" t="s">
        <v>37</v>
      </c>
    </row>
    <row r="96" spans="1:31" x14ac:dyDescent="0.3">
      <c r="A96" s="3" t="s">
        <v>217</v>
      </c>
      <c r="B96" s="3" t="s">
        <v>218</v>
      </c>
      <c r="C96" s="3" t="s">
        <v>1853</v>
      </c>
      <c r="D96" s="53">
        <v>800000</v>
      </c>
      <c r="E96" s="53">
        <v>800000</v>
      </c>
      <c r="F96" s="53">
        <v>0</v>
      </c>
      <c r="G96" s="53">
        <v>0</v>
      </c>
      <c r="H96" s="53">
        <v>0</v>
      </c>
      <c r="I96" s="53">
        <v>865987.67</v>
      </c>
      <c r="J96" s="53">
        <v>108.24845875000001</v>
      </c>
      <c r="K96" s="53">
        <v>0</v>
      </c>
      <c r="L96" s="53">
        <v>0</v>
      </c>
      <c r="M96" s="53">
        <v>865987.67</v>
      </c>
      <c r="N96" s="53">
        <v>0</v>
      </c>
      <c r="O96" s="53">
        <v>865987.67</v>
      </c>
      <c r="P96" s="53">
        <v>0</v>
      </c>
      <c r="Q96" s="53">
        <v>0</v>
      </c>
      <c r="R96" s="53">
        <v>0</v>
      </c>
      <c r="S96" s="3" t="s">
        <v>30</v>
      </c>
      <c r="T96" s="3" t="s">
        <v>31</v>
      </c>
      <c r="U96" s="3" t="s">
        <v>32</v>
      </c>
      <c r="V96" s="3" t="s">
        <v>31</v>
      </c>
      <c r="W96" s="3" t="s">
        <v>33</v>
      </c>
      <c r="X96" s="3" t="s">
        <v>34</v>
      </c>
      <c r="Y96" s="3" t="s">
        <v>35</v>
      </c>
      <c r="Z96" s="54">
        <v>44747</v>
      </c>
      <c r="AA96" s="54">
        <v>45291</v>
      </c>
      <c r="AB96" s="3" t="s">
        <v>36</v>
      </c>
      <c r="AC96" s="53">
        <v>800000</v>
      </c>
      <c r="AD96" s="3" t="s">
        <v>32</v>
      </c>
      <c r="AE96" s="3" t="s">
        <v>37</v>
      </c>
    </row>
    <row r="97" spans="1:31" x14ac:dyDescent="0.3">
      <c r="A97" s="3" t="s">
        <v>219</v>
      </c>
      <c r="B97" s="3" t="s">
        <v>220</v>
      </c>
      <c r="C97" s="3" t="s">
        <v>1853</v>
      </c>
      <c r="D97" s="53">
        <v>900000</v>
      </c>
      <c r="E97" s="53">
        <v>900000</v>
      </c>
      <c r="F97" s="53">
        <v>0</v>
      </c>
      <c r="G97" s="53">
        <v>0</v>
      </c>
      <c r="H97" s="53">
        <v>0</v>
      </c>
      <c r="I97" s="53">
        <v>987864.15</v>
      </c>
      <c r="J97" s="53">
        <v>109.76268333333334</v>
      </c>
      <c r="K97" s="53">
        <v>0</v>
      </c>
      <c r="L97" s="53">
        <v>0</v>
      </c>
      <c r="M97" s="53">
        <v>987864.15</v>
      </c>
      <c r="N97" s="53">
        <v>0</v>
      </c>
      <c r="O97" s="53">
        <v>987864.15</v>
      </c>
      <c r="P97" s="53">
        <v>0</v>
      </c>
      <c r="Q97" s="53">
        <v>0</v>
      </c>
      <c r="R97" s="53">
        <v>0</v>
      </c>
      <c r="S97" s="3" t="s">
        <v>30</v>
      </c>
      <c r="T97" s="3" t="s">
        <v>31</v>
      </c>
      <c r="U97" s="3" t="s">
        <v>32</v>
      </c>
      <c r="V97" s="3" t="s">
        <v>31</v>
      </c>
      <c r="W97" s="3" t="s">
        <v>33</v>
      </c>
      <c r="X97" s="3" t="s">
        <v>34</v>
      </c>
      <c r="Y97" s="3" t="s">
        <v>35</v>
      </c>
      <c r="Z97" s="54">
        <v>44747</v>
      </c>
      <c r="AA97" s="54">
        <v>45199</v>
      </c>
      <c r="AB97" s="3" t="s">
        <v>36</v>
      </c>
      <c r="AC97" s="53">
        <v>900000</v>
      </c>
      <c r="AD97" s="3" t="s">
        <v>32</v>
      </c>
      <c r="AE97" s="3" t="s">
        <v>37</v>
      </c>
    </row>
    <row r="98" spans="1:31" x14ac:dyDescent="0.3">
      <c r="A98" s="3" t="s">
        <v>221</v>
      </c>
      <c r="B98" s="3" t="s">
        <v>222</v>
      </c>
      <c r="C98" s="3" t="s">
        <v>1853</v>
      </c>
      <c r="D98" s="53">
        <v>900000</v>
      </c>
      <c r="E98" s="53">
        <v>900000</v>
      </c>
      <c r="F98" s="53">
        <v>0</v>
      </c>
      <c r="G98" s="53">
        <v>0</v>
      </c>
      <c r="H98" s="53">
        <v>0</v>
      </c>
      <c r="I98" s="53">
        <v>921885.85</v>
      </c>
      <c r="J98" s="53">
        <v>102.43176111111111</v>
      </c>
      <c r="K98" s="53">
        <v>0</v>
      </c>
      <c r="L98" s="53">
        <v>0</v>
      </c>
      <c r="M98" s="53">
        <v>921885.85</v>
      </c>
      <c r="N98" s="53">
        <v>0</v>
      </c>
      <c r="O98" s="53">
        <v>921885.85</v>
      </c>
      <c r="P98" s="53">
        <v>0</v>
      </c>
      <c r="Q98" s="53">
        <v>0</v>
      </c>
      <c r="R98" s="53">
        <v>0</v>
      </c>
      <c r="S98" s="3" t="s">
        <v>30</v>
      </c>
      <c r="T98" s="3" t="s">
        <v>31</v>
      </c>
      <c r="U98" s="3" t="s">
        <v>32</v>
      </c>
      <c r="V98" s="3" t="s">
        <v>31</v>
      </c>
      <c r="W98" s="3" t="s">
        <v>33</v>
      </c>
      <c r="X98" s="3" t="s">
        <v>34</v>
      </c>
      <c r="Y98" s="3" t="s">
        <v>35</v>
      </c>
      <c r="Z98" s="54">
        <v>44747</v>
      </c>
      <c r="AA98" s="54">
        <v>45199</v>
      </c>
      <c r="AB98" s="3" t="s">
        <v>36</v>
      </c>
      <c r="AC98" s="53">
        <v>900000</v>
      </c>
      <c r="AD98" s="3" t="s">
        <v>32</v>
      </c>
      <c r="AE98" s="3" t="s">
        <v>37</v>
      </c>
    </row>
    <row r="99" spans="1:31" x14ac:dyDescent="0.3">
      <c r="A99" s="3" t="s">
        <v>223</v>
      </c>
      <c r="B99" s="3" t="s">
        <v>224</v>
      </c>
      <c r="C99" s="3" t="s">
        <v>1853</v>
      </c>
      <c r="D99" s="53">
        <v>900000</v>
      </c>
      <c r="E99" s="53">
        <v>900000</v>
      </c>
      <c r="F99" s="53">
        <v>0</v>
      </c>
      <c r="G99" s="53">
        <v>0</v>
      </c>
      <c r="H99" s="53">
        <v>0</v>
      </c>
      <c r="I99" s="53">
        <v>894499.63</v>
      </c>
      <c r="J99" s="53">
        <v>99.388847777777784</v>
      </c>
      <c r="K99" s="53">
        <v>0</v>
      </c>
      <c r="L99" s="53">
        <v>0</v>
      </c>
      <c r="M99" s="53">
        <v>894499.63</v>
      </c>
      <c r="N99" s="53">
        <v>0</v>
      </c>
      <c r="O99" s="53">
        <v>894499.63</v>
      </c>
      <c r="P99" s="53">
        <v>0</v>
      </c>
      <c r="Q99" s="53">
        <v>0</v>
      </c>
      <c r="R99" s="53">
        <v>0</v>
      </c>
      <c r="S99" s="3" t="s">
        <v>30</v>
      </c>
      <c r="T99" s="3" t="s">
        <v>31</v>
      </c>
      <c r="U99" s="3" t="s">
        <v>32</v>
      </c>
      <c r="V99" s="3" t="s">
        <v>31</v>
      </c>
      <c r="W99" s="3" t="s">
        <v>33</v>
      </c>
      <c r="X99" s="3" t="s">
        <v>34</v>
      </c>
      <c r="Y99" s="3" t="s">
        <v>35</v>
      </c>
      <c r="Z99" s="54">
        <v>44747</v>
      </c>
      <c r="AA99" s="54">
        <v>45291</v>
      </c>
      <c r="AB99" s="3" t="s">
        <v>36</v>
      </c>
      <c r="AC99" s="53">
        <v>900000</v>
      </c>
      <c r="AD99" s="3" t="s">
        <v>32</v>
      </c>
      <c r="AE99" s="3" t="s">
        <v>37</v>
      </c>
    </row>
    <row r="100" spans="1:31" x14ac:dyDescent="0.3">
      <c r="A100" s="3" t="s">
        <v>225</v>
      </c>
      <c r="B100" s="3" t="s">
        <v>226</v>
      </c>
      <c r="C100" s="3" t="s">
        <v>1853</v>
      </c>
      <c r="D100" s="53">
        <v>550000</v>
      </c>
      <c r="E100" s="53">
        <v>550000</v>
      </c>
      <c r="F100" s="53">
        <v>0</v>
      </c>
      <c r="G100" s="53">
        <v>0</v>
      </c>
      <c r="H100" s="53">
        <v>0</v>
      </c>
      <c r="I100" s="53">
        <v>550963.79</v>
      </c>
      <c r="J100" s="53">
        <v>100.17523454545456</v>
      </c>
      <c r="K100" s="53">
        <v>0</v>
      </c>
      <c r="L100" s="53">
        <v>0</v>
      </c>
      <c r="M100" s="53">
        <v>550963.79</v>
      </c>
      <c r="N100" s="53">
        <v>0</v>
      </c>
      <c r="O100" s="53">
        <v>550963.79</v>
      </c>
      <c r="P100" s="53">
        <v>0</v>
      </c>
      <c r="Q100" s="53">
        <v>0</v>
      </c>
      <c r="R100" s="53">
        <v>0</v>
      </c>
      <c r="S100" s="3" t="s">
        <v>30</v>
      </c>
      <c r="T100" s="3" t="s">
        <v>31</v>
      </c>
      <c r="U100" s="3" t="s">
        <v>32</v>
      </c>
      <c r="V100" s="3" t="s">
        <v>31</v>
      </c>
      <c r="W100" s="3" t="s">
        <v>33</v>
      </c>
      <c r="X100" s="3" t="s">
        <v>34</v>
      </c>
      <c r="Y100" s="3" t="s">
        <v>35</v>
      </c>
      <c r="Z100" s="54">
        <v>44747</v>
      </c>
      <c r="AA100" s="54">
        <v>45199</v>
      </c>
      <c r="AB100" s="3" t="s">
        <v>36</v>
      </c>
      <c r="AC100" s="53">
        <v>550000</v>
      </c>
      <c r="AD100" s="3" t="s">
        <v>32</v>
      </c>
      <c r="AE100" s="3" t="s">
        <v>37</v>
      </c>
    </row>
    <row r="101" spans="1:31" x14ac:dyDescent="0.3">
      <c r="A101" s="3" t="s">
        <v>227</v>
      </c>
      <c r="B101" s="3" t="s">
        <v>228</v>
      </c>
      <c r="C101" s="3" t="s">
        <v>1853</v>
      </c>
      <c r="D101" s="53">
        <v>900000</v>
      </c>
      <c r="E101" s="53">
        <v>900000</v>
      </c>
      <c r="F101" s="53">
        <v>0</v>
      </c>
      <c r="G101" s="53">
        <v>0</v>
      </c>
      <c r="H101" s="53">
        <v>0</v>
      </c>
      <c r="I101" s="53">
        <v>898785.64</v>
      </c>
      <c r="J101" s="53">
        <v>99.865071111111106</v>
      </c>
      <c r="K101" s="53">
        <v>0</v>
      </c>
      <c r="L101" s="53">
        <v>0</v>
      </c>
      <c r="M101" s="53">
        <v>898785.64</v>
      </c>
      <c r="N101" s="53">
        <v>0</v>
      </c>
      <c r="O101" s="53">
        <v>898785.64</v>
      </c>
      <c r="P101" s="53">
        <v>0</v>
      </c>
      <c r="Q101" s="53">
        <v>0</v>
      </c>
      <c r="R101" s="53">
        <v>0</v>
      </c>
      <c r="S101" s="3" t="s">
        <v>30</v>
      </c>
      <c r="T101" s="3" t="s">
        <v>31</v>
      </c>
      <c r="U101" s="3" t="s">
        <v>32</v>
      </c>
      <c r="V101" s="3" t="s">
        <v>31</v>
      </c>
      <c r="W101" s="3" t="s">
        <v>33</v>
      </c>
      <c r="X101" s="3" t="s">
        <v>34</v>
      </c>
      <c r="Y101" s="3" t="s">
        <v>35</v>
      </c>
      <c r="Z101" s="54">
        <v>44747</v>
      </c>
      <c r="AA101" s="54">
        <v>45291</v>
      </c>
      <c r="AB101" s="3" t="s">
        <v>36</v>
      </c>
      <c r="AC101" s="53">
        <v>900000</v>
      </c>
      <c r="AD101" s="3" t="s">
        <v>32</v>
      </c>
      <c r="AE101" s="3" t="s">
        <v>37</v>
      </c>
    </row>
    <row r="102" spans="1:31" x14ac:dyDescent="0.3">
      <c r="A102" s="3" t="s">
        <v>229</v>
      </c>
      <c r="B102" s="3" t="s">
        <v>230</v>
      </c>
      <c r="C102" s="3" t="s">
        <v>1859</v>
      </c>
      <c r="D102" s="53">
        <v>2000000</v>
      </c>
      <c r="E102" s="53">
        <v>2000000</v>
      </c>
      <c r="F102" s="53">
        <v>0</v>
      </c>
      <c r="G102" s="53">
        <v>0</v>
      </c>
      <c r="H102" s="53">
        <v>0</v>
      </c>
      <c r="I102" s="53">
        <v>1983339.81</v>
      </c>
      <c r="J102" s="53">
        <v>99.166990499999997</v>
      </c>
      <c r="K102" s="53">
        <v>0</v>
      </c>
      <c r="L102" s="53">
        <v>0</v>
      </c>
      <c r="M102" s="53">
        <v>1983339.81</v>
      </c>
      <c r="N102" s="53">
        <v>0</v>
      </c>
      <c r="O102" s="53">
        <v>1983339.81</v>
      </c>
      <c r="P102" s="53">
        <v>0</v>
      </c>
      <c r="Q102" s="53">
        <v>0</v>
      </c>
      <c r="R102" s="53">
        <v>0</v>
      </c>
      <c r="S102" s="3" t="s">
        <v>231</v>
      </c>
      <c r="T102" s="3" t="s">
        <v>162</v>
      </c>
      <c r="U102" s="3" t="s">
        <v>163</v>
      </c>
      <c r="V102" s="3" t="s">
        <v>162</v>
      </c>
      <c r="W102" s="3" t="s">
        <v>33</v>
      </c>
      <c r="X102" s="3" t="s">
        <v>164</v>
      </c>
      <c r="Y102" s="3" t="s">
        <v>35</v>
      </c>
      <c r="Z102" s="54">
        <v>44749</v>
      </c>
      <c r="AA102" s="54">
        <v>45351</v>
      </c>
      <c r="AB102" s="3" t="s">
        <v>36</v>
      </c>
      <c r="AC102" s="53">
        <v>2000000</v>
      </c>
      <c r="AD102" s="3" t="s">
        <v>163</v>
      </c>
      <c r="AE102" s="3" t="s">
        <v>37</v>
      </c>
    </row>
    <row r="103" spans="1:31" x14ac:dyDescent="0.3">
      <c r="A103" s="3" t="s">
        <v>232</v>
      </c>
      <c r="B103" s="3" t="s">
        <v>233</v>
      </c>
      <c r="C103" s="3" t="s">
        <v>1859</v>
      </c>
      <c r="D103" s="53">
        <v>2700000</v>
      </c>
      <c r="E103" s="53">
        <v>2700000</v>
      </c>
      <c r="F103" s="53">
        <v>0</v>
      </c>
      <c r="G103" s="53">
        <v>0</v>
      </c>
      <c r="H103" s="53">
        <v>0</v>
      </c>
      <c r="I103" s="53">
        <v>2351754.91</v>
      </c>
      <c r="J103" s="53">
        <v>87.102033703703711</v>
      </c>
      <c r="K103" s="53">
        <v>0</v>
      </c>
      <c r="L103" s="53">
        <v>0</v>
      </c>
      <c r="M103" s="53">
        <v>2351754.91</v>
      </c>
      <c r="N103" s="53">
        <v>0</v>
      </c>
      <c r="O103" s="53">
        <v>2351754.91</v>
      </c>
      <c r="P103" s="53">
        <v>0</v>
      </c>
      <c r="Q103" s="53">
        <v>0</v>
      </c>
      <c r="R103" s="53">
        <v>0</v>
      </c>
      <c r="S103" s="3" t="s">
        <v>161</v>
      </c>
      <c r="T103" s="3" t="s">
        <v>162</v>
      </c>
      <c r="U103" s="3" t="s">
        <v>163</v>
      </c>
      <c r="V103" s="3" t="s">
        <v>162</v>
      </c>
      <c r="W103" s="3" t="s">
        <v>33</v>
      </c>
      <c r="X103" s="3" t="s">
        <v>164</v>
      </c>
      <c r="Y103" s="3" t="s">
        <v>35</v>
      </c>
      <c r="Z103" s="54">
        <v>44749</v>
      </c>
      <c r="AA103" s="54">
        <v>45260</v>
      </c>
      <c r="AB103" s="3" t="s">
        <v>36</v>
      </c>
      <c r="AC103" s="53">
        <v>2700000</v>
      </c>
      <c r="AD103" s="3" t="s">
        <v>163</v>
      </c>
      <c r="AE103" s="3" t="s">
        <v>37</v>
      </c>
    </row>
    <row r="104" spans="1:31" x14ac:dyDescent="0.3">
      <c r="A104" s="3" t="s">
        <v>234</v>
      </c>
      <c r="B104" s="3" t="s">
        <v>235</v>
      </c>
      <c r="C104" s="3" t="s">
        <v>1859</v>
      </c>
      <c r="D104" s="53">
        <v>1800000</v>
      </c>
      <c r="E104" s="53">
        <v>1800000</v>
      </c>
      <c r="F104" s="53">
        <v>0</v>
      </c>
      <c r="G104" s="53">
        <v>0</v>
      </c>
      <c r="H104" s="53">
        <v>0</v>
      </c>
      <c r="I104" s="53">
        <v>1662129.05</v>
      </c>
      <c r="J104" s="53">
        <v>92.340502777777786</v>
      </c>
      <c r="K104" s="53">
        <v>0</v>
      </c>
      <c r="L104" s="53">
        <v>0</v>
      </c>
      <c r="M104" s="53">
        <v>1662129.05</v>
      </c>
      <c r="N104" s="53">
        <v>0</v>
      </c>
      <c r="O104" s="53">
        <v>1662129.05</v>
      </c>
      <c r="P104" s="53">
        <v>0</v>
      </c>
      <c r="Q104" s="53">
        <v>0</v>
      </c>
      <c r="R104" s="53">
        <v>0</v>
      </c>
      <c r="S104" s="3" t="s">
        <v>161</v>
      </c>
      <c r="T104" s="3" t="s">
        <v>162</v>
      </c>
      <c r="U104" s="3" t="s">
        <v>163</v>
      </c>
      <c r="V104" s="3" t="s">
        <v>162</v>
      </c>
      <c r="W104" s="3" t="s">
        <v>33</v>
      </c>
      <c r="X104" s="3" t="s">
        <v>164</v>
      </c>
      <c r="Y104" s="3" t="s">
        <v>35</v>
      </c>
      <c r="Z104" s="54">
        <v>44749</v>
      </c>
      <c r="AA104" s="54">
        <v>45291</v>
      </c>
      <c r="AB104" s="3" t="s">
        <v>36</v>
      </c>
      <c r="AC104" s="53">
        <v>1800000</v>
      </c>
      <c r="AD104" s="3" t="s">
        <v>163</v>
      </c>
      <c r="AE104" s="3" t="s">
        <v>37</v>
      </c>
    </row>
    <row r="105" spans="1:31" x14ac:dyDescent="0.3">
      <c r="A105" s="3" t="s">
        <v>236</v>
      </c>
      <c r="B105" s="3" t="s">
        <v>237</v>
      </c>
      <c r="C105" s="3" t="s">
        <v>1860</v>
      </c>
      <c r="D105" s="53">
        <v>5000000</v>
      </c>
      <c r="E105" s="53">
        <v>5000000</v>
      </c>
      <c r="F105" s="53">
        <v>0</v>
      </c>
      <c r="G105" s="53">
        <v>0</v>
      </c>
      <c r="H105" s="53">
        <v>0</v>
      </c>
      <c r="I105" s="53">
        <v>3164387.93</v>
      </c>
      <c r="J105" s="53">
        <v>63.287758600000004</v>
      </c>
      <c r="K105" s="53">
        <v>0</v>
      </c>
      <c r="L105" s="53">
        <v>0</v>
      </c>
      <c r="M105" s="53">
        <v>3164387.93</v>
      </c>
      <c r="N105" s="53">
        <v>0</v>
      </c>
      <c r="O105" s="53">
        <v>3164387.93</v>
      </c>
      <c r="P105" s="53">
        <v>0</v>
      </c>
      <c r="Q105" s="53">
        <v>0</v>
      </c>
      <c r="R105" s="53">
        <v>0</v>
      </c>
      <c r="S105" s="3" t="s">
        <v>111</v>
      </c>
      <c r="T105" s="3" t="s">
        <v>112</v>
      </c>
      <c r="U105" s="3" t="s">
        <v>113</v>
      </c>
      <c r="V105" s="3" t="s">
        <v>112</v>
      </c>
      <c r="W105" s="3" t="s">
        <v>33</v>
      </c>
      <c r="X105" s="3" t="s">
        <v>114</v>
      </c>
      <c r="Y105" s="3" t="s">
        <v>44</v>
      </c>
      <c r="Z105" s="54">
        <v>44753</v>
      </c>
      <c r="AA105" s="54">
        <v>45473</v>
      </c>
      <c r="AB105" s="3" t="s">
        <v>36</v>
      </c>
      <c r="AC105" s="53">
        <v>5000000</v>
      </c>
      <c r="AD105" s="3" t="s">
        <v>113</v>
      </c>
      <c r="AE105" s="3" t="s">
        <v>37</v>
      </c>
    </row>
    <row r="106" spans="1:31" x14ac:dyDescent="0.3">
      <c r="A106" s="3" t="s">
        <v>238</v>
      </c>
      <c r="B106" s="3" t="s">
        <v>239</v>
      </c>
      <c r="C106" s="3" t="s">
        <v>1853</v>
      </c>
      <c r="D106" s="53">
        <v>4800000</v>
      </c>
      <c r="E106" s="53">
        <v>4800000</v>
      </c>
      <c r="F106" s="53">
        <v>0</v>
      </c>
      <c r="G106" s="53">
        <v>0</v>
      </c>
      <c r="H106" s="53">
        <v>0</v>
      </c>
      <c r="I106" s="53">
        <v>4845308.1900000004</v>
      </c>
      <c r="J106" s="53">
        <v>100.943920625</v>
      </c>
      <c r="K106" s="53">
        <v>0</v>
      </c>
      <c r="L106" s="53">
        <v>0</v>
      </c>
      <c r="M106" s="53">
        <v>4845308.1900000004</v>
      </c>
      <c r="N106" s="53">
        <v>0</v>
      </c>
      <c r="O106" s="53">
        <v>4845308.1900000004</v>
      </c>
      <c r="P106" s="53">
        <v>0</v>
      </c>
      <c r="Q106" s="53">
        <v>0</v>
      </c>
      <c r="R106" s="53">
        <v>0</v>
      </c>
      <c r="S106" s="3" t="s">
        <v>30</v>
      </c>
      <c r="T106" s="3" t="s">
        <v>31</v>
      </c>
      <c r="U106" s="3" t="s">
        <v>32</v>
      </c>
      <c r="V106" s="3" t="s">
        <v>31</v>
      </c>
      <c r="W106" s="3" t="s">
        <v>33</v>
      </c>
      <c r="X106" s="3" t="s">
        <v>34</v>
      </c>
      <c r="Y106" s="3" t="s">
        <v>83</v>
      </c>
      <c r="Z106" s="54">
        <v>44750</v>
      </c>
      <c r="AA106" s="54">
        <v>45412</v>
      </c>
      <c r="AB106" s="3" t="s">
        <v>36</v>
      </c>
      <c r="AC106" s="53">
        <v>4800000</v>
      </c>
      <c r="AD106" s="3" t="s">
        <v>32</v>
      </c>
      <c r="AE106" s="3" t="s">
        <v>37</v>
      </c>
    </row>
    <row r="107" spans="1:31" x14ac:dyDescent="0.3">
      <c r="A107" s="3" t="s">
        <v>240</v>
      </c>
      <c r="B107" s="3" t="s">
        <v>241</v>
      </c>
      <c r="C107" s="3" t="s">
        <v>1854</v>
      </c>
      <c r="D107" s="53">
        <v>2200000</v>
      </c>
      <c r="E107" s="53">
        <v>2200000</v>
      </c>
      <c r="F107" s="53">
        <v>0</v>
      </c>
      <c r="G107" s="53">
        <v>0</v>
      </c>
      <c r="H107" s="53">
        <v>0</v>
      </c>
      <c r="I107" s="53">
        <v>1862220.25</v>
      </c>
      <c r="J107" s="53">
        <v>84.646375000000006</v>
      </c>
      <c r="K107" s="53">
        <v>0</v>
      </c>
      <c r="L107" s="53">
        <v>0</v>
      </c>
      <c r="M107" s="53">
        <v>1862220.25</v>
      </c>
      <c r="N107" s="53">
        <v>0</v>
      </c>
      <c r="O107" s="53">
        <v>1862220.25</v>
      </c>
      <c r="P107" s="53">
        <v>0</v>
      </c>
      <c r="Q107" s="53">
        <v>0</v>
      </c>
      <c r="R107" s="53">
        <v>0</v>
      </c>
      <c r="S107" s="3" t="s">
        <v>72</v>
      </c>
      <c r="T107" s="3" t="s">
        <v>41</v>
      </c>
      <c r="U107" s="3" t="s">
        <v>42</v>
      </c>
      <c r="V107" s="3" t="s">
        <v>41</v>
      </c>
      <c r="W107" s="3" t="s">
        <v>33</v>
      </c>
      <c r="X107" s="3" t="s">
        <v>43</v>
      </c>
      <c r="Y107" s="3" t="s">
        <v>83</v>
      </c>
      <c r="Z107" s="54">
        <v>44755</v>
      </c>
      <c r="AA107" s="54">
        <v>45382</v>
      </c>
      <c r="AB107" s="3" t="s">
        <v>36</v>
      </c>
      <c r="AC107" s="53">
        <v>2200000</v>
      </c>
      <c r="AD107" s="3" t="s">
        <v>42</v>
      </c>
      <c r="AE107" s="3" t="s">
        <v>37</v>
      </c>
    </row>
    <row r="108" spans="1:31" x14ac:dyDescent="0.3">
      <c r="A108" s="3" t="s">
        <v>242</v>
      </c>
      <c r="B108" s="3" t="s">
        <v>195</v>
      </c>
      <c r="C108" s="3" t="s">
        <v>1855</v>
      </c>
      <c r="D108" s="53">
        <v>3800000</v>
      </c>
      <c r="E108" s="53">
        <v>3800000</v>
      </c>
      <c r="F108" s="53">
        <v>0</v>
      </c>
      <c r="G108" s="53">
        <v>0</v>
      </c>
      <c r="H108" s="53">
        <v>0</v>
      </c>
      <c r="I108" s="53">
        <v>3773466.39</v>
      </c>
      <c r="J108" s="53">
        <v>99.301747105263161</v>
      </c>
      <c r="K108" s="53">
        <v>0</v>
      </c>
      <c r="L108" s="53">
        <v>0</v>
      </c>
      <c r="M108" s="53">
        <v>3773466.39</v>
      </c>
      <c r="N108" s="53">
        <v>0</v>
      </c>
      <c r="O108" s="53">
        <v>3773466.39</v>
      </c>
      <c r="P108" s="53">
        <v>0</v>
      </c>
      <c r="Q108" s="53">
        <v>0</v>
      </c>
      <c r="R108" s="53">
        <v>0</v>
      </c>
      <c r="S108" s="3" t="s">
        <v>56</v>
      </c>
      <c r="T108" s="3" t="s">
        <v>57</v>
      </c>
      <c r="U108" s="3" t="s">
        <v>58</v>
      </c>
      <c r="V108" s="3" t="s">
        <v>57</v>
      </c>
      <c r="W108" s="3" t="s">
        <v>33</v>
      </c>
      <c r="X108" s="3" t="s">
        <v>59</v>
      </c>
      <c r="Y108" s="3" t="s">
        <v>83</v>
      </c>
      <c r="Z108" s="54">
        <v>44756</v>
      </c>
      <c r="AA108" s="54">
        <v>45747</v>
      </c>
      <c r="AB108" s="3" t="s">
        <v>36</v>
      </c>
      <c r="AC108" s="53">
        <v>3800000</v>
      </c>
      <c r="AD108" s="3" t="s">
        <v>58</v>
      </c>
      <c r="AE108" s="3" t="s">
        <v>37</v>
      </c>
    </row>
    <row r="109" spans="1:31" x14ac:dyDescent="0.3">
      <c r="A109" s="3" t="s">
        <v>243</v>
      </c>
      <c r="B109" s="3" t="s">
        <v>244</v>
      </c>
      <c r="C109" s="3" t="s">
        <v>1854</v>
      </c>
      <c r="D109" s="53">
        <v>1200000</v>
      </c>
      <c r="E109" s="53">
        <v>1200000</v>
      </c>
      <c r="F109" s="53">
        <v>0</v>
      </c>
      <c r="G109" s="53">
        <v>0</v>
      </c>
      <c r="H109" s="53">
        <v>0</v>
      </c>
      <c r="I109" s="53">
        <v>1145461.72</v>
      </c>
      <c r="J109" s="53">
        <v>95.455143333333325</v>
      </c>
      <c r="K109" s="53">
        <v>0</v>
      </c>
      <c r="L109" s="53">
        <v>0</v>
      </c>
      <c r="M109" s="53">
        <v>1145461.72</v>
      </c>
      <c r="N109" s="53">
        <v>0</v>
      </c>
      <c r="O109" s="53">
        <v>1145461.72</v>
      </c>
      <c r="P109" s="53">
        <v>0</v>
      </c>
      <c r="Q109" s="53">
        <v>0</v>
      </c>
      <c r="R109" s="53">
        <v>0</v>
      </c>
      <c r="S109" s="3" t="s">
        <v>72</v>
      </c>
      <c r="T109" s="3" t="s">
        <v>41</v>
      </c>
      <c r="U109" s="3" t="s">
        <v>42</v>
      </c>
      <c r="V109" s="3" t="s">
        <v>41</v>
      </c>
      <c r="W109" s="3" t="s">
        <v>33</v>
      </c>
      <c r="X109" s="3" t="s">
        <v>43</v>
      </c>
      <c r="Y109" s="3" t="s">
        <v>44</v>
      </c>
      <c r="Z109" s="54">
        <v>44757</v>
      </c>
      <c r="AA109" s="54">
        <v>45382</v>
      </c>
      <c r="AB109" s="3" t="s">
        <v>36</v>
      </c>
      <c r="AC109" s="53">
        <v>1200000</v>
      </c>
      <c r="AD109" s="3" t="s">
        <v>42</v>
      </c>
      <c r="AE109" s="3" t="s">
        <v>37</v>
      </c>
    </row>
    <row r="110" spans="1:31" x14ac:dyDescent="0.3">
      <c r="A110" s="3" t="s">
        <v>245</v>
      </c>
      <c r="B110" s="3" t="s">
        <v>246</v>
      </c>
      <c r="C110" s="3" t="s">
        <v>1853</v>
      </c>
      <c r="D110" s="53">
        <v>900000</v>
      </c>
      <c r="E110" s="53">
        <v>900000</v>
      </c>
      <c r="F110" s="53">
        <v>0</v>
      </c>
      <c r="G110" s="53">
        <v>0</v>
      </c>
      <c r="H110" s="53">
        <v>0</v>
      </c>
      <c r="I110" s="53">
        <v>909368.4</v>
      </c>
      <c r="J110" s="53">
        <v>101.04093333333334</v>
      </c>
      <c r="K110" s="53">
        <v>0</v>
      </c>
      <c r="L110" s="53">
        <v>0</v>
      </c>
      <c r="M110" s="53">
        <v>909368.4</v>
      </c>
      <c r="N110" s="53">
        <v>0</v>
      </c>
      <c r="O110" s="53">
        <v>909368.4</v>
      </c>
      <c r="P110" s="53">
        <v>0</v>
      </c>
      <c r="Q110" s="53">
        <v>0</v>
      </c>
      <c r="R110" s="53">
        <v>0</v>
      </c>
      <c r="S110" s="3" t="s">
        <v>30</v>
      </c>
      <c r="T110" s="3" t="s">
        <v>31</v>
      </c>
      <c r="U110" s="3" t="s">
        <v>32</v>
      </c>
      <c r="V110" s="3" t="s">
        <v>31</v>
      </c>
      <c r="W110" s="3" t="s">
        <v>33</v>
      </c>
      <c r="X110" s="3" t="s">
        <v>34</v>
      </c>
      <c r="Y110" s="3" t="s">
        <v>35</v>
      </c>
      <c r="Z110" s="54">
        <v>44758</v>
      </c>
      <c r="AA110" s="54">
        <v>45291</v>
      </c>
      <c r="AB110" s="3" t="s">
        <v>36</v>
      </c>
      <c r="AC110" s="53">
        <v>900000</v>
      </c>
      <c r="AD110" s="3" t="s">
        <v>32</v>
      </c>
      <c r="AE110" s="3" t="s">
        <v>37</v>
      </c>
    </row>
    <row r="111" spans="1:31" x14ac:dyDescent="0.3">
      <c r="A111" s="3" t="s">
        <v>247</v>
      </c>
      <c r="B111" s="3" t="s">
        <v>248</v>
      </c>
      <c r="C111" s="3" t="s">
        <v>1853</v>
      </c>
      <c r="D111" s="53">
        <v>1700000</v>
      </c>
      <c r="E111" s="53">
        <v>1700000</v>
      </c>
      <c r="F111" s="53">
        <v>0</v>
      </c>
      <c r="G111" s="53">
        <v>0</v>
      </c>
      <c r="H111" s="53">
        <v>0</v>
      </c>
      <c r="I111" s="53">
        <v>1699046.78</v>
      </c>
      <c r="J111" s="53">
        <v>99.943928235294123</v>
      </c>
      <c r="K111" s="53">
        <v>0</v>
      </c>
      <c r="L111" s="53">
        <v>0</v>
      </c>
      <c r="M111" s="53">
        <v>1699046.78</v>
      </c>
      <c r="N111" s="53">
        <v>0</v>
      </c>
      <c r="O111" s="53">
        <v>1699046.78</v>
      </c>
      <c r="P111" s="53">
        <v>0</v>
      </c>
      <c r="Q111" s="53">
        <v>0</v>
      </c>
      <c r="R111" s="53">
        <v>0</v>
      </c>
      <c r="S111" s="3" t="s">
        <v>30</v>
      </c>
      <c r="T111" s="3" t="s">
        <v>31</v>
      </c>
      <c r="U111" s="3" t="s">
        <v>32</v>
      </c>
      <c r="V111" s="3" t="s">
        <v>31</v>
      </c>
      <c r="W111" s="3" t="s">
        <v>33</v>
      </c>
      <c r="X111" s="3" t="s">
        <v>34</v>
      </c>
      <c r="Y111" s="3" t="s">
        <v>35</v>
      </c>
      <c r="Z111" s="54">
        <v>44758</v>
      </c>
      <c r="AA111" s="54">
        <v>45291</v>
      </c>
      <c r="AB111" s="3" t="s">
        <v>36</v>
      </c>
      <c r="AC111" s="53">
        <v>1700000</v>
      </c>
      <c r="AD111" s="3" t="s">
        <v>32</v>
      </c>
      <c r="AE111" s="3" t="s">
        <v>37</v>
      </c>
    </row>
    <row r="112" spans="1:31" x14ac:dyDescent="0.3">
      <c r="A112" s="3" t="s">
        <v>249</v>
      </c>
      <c r="B112" s="3" t="s">
        <v>250</v>
      </c>
      <c r="C112" s="3" t="s">
        <v>1854</v>
      </c>
      <c r="D112" s="53">
        <v>9600000</v>
      </c>
      <c r="E112" s="53">
        <v>9600000</v>
      </c>
      <c r="F112" s="53">
        <v>0</v>
      </c>
      <c r="G112" s="53">
        <v>0</v>
      </c>
      <c r="H112" s="53">
        <v>0</v>
      </c>
      <c r="I112" s="53">
        <v>9898563.7699999996</v>
      </c>
      <c r="J112" s="53">
        <v>103.11003927083333</v>
      </c>
      <c r="K112" s="53">
        <v>0</v>
      </c>
      <c r="L112" s="53">
        <v>0</v>
      </c>
      <c r="M112" s="53">
        <v>9898563.7699999996</v>
      </c>
      <c r="N112" s="53">
        <v>0</v>
      </c>
      <c r="O112" s="53">
        <v>9898563.7699999996</v>
      </c>
      <c r="P112" s="53">
        <v>0</v>
      </c>
      <c r="Q112" s="53">
        <v>0</v>
      </c>
      <c r="R112" s="53">
        <v>0</v>
      </c>
      <c r="S112" s="3" t="s">
        <v>72</v>
      </c>
      <c r="T112" s="3" t="s">
        <v>41</v>
      </c>
      <c r="U112" s="3" t="s">
        <v>42</v>
      </c>
      <c r="V112" s="3" t="s">
        <v>41</v>
      </c>
      <c r="W112" s="3" t="s">
        <v>33</v>
      </c>
      <c r="X112" s="3" t="s">
        <v>43</v>
      </c>
      <c r="Y112" s="3" t="s">
        <v>35</v>
      </c>
      <c r="Z112" s="54">
        <v>44760</v>
      </c>
      <c r="AA112" s="54">
        <v>45382</v>
      </c>
      <c r="AB112" s="3" t="s">
        <v>36</v>
      </c>
      <c r="AC112" s="53">
        <v>9600000</v>
      </c>
      <c r="AD112" s="3" t="s">
        <v>42</v>
      </c>
      <c r="AE112" s="3" t="s">
        <v>37</v>
      </c>
    </row>
    <row r="113" spans="1:31" x14ac:dyDescent="0.3">
      <c r="A113" s="3" t="s">
        <v>251</v>
      </c>
      <c r="B113" s="3" t="s">
        <v>252</v>
      </c>
      <c r="C113" s="3" t="s">
        <v>1854</v>
      </c>
      <c r="D113" s="53">
        <v>2900000</v>
      </c>
      <c r="E113" s="53">
        <v>2900000</v>
      </c>
      <c r="F113" s="53">
        <v>0</v>
      </c>
      <c r="G113" s="53">
        <v>0</v>
      </c>
      <c r="H113" s="53">
        <v>0</v>
      </c>
      <c r="I113" s="53">
        <v>2712406.97</v>
      </c>
      <c r="J113" s="53">
        <v>93.531274827586216</v>
      </c>
      <c r="K113" s="53">
        <v>0</v>
      </c>
      <c r="L113" s="53">
        <v>0</v>
      </c>
      <c r="M113" s="53">
        <v>2712406.97</v>
      </c>
      <c r="N113" s="53">
        <v>0</v>
      </c>
      <c r="O113" s="53">
        <v>2712406.97</v>
      </c>
      <c r="P113" s="53">
        <v>0</v>
      </c>
      <c r="Q113" s="53">
        <v>0</v>
      </c>
      <c r="R113" s="53">
        <v>0</v>
      </c>
      <c r="S113" s="3" t="s">
        <v>72</v>
      </c>
      <c r="T113" s="3" t="s">
        <v>41</v>
      </c>
      <c r="U113" s="3" t="s">
        <v>42</v>
      </c>
      <c r="V113" s="3" t="s">
        <v>41</v>
      </c>
      <c r="W113" s="3" t="s">
        <v>33</v>
      </c>
      <c r="X113" s="3" t="s">
        <v>43</v>
      </c>
      <c r="Y113" s="3" t="s">
        <v>35</v>
      </c>
      <c r="Z113" s="54">
        <v>44760</v>
      </c>
      <c r="AA113" s="54">
        <v>45382</v>
      </c>
      <c r="AB113" s="3" t="s">
        <v>36</v>
      </c>
      <c r="AC113" s="53">
        <v>2900000</v>
      </c>
      <c r="AD113" s="3" t="s">
        <v>42</v>
      </c>
      <c r="AE113" s="3" t="s">
        <v>37</v>
      </c>
    </row>
    <row r="114" spans="1:31" x14ac:dyDescent="0.3">
      <c r="A114" s="3" t="s">
        <v>253</v>
      </c>
      <c r="B114" s="3" t="s">
        <v>254</v>
      </c>
      <c r="C114" s="3" t="s">
        <v>1854</v>
      </c>
      <c r="D114" s="53">
        <v>600000</v>
      </c>
      <c r="E114" s="53">
        <v>600000</v>
      </c>
      <c r="F114" s="53">
        <v>0</v>
      </c>
      <c r="G114" s="53">
        <v>0</v>
      </c>
      <c r="H114" s="53">
        <v>0</v>
      </c>
      <c r="I114" s="53">
        <v>375442.1</v>
      </c>
      <c r="J114" s="53">
        <v>62.573683333333328</v>
      </c>
      <c r="K114" s="53">
        <v>0</v>
      </c>
      <c r="L114" s="53">
        <v>0</v>
      </c>
      <c r="M114" s="53">
        <v>375442.1</v>
      </c>
      <c r="N114" s="53">
        <v>0</v>
      </c>
      <c r="O114" s="53">
        <v>375442.1</v>
      </c>
      <c r="P114" s="53">
        <v>0</v>
      </c>
      <c r="Q114" s="53">
        <v>0</v>
      </c>
      <c r="R114" s="53">
        <v>0</v>
      </c>
      <c r="S114" s="3" t="s">
        <v>72</v>
      </c>
      <c r="T114" s="3" t="s">
        <v>41</v>
      </c>
      <c r="U114" s="3" t="s">
        <v>42</v>
      </c>
      <c r="V114" s="3" t="s">
        <v>41</v>
      </c>
      <c r="W114" s="3" t="s">
        <v>33</v>
      </c>
      <c r="X114" s="3" t="s">
        <v>43</v>
      </c>
      <c r="Y114" s="3" t="s">
        <v>35</v>
      </c>
      <c r="Z114" s="54">
        <v>44760</v>
      </c>
      <c r="AA114" s="54">
        <v>45291</v>
      </c>
      <c r="AB114" s="3" t="s">
        <v>36</v>
      </c>
      <c r="AC114" s="53">
        <v>600000</v>
      </c>
      <c r="AD114" s="3" t="s">
        <v>42</v>
      </c>
      <c r="AE114" s="3" t="s">
        <v>37</v>
      </c>
    </row>
    <row r="115" spans="1:31" x14ac:dyDescent="0.3">
      <c r="A115" s="3" t="s">
        <v>255</v>
      </c>
      <c r="B115" s="3" t="s">
        <v>256</v>
      </c>
      <c r="C115" s="3" t="s">
        <v>1858</v>
      </c>
      <c r="D115" s="53">
        <v>1600000</v>
      </c>
      <c r="E115" s="53">
        <v>1600000</v>
      </c>
      <c r="F115" s="53">
        <v>0</v>
      </c>
      <c r="G115" s="53">
        <v>0</v>
      </c>
      <c r="H115" s="53">
        <v>0</v>
      </c>
      <c r="I115" s="53">
        <v>1373293.34</v>
      </c>
      <c r="J115" s="53">
        <v>85.830833750000011</v>
      </c>
      <c r="K115" s="53">
        <v>0</v>
      </c>
      <c r="L115" s="53">
        <v>0</v>
      </c>
      <c r="M115" s="53">
        <v>1373293.34</v>
      </c>
      <c r="N115" s="53">
        <v>0</v>
      </c>
      <c r="O115" s="53">
        <v>1373293.34</v>
      </c>
      <c r="P115" s="53">
        <v>0</v>
      </c>
      <c r="Q115" s="53">
        <v>0</v>
      </c>
      <c r="R115" s="53">
        <v>0</v>
      </c>
      <c r="S115" s="3" t="s">
        <v>50</v>
      </c>
      <c r="T115" s="3" t="s">
        <v>51</v>
      </c>
      <c r="U115" s="3" t="s">
        <v>52</v>
      </c>
      <c r="V115" s="3" t="s">
        <v>51</v>
      </c>
      <c r="W115" s="3" t="s">
        <v>33</v>
      </c>
      <c r="X115" s="3" t="s">
        <v>53</v>
      </c>
      <c r="Y115" s="3" t="s">
        <v>35</v>
      </c>
      <c r="Z115" s="54">
        <v>44762</v>
      </c>
      <c r="AA115" s="54">
        <v>45565</v>
      </c>
      <c r="AB115" s="3" t="s">
        <v>36</v>
      </c>
      <c r="AC115" s="53">
        <v>1600000</v>
      </c>
      <c r="AD115" s="3" t="s">
        <v>52</v>
      </c>
      <c r="AE115" s="3" t="s">
        <v>37</v>
      </c>
    </row>
    <row r="116" spans="1:31" x14ac:dyDescent="0.3">
      <c r="A116" s="3" t="s">
        <v>257</v>
      </c>
      <c r="B116" s="3" t="s">
        <v>258</v>
      </c>
      <c r="C116" s="3" t="s">
        <v>1858</v>
      </c>
      <c r="D116" s="53">
        <v>2600000</v>
      </c>
      <c r="E116" s="53">
        <v>2600000</v>
      </c>
      <c r="F116" s="53">
        <v>0</v>
      </c>
      <c r="G116" s="53">
        <v>0</v>
      </c>
      <c r="H116" s="53">
        <v>0</v>
      </c>
      <c r="I116" s="53">
        <v>2475003.4</v>
      </c>
      <c r="J116" s="53">
        <v>95.192438461538458</v>
      </c>
      <c r="K116" s="53">
        <v>0</v>
      </c>
      <c r="L116" s="53">
        <v>0</v>
      </c>
      <c r="M116" s="53">
        <v>2475003.4</v>
      </c>
      <c r="N116" s="53">
        <v>0</v>
      </c>
      <c r="O116" s="53">
        <v>2475003.4</v>
      </c>
      <c r="P116" s="53">
        <v>0</v>
      </c>
      <c r="Q116" s="53">
        <v>0</v>
      </c>
      <c r="R116" s="53">
        <v>0</v>
      </c>
      <c r="S116" s="3" t="s">
        <v>50</v>
      </c>
      <c r="T116" s="3" t="s">
        <v>51</v>
      </c>
      <c r="U116" s="3" t="s">
        <v>52</v>
      </c>
      <c r="V116" s="3" t="s">
        <v>51</v>
      </c>
      <c r="W116" s="3" t="s">
        <v>33</v>
      </c>
      <c r="X116" s="3" t="s">
        <v>53</v>
      </c>
      <c r="Y116" s="3" t="s">
        <v>35</v>
      </c>
      <c r="Z116" s="54">
        <v>44762</v>
      </c>
      <c r="AA116" s="54">
        <v>45657</v>
      </c>
      <c r="AB116" s="3" t="s">
        <v>36</v>
      </c>
      <c r="AC116" s="53">
        <v>2600000</v>
      </c>
      <c r="AD116" s="3" t="s">
        <v>52</v>
      </c>
      <c r="AE116" s="3" t="s">
        <v>37</v>
      </c>
    </row>
    <row r="117" spans="1:31" x14ac:dyDescent="0.3">
      <c r="A117" s="3" t="s">
        <v>259</v>
      </c>
      <c r="B117" s="3" t="s">
        <v>260</v>
      </c>
      <c r="C117" s="3" t="s">
        <v>1853</v>
      </c>
      <c r="D117" s="53">
        <v>15000000</v>
      </c>
      <c r="E117" s="53">
        <v>15000000</v>
      </c>
      <c r="F117" s="53">
        <v>0</v>
      </c>
      <c r="G117" s="53">
        <v>0</v>
      </c>
      <c r="H117" s="53">
        <v>0</v>
      </c>
      <c r="I117" s="53">
        <v>16368538.689999999</v>
      </c>
      <c r="J117" s="53">
        <v>109.12359126666666</v>
      </c>
      <c r="K117" s="53">
        <v>0</v>
      </c>
      <c r="L117" s="53">
        <v>0</v>
      </c>
      <c r="M117" s="53">
        <v>16368538.689999999</v>
      </c>
      <c r="N117" s="53">
        <v>0</v>
      </c>
      <c r="O117" s="53">
        <v>16368538.689999999</v>
      </c>
      <c r="P117" s="53">
        <v>0</v>
      </c>
      <c r="Q117" s="53">
        <v>0</v>
      </c>
      <c r="R117" s="53">
        <v>0</v>
      </c>
      <c r="S117" s="3" t="s">
        <v>30</v>
      </c>
      <c r="T117" s="3" t="s">
        <v>31</v>
      </c>
      <c r="U117" s="3" t="s">
        <v>32</v>
      </c>
      <c r="V117" s="3" t="s">
        <v>31</v>
      </c>
      <c r="W117" s="3" t="s">
        <v>33</v>
      </c>
      <c r="X117" s="3" t="s">
        <v>34</v>
      </c>
      <c r="Y117" s="3" t="s">
        <v>44</v>
      </c>
      <c r="Z117" s="54">
        <v>44761</v>
      </c>
      <c r="AA117" s="54">
        <v>45382</v>
      </c>
      <c r="AB117" s="3" t="s">
        <v>36</v>
      </c>
      <c r="AC117" s="53">
        <v>15000000</v>
      </c>
      <c r="AD117" s="3" t="s">
        <v>32</v>
      </c>
      <c r="AE117" s="3" t="s">
        <v>37</v>
      </c>
    </row>
    <row r="118" spans="1:31" x14ac:dyDescent="0.3">
      <c r="A118" s="3" t="s">
        <v>261</v>
      </c>
      <c r="B118" s="3" t="s">
        <v>262</v>
      </c>
      <c r="C118" s="3" t="s">
        <v>1855</v>
      </c>
      <c r="D118" s="53">
        <v>900000</v>
      </c>
      <c r="E118" s="53">
        <v>900000</v>
      </c>
      <c r="F118" s="53">
        <v>0</v>
      </c>
      <c r="G118" s="53">
        <v>0</v>
      </c>
      <c r="H118" s="53">
        <v>0</v>
      </c>
      <c r="I118" s="53">
        <v>880668.55</v>
      </c>
      <c r="J118" s="53">
        <v>97.852061111111112</v>
      </c>
      <c r="K118" s="53">
        <v>0</v>
      </c>
      <c r="L118" s="53">
        <v>0</v>
      </c>
      <c r="M118" s="53">
        <v>880668.55</v>
      </c>
      <c r="N118" s="53">
        <v>0</v>
      </c>
      <c r="O118" s="53">
        <v>880668.55</v>
      </c>
      <c r="P118" s="53">
        <v>0</v>
      </c>
      <c r="Q118" s="53">
        <v>0</v>
      </c>
      <c r="R118" s="53">
        <v>0</v>
      </c>
      <c r="S118" s="3" t="s">
        <v>56</v>
      </c>
      <c r="T118" s="3" t="s">
        <v>57</v>
      </c>
      <c r="U118" s="3" t="s">
        <v>58</v>
      </c>
      <c r="V118" s="3" t="s">
        <v>57</v>
      </c>
      <c r="W118" s="3" t="s">
        <v>33</v>
      </c>
      <c r="X118" s="3" t="s">
        <v>59</v>
      </c>
      <c r="Y118" s="3" t="s">
        <v>35</v>
      </c>
      <c r="Z118" s="54">
        <v>44762</v>
      </c>
      <c r="AA118" s="54">
        <v>45412</v>
      </c>
      <c r="AB118" s="3" t="s">
        <v>36</v>
      </c>
      <c r="AC118" s="53">
        <v>900000</v>
      </c>
      <c r="AD118" s="3" t="s">
        <v>58</v>
      </c>
      <c r="AE118" s="3" t="s">
        <v>37</v>
      </c>
    </row>
    <row r="119" spans="1:31" x14ac:dyDescent="0.3">
      <c r="A119" s="3" t="s">
        <v>263</v>
      </c>
      <c r="B119" s="3" t="s">
        <v>264</v>
      </c>
      <c r="C119" s="3" t="s">
        <v>1860</v>
      </c>
      <c r="D119" s="53">
        <v>2700000</v>
      </c>
      <c r="E119" s="53">
        <v>2700000</v>
      </c>
      <c r="F119" s="53">
        <v>0</v>
      </c>
      <c r="G119" s="53">
        <v>0</v>
      </c>
      <c r="H119" s="53">
        <v>0</v>
      </c>
      <c r="I119" s="53">
        <v>1711005.37</v>
      </c>
      <c r="J119" s="53">
        <v>63.370569259259263</v>
      </c>
      <c r="K119" s="53">
        <v>0</v>
      </c>
      <c r="L119" s="53">
        <v>0</v>
      </c>
      <c r="M119" s="53">
        <v>1711005.37</v>
      </c>
      <c r="N119" s="53">
        <v>0</v>
      </c>
      <c r="O119" s="53">
        <v>1711005.37</v>
      </c>
      <c r="P119" s="53">
        <v>0</v>
      </c>
      <c r="Q119" s="53">
        <v>0</v>
      </c>
      <c r="R119" s="53">
        <v>0</v>
      </c>
      <c r="S119" s="3" t="s">
        <v>111</v>
      </c>
      <c r="T119" s="3" t="s">
        <v>112</v>
      </c>
      <c r="U119" s="3" t="s">
        <v>113</v>
      </c>
      <c r="V119" s="3" t="s">
        <v>112</v>
      </c>
      <c r="W119" s="3" t="s">
        <v>33</v>
      </c>
      <c r="X119" s="3" t="s">
        <v>114</v>
      </c>
      <c r="Y119" s="3" t="s">
        <v>265</v>
      </c>
      <c r="Z119" s="54">
        <v>44773</v>
      </c>
      <c r="AA119" s="54">
        <v>45473</v>
      </c>
      <c r="AB119" s="3" t="s">
        <v>36</v>
      </c>
      <c r="AC119" s="53">
        <v>2700000</v>
      </c>
      <c r="AD119" s="3" t="s">
        <v>113</v>
      </c>
      <c r="AE119" s="3" t="s">
        <v>37</v>
      </c>
    </row>
    <row r="120" spans="1:31" x14ac:dyDescent="0.3">
      <c r="A120" s="3" t="s">
        <v>266</v>
      </c>
      <c r="B120" s="3" t="s">
        <v>267</v>
      </c>
      <c r="C120" s="3" t="s">
        <v>1853</v>
      </c>
      <c r="D120" s="53">
        <v>1200000</v>
      </c>
      <c r="E120" s="53">
        <v>1200000</v>
      </c>
      <c r="F120" s="53">
        <v>0</v>
      </c>
      <c r="G120" s="53">
        <v>0</v>
      </c>
      <c r="H120" s="53">
        <v>0</v>
      </c>
      <c r="I120" s="53">
        <v>1052666.74</v>
      </c>
      <c r="J120" s="53">
        <v>87.722228333333334</v>
      </c>
      <c r="K120" s="53">
        <v>0</v>
      </c>
      <c r="L120" s="53">
        <v>0</v>
      </c>
      <c r="M120" s="53">
        <v>1052666.74</v>
      </c>
      <c r="N120" s="53">
        <v>0</v>
      </c>
      <c r="O120" s="53">
        <v>1052666.74</v>
      </c>
      <c r="P120" s="53">
        <v>0</v>
      </c>
      <c r="Q120" s="53">
        <v>0</v>
      </c>
      <c r="R120" s="53">
        <v>0</v>
      </c>
      <c r="S120" s="3" t="s">
        <v>30</v>
      </c>
      <c r="T120" s="3" t="s">
        <v>31</v>
      </c>
      <c r="U120" s="3" t="s">
        <v>32</v>
      </c>
      <c r="V120" s="3" t="s">
        <v>31</v>
      </c>
      <c r="W120" s="3" t="s">
        <v>33</v>
      </c>
      <c r="X120" s="3" t="s">
        <v>34</v>
      </c>
      <c r="Y120" s="3" t="s">
        <v>265</v>
      </c>
      <c r="Z120" s="54">
        <v>44761</v>
      </c>
      <c r="AA120" s="54">
        <v>45291</v>
      </c>
      <c r="AB120" s="3" t="s">
        <v>36</v>
      </c>
      <c r="AC120" s="53">
        <v>1200000</v>
      </c>
      <c r="AD120" s="3" t="s">
        <v>32</v>
      </c>
      <c r="AE120" s="3" t="s">
        <v>37</v>
      </c>
    </row>
    <row r="121" spans="1:31" x14ac:dyDescent="0.3">
      <c r="A121" s="3" t="s">
        <v>268</v>
      </c>
      <c r="B121" s="3" t="s">
        <v>269</v>
      </c>
      <c r="C121" s="3" t="s">
        <v>1853</v>
      </c>
      <c r="D121" s="53">
        <v>1100000</v>
      </c>
      <c r="E121" s="53">
        <v>1100000</v>
      </c>
      <c r="F121" s="53">
        <v>0</v>
      </c>
      <c r="G121" s="53">
        <v>0</v>
      </c>
      <c r="H121" s="53">
        <v>0</v>
      </c>
      <c r="I121" s="53">
        <v>1099954.74</v>
      </c>
      <c r="J121" s="53">
        <v>99.995885454545459</v>
      </c>
      <c r="K121" s="53">
        <v>0</v>
      </c>
      <c r="L121" s="53">
        <v>0</v>
      </c>
      <c r="M121" s="53">
        <v>1099954.74</v>
      </c>
      <c r="N121" s="53">
        <v>0</v>
      </c>
      <c r="O121" s="53">
        <v>1099954.74</v>
      </c>
      <c r="P121" s="53">
        <v>0</v>
      </c>
      <c r="Q121" s="53">
        <v>0</v>
      </c>
      <c r="R121" s="53">
        <v>0</v>
      </c>
      <c r="S121" s="3" t="s">
        <v>30</v>
      </c>
      <c r="T121" s="3" t="s">
        <v>31</v>
      </c>
      <c r="U121" s="3" t="s">
        <v>32</v>
      </c>
      <c r="V121" s="3" t="s">
        <v>31</v>
      </c>
      <c r="W121" s="3" t="s">
        <v>33</v>
      </c>
      <c r="X121" s="3" t="s">
        <v>34</v>
      </c>
      <c r="Y121" s="3" t="s">
        <v>35</v>
      </c>
      <c r="Z121" s="54">
        <v>44761</v>
      </c>
      <c r="AA121" s="54">
        <v>45291</v>
      </c>
      <c r="AB121" s="3" t="s">
        <v>36</v>
      </c>
      <c r="AC121" s="53">
        <v>1100000</v>
      </c>
      <c r="AD121" s="3" t="s">
        <v>32</v>
      </c>
      <c r="AE121" s="3" t="s">
        <v>37</v>
      </c>
    </row>
    <row r="122" spans="1:31" x14ac:dyDescent="0.3">
      <c r="A122" s="3" t="s">
        <v>270</v>
      </c>
      <c r="B122" s="3" t="s">
        <v>271</v>
      </c>
      <c r="C122" s="3" t="s">
        <v>1859</v>
      </c>
      <c r="D122" s="53">
        <v>4300000</v>
      </c>
      <c r="E122" s="53">
        <v>4300000</v>
      </c>
      <c r="F122" s="53">
        <v>0</v>
      </c>
      <c r="G122" s="53">
        <v>0</v>
      </c>
      <c r="H122" s="53">
        <v>0</v>
      </c>
      <c r="I122" s="53">
        <v>4099175.31</v>
      </c>
      <c r="J122" s="53">
        <v>95.329658372093022</v>
      </c>
      <c r="K122" s="53">
        <v>0</v>
      </c>
      <c r="L122" s="53">
        <v>0</v>
      </c>
      <c r="M122" s="53">
        <v>4099175.31</v>
      </c>
      <c r="N122" s="53">
        <v>0</v>
      </c>
      <c r="O122" s="53">
        <v>4099175.31</v>
      </c>
      <c r="P122" s="53">
        <v>0</v>
      </c>
      <c r="Q122" s="53">
        <v>0</v>
      </c>
      <c r="R122" s="53">
        <v>0</v>
      </c>
      <c r="S122" s="3" t="s">
        <v>161</v>
      </c>
      <c r="T122" s="3" t="s">
        <v>162</v>
      </c>
      <c r="U122" s="3" t="s">
        <v>163</v>
      </c>
      <c r="V122" s="3" t="s">
        <v>162</v>
      </c>
      <c r="W122" s="3" t="s">
        <v>33</v>
      </c>
      <c r="X122" s="3" t="s">
        <v>164</v>
      </c>
      <c r="Y122" s="3" t="s">
        <v>83</v>
      </c>
      <c r="Z122" s="54">
        <v>44765</v>
      </c>
      <c r="AA122" s="54">
        <v>45382</v>
      </c>
      <c r="AB122" s="3" t="s">
        <v>36</v>
      </c>
      <c r="AC122" s="53">
        <v>4300000</v>
      </c>
      <c r="AD122" s="3" t="s">
        <v>163</v>
      </c>
      <c r="AE122" s="3" t="s">
        <v>37</v>
      </c>
    </row>
    <row r="123" spans="1:31" x14ac:dyDescent="0.3">
      <c r="A123" s="3" t="s">
        <v>272</v>
      </c>
      <c r="B123" s="3" t="s">
        <v>273</v>
      </c>
      <c r="C123" s="3" t="s">
        <v>1854</v>
      </c>
      <c r="D123" s="53">
        <v>10000000</v>
      </c>
      <c r="E123" s="53">
        <v>10000000</v>
      </c>
      <c r="F123" s="53">
        <v>0</v>
      </c>
      <c r="G123" s="53">
        <v>0</v>
      </c>
      <c r="H123" s="53">
        <v>0</v>
      </c>
      <c r="I123" s="53">
        <v>9632521.9299999997</v>
      </c>
      <c r="J123" s="53">
        <v>96.325219300000001</v>
      </c>
      <c r="K123" s="53">
        <v>0</v>
      </c>
      <c r="L123" s="53">
        <v>0</v>
      </c>
      <c r="M123" s="53">
        <v>9632521.9299999997</v>
      </c>
      <c r="N123" s="53">
        <v>0</v>
      </c>
      <c r="O123" s="53">
        <v>9632521.9299999997</v>
      </c>
      <c r="P123" s="53">
        <v>0</v>
      </c>
      <c r="Q123" s="53">
        <v>0</v>
      </c>
      <c r="R123" s="53">
        <v>0</v>
      </c>
      <c r="S123" s="3" t="s">
        <v>72</v>
      </c>
      <c r="T123" s="3" t="s">
        <v>41</v>
      </c>
      <c r="U123" s="3" t="s">
        <v>42</v>
      </c>
      <c r="V123" s="3" t="s">
        <v>41</v>
      </c>
      <c r="W123" s="3" t="s">
        <v>33</v>
      </c>
      <c r="X123" s="3" t="s">
        <v>43</v>
      </c>
      <c r="Y123" s="3" t="s">
        <v>35</v>
      </c>
      <c r="Z123" s="54">
        <v>44765</v>
      </c>
      <c r="AA123" s="54">
        <v>45504</v>
      </c>
      <c r="AB123" s="3" t="s">
        <v>36</v>
      </c>
      <c r="AC123" s="53">
        <v>10000000</v>
      </c>
      <c r="AD123" s="3" t="s">
        <v>42</v>
      </c>
      <c r="AE123" s="3" t="s">
        <v>37</v>
      </c>
    </row>
    <row r="124" spans="1:31" x14ac:dyDescent="0.3">
      <c r="A124" s="3" t="s">
        <v>274</v>
      </c>
      <c r="B124" s="3" t="s">
        <v>275</v>
      </c>
      <c r="C124" s="3" t="s">
        <v>1859</v>
      </c>
      <c r="D124" s="53">
        <v>4000000</v>
      </c>
      <c r="E124" s="53">
        <v>4000000</v>
      </c>
      <c r="F124" s="53">
        <v>0</v>
      </c>
      <c r="G124" s="53">
        <v>0</v>
      </c>
      <c r="H124" s="53">
        <v>0</v>
      </c>
      <c r="I124" s="53">
        <v>4050768.18</v>
      </c>
      <c r="J124" s="53">
        <v>101.2692045</v>
      </c>
      <c r="K124" s="53">
        <v>0</v>
      </c>
      <c r="L124" s="53">
        <v>0</v>
      </c>
      <c r="M124" s="53">
        <v>4050768.18</v>
      </c>
      <c r="N124" s="53">
        <v>0</v>
      </c>
      <c r="O124" s="53">
        <v>4050768.18</v>
      </c>
      <c r="P124" s="53">
        <v>0</v>
      </c>
      <c r="Q124" s="53">
        <v>0</v>
      </c>
      <c r="R124" s="53">
        <v>0</v>
      </c>
      <c r="S124" s="3" t="s">
        <v>161</v>
      </c>
      <c r="T124" s="3" t="s">
        <v>162</v>
      </c>
      <c r="U124" s="3" t="s">
        <v>163</v>
      </c>
      <c r="V124" s="3" t="s">
        <v>162</v>
      </c>
      <c r="W124" s="3" t="s">
        <v>33</v>
      </c>
      <c r="X124" s="3" t="s">
        <v>164</v>
      </c>
      <c r="Y124" s="3" t="s">
        <v>35</v>
      </c>
      <c r="Z124" s="54">
        <v>44765</v>
      </c>
      <c r="AA124" s="54">
        <v>45199</v>
      </c>
      <c r="AB124" s="3" t="s">
        <v>36</v>
      </c>
      <c r="AC124" s="53">
        <v>4000000</v>
      </c>
      <c r="AD124" s="3" t="s">
        <v>163</v>
      </c>
      <c r="AE124" s="3" t="s">
        <v>37</v>
      </c>
    </row>
    <row r="125" spans="1:31" x14ac:dyDescent="0.3">
      <c r="A125" s="3" t="s">
        <v>276</v>
      </c>
      <c r="B125" s="3" t="s">
        <v>197</v>
      </c>
      <c r="C125" s="3" t="s">
        <v>1856</v>
      </c>
      <c r="D125" s="53">
        <v>1400000</v>
      </c>
      <c r="E125" s="53">
        <v>1400000</v>
      </c>
      <c r="F125" s="53">
        <v>0</v>
      </c>
      <c r="G125" s="53">
        <v>0</v>
      </c>
      <c r="H125" s="53">
        <v>0</v>
      </c>
      <c r="I125" s="53">
        <v>0</v>
      </c>
      <c r="J125" s="53">
        <v>0</v>
      </c>
      <c r="K125" s="53">
        <v>0</v>
      </c>
      <c r="L125" s="53">
        <v>0</v>
      </c>
      <c r="M125" s="53">
        <v>0</v>
      </c>
      <c r="N125" s="53">
        <v>0</v>
      </c>
      <c r="O125" s="53">
        <v>0</v>
      </c>
      <c r="P125" s="53">
        <v>0</v>
      </c>
      <c r="Q125" s="53">
        <v>0</v>
      </c>
      <c r="R125" s="53">
        <v>0</v>
      </c>
      <c r="S125" s="3" t="s">
        <v>152</v>
      </c>
      <c r="T125" s="3" t="s">
        <v>76</v>
      </c>
      <c r="U125" s="3" t="s">
        <v>77</v>
      </c>
      <c r="V125" s="3" t="s">
        <v>76</v>
      </c>
      <c r="W125" s="3" t="s">
        <v>33</v>
      </c>
      <c r="X125" s="3" t="s">
        <v>78</v>
      </c>
      <c r="Y125" s="3" t="s">
        <v>35</v>
      </c>
      <c r="Z125" s="54">
        <v>44765</v>
      </c>
      <c r="AA125" s="54">
        <v>45199</v>
      </c>
      <c r="AB125" s="3" t="s">
        <v>36</v>
      </c>
      <c r="AC125" s="53">
        <v>1400000</v>
      </c>
      <c r="AD125" s="3" t="s">
        <v>77</v>
      </c>
      <c r="AE125" s="3" t="s">
        <v>37</v>
      </c>
    </row>
    <row r="126" spans="1:31" x14ac:dyDescent="0.3">
      <c r="A126" s="3" t="s">
        <v>277</v>
      </c>
      <c r="B126" s="3" t="s">
        <v>197</v>
      </c>
      <c r="C126" s="3" t="s">
        <v>1856</v>
      </c>
      <c r="D126" s="53">
        <v>2300000</v>
      </c>
      <c r="E126" s="53">
        <v>2300000</v>
      </c>
      <c r="F126" s="53">
        <v>0</v>
      </c>
      <c r="G126" s="53">
        <v>0</v>
      </c>
      <c r="H126" s="53">
        <v>0</v>
      </c>
      <c r="I126" s="53">
        <v>2159618.66</v>
      </c>
      <c r="J126" s="53">
        <v>93.89646347826087</v>
      </c>
      <c r="K126" s="53">
        <v>0</v>
      </c>
      <c r="L126" s="53">
        <v>0</v>
      </c>
      <c r="M126" s="53">
        <v>2159618.66</v>
      </c>
      <c r="N126" s="53">
        <v>0</v>
      </c>
      <c r="O126" s="53">
        <v>2159618.66</v>
      </c>
      <c r="P126" s="53">
        <v>0</v>
      </c>
      <c r="Q126" s="53">
        <v>0</v>
      </c>
      <c r="R126" s="53">
        <v>0</v>
      </c>
      <c r="S126" s="3" t="s">
        <v>152</v>
      </c>
      <c r="T126" s="3" t="s">
        <v>76</v>
      </c>
      <c r="U126" s="3" t="s">
        <v>77</v>
      </c>
      <c r="V126" s="3" t="s">
        <v>76</v>
      </c>
      <c r="W126" s="3" t="s">
        <v>33</v>
      </c>
      <c r="X126" s="3" t="s">
        <v>78</v>
      </c>
      <c r="Y126" s="3" t="s">
        <v>35</v>
      </c>
      <c r="Z126" s="54">
        <v>44765</v>
      </c>
      <c r="AA126" s="54">
        <v>45291</v>
      </c>
      <c r="AB126" s="3" t="s">
        <v>36</v>
      </c>
      <c r="AC126" s="53">
        <v>2300000</v>
      </c>
      <c r="AD126" s="3" t="s">
        <v>77</v>
      </c>
      <c r="AE126" s="3" t="s">
        <v>37</v>
      </c>
    </row>
    <row r="127" spans="1:31" x14ac:dyDescent="0.3">
      <c r="A127" s="3" t="s">
        <v>278</v>
      </c>
      <c r="B127" s="3" t="s">
        <v>279</v>
      </c>
      <c r="C127" s="3" t="s">
        <v>1859</v>
      </c>
      <c r="D127" s="53">
        <v>9400000</v>
      </c>
      <c r="E127" s="53">
        <v>9400000</v>
      </c>
      <c r="F127" s="53">
        <v>0</v>
      </c>
      <c r="G127" s="53">
        <v>0</v>
      </c>
      <c r="H127" s="53">
        <v>0</v>
      </c>
      <c r="I127" s="53">
        <v>7356923.6200000001</v>
      </c>
      <c r="J127" s="53">
        <v>78.26514489361702</v>
      </c>
      <c r="K127" s="53">
        <v>0</v>
      </c>
      <c r="L127" s="53">
        <v>0</v>
      </c>
      <c r="M127" s="53">
        <v>7356923.6200000001</v>
      </c>
      <c r="N127" s="53">
        <v>0</v>
      </c>
      <c r="O127" s="53">
        <v>7356923.6200000001</v>
      </c>
      <c r="P127" s="53">
        <v>0</v>
      </c>
      <c r="Q127" s="53">
        <v>0</v>
      </c>
      <c r="R127" s="53">
        <v>0</v>
      </c>
      <c r="S127" s="3" t="s">
        <v>161</v>
      </c>
      <c r="T127" s="3" t="s">
        <v>162</v>
      </c>
      <c r="U127" s="3" t="s">
        <v>163</v>
      </c>
      <c r="V127" s="3" t="s">
        <v>162</v>
      </c>
      <c r="W127" s="3" t="s">
        <v>33</v>
      </c>
      <c r="X127" s="3" t="s">
        <v>164</v>
      </c>
      <c r="Y127" s="3" t="s">
        <v>83</v>
      </c>
      <c r="Z127" s="54">
        <v>44765</v>
      </c>
      <c r="AA127" s="54">
        <v>45382</v>
      </c>
      <c r="AB127" s="3" t="s">
        <v>36</v>
      </c>
      <c r="AC127" s="53">
        <v>9400000</v>
      </c>
      <c r="AD127" s="3" t="s">
        <v>163</v>
      </c>
      <c r="AE127" s="3" t="s">
        <v>37</v>
      </c>
    </row>
    <row r="128" spans="1:31" x14ac:dyDescent="0.3">
      <c r="A128" s="3" t="s">
        <v>280</v>
      </c>
      <c r="B128" s="3" t="s">
        <v>281</v>
      </c>
      <c r="C128" s="3" t="s">
        <v>1859</v>
      </c>
      <c r="D128" s="53">
        <v>1800000</v>
      </c>
      <c r="E128" s="53">
        <v>1800000</v>
      </c>
      <c r="F128" s="53">
        <v>0</v>
      </c>
      <c r="G128" s="53">
        <v>0</v>
      </c>
      <c r="H128" s="53">
        <v>0</v>
      </c>
      <c r="I128" s="53">
        <v>1683673.88</v>
      </c>
      <c r="J128" s="53">
        <v>93.537437777777768</v>
      </c>
      <c r="K128" s="53">
        <v>0</v>
      </c>
      <c r="L128" s="53">
        <v>0</v>
      </c>
      <c r="M128" s="53">
        <v>1683673.88</v>
      </c>
      <c r="N128" s="53">
        <v>0</v>
      </c>
      <c r="O128" s="53">
        <v>1683673.88</v>
      </c>
      <c r="P128" s="53">
        <v>0</v>
      </c>
      <c r="Q128" s="53">
        <v>0</v>
      </c>
      <c r="R128" s="53">
        <v>0</v>
      </c>
      <c r="S128" s="3" t="s">
        <v>161</v>
      </c>
      <c r="T128" s="3" t="s">
        <v>162</v>
      </c>
      <c r="U128" s="3" t="s">
        <v>163</v>
      </c>
      <c r="V128" s="3" t="s">
        <v>162</v>
      </c>
      <c r="W128" s="3" t="s">
        <v>33</v>
      </c>
      <c r="X128" s="3" t="s">
        <v>164</v>
      </c>
      <c r="Y128" s="3" t="s">
        <v>83</v>
      </c>
      <c r="Z128" s="54">
        <v>44765</v>
      </c>
      <c r="AA128" s="54">
        <v>45382</v>
      </c>
      <c r="AB128" s="3" t="s">
        <v>36</v>
      </c>
      <c r="AC128" s="53">
        <v>1800000</v>
      </c>
      <c r="AD128" s="3" t="s">
        <v>163</v>
      </c>
      <c r="AE128" s="3" t="s">
        <v>37</v>
      </c>
    </row>
    <row r="129" spans="1:31" x14ac:dyDescent="0.3">
      <c r="A129" s="3" t="s">
        <v>282</v>
      </c>
      <c r="B129" s="3" t="s">
        <v>283</v>
      </c>
      <c r="C129" s="3" t="s">
        <v>1858</v>
      </c>
      <c r="D129" s="53">
        <v>3000000</v>
      </c>
      <c r="E129" s="53">
        <v>3000000</v>
      </c>
      <c r="F129" s="53">
        <v>0</v>
      </c>
      <c r="G129" s="53">
        <v>0</v>
      </c>
      <c r="H129" s="53">
        <v>0</v>
      </c>
      <c r="I129" s="53">
        <v>2474300.91</v>
      </c>
      <c r="J129" s="53">
        <v>82.476697000000001</v>
      </c>
      <c r="K129" s="53">
        <v>0</v>
      </c>
      <c r="L129" s="53">
        <v>0</v>
      </c>
      <c r="M129" s="53">
        <v>2474300.91</v>
      </c>
      <c r="N129" s="53">
        <v>0</v>
      </c>
      <c r="O129" s="53">
        <v>2474300.91</v>
      </c>
      <c r="P129" s="53">
        <v>0</v>
      </c>
      <c r="Q129" s="53">
        <v>0</v>
      </c>
      <c r="R129" s="53">
        <v>0</v>
      </c>
      <c r="S129" s="3" t="s">
        <v>50</v>
      </c>
      <c r="T129" s="3" t="s">
        <v>51</v>
      </c>
      <c r="U129" s="3" t="s">
        <v>52</v>
      </c>
      <c r="V129" s="3" t="s">
        <v>51</v>
      </c>
      <c r="W129" s="3" t="s">
        <v>33</v>
      </c>
      <c r="X129" s="3" t="s">
        <v>53</v>
      </c>
      <c r="Y129" s="3" t="s">
        <v>265</v>
      </c>
      <c r="Z129" s="54">
        <v>44765</v>
      </c>
      <c r="AA129" s="54">
        <v>45657</v>
      </c>
      <c r="AB129" s="3" t="s">
        <v>36</v>
      </c>
      <c r="AC129" s="53">
        <v>3000000</v>
      </c>
      <c r="AD129" s="3" t="s">
        <v>52</v>
      </c>
      <c r="AE129" s="3" t="s">
        <v>37</v>
      </c>
    </row>
    <row r="130" spans="1:31" x14ac:dyDescent="0.3">
      <c r="A130" s="3" t="s">
        <v>284</v>
      </c>
      <c r="B130" s="3" t="s">
        <v>285</v>
      </c>
      <c r="C130" s="3" t="s">
        <v>1855</v>
      </c>
      <c r="D130" s="53">
        <v>1795000</v>
      </c>
      <c r="E130" s="53">
        <v>1795000</v>
      </c>
      <c r="F130" s="53">
        <v>0</v>
      </c>
      <c r="G130" s="53">
        <v>0</v>
      </c>
      <c r="H130" s="53">
        <v>0</v>
      </c>
      <c r="I130" s="53">
        <v>1773518.64</v>
      </c>
      <c r="J130" s="53">
        <v>98.803266852367685</v>
      </c>
      <c r="K130" s="53">
        <v>0</v>
      </c>
      <c r="L130" s="53">
        <v>0</v>
      </c>
      <c r="M130" s="53">
        <v>1773518.64</v>
      </c>
      <c r="N130" s="53">
        <v>0</v>
      </c>
      <c r="O130" s="53">
        <v>1773518.64</v>
      </c>
      <c r="P130" s="53">
        <v>0</v>
      </c>
      <c r="Q130" s="53">
        <v>0</v>
      </c>
      <c r="R130" s="53">
        <v>0</v>
      </c>
      <c r="S130" s="3" t="s">
        <v>286</v>
      </c>
      <c r="T130" s="3" t="s">
        <v>57</v>
      </c>
      <c r="U130" s="3" t="s">
        <v>58</v>
      </c>
      <c r="V130" s="3" t="s">
        <v>57</v>
      </c>
      <c r="W130" s="3" t="s">
        <v>33</v>
      </c>
      <c r="X130" s="3" t="s">
        <v>59</v>
      </c>
      <c r="Y130" s="3" t="s">
        <v>35</v>
      </c>
      <c r="Z130" s="54">
        <v>44769</v>
      </c>
      <c r="AA130" s="54">
        <v>45412</v>
      </c>
      <c r="AB130" s="3" t="s">
        <v>36</v>
      </c>
      <c r="AC130" s="53">
        <v>1670000</v>
      </c>
      <c r="AD130" s="3" t="s">
        <v>58</v>
      </c>
      <c r="AE130" s="3" t="s">
        <v>37</v>
      </c>
    </row>
    <row r="131" spans="1:31" x14ac:dyDescent="0.3">
      <c r="A131" s="3" t="s">
        <v>287</v>
      </c>
      <c r="B131" s="3" t="s">
        <v>288</v>
      </c>
      <c r="C131" s="3" t="s">
        <v>1854</v>
      </c>
      <c r="D131" s="53">
        <v>5000000</v>
      </c>
      <c r="E131" s="53">
        <v>5000000</v>
      </c>
      <c r="F131" s="53">
        <v>0</v>
      </c>
      <c r="G131" s="53">
        <v>0</v>
      </c>
      <c r="H131" s="53">
        <v>0</v>
      </c>
      <c r="I131" s="53">
        <v>4918834.79</v>
      </c>
      <c r="J131" s="53">
        <v>98.376695800000007</v>
      </c>
      <c r="K131" s="53">
        <v>0</v>
      </c>
      <c r="L131" s="53">
        <v>0</v>
      </c>
      <c r="M131" s="53">
        <v>4918834.79</v>
      </c>
      <c r="N131" s="53">
        <v>0</v>
      </c>
      <c r="O131" s="53">
        <v>4918834.79</v>
      </c>
      <c r="P131" s="53">
        <v>0</v>
      </c>
      <c r="Q131" s="53">
        <v>0</v>
      </c>
      <c r="R131" s="53">
        <v>0</v>
      </c>
      <c r="S131" s="3" t="s">
        <v>72</v>
      </c>
      <c r="T131" s="3" t="s">
        <v>41</v>
      </c>
      <c r="U131" s="3" t="s">
        <v>42</v>
      </c>
      <c r="V131" s="3" t="s">
        <v>41</v>
      </c>
      <c r="W131" s="3" t="s">
        <v>33</v>
      </c>
      <c r="X131" s="3" t="s">
        <v>43</v>
      </c>
      <c r="Y131" s="3" t="s">
        <v>265</v>
      </c>
      <c r="Z131" s="54">
        <v>44769</v>
      </c>
      <c r="AA131" s="54">
        <v>45382</v>
      </c>
      <c r="AB131" s="3" t="s">
        <v>36</v>
      </c>
      <c r="AC131" s="53">
        <v>5000000</v>
      </c>
      <c r="AD131" s="3" t="s">
        <v>42</v>
      </c>
      <c r="AE131" s="3" t="s">
        <v>37</v>
      </c>
    </row>
    <row r="132" spans="1:31" x14ac:dyDescent="0.3">
      <c r="A132" s="3" t="s">
        <v>289</v>
      </c>
      <c r="B132" s="3" t="s">
        <v>290</v>
      </c>
      <c r="C132" s="3" t="s">
        <v>1853</v>
      </c>
      <c r="D132" s="53">
        <v>2800000</v>
      </c>
      <c r="E132" s="53">
        <v>2800000</v>
      </c>
      <c r="F132" s="53">
        <v>0</v>
      </c>
      <c r="G132" s="53">
        <v>0</v>
      </c>
      <c r="H132" s="53">
        <v>0</v>
      </c>
      <c r="I132" s="53">
        <v>2965803.77</v>
      </c>
      <c r="J132" s="53">
        <v>105.92156321428571</v>
      </c>
      <c r="K132" s="53">
        <v>0</v>
      </c>
      <c r="L132" s="53">
        <v>0</v>
      </c>
      <c r="M132" s="53">
        <v>2965803.77</v>
      </c>
      <c r="N132" s="53">
        <v>0</v>
      </c>
      <c r="O132" s="53">
        <v>2965803.77</v>
      </c>
      <c r="P132" s="53">
        <v>0</v>
      </c>
      <c r="Q132" s="53">
        <v>0</v>
      </c>
      <c r="R132" s="53">
        <v>0</v>
      </c>
      <c r="S132" s="3" t="s">
        <v>30</v>
      </c>
      <c r="T132" s="3" t="s">
        <v>31</v>
      </c>
      <c r="U132" s="3" t="s">
        <v>32</v>
      </c>
      <c r="V132" s="3" t="s">
        <v>31</v>
      </c>
      <c r="W132" s="3" t="s">
        <v>33</v>
      </c>
      <c r="X132" s="3" t="s">
        <v>34</v>
      </c>
      <c r="Y132" s="3" t="s">
        <v>35</v>
      </c>
      <c r="Z132" s="54">
        <v>44768</v>
      </c>
      <c r="AA132" s="54">
        <v>45382</v>
      </c>
      <c r="AB132" s="3" t="s">
        <v>36</v>
      </c>
      <c r="AC132" s="53">
        <v>2800000</v>
      </c>
      <c r="AD132" s="3" t="s">
        <v>32</v>
      </c>
      <c r="AE132" s="3" t="s">
        <v>37</v>
      </c>
    </row>
    <row r="133" spans="1:31" x14ac:dyDescent="0.3">
      <c r="A133" s="3" t="s">
        <v>291</v>
      </c>
      <c r="B133" s="3" t="s">
        <v>292</v>
      </c>
      <c r="C133" s="3" t="s">
        <v>1853</v>
      </c>
      <c r="D133" s="53">
        <v>1700000</v>
      </c>
      <c r="E133" s="53">
        <v>1700000</v>
      </c>
      <c r="F133" s="53">
        <v>0</v>
      </c>
      <c r="G133" s="53">
        <v>0</v>
      </c>
      <c r="H133" s="53">
        <v>0</v>
      </c>
      <c r="I133" s="53">
        <v>1627892</v>
      </c>
      <c r="J133" s="53">
        <v>95.758352941176469</v>
      </c>
      <c r="K133" s="53">
        <v>0</v>
      </c>
      <c r="L133" s="53">
        <v>0</v>
      </c>
      <c r="M133" s="53">
        <v>1627892</v>
      </c>
      <c r="N133" s="53">
        <v>0</v>
      </c>
      <c r="O133" s="53">
        <v>1627892</v>
      </c>
      <c r="P133" s="53">
        <v>0</v>
      </c>
      <c r="Q133" s="53">
        <v>0</v>
      </c>
      <c r="R133" s="53">
        <v>0</v>
      </c>
      <c r="S133" s="3" t="s">
        <v>30</v>
      </c>
      <c r="T133" s="3" t="s">
        <v>31</v>
      </c>
      <c r="U133" s="3" t="s">
        <v>32</v>
      </c>
      <c r="V133" s="3" t="s">
        <v>31</v>
      </c>
      <c r="W133" s="3" t="s">
        <v>33</v>
      </c>
      <c r="X133" s="3" t="s">
        <v>34</v>
      </c>
      <c r="Y133" s="3" t="s">
        <v>35</v>
      </c>
      <c r="Z133" s="54">
        <v>44768</v>
      </c>
      <c r="AA133" s="54">
        <v>45350</v>
      </c>
      <c r="AB133" s="3" t="s">
        <v>36</v>
      </c>
      <c r="AC133" s="53">
        <v>1700000</v>
      </c>
      <c r="AD133" s="3" t="s">
        <v>32</v>
      </c>
      <c r="AE133" s="3" t="s">
        <v>37</v>
      </c>
    </row>
    <row r="134" spans="1:31" x14ac:dyDescent="0.3">
      <c r="A134" s="3" t="s">
        <v>293</v>
      </c>
      <c r="B134" s="3" t="s">
        <v>294</v>
      </c>
      <c r="C134" s="3" t="s">
        <v>1859</v>
      </c>
      <c r="D134" s="53">
        <v>2000000</v>
      </c>
      <c r="E134" s="53">
        <v>2000000</v>
      </c>
      <c r="F134" s="53">
        <v>0</v>
      </c>
      <c r="G134" s="53">
        <v>0</v>
      </c>
      <c r="H134" s="53">
        <v>0</v>
      </c>
      <c r="I134" s="53">
        <v>2184480.15</v>
      </c>
      <c r="J134" s="53">
        <v>109.2240075</v>
      </c>
      <c r="K134" s="53">
        <v>0</v>
      </c>
      <c r="L134" s="53">
        <v>0</v>
      </c>
      <c r="M134" s="53">
        <v>2184480.15</v>
      </c>
      <c r="N134" s="53">
        <v>0</v>
      </c>
      <c r="O134" s="53">
        <v>2184480.15</v>
      </c>
      <c r="P134" s="53">
        <v>0</v>
      </c>
      <c r="Q134" s="53">
        <v>0</v>
      </c>
      <c r="R134" s="53">
        <v>0</v>
      </c>
      <c r="S134" s="3" t="s">
        <v>161</v>
      </c>
      <c r="T134" s="3" t="s">
        <v>162</v>
      </c>
      <c r="U134" s="3" t="s">
        <v>163</v>
      </c>
      <c r="V134" s="3" t="s">
        <v>162</v>
      </c>
      <c r="W134" s="3" t="s">
        <v>33</v>
      </c>
      <c r="X134" s="3" t="s">
        <v>164</v>
      </c>
      <c r="Y134" s="3" t="s">
        <v>35</v>
      </c>
      <c r="Z134" s="54">
        <v>44771</v>
      </c>
      <c r="AA134" s="54">
        <v>45199</v>
      </c>
      <c r="AB134" s="3" t="s">
        <v>36</v>
      </c>
      <c r="AC134" s="53">
        <v>2000000</v>
      </c>
      <c r="AD134" s="3" t="s">
        <v>163</v>
      </c>
      <c r="AE134" s="3" t="s">
        <v>37</v>
      </c>
    </row>
    <row r="135" spans="1:31" x14ac:dyDescent="0.3">
      <c r="A135" s="3" t="s">
        <v>295</v>
      </c>
      <c r="B135" s="3" t="s">
        <v>296</v>
      </c>
      <c r="C135" s="3" t="s">
        <v>1855</v>
      </c>
      <c r="D135" s="53">
        <v>7200000</v>
      </c>
      <c r="E135" s="53">
        <v>7200000</v>
      </c>
      <c r="F135" s="53">
        <v>0</v>
      </c>
      <c r="G135" s="53">
        <v>0</v>
      </c>
      <c r="H135" s="53">
        <v>0</v>
      </c>
      <c r="I135" s="53">
        <v>5676902.3700000001</v>
      </c>
      <c r="J135" s="53">
        <v>78.84586625</v>
      </c>
      <c r="K135" s="53">
        <v>0</v>
      </c>
      <c r="L135" s="53">
        <v>0</v>
      </c>
      <c r="M135" s="53">
        <v>5676902.3700000001</v>
      </c>
      <c r="N135" s="53">
        <v>0</v>
      </c>
      <c r="O135" s="53">
        <v>5676902.3700000001</v>
      </c>
      <c r="P135" s="53">
        <v>0</v>
      </c>
      <c r="Q135" s="53">
        <v>0</v>
      </c>
      <c r="R135" s="53">
        <v>0</v>
      </c>
      <c r="S135" s="3" t="s">
        <v>56</v>
      </c>
      <c r="T135" s="3" t="s">
        <v>57</v>
      </c>
      <c r="U135" s="3" t="s">
        <v>58</v>
      </c>
      <c r="V135" s="3" t="s">
        <v>57</v>
      </c>
      <c r="W135" s="3" t="s">
        <v>33</v>
      </c>
      <c r="X135" s="3" t="s">
        <v>59</v>
      </c>
      <c r="Y135" s="3" t="s">
        <v>35</v>
      </c>
      <c r="Z135" s="54">
        <v>44774</v>
      </c>
      <c r="AA135" s="54">
        <v>45747</v>
      </c>
      <c r="AB135" s="3" t="s">
        <v>36</v>
      </c>
      <c r="AC135" s="53">
        <v>7200000</v>
      </c>
      <c r="AD135" s="3" t="s">
        <v>58</v>
      </c>
      <c r="AE135" s="3" t="s">
        <v>37</v>
      </c>
    </row>
    <row r="136" spans="1:31" x14ac:dyDescent="0.3">
      <c r="A136" s="3" t="s">
        <v>297</v>
      </c>
      <c r="B136" s="3" t="s">
        <v>298</v>
      </c>
      <c r="C136" s="3" t="s">
        <v>1856</v>
      </c>
      <c r="D136" s="53">
        <v>3400000</v>
      </c>
      <c r="E136" s="53">
        <v>3400000</v>
      </c>
      <c r="F136" s="53">
        <v>0</v>
      </c>
      <c r="G136" s="53">
        <v>0</v>
      </c>
      <c r="H136" s="53">
        <v>0</v>
      </c>
      <c r="I136" s="53">
        <v>3561813.09</v>
      </c>
      <c r="J136" s="53">
        <v>104.75920852941177</v>
      </c>
      <c r="K136" s="53">
        <v>0</v>
      </c>
      <c r="L136" s="53">
        <v>0</v>
      </c>
      <c r="M136" s="53">
        <v>3561813.09</v>
      </c>
      <c r="N136" s="53">
        <v>0</v>
      </c>
      <c r="O136" s="53">
        <v>3561813.09</v>
      </c>
      <c r="P136" s="53">
        <v>0</v>
      </c>
      <c r="Q136" s="53">
        <v>0</v>
      </c>
      <c r="R136" s="53">
        <v>0</v>
      </c>
      <c r="S136" s="3" t="s">
        <v>152</v>
      </c>
      <c r="T136" s="3" t="s">
        <v>76</v>
      </c>
      <c r="U136" s="3" t="s">
        <v>77</v>
      </c>
      <c r="V136" s="3" t="s">
        <v>76</v>
      </c>
      <c r="W136" s="3" t="s">
        <v>33</v>
      </c>
      <c r="X136" s="3" t="s">
        <v>78</v>
      </c>
      <c r="Y136" s="3" t="s">
        <v>35</v>
      </c>
      <c r="Z136" s="54">
        <v>44773</v>
      </c>
      <c r="AA136" s="54">
        <v>45291</v>
      </c>
      <c r="AB136" s="3" t="s">
        <v>36</v>
      </c>
      <c r="AC136" s="53">
        <v>3400000</v>
      </c>
      <c r="AD136" s="3" t="s">
        <v>77</v>
      </c>
      <c r="AE136" s="3" t="s">
        <v>37</v>
      </c>
    </row>
    <row r="137" spans="1:31" x14ac:dyDescent="0.3">
      <c r="A137" s="3" t="s">
        <v>299</v>
      </c>
      <c r="B137" s="3" t="s">
        <v>300</v>
      </c>
      <c r="C137" s="3" t="s">
        <v>1855</v>
      </c>
      <c r="D137" s="53">
        <v>1200000</v>
      </c>
      <c r="E137" s="53">
        <v>1200000</v>
      </c>
      <c r="F137" s="53">
        <v>0</v>
      </c>
      <c r="G137" s="53">
        <v>0</v>
      </c>
      <c r="H137" s="53">
        <v>0</v>
      </c>
      <c r="I137" s="53">
        <v>1193816.76</v>
      </c>
      <c r="J137" s="53">
        <v>99.484729999999999</v>
      </c>
      <c r="K137" s="53">
        <v>0</v>
      </c>
      <c r="L137" s="53">
        <v>0</v>
      </c>
      <c r="M137" s="53">
        <v>1193816.76</v>
      </c>
      <c r="N137" s="53">
        <v>0</v>
      </c>
      <c r="O137" s="53">
        <v>1193816.76</v>
      </c>
      <c r="P137" s="53">
        <v>0</v>
      </c>
      <c r="Q137" s="53">
        <v>0</v>
      </c>
      <c r="R137" s="53">
        <v>0</v>
      </c>
      <c r="S137" s="3" t="s">
        <v>286</v>
      </c>
      <c r="T137" s="3" t="s">
        <v>57</v>
      </c>
      <c r="U137" s="3" t="s">
        <v>58</v>
      </c>
      <c r="V137" s="3" t="s">
        <v>57</v>
      </c>
      <c r="W137" s="3" t="s">
        <v>33</v>
      </c>
      <c r="X137" s="3" t="s">
        <v>59</v>
      </c>
      <c r="Y137" s="3" t="s">
        <v>86</v>
      </c>
      <c r="Z137" s="54">
        <v>44774</v>
      </c>
      <c r="AA137" s="54">
        <v>45412</v>
      </c>
      <c r="AB137" s="3" t="s">
        <v>36</v>
      </c>
      <c r="AC137" s="53">
        <v>1200000</v>
      </c>
      <c r="AD137" s="3" t="s">
        <v>58</v>
      </c>
      <c r="AE137" s="3" t="s">
        <v>37</v>
      </c>
    </row>
    <row r="138" spans="1:31" x14ac:dyDescent="0.3">
      <c r="A138" s="3" t="s">
        <v>301</v>
      </c>
      <c r="B138" s="3" t="s">
        <v>302</v>
      </c>
      <c r="C138" s="3" t="s">
        <v>1860</v>
      </c>
      <c r="D138" s="53">
        <v>2400000</v>
      </c>
      <c r="E138" s="53">
        <v>2400000</v>
      </c>
      <c r="F138" s="53">
        <v>0</v>
      </c>
      <c r="G138" s="53">
        <v>0</v>
      </c>
      <c r="H138" s="53">
        <v>0</v>
      </c>
      <c r="I138" s="53">
        <v>2310104.56</v>
      </c>
      <c r="J138" s="53">
        <v>96.254356666666666</v>
      </c>
      <c r="K138" s="53">
        <v>0</v>
      </c>
      <c r="L138" s="53">
        <v>0</v>
      </c>
      <c r="M138" s="53">
        <v>2310104.56</v>
      </c>
      <c r="N138" s="53">
        <v>0</v>
      </c>
      <c r="O138" s="53">
        <v>2310104.56</v>
      </c>
      <c r="P138" s="53">
        <v>0</v>
      </c>
      <c r="Q138" s="53">
        <v>0</v>
      </c>
      <c r="R138" s="53">
        <v>0</v>
      </c>
      <c r="S138" s="3" t="s">
        <v>111</v>
      </c>
      <c r="T138" s="3" t="s">
        <v>112</v>
      </c>
      <c r="U138" s="3" t="s">
        <v>113</v>
      </c>
      <c r="V138" s="3" t="s">
        <v>112</v>
      </c>
      <c r="W138" s="3" t="s">
        <v>33</v>
      </c>
      <c r="X138" s="3" t="s">
        <v>114</v>
      </c>
      <c r="Y138" s="3" t="s">
        <v>35</v>
      </c>
      <c r="Z138" s="54">
        <v>44773</v>
      </c>
      <c r="AA138" s="54">
        <v>45473</v>
      </c>
      <c r="AB138" s="3" t="s">
        <v>36</v>
      </c>
      <c r="AC138" s="53">
        <v>2400000</v>
      </c>
      <c r="AD138" s="3" t="s">
        <v>113</v>
      </c>
      <c r="AE138" s="3" t="s">
        <v>37</v>
      </c>
    </row>
    <row r="139" spans="1:31" x14ac:dyDescent="0.3">
      <c r="A139" s="3" t="s">
        <v>303</v>
      </c>
      <c r="B139" s="3" t="s">
        <v>304</v>
      </c>
      <c r="C139" s="3" t="s">
        <v>1860</v>
      </c>
      <c r="D139" s="53">
        <v>10060000</v>
      </c>
      <c r="E139" s="53">
        <v>10060000</v>
      </c>
      <c r="F139" s="53">
        <v>0</v>
      </c>
      <c r="G139" s="53">
        <v>0</v>
      </c>
      <c r="H139" s="53">
        <v>0</v>
      </c>
      <c r="I139" s="53">
        <v>11056224.76</v>
      </c>
      <c r="J139" s="53">
        <v>109.90283061630218</v>
      </c>
      <c r="K139" s="53">
        <v>0</v>
      </c>
      <c r="L139" s="53">
        <v>0</v>
      </c>
      <c r="M139" s="53">
        <v>11056224.76</v>
      </c>
      <c r="N139" s="53">
        <v>0</v>
      </c>
      <c r="O139" s="53">
        <v>11056224.76</v>
      </c>
      <c r="P139" s="53">
        <v>0</v>
      </c>
      <c r="Q139" s="53">
        <v>0</v>
      </c>
      <c r="R139" s="53">
        <v>0</v>
      </c>
      <c r="S139" s="3" t="s">
        <v>129</v>
      </c>
      <c r="T139" s="3" t="s">
        <v>112</v>
      </c>
      <c r="U139" s="3" t="s">
        <v>113</v>
      </c>
      <c r="V139" s="3" t="s">
        <v>112</v>
      </c>
      <c r="W139" s="3" t="s">
        <v>33</v>
      </c>
      <c r="X139" s="3" t="s">
        <v>114</v>
      </c>
      <c r="Y139" s="3" t="s">
        <v>35</v>
      </c>
      <c r="Z139" s="54">
        <v>44775</v>
      </c>
      <c r="AA139" s="54">
        <v>45382</v>
      </c>
      <c r="AB139" s="3" t="s">
        <v>36</v>
      </c>
      <c r="AC139" s="53">
        <v>10060000</v>
      </c>
      <c r="AD139" s="3" t="s">
        <v>113</v>
      </c>
      <c r="AE139" s="3" t="s">
        <v>37</v>
      </c>
    </row>
    <row r="140" spans="1:31" x14ac:dyDescent="0.3">
      <c r="A140" s="3" t="s">
        <v>305</v>
      </c>
      <c r="B140" s="3" t="s">
        <v>306</v>
      </c>
      <c r="C140" s="3" t="s">
        <v>1858</v>
      </c>
      <c r="D140" s="53">
        <v>10400000</v>
      </c>
      <c r="E140" s="53">
        <v>10400000</v>
      </c>
      <c r="F140" s="53">
        <v>0</v>
      </c>
      <c r="G140" s="53">
        <v>0</v>
      </c>
      <c r="H140" s="53">
        <v>0</v>
      </c>
      <c r="I140" s="53">
        <v>10792519.710000001</v>
      </c>
      <c r="J140" s="53">
        <v>103.77422798076924</v>
      </c>
      <c r="K140" s="53">
        <v>0</v>
      </c>
      <c r="L140" s="53">
        <v>0</v>
      </c>
      <c r="M140" s="53">
        <v>10792519.710000001</v>
      </c>
      <c r="N140" s="53">
        <v>0</v>
      </c>
      <c r="O140" s="53">
        <v>10792519.710000001</v>
      </c>
      <c r="P140" s="53">
        <v>0</v>
      </c>
      <c r="Q140" s="53">
        <v>0</v>
      </c>
      <c r="R140" s="53">
        <v>0</v>
      </c>
      <c r="S140" s="3" t="s">
        <v>50</v>
      </c>
      <c r="T140" s="3" t="s">
        <v>51</v>
      </c>
      <c r="U140" s="3" t="s">
        <v>52</v>
      </c>
      <c r="V140" s="3" t="s">
        <v>51</v>
      </c>
      <c r="W140" s="3" t="s">
        <v>33</v>
      </c>
      <c r="X140" s="3" t="s">
        <v>53</v>
      </c>
      <c r="Y140" s="3" t="s">
        <v>35</v>
      </c>
      <c r="Z140" s="54">
        <v>44772</v>
      </c>
      <c r="AA140" s="54">
        <v>45657</v>
      </c>
      <c r="AB140" s="3" t="s">
        <v>36</v>
      </c>
      <c r="AC140" s="53">
        <v>10400000</v>
      </c>
      <c r="AD140" s="3" t="s">
        <v>52</v>
      </c>
      <c r="AE140" s="3" t="s">
        <v>37</v>
      </c>
    </row>
    <row r="141" spans="1:31" x14ac:dyDescent="0.3">
      <c r="A141" s="3" t="s">
        <v>307</v>
      </c>
      <c r="B141" s="3" t="s">
        <v>308</v>
      </c>
      <c r="C141" s="3" t="s">
        <v>1858</v>
      </c>
      <c r="D141" s="53">
        <v>2400000</v>
      </c>
      <c r="E141" s="53">
        <v>2400000</v>
      </c>
      <c r="F141" s="53">
        <v>0</v>
      </c>
      <c r="G141" s="53">
        <v>0</v>
      </c>
      <c r="H141" s="53">
        <v>0</v>
      </c>
      <c r="I141" s="53">
        <v>2439060.73</v>
      </c>
      <c r="J141" s="53">
        <v>101.62753041666667</v>
      </c>
      <c r="K141" s="53">
        <v>0</v>
      </c>
      <c r="L141" s="53">
        <v>0</v>
      </c>
      <c r="M141" s="53">
        <v>2439060.73</v>
      </c>
      <c r="N141" s="53">
        <v>0</v>
      </c>
      <c r="O141" s="53">
        <v>2439060.73</v>
      </c>
      <c r="P141" s="53">
        <v>0</v>
      </c>
      <c r="Q141" s="53">
        <v>0</v>
      </c>
      <c r="R141" s="53">
        <v>0</v>
      </c>
      <c r="S141" s="3" t="s">
        <v>50</v>
      </c>
      <c r="T141" s="3" t="s">
        <v>51</v>
      </c>
      <c r="U141" s="3" t="s">
        <v>52</v>
      </c>
      <c r="V141" s="3" t="s">
        <v>51</v>
      </c>
      <c r="W141" s="3" t="s">
        <v>33</v>
      </c>
      <c r="X141" s="3" t="s">
        <v>53</v>
      </c>
      <c r="Y141" s="3" t="s">
        <v>35</v>
      </c>
      <c r="Z141" s="54">
        <v>44772</v>
      </c>
      <c r="AA141" s="54">
        <v>45657</v>
      </c>
      <c r="AB141" s="3" t="s">
        <v>36</v>
      </c>
      <c r="AC141" s="53">
        <v>2400000</v>
      </c>
      <c r="AD141" s="3" t="s">
        <v>52</v>
      </c>
      <c r="AE141" s="3" t="s">
        <v>37</v>
      </c>
    </row>
    <row r="142" spans="1:31" x14ac:dyDescent="0.3">
      <c r="A142" s="3" t="s">
        <v>309</v>
      </c>
      <c r="B142" s="3" t="s">
        <v>310</v>
      </c>
      <c r="C142" s="3" t="s">
        <v>1856</v>
      </c>
      <c r="D142" s="53">
        <v>10900000</v>
      </c>
      <c r="E142" s="53">
        <v>10900000</v>
      </c>
      <c r="F142" s="53">
        <v>0</v>
      </c>
      <c r="G142" s="53">
        <v>0</v>
      </c>
      <c r="H142" s="53">
        <v>0</v>
      </c>
      <c r="I142" s="53">
        <v>9819132.5600000005</v>
      </c>
      <c r="J142" s="53">
        <v>90.083784954128447</v>
      </c>
      <c r="K142" s="53">
        <v>0</v>
      </c>
      <c r="L142" s="53">
        <v>0</v>
      </c>
      <c r="M142" s="53">
        <v>9819132.5600000005</v>
      </c>
      <c r="N142" s="53">
        <v>0</v>
      </c>
      <c r="O142" s="53">
        <v>9819132.5600000005</v>
      </c>
      <c r="P142" s="53">
        <v>0</v>
      </c>
      <c r="Q142" s="53">
        <v>0</v>
      </c>
      <c r="R142" s="53">
        <v>0</v>
      </c>
      <c r="S142" s="3" t="s">
        <v>152</v>
      </c>
      <c r="T142" s="3" t="s">
        <v>76</v>
      </c>
      <c r="U142" s="3" t="s">
        <v>77</v>
      </c>
      <c r="V142" s="3" t="s">
        <v>76</v>
      </c>
      <c r="W142" s="3" t="s">
        <v>33</v>
      </c>
      <c r="X142" s="3" t="s">
        <v>78</v>
      </c>
      <c r="Y142" s="3" t="s">
        <v>35</v>
      </c>
      <c r="Z142" s="54">
        <v>44773</v>
      </c>
      <c r="AA142" s="54">
        <v>45107</v>
      </c>
      <c r="AB142" s="3" t="s">
        <v>36</v>
      </c>
      <c r="AC142" s="53">
        <v>10900000</v>
      </c>
      <c r="AD142" s="3" t="s">
        <v>77</v>
      </c>
      <c r="AE142" s="3" t="s">
        <v>37</v>
      </c>
    </row>
    <row r="143" spans="1:31" x14ac:dyDescent="0.3">
      <c r="A143" s="3" t="s">
        <v>311</v>
      </c>
      <c r="B143" s="3" t="s">
        <v>312</v>
      </c>
      <c r="C143" s="3" t="s">
        <v>1859</v>
      </c>
      <c r="D143" s="53">
        <v>2400000</v>
      </c>
      <c r="E143" s="53">
        <v>2400000</v>
      </c>
      <c r="F143" s="53">
        <v>0</v>
      </c>
      <c r="G143" s="53">
        <v>0</v>
      </c>
      <c r="H143" s="53">
        <v>0</v>
      </c>
      <c r="I143" s="53">
        <v>2376150.5699999998</v>
      </c>
      <c r="J143" s="53">
        <v>99.006273749999991</v>
      </c>
      <c r="K143" s="53">
        <v>0</v>
      </c>
      <c r="L143" s="53">
        <v>0</v>
      </c>
      <c r="M143" s="53">
        <v>2376150.5699999998</v>
      </c>
      <c r="N143" s="53">
        <v>0</v>
      </c>
      <c r="O143" s="53">
        <v>2376150.5699999998</v>
      </c>
      <c r="P143" s="53">
        <v>0</v>
      </c>
      <c r="Q143" s="53">
        <v>0</v>
      </c>
      <c r="R143" s="53">
        <v>0</v>
      </c>
      <c r="S143" s="3" t="s">
        <v>161</v>
      </c>
      <c r="T143" s="3" t="s">
        <v>162</v>
      </c>
      <c r="U143" s="3" t="s">
        <v>163</v>
      </c>
      <c r="V143" s="3" t="s">
        <v>162</v>
      </c>
      <c r="W143" s="3" t="s">
        <v>33</v>
      </c>
      <c r="X143" s="3" t="s">
        <v>164</v>
      </c>
      <c r="Y143" s="3" t="s">
        <v>265</v>
      </c>
      <c r="Z143" s="54">
        <v>44781</v>
      </c>
      <c r="AA143" s="54">
        <v>45382</v>
      </c>
      <c r="AB143" s="3" t="s">
        <v>36</v>
      </c>
      <c r="AC143" s="53">
        <v>2400000</v>
      </c>
      <c r="AD143" s="3" t="s">
        <v>163</v>
      </c>
      <c r="AE143" s="3" t="s">
        <v>37</v>
      </c>
    </row>
    <row r="144" spans="1:31" x14ac:dyDescent="0.3">
      <c r="A144" s="3" t="s">
        <v>313</v>
      </c>
      <c r="B144" s="3" t="s">
        <v>314</v>
      </c>
      <c r="C144" s="3" t="s">
        <v>1860</v>
      </c>
      <c r="D144" s="53">
        <v>5000000</v>
      </c>
      <c r="E144" s="53">
        <v>5000000</v>
      </c>
      <c r="F144" s="53">
        <v>0</v>
      </c>
      <c r="G144" s="53">
        <v>0</v>
      </c>
      <c r="H144" s="53">
        <v>0</v>
      </c>
      <c r="I144" s="53">
        <v>4926909.62</v>
      </c>
      <c r="J144" s="53">
        <v>98.5381924</v>
      </c>
      <c r="K144" s="53">
        <v>0</v>
      </c>
      <c r="L144" s="53">
        <v>0</v>
      </c>
      <c r="M144" s="53">
        <v>4926909.62</v>
      </c>
      <c r="N144" s="53">
        <v>0</v>
      </c>
      <c r="O144" s="53">
        <v>4926909.62</v>
      </c>
      <c r="P144" s="53">
        <v>0</v>
      </c>
      <c r="Q144" s="53">
        <v>0</v>
      </c>
      <c r="R144" s="53">
        <v>0</v>
      </c>
      <c r="S144" s="3" t="s">
        <v>129</v>
      </c>
      <c r="T144" s="3" t="s">
        <v>112</v>
      </c>
      <c r="U144" s="3" t="s">
        <v>113</v>
      </c>
      <c r="V144" s="3" t="s">
        <v>112</v>
      </c>
      <c r="W144" s="3" t="s">
        <v>33</v>
      </c>
      <c r="X144" s="3" t="s">
        <v>114</v>
      </c>
      <c r="Y144" s="3" t="s">
        <v>44</v>
      </c>
      <c r="Z144" s="54">
        <v>44775</v>
      </c>
      <c r="AA144" s="54">
        <v>45382</v>
      </c>
      <c r="AB144" s="3" t="s">
        <v>36</v>
      </c>
      <c r="AC144" s="53">
        <v>5000000</v>
      </c>
      <c r="AD144" s="3" t="s">
        <v>113</v>
      </c>
      <c r="AE144" s="3" t="s">
        <v>37</v>
      </c>
    </row>
    <row r="145" spans="1:31" x14ac:dyDescent="0.3">
      <c r="A145" s="3" t="s">
        <v>315</v>
      </c>
      <c r="B145" s="3" t="s">
        <v>316</v>
      </c>
      <c r="C145" s="3" t="s">
        <v>1859</v>
      </c>
      <c r="D145" s="53">
        <v>1000000</v>
      </c>
      <c r="E145" s="53">
        <v>1000000</v>
      </c>
      <c r="F145" s="53">
        <v>0</v>
      </c>
      <c r="G145" s="53">
        <v>0</v>
      </c>
      <c r="H145" s="53">
        <v>0</v>
      </c>
      <c r="I145" s="53">
        <v>862714.74</v>
      </c>
      <c r="J145" s="53">
        <v>86.271473999999998</v>
      </c>
      <c r="K145" s="53">
        <v>0</v>
      </c>
      <c r="L145" s="53">
        <v>0</v>
      </c>
      <c r="M145" s="53">
        <v>862714.74</v>
      </c>
      <c r="N145" s="53">
        <v>0</v>
      </c>
      <c r="O145" s="53">
        <v>862714.74</v>
      </c>
      <c r="P145" s="53">
        <v>0</v>
      </c>
      <c r="Q145" s="53">
        <v>0</v>
      </c>
      <c r="R145" s="53">
        <v>0</v>
      </c>
      <c r="S145" s="3" t="s">
        <v>161</v>
      </c>
      <c r="T145" s="3" t="s">
        <v>162</v>
      </c>
      <c r="U145" s="3" t="s">
        <v>163</v>
      </c>
      <c r="V145" s="3" t="s">
        <v>162</v>
      </c>
      <c r="W145" s="3" t="s">
        <v>33</v>
      </c>
      <c r="X145" s="3" t="s">
        <v>164</v>
      </c>
      <c r="Y145" s="3" t="s">
        <v>317</v>
      </c>
      <c r="Z145" s="54">
        <v>44781</v>
      </c>
      <c r="AA145" s="54">
        <v>45291</v>
      </c>
      <c r="AB145" s="3" t="s">
        <v>36</v>
      </c>
      <c r="AC145" s="53">
        <v>1000000</v>
      </c>
      <c r="AD145" s="3" t="s">
        <v>163</v>
      </c>
      <c r="AE145" s="3" t="s">
        <v>37</v>
      </c>
    </row>
    <row r="146" spans="1:31" x14ac:dyDescent="0.3">
      <c r="A146" s="3" t="s">
        <v>318</v>
      </c>
      <c r="B146" s="3" t="s">
        <v>319</v>
      </c>
      <c r="C146" s="3" t="s">
        <v>1860</v>
      </c>
      <c r="D146" s="53">
        <v>7200000</v>
      </c>
      <c r="E146" s="53">
        <v>7200000</v>
      </c>
      <c r="F146" s="53">
        <v>0</v>
      </c>
      <c r="G146" s="53">
        <v>0</v>
      </c>
      <c r="H146" s="53">
        <v>0</v>
      </c>
      <c r="I146" s="53">
        <v>7605251.54</v>
      </c>
      <c r="J146" s="53">
        <v>105.62849361111111</v>
      </c>
      <c r="K146" s="53">
        <v>0</v>
      </c>
      <c r="L146" s="53">
        <v>0</v>
      </c>
      <c r="M146" s="53">
        <v>7605251.54</v>
      </c>
      <c r="N146" s="53">
        <v>0</v>
      </c>
      <c r="O146" s="53">
        <v>7605251.54</v>
      </c>
      <c r="P146" s="53">
        <v>0</v>
      </c>
      <c r="Q146" s="53">
        <v>0</v>
      </c>
      <c r="R146" s="53">
        <v>0</v>
      </c>
      <c r="S146" s="3" t="s">
        <v>129</v>
      </c>
      <c r="T146" s="3" t="s">
        <v>112</v>
      </c>
      <c r="U146" s="3" t="s">
        <v>113</v>
      </c>
      <c r="V146" s="3" t="s">
        <v>112</v>
      </c>
      <c r="W146" s="3" t="s">
        <v>33</v>
      </c>
      <c r="X146" s="3" t="s">
        <v>114</v>
      </c>
      <c r="Y146" s="3" t="s">
        <v>35</v>
      </c>
      <c r="Z146" s="54">
        <v>44778</v>
      </c>
      <c r="AA146" s="54">
        <v>45382</v>
      </c>
      <c r="AB146" s="3" t="s">
        <v>36</v>
      </c>
      <c r="AC146" s="53">
        <v>7200000</v>
      </c>
      <c r="AD146" s="3" t="s">
        <v>113</v>
      </c>
      <c r="AE146" s="3" t="s">
        <v>37</v>
      </c>
    </row>
    <row r="147" spans="1:31" x14ac:dyDescent="0.3">
      <c r="A147" s="3" t="s">
        <v>320</v>
      </c>
      <c r="B147" s="3" t="s">
        <v>321</v>
      </c>
      <c r="C147" s="3" t="s">
        <v>1860</v>
      </c>
      <c r="D147" s="53">
        <v>2400000</v>
      </c>
      <c r="E147" s="53">
        <v>2400000</v>
      </c>
      <c r="F147" s="53">
        <v>0</v>
      </c>
      <c r="G147" s="53">
        <v>0</v>
      </c>
      <c r="H147" s="53">
        <v>0</v>
      </c>
      <c r="I147" s="53">
        <v>2315453.98</v>
      </c>
      <c r="J147" s="53">
        <v>96.477249166666667</v>
      </c>
      <c r="K147" s="53">
        <v>0</v>
      </c>
      <c r="L147" s="53">
        <v>0</v>
      </c>
      <c r="M147" s="53">
        <v>2315453.98</v>
      </c>
      <c r="N147" s="53">
        <v>0</v>
      </c>
      <c r="O147" s="53">
        <v>2315453.98</v>
      </c>
      <c r="P147" s="53">
        <v>0</v>
      </c>
      <c r="Q147" s="53">
        <v>0</v>
      </c>
      <c r="R147" s="53">
        <v>0</v>
      </c>
      <c r="S147" s="3" t="s">
        <v>111</v>
      </c>
      <c r="T147" s="3" t="s">
        <v>112</v>
      </c>
      <c r="U147" s="3" t="s">
        <v>113</v>
      </c>
      <c r="V147" s="3" t="s">
        <v>112</v>
      </c>
      <c r="W147" s="3" t="s">
        <v>33</v>
      </c>
      <c r="X147" s="3" t="s">
        <v>114</v>
      </c>
      <c r="Y147" s="3" t="s">
        <v>35</v>
      </c>
      <c r="Z147" s="54">
        <v>44778</v>
      </c>
      <c r="AA147" s="54">
        <v>45473</v>
      </c>
      <c r="AB147" s="3" t="s">
        <v>36</v>
      </c>
      <c r="AC147" s="53">
        <v>2400000</v>
      </c>
      <c r="AD147" s="3" t="s">
        <v>113</v>
      </c>
      <c r="AE147" s="3" t="s">
        <v>37</v>
      </c>
    </row>
    <row r="148" spans="1:31" x14ac:dyDescent="0.3">
      <c r="A148" s="3" t="s">
        <v>322</v>
      </c>
      <c r="B148" s="3" t="s">
        <v>323</v>
      </c>
      <c r="C148" s="3" t="s">
        <v>1859</v>
      </c>
      <c r="D148" s="53">
        <v>5000000</v>
      </c>
      <c r="E148" s="53">
        <v>5000000</v>
      </c>
      <c r="F148" s="53">
        <v>0</v>
      </c>
      <c r="G148" s="53">
        <v>0</v>
      </c>
      <c r="H148" s="53">
        <v>0</v>
      </c>
      <c r="I148" s="53">
        <v>4416191.7300000004</v>
      </c>
      <c r="J148" s="53">
        <v>88.323834600000012</v>
      </c>
      <c r="K148" s="53">
        <v>0</v>
      </c>
      <c r="L148" s="53">
        <v>0</v>
      </c>
      <c r="M148" s="53">
        <v>4416191.7300000004</v>
      </c>
      <c r="N148" s="53">
        <v>0</v>
      </c>
      <c r="O148" s="53">
        <v>4416191.7300000004</v>
      </c>
      <c r="P148" s="53">
        <v>0</v>
      </c>
      <c r="Q148" s="53">
        <v>0</v>
      </c>
      <c r="R148" s="53">
        <v>0</v>
      </c>
      <c r="S148" s="3" t="s">
        <v>161</v>
      </c>
      <c r="T148" s="3" t="s">
        <v>162</v>
      </c>
      <c r="U148" s="3" t="s">
        <v>163</v>
      </c>
      <c r="V148" s="3" t="s">
        <v>162</v>
      </c>
      <c r="W148" s="3" t="s">
        <v>33</v>
      </c>
      <c r="X148" s="3" t="s">
        <v>164</v>
      </c>
      <c r="Y148" s="3" t="s">
        <v>83</v>
      </c>
      <c r="Z148" s="54">
        <v>44781</v>
      </c>
      <c r="AA148" s="54">
        <v>45382</v>
      </c>
      <c r="AB148" s="3" t="s">
        <v>36</v>
      </c>
      <c r="AC148" s="53">
        <v>5000000</v>
      </c>
      <c r="AD148" s="3" t="s">
        <v>163</v>
      </c>
      <c r="AE148" s="3" t="s">
        <v>37</v>
      </c>
    </row>
    <row r="149" spans="1:31" x14ac:dyDescent="0.3">
      <c r="A149" s="3" t="s">
        <v>324</v>
      </c>
      <c r="B149" s="3" t="s">
        <v>325</v>
      </c>
      <c r="C149" s="3" t="s">
        <v>1859</v>
      </c>
      <c r="D149" s="53">
        <v>2500000</v>
      </c>
      <c r="E149" s="53">
        <v>2500000</v>
      </c>
      <c r="F149" s="53">
        <v>0</v>
      </c>
      <c r="G149" s="53">
        <v>0</v>
      </c>
      <c r="H149" s="53">
        <v>0</v>
      </c>
      <c r="I149" s="53">
        <v>2410620.81</v>
      </c>
      <c r="J149" s="53">
        <v>96.4248324</v>
      </c>
      <c r="K149" s="53">
        <v>0</v>
      </c>
      <c r="L149" s="53">
        <v>0</v>
      </c>
      <c r="M149" s="53">
        <v>2410620.81</v>
      </c>
      <c r="N149" s="53">
        <v>0</v>
      </c>
      <c r="O149" s="53">
        <v>2410620.81</v>
      </c>
      <c r="P149" s="53">
        <v>0</v>
      </c>
      <c r="Q149" s="53">
        <v>0</v>
      </c>
      <c r="R149" s="53">
        <v>0</v>
      </c>
      <c r="S149" s="3" t="s">
        <v>161</v>
      </c>
      <c r="T149" s="3" t="s">
        <v>162</v>
      </c>
      <c r="U149" s="3" t="s">
        <v>163</v>
      </c>
      <c r="V149" s="3" t="s">
        <v>162</v>
      </c>
      <c r="W149" s="3" t="s">
        <v>33</v>
      </c>
      <c r="X149" s="3" t="s">
        <v>164</v>
      </c>
      <c r="Y149" s="3" t="s">
        <v>35</v>
      </c>
      <c r="Z149" s="54">
        <v>44781</v>
      </c>
      <c r="AA149" s="54">
        <v>45291</v>
      </c>
      <c r="AB149" s="3" t="s">
        <v>36</v>
      </c>
      <c r="AC149" s="53">
        <v>2500000</v>
      </c>
      <c r="AD149" s="3" t="s">
        <v>163</v>
      </c>
      <c r="AE149" s="3" t="s">
        <v>37</v>
      </c>
    </row>
    <row r="150" spans="1:31" x14ac:dyDescent="0.3">
      <c r="A150" s="3" t="s">
        <v>326</v>
      </c>
      <c r="B150" s="3" t="s">
        <v>327</v>
      </c>
      <c r="C150" s="3" t="s">
        <v>1859</v>
      </c>
      <c r="D150" s="53">
        <v>1000000</v>
      </c>
      <c r="E150" s="53">
        <v>1000000</v>
      </c>
      <c r="F150" s="53">
        <v>0</v>
      </c>
      <c r="G150" s="53">
        <v>0</v>
      </c>
      <c r="H150" s="53">
        <v>0</v>
      </c>
      <c r="I150" s="53">
        <v>946734.55</v>
      </c>
      <c r="J150" s="53">
        <v>94.673455000000004</v>
      </c>
      <c r="K150" s="53">
        <v>0</v>
      </c>
      <c r="L150" s="53">
        <v>0</v>
      </c>
      <c r="M150" s="53">
        <v>946734.55</v>
      </c>
      <c r="N150" s="53">
        <v>0</v>
      </c>
      <c r="O150" s="53">
        <v>946734.55</v>
      </c>
      <c r="P150" s="53">
        <v>0</v>
      </c>
      <c r="Q150" s="53">
        <v>0</v>
      </c>
      <c r="R150" s="53">
        <v>0</v>
      </c>
      <c r="S150" s="3" t="s">
        <v>161</v>
      </c>
      <c r="T150" s="3" t="s">
        <v>162</v>
      </c>
      <c r="U150" s="3" t="s">
        <v>163</v>
      </c>
      <c r="V150" s="3" t="s">
        <v>162</v>
      </c>
      <c r="W150" s="3" t="s">
        <v>33</v>
      </c>
      <c r="X150" s="3" t="s">
        <v>164</v>
      </c>
      <c r="Y150" s="3" t="s">
        <v>35</v>
      </c>
      <c r="Z150" s="54">
        <v>44781</v>
      </c>
      <c r="AA150" s="54">
        <v>45291</v>
      </c>
      <c r="AB150" s="3" t="s">
        <v>36</v>
      </c>
      <c r="AC150" s="53">
        <v>1000000</v>
      </c>
      <c r="AD150" s="3" t="s">
        <v>163</v>
      </c>
      <c r="AE150" s="3" t="s">
        <v>37</v>
      </c>
    </row>
    <row r="151" spans="1:31" x14ac:dyDescent="0.3">
      <c r="A151" s="3" t="s">
        <v>328</v>
      </c>
      <c r="B151" s="3" t="s">
        <v>156</v>
      </c>
      <c r="C151" s="3" t="s">
        <v>1857</v>
      </c>
      <c r="D151" s="53">
        <v>4700000</v>
      </c>
      <c r="E151" s="53">
        <v>4700000</v>
      </c>
      <c r="F151" s="53">
        <v>0</v>
      </c>
      <c r="G151" s="53">
        <v>0</v>
      </c>
      <c r="H151" s="53">
        <v>0</v>
      </c>
      <c r="I151" s="53">
        <v>963458.6</v>
      </c>
      <c r="J151" s="53">
        <v>20.49911914893617</v>
      </c>
      <c r="K151" s="53">
        <v>0</v>
      </c>
      <c r="L151" s="53">
        <v>0</v>
      </c>
      <c r="M151" s="53">
        <v>963458.6</v>
      </c>
      <c r="N151" s="53">
        <v>0</v>
      </c>
      <c r="O151" s="53">
        <v>963458.6</v>
      </c>
      <c r="P151" s="53">
        <v>0</v>
      </c>
      <c r="Q151" s="53">
        <v>0</v>
      </c>
      <c r="R151" s="53">
        <v>0</v>
      </c>
      <c r="S151" s="3" t="s">
        <v>208</v>
      </c>
      <c r="T151" s="3" t="s">
        <v>100</v>
      </c>
      <c r="U151" s="3" t="s">
        <v>101</v>
      </c>
      <c r="V151" s="3" t="s">
        <v>100</v>
      </c>
      <c r="W151" s="3" t="s">
        <v>33</v>
      </c>
      <c r="X151" s="3" t="s">
        <v>102</v>
      </c>
      <c r="Y151" s="3" t="s">
        <v>44</v>
      </c>
      <c r="Z151" s="54">
        <v>44783</v>
      </c>
      <c r="AA151" s="54">
        <v>45350</v>
      </c>
      <c r="AB151" s="3" t="s">
        <v>36</v>
      </c>
      <c r="AC151" s="53">
        <v>4700000</v>
      </c>
      <c r="AD151" s="3" t="s">
        <v>101</v>
      </c>
      <c r="AE151" s="3" t="s">
        <v>37</v>
      </c>
    </row>
    <row r="152" spans="1:31" x14ac:dyDescent="0.3">
      <c r="A152" s="3" t="s">
        <v>329</v>
      </c>
      <c r="B152" s="3" t="s">
        <v>330</v>
      </c>
      <c r="C152" s="3" t="s">
        <v>1857</v>
      </c>
      <c r="D152" s="53">
        <v>2500000</v>
      </c>
      <c r="E152" s="53">
        <v>2500000</v>
      </c>
      <c r="F152" s="53">
        <v>0</v>
      </c>
      <c r="G152" s="53">
        <v>0</v>
      </c>
      <c r="H152" s="53">
        <v>0</v>
      </c>
      <c r="I152" s="53">
        <v>2458105.35</v>
      </c>
      <c r="J152" s="53">
        <v>98.324213999999998</v>
      </c>
      <c r="K152" s="53">
        <v>0</v>
      </c>
      <c r="L152" s="53">
        <v>0</v>
      </c>
      <c r="M152" s="53">
        <v>2458105.35</v>
      </c>
      <c r="N152" s="53">
        <v>0</v>
      </c>
      <c r="O152" s="53">
        <v>2458105.35</v>
      </c>
      <c r="P152" s="53">
        <v>0</v>
      </c>
      <c r="Q152" s="53">
        <v>0</v>
      </c>
      <c r="R152" s="53">
        <v>0</v>
      </c>
      <c r="S152" s="3" t="s">
        <v>208</v>
      </c>
      <c r="T152" s="3" t="s">
        <v>100</v>
      </c>
      <c r="U152" s="3" t="s">
        <v>101</v>
      </c>
      <c r="V152" s="3" t="s">
        <v>100</v>
      </c>
      <c r="W152" s="3" t="s">
        <v>33</v>
      </c>
      <c r="X152" s="3" t="s">
        <v>102</v>
      </c>
      <c r="Y152" s="3" t="s">
        <v>35</v>
      </c>
      <c r="Z152" s="54">
        <v>44783</v>
      </c>
      <c r="AA152" s="54">
        <v>45199</v>
      </c>
      <c r="AB152" s="3" t="s">
        <v>36</v>
      </c>
      <c r="AC152" s="53">
        <v>2500000</v>
      </c>
      <c r="AD152" s="3" t="s">
        <v>101</v>
      </c>
      <c r="AE152" s="3" t="s">
        <v>37</v>
      </c>
    </row>
    <row r="153" spans="1:31" x14ac:dyDescent="0.3">
      <c r="A153" s="3" t="s">
        <v>331</v>
      </c>
      <c r="B153" s="3" t="s">
        <v>332</v>
      </c>
      <c r="C153" s="3" t="s">
        <v>1859</v>
      </c>
      <c r="D153" s="53">
        <v>2400000</v>
      </c>
      <c r="E153" s="53">
        <v>2400000</v>
      </c>
      <c r="F153" s="53">
        <v>0</v>
      </c>
      <c r="G153" s="53">
        <v>0</v>
      </c>
      <c r="H153" s="53">
        <v>0</v>
      </c>
      <c r="I153" s="53">
        <v>1983238.16</v>
      </c>
      <c r="J153" s="53">
        <v>82.634923333333333</v>
      </c>
      <c r="K153" s="53">
        <v>0</v>
      </c>
      <c r="L153" s="53">
        <v>0</v>
      </c>
      <c r="M153" s="53">
        <v>1983238.16</v>
      </c>
      <c r="N153" s="53">
        <v>0</v>
      </c>
      <c r="O153" s="53">
        <v>1983238.16</v>
      </c>
      <c r="P153" s="53">
        <v>0</v>
      </c>
      <c r="Q153" s="53">
        <v>0</v>
      </c>
      <c r="R153" s="53">
        <v>0</v>
      </c>
      <c r="S153" s="3" t="s">
        <v>161</v>
      </c>
      <c r="T153" s="3" t="s">
        <v>162</v>
      </c>
      <c r="U153" s="3" t="s">
        <v>163</v>
      </c>
      <c r="V153" s="3" t="s">
        <v>162</v>
      </c>
      <c r="W153" s="3" t="s">
        <v>33</v>
      </c>
      <c r="X153" s="3" t="s">
        <v>164</v>
      </c>
      <c r="Y153" s="3" t="s">
        <v>35</v>
      </c>
      <c r="Z153" s="54">
        <v>44781</v>
      </c>
      <c r="AA153" s="54">
        <v>45291</v>
      </c>
      <c r="AB153" s="3" t="s">
        <v>36</v>
      </c>
      <c r="AC153" s="53">
        <v>2400000</v>
      </c>
      <c r="AD153" s="3" t="s">
        <v>163</v>
      </c>
      <c r="AE153" s="3" t="s">
        <v>37</v>
      </c>
    </row>
    <row r="154" spans="1:31" x14ac:dyDescent="0.3">
      <c r="A154" s="3" t="s">
        <v>333</v>
      </c>
      <c r="B154" s="3" t="s">
        <v>334</v>
      </c>
      <c r="C154" s="3" t="s">
        <v>1853</v>
      </c>
      <c r="D154" s="53">
        <v>2100000</v>
      </c>
      <c r="E154" s="53">
        <v>2100000</v>
      </c>
      <c r="F154" s="53">
        <v>0</v>
      </c>
      <c r="G154" s="53">
        <v>0</v>
      </c>
      <c r="H154" s="53">
        <v>0</v>
      </c>
      <c r="I154" s="53">
        <v>2099018.67</v>
      </c>
      <c r="J154" s="53">
        <v>99.953270000000003</v>
      </c>
      <c r="K154" s="53">
        <v>0</v>
      </c>
      <c r="L154" s="53">
        <v>0</v>
      </c>
      <c r="M154" s="53">
        <v>2099018.67</v>
      </c>
      <c r="N154" s="53">
        <v>0</v>
      </c>
      <c r="O154" s="53">
        <v>2099018.67</v>
      </c>
      <c r="P154" s="53">
        <v>0</v>
      </c>
      <c r="Q154" s="53">
        <v>0</v>
      </c>
      <c r="R154" s="53">
        <v>0</v>
      </c>
      <c r="S154" s="3" t="s">
        <v>30</v>
      </c>
      <c r="T154" s="3" t="s">
        <v>31</v>
      </c>
      <c r="U154" s="3" t="s">
        <v>32</v>
      </c>
      <c r="V154" s="3" t="s">
        <v>31</v>
      </c>
      <c r="W154" s="3" t="s">
        <v>33</v>
      </c>
      <c r="X154" s="3" t="s">
        <v>34</v>
      </c>
      <c r="Y154" s="3" t="s">
        <v>35</v>
      </c>
      <c r="Z154" s="54">
        <v>44789</v>
      </c>
      <c r="AA154" s="54">
        <v>45382</v>
      </c>
      <c r="AB154" s="3" t="s">
        <v>36</v>
      </c>
      <c r="AC154" s="53">
        <v>2100000</v>
      </c>
      <c r="AD154" s="3" t="s">
        <v>32</v>
      </c>
      <c r="AE154" s="3" t="s">
        <v>37</v>
      </c>
    </row>
    <row r="155" spans="1:31" x14ac:dyDescent="0.3">
      <c r="A155" s="3" t="s">
        <v>335</v>
      </c>
      <c r="B155" s="3" t="s">
        <v>336</v>
      </c>
      <c r="C155" s="3" t="s">
        <v>1853</v>
      </c>
      <c r="D155" s="53">
        <v>2600000</v>
      </c>
      <c r="E155" s="53">
        <v>2600000</v>
      </c>
      <c r="F155" s="53">
        <v>0</v>
      </c>
      <c r="G155" s="53">
        <v>0</v>
      </c>
      <c r="H155" s="53">
        <v>0</v>
      </c>
      <c r="I155" s="53">
        <v>2599921.8199999998</v>
      </c>
      <c r="J155" s="53">
        <v>99.996993076923076</v>
      </c>
      <c r="K155" s="53">
        <v>0</v>
      </c>
      <c r="L155" s="53">
        <v>0</v>
      </c>
      <c r="M155" s="53">
        <v>2599921.8199999998</v>
      </c>
      <c r="N155" s="53">
        <v>0</v>
      </c>
      <c r="O155" s="53">
        <v>2599921.8199999998</v>
      </c>
      <c r="P155" s="53">
        <v>0</v>
      </c>
      <c r="Q155" s="53">
        <v>0</v>
      </c>
      <c r="R155" s="53">
        <v>0</v>
      </c>
      <c r="S155" s="3" t="s">
        <v>30</v>
      </c>
      <c r="T155" s="3" t="s">
        <v>31</v>
      </c>
      <c r="U155" s="3" t="s">
        <v>32</v>
      </c>
      <c r="V155" s="3" t="s">
        <v>31</v>
      </c>
      <c r="W155" s="3" t="s">
        <v>33</v>
      </c>
      <c r="X155" s="3" t="s">
        <v>34</v>
      </c>
      <c r="Y155" s="3" t="s">
        <v>35</v>
      </c>
      <c r="Z155" s="54">
        <v>44789</v>
      </c>
      <c r="AA155" s="54">
        <v>45382</v>
      </c>
      <c r="AB155" s="3" t="s">
        <v>36</v>
      </c>
      <c r="AC155" s="53">
        <v>2600000</v>
      </c>
      <c r="AD155" s="3" t="s">
        <v>32</v>
      </c>
      <c r="AE155" s="3" t="s">
        <v>37</v>
      </c>
    </row>
    <row r="156" spans="1:31" x14ac:dyDescent="0.3">
      <c r="A156" s="3" t="s">
        <v>337</v>
      </c>
      <c r="B156" s="3" t="s">
        <v>338</v>
      </c>
      <c r="C156" s="3" t="s">
        <v>1853</v>
      </c>
      <c r="D156" s="53">
        <v>400000</v>
      </c>
      <c r="E156" s="53">
        <v>400000</v>
      </c>
      <c r="F156" s="53">
        <v>0</v>
      </c>
      <c r="G156" s="53">
        <v>0</v>
      </c>
      <c r="H156" s="53">
        <v>0</v>
      </c>
      <c r="I156" s="53">
        <v>355521.03</v>
      </c>
      <c r="J156" s="53">
        <v>88.880257500000013</v>
      </c>
      <c r="K156" s="53">
        <v>0</v>
      </c>
      <c r="L156" s="53">
        <v>0</v>
      </c>
      <c r="M156" s="53">
        <v>355521.03</v>
      </c>
      <c r="N156" s="53">
        <v>0</v>
      </c>
      <c r="O156" s="53">
        <v>355521.03</v>
      </c>
      <c r="P156" s="53">
        <v>0</v>
      </c>
      <c r="Q156" s="53">
        <v>0</v>
      </c>
      <c r="R156" s="53">
        <v>0</v>
      </c>
      <c r="S156" s="3" t="s">
        <v>30</v>
      </c>
      <c r="T156" s="3" t="s">
        <v>31</v>
      </c>
      <c r="U156" s="3" t="s">
        <v>32</v>
      </c>
      <c r="V156" s="3" t="s">
        <v>31</v>
      </c>
      <c r="W156" s="3" t="s">
        <v>33</v>
      </c>
      <c r="X156" s="3" t="s">
        <v>34</v>
      </c>
      <c r="Y156" s="3" t="s">
        <v>35</v>
      </c>
      <c r="Z156" s="54">
        <v>44789</v>
      </c>
      <c r="AA156" s="54">
        <v>45322</v>
      </c>
      <c r="AB156" s="3" t="s">
        <v>36</v>
      </c>
      <c r="AC156" s="53">
        <v>400000</v>
      </c>
      <c r="AD156" s="3" t="s">
        <v>32</v>
      </c>
      <c r="AE156" s="3" t="s">
        <v>37</v>
      </c>
    </row>
    <row r="157" spans="1:31" x14ac:dyDescent="0.3">
      <c r="A157" s="3" t="s">
        <v>339</v>
      </c>
      <c r="B157" s="3" t="s">
        <v>340</v>
      </c>
      <c r="C157" s="3" t="s">
        <v>1853</v>
      </c>
      <c r="D157" s="53">
        <v>640000</v>
      </c>
      <c r="E157" s="53">
        <v>640000</v>
      </c>
      <c r="F157" s="53">
        <v>0</v>
      </c>
      <c r="G157" s="53">
        <v>0</v>
      </c>
      <c r="H157" s="53">
        <v>0</v>
      </c>
      <c r="I157" s="53">
        <v>660328.69999999995</v>
      </c>
      <c r="J157" s="53">
        <v>103.17635937499999</v>
      </c>
      <c r="K157" s="53">
        <v>0</v>
      </c>
      <c r="L157" s="53">
        <v>0</v>
      </c>
      <c r="M157" s="53">
        <v>660328.69999999995</v>
      </c>
      <c r="N157" s="53">
        <v>0</v>
      </c>
      <c r="O157" s="53">
        <v>660328.69999999995</v>
      </c>
      <c r="P157" s="53">
        <v>0</v>
      </c>
      <c r="Q157" s="53">
        <v>0</v>
      </c>
      <c r="R157" s="53">
        <v>0</v>
      </c>
      <c r="S157" s="3" t="s">
        <v>30</v>
      </c>
      <c r="T157" s="3" t="s">
        <v>31</v>
      </c>
      <c r="U157" s="3" t="s">
        <v>32</v>
      </c>
      <c r="V157" s="3" t="s">
        <v>31</v>
      </c>
      <c r="W157" s="3" t="s">
        <v>33</v>
      </c>
      <c r="X157" s="3" t="s">
        <v>34</v>
      </c>
      <c r="Y157" s="3" t="s">
        <v>35</v>
      </c>
      <c r="Z157" s="54">
        <v>44789</v>
      </c>
      <c r="AA157" s="54">
        <v>45322</v>
      </c>
      <c r="AB157" s="3" t="s">
        <v>36</v>
      </c>
      <c r="AC157" s="53">
        <v>640000</v>
      </c>
      <c r="AD157" s="3" t="s">
        <v>32</v>
      </c>
      <c r="AE157" s="3" t="s">
        <v>37</v>
      </c>
    </row>
    <row r="158" spans="1:31" x14ac:dyDescent="0.3">
      <c r="A158" s="3" t="s">
        <v>341</v>
      </c>
      <c r="B158" s="3" t="s">
        <v>342</v>
      </c>
      <c r="C158" s="3" t="s">
        <v>1854</v>
      </c>
      <c r="D158" s="53">
        <v>1000000</v>
      </c>
      <c r="E158" s="53">
        <v>1000000</v>
      </c>
      <c r="F158" s="53">
        <v>0</v>
      </c>
      <c r="G158" s="53">
        <v>0</v>
      </c>
      <c r="H158" s="53">
        <v>0</v>
      </c>
      <c r="I158" s="53">
        <v>705482.84</v>
      </c>
      <c r="J158" s="53">
        <v>70.548283999999995</v>
      </c>
      <c r="K158" s="53">
        <v>0</v>
      </c>
      <c r="L158" s="53">
        <v>0</v>
      </c>
      <c r="M158" s="53">
        <v>705482.84</v>
      </c>
      <c r="N158" s="53">
        <v>0</v>
      </c>
      <c r="O158" s="53">
        <v>705482.84</v>
      </c>
      <c r="P158" s="53">
        <v>0</v>
      </c>
      <c r="Q158" s="53">
        <v>0</v>
      </c>
      <c r="R158" s="53">
        <v>0</v>
      </c>
      <c r="S158" s="3" t="s">
        <v>72</v>
      </c>
      <c r="T158" s="3" t="s">
        <v>41</v>
      </c>
      <c r="U158" s="3" t="s">
        <v>42</v>
      </c>
      <c r="V158" s="3" t="s">
        <v>41</v>
      </c>
      <c r="W158" s="3" t="s">
        <v>33</v>
      </c>
      <c r="X158" s="3" t="s">
        <v>43</v>
      </c>
      <c r="Y158" s="3" t="s">
        <v>35</v>
      </c>
      <c r="Z158" s="54">
        <v>44783</v>
      </c>
      <c r="AA158" s="54">
        <v>45382</v>
      </c>
      <c r="AB158" s="3" t="s">
        <v>36</v>
      </c>
      <c r="AC158" s="53">
        <v>1000000</v>
      </c>
      <c r="AD158" s="3" t="s">
        <v>42</v>
      </c>
      <c r="AE158" s="3" t="s">
        <v>37</v>
      </c>
    </row>
    <row r="159" spans="1:31" x14ac:dyDescent="0.3">
      <c r="A159" s="3" t="s">
        <v>343</v>
      </c>
      <c r="B159" s="3" t="s">
        <v>344</v>
      </c>
      <c r="C159" s="3" t="s">
        <v>1854</v>
      </c>
      <c r="D159" s="53">
        <v>1900000</v>
      </c>
      <c r="E159" s="53">
        <v>1900000</v>
      </c>
      <c r="F159" s="53">
        <v>0</v>
      </c>
      <c r="G159" s="53">
        <v>0</v>
      </c>
      <c r="H159" s="53">
        <v>0</v>
      </c>
      <c r="I159" s="53">
        <v>1483021.43</v>
      </c>
      <c r="J159" s="53">
        <v>78.05375947368421</v>
      </c>
      <c r="K159" s="53">
        <v>0</v>
      </c>
      <c r="L159" s="53">
        <v>0</v>
      </c>
      <c r="M159" s="53">
        <v>1483021.43</v>
      </c>
      <c r="N159" s="53">
        <v>0</v>
      </c>
      <c r="O159" s="53">
        <v>1483021.43</v>
      </c>
      <c r="P159" s="53">
        <v>0</v>
      </c>
      <c r="Q159" s="53">
        <v>0</v>
      </c>
      <c r="R159" s="53">
        <v>0</v>
      </c>
      <c r="S159" s="3" t="s">
        <v>72</v>
      </c>
      <c r="T159" s="3" t="s">
        <v>41</v>
      </c>
      <c r="U159" s="3" t="s">
        <v>42</v>
      </c>
      <c r="V159" s="3" t="s">
        <v>41</v>
      </c>
      <c r="W159" s="3" t="s">
        <v>33</v>
      </c>
      <c r="X159" s="3" t="s">
        <v>43</v>
      </c>
      <c r="Y159" s="3" t="s">
        <v>35</v>
      </c>
      <c r="Z159" s="54">
        <v>44785</v>
      </c>
      <c r="AA159" s="54">
        <v>45382</v>
      </c>
      <c r="AB159" s="3" t="s">
        <v>36</v>
      </c>
      <c r="AC159" s="53">
        <v>1900000</v>
      </c>
      <c r="AD159" s="3" t="s">
        <v>42</v>
      </c>
      <c r="AE159" s="3" t="s">
        <v>37</v>
      </c>
    </row>
    <row r="160" spans="1:31" x14ac:dyDescent="0.3">
      <c r="A160" s="3" t="s">
        <v>345</v>
      </c>
      <c r="B160" s="3" t="s">
        <v>346</v>
      </c>
      <c r="C160" s="3" t="s">
        <v>1856</v>
      </c>
      <c r="D160" s="53">
        <v>3500000</v>
      </c>
      <c r="E160" s="53">
        <v>3500000</v>
      </c>
      <c r="F160" s="53">
        <v>0</v>
      </c>
      <c r="G160" s="53">
        <v>0</v>
      </c>
      <c r="H160" s="53">
        <v>0</v>
      </c>
      <c r="I160" s="53">
        <v>3495158.03</v>
      </c>
      <c r="J160" s="53">
        <v>99.861657999999991</v>
      </c>
      <c r="K160" s="53">
        <v>0</v>
      </c>
      <c r="L160" s="53">
        <v>0</v>
      </c>
      <c r="M160" s="53">
        <v>3495158.03</v>
      </c>
      <c r="N160" s="53">
        <v>0</v>
      </c>
      <c r="O160" s="53">
        <v>3495158.03</v>
      </c>
      <c r="P160" s="53">
        <v>0</v>
      </c>
      <c r="Q160" s="53">
        <v>0</v>
      </c>
      <c r="R160" s="53">
        <v>0</v>
      </c>
      <c r="S160" s="3" t="s">
        <v>152</v>
      </c>
      <c r="T160" s="3" t="s">
        <v>76</v>
      </c>
      <c r="U160" s="3" t="s">
        <v>77</v>
      </c>
      <c r="V160" s="3" t="s">
        <v>76</v>
      </c>
      <c r="W160" s="3" t="s">
        <v>33</v>
      </c>
      <c r="X160" s="3" t="s">
        <v>78</v>
      </c>
      <c r="Y160" s="3" t="s">
        <v>35</v>
      </c>
      <c r="Z160" s="54">
        <v>44784</v>
      </c>
      <c r="AA160" s="54">
        <v>45291</v>
      </c>
      <c r="AB160" s="3" t="s">
        <v>36</v>
      </c>
      <c r="AC160" s="53">
        <v>3500000</v>
      </c>
      <c r="AD160" s="3" t="s">
        <v>77</v>
      </c>
      <c r="AE160" s="3" t="s">
        <v>37</v>
      </c>
    </row>
    <row r="161" spans="1:31" x14ac:dyDescent="0.3">
      <c r="A161" s="3" t="s">
        <v>347</v>
      </c>
      <c r="B161" s="3" t="s">
        <v>348</v>
      </c>
      <c r="C161" s="3" t="s">
        <v>1856</v>
      </c>
      <c r="D161" s="53">
        <v>1600000</v>
      </c>
      <c r="E161" s="53">
        <v>1600000</v>
      </c>
      <c r="F161" s="53">
        <v>0</v>
      </c>
      <c r="G161" s="53">
        <v>0</v>
      </c>
      <c r="H161" s="53">
        <v>0</v>
      </c>
      <c r="I161" s="53">
        <v>1066335.31</v>
      </c>
      <c r="J161" s="53">
        <v>66.64595687500001</v>
      </c>
      <c r="K161" s="53">
        <v>0</v>
      </c>
      <c r="L161" s="53">
        <v>0</v>
      </c>
      <c r="M161" s="53">
        <v>1066335.31</v>
      </c>
      <c r="N161" s="53">
        <v>0</v>
      </c>
      <c r="O161" s="53">
        <v>1066335.31</v>
      </c>
      <c r="P161" s="53">
        <v>0</v>
      </c>
      <c r="Q161" s="53">
        <v>0</v>
      </c>
      <c r="R161" s="53">
        <v>0</v>
      </c>
      <c r="S161" s="3" t="s">
        <v>152</v>
      </c>
      <c r="T161" s="3" t="s">
        <v>76</v>
      </c>
      <c r="U161" s="3" t="s">
        <v>77</v>
      </c>
      <c r="V161" s="3" t="s">
        <v>76</v>
      </c>
      <c r="W161" s="3" t="s">
        <v>33</v>
      </c>
      <c r="X161" s="3" t="s">
        <v>78</v>
      </c>
      <c r="Y161" s="3" t="s">
        <v>35</v>
      </c>
      <c r="Z161" s="54">
        <v>44794</v>
      </c>
      <c r="AA161" s="54">
        <v>45291</v>
      </c>
      <c r="AB161" s="3" t="s">
        <v>36</v>
      </c>
      <c r="AC161" s="53">
        <v>1600000</v>
      </c>
      <c r="AD161" s="3" t="s">
        <v>77</v>
      </c>
      <c r="AE161" s="3" t="s">
        <v>37</v>
      </c>
    </row>
    <row r="162" spans="1:31" x14ac:dyDescent="0.3">
      <c r="A162" s="3" t="s">
        <v>349</v>
      </c>
      <c r="B162" s="3" t="s">
        <v>350</v>
      </c>
      <c r="C162" s="3" t="s">
        <v>1856</v>
      </c>
      <c r="D162" s="53">
        <v>3200000</v>
      </c>
      <c r="E162" s="53">
        <v>3200000</v>
      </c>
      <c r="F162" s="53">
        <v>0</v>
      </c>
      <c r="G162" s="53">
        <v>0</v>
      </c>
      <c r="H162" s="53">
        <v>0</v>
      </c>
      <c r="I162" s="53">
        <v>3392125.34</v>
      </c>
      <c r="J162" s="53">
        <v>106.003916875</v>
      </c>
      <c r="K162" s="53">
        <v>0</v>
      </c>
      <c r="L162" s="53">
        <v>0</v>
      </c>
      <c r="M162" s="53">
        <v>3392125.34</v>
      </c>
      <c r="N162" s="53">
        <v>0</v>
      </c>
      <c r="O162" s="53">
        <v>3392125.34</v>
      </c>
      <c r="P162" s="53">
        <v>0</v>
      </c>
      <c r="Q162" s="53">
        <v>0</v>
      </c>
      <c r="R162" s="53">
        <v>0</v>
      </c>
      <c r="S162" s="3" t="s">
        <v>152</v>
      </c>
      <c r="T162" s="3" t="s">
        <v>76</v>
      </c>
      <c r="U162" s="3" t="s">
        <v>77</v>
      </c>
      <c r="V162" s="3" t="s">
        <v>76</v>
      </c>
      <c r="W162" s="3" t="s">
        <v>33</v>
      </c>
      <c r="X162" s="3" t="s">
        <v>78</v>
      </c>
      <c r="Y162" s="3" t="s">
        <v>35</v>
      </c>
      <c r="Z162" s="54">
        <v>44794</v>
      </c>
      <c r="AA162" s="54">
        <v>45291</v>
      </c>
      <c r="AB162" s="3" t="s">
        <v>36</v>
      </c>
      <c r="AC162" s="53">
        <v>3200000</v>
      </c>
      <c r="AD162" s="3" t="s">
        <v>77</v>
      </c>
      <c r="AE162" s="3" t="s">
        <v>37</v>
      </c>
    </row>
    <row r="163" spans="1:31" x14ac:dyDescent="0.3">
      <c r="A163" s="3" t="s">
        <v>351</v>
      </c>
      <c r="B163" s="3" t="s">
        <v>352</v>
      </c>
      <c r="C163" s="3" t="s">
        <v>1856</v>
      </c>
      <c r="D163" s="53">
        <v>2100000</v>
      </c>
      <c r="E163" s="53">
        <v>2100000</v>
      </c>
      <c r="F163" s="53">
        <v>0</v>
      </c>
      <c r="G163" s="53">
        <v>0</v>
      </c>
      <c r="H163" s="53">
        <v>0</v>
      </c>
      <c r="I163" s="53">
        <v>2070445.09</v>
      </c>
      <c r="J163" s="53">
        <v>98.592623333333336</v>
      </c>
      <c r="K163" s="53">
        <v>0</v>
      </c>
      <c r="L163" s="53">
        <v>0</v>
      </c>
      <c r="M163" s="53">
        <v>2070445.09</v>
      </c>
      <c r="N163" s="53">
        <v>0</v>
      </c>
      <c r="O163" s="53">
        <v>2070445.09</v>
      </c>
      <c r="P163" s="53">
        <v>0</v>
      </c>
      <c r="Q163" s="53">
        <v>0</v>
      </c>
      <c r="R163" s="53">
        <v>0</v>
      </c>
      <c r="S163" s="3" t="s">
        <v>152</v>
      </c>
      <c r="T163" s="3" t="s">
        <v>76</v>
      </c>
      <c r="U163" s="3" t="s">
        <v>77</v>
      </c>
      <c r="V163" s="3" t="s">
        <v>76</v>
      </c>
      <c r="W163" s="3" t="s">
        <v>33</v>
      </c>
      <c r="X163" s="3" t="s">
        <v>78</v>
      </c>
      <c r="Y163" s="3" t="s">
        <v>35</v>
      </c>
      <c r="Z163" s="54">
        <v>44794</v>
      </c>
      <c r="AA163" s="54">
        <v>45291</v>
      </c>
      <c r="AB163" s="3" t="s">
        <v>36</v>
      </c>
      <c r="AC163" s="53">
        <v>2100000</v>
      </c>
      <c r="AD163" s="3" t="s">
        <v>77</v>
      </c>
      <c r="AE163" s="3" t="s">
        <v>37</v>
      </c>
    </row>
    <row r="164" spans="1:31" x14ac:dyDescent="0.3">
      <c r="A164" s="3" t="s">
        <v>353</v>
      </c>
      <c r="B164" s="3" t="s">
        <v>354</v>
      </c>
      <c r="C164" s="3" t="s">
        <v>1856</v>
      </c>
      <c r="D164" s="53">
        <v>1700000</v>
      </c>
      <c r="E164" s="53">
        <v>1700000</v>
      </c>
      <c r="F164" s="53">
        <v>0</v>
      </c>
      <c r="G164" s="53">
        <v>0</v>
      </c>
      <c r="H164" s="53">
        <v>0</v>
      </c>
      <c r="I164" s="53">
        <v>1848587.01</v>
      </c>
      <c r="J164" s="53">
        <v>108.74041235294118</v>
      </c>
      <c r="K164" s="53">
        <v>0</v>
      </c>
      <c r="L164" s="53">
        <v>0</v>
      </c>
      <c r="M164" s="53">
        <v>1848587.01</v>
      </c>
      <c r="N164" s="53">
        <v>0</v>
      </c>
      <c r="O164" s="53">
        <v>1848587.01</v>
      </c>
      <c r="P164" s="53">
        <v>0</v>
      </c>
      <c r="Q164" s="53">
        <v>0</v>
      </c>
      <c r="R164" s="53">
        <v>0</v>
      </c>
      <c r="S164" s="3" t="s">
        <v>152</v>
      </c>
      <c r="T164" s="3" t="s">
        <v>76</v>
      </c>
      <c r="U164" s="3" t="s">
        <v>77</v>
      </c>
      <c r="V164" s="3" t="s">
        <v>76</v>
      </c>
      <c r="W164" s="3" t="s">
        <v>33</v>
      </c>
      <c r="X164" s="3" t="s">
        <v>78</v>
      </c>
      <c r="Y164" s="3" t="s">
        <v>35</v>
      </c>
      <c r="Z164" s="54">
        <v>44794</v>
      </c>
      <c r="AA164" s="54">
        <v>45291</v>
      </c>
      <c r="AB164" s="3" t="s">
        <v>36</v>
      </c>
      <c r="AC164" s="53">
        <v>1700000</v>
      </c>
      <c r="AD164" s="3" t="s">
        <v>77</v>
      </c>
      <c r="AE164" s="3" t="s">
        <v>37</v>
      </c>
    </row>
    <row r="165" spans="1:31" x14ac:dyDescent="0.3">
      <c r="A165" s="3" t="s">
        <v>355</v>
      </c>
      <c r="B165" s="3" t="s">
        <v>356</v>
      </c>
      <c r="C165" s="3" t="s">
        <v>1856</v>
      </c>
      <c r="D165" s="53">
        <v>1800000</v>
      </c>
      <c r="E165" s="53">
        <v>1800000</v>
      </c>
      <c r="F165" s="53">
        <v>0</v>
      </c>
      <c r="G165" s="53">
        <v>0</v>
      </c>
      <c r="H165" s="53">
        <v>0</v>
      </c>
      <c r="I165" s="53">
        <v>1772982.51</v>
      </c>
      <c r="J165" s="53">
        <v>98.499028333333328</v>
      </c>
      <c r="K165" s="53">
        <v>0</v>
      </c>
      <c r="L165" s="53">
        <v>0</v>
      </c>
      <c r="M165" s="53">
        <v>1772982.51</v>
      </c>
      <c r="N165" s="53">
        <v>0</v>
      </c>
      <c r="O165" s="53">
        <v>1772982.51</v>
      </c>
      <c r="P165" s="53">
        <v>0</v>
      </c>
      <c r="Q165" s="53">
        <v>0</v>
      </c>
      <c r="R165" s="53">
        <v>0</v>
      </c>
      <c r="S165" s="3" t="s">
        <v>152</v>
      </c>
      <c r="T165" s="3" t="s">
        <v>76</v>
      </c>
      <c r="U165" s="3" t="s">
        <v>77</v>
      </c>
      <c r="V165" s="3" t="s">
        <v>76</v>
      </c>
      <c r="W165" s="3" t="s">
        <v>33</v>
      </c>
      <c r="X165" s="3" t="s">
        <v>78</v>
      </c>
      <c r="Y165" s="3" t="s">
        <v>35</v>
      </c>
      <c r="Z165" s="54">
        <v>44794</v>
      </c>
      <c r="AA165" s="54">
        <v>45291</v>
      </c>
      <c r="AB165" s="3" t="s">
        <v>36</v>
      </c>
      <c r="AC165" s="53">
        <v>1800000</v>
      </c>
      <c r="AD165" s="3" t="s">
        <v>77</v>
      </c>
      <c r="AE165" s="3" t="s">
        <v>37</v>
      </c>
    </row>
    <row r="166" spans="1:31" x14ac:dyDescent="0.3">
      <c r="A166" s="3" t="s">
        <v>357</v>
      </c>
      <c r="B166" s="3" t="s">
        <v>358</v>
      </c>
      <c r="C166" s="3" t="s">
        <v>1856</v>
      </c>
      <c r="D166" s="53">
        <v>2200000</v>
      </c>
      <c r="E166" s="53">
        <v>2200000</v>
      </c>
      <c r="F166" s="53">
        <v>0</v>
      </c>
      <c r="G166" s="53">
        <v>0</v>
      </c>
      <c r="H166" s="53">
        <v>0</v>
      </c>
      <c r="I166" s="53">
        <v>2333211.64</v>
      </c>
      <c r="J166" s="53">
        <v>106.05507454545454</v>
      </c>
      <c r="K166" s="53">
        <v>0</v>
      </c>
      <c r="L166" s="53">
        <v>0</v>
      </c>
      <c r="M166" s="53">
        <v>2333211.64</v>
      </c>
      <c r="N166" s="53">
        <v>0</v>
      </c>
      <c r="O166" s="53">
        <v>2333211.64</v>
      </c>
      <c r="P166" s="53">
        <v>0</v>
      </c>
      <c r="Q166" s="53">
        <v>0</v>
      </c>
      <c r="R166" s="53">
        <v>0</v>
      </c>
      <c r="S166" s="3" t="s">
        <v>152</v>
      </c>
      <c r="T166" s="3" t="s">
        <v>76</v>
      </c>
      <c r="U166" s="3" t="s">
        <v>77</v>
      </c>
      <c r="V166" s="3" t="s">
        <v>76</v>
      </c>
      <c r="W166" s="3" t="s">
        <v>33</v>
      </c>
      <c r="X166" s="3" t="s">
        <v>78</v>
      </c>
      <c r="Y166" s="3" t="s">
        <v>35</v>
      </c>
      <c r="Z166" s="54">
        <v>44794</v>
      </c>
      <c r="AA166" s="54">
        <v>45291</v>
      </c>
      <c r="AB166" s="3" t="s">
        <v>36</v>
      </c>
      <c r="AC166" s="53">
        <v>2200000</v>
      </c>
      <c r="AD166" s="3" t="s">
        <v>77</v>
      </c>
      <c r="AE166" s="3" t="s">
        <v>37</v>
      </c>
    </row>
    <row r="167" spans="1:31" x14ac:dyDescent="0.3">
      <c r="A167" s="3" t="s">
        <v>359</v>
      </c>
      <c r="B167" s="3" t="s">
        <v>360</v>
      </c>
      <c r="C167" s="3" t="s">
        <v>1856</v>
      </c>
      <c r="D167" s="53">
        <v>2200000</v>
      </c>
      <c r="E167" s="53">
        <v>2200000</v>
      </c>
      <c r="F167" s="53">
        <v>0</v>
      </c>
      <c r="G167" s="53">
        <v>0</v>
      </c>
      <c r="H167" s="53">
        <v>0</v>
      </c>
      <c r="I167" s="53">
        <v>2123776.7599999998</v>
      </c>
      <c r="J167" s="53">
        <v>96.535307272727266</v>
      </c>
      <c r="K167" s="53">
        <v>0</v>
      </c>
      <c r="L167" s="53">
        <v>0</v>
      </c>
      <c r="M167" s="53">
        <v>2123776.7599999998</v>
      </c>
      <c r="N167" s="53">
        <v>0</v>
      </c>
      <c r="O167" s="53">
        <v>2123776.7599999998</v>
      </c>
      <c r="P167" s="53">
        <v>0</v>
      </c>
      <c r="Q167" s="53">
        <v>0</v>
      </c>
      <c r="R167" s="53">
        <v>0</v>
      </c>
      <c r="S167" s="3" t="s">
        <v>152</v>
      </c>
      <c r="T167" s="3" t="s">
        <v>76</v>
      </c>
      <c r="U167" s="3" t="s">
        <v>77</v>
      </c>
      <c r="V167" s="3" t="s">
        <v>76</v>
      </c>
      <c r="W167" s="3" t="s">
        <v>33</v>
      </c>
      <c r="X167" s="3" t="s">
        <v>78</v>
      </c>
      <c r="Y167" s="3" t="s">
        <v>35</v>
      </c>
      <c r="Z167" s="54">
        <v>44794</v>
      </c>
      <c r="AA167" s="54">
        <v>45291</v>
      </c>
      <c r="AB167" s="3" t="s">
        <v>36</v>
      </c>
      <c r="AC167" s="53">
        <v>2200000</v>
      </c>
      <c r="AD167" s="3" t="s">
        <v>77</v>
      </c>
      <c r="AE167" s="3" t="s">
        <v>37</v>
      </c>
    </row>
    <row r="168" spans="1:31" x14ac:dyDescent="0.3">
      <c r="A168" s="3" t="s">
        <v>361</v>
      </c>
      <c r="B168" s="3" t="s">
        <v>362</v>
      </c>
      <c r="C168" s="3" t="s">
        <v>1856</v>
      </c>
      <c r="D168" s="53">
        <v>2300000</v>
      </c>
      <c r="E168" s="53">
        <v>2300000</v>
      </c>
      <c r="F168" s="53">
        <v>0</v>
      </c>
      <c r="G168" s="53">
        <v>0</v>
      </c>
      <c r="H168" s="53">
        <v>0</v>
      </c>
      <c r="I168" s="53">
        <v>2485241.5699999998</v>
      </c>
      <c r="J168" s="53">
        <v>108.05398130434781</v>
      </c>
      <c r="K168" s="53">
        <v>0</v>
      </c>
      <c r="L168" s="53">
        <v>0</v>
      </c>
      <c r="M168" s="53">
        <v>2485241.5699999998</v>
      </c>
      <c r="N168" s="53">
        <v>0</v>
      </c>
      <c r="O168" s="53">
        <v>2485241.5699999998</v>
      </c>
      <c r="P168" s="53">
        <v>0</v>
      </c>
      <c r="Q168" s="53">
        <v>0</v>
      </c>
      <c r="R168" s="53">
        <v>0</v>
      </c>
      <c r="S168" s="3" t="s">
        <v>152</v>
      </c>
      <c r="T168" s="3" t="s">
        <v>76</v>
      </c>
      <c r="U168" s="3" t="s">
        <v>77</v>
      </c>
      <c r="V168" s="3" t="s">
        <v>76</v>
      </c>
      <c r="W168" s="3" t="s">
        <v>33</v>
      </c>
      <c r="X168" s="3" t="s">
        <v>78</v>
      </c>
      <c r="Y168" s="3" t="s">
        <v>35</v>
      </c>
      <c r="Z168" s="54">
        <v>44794</v>
      </c>
      <c r="AA168" s="54">
        <v>45291</v>
      </c>
      <c r="AB168" s="3" t="s">
        <v>36</v>
      </c>
      <c r="AC168" s="53">
        <v>2300000</v>
      </c>
      <c r="AD168" s="3" t="s">
        <v>77</v>
      </c>
      <c r="AE168" s="3" t="s">
        <v>37</v>
      </c>
    </row>
    <row r="169" spans="1:31" x14ac:dyDescent="0.3">
      <c r="A169" s="3" t="s">
        <v>363</v>
      </c>
      <c r="B169" s="3" t="s">
        <v>364</v>
      </c>
      <c r="C169" s="3" t="s">
        <v>1855</v>
      </c>
      <c r="D169" s="53">
        <v>2000000</v>
      </c>
      <c r="E169" s="53">
        <v>2000000</v>
      </c>
      <c r="F169" s="53">
        <v>0</v>
      </c>
      <c r="G169" s="53">
        <v>0</v>
      </c>
      <c r="H169" s="53">
        <v>0</v>
      </c>
      <c r="I169" s="53">
        <v>0</v>
      </c>
      <c r="J169" s="53">
        <v>0</v>
      </c>
      <c r="K169" s="53">
        <v>0</v>
      </c>
      <c r="L169" s="53">
        <v>0</v>
      </c>
      <c r="M169" s="53">
        <v>0</v>
      </c>
      <c r="N169" s="53">
        <v>0</v>
      </c>
      <c r="O169" s="53">
        <v>0</v>
      </c>
      <c r="P169" s="53">
        <v>0</v>
      </c>
      <c r="Q169" s="53">
        <v>0</v>
      </c>
      <c r="R169" s="53">
        <v>0</v>
      </c>
      <c r="S169" s="3" t="s">
        <v>56</v>
      </c>
      <c r="T169" s="3" t="s">
        <v>57</v>
      </c>
      <c r="U169" s="3" t="s">
        <v>58</v>
      </c>
      <c r="V169" s="3" t="s">
        <v>57</v>
      </c>
      <c r="W169" s="3" t="s">
        <v>33</v>
      </c>
      <c r="X169" s="3" t="s">
        <v>59</v>
      </c>
      <c r="Y169" s="3" t="s">
        <v>86</v>
      </c>
      <c r="Z169" s="54">
        <v>44797</v>
      </c>
      <c r="AA169" s="54">
        <v>45808</v>
      </c>
      <c r="AB169" s="3" t="s">
        <v>36</v>
      </c>
      <c r="AC169" s="53">
        <v>2000000</v>
      </c>
      <c r="AD169" s="3" t="s">
        <v>58</v>
      </c>
      <c r="AE169" s="3" t="s">
        <v>37</v>
      </c>
    </row>
    <row r="170" spans="1:31" x14ac:dyDescent="0.3">
      <c r="A170" s="3" t="s">
        <v>365</v>
      </c>
      <c r="B170" s="3" t="s">
        <v>366</v>
      </c>
      <c r="C170" s="3" t="s">
        <v>1860</v>
      </c>
      <c r="D170" s="53">
        <v>2000000</v>
      </c>
      <c r="E170" s="53">
        <v>2000000</v>
      </c>
      <c r="F170" s="53">
        <v>0</v>
      </c>
      <c r="G170" s="53">
        <v>0</v>
      </c>
      <c r="H170" s="53">
        <v>0</v>
      </c>
      <c r="I170" s="53">
        <v>1970828.18</v>
      </c>
      <c r="J170" s="53">
        <v>98.541409000000002</v>
      </c>
      <c r="K170" s="53">
        <v>0</v>
      </c>
      <c r="L170" s="53">
        <v>0</v>
      </c>
      <c r="M170" s="53">
        <v>1970828.18</v>
      </c>
      <c r="N170" s="53">
        <v>0</v>
      </c>
      <c r="O170" s="53">
        <v>1970828.18</v>
      </c>
      <c r="P170" s="53">
        <v>0</v>
      </c>
      <c r="Q170" s="53">
        <v>0</v>
      </c>
      <c r="R170" s="53">
        <v>0</v>
      </c>
      <c r="S170" s="3" t="s">
        <v>111</v>
      </c>
      <c r="T170" s="3" t="s">
        <v>112</v>
      </c>
      <c r="U170" s="3" t="s">
        <v>113</v>
      </c>
      <c r="V170" s="3" t="s">
        <v>112</v>
      </c>
      <c r="W170" s="3" t="s">
        <v>33</v>
      </c>
      <c r="X170" s="3" t="s">
        <v>114</v>
      </c>
      <c r="Y170" s="3" t="s">
        <v>86</v>
      </c>
      <c r="Z170" s="54">
        <v>44798</v>
      </c>
      <c r="AA170" s="54">
        <v>45382</v>
      </c>
      <c r="AB170" s="3" t="s">
        <v>36</v>
      </c>
      <c r="AC170" s="53">
        <v>2000000</v>
      </c>
      <c r="AD170" s="3" t="s">
        <v>113</v>
      </c>
      <c r="AE170" s="3" t="s">
        <v>2231</v>
      </c>
    </row>
    <row r="171" spans="1:31" x14ac:dyDescent="0.3">
      <c r="A171" s="3" t="s">
        <v>367</v>
      </c>
      <c r="B171" s="3" t="s">
        <v>368</v>
      </c>
      <c r="C171" s="3" t="s">
        <v>1860</v>
      </c>
      <c r="D171" s="53">
        <v>2800000</v>
      </c>
      <c r="E171" s="53">
        <v>2800000</v>
      </c>
      <c r="F171" s="53">
        <v>0</v>
      </c>
      <c r="G171" s="53">
        <v>0</v>
      </c>
      <c r="H171" s="53">
        <v>0</v>
      </c>
      <c r="I171" s="53">
        <v>2761747.14</v>
      </c>
      <c r="J171" s="53">
        <v>98.633826428571439</v>
      </c>
      <c r="K171" s="53">
        <v>0</v>
      </c>
      <c r="L171" s="53">
        <v>0</v>
      </c>
      <c r="M171" s="53">
        <v>2761747.14</v>
      </c>
      <c r="N171" s="53">
        <v>0</v>
      </c>
      <c r="O171" s="53">
        <v>2761747.14</v>
      </c>
      <c r="P171" s="53">
        <v>0</v>
      </c>
      <c r="Q171" s="53">
        <v>0</v>
      </c>
      <c r="R171" s="53">
        <v>0</v>
      </c>
      <c r="S171" s="3" t="s">
        <v>111</v>
      </c>
      <c r="T171" s="3" t="s">
        <v>112</v>
      </c>
      <c r="U171" s="3" t="s">
        <v>113</v>
      </c>
      <c r="V171" s="3" t="s">
        <v>112</v>
      </c>
      <c r="W171" s="3" t="s">
        <v>33</v>
      </c>
      <c r="X171" s="3" t="s">
        <v>114</v>
      </c>
      <c r="Y171" s="3" t="s">
        <v>35</v>
      </c>
      <c r="Z171" s="54">
        <v>44798</v>
      </c>
      <c r="AA171" s="54">
        <v>45382</v>
      </c>
      <c r="AB171" s="3" t="s">
        <v>36</v>
      </c>
      <c r="AC171" s="53">
        <v>2800000</v>
      </c>
      <c r="AD171" s="3" t="s">
        <v>113</v>
      </c>
      <c r="AE171" s="3" t="s">
        <v>37</v>
      </c>
    </row>
    <row r="172" spans="1:31" x14ac:dyDescent="0.3">
      <c r="A172" s="3" t="s">
        <v>369</v>
      </c>
      <c r="B172" s="3" t="s">
        <v>370</v>
      </c>
      <c r="C172" s="3" t="s">
        <v>1860</v>
      </c>
      <c r="D172" s="53">
        <v>1300000</v>
      </c>
      <c r="E172" s="53">
        <v>1300000</v>
      </c>
      <c r="F172" s="53">
        <v>0</v>
      </c>
      <c r="G172" s="53">
        <v>0</v>
      </c>
      <c r="H172" s="53">
        <v>0</v>
      </c>
      <c r="I172" s="53">
        <v>1304567.23</v>
      </c>
      <c r="J172" s="53">
        <v>100.35132538461538</v>
      </c>
      <c r="K172" s="53">
        <v>0</v>
      </c>
      <c r="L172" s="53">
        <v>0</v>
      </c>
      <c r="M172" s="53">
        <v>1304567.23</v>
      </c>
      <c r="N172" s="53">
        <v>0</v>
      </c>
      <c r="O172" s="53">
        <v>1304567.23</v>
      </c>
      <c r="P172" s="53">
        <v>0</v>
      </c>
      <c r="Q172" s="53">
        <v>0</v>
      </c>
      <c r="R172" s="53">
        <v>0</v>
      </c>
      <c r="S172" s="3" t="s">
        <v>129</v>
      </c>
      <c r="T172" s="3" t="s">
        <v>112</v>
      </c>
      <c r="U172" s="3" t="s">
        <v>113</v>
      </c>
      <c r="V172" s="3" t="s">
        <v>112</v>
      </c>
      <c r="W172" s="3" t="s">
        <v>33</v>
      </c>
      <c r="X172" s="3" t="s">
        <v>114</v>
      </c>
      <c r="Y172" s="3" t="s">
        <v>35</v>
      </c>
      <c r="Z172" s="54">
        <v>44798</v>
      </c>
      <c r="AA172" s="54">
        <v>45291</v>
      </c>
      <c r="AB172" s="3" t="s">
        <v>36</v>
      </c>
      <c r="AC172" s="53">
        <v>1300000</v>
      </c>
      <c r="AD172" s="3" t="s">
        <v>113</v>
      </c>
      <c r="AE172" s="3" t="s">
        <v>37</v>
      </c>
    </row>
    <row r="173" spans="1:31" x14ac:dyDescent="0.3">
      <c r="A173" s="3" t="s">
        <v>371</v>
      </c>
      <c r="B173" s="3" t="s">
        <v>372</v>
      </c>
      <c r="C173" s="3" t="s">
        <v>1856</v>
      </c>
      <c r="D173" s="53">
        <v>4200000</v>
      </c>
      <c r="E173" s="53">
        <v>4200000</v>
      </c>
      <c r="F173" s="53">
        <v>0</v>
      </c>
      <c r="G173" s="53">
        <v>0</v>
      </c>
      <c r="H173" s="53">
        <v>0</v>
      </c>
      <c r="I173" s="53">
        <v>3748737.81</v>
      </c>
      <c r="J173" s="53">
        <v>89.255662142857148</v>
      </c>
      <c r="K173" s="53">
        <v>0</v>
      </c>
      <c r="L173" s="53">
        <v>0</v>
      </c>
      <c r="M173" s="53">
        <v>3748737.81</v>
      </c>
      <c r="N173" s="53">
        <v>0</v>
      </c>
      <c r="O173" s="53">
        <v>3748737.81</v>
      </c>
      <c r="P173" s="53">
        <v>0</v>
      </c>
      <c r="Q173" s="53">
        <v>0</v>
      </c>
      <c r="R173" s="53">
        <v>0</v>
      </c>
      <c r="S173" s="3" t="s">
        <v>152</v>
      </c>
      <c r="T173" s="3" t="s">
        <v>76</v>
      </c>
      <c r="U173" s="3" t="s">
        <v>77</v>
      </c>
      <c r="V173" s="3" t="s">
        <v>76</v>
      </c>
      <c r="W173" s="3" t="s">
        <v>33</v>
      </c>
      <c r="X173" s="3" t="s">
        <v>78</v>
      </c>
      <c r="Y173" s="3" t="s">
        <v>44</v>
      </c>
      <c r="Z173" s="54">
        <v>44803</v>
      </c>
      <c r="AA173" s="54">
        <v>45382</v>
      </c>
      <c r="AB173" s="3" t="s">
        <v>36</v>
      </c>
      <c r="AC173" s="53">
        <v>4200000</v>
      </c>
      <c r="AD173" s="3" t="s">
        <v>77</v>
      </c>
      <c r="AE173" s="3" t="s">
        <v>37</v>
      </c>
    </row>
    <row r="174" spans="1:31" x14ac:dyDescent="0.3">
      <c r="A174" s="3" t="s">
        <v>373</v>
      </c>
      <c r="B174" s="3" t="s">
        <v>374</v>
      </c>
      <c r="C174" s="3" t="s">
        <v>1858</v>
      </c>
      <c r="D174" s="53">
        <v>1000000</v>
      </c>
      <c r="E174" s="53">
        <v>1000000</v>
      </c>
      <c r="F174" s="53">
        <v>0</v>
      </c>
      <c r="G174" s="53">
        <v>0</v>
      </c>
      <c r="H174" s="53">
        <v>0</v>
      </c>
      <c r="I174" s="53">
        <v>939699.5</v>
      </c>
      <c r="J174" s="53">
        <v>93.969949999999997</v>
      </c>
      <c r="K174" s="53">
        <v>0</v>
      </c>
      <c r="L174" s="53">
        <v>0</v>
      </c>
      <c r="M174" s="53">
        <v>939699.5</v>
      </c>
      <c r="N174" s="53">
        <v>0</v>
      </c>
      <c r="O174" s="53">
        <v>939699.5</v>
      </c>
      <c r="P174" s="53">
        <v>0</v>
      </c>
      <c r="Q174" s="53">
        <v>0</v>
      </c>
      <c r="R174" s="53">
        <v>0</v>
      </c>
      <c r="S174" s="3" t="s">
        <v>50</v>
      </c>
      <c r="T174" s="3" t="s">
        <v>51</v>
      </c>
      <c r="U174" s="3" t="s">
        <v>52</v>
      </c>
      <c r="V174" s="3" t="s">
        <v>51</v>
      </c>
      <c r="W174" s="3" t="s">
        <v>33</v>
      </c>
      <c r="X174" s="3" t="s">
        <v>53</v>
      </c>
      <c r="Y174" s="3" t="s">
        <v>35</v>
      </c>
      <c r="Z174" s="54">
        <v>44797</v>
      </c>
      <c r="AA174" s="54">
        <v>45657</v>
      </c>
      <c r="AB174" s="3" t="s">
        <v>36</v>
      </c>
      <c r="AC174" s="53">
        <v>1000000</v>
      </c>
      <c r="AD174" s="3" t="s">
        <v>52</v>
      </c>
      <c r="AE174" s="3" t="s">
        <v>37</v>
      </c>
    </row>
    <row r="175" spans="1:31" x14ac:dyDescent="0.3">
      <c r="A175" s="3" t="s">
        <v>375</v>
      </c>
      <c r="B175" s="3" t="s">
        <v>376</v>
      </c>
      <c r="C175" s="3" t="s">
        <v>1859</v>
      </c>
      <c r="D175" s="53">
        <v>9000000</v>
      </c>
      <c r="E175" s="53">
        <v>9000000</v>
      </c>
      <c r="F175" s="53">
        <v>0</v>
      </c>
      <c r="G175" s="53">
        <v>0</v>
      </c>
      <c r="H175" s="53">
        <v>0</v>
      </c>
      <c r="I175" s="53">
        <v>9758183.5399999991</v>
      </c>
      <c r="J175" s="53">
        <v>108.42426155555555</v>
      </c>
      <c r="K175" s="53">
        <v>0</v>
      </c>
      <c r="L175" s="53">
        <v>0</v>
      </c>
      <c r="M175" s="53">
        <v>9758183.5399999991</v>
      </c>
      <c r="N175" s="53">
        <v>0</v>
      </c>
      <c r="O175" s="53">
        <v>9758183.5399999991</v>
      </c>
      <c r="P175" s="53">
        <v>0</v>
      </c>
      <c r="Q175" s="53">
        <v>0</v>
      </c>
      <c r="R175" s="53">
        <v>0</v>
      </c>
      <c r="S175" s="3" t="s">
        <v>161</v>
      </c>
      <c r="T175" s="3" t="s">
        <v>162</v>
      </c>
      <c r="U175" s="3" t="s">
        <v>163</v>
      </c>
      <c r="V175" s="3" t="s">
        <v>162</v>
      </c>
      <c r="W175" s="3" t="s">
        <v>33</v>
      </c>
      <c r="X175" s="3" t="s">
        <v>164</v>
      </c>
      <c r="Y175" s="3" t="s">
        <v>35</v>
      </c>
      <c r="Z175" s="54">
        <v>44799</v>
      </c>
      <c r="AA175" s="54">
        <v>45291</v>
      </c>
      <c r="AB175" s="3" t="s">
        <v>36</v>
      </c>
      <c r="AC175" s="53">
        <v>9000000</v>
      </c>
      <c r="AD175" s="3" t="s">
        <v>163</v>
      </c>
      <c r="AE175" s="3" t="s">
        <v>37</v>
      </c>
    </row>
    <row r="176" spans="1:31" x14ac:dyDescent="0.3">
      <c r="A176" s="3" t="s">
        <v>377</v>
      </c>
      <c r="B176" s="3" t="s">
        <v>378</v>
      </c>
      <c r="C176" s="3" t="s">
        <v>1855</v>
      </c>
      <c r="D176" s="53">
        <v>1500000</v>
      </c>
      <c r="E176" s="53">
        <v>1500000</v>
      </c>
      <c r="F176" s="53">
        <v>0</v>
      </c>
      <c r="G176" s="53">
        <v>0</v>
      </c>
      <c r="H176" s="53">
        <v>0</v>
      </c>
      <c r="I176" s="53">
        <v>848076.65</v>
      </c>
      <c r="J176" s="53">
        <v>56.538443333333333</v>
      </c>
      <c r="K176" s="53">
        <v>0</v>
      </c>
      <c r="L176" s="53">
        <v>0</v>
      </c>
      <c r="M176" s="53">
        <v>848076.65</v>
      </c>
      <c r="N176" s="53">
        <v>0</v>
      </c>
      <c r="O176" s="53">
        <v>848076.65</v>
      </c>
      <c r="P176" s="53">
        <v>0</v>
      </c>
      <c r="Q176" s="53">
        <v>0</v>
      </c>
      <c r="R176" s="53">
        <v>0</v>
      </c>
      <c r="S176" s="3" t="s">
        <v>286</v>
      </c>
      <c r="T176" s="3" t="s">
        <v>57</v>
      </c>
      <c r="U176" s="3" t="s">
        <v>58</v>
      </c>
      <c r="V176" s="3" t="s">
        <v>57</v>
      </c>
      <c r="W176" s="3" t="s">
        <v>33</v>
      </c>
      <c r="X176" s="3" t="s">
        <v>59</v>
      </c>
      <c r="Y176" s="3" t="s">
        <v>35</v>
      </c>
      <c r="Z176" s="54">
        <v>44799</v>
      </c>
      <c r="AA176" s="54">
        <v>45503</v>
      </c>
      <c r="AB176" s="3" t="s">
        <v>36</v>
      </c>
      <c r="AC176" s="53">
        <v>1500000</v>
      </c>
      <c r="AD176" s="3" t="s">
        <v>58</v>
      </c>
      <c r="AE176" s="3" t="s">
        <v>37</v>
      </c>
    </row>
    <row r="177" spans="1:31" x14ac:dyDescent="0.3">
      <c r="A177" s="3" t="s">
        <v>900</v>
      </c>
      <c r="B177" s="3" t="s">
        <v>901</v>
      </c>
      <c r="C177" s="3" t="s">
        <v>1858</v>
      </c>
      <c r="D177" s="53">
        <v>1200000</v>
      </c>
      <c r="E177" s="53">
        <v>1200000</v>
      </c>
      <c r="F177" s="53">
        <v>0</v>
      </c>
      <c r="G177" s="53">
        <v>0</v>
      </c>
      <c r="H177" s="53">
        <v>0</v>
      </c>
      <c r="I177" s="53">
        <v>890030.25</v>
      </c>
      <c r="J177" s="53">
        <v>74.169187500000007</v>
      </c>
      <c r="K177" s="53">
        <v>0</v>
      </c>
      <c r="L177" s="53">
        <v>0</v>
      </c>
      <c r="M177" s="53">
        <v>890030.25</v>
      </c>
      <c r="N177" s="53">
        <v>0</v>
      </c>
      <c r="O177" s="53">
        <v>890030.25</v>
      </c>
      <c r="P177" s="53">
        <v>0</v>
      </c>
      <c r="Q177" s="53">
        <v>0</v>
      </c>
      <c r="R177" s="53">
        <v>0</v>
      </c>
      <c r="S177" s="3" t="s">
        <v>50</v>
      </c>
      <c r="T177" s="3" t="s">
        <v>51</v>
      </c>
      <c r="U177" s="3" t="s">
        <v>52</v>
      </c>
      <c r="V177" s="3" t="s">
        <v>51</v>
      </c>
      <c r="W177" s="3" t="s">
        <v>33</v>
      </c>
      <c r="X177" s="3" t="s">
        <v>53</v>
      </c>
      <c r="Y177" s="3" t="s">
        <v>44</v>
      </c>
      <c r="Z177" s="54">
        <v>44801</v>
      </c>
      <c r="AA177" s="54">
        <v>45657</v>
      </c>
      <c r="AB177" s="3" t="s">
        <v>36</v>
      </c>
      <c r="AC177" s="53">
        <v>1200000</v>
      </c>
      <c r="AD177" s="3" t="s">
        <v>52</v>
      </c>
      <c r="AE177" s="3" t="s">
        <v>37</v>
      </c>
    </row>
    <row r="178" spans="1:31" x14ac:dyDescent="0.3">
      <c r="A178" s="3" t="s">
        <v>566</v>
      </c>
      <c r="B178" s="3" t="s">
        <v>567</v>
      </c>
      <c r="C178" s="3" t="s">
        <v>1854</v>
      </c>
      <c r="D178" s="53">
        <v>8300000</v>
      </c>
      <c r="E178" s="53">
        <v>8300000</v>
      </c>
      <c r="F178" s="53">
        <v>0</v>
      </c>
      <c r="G178" s="53">
        <v>0</v>
      </c>
      <c r="H178" s="53">
        <v>0</v>
      </c>
      <c r="I178" s="53">
        <v>9039939.0600000005</v>
      </c>
      <c r="J178" s="53">
        <v>108.91492843373494</v>
      </c>
      <c r="K178" s="53">
        <v>0</v>
      </c>
      <c r="L178" s="53">
        <v>0</v>
      </c>
      <c r="M178" s="53">
        <v>9039939.0600000005</v>
      </c>
      <c r="N178" s="53">
        <v>0</v>
      </c>
      <c r="O178" s="53">
        <v>9039939.0600000005</v>
      </c>
      <c r="P178" s="53">
        <v>0</v>
      </c>
      <c r="Q178" s="53">
        <v>0</v>
      </c>
      <c r="R178" s="53">
        <v>0</v>
      </c>
      <c r="S178" s="3" t="s">
        <v>72</v>
      </c>
      <c r="T178" s="3" t="s">
        <v>41</v>
      </c>
      <c r="U178" s="3" t="s">
        <v>42</v>
      </c>
      <c r="V178" s="3" t="s">
        <v>41</v>
      </c>
      <c r="W178" s="3" t="s">
        <v>33</v>
      </c>
      <c r="X178" s="3" t="s">
        <v>43</v>
      </c>
      <c r="Y178" s="3" t="s">
        <v>35</v>
      </c>
      <c r="Z178" s="54">
        <v>44798</v>
      </c>
      <c r="AA178" s="54">
        <v>45747</v>
      </c>
      <c r="AB178" s="3" t="s">
        <v>36</v>
      </c>
      <c r="AC178" s="53">
        <v>8300000</v>
      </c>
      <c r="AD178" s="3" t="s">
        <v>42</v>
      </c>
      <c r="AE178" s="3" t="s">
        <v>37</v>
      </c>
    </row>
    <row r="179" spans="1:31" x14ac:dyDescent="0.3">
      <c r="A179" s="3" t="s">
        <v>568</v>
      </c>
      <c r="B179" s="3" t="s">
        <v>569</v>
      </c>
      <c r="C179" s="3" t="s">
        <v>1860</v>
      </c>
      <c r="D179" s="53">
        <v>800000</v>
      </c>
      <c r="E179" s="53">
        <v>800000</v>
      </c>
      <c r="F179" s="53">
        <v>0</v>
      </c>
      <c r="G179" s="53">
        <v>0</v>
      </c>
      <c r="H179" s="53">
        <v>0</v>
      </c>
      <c r="I179" s="53">
        <v>572246.32999999996</v>
      </c>
      <c r="J179" s="53">
        <v>71.530791249999993</v>
      </c>
      <c r="K179" s="53">
        <v>0</v>
      </c>
      <c r="L179" s="53">
        <v>0</v>
      </c>
      <c r="M179" s="53">
        <v>572246.32999999996</v>
      </c>
      <c r="N179" s="53">
        <v>0</v>
      </c>
      <c r="O179" s="53">
        <v>572246.32999999996</v>
      </c>
      <c r="P179" s="53">
        <v>0</v>
      </c>
      <c r="Q179" s="53">
        <v>0</v>
      </c>
      <c r="R179" s="53">
        <v>0</v>
      </c>
      <c r="S179" s="3" t="s">
        <v>111</v>
      </c>
      <c r="T179" s="3" t="s">
        <v>112</v>
      </c>
      <c r="U179" s="3" t="s">
        <v>113</v>
      </c>
      <c r="V179" s="3" t="s">
        <v>112</v>
      </c>
      <c r="W179" s="3" t="s">
        <v>33</v>
      </c>
      <c r="X179" s="3" t="s">
        <v>114</v>
      </c>
      <c r="Y179" s="3" t="s">
        <v>35</v>
      </c>
      <c r="Z179" s="54">
        <v>44800</v>
      </c>
      <c r="AA179" s="54">
        <v>45382</v>
      </c>
      <c r="AB179" s="3" t="s">
        <v>36</v>
      </c>
      <c r="AC179" s="53">
        <v>800000</v>
      </c>
      <c r="AD179" s="3" t="s">
        <v>113</v>
      </c>
      <c r="AE179" s="3" t="s">
        <v>37</v>
      </c>
    </row>
    <row r="180" spans="1:31" x14ac:dyDescent="0.3">
      <c r="A180" s="3" t="s">
        <v>570</v>
      </c>
      <c r="B180" s="3" t="s">
        <v>571</v>
      </c>
      <c r="C180" s="3" t="s">
        <v>1860</v>
      </c>
      <c r="D180" s="53">
        <v>850000</v>
      </c>
      <c r="E180" s="53">
        <v>850000</v>
      </c>
      <c r="F180" s="53">
        <v>0</v>
      </c>
      <c r="G180" s="53">
        <v>0</v>
      </c>
      <c r="H180" s="53">
        <v>0</v>
      </c>
      <c r="I180" s="53">
        <v>780853.38</v>
      </c>
      <c r="J180" s="53">
        <v>91.865103529411769</v>
      </c>
      <c r="K180" s="53">
        <v>0</v>
      </c>
      <c r="L180" s="53">
        <v>0</v>
      </c>
      <c r="M180" s="53">
        <v>780853.38</v>
      </c>
      <c r="N180" s="53">
        <v>0</v>
      </c>
      <c r="O180" s="53">
        <v>780853.38</v>
      </c>
      <c r="P180" s="53">
        <v>0</v>
      </c>
      <c r="Q180" s="53">
        <v>0</v>
      </c>
      <c r="R180" s="53">
        <v>0</v>
      </c>
      <c r="S180" s="3" t="s">
        <v>129</v>
      </c>
      <c r="T180" s="3" t="s">
        <v>112</v>
      </c>
      <c r="U180" s="3" t="s">
        <v>113</v>
      </c>
      <c r="V180" s="3" t="s">
        <v>112</v>
      </c>
      <c r="W180" s="3" t="s">
        <v>33</v>
      </c>
      <c r="X180" s="3" t="s">
        <v>114</v>
      </c>
      <c r="Y180" s="3" t="s">
        <v>35</v>
      </c>
      <c r="Z180" s="54">
        <v>44800</v>
      </c>
      <c r="AA180" s="54">
        <v>45290</v>
      </c>
      <c r="AB180" s="3" t="s">
        <v>36</v>
      </c>
      <c r="AC180" s="53">
        <v>850000</v>
      </c>
      <c r="AD180" s="3" t="s">
        <v>113</v>
      </c>
      <c r="AE180" s="3" t="s">
        <v>37</v>
      </c>
    </row>
    <row r="181" spans="1:31" x14ac:dyDescent="0.3">
      <c r="A181" s="3" t="s">
        <v>759</v>
      </c>
      <c r="B181" s="3" t="s">
        <v>760</v>
      </c>
      <c r="C181" s="3" t="s">
        <v>1854</v>
      </c>
      <c r="D181" s="53">
        <v>1100000</v>
      </c>
      <c r="E181" s="53">
        <v>1100000</v>
      </c>
      <c r="F181" s="53">
        <v>0</v>
      </c>
      <c r="G181" s="53">
        <v>0</v>
      </c>
      <c r="H181" s="53">
        <v>0</v>
      </c>
      <c r="I181" s="53">
        <v>1127842.3999999999</v>
      </c>
      <c r="J181" s="53">
        <v>102.53112727272726</v>
      </c>
      <c r="K181" s="53">
        <v>0</v>
      </c>
      <c r="L181" s="53">
        <v>0</v>
      </c>
      <c r="M181" s="53">
        <v>1127842.3999999999</v>
      </c>
      <c r="N181" s="53">
        <v>0</v>
      </c>
      <c r="O181" s="53">
        <v>1127842.3999999999</v>
      </c>
      <c r="P181" s="53">
        <v>0</v>
      </c>
      <c r="Q181" s="53">
        <v>0</v>
      </c>
      <c r="R181" s="53">
        <v>0</v>
      </c>
      <c r="S181" s="3" t="s">
        <v>72</v>
      </c>
      <c r="T181" s="3" t="s">
        <v>41</v>
      </c>
      <c r="U181" s="3" t="s">
        <v>42</v>
      </c>
      <c r="V181" s="3" t="s">
        <v>41</v>
      </c>
      <c r="W181" s="3" t="s">
        <v>33</v>
      </c>
      <c r="X181" s="3" t="s">
        <v>43</v>
      </c>
      <c r="Y181" s="3" t="s">
        <v>35</v>
      </c>
      <c r="Z181" s="54">
        <v>44802</v>
      </c>
      <c r="AA181" s="54">
        <v>45382</v>
      </c>
      <c r="AB181" s="3" t="s">
        <v>36</v>
      </c>
      <c r="AC181" s="53">
        <v>1100000</v>
      </c>
      <c r="AD181" s="3" t="s">
        <v>42</v>
      </c>
      <c r="AE181" s="3" t="s">
        <v>37</v>
      </c>
    </row>
    <row r="182" spans="1:31" x14ac:dyDescent="0.3">
      <c r="A182" s="3" t="s">
        <v>379</v>
      </c>
      <c r="B182" s="3" t="s">
        <v>380</v>
      </c>
      <c r="C182" s="3" t="s">
        <v>1860</v>
      </c>
      <c r="D182" s="53">
        <v>11200000</v>
      </c>
      <c r="E182" s="53">
        <v>11200000</v>
      </c>
      <c r="F182" s="53">
        <v>0</v>
      </c>
      <c r="G182" s="53">
        <v>0</v>
      </c>
      <c r="H182" s="53">
        <v>0</v>
      </c>
      <c r="I182" s="53">
        <v>12134084.970000001</v>
      </c>
      <c r="J182" s="53">
        <v>108.34004437500001</v>
      </c>
      <c r="K182" s="53">
        <v>0</v>
      </c>
      <c r="L182" s="53">
        <v>0</v>
      </c>
      <c r="M182" s="53">
        <v>12134084.970000001</v>
      </c>
      <c r="N182" s="53">
        <v>0</v>
      </c>
      <c r="O182" s="53">
        <v>12134084.970000001</v>
      </c>
      <c r="P182" s="53">
        <v>0</v>
      </c>
      <c r="Q182" s="53">
        <v>0</v>
      </c>
      <c r="R182" s="53">
        <v>0</v>
      </c>
      <c r="S182" s="3" t="s">
        <v>129</v>
      </c>
      <c r="T182" s="3" t="s">
        <v>112</v>
      </c>
      <c r="U182" s="3" t="s">
        <v>113</v>
      </c>
      <c r="V182" s="3" t="s">
        <v>112</v>
      </c>
      <c r="W182" s="3" t="s">
        <v>33</v>
      </c>
      <c r="X182" s="3" t="s">
        <v>114</v>
      </c>
      <c r="Y182" s="3" t="s">
        <v>35</v>
      </c>
      <c r="Z182" s="54">
        <v>44803</v>
      </c>
      <c r="AA182" s="54">
        <v>45291</v>
      </c>
      <c r="AB182" s="3" t="s">
        <v>36</v>
      </c>
      <c r="AC182" s="53">
        <v>11200000</v>
      </c>
      <c r="AD182" s="3" t="s">
        <v>113</v>
      </c>
      <c r="AE182" s="3" t="s">
        <v>37</v>
      </c>
    </row>
    <row r="183" spans="1:31" x14ac:dyDescent="0.3">
      <c r="A183" s="3" t="s">
        <v>572</v>
      </c>
      <c r="B183" s="3" t="s">
        <v>573</v>
      </c>
      <c r="C183" s="3" t="s">
        <v>1853</v>
      </c>
      <c r="D183" s="53">
        <v>2400000</v>
      </c>
      <c r="E183" s="53">
        <v>2400000</v>
      </c>
      <c r="F183" s="53">
        <v>0</v>
      </c>
      <c r="G183" s="53">
        <v>0</v>
      </c>
      <c r="H183" s="53">
        <v>0</v>
      </c>
      <c r="I183" s="53">
        <v>2394008.84</v>
      </c>
      <c r="J183" s="53">
        <v>99.750368333333327</v>
      </c>
      <c r="K183" s="53">
        <v>0</v>
      </c>
      <c r="L183" s="53">
        <v>0</v>
      </c>
      <c r="M183" s="53">
        <v>2394008.84</v>
      </c>
      <c r="N183" s="53">
        <v>0</v>
      </c>
      <c r="O183" s="53">
        <v>2394008.84</v>
      </c>
      <c r="P183" s="53">
        <v>0</v>
      </c>
      <c r="Q183" s="53">
        <v>0</v>
      </c>
      <c r="R183" s="53">
        <v>0</v>
      </c>
      <c r="S183" s="3" t="s">
        <v>30</v>
      </c>
      <c r="T183" s="3" t="s">
        <v>31</v>
      </c>
      <c r="U183" s="3" t="s">
        <v>32</v>
      </c>
      <c r="V183" s="3" t="s">
        <v>31</v>
      </c>
      <c r="W183" s="3" t="s">
        <v>33</v>
      </c>
      <c r="X183" s="3" t="s">
        <v>34</v>
      </c>
      <c r="Y183" s="3" t="s">
        <v>35</v>
      </c>
      <c r="Z183" s="54">
        <v>44804</v>
      </c>
      <c r="AA183" s="54">
        <v>45322</v>
      </c>
      <c r="AB183" s="3" t="s">
        <v>36</v>
      </c>
      <c r="AC183" s="53">
        <v>2400000</v>
      </c>
      <c r="AD183" s="3" t="s">
        <v>32</v>
      </c>
      <c r="AE183" s="3" t="s">
        <v>37</v>
      </c>
    </row>
    <row r="184" spans="1:31" x14ac:dyDescent="0.3">
      <c r="A184" s="3" t="s">
        <v>574</v>
      </c>
      <c r="B184" s="3" t="s">
        <v>575</v>
      </c>
      <c r="C184" s="3" t="s">
        <v>1853</v>
      </c>
      <c r="D184" s="53">
        <v>3400000</v>
      </c>
      <c r="E184" s="53">
        <v>3400000</v>
      </c>
      <c r="F184" s="53">
        <v>0</v>
      </c>
      <c r="G184" s="53">
        <v>0</v>
      </c>
      <c r="H184" s="53">
        <v>0</v>
      </c>
      <c r="I184" s="53">
        <v>3398372.46</v>
      </c>
      <c r="J184" s="53">
        <v>99.952131176470587</v>
      </c>
      <c r="K184" s="53">
        <v>0</v>
      </c>
      <c r="L184" s="53">
        <v>0</v>
      </c>
      <c r="M184" s="53">
        <v>3398372.46</v>
      </c>
      <c r="N184" s="53">
        <v>0</v>
      </c>
      <c r="O184" s="53">
        <v>3398372.46</v>
      </c>
      <c r="P184" s="53">
        <v>0</v>
      </c>
      <c r="Q184" s="53">
        <v>0</v>
      </c>
      <c r="R184" s="53">
        <v>0</v>
      </c>
      <c r="S184" s="3" t="s">
        <v>30</v>
      </c>
      <c r="T184" s="3" t="s">
        <v>31</v>
      </c>
      <c r="U184" s="3" t="s">
        <v>32</v>
      </c>
      <c r="V184" s="3" t="s">
        <v>31</v>
      </c>
      <c r="W184" s="3" t="s">
        <v>33</v>
      </c>
      <c r="X184" s="3" t="s">
        <v>34</v>
      </c>
      <c r="Y184" s="3" t="s">
        <v>35</v>
      </c>
      <c r="Z184" s="54">
        <v>44804</v>
      </c>
      <c r="AA184" s="54">
        <v>45382</v>
      </c>
      <c r="AB184" s="3" t="s">
        <v>36</v>
      </c>
      <c r="AC184" s="53">
        <v>3400000</v>
      </c>
      <c r="AD184" s="3" t="s">
        <v>32</v>
      </c>
      <c r="AE184" s="3" t="s">
        <v>37</v>
      </c>
    </row>
    <row r="185" spans="1:31" x14ac:dyDescent="0.3">
      <c r="A185" s="3" t="s">
        <v>576</v>
      </c>
      <c r="B185" s="3" t="s">
        <v>577</v>
      </c>
      <c r="C185" s="3" t="s">
        <v>1860</v>
      </c>
      <c r="D185" s="53">
        <v>850000</v>
      </c>
      <c r="E185" s="53">
        <v>850000</v>
      </c>
      <c r="F185" s="53">
        <v>0</v>
      </c>
      <c r="G185" s="53">
        <v>0</v>
      </c>
      <c r="H185" s="53">
        <v>0</v>
      </c>
      <c r="I185" s="53">
        <v>865176.16</v>
      </c>
      <c r="J185" s="53">
        <v>101.7854305882353</v>
      </c>
      <c r="K185" s="53">
        <v>0</v>
      </c>
      <c r="L185" s="53">
        <v>0</v>
      </c>
      <c r="M185" s="53">
        <v>865176.16</v>
      </c>
      <c r="N185" s="53">
        <v>0</v>
      </c>
      <c r="O185" s="53">
        <v>865176.16</v>
      </c>
      <c r="P185" s="53">
        <v>0</v>
      </c>
      <c r="Q185" s="53">
        <v>0</v>
      </c>
      <c r="R185" s="53">
        <v>0</v>
      </c>
      <c r="S185" s="3" t="s">
        <v>129</v>
      </c>
      <c r="T185" s="3" t="s">
        <v>112</v>
      </c>
      <c r="U185" s="3" t="s">
        <v>113</v>
      </c>
      <c r="V185" s="3" t="s">
        <v>112</v>
      </c>
      <c r="W185" s="3" t="s">
        <v>33</v>
      </c>
      <c r="X185" s="3" t="s">
        <v>114</v>
      </c>
      <c r="Y185" s="3" t="s">
        <v>35</v>
      </c>
      <c r="Z185" s="54">
        <v>44803</v>
      </c>
      <c r="AA185" s="54">
        <v>45291</v>
      </c>
      <c r="AB185" s="3" t="s">
        <v>36</v>
      </c>
      <c r="AC185" s="53">
        <v>850000</v>
      </c>
      <c r="AD185" s="3" t="s">
        <v>113</v>
      </c>
      <c r="AE185" s="3" t="s">
        <v>37</v>
      </c>
    </row>
    <row r="186" spans="1:31" x14ac:dyDescent="0.3">
      <c r="A186" s="3" t="s">
        <v>381</v>
      </c>
      <c r="B186" s="3" t="s">
        <v>382</v>
      </c>
      <c r="C186" s="3" t="s">
        <v>1860</v>
      </c>
      <c r="D186" s="53">
        <v>2500000</v>
      </c>
      <c r="E186" s="53">
        <v>2500000</v>
      </c>
      <c r="F186" s="53">
        <v>0</v>
      </c>
      <c r="G186" s="53">
        <v>0</v>
      </c>
      <c r="H186" s="53">
        <v>0</v>
      </c>
      <c r="I186" s="53">
        <v>2423433.8199999998</v>
      </c>
      <c r="J186" s="53">
        <v>96.937352799999999</v>
      </c>
      <c r="K186" s="53">
        <v>0</v>
      </c>
      <c r="L186" s="53">
        <v>0</v>
      </c>
      <c r="M186" s="53">
        <v>2423433.8199999998</v>
      </c>
      <c r="N186" s="53">
        <v>0</v>
      </c>
      <c r="O186" s="53">
        <v>2423433.8199999998</v>
      </c>
      <c r="P186" s="53">
        <v>0</v>
      </c>
      <c r="Q186" s="53">
        <v>0</v>
      </c>
      <c r="R186" s="53">
        <v>0</v>
      </c>
      <c r="S186" s="3" t="s">
        <v>129</v>
      </c>
      <c r="T186" s="3" t="s">
        <v>112</v>
      </c>
      <c r="U186" s="3" t="s">
        <v>113</v>
      </c>
      <c r="V186" s="3" t="s">
        <v>112</v>
      </c>
      <c r="W186" s="3" t="s">
        <v>33</v>
      </c>
      <c r="X186" s="3" t="s">
        <v>114</v>
      </c>
      <c r="Y186" s="3" t="s">
        <v>35</v>
      </c>
      <c r="Z186" s="54">
        <v>44803</v>
      </c>
      <c r="AA186" s="54">
        <v>45382</v>
      </c>
      <c r="AB186" s="3" t="s">
        <v>36</v>
      </c>
      <c r="AC186" s="53">
        <v>2500000</v>
      </c>
      <c r="AD186" s="3" t="s">
        <v>113</v>
      </c>
      <c r="AE186" s="3" t="s">
        <v>2231</v>
      </c>
    </row>
    <row r="187" spans="1:31" x14ac:dyDescent="0.3">
      <c r="A187" s="3" t="s">
        <v>383</v>
      </c>
      <c r="B187" s="3" t="s">
        <v>384</v>
      </c>
      <c r="C187" s="3" t="s">
        <v>1860</v>
      </c>
      <c r="D187" s="53">
        <v>1500000</v>
      </c>
      <c r="E187" s="53">
        <v>1500000</v>
      </c>
      <c r="F187" s="53">
        <v>0</v>
      </c>
      <c r="G187" s="53">
        <v>0</v>
      </c>
      <c r="H187" s="53">
        <v>0</v>
      </c>
      <c r="I187" s="53">
        <v>1486208.86</v>
      </c>
      <c r="J187" s="53">
        <v>99.08059066666668</v>
      </c>
      <c r="K187" s="53">
        <v>0</v>
      </c>
      <c r="L187" s="53">
        <v>0</v>
      </c>
      <c r="M187" s="53">
        <v>1486208.86</v>
      </c>
      <c r="N187" s="53">
        <v>0</v>
      </c>
      <c r="O187" s="53">
        <v>1486208.86</v>
      </c>
      <c r="P187" s="53">
        <v>0</v>
      </c>
      <c r="Q187" s="53">
        <v>0</v>
      </c>
      <c r="R187" s="53">
        <v>0</v>
      </c>
      <c r="S187" s="3" t="s">
        <v>129</v>
      </c>
      <c r="T187" s="3" t="s">
        <v>112</v>
      </c>
      <c r="U187" s="3" t="s">
        <v>113</v>
      </c>
      <c r="V187" s="3" t="s">
        <v>112</v>
      </c>
      <c r="W187" s="3" t="s">
        <v>33</v>
      </c>
      <c r="X187" s="3" t="s">
        <v>114</v>
      </c>
      <c r="Y187" s="3" t="s">
        <v>35</v>
      </c>
      <c r="Z187" s="54">
        <v>44803</v>
      </c>
      <c r="AA187" s="54">
        <v>45382</v>
      </c>
      <c r="AB187" s="3" t="s">
        <v>36</v>
      </c>
      <c r="AC187" s="53">
        <v>1500000</v>
      </c>
      <c r="AD187" s="3" t="s">
        <v>113</v>
      </c>
      <c r="AE187" s="3" t="s">
        <v>37</v>
      </c>
    </row>
    <row r="188" spans="1:31" x14ac:dyDescent="0.3">
      <c r="A188" s="3" t="s">
        <v>761</v>
      </c>
      <c r="B188" s="3" t="s">
        <v>762</v>
      </c>
      <c r="C188" s="3" t="s">
        <v>1854</v>
      </c>
      <c r="D188" s="53">
        <v>800000</v>
      </c>
      <c r="E188" s="53">
        <v>800000</v>
      </c>
      <c r="F188" s="53">
        <v>0</v>
      </c>
      <c r="G188" s="53">
        <v>0</v>
      </c>
      <c r="H188" s="53">
        <v>0</v>
      </c>
      <c r="I188" s="53">
        <v>775341.48</v>
      </c>
      <c r="J188" s="53">
        <v>96.917684999999992</v>
      </c>
      <c r="K188" s="53">
        <v>0</v>
      </c>
      <c r="L188" s="53">
        <v>0</v>
      </c>
      <c r="M188" s="53">
        <v>775341.48</v>
      </c>
      <c r="N188" s="53">
        <v>0</v>
      </c>
      <c r="O188" s="53">
        <v>775341.48</v>
      </c>
      <c r="P188" s="53">
        <v>0</v>
      </c>
      <c r="Q188" s="53">
        <v>0</v>
      </c>
      <c r="R188" s="53">
        <v>0</v>
      </c>
      <c r="S188" s="3" t="s">
        <v>72</v>
      </c>
      <c r="T188" s="3" t="s">
        <v>41</v>
      </c>
      <c r="U188" s="3" t="s">
        <v>42</v>
      </c>
      <c r="V188" s="3" t="s">
        <v>41</v>
      </c>
      <c r="W188" s="3" t="s">
        <v>33</v>
      </c>
      <c r="X188" s="3" t="s">
        <v>43</v>
      </c>
      <c r="Y188" s="3" t="s">
        <v>35</v>
      </c>
      <c r="Z188" s="54">
        <v>44805</v>
      </c>
      <c r="AA188" s="54">
        <v>45382</v>
      </c>
      <c r="AB188" s="3" t="s">
        <v>36</v>
      </c>
      <c r="AC188" s="53">
        <v>800000</v>
      </c>
      <c r="AD188" s="3" t="s">
        <v>42</v>
      </c>
      <c r="AE188" s="3" t="s">
        <v>37</v>
      </c>
    </row>
    <row r="189" spans="1:31" x14ac:dyDescent="0.3">
      <c r="A189" s="3" t="s">
        <v>578</v>
      </c>
      <c r="B189" s="3" t="s">
        <v>579</v>
      </c>
      <c r="C189" s="3" t="s">
        <v>1858</v>
      </c>
      <c r="D189" s="53">
        <v>1700000</v>
      </c>
      <c r="E189" s="53">
        <v>1700000</v>
      </c>
      <c r="F189" s="53">
        <v>0</v>
      </c>
      <c r="G189" s="53">
        <v>0</v>
      </c>
      <c r="H189" s="53">
        <v>0</v>
      </c>
      <c r="I189" s="53">
        <v>1682073.47</v>
      </c>
      <c r="J189" s="53">
        <v>98.94549823529411</v>
      </c>
      <c r="K189" s="53">
        <v>0</v>
      </c>
      <c r="L189" s="53">
        <v>0</v>
      </c>
      <c r="M189" s="53">
        <v>1682073.47</v>
      </c>
      <c r="N189" s="53">
        <v>0</v>
      </c>
      <c r="O189" s="53">
        <v>1682073.47</v>
      </c>
      <c r="P189" s="53">
        <v>0</v>
      </c>
      <c r="Q189" s="53">
        <v>0</v>
      </c>
      <c r="R189" s="53">
        <v>0</v>
      </c>
      <c r="S189" s="3" t="s">
        <v>50</v>
      </c>
      <c r="T189" s="3" t="s">
        <v>51</v>
      </c>
      <c r="U189" s="3" t="s">
        <v>52</v>
      </c>
      <c r="V189" s="3" t="s">
        <v>51</v>
      </c>
      <c r="W189" s="3" t="s">
        <v>33</v>
      </c>
      <c r="X189" s="3" t="s">
        <v>53</v>
      </c>
      <c r="Y189" s="3" t="s">
        <v>35</v>
      </c>
      <c r="Z189" s="54">
        <v>44805</v>
      </c>
      <c r="AA189" s="54">
        <v>45657</v>
      </c>
      <c r="AB189" s="3" t="s">
        <v>36</v>
      </c>
      <c r="AC189" s="53">
        <v>1700000</v>
      </c>
      <c r="AD189" s="3" t="s">
        <v>52</v>
      </c>
      <c r="AE189" s="3" t="s">
        <v>37</v>
      </c>
    </row>
    <row r="190" spans="1:31" x14ac:dyDescent="0.3">
      <c r="A190" s="3" t="s">
        <v>580</v>
      </c>
      <c r="B190" s="3" t="s">
        <v>581</v>
      </c>
      <c r="C190" s="3" t="s">
        <v>1858</v>
      </c>
      <c r="D190" s="53">
        <v>2000000</v>
      </c>
      <c r="E190" s="53">
        <v>2000000</v>
      </c>
      <c r="F190" s="53">
        <v>0</v>
      </c>
      <c r="G190" s="53">
        <v>0</v>
      </c>
      <c r="H190" s="53">
        <v>0</v>
      </c>
      <c r="I190" s="53">
        <v>1366117.92</v>
      </c>
      <c r="J190" s="53">
        <v>68.30589599999999</v>
      </c>
      <c r="K190" s="53">
        <v>0</v>
      </c>
      <c r="L190" s="53">
        <v>0</v>
      </c>
      <c r="M190" s="53">
        <v>1366117.92</v>
      </c>
      <c r="N190" s="53">
        <v>0</v>
      </c>
      <c r="O190" s="53">
        <v>1366117.92</v>
      </c>
      <c r="P190" s="53">
        <v>0</v>
      </c>
      <c r="Q190" s="53">
        <v>0</v>
      </c>
      <c r="R190" s="53">
        <v>0</v>
      </c>
      <c r="S190" s="3" t="s">
        <v>50</v>
      </c>
      <c r="T190" s="3" t="s">
        <v>51</v>
      </c>
      <c r="U190" s="3" t="s">
        <v>52</v>
      </c>
      <c r="V190" s="3" t="s">
        <v>51</v>
      </c>
      <c r="W190" s="3" t="s">
        <v>33</v>
      </c>
      <c r="X190" s="3" t="s">
        <v>53</v>
      </c>
      <c r="Y190" s="3" t="s">
        <v>35</v>
      </c>
      <c r="Z190" s="54">
        <v>44805</v>
      </c>
      <c r="AA190" s="54">
        <v>45657</v>
      </c>
      <c r="AB190" s="3" t="s">
        <v>36</v>
      </c>
      <c r="AC190" s="53">
        <v>2000000</v>
      </c>
      <c r="AD190" s="3" t="s">
        <v>52</v>
      </c>
      <c r="AE190" s="3" t="s">
        <v>37</v>
      </c>
    </row>
    <row r="191" spans="1:31" x14ac:dyDescent="0.3">
      <c r="A191" s="3" t="s">
        <v>582</v>
      </c>
      <c r="B191" s="3" t="s">
        <v>583</v>
      </c>
      <c r="C191" s="3" t="s">
        <v>1860</v>
      </c>
      <c r="D191" s="53">
        <v>700000</v>
      </c>
      <c r="E191" s="53">
        <v>700000</v>
      </c>
      <c r="F191" s="53">
        <v>0</v>
      </c>
      <c r="G191" s="53">
        <v>0</v>
      </c>
      <c r="H191" s="53">
        <v>0</v>
      </c>
      <c r="I191" s="53">
        <v>698378.83</v>
      </c>
      <c r="J191" s="53">
        <v>99.768404285714283</v>
      </c>
      <c r="K191" s="53">
        <v>0</v>
      </c>
      <c r="L191" s="53">
        <v>0</v>
      </c>
      <c r="M191" s="53">
        <v>698378.83</v>
      </c>
      <c r="N191" s="53">
        <v>0</v>
      </c>
      <c r="O191" s="53">
        <v>698378.83</v>
      </c>
      <c r="P191" s="53">
        <v>0</v>
      </c>
      <c r="Q191" s="53">
        <v>0</v>
      </c>
      <c r="R191" s="53">
        <v>0</v>
      </c>
      <c r="S191" s="3" t="s">
        <v>129</v>
      </c>
      <c r="T191" s="3" t="s">
        <v>112</v>
      </c>
      <c r="U191" s="3" t="s">
        <v>113</v>
      </c>
      <c r="V191" s="3" t="s">
        <v>112</v>
      </c>
      <c r="W191" s="3" t="s">
        <v>33</v>
      </c>
      <c r="X191" s="3" t="s">
        <v>114</v>
      </c>
      <c r="Y191" s="3" t="s">
        <v>35</v>
      </c>
      <c r="Z191" s="54">
        <v>44825</v>
      </c>
      <c r="AA191" s="54">
        <v>45381</v>
      </c>
      <c r="AB191" s="3" t="s">
        <v>36</v>
      </c>
      <c r="AC191" s="53">
        <v>700000</v>
      </c>
      <c r="AD191" s="3" t="s">
        <v>113</v>
      </c>
      <c r="AE191" s="3" t="s">
        <v>37</v>
      </c>
    </row>
    <row r="192" spans="1:31" x14ac:dyDescent="0.3">
      <c r="A192" s="3" t="s">
        <v>763</v>
      </c>
      <c r="B192" s="3" t="s">
        <v>764</v>
      </c>
      <c r="C192" s="3" t="s">
        <v>1854</v>
      </c>
      <c r="D192" s="53">
        <v>900000</v>
      </c>
      <c r="E192" s="53">
        <v>900000</v>
      </c>
      <c r="F192" s="53">
        <v>0</v>
      </c>
      <c r="G192" s="53">
        <v>0</v>
      </c>
      <c r="H192" s="53">
        <v>0</v>
      </c>
      <c r="I192" s="53">
        <v>369571.55</v>
      </c>
      <c r="J192" s="53">
        <v>41.063505555555551</v>
      </c>
      <c r="K192" s="53">
        <v>0</v>
      </c>
      <c r="L192" s="53">
        <v>0</v>
      </c>
      <c r="M192" s="53">
        <v>369571.55</v>
      </c>
      <c r="N192" s="53">
        <v>0</v>
      </c>
      <c r="O192" s="53">
        <v>369571.55</v>
      </c>
      <c r="P192" s="53">
        <v>0</v>
      </c>
      <c r="Q192" s="53">
        <v>0</v>
      </c>
      <c r="R192" s="53">
        <v>0</v>
      </c>
      <c r="S192" s="3" t="s">
        <v>72</v>
      </c>
      <c r="T192" s="3" t="s">
        <v>41</v>
      </c>
      <c r="U192" s="3" t="s">
        <v>42</v>
      </c>
      <c r="V192" s="3" t="s">
        <v>41</v>
      </c>
      <c r="W192" s="3" t="s">
        <v>33</v>
      </c>
      <c r="X192" s="3" t="s">
        <v>43</v>
      </c>
      <c r="Y192" s="3" t="s">
        <v>44</v>
      </c>
      <c r="Z192" s="54">
        <v>44814</v>
      </c>
      <c r="AA192" s="54">
        <v>45473</v>
      </c>
      <c r="AB192" s="3" t="s">
        <v>36</v>
      </c>
      <c r="AC192" s="53">
        <v>900000</v>
      </c>
      <c r="AD192" s="3" t="s">
        <v>42</v>
      </c>
      <c r="AE192" s="3" t="s">
        <v>37</v>
      </c>
    </row>
    <row r="193" spans="1:31" x14ac:dyDescent="0.3">
      <c r="A193" s="3" t="s">
        <v>765</v>
      </c>
      <c r="B193" s="3" t="s">
        <v>766</v>
      </c>
      <c r="C193" s="3" t="s">
        <v>1855</v>
      </c>
      <c r="D193" s="53">
        <v>1200000</v>
      </c>
      <c r="E193" s="53">
        <v>1200000</v>
      </c>
      <c r="F193" s="53">
        <v>0</v>
      </c>
      <c r="G193" s="53">
        <v>0</v>
      </c>
      <c r="H193" s="53">
        <v>0</v>
      </c>
      <c r="I193" s="53">
        <v>1217685.97</v>
      </c>
      <c r="J193" s="53">
        <v>101.47383083333334</v>
      </c>
      <c r="K193" s="53">
        <v>0</v>
      </c>
      <c r="L193" s="53">
        <v>0</v>
      </c>
      <c r="M193" s="53">
        <v>1217685.97</v>
      </c>
      <c r="N193" s="53">
        <v>0</v>
      </c>
      <c r="O193" s="53">
        <v>1217685.97</v>
      </c>
      <c r="P193" s="53">
        <v>0</v>
      </c>
      <c r="Q193" s="53">
        <v>0</v>
      </c>
      <c r="R193" s="53">
        <v>0</v>
      </c>
      <c r="S193" s="3" t="s">
        <v>286</v>
      </c>
      <c r="T193" s="3" t="s">
        <v>57</v>
      </c>
      <c r="U193" s="3" t="s">
        <v>58</v>
      </c>
      <c r="V193" s="3" t="s">
        <v>57</v>
      </c>
      <c r="W193" s="3" t="s">
        <v>33</v>
      </c>
      <c r="X193" s="3" t="s">
        <v>59</v>
      </c>
      <c r="Y193" s="3" t="s">
        <v>44</v>
      </c>
      <c r="Z193" s="54">
        <v>44817</v>
      </c>
      <c r="AA193" s="54">
        <v>45535</v>
      </c>
      <c r="AB193" s="3" t="s">
        <v>36</v>
      </c>
      <c r="AC193" s="53">
        <v>1200000</v>
      </c>
      <c r="AD193" s="3" t="s">
        <v>58</v>
      </c>
      <c r="AE193" s="3" t="s">
        <v>37</v>
      </c>
    </row>
    <row r="194" spans="1:31" x14ac:dyDescent="0.3">
      <c r="A194" s="3" t="s">
        <v>385</v>
      </c>
      <c r="B194" s="3" t="s">
        <v>386</v>
      </c>
      <c r="C194" s="3" t="s">
        <v>1859</v>
      </c>
      <c r="D194" s="53">
        <v>1100000</v>
      </c>
      <c r="E194" s="53">
        <v>1100000</v>
      </c>
      <c r="F194" s="53">
        <v>0</v>
      </c>
      <c r="G194" s="53">
        <v>0</v>
      </c>
      <c r="H194" s="53">
        <v>0</v>
      </c>
      <c r="I194" s="53">
        <v>1038896.04</v>
      </c>
      <c r="J194" s="53">
        <v>94.445094545454552</v>
      </c>
      <c r="K194" s="53">
        <v>0</v>
      </c>
      <c r="L194" s="53">
        <v>0</v>
      </c>
      <c r="M194" s="53">
        <v>1038896.04</v>
      </c>
      <c r="N194" s="53">
        <v>0</v>
      </c>
      <c r="O194" s="53">
        <v>1038896.04</v>
      </c>
      <c r="P194" s="53">
        <v>0</v>
      </c>
      <c r="Q194" s="53">
        <v>0</v>
      </c>
      <c r="R194" s="53">
        <v>0</v>
      </c>
      <c r="S194" s="3" t="s">
        <v>161</v>
      </c>
      <c r="T194" s="3" t="s">
        <v>162</v>
      </c>
      <c r="U194" s="3" t="s">
        <v>163</v>
      </c>
      <c r="V194" s="3" t="s">
        <v>162</v>
      </c>
      <c r="W194" s="3" t="s">
        <v>33</v>
      </c>
      <c r="X194" s="3" t="s">
        <v>164</v>
      </c>
      <c r="Y194" s="3" t="s">
        <v>35</v>
      </c>
      <c r="Z194" s="54">
        <v>44819</v>
      </c>
      <c r="AA194" s="54">
        <v>45291</v>
      </c>
      <c r="AB194" s="3" t="s">
        <v>36</v>
      </c>
      <c r="AC194" s="53">
        <v>1100000</v>
      </c>
      <c r="AD194" s="3" t="s">
        <v>163</v>
      </c>
      <c r="AE194" s="3" t="s">
        <v>37</v>
      </c>
    </row>
    <row r="195" spans="1:31" x14ac:dyDescent="0.3">
      <c r="A195" s="3" t="s">
        <v>767</v>
      </c>
      <c r="B195" s="3" t="s">
        <v>768</v>
      </c>
      <c r="C195" s="3" t="s">
        <v>1860</v>
      </c>
      <c r="D195" s="53">
        <v>2000000</v>
      </c>
      <c r="E195" s="53">
        <v>2000000</v>
      </c>
      <c r="F195" s="53">
        <v>0</v>
      </c>
      <c r="G195" s="53">
        <v>0</v>
      </c>
      <c r="H195" s="53">
        <v>0</v>
      </c>
      <c r="I195" s="53">
        <v>1654896.71</v>
      </c>
      <c r="J195" s="53">
        <v>82.744835499999994</v>
      </c>
      <c r="K195" s="53">
        <v>0</v>
      </c>
      <c r="L195" s="53">
        <v>0</v>
      </c>
      <c r="M195" s="53">
        <v>1654896.71</v>
      </c>
      <c r="N195" s="53">
        <v>0</v>
      </c>
      <c r="O195" s="53">
        <v>1654896.71</v>
      </c>
      <c r="P195" s="53">
        <v>0</v>
      </c>
      <c r="Q195" s="53">
        <v>0</v>
      </c>
      <c r="R195" s="53">
        <v>0</v>
      </c>
      <c r="S195" s="3" t="s">
        <v>129</v>
      </c>
      <c r="T195" s="3" t="s">
        <v>112</v>
      </c>
      <c r="U195" s="3" t="s">
        <v>113</v>
      </c>
      <c r="V195" s="3" t="s">
        <v>112</v>
      </c>
      <c r="W195" s="3" t="s">
        <v>33</v>
      </c>
      <c r="X195" s="3" t="s">
        <v>114</v>
      </c>
      <c r="Y195" s="3" t="s">
        <v>86</v>
      </c>
      <c r="Z195" s="54">
        <v>44837</v>
      </c>
      <c r="AA195" s="54">
        <v>45381</v>
      </c>
      <c r="AB195" s="3" t="s">
        <v>36</v>
      </c>
      <c r="AC195" s="53">
        <v>2000000</v>
      </c>
      <c r="AD195" s="3" t="s">
        <v>113</v>
      </c>
      <c r="AE195" s="3" t="s">
        <v>37</v>
      </c>
    </row>
    <row r="196" spans="1:31" x14ac:dyDescent="0.3">
      <c r="A196" s="3" t="s">
        <v>769</v>
      </c>
      <c r="B196" s="3" t="s">
        <v>770</v>
      </c>
      <c r="C196" s="3" t="s">
        <v>1860</v>
      </c>
      <c r="D196" s="53">
        <v>2000000</v>
      </c>
      <c r="E196" s="53">
        <v>2000000</v>
      </c>
      <c r="F196" s="53">
        <v>0</v>
      </c>
      <c r="G196" s="53">
        <v>0</v>
      </c>
      <c r="H196" s="53">
        <v>0</v>
      </c>
      <c r="I196" s="53">
        <v>2045316.35</v>
      </c>
      <c r="J196" s="53">
        <v>102.26581750000001</v>
      </c>
      <c r="K196" s="53">
        <v>0</v>
      </c>
      <c r="L196" s="53">
        <v>0</v>
      </c>
      <c r="M196" s="53">
        <v>2045316.35</v>
      </c>
      <c r="N196" s="53">
        <v>0</v>
      </c>
      <c r="O196" s="53">
        <v>2045316.35</v>
      </c>
      <c r="P196" s="53">
        <v>0</v>
      </c>
      <c r="Q196" s="53">
        <v>0</v>
      </c>
      <c r="R196" s="53">
        <v>0</v>
      </c>
      <c r="S196" s="3" t="s">
        <v>129</v>
      </c>
      <c r="T196" s="3" t="s">
        <v>112</v>
      </c>
      <c r="U196" s="3" t="s">
        <v>113</v>
      </c>
      <c r="V196" s="3" t="s">
        <v>112</v>
      </c>
      <c r="W196" s="3" t="s">
        <v>33</v>
      </c>
      <c r="X196" s="3" t="s">
        <v>114</v>
      </c>
      <c r="Y196" s="3" t="s">
        <v>86</v>
      </c>
      <c r="Z196" s="54">
        <v>44837</v>
      </c>
      <c r="AA196" s="54">
        <v>45381</v>
      </c>
      <c r="AB196" s="3" t="s">
        <v>36</v>
      </c>
      <c r="AC196" s="53">
        <v>2000000</v>
      </c>
      <c r="AD196" s="3" t="s">
        <v>113</v>
      </c>
      <c r="AE196" s="3" t="s">
        <v>37</v>
      </c>
    </row>
    <row r="197" spans="1:31" x14ac:dyDescent="0.3">
      <c r="A197" s="3" t="s">
        <v>771</v>
      </c>
      <c r="B197" s="3" t="s">
        <v>772</v>
      </c>
      <c r="C197" s="3" t="s">
        <v>1860</v>
      </c>
      <c r="D197" s="53">
        <v>2000000</v>
      </c>
      <c r="E197" s="53">
        <v>2000000</v>
      </c>
      <c r="F197" s="53">
        <v>0</v>
      </c>
      <c r="G197" s="53">
        <v>0</v>
      </c>
      <c r="H197" s="53">
        <v>0</v>
      </c>
      <c r="I197" s="53">
        <v>2023030.93</v>
      </c>
      <c r="J197" s="53">
        <v>101.15154649999999</v>
      </c>
      <c r="K197" s="53">
        <v>0</v>
      </c>
      <c r="L197" s="53">
        <v>0</v>
      </c>
      <c r="M197" s="53">
        <v>2023030.93</v>
      </c>
      <c r="N197" s="53">
        <v>0</v>
      </c>
      <c r="O197" s="53">
        <v>2023030.93</v>
      </c>
      <c r="P197" s="53">
        <v>0</v>
      </c>
      <c r="Q197" s="53">
        <v>0</v>
      </c>
      <c r="R197" s="53">
        <v>0</v>
      </c>
      <c r="S197" s="3" t="s">
        <v>129</v>
      </c>
      <c r="T197" s="3" t="s">
        <v>112</v>
      </c>
      <c r="U197" s="3" t="s">
        <v>113</v>
      </c>
      <c r="V197" s="3" t="s">
        <v>112</v>
      </c>
      <c r="W197" s="3" t="s">
        <v>33</v>
      </c>
      <c r="X197" s="3" t="s">
        <v>114</v>
      </c>
      <c r="Y197" s="3" t="s">
        <v>86</v>
      </c>
      <c r="Z197" s="54">
        <v>44837</v>
      </c>
      <c r="AA197" s="54">
        <v>45381</v>
      </c>
      <c r="AB197" s="3" t="s">
        <v>36</v>
      </c>
      <c r="AC197" s="53">
        <v>2000000</v>
      </c>
      <c r="AD197" s="3" t="s">
        <v>113</v>
      </c>
      <c r="AE197" s="3" t="s">
        <v>37</v>
      </c>
    </row>
    <row r="198" spans="1:31" x14ac:dyDescent="0.3">
      <c r="A198" s="3" t="s">
        <v>773</v>
      </c>
      <c r="B198" s="3" t="s">
        <v>774</v>
      </c>
      <c r="C198" s="3" t="s">
        <v>1860</v>
      </c>
      <c r="D198" s="53">
        <v>2000000</v>
      </c>
      <c r="E198" s="53">
        <v>2000000</v>
      </c>
      <c r="F198" s="53">
        <v>0</v>
      </c>
      <c r="G198" s="53">
        <v>0</v>
      </c>
      <c r="H198" s="53">
        <v>0</v>
      </c>
      <c r="I198" s="53">
        <v>1931162.82</v>
      </c>
      <c r="J198" s="53">
        <v>96.558141000000006</v>
      </c>
      <c r="K198" s="53">
        <v>0</v>
      </c>
      <c r="L198" s="53">
        <v>0</v>
      </c>
      <c r="M198" s="53">
        <v>1931162.82</v>
      </c>
      <c r="N198" s="53">
        <v>0</v>
      </c>
      <c r="O198" s="53">
        <v>1931162.82</v>
      </c>
      <c r="P198" s="53">
        <v>0</v>
      </c>
      <c r="Q198" s="53">
        <v>0</v>
      </c>
      <c r="R198" s="53">
        <v>0</v>
      </c>
      <c r="S198" s="3" t="s">
        <v>129</v>
      </c>
      <c r="T198" s="3" t="s">
        <v>112</v>
      </c>
      <c r="U198" s="3" t="s">
        <v>113</v>
      </c>
      <c r="V198" s="3" t="s">
        <v>112</v>
      </c>
      <c r="W198" s="3" t="s">
        <v>33</v>
      </c>
      <c r="X198" s="3" t="s">
        <v>114</v>
      </c>
      <c r="Y198" s="3" t="s">
        <v>86</v>
      </c>
      <c r="Z198" s="54">
        <v>44837</v>
      </c>
      <c r="AA198" s="54">
        <v>45381</v>
      </c>
      <c r="AB198" s="3" t="s">
        <v>36</v>
      </c>
      <c r="AC198" s="53">
        <v>2000000</v>
      </c>
      <c r="AD198" s="3" t="s">
        <v>113</v>
      </c>
      <c r="AE198" s="3" t="s">
        <v>37</v>
      </c>
    </row>
    <row r="199" spans="1:31" x14ac:dyDescent="0.3">
      <c r="A199" s="3" t="s">
        <v>387</v>
      </c>
      <c r="B199" s="3" t="s">
        <v>388</v>
      </c>
      <c r="C199" s="3" t="s">
        <v>1855</v>
      </c>
      <c r="D199" s="53">
        <v>7000000</v>
      </c>
      <c r="E199" s="53">
        <v>7000000</v>
      </c>
      <c r="F199" s="53">
        <v>0</v>
      </c>
      <c r="G199" s="53">
        <v>0</v>
      </c>
      <c r="H199" s="53">
        <v>0</v>
      </c>
      <c r="I199" s="53">
        <v>6322261.7599999998</v>
      </c>
      <c r="J199" s="53">
        <v>90.318025142857138</v>
      </c>
      <c r="K199" s="53">
        <v>0</v>
      </c>
      <c r="L199" s="53">
        <v>0</v>
      </c>
      <c r="M199" s="53">
        <v>6322261.7599999998</v>
      </c>
      <c r="N199" s="53">
        <v>0</v>
      </c>
      <c r="O199" s="53">
        <v>6322261.7599999998</v>
      </c>
      <c r="P199" s="53">
        <v>0</v>
      </c>
      <c r="Q199" s="53">
        <v>0</v>
      </c>
      <c r="R199" s="53">
        <v>0</v>
      </c>
      <c r="S199" s="3" t="s">
        <v>286</v>
      </c>
      <c r="T199" s="3" t="s">
        <v>57</v>
      </c>
      <c r="U199" s="3" t="s">
        <v>58</v>
      </c>
      <c r="V199" s="3" t="s">
        <v>57</v>
      </c>
      <c r="W199" s="3" t="s">
        <v>33</v>
      </c>
      <c r="X199" s="3" t="s">
        <v>59</v>
      </c>
      <c r="Y199" s="3" t="s">
        <v>35</v>
      </c>
      <c r="Z199" s="54">
        <v>44819</v>
      </c>
      <c r="AA199" s="54">
        <v>45535</v>
      </c>
      <c r="AB199" s="3" t="s">
        <v>36</v>
      </c>
      <c r="AC199" s="53">
        <v>7000000</v>
      </c>
      <c r="AD199" s="3" t="s">
        <v>58</v>
      </c>
      <c r="AE199" s="3" t="s">
        <v>37</v>
      </c>
    </row>
    <row r="200" spans="1:31" x14ac:dyDescent="0.3">
      <c r="A200" s="3" t="s">
        <v>584</v>
      </c>
      <c r="B200" s="3" t="s">
        <v>585</v>
      </c>
      <c r="C200" s="3" t="s">
        <v>1858</v>
      </c>
      <c r="D200" s="53">
        <v>2000000</v>
      </c>
      <c r="E200" s="53">
        <v>2000000</v>
      </c>
      <c r="F200" s="53">
        <v>0</v>
      </c>
      <c r="G200" s="53">
        <v>0</v>
      </c>
      <c r="H200" s="53">
        <v>0</v>
      </c>
      <c r="I200" s="53">
        <v>1859028.41</v>
      </c>
      <c r="J200" s="53">
        <v>92.951420499999998</v>
      </c>
      <c r="K200" s="53">
        <v>0</v>
      </c>
      <c r="L200" s="53">
        <v>0</v>
      </c>
      <c r="M200" s="53">
        <v>1859028.41</v>
      </c>
      <c r="N200" s="53">
        <v>0</v>
      </c>
      <c r="O200" s="53">
        <v>1859028.41</v>
      </c>
      <c r="P200" s="53">
        <v>0</v>
      </c>
      <c r="Q200" s="53">
        <v>0</v>
      </c>
      <c r="R200" s="53">
        <v>0</v>
      </c>
      <c r="S200" s="3" t="s">
        <v>50</v>
      </c>
      <c r="T200" s="3" t="s">
        <v>51</v>
      </c>
      <c r="U200" s="3" t="s">
        <v>52</v>
      </c>
      <c r="V200" s="3" t="s">
        <v>51</v>
      </c>
      <c r="W200" s="3" t="s">
        <v>33</v>
      </c>
      <c r="X200" s="3" t="s">
        <v>53</v>
      </c>
      <c r="Y200" s="3" t="s">
        <v>35</v>
      </c>
      <c r="Z200" s="54">
        <v>44820</v>
      </c>
      <c r="AA200" s="54">
        <v>45657</v>
      </c>
      <c r="AB200" s="3" t="s">
        <v>36</v>
      </c>
      <c r="AC200" s="53">
        <v>2000000</v>
      </c>
      <c r="AD200" s="3" t="s">
        <v>52</v>
      </c>
      <c r="AE200" s="3" t="s">
        <v>37</v>
      </c>
    </row>
    <row r="201" spans="1:31" x14ac:dyDescent="0.3">
      <c r="A201" s="3" t="s">
        <v>586</v>
      </c>
      <c r="B201" s="3" t="s">
        <v>587</v>
      </c>
      <c r="C201" s="3" t="s">
        <v>1858</v>
      </c>
      <c r="D201" s="53">
        <v>2600000</v>
      </c>
      <c r="E201" s="53">
        <v>2600000</v>
      </c>
      <c r="F201" s="53">
        <v>0</v>
      </c>
      <c r="G201" s="53">
        <v>0</v>
      </c>
      <c r="H201" s="53">
        <v>0</v>
      </c>
      <c r="I201" s="53">
        <v>2336789.98</v>
      </c>
      <c r="J201" s="53">
        <v>89.876537692307693</v>
      </c>
      <c r="K201" s="53">
        <v>0</v>
      </c>
      <c r="L201" s="53">
        <v>0</v>
      </c>
      <c r="M201" s="53">
        <v>2336789.98</v>
      </c>
      <c r="N201" s="53">
        <v>0</v>
      </c>
      <c r="O201" s="53">
        <v>2336789.98</v>
      </c>
      <c r="P201" s="53">
        <v>0</v>
      </c>
      <c r="Q201" s="53">
        <v>0</v>
      </c>
      <c r="R201" s="53">
        <v>0</v>
      </c>
      <c r="S201" s="3" t="s">
        <v>50</v>
      </c>
      <c r="T201" s="3" t="s">
        <v>51</v>
      </c>
      <c r="U201" s="3" t="s">
        <v>52</v>
      </c>
      <c r="V201" s="3" t="s">
        <v>51</v>
      </c>
      <c r="W201" s="3" t="s">
        <v>33</v>
      </c>
      <c r="X201" s="3" t="s">
        <v>53</v>
      </c>
      <c r="Y201" s="3" t="s">
        <v>35</v>
      </c>
      <c r="Z201" s="54">
        <v>44820</v>
      </c>
      <c r="AA201" s="54">
        <v>45657</v>
      </c>
      <c r="AB201" s="3" t="s">
        <v>36</v>
      </c>
      <c r="AC201" s="53">
        <v>2600000</v>
      </c>
      <c r="AD201" s="3" t="s">
        <v>52</v>
      </c>
      <c r="AE201" s="3" t="s">
        <v>37</v>
      </c>
    </row>
    <row r="202" spans="1:31" x14ac:dyDescent="0.3">
      <c r="A202" s="3" t="s">
        <v>588</v>
      </c>
      <c r="B202" s="3" t="s">
        <v>589</v>
      </c>
      <c r="C202" s="3" t="s">
        <v>1860</v>
      </c>
      <c r="D202" s="53">
        <v>7600000</v>
      </c>
      <c r="E202" s="53">
        <v>7600000</v>
      </c>
      <c r="F202" s="53">
        <v>0</v>
      </c>
      <c r="G202" s="53">
        <v>0</v>
      </c>
      <c r="H202" s="53">
        <v>0</v>
      </c>
      <c r="I202" s="53">
        <v>5430062.2000000002</v>
      </c>
      <c r="J202" s="53">
        <v>71.448186842105272</v>
      </c>
      <c r="K202" s="53">
        <v>0</v>
      </c>
      <c r="L202" s="53">
        <v>0</v>
      </c>
      <c r="M202" s="53">
        <v>5430062.2000000002</v>
      </c>
      <c r="N202" s="53">
        <v>0</v>
      </c>
      <c r="O202" s="53">
        <v>5430062.2000000002</v>
      </c>
      <c r="P202" s="53">
        <v>0</v>
      </c>
      <c r="Q202" s="53">
        <v>0</v>
      </c>
      <c r="R202" s="53">
        <v>0</v>
      </c>
      <c r="S202" s="3" t="s">
        <v>111</v>
      </c>
      <c r="T202" s="3" t="s">
        <v>112</v>
      </c>
      <c r="U202" s="3" t="s">
        <v>113</v>
      </c>
      <c r="V202" s="3" t="s">
        <v>112</v>
      </c>
      <c r="W202" s="3" t="s">
        <v>33</v>
      </c>
      <c r="X202" s="3" t="s">
        <v>114</v>
      </c>
      <c r="Y202" s="3" t="s">
        <v>35</v>
      </c>
      <c r="Z202" s="54">
        <v>44825</v>
      </c>
      <c r="AA202" s="54">
        <v>45473</v>
      </c>
      <c r="AB202" s="3" t="s">
        <v>36</v>
      </c>
      <c r="AC202" s="53">
        <v>7600000</v>
      </c>
      <c r="AD202" s="3" t="s">
        <v>113</v>
      </c>
      <c r="AE202" s="3" t="s">
        <v>37</v>
      </c>
    </row>
    <row r="203" spans="1:31" x14ac:dyDescent="0.3">
      <c r="A203" s="3" t="s">
        <v>775</v>
      </c>
      <c r="B203" s="3" t="s">
        <v>776</v>
      </c>
      <c r="C203" s="3" t="s">
        <v>1854</v>
      </c>
      <c r="D203" s="53">
        <v>5200000</v>
      </c>
      <c r="E203" s="53">
        <v>5200000</v>
      </c>
      <c r="F203" s="53">
        <v>0</v>
      </c>
      <c r="G203" s="53">
        <v>0</v>
      </c>
      <c r="H203" s="53">
        <v>0</v>
      </c>
      <c r="I203" s="53">
        <v>5286188.6500000004</v>
      </c>
      <c r="J203" s="53">
        <v>101.65747403846154</v>
      </c>
      <c r="K203" s="53">
        <v>0</v>
      </c>
      <c r="L203" s="53">
        <v>0</v>
      </c>
      <c r="M203" s="53">
        <v>5286188.6500000004</v>
      </c>
      <c r="N203" s="53">
        <v>0</v>
      </c>
      <c r="O203" s="53">
        <v>5286188.6500000004</v>
      </c>
      <c r="P203" s="53">
        <v>0</v>
      </c>
      <c r="Q203" s="53">
        <v>0</v>
      </c>
      <c r="R203" s="53">
        <v>0</v>
      </c>
      <c r="S203" s="3" t="s">
        <v>72</v>
      </c>
      <c r="T203" s="3" t="s">
        <v>41</v>
      </c>
      <c r="U203" s="3" t="s">
        <v>42</v>
      </c>
      <c r="V203" s="3" t="s">
        <v>41</v>
      </c>
      <c r="W203" s="3" t="s">
        <v>33</v>
      </c>
      <c r="X203" s="3" t="s">
        <v>43</v>
      </c>
      <c r="Y203" s="3" t="s">
        <v>35</v>
      </c>
      <c r="Z203" s="54">
        <v>44823</v>
      </c>
      <c r="AA203" s="54">
        <v>45565</v>
      </c>
      <c r="AB203" s="3" t="s">
        <v>36</v>
      </c>
      <c r="AC203" s="53">
        <v>5200000</v>
      </c>
      <c r="AD203" s="3" t="s">
        <v>42</v>
      </c>
      <c r="AE203" s="3" t="s">
        <v>37</v>
      </c>
    </row>
    <row r="204" spans="1:31" x14ac:dyDescent="0.3">
      <c r="A204" s="3" t="s">
        <v>777</v>
      </c>
      <c r="B204" s="3" t="s">
        <v>778</v>
      </c>
      <c r="C204" s="3" t="s">
        <v>1853</v>
      </c>
      <c r="D204" s="53">
        <v>3950000</v>
      </c>
      <c r="E204" s="53">
        <v>3950000</v>
      </c>
      <c r="F204" s="53">
        <v>0</v>
      </c>
      <c r="G204" s="53">
        <v>0</v>
      </c>
      <c r="H204" s="53">
        <v>0</v>
      </c>
      <c r="I204" s="53">
        <v>4004590.07</v>
      </c>
      <c r="J204" s="53">
        <v>101.38202708860759</v>
      </c>
      <c r="K204" s="53">
        <v>0</v>
      </c>
      <c r="L204" s="53">
        <v>0</v>
      </c>
      <c r="M204" s="53">
        <v>4004590.09</v>
      </c>
      <c r="N204" s="53">
        <v>-0.02</v>
      </c>
      <c r="O204" s="53">
        <v>4004590.07</v>
      </c>
      <c r="P204" s="53">
        <v>0</v>
      </c>
      <c r="Q204" s="53">
        <v>0</v>
      </c>
      <c r="R204" s="53">
        <v>0</v>
      </c>
      <c r="S204" s="3" t="s">
        <v>30</v>
      </c>
      <c r="T204" s="3" t="s">
        <v>31</v>
      </c>
      <c r="U204" s="3" t="s">
        <v>32</v>
      </c>
      <c r="V204" s="3" t="s">
        <v>31</v>
      </c>
      <c r="W204" s="3" t="s">
        <v>33</v>
      </c>
      <c r="X204" s="3" t="s">
        <v>34</v>
      </c>
      <c r="Y204" s="3" t="s">
        <v>35</v>
      </c>
      <c r="Z204" s="54">
        <v>44826</v>
      </c>
      <c r="AA204" s="54">
        <v>45382</v>
      </c>
      <c r="AB204" s="3" t="s">
        <v>36</v>
      </c>
      <c r="AC204" s="53">
        <v>3950000</v>
      </c>
      <c r="AD204" s="3" t="s">
        <v>32</v>
      </c>
      <c r="AE204" s="3" t="s">
        <v>37</v>
      </c>
    </row>
    <row r="205" spans="1:31" x14ac:dyDescent="0.3">
      <c r="A205" s="3" t="s">
        <v>389</v>
      </c>
      <c r="B205" s="3" t="s">
        <v>390</v>
      </c>
      <c r="C205" s="3" t="s">
        <v>1853</v>
      </c>
      <c r="D205" s="53">
        <v>3900000</v>
      </c>
      <c r="E205" s="53">
        <v>3900000</v>
      </c>
      <c r="F205" s="53">
        <v>0</v>
      </c>
      <c r="G205" s="53">
        <v>0</v>
      </c>
      <c r="H205" s="53">
        <v>0</v>
      </c>
      <c r="I205" s="53">
        <v>4137167.9</v>
      </c>
      <c r="J205" s="53">
        <v>106.0812282051282</v>
      </c>
      <c r="K205" s="53">
        <v>0</v>
      </c>
      <c r="L205" s="53">
        <v>0</v>
      </c>
      <c r="M205" s="53">
        <v>4137167.9</v>
      </c>
      <c r="N205" s="53">
        <v>0</v>
      </c>
      <c r="O205" s="53">
        <v>4137167.9</v>
      </c>
      <c r="P205" s="53">
        <v>0</v>
      </c>
      <c r="Q205" s="53">
        <v>0</v>
      </c>
      <c r="R205" s="53">
        <v>0</v>
      </c>
      <c r="S205" s="3" t="s">
        <v>391</v>
      </c>
      <c r="T205" s="3" t="s">
        <v>31</v>
      </c>
      <c r="U205" s="3" t="s">
        <v>32</v>
      </c>
      <c r="V205" s="3" t="s">
        <v>31</v>
      </c>
      <c r="W205" s="3" t="s">
        <v>33</v>
      </c>
      <c r="X205" s="3" t="s">
        <v>34</v>
      </c>
      <c r="Y205" s="3" t="s">
        <v>35</v>
      </c>
      <c r="Z205" s="54">
        <v>44826</v>
      </c>
      <c r="AA205" s="54">
        <v>45291</v>
      </c>
      <c r="AB205" s="3" t="s">
        <v>36</v>
      </c>
      <c r="AC205" s="53">
        <v>3900000</v>
      </c>
      <c r="AD205" s="3" t="s">
        <v>32</v>
      </c>
      <c r="AE205" s="3" t="s">
        <v>37</v>
      </c>
    </row>
    <row r="206" spans="1:31" x14ac:dyDescent="0.3">
      <c r="A206" s="3" t="s">
        <v>392</v>
      </c>
      <c r="B206" s="3" t="s">
        <v>393</v>
      </c>
      <c r="C206" s="3" t="s">
        <v>1853</v>
      </c>
      <c r="D206" s="53">
        <v>3300000</v>
      </c>
      <c r="E206" s="53">
        <v>3300000</v>
      </c>
      <c r="F206" s="53">
        <v>0</v>
      </c>
      <c r="G206" s="53">
        <v>0</v>
      </c>
      <c r="H206" s="53">
        <v>0</v>
      </c>
      <c r="I206" s="53">
        <v>3478793.56</v>
      </c>
      <c r="J206" s="53">
        <v>105.41798666666666</v>
      </c>
      <c r="K206" s="53">
        <v>0</v>
      </c>
      <c r="L206" s="53">
        <v>0</v>
      </c>
      <c r="M206" s="53">
        <v>3478793.56</v>
      </c>
      <c r="N206" s="53">
        <v>0</v>
      </c>
      <c r="O206" s="53">
        <v>3478793.56</v>
      </c>
      <c r="P206" s="53">
        <v>0</v>
      </c>
      <c r="Q206" s="53">
        <v>0</v>
      </c>
      <c r="R206" s="53">
        <v>0</v>
      </c>
      <c r="S206" s="3" t="s">
        <v>30</v>
      </c>
      <c r="T206" s="3" t="s">
        <v>31</v>
      </c>
      <c r="U206" s="3" t="s">
        <v>32</v>
      </c>
      <c r="V206" s="3" t="s">
        <v>31</v>
      </c>
      <c r="W206" s="3" t="s">
        <v>33</v>
      </c>
      <c r="X206" s="3" t="s">
        <v>34</v>
      </c>
      <c r="Y206" s="3" t="s">
        <v>35</v>
      </c>
      <c r="Z206" s="54">
        <v>44826</v>
      </c>
      <c r="AA206" s="54">
        <v>45382</v>
      </c>
      <c r="AB206" s="3" t="s">
        <v>36</v>
      </c>
      <c r="AC206" s="53">
        <v>3300000</v>
      </c>
      <c r="AD206" s="3" t="s">
        <v>32</v>
      </c>
      <c r="AE206" s="3" t="s">
        <v>37</v>
      </c>
    </row>
    <row r="207" spans="1:31" x14ac:dyDescent="0.3">
      <c r="A207" s="3" t="s">
        <v>394</v>
      </c>
      <c r="B207" s="3" t="s">
        <v>395</v>
      </c>
      <c r="C207" s="3" t="s">
        <v>1855</v>
      </c>
      <c r="D207" s="53">
        <v>5000000</v>
      </c>
      <c r="E207" s="53">
        <v>5000000</v>
      </c>
      <c r="F207" s="53">
        <v>0</v>
      </c>
      <c r="G207" s="53">
        <v>0</v>
      </c>
      <c r="H207" s="53">
        <v>0</v>
      </c>
      <c r="I207" s="53">
        <v>4838354</v>
      </c>
      <c r="J207" s="53">
        <v>96.767080000000007</v>
      </c>
      <c r="K207" s="53">
        <v>0</v>
      </c>
      <c r="L207" s="53">
        <v>0</v>
      </c>
      <c r="M207" s="53">
        <v>4838354</v>
      </c>
      <c r="N207" s="53">
        <v>0</v>
      </c>
      <c r="O207" s="53">
        <v>4838354</v>
      </c>
      <c r="P207" s="53">
        <v>0</v>
      </c>
      <c r="Q207" s="53">
        <v>0</v>
      </c>
      <c r="R207" s="53">
        <v>0</v>
      </c>
      <c r="S207" s="3" t="s">
        <v>56</v>
      </c>
      <c r="T207" s="3" t="s">
        <v>57</v>
      </c>
      <c r="U207" s="3" t="s">
        <v>58</v>
      </c>
      <c r="V207" s="3" t="s">
        <v>57</v>
      </c>
      <c r="W207" s="3" t="s">
        <v>33</v>
      </c>
      <c r="X207" s="3" t="s">
        <v>59</v>
      </c>
      <c r="Y207" s="3" t="s">
        <v>35</v>
      </c>
      <c r="Z207" s="54">
        <v>44831</v>
      </c>
      <c r="AA207" s="54">
        <v>45808</v>
      </c>
      <c r="AB207" s="3" t="s">
        <v>36</v>
      </c>
      <c r="AC207" s="53">
        <v>5000000</v>
      </c>
      <c r="AD207" s="3" t="s">
        <v>58</v>
      </c>
      <c r="AE207" s="3" t="s">
        <v>37</v>
      </c>
    </row>
    <row r="208" spans="1:31" x14ac:dyDescent="0.3">
      <c r="A208" s="3" t="s">
        <v>396</v>
      </c>
      <c r="B208" s="3" t="s">
        <v>397</v>
      </c>
      <c r="C208" s="3" t="s">
        <v>1859</v>
      </c>
      <c r="D208" s="53">
        <v>5600000</v>
      </c>
      <c r="E208" s="53">
        <v>5600000</v>
      </c>
      <c r="F208" s="53">
        <v>0</v>
      </c>
      <c r="G208" s="53">
        <v>0</v>
      </c>
      <c r="H208" s="53">
        <v>0</v>
      </c>
      <c r="I208" s="53">
        <v>5527201.1299999999</v>
      </c>
      <c r="J208" s="53">
        <v>98.700020178571421</v>
      </c>
      <c r="K208" s="53">
        <v>0</v>
      </c>
      <c r="L208" s="53">
        <v>0</v>
      </c>
      <c r="M208" s="53">
        <v>5527201.1299999999</v>
      </c>
      <c r="N208" s="53">
        <v>0</v>
      </c>
      <c r="O208" s="53">
        <v>5527201.1299999999</v>
      </c>
      <c r="P208" s="53">
        <v>0</v>
      </c>
      <c r="Q208" s="53">
        <v>0</v>
      </c>
      <c r="R208" s="53">
        <v>0</v>
      </c>
      <c r="S208" s="3" t="s">
        <v>161</v>
      </c>
      <c r="T208" s="3" t="s">
        <v>162</v>
      </c>
      <c r="U208" s="3" t="s">
        <v>163</v>
      </c>
      <c r="V208" s="3" t="s">
        <v>162</v>
      </c>
      <c r="W208" s="3" t="s">
        <v>33</v>
      </c>
      <c r="X208" s="3" t="s">
        <v>164</v>
      </c>
      <c r="Y208" s="3" t="s">
        <v>35</v>
      </c>
      <c r="Z208" s="54">
        <v>44832</v>
      </c>
      <c r="AA208" s="54">
        <v>45382</v>
      </c>
      <c r="AB208" s="3" t="s">
        <v>36</v>
      </c>
      <c r="AC208" s="53">
        <v>5600000</v>
      </c>
      <c r="AD208" s="3" t="s">
        <v>163</v>
      </c>
      <c r="AE208" s="3" t="s">
        <v>37</v>
      </c>
    </row>
    <row r="209" spans="1:31" x14ac:dyDescent="0.3">
      <c r="A209" s="3" t="s">
        <v>779</v>
      </c>
      <c r="B209" s="3" t="s">
        <v>780</v>
      </c>
      <c r="C209" s="3" t="s">
        <v>1853</v>
      </c>
      <c r="D209" s="53">
        <v>2300000</v>
      </c>
      <c r="E209" s="53">
        <v>2300000</v>
      </c>
      <c r="F209" s="53">
        <v>0</v>
      </c>
      <c r="G209" s="53">
        <v>0</v>
      </c>
      <c r="H209" s="53">
        <v>0</v>
      </c>
      <c r="I209" s="53">
        <v>2368485.7999999998</v>
      </c>
      <c r="J209" s="53">
        <v>102.97764347826086</v>
      </c>
      <c r="K209" s="53">
        <v>0</v>
      </c>
      <c r="L209" s="53">
        <v>0</v>
      </c>
      <c r="M209" s="53">
        <v>2368485.7999999998</v>
      </c>
      <c r="N209" s="53">
        <v>0</v>
      </c>
      <c r="O209" s="53">
        <v>2368485.7999999998</v>
      </c>
      <c r="P209" s="53">
        <v>0</v>
      </c>
      <c r="Q209" s="53">
        <v>0</v>
      </c>
      <c r="R209" s="53">
        <v>0</v>
      </c>
      <c r="S209" s="3" t="s">
        <v>781</v>
      </c>
      <c r="T209" s="3" t="s">
        <v>31</v>
      </c>
      <c r="U209" s="3" t="s">
        <v>32</v>
      </c>
      <c r="V209" s="3" t="s">
        <v>31</v>
      </c>
      <c r="W209" s="3" t="s">
        <v>33</v>
      </c>
      <c r="X209" s="3" t="s">
        <v>34</v>
      </c>
      <c r="Y209" s="3" t="s">
        <v>35</v>
      </c>
      <c r="Z209" s="54">
        <v>44830</v>
      </c>
      <c r="AA209" s="54">
        <v>45382</v>
      </c>
      <c r="AB209" s="3" t="s">
        <v>36</v>
      </c>
      <c r="AC209" s="53">
        <v>2300000</v>
      </c>
      <c r="AD209" s="3" t="s">
        <v>32</v>
      </c>
      <c r="AE209" s="3" t="s">
        <v>37</v>
      </c>
    </row>
    <row r="210" spans="1:31" x14ac:dyDescent="0.3">
      <c r="A210" s="3" t="s">
        <v>902</v>
      </c>
      <c r="B210" s="3" t="s">
        <v>903</v>
      </c>
      <c r="C210" s="3" t="s">
        <v>1855</v>
      </c>
      <c r="D210" s="53">
        <v>3300000</v>
      </c>
      <c r="E210" s="53">
        <v>3300000</v>
      </c>
      <c r="F210" s="53">
        <v>0</v>
      </c>
      <c r="G210" s="53">
        <v>0</v>
      </c>
      <c r="H210" s="53">
        <v>0</v>
      </c>
      <c r="I210" s="53">
        <v>2943374.75</v>
      </c>
      <c r="J210" s="53">
        <v>89.193174242424249</v>
      </c>
      <c r="K210" s="53">
        <v>0</v>
      </c>
      <c r="L210" s="53">
        <v>0</v>
      </c>
      <c r="M210" s="53">
        <v>2943374.75</v>
      </c>
      <c r="N210" s="53">
        <v>0</v>
      </c>
      <c r="O210" s="53">
        <v>2943374.75</v>
      </c>
      <c r="P210" s="53">
        <v>0</v>
      </c>
      <c r="Q210" s="53">
        <v>0</v>
      </c>
      <c r="R210" s="53">
        <v>0</v>
      </c>
      <c r="S210" s="3" t="s">
        <v>286</v>
      </c>
      <c r="T210" s="3" t="s">
        <v>57</v>
      </c>
      <c r="U210" s="3" t="s">
        <v>58</v>
      </c>
      <c r="V210" s="3" t="s">
        <v>57</v>
      </c>
      <c r="W210" s="3" t="s">
        <v>33</v>
      </c>
      <c r="X210" s="3" t="s">
        <v>59</v>
      </c>
      <c r="Y210" s="3" t="s">
        <v>265</v>
      </c>
      <c r="Z210" s="54">
        <v>44831</v>
      </c>
      <c r="AA210" s="54">
        <v>45777</v>
      </c>
      <c r="AB210" s="3" t="s">
        <v>36</v>
      </c>
      <c r="AC210" s="53">
        <v>3300000</v>
      </c>
      <c r="AD210" s="3" t="s">
        <v>58</v>
      </c>
      <c r="AE210" s="3" t="s">
        <v>37</v>
      </c>
    </row>
    <row r="211" spans="1:31" x14ac:dyDescent="0.3">
      <c r="A211" s="3" t="s">
        <v>590</v>
      </c>
      <c r="B211" s="3" t="s">
        <v>591</v>
      </c>
      <c r="C211" s="3" t="s">
        <v>1858</v>
      </c>
      <c r="D211" s="53">
        <v>2000000</v>
      </c>
      <c r="E211" s="53">
        <v>2000000</v>
      </c>
      <c r="F211" s="53">
        <v>0</v>
      </c>
      <c r="G211" s="53">
        <v>0</v>
      </c>
      <c r="H211" s="53">
        <v>0</v>
      </c>
      <c r="I211" s="53">
        <v>1597363.07</v>
      </c>
      <c r="J211" s="53">
        <v>79.868153500000005</v>
      </c>
      <c r="K211" s="53">
        <v>0</v>
      </c>
      <c r="L211" s="53">
        <v>0</v>
      </c>
      <c r="M211" s="53">
        <v>1597363.07</v>
      </c>
      <c r="N211" s="53">
        <v>0</v>
      </c>
      <c r="O211" s="53">
        <v>1597363.07</v>
      </c>
      <c r="P211" s="53">
        <v>0</v>
      </c>
      <c r="Q211" s="53">
        <v>0</v>
      </c>
      <c r="R211" s="53">
        <v>0</v>
      </c>
      <c r="S211" s="3" t="s">
        <v>50</v>
      </c>
      <c r="T211" s="3" t="s">
        <v>51</v>
      </c>
      <c r="U211" s="3" t="s">
        <v>52</v>
      </c>
      <c r="V211" s="3" t="s">
        <v>51</v>
      </c>
      <c r="W211" s="3" t="s">
        <v>33</v>
      </c>
      <c r="X211" s="3" t="s">
        <v>53</v>
      </c>
      <c r="Y211" s="3" t="s">
        <v>35</v>
      </c>
      <c r="Z211" s="54">
        <v>44833</v>
      </c>
      <c r="AA211" s="54">
        <v>45657</v>
      </c>
      <c r="AB211" s="3" t="s">
        <v>36</v>
      </c>
      <c r="AC211" s="53">
        <v>2000000</v>
      </c>
      <c r="AD211" s="3" t="s">
        <v>52</v>
      </c>
      <c r="AE211" s="3" t="s">
        <v>37</v>
      </c>
    </row>
    <row r="212" spans="1:31" x14ac:dyDescent="0.3">
      <c r="A212" s="3" t="s">
        <v>904</v>
      </c>
      <c r="B212" s="3" t="s">
        <v>905</v>
      </c>
      <c r="C212" s="3" t="s">
        <v>1858</v>
      </c>
      <c r="D212" s="53">
        <v>2000000</v>
      </c>
      <c r="E212" s="53">
        <v>2000000</v>
      </c>
      <c r="F212" s="53">
        <v>0</v>
      </c>
      <c r="G212" s="53">
        <v>0</v>
      </c>
      <c r="H212" s="53">
        <v>0</v>
      </c>
      <c r="I212" s="53">
        <v>1918175.94</v>
      </c>
      <c r="J212" s="53">
        <v>95.908796999999993</v>
      </c>
      <c r="K212" s="53">
        <v>0</v>
      </c>
      <c r="L212" s="53">
        <v>0</v>
      </c>
      <c r="M212" s="53">
        <v>1918175.94</v>
      </c>
      <c r="N212" s="53">
        <v>0</v>
      </c>
      <c r="O212" s="53">
        <v>1918175.94</v>
      </c>
      <c r="P212" s="53">
        <v>0</v>
      </c>
      <c r="Q212" s="53">
        <v>0</v>
      </c>
      <c r="R212" s="53">
        <v>0</v>
      </c>
      <c r="S212" s="3" t="s">
        <v>50</v>
      </c>
      <c r="T212" s="3" t="s">
        <v>51</v>
      </c>
      <c r="U212" s="3" t="s">
        <v>52</v>
      </c>
      <c r="V212" s="3" t="s">
        <v>51</v>
      </c>
      <c r="W212" s="3" t="s">
        <v>33</v>
      </c>
      <c r="X212" s="3" t="s">
        <v>53</v>
      </c>
      <c r="Y212" s="3" t="s">
        <v>86</v>
      </c>
      <c r="Z212" s="54">
        <v>44833</v>
      </c>
      <c r="AA212" s="54">
        <v>45657</v>
      </c>
      <c r="AB212" s="3" t="s">
        <v>36</v>
      </c>
      <c r="AC212" s="53">
        <v>2000000</v>
      </c>
      <c r="AD212" s="3" t="s">
        <v>52</v>
      </c>
      <c r="AE212" s="3" t="s">
        <v>37</v>
      </c>
    </row>
    <row r="213" spans="1:31" x14ac:dyDescent="0.3">
      <c r="A213" s="3" t="s">
        <v>906</v>
      </c>
      <c r="B213" s="3" t="s">
        <v>907</v>
      </c>
      <c r="C213" s="3" t="s">
        <v>1858</v>
      </c>
      <c r="D213" s="53">
        <v>2000000</v>
      </c>
      <c r="E213" s="53">
        <v>2000000</v>
      </c>
      <c r="F213" s="53">
        <v>0</v>
      </c>
      <c r="G213" s="53">
        <v>0</v>
      </c>
      <c r="H213" s="53">
        <v>0</v>
      </c>
      <c r="I213" s="53">
        <v>1923657.67</v>
      </c>
      <c r="J213" s="53">
        <v>96.182883500000003</v>
      </c>
      <c r="K213" s="53">
        <v>0</v>
      </c>
      <c r="L213" s="53">
        <v>0</v>
      </c>
      <c r="M213" s="53">
        <v>1923657.67</v>
      </c>
      <c r="N213" s="53">
        <v>0</v>
      </c>
      <c r="O213" s="53">
        <v>1923657.67</v>
      </c>
      <c r="P213" s="53">
        <v>0</v>
      </c>
      <c r="Q213" s="53">
        <v>0</v>
      </c>
      <c r="R213" s="53">
        <v>0</v>
      </c>
      <c r="S213" s="3" t="s">
        <v>50</v>
      </c>
      <c r="T213" s="3" t="s">
        <v>51</v>
      </c>
      <c r="U213" s="3" t="s">
        <v>52</v>
      </c>
      <c r="V213" s="3" t="s">
        <v>51</v>
      </c>
      <c r="W213" s="3" t="s">
        <v>33</v>
      </c>
      <c r="X213" s="3" t="s">
        <v>53</v>
      </c>
      <c r="Y213" s="3" t="s">
        <v>86</v>
      </c>
      <c r="Z213" s="54">
        <v>44833</v>
      </c>
      <c r="AA213" s="54">
        <v>45657</v>
      </c>
      <c r="AB213" s="3" t="s">
        <v>36</v>
      </c>
      <c r="AC213" s="53">
        <v>2000000</v>
      </c>
      <c r="AD213" s="3" t="s">
        <v>52</v>
      </c>
      <c r="AE213" s="3" t="s">
        <v>37</v>
      </c>
    </row>
    <row r="214" spans="1:31" x14ac:dyDescent="0.3">
      <c r="A214" s="3" t="s">
        <v>908</v>
      </c>
      <c r="B214" s="3" t="s">
        <v>909</v>
      </c>
      <c r="C214" s="3" t="s">
        <v>1858</v>
      </c>
      <c r="D214" s="53">
        <v>2000000</v>
      </c>
      <c r="E214" s="53">
        <v>2000000</v>
      </c>
      <c r="F214" s="53">
        <v>0</v>
      </c>
      <c r="G214" s="53">
        <v>0</v>
      </c>
      <c r="H214" s="53">
        <v>0</v>
      </c>
      <c r="I214" s="53">
        <v>1903143.9</v>
      </c>
      <c r="J214" s="53">
        <v>95.157195000000002</v>
      </c>
      <c r="K214" s="53">
        <v>0</v>
      </c>
      <c r="L214" s="53">
        <v>0</v>
      </c>
      <c r="M214" s="53">
        <v>1903143.9</v>
      </c>
      <c r="N214" s="53">
        <v>0</v>
      </c>
      <c r="O214" s="53">
        <v>1903143.9</v>
      </c>
      <c r="P214" s="53">
        <v>0</v>
      </c>
      <c r="Q214" s="53">
        <v>0</v>
      </c>
      <c r="R214" s="53">
        <v>0</v>
      </c>
      <c r="S214" s="3" t="s">
        <v>50</v>
      </c>
      <c r="T214" s="3" t="s">
        <v>51</v>
      </c>
      <c r="U214" s="3" t="s">
        <v>52</v>
      </c>
      <c r="V214" s="3" t="s">
        <v>51</v>
      </c>
      <c r="W214" s="3" t="s">
        <v>33</v>
      </c>
      <c r="X214" s="3" t="s">
        <v>53</v>
      </c>
      <c r="Y214" s="3" t="s">
        <v>86</v>
      </c>
      <c r="Z214" s="54">
        <v>44833</v>
      </c>
      <c r="AA214" s="54">
        <v>45657</v>
      </c>
      <c r="AB214" s="3" t="s">
        <v>36</v>
      </c>
      <c r="AC214" s="53">
        <v>2000000</v>
      </c>
      <c r="AD214" s="3" t="s">
        <v>52</v>
      </c>
      <c r="AE214" s="3" t="s">
        <v>37</v>
      </c>
    </row>
    <row r="215" spans="1:31" x14ac:dyDescent="0.3">
      <c r="A215" s="3" t="s">
        <v>592</v>
      </c>
      <c r="B215" s="3" t="s">
        <v>593</v>
      </c>
      <c r="C215" s="3" t="s">
        <v>1860</v>
      </c>
      <c r="D215" s="53">
        <v>2200000</v>
      </c>
      <c r="E215" s="53">
        <v>2200000</v>
      </c>
      <c r="F215" s="53">
        <v>0</v>
      </c>
      <c r="G215" s="53">
        <v>0</v>
      </c>
      <c r="H215" s="53">
        <v>0</v>
      </c>
      <c r="I215" s="53">
        <v>1310211.27</v>
      </c>
      <c r="J215" s="53">
        <v>59.555057727272725</v>
      </c>
      <c r="K215" s="53">
        <v>0</v>
      </c>
      <c r="L215" s="53">
        <v>0</v>
      </c>
      <c r="M215" s="53">
        <v>1310211.27</v>
      </c>
      <c r="N215" s="53">
        <v>0</v>
      </c>
      <c r="O215" s="53">
        <v>1310211.27</v>
      </c>
      <c r="P215" s="53">
        <v>0</v>
      </c>
      <c r="Q215" s="53">
        <v>0</v>
      </c>
      <c r="R215" s="53">
        <v>0</v>
      </c>
      <c r="S215" s="3" t="s">
        <v>111</v>
      </c>
      <c r="T215" s="3" t="s">
        <v>112</v>
      </c>
      <c r="U215" s="3" t="s">
        <v>113</v>
      </c>
      <c r="V215" s="3" t="s">
        <v>112</v>
      </c>
      <c r="W215" s="3" t="s">
        <v>33</v>
      </c>
      <c r="X215" s="3" t="s">
        <v>114</v>
      </c>
      <c r="Y215" s="3" t="s">
        <v>35</v>
      </c>
      <c r="Z215" s="54">
        <v>44837</v>
      </c>
      <c r="AA215" s="54">
        <v>45565</v>
      </c>
      <c r="AB215" s="3" t="s">
        <v>36</v>
      </c>
      <c r="AC215" s="53">
        <v>2200000</v>
      </c>
      <c r="AD215" s="3" t="s">
        <v>113</v>
      </c>
      <c r="AE215" s="3" t="s">
        <v>37</v>
      </c>
    </row>
    <row r="216" spans="1:31" x14ac:dyDescent="0.3">
      <c r="A216" s="3" t="s">
        <v>594</v>
      </c>
      <c r="B216" s="3" t="s">
        <v>595</v>
      </c>
      <c r="C216" s="3" t="s">
        <v>1859</v>
      </c>
      <c r="D216" s="53">
        <v>8000000</v>
      </c>
      <c r="E216" s="53">
        <v>8000000</v>
      </c>
      <c r="F216" s="53">
        <v>0</v>
      </c>
      <c r="G216" s="53">
        <v>0</v>
      </c>
      <c r="H216" s="53">
        <v>0</v>
      </c>
      <c r="I216" s="53">
        <v>7999698.6299999999</v>
      </c>
      <c r="J216" s="53">
        <v>99.996232875000004</v>
      </c>
      <c r="K216" s="53">
        <v>0</v>
      </c>
      <c r="L216" s="53">
        <v>0</v>
      </c>
      <c r="M216" s="53">
        <v>7999698.6299999999</v>
      </c>
      <c r="N216" s="53">
        <v>0</v>
      </c>
      <c r="O216" s="53">
        <v>7999698.6299999999</v>
      </c>
      <c r="P216" s="53">
        <v>0</v>
      </c>
      <c r="Q216" s="53">
        <v>0</v>
      </c>
      <c r="R216" s="53">
        <v>0</v>
      </c>
      <c r="S216" s="3" t="s">
        <v>161</v>
      </c>
      <c r="T216" s="3" t="s">
        <v>162</v>
      </c>
      <c r="U216" s="3" t="s">
        <v>163</v>
      </c>
      <c r="V216" s="3" t="s">
        <v>162</v>
      </c>
      <c r="W216" s="3" t="s">
        <v>33</v>
      </c>
      <c r="X216" s="3" t="s">
        <v>164</v>
      </c>
      <c r="Y216" s="3" t="s">
        <v>35</v>
      </c>
      <c r="Z216" s="54">
        <v>44834</v>
      </c>
      <c r="AA216" s="54">
        <v>45382</v>
      </c>
      <c r="AB216" s="3" t="s">
        <v>36</v>
      </c>
      <c r="AC216" s="53">
        <v>8000000</v>
      </c>
      <c r="AD216" s="3" t="s">
        <v>163</v>
      </c>
      <c r="AE216" s="3" t="s">
        <v>37</v>
      </c>
    </row>
    <row r="217" spans="1:31" x14ac:dyDescent="0.3">
      <c r="A217" s="3" t="s">
        <v>910</v>
      </c>
      <c r="B217" s="3" t="s">
        <v>911</v>
      </c>
      <c r="C217" s="3" t="s">
        <v>1854</v>
      </c>
      <c r="D217" s="53">
        <v>5000000</v>
      </c>
      <c r="E217" s="53">
        <v>5000000</v>
      </c>
      <c r="F217" s="53">
        <v>0</v>
      </c>
      <c r="G217" s="53">
        <v>0</v>
      </c>
      <c r="H217" s="53">
        <v>0</v>
      </c>
      <c r="I217" s="53">
        <v>4923512.04</v>
      </c>
      <c r="J217" s="53">
        <v>98.470240799999999</v>
      </c>
      <c r="K217" s="53">
        <v>0</v>
      </c>
      <c r="L217" s="53">
        <v>0</v>
      </c>
      <c r="M217" s="53">
        <v>4923512.04</v>
      </c>
      <c r="N217" s="53">
        <v>0</v>
      </c>
      <c r="O217" s="53">
        <v>4923512.04</v>
      </c>
      <c r="P217" s="53">
        <v>0</v>
      </c>
      <c r="Q217" s="53">
        <v>0</v>
      </c>
      <c r="R217" s="53">
        <v>0</v>
      </c>
      <c r="S217" s="3" t="s">
        <v>72</v>
      </c>
      <c r="T217" s="3" t="s">
        <v>41</v>
      </c>
      <c r="U217" s="3" t="s">
        <v>42</v>
      </c>
      <c r="V217" s="3" t="s">
        <v>41</v>
      </c>
      <c r="W217" s="3" t="s">
        <v>33</v>
      </c>
      <c r="X217" s="3" t="s">
        <v>43</v>
      </c>
      <c r="Y217" s="3" t="s">
        <v>44</v>
      </c>
      <c r="Z217" s="54">
        <v>44837</v>
      </c>
      <c r="AA217" s="54">
        <v>45291</v>
      </c>
      <c r="AB217" s="3" t="s">
        <v>36</v>
      </c>
      <c r="AC217" s="53">
        <v>5000000</v>
      </c>
      <c r="AD217" s="3" t="s">
        <v>42</v>
      </c>
      <c r="AE217" s="3" t="s">
        <v>37</v>
      </c>
    </row>
    <row r="218" spans="1:31" x14ac:dyDescent="0.3">
      <c r="A218" s="3" t="s">
        <v>912</v>
      </c>
      <c r="B218" s="3" t="s">
        <v>913</v>
      </c>
      <c r="C218" s="3" t="s">
        <v>1855</v>
      </c>
      <c r="D218" s="53">
        <v>732000</v>
      </c>
      <c r="E218" s="53">
        <v>732000</v>
      </c>
      <c r="F218" s="53">
        <v>0</v>
      </c>
      <c r="G218" s="53">
        <v>0</v>
      </c>
      <c r="H218" s="53">
        <v>0</v>
      </c>
      <c r="I218" s="53">
        <v>688983.88</v>
      </c>
      <c r="J218" s="53">
        <v>94.12348087431694</v>
      </c>
      <c r="K218" s="53">
        <v>0</v>
      </c>
      <c r="L218" s="53">
        <v>0</v>
      </c>
      <c r="M218" s="53">
        <v>688983.88</v>
      </c>
      <c r="N218" s="53">
        <v>0</v>
      </c>
      <c r="O218" s="53">
        <v>688983.88</v>
      </c>
      <c r="P218" s="53">
        <v>0</v>
      </c>
      <c r="Q218" s="53">
        <v>0</v>
      </c>
      <c r="R218" s="53">
        <v>0</v>
      </c>
      <c r="S218" s="3" t="s">
        <v>286</v>
      </c>
      <c r="T218" s="3" t="s">
        <v>57</v>
      </c>
      <c r="U218" s="3" t="s">
        <v>58</v>
      </c>
      <c r="V218" s="3" t="s">
        <v>57</v>
      </c>
      <c r="W218" s="3" t="s">
        <v>33</v>
      </c>
      <c r="X218" s="3" t="s">
        <v>59</v>
      </c>
      <c r="Y218" s="3" t="s">
        <v>44</v>
      </c>
      <c r="Z218" s="54">
        <v>44837</v>
      </c>
      <c r="AA218" s="54">
        <v>45412</v>
      </c>
      <c r="AB218" s="3" t="s">
        <v>36</v>
      </c>
      <c r="AC218" s="53">
        <v>732000</v>
      </c>
      <c r="AD218" s="3" t="s">
        <v>58</v>
      </c>
      <c r="AE218" s="3" t="s">
        <v>37</v>
      </c>
    </row>
    <row r="219" spans="1:31" x14ac:dyDescent="0.3">
      <c r="A219" s="3" t="s">
        <v>914</v>
      </c>
      <c r="B219" s="3" t="s">
        <v>915</v>
      </c>
      <c r="C219" s="3" t="s">
        <v>1855</v>
      </c>
      <c r="D219" s="53">
        <v>728000</v>
      </c>
      <c r="E219" s="53">
        <v>728000</v>
      </c>
      <c r="F219" s="53">
        <v>0</v>
      </c>
      <c r="G219" s="53">
        <v>0</v>
      </c>
      <c r="H219" s="53">
        <v>0</v>
      </c>
      <c r="I219" s="53">
        <v>489623.33</v>
      </c>
      <c r="J219" s="53">
        <v>67.255951923076921</v>
      </c>
      <c r="K219" s="53">
        <v>0</v>
      </c>
      <c r="L219" s="53">
        <v>0</v>
      </c>
      <c r="M219" s="53">
        <v>489623.33</v>
      </c>
      <c r="N219" s="53">
        <v>0</v>
      </c>
      <c r="O219" s="53">
        <v>489623.33</v>
      </c>
      <c r="P219" s="53">
        <v>0</v>
      </c>
      <c r="Q219" s="53">
        <v>0</v>
      </c>
      <c r="R219" s="53">
        <v>0</v>
      </c>
      <c r="S219" s="3" t="s">
        <v>286</v>
      </c>
      <c r="T219" s="3" t="s">
        <v>57</v>
      </c>
      <c r="U219" s="3" t="s">
        <v>58</v>
      </c>
      <c r="V219" s="3" t="s">
        <v>57</v>
      </c>
      <c r="W219" s="3" t="s">
        <v>33</v>
      </c>
      <c r="X219" s="3" t="s">
        <v>59</v>
      </c>
      <c r="Y219" s="3" t="s">
        <v>44</v>
      </c>
      <c r="Z219" s="54">
        <v>44837</v>
      </c>
      <c r="AA219" s="54">
        <v>45412</v>
      </c>
      <c r="AB219" s="3" t="s">
        <v>36</v>
      </c>
      <c r="AC219" s="53">
        <v>728000</v>
      </c>
      <c r="AD219" s="3" t="s">
        <v>58</v>
      </c>
      <c r="AE219" s="3" t="s">
        <v>37</v>
      </c>
    </row>
    <row r="220" spans="1:31" x14ac:dyDescent="0.3">
      <c r="A220" s="3" t="s">
        <v>398</v>
      </c>
      <c r="B220" s="3" t="s">
        <v>399</v>
      </c>
      <c r="C220" s="3" t="s">
        <v>1860</v>
      </c>
      <c r="D220" s="53">
        <v>9000000</v>
      </c>
      <c r="E220" s="53">
        <v>9000000</v>
      </c>
      <c r="F220" s="53">
        <v>0</v>
      </c>
      <c r="G220" s="53">
        <v>0</v>
      </c>
      <c r="H220" s="53">
        <v>0</v>
      </c>
      <c r="I220" s="53">
        <v>8711145.8399999999</v>
      </c>
      <c r="J220" s="53">
        <v>96.790509333333333</v>
      </c>
      <c r="K220" s="53">
        <v>0</v>
      </c>
      <c r="L220" s="53">
        <v>0</v>
      </c>
      <c r="M220" s="53">
        <v>8711145.8399999999</v>
      </c>
      <c r="N220" s="53">
        <v>0</v>
      </c>
      <c r="O220" s="53">
        <v>8711145.8399999999</v>
      </c>
      <c r="P220" s="53">
        <v>0</v>
      </c>
      <c r="Q220" s="53">
        <v>0</v>
      </c>
      <c r="R220" s="53">
        <v>0</v>
      </c>
      <c r="S220" s="3" t="s">
        <v>111</v>
      </c>
      <c r="T220" s="3" t="s">
        <v>112</v>
      </c>
      <c r="U220" s="3" t="s">
        <v>113</v>
      </c>
      <c r="V220" s="3" t="s">
        <v>112</v>
      </c>
      <c r="W220" s="3" t="s">
        <v>33</v>
      </c>
      <c r="X220" s="3" t="s">
        <v>114</v>
      </c>
      <c r="Y220" s="3" t="s">
        <v>35</v>
      </c>
      <c r="Z220" s="54">
        <v>44845</v>
      </c>
      <c r="AA220" s="54">
        <v>45473</v>
      </c>
      <c r="AB220" s="3" t="s">
        <v>36</v>
      </c>
      <c r="AC220" s="53">
        <v>9000000</v>
      </c>
      <c r="AD220" s="3" t="s">
        <v>113</v>
      </c>
      <c r="AE220" s="3" t="s">
        <v>37</v>
      </c>
    </row>
    <row r="221" spans="1:31" x14ac:dyDescent="0.3">
      <c r="A221" s="3" t="s">
        <v>782</v>
      </c>
      <c r="B221" s="3" t="s">
        <v>783</v>
      </c>
      <c r="C221" s="3" t="s">
        <v>1853</v>
      </c>
      <c r="D221" s="53">
        <v>4300000</v>
      </c>
      <c r="E221" s="53">
        <v>4300000</v>
      </c>
      <c r="F221" s="53">
        <v>0</v>
      </c>
      <c r="G221" s="53">
        <v>0</v>
      </c>
      <c r="H221" s="53">
        <v>0</v>
      </c>
      <c r="I221" s="53">
        <v>4245905.96</v>
      </c>
      <c r="J221" s="53">
        <v>98.741999069767445</v>
      </c>
      <c r="K221" s="53">
        <v>0</v>
      </c>
      <c r="L221" s="53">
        <v>0</v>
      </c>
      <c r="M221" s="53">
        <v>4245905.96</v>
      </c>
      <c r="N221" s="53">
        <v>0</v>
      </c>
      <c r="O221" s="53">
        <v>4245905.96</v>
      </c>
      <c r="P221" s="53">
        <v>0</v>
      </c>
      <c r="Q221" s="53">
        <v>0</v>
      </c>
      <c r="R221" s="53">
        <v>0</v>
      </c>
      <c r="S221" s="3" t="s">
        <v>391</v>
      </c>
      <c r="T221" s="3" t="s">
        <v>31</v>
      </c>
      <c r="U221" s="3" t="s">
        <v>32</v>
      </c>
      <c r="V221" s="3" t="s">
        <v>31</v>
      </c>
      <c r="W221" s="3" t="s">
        <v>33</v>
      </c>
      <c r="X221" s="3" t="s">
        <v>34</v>
      </c>
      <c r="Y221" s="3" t="s">
        <v>784</v>
      </c>
      <c r="Z221" s="54">
        <v>44855</v>
      </c>
      <c r="AA221" s="54">
        <v>45473</v>
      </c>
      <c r="AB221" s="3" t="s">
        <v>36</v>
      </c>
      <c r="AC221" s="53">
        <v>4300000</v>
      </c>
      <c r="AD221" s="3" t="s">
        <v>32</v>
      </c>
      <c r="AE221" s="3" t="s">
        <v>37</v>
      </c>
    </row>
    <row r="222" spans="1:31" x14ac:dyDescent="0.3">
      <c r="A222" s="3" t="s">
        <v>785</v>
      </c>
      <c r="B222" s="3" t="s">
        <v>786</v>
      </c>
      <c r="C222" s="3" t="s">
        <v>1858</v>
      </c>
      <c r="D222" s="53">
        <v>3300000</v>
      </c>
      <c r="E222" s="53">
        <v>3300000</v>
      </c>
      <c r="F222" s="53">
        <v>0</v>
      </c>
      <c r="G222" s="53">
        <v>0</v>
      </c>
      <c r="H222" s="53">
        <v>0</v>
      </c>
      <c r="I222" s="53">
        <v>2939355.75</v>
      </c>
      <c r="J222" s="53">
        <v>89.071386363636364</v>
      </c>
      <c r="K222" s="53">
        <v>0</v>
      </c>
      <c r="L222" s="53">
        <v>0</v>
      </c>
      <c r="M222" s="53">
        <v>2939355.75</v>
      </c>
      <c r="N222" s="53">
        <v>0</v>
      </c>
      <c r="O222" s="53">
        <v>2939355.75</v>
      </c>
      <c r="P222" s="53">
        <v>0</v>
      </c>
      <c r="Q222" s="53">
        <v>0</v>
      </c>
      <c r="R222" s="53">
        <v>0</v>
      </c>
      <c r="S222" s="3" t="s">
        <v>50</v>
      </c>
      <c r="T222" s="3" t="s">
        <v>51</v>
      </c>
      <c r="U222" s="3" t="s">
        <v>52</v>
      </c>
      <c r="V222" s="3" t="s">
        <v>51</v>
      </c>
      <c r="W222" s="3" t="s">
        <v>33</v>
      </c>
      <c r="X222" s="3" t="s">
        <v>53</v>
      </c>
      <c r="Y222" s="3" t="s">
        <v>784</v>
      </c>
      <c r="Z222" s="54">
        <v>44876</v>
      </c>
      <c r="AA222" s="54">
        <v>45657</v>
      </c>
      <c r="AB222" s="3" t="s">
        <v>36</v>
      </c>
      <c r="AC222" s="53">
        <v>3300000</v>
      </c>
      <c r="AD222" s="3" t="s">
        <v>52</v>
      </c>
      <c r="AE222" s="3" t="s">
        <v>37</v>
      </c>
    </row>
    <row r="223" spans="1:31" x14ac:dyDescent="0.3">
      <c r="A223" s="3" t="s">
        <v>787</v>
      </c>
      <c r="B223" s="3" t="s">
        <v>788</v>
      </c>
      <c r="C223" s="3" t="s">
        <v>1859</v>
      </c>
      <c r="D223" s="53">
        <v>6400000</v>
      </c>
      <c r="E223" s="53">
        <v>6400000</v>
      </c>
      <c r="F223" s="53">
        <v>0</v>
      </c>
      <c r="G223" s="53">
        <v>0</v>
      </c>
      <c r="H223" s="53">
        <v>0</v>
      </c>
      <c r="I223" s="53">
        <v>6109799.8499999996</v>
      </c>
      <c r="J223" s="53">
        <v>95.465622656249991</v>
      </c>
      <c r="K223" s="53">
        <v>0</v>
      </c>
      <c r="L223" s="53">
        <v>0</v>
      </c>
      <c r="M223" s="53">
        <v>6109799.8499999996</v>
      </c>
      <c r="N223" s="53">
        <v>0</v>
      </c>
      <c r="O223" s="53">
        <v>6109799.8499999996</v>
      </c>
      <c r="P223" s="53">
        <v>0</v>
      </c>
      <c r="Q223" s="53">
        <v>0</v>
      </c>
      <c r="R223" s="53">
        <v>0</v>
      </c>
      <c r="S223" s="3" t="s">
        <v>161</v>
      </c>
      <c r="T223" s="3" t="s">
        <v>162</v>
      </c>
      <c r="U223" s="3" t="s">
        <v>163</v>
      </c>
      <c r="V223" s="3" t="s">
        <v>162</v>
      </c>
      <c r="W223" s="3" t="s">
        <v>33</v>
      </c>
      <c r="X223" s="3" t="s">
        <v>164</v>
      </c>
      <c r="Y223" s="3" t="s">
        <v>784</v>
      </c>
      <c r="Z223" s="54">
        <v>44889</v>
      </c>
      <c r="AA223" s="54">
        <v>45382</v>
      </c>
      <c r="AB223" s="3" t="s">
        <v>36</v>
      </c>
      <c r="AC223" s="53">
        <v>6400000</v>
      </c>
      <c r="AD223" s="3" t="s">
        <v>163</v>
      </c>
      <c r="AE223" s="3" t="s">
        <v>37</v>
      </c>
    </row>
    <row r="224" spans="1:31" x14ac:dyDescent="0.3">
      <c r="A224" s="3" t="s">
        <v>789</v>
      </c>
      <c r="B224" s="3" t="s">
        <v>790</v>
      </c>
      <c r="C224" s="3" t="s">
        <v>1854</v>
      </c>
      <c r="D224" s="53">
        <v>4800000</v>
      </c>
      <c r="E224" s="53">
        <v>4800000</v>
      </c>
      <c r="F224" s="53">
        <v>0</v>
      </c>
      <c r="G224" s="53">
        <v>0</v>
      </c>
      <c r="H224" s="53">
        <v>0</v>
      </c>
      <c r="I224" s="53">
        <v>3575782.57</v>
      </c>
      <c r="J224" s="53">
        <v>74.49547020833333</v>
      </c>
      <c r="K224" s="53">
        <v>0</v>
      </c>
      <c r="L224" s="53">
        <v>0</v>
      </c>
      <c r="M224" s="53">
        <v>3575782.57</v>
      </c>
      <c r="N224" s="53">
        <v>0</v>
      </c>
      <c r="O224" s="53">
        <v>3575782.57</v>
      </c>
      <c r="P224" s="53">
        <v>0</v>
      </c>
      <c r="Q224" s="53">
        <v>0</v>
      </c>
      <c r="R224" s="53">
        <v>0</v>
      </c>
      <c r="S224" s="3" t="s">
        <v>72</v>
      </c>
      <c r="T224" s="3" t="s">
        <v>41</v>
      </c>
      <c r="U224" s="3" t="s">
        <v>42</v>
      </c>
      <c r="V224" s="3" t="s">
        <v>41</v>
      </c>
      <c r="W224" s="3" t="s">
        <v>33</v>
      </c>
      <c r="X224" s="3" t="s">
        <v>43</v>
      </c>
      <c r="Y224" s="3" t="s">
        <v>784</v>
      </c>
      <c r="Z224" s="54">
        <v>44867</v>
      </c>
      <c r="AA224" s="54">
        <v>45382</v>
      </c>
      <c r="AB224" s="3" t="s">
        <v>36</v>
      </c>
      <c r="AC224" s="53">
        <v>4800000</v>
      </c>
      <c r="AD224" s="3" t="s">
        <v>42</v>
      </c>
      <c r="AE224" s="3" t="s">
        <v>2231</v>
      </c>
    </row>
    <row r="225" spans="1:31" x14ac:dyDescent="0.3">
      <c r="A225" s="3" t="s">
        <v>791</v>
      </c>
      <c r="B225" s="3" t="s">
        <v>792</v>
      </c>
      <c r="C225" s="3" t="s">
        <v>1860</v>
      </c>
      <c r="D225" s="53">
        <v>5000000</v>
      </c>
      <c r="E225" s="53">
        <v>5000000</v>
      </c>
      <c r="F225" s="53">
        <v>0</v>
      </c>
      <c r="G225" s="53">
        <v>0</v>
      </c>
      <c r="H225" s="53">
        <v>0</v>
      </c>
      <c r="I225" s="53">
        <v>4660267.28</v>
      </c>
      <c r="J225" s="53">
        <v>93.205345600000001</v>
      </c>
      <c r="K225" s="53">
        <v>0</v>
      </c>
      <c r="L225" s="53">
        <v>0</v>
      </c>
      <c r="M225" s="53">
        <v>4660267.28</v>
      </c>
      <c r="N225" s="53">
        <v>0</v>
      </c>
      <c r="O225" s="53">
        <v>4660267.28</v>
      </c>
      <c r="P225" s="53">
        <v>0</v>
      </c>
      <c r="Q225" s="53">
        <v>0</v>
      </c>
      <c r="R225" s="53">
        <v>0</v>
      </c>
      <c r="S225" s="3" t="s">
        <v>111</v>
      </c>
      <c r="T225" s="3" t="s">
        <v>112</v>
      </c>
      <c r="U225" s="3" t="s">
        <v>113</v>
      </c>
      <c r="V225" s="3" t="s">
        <v>112</v>
      </c>
      <c r="W225" s="3" t="s">
        <v>33</v>
      </c>
      <c r="X225" s="3" t="s">
        <v>114</v>
      </c>
      <c r="Y225" s="3" t="s">
        <v>784</v>
      </c>
      <c r="Z225" s="54">
        <v>44868</v>
      </c>
      <c r="AA225" s="54">
        <v>45473</v>
      </c>
      <c r="AB225" s="3" t="s">
        <v>36</v>
      </c>
      <c r="AC225" s="53">
        <v>5000000</v>
      </c>
      <c r="AD225" s="3" t="s">
        <v>113</v>
      </c>
      <c r="AE225" s="3" t="s">
        <v>37</v>
      </c>
    </row>
    <row r="226" spans="1:31" x14ac:dyDescent="0.3">
      <c r="A226" s="3" t="s">
        <v>793</v>
      </c>
      <c r="B226" s="3" t="s">
        <v>794</v>
      </c>
      <c r="C226" s="3" t="s">
        <v>1855</v>
      </c>
      <c r="D226" s="53">
        <v>5000000</v>
      </c>
      <c r="E226" s="53">
        <v>5000000</v>
      </c>
      <c r="F226" s="53">
        <v>0</v>
      </c>
      <c r="G226" s="53">
        <v>0</v>
      </c>
      <c r="H226" s="53">
        <v>0</v>
      </c>
      <c r="I226" s="53">
        <v>3985414</v>
      </c>
      <c r="J226" s="53">
        <v>79.708280000000002</v>
      </c>
      <c r="K226" s="53">
        <v>0</v>
      </c>
      <c r="L226" s="53">
        <v>0</v>
      </c>
      <c r="M226" s="53">
        <v>3985414</v>
      </c>
      <c r="N226" s="53">
        <v>0</v>
      </c>
      <c r="O226" s="53">
        <v>3985414</v>
      </c>
      <c r="P226" s="53">
        <v>0</v>
      </c>
      <c r="Q226" s="53">
        <v>0</v>
      </c>
      <c r="R226" s="53">
        <v>0</v>
      </c>
      <c r="S226" s="3" t="s">
        <v>286</v>
      </c>
      <c r="T226" s="3" t="s">
        <v>57</v>
      </c>
      <c r="U226" s="3" t="s">
        <v>58</v>
      </c>
      <c r="V226" s="3" t="s">
        <v>57</v>
      </c>
      <c r="W226" s="3" t="s">
        <v>33</v>
      </c>
      <c r="X226" s="3" t="s">
        <v>59</v>
      </c>
      <c r="Y226" s="3" t="s">
        <v>784</v>
      </c>
      <c r="Z226" s="54">
        <v>44851</v>
      </c>
      <c r="AA226" s="54">
        <v>45961</v>
      </c>
      <c r="AB226" s="3" t="s">
        <v>36</v>
      </c>
      <c r="AC226" s="53">
        <v>5000000</v>
      </c>
      <c r="AD226" s="3" t="s">
        <v>58</v>
      </c>
      <c r="AE226" s="3" t="s">
        <v>37</v>
      </c>
    </row>
    <row r="227" spans="1:31" x14ac:dyDescent="0.3">
      <c r="A227" s="3" t="s">
        <v>795</v>
      </c>
      <c r="B227" s="3" t="s">
        <v>796</v>
      </c>
      <c r="C227" s="3" t="s">
        <v>1856</v>
      </c>
      <c r="D227" s="53">
        <v>2700000</v>
      </c>
      <c r="E227" s="53">
        <v>2700000</v>
      </c>
      <c r="F227" s="53">
        <v>0</v>
      </c>
      <c r="G227" s="53">
        <v>0</v>
      </c>
      <c r="H227" s="53">
        <v>0</v>
      </c>
      <c r="I227" s="53">
        <v>1876678.32</v>
      </c>
      <c r="J227" s="53">
        <v>69.506604444444449</v>
      </c>
      <c r="K227" s="53">
        <v>0</v>
      </c>
      <c r="L227" s="53">
        <v>0</v>
      </c>
      <c r="M227" s="53">
        <v>1876678.32</v>
      </c>
      <c r="N227" s="53">
        <v>0</v>
      </c>
      <c r="O227" s="53">
        <v>1876678.32</v>
      </c>
      <c r="P227" s="53">
        <v>0</v>
      </c>
      <c r="Q227" s="53">
        <v>0</v>
      </c>
      <c r="R227" s="53">
        <v>0</v>
      </c>
      <c r="S227" s="3" t="s">
        <v>152</v>
      </c>
      <c r="T227" s="3" t="s">
        <v>76</v>
      </c>
      <c r="U227" s="3" t="s">
        <v>77</v>
      </c>
      <c r="V227" s="3" t="s">
        <v>76</v>
      </c>
      <c r="W227" s="3" t="s">
        <v>33</v>
      </c>
      <c r="X227" s="3" t="s">
        <v>78</v>
      </c>
      <c r="Y227" s="3" t="s">
        <v>784</v>
      </c>
      <c r="Z227" s="54">
        <v>44897</v>
      </c>
      <c r="AA227" s="54">
        <v>45382</v>
      </c>
      <c r="AB227" s="3" t="s">
        <v>36</v>
      </c>
      <c r="AC227" s="53">
        <v>2700000</v>
      </c>
      <c r="AD227" s="3" t="s">
        <v>77</v>
      </c>
      <c r="AE227" s="3" t="s">
        <v>37</v>
      </c>
    </row>
    <row r="228" spans="1:31" x14ac:dyDescent="0.3">
      <c r="A228" s="3" t="s">
        <v>797</v>
      </c>
      <c r="B228" s="3" t="s">
        <v>798</v>
      </c>
      <c r="C228" s="3" t="s">
        <v>1856</v>
      </c>
      <c r="D228" s="53">
        <v>3410000</v>
      </c>
      <c r="E228" s="53">
        <v>3410000</v>
      </c>
      <c r="F228" s="53">
        <v>0</v>
      </c>
      <c r="G228" s="53">
        <v>0</v>
      </c>
      <c r="H228" s="53">
        <v>0</v>
      </c>
      <c r="I228" s="53">
        <v>3601317.71</v>
      </c>
      <c r="J228" s="53">
        <v>105.61049002932552</v>
      </c>
      <c r="K228" s="53">
        <v>0</v>
      </c>
      <c r="L228" s="53">
        <v>0</v>
      </c>
      <c r="M228" s="53">
        <v>3601317.71</v>
      </c>
      <c r="N228" s="53">
        <v>0</v>
      </c>
      <c r="O228" s="53">
        <v>3601317.71</v>
      </c>
      <c r="P228" s="53">
        <v>0</v>
      </c>
      <c r="Q228" s="53">
        <v>0</v>
      </c>
      <c r="R228" s="53">
        <v>0</v>
      </c>
      <c r="S228" s="3" t="s">
        <v>152</v>
      </c>
      <c r="T228" s="3" t="s">
        <v>76</v>
      </c>
      <c r="U228" s="3" t="s">
        <v>77</v>
      </c>
      <c r="V228" s="3" t="s">
        <v>76</v>
      </c>
      <c r="W228" s="3" t="s">
        <v>33</v>
      </c>
      <c r="X228" s="3" t="s">
        <v>78</v>
      </c>
      <c r="Y228" s="3" t="s">
        <v>265</v>
      </c>
      <c r="Z228" s="54">
        <v>44883</v>
      </c>
      <c r="AA228" s="54">
        <v>45291</v>
      </c>
      <c r="AB228" s="3" t="s">
        <v>36</v>
      </c>
      <c r="AC228" s="53">
        <v>3410000</v>
      </c>
      <c r="AD228" s="3" t="s">
        <v>77</v>
      </c>
      <c r="AE228" s="3" t="s">
        <v>37</v>
      </c>
    </row>
    <row r="229" spans="1:31" x14ac:dyDescent="0.3">
      <c r="A229" s="3" t="s">
        <v>400</v>
      </c>
      <c r="B229" s="3" t="s">
        <v>401</v>
      </c>
      <c r="C229" s="3" t="s">
        <v>1854</v>
      </c>
      <c r="D229" s="53">
        <v>9900000</v>
      </c>
      <c r="E229" s="53">
        <v>9900000</v>
      </c>
      <c r="F229" s="53">
        <v>0</v>
      </c>
      <c r="G229" s="53">
        <v>0</v>
      </c>
      <c r="H229" s="53">
        <v>0</v>
      </c>
      <c r="I229" s="53">
        <v>9854539.8300000001</v>
      </c>
      <c r="J229" s="53">
        <v>99.540806363636364</v>
      </c>
      <c r="K229" s="53">
        <v>0</v>
      </c>
      <c r="L229" s="53">
        <v>0</v>
      </c>
      <c r="M229" s="53">
        <v>9854539.8300000001</v>
      </c>
      <c r="N229" s="53">
        <v>0</v>
      </c>
      <c r="O229" s="53">
        <v>9854539.8300000001</v>
      </c>
      <c r="P229" s="53">
        <v>0</v>
      </c>
      <c r="Q229" s="53">
        <v>0</v>
      </c>
      <c r="R229" s="53">
        <v>0</v>
      </c>
      <c r="S229" s="3" t="s">
        <v>72</v>
      </c>
      <c r="T229" s="3" t="s">
        <v>41</v>
      </c>
      <c r="U229" s="3" t="s">
        <v>42</v>
      </c>
      <c r="V229" s="3" t="s">
        <v>41</v>
      </c>
      <c r="W229" s="3" t="s">
        <v>33</v>
      </c>
      <c r="X229" s="3" t="s">
        <v>43</v>
      </c>
      <c r="Y229" s="3" t="s">
        <v>35</v>
      </c>
      <c r="Z229" s="54">
        <v>44854</v>
      </c>
      <c r="AA229" s="54">
        <v>45382</v>
      </c>
      <c r="AB229" s="3" t="s">
        <v>36</v>
      </c>
      <c r="AC229" s="53">
        <v>9900000</v>
      </c>
      <c r="AD229" s="3" t="s">
        <v>42</v>
      </c>
      <c r="AE229" s="3" t="s">
        <v>37</v>
      </c>
    </row>
    <row r="230" spans="1:31" x14ac:dyDescent="0.3">
      <c r="A230" s="3" t="s">
        <v>799</v>
      </c>
      <c r="B230" s="3" t="s">
        <v>800</v>
      </c>
      <c r="C230" s="3" t="s">
        <v>1858</v>
      </c>
      <c r="D230" s="53">
        <v>2000000</v>
      </c>
      <c r="E230" s="53">
        <v>2000000</v>
      </c>
      <c r="F230" s="53">
        <v>0</v>
      </c>
      <c r="G230" s="53">
        <v>0</v>
      </c>
      <c r="H230" s="53">
        <v>0</v>
      </c>
      <c r="I230" s="53">
        <v>0</v>
      </c>
      <c r="J230" s="53">
        <v>0</v>
      </c>
      <c r="K230" s="53">
        <v>0</v>
      </c>
      <c r="L230" s="53">
        <v>0</v>
      </c>
      <c r="M230" s="53">
        <v>0</v>
      </c>
      <c r="N230" s="53">
        <v>0</v>
      </c>
      <c r="O230" s="53">
        <v>0</v>
      </c>
      <c r="P230" s="53">
        <v>0</v>
      </c>
      <c r="Q230" s="53">
        <v>0</v>
      </c>
      <c r="R230" s="53">
        <v>0</v>
      </c>
      <c r="S230" s="3" t="s">
        <v>50</v>
      </c>
      <c r="T230" s="3" t="s">
        <v>51</v>
      </c>
      <c r="U230" s="3" t="s">
        <v>52</v>
      </c>
      <c r="V230" s="3" t="s">
        <v>51</v>
      </c>
      <c r="W230" s="3" t="s">
        <v>33</v>
      </c>
      <c r="X230" s="3" t="s">
        <v>53</v>
      </c>
      <c r="Y230" s="3" t="s">
        <v>86</v>
      </c>
      <c r="Z230" s="54">
        <v>44861</v>
      </c>
      <c r="AA230" s="54">
        <v>45657</v>
      </c>
      <c r="AB230" s="3" t="s">
        <v>36</v>
      </c>
      <c r="AC230" s="53">
        <v>2000000</v>
      </c>
      <c r="AD230" s="3" t="s">
        <v>52</v>
      </c>
      <c r="AE230" s="3" t="s">
        <v>2231</v>
      </c>
    </row>
    <row r="231" spans="1:31" x14ac:dyDescent="0.3">
      <c r="A231" s="3" t="s">
        <v>801</v>
      </c>
      <c r="B231" s="3" t="s">
        <v>802</v>
      </c>
      <c r="C231" s="3" t="s">
        <v>1858</v>
      </c>
      <c r="D231" s="53">
        <v>2000000</v>
      </c>
      <c r="E231" s="53">
        <v>2000000</v>
      </c>
      <c r="F231" s="53">
        <v>0</v>
      </c>
      <c r="G231" s="53">
        <v>0</v>
      </c>
      <c r="H231" s="53">
        <v>0</v>
      </c>
      <c r="I231" s="53">
        <v>1215585.3899999999</v>
      </c>
      <c r="J231" s="53">
        <v>60.779269499999998</v>
      </c>
      <c r="K231" s="53">
        <v>0</v>
      </c>
      <c r="L231" s="53">
        <v>0</v>
      </c>
      <c r="M231" s="53">
        <v>1215585.3899999999</v>
      </c>
      <c r="N231" s="53">
        <v>0</v>
      </c>
      <c r="O231" s="53">
        <v>1215585.3899999999</v>
      </c>
      <c r="P231" s="53">
        <v>0</v>
      </c>
      <c r="Q231" s="53">
        <v>0</v>
      </c>
      <c r="R231" s="53">
        <v>0</v>
      </c>
      <c r="S231" s="3" t="s">
        <v>50</v>
      </c>
      <c r="T231" s="3" t="s">
        <v>51</v>
      </c>
      <c r="U231" s="3" t="s">
        <v>52</v>
      </c>
      <c r="V231" s="3" t="s">
        <v>51</v>
      </c>
      <c r="W231" s="3" t="s">
        <v>33</v>
      </c>
      <c r="X231" s="3" t="s">
        <v>53</v>
      </c>
      <c r="Y231" s="3" t="s">
        <v>86</v>
      </c>
      <c r="Z231" s="54">
        <v>44861</v>
      </c>
      <c r="AA231" s="54">
        <v>45657</v>
      </c>
      <c r="AB231" s="3" t="s">
        <v>36</v>
      </c>
      <c r="AC231" s="53">
        <v>2000000</v>
      </c>
      <c r="AD231" s="3" t="s">
        <v>52</v>
      </c>
      <c r="AE231" s="3" t="s">
        <v>37</v>
      </c>
    </row>
    <row r="232" spans="1:31" x14ac:dyDescent="0.3">
      <c r="A232" s="3" t="s">
        <v>803</v>
      </c>
      <c r="B232" s="3" t="s">
        <v>804</v>
      </c>
      <c r="C232" s="3" t="s">
        <v>1858</v>
      </c>
      <c r="D232" s="53">
        <v>2000000</v>
      </c>
      <c r="E232" s="53">
        <v>2000000</v>
      </c>
      <c r="F232" s="53">
        <v>0</v>
      </c>
      <c r="G232" s="53">
        <v>0</v>
      </c>
      <c r="H232" s="53">
        <v>0</v>
      </c>
      <c r="I232" s="53">
        <v>2158970.29</v>
      </c>
      <c r="J232" s="53">
        <v>107.9485145</v>
      </c>
      <c r="K232" s="53">
        <v>0</v>
      </c>
      <c r="L232" s="53">
        <v>0</v>
      </c>
      <c r="M232" s="53">
        <v>2158970.29</v>
      </c>
      <c r="N232" s="53">
        <v>0</v>
      </c>
      <c r="O232" s="53">
        <v>2158970.29</v>
      </c>
      <c r="P232" s="53">
        <v>0</v>
      </c>
      <c r="Q232" s="53">
        <v>0</v>
      </c>
      <c r="R232" s="53">
        <v>0</v>
      </c>
      <c r="S232" s="3" t="s">
        <v>50</v>
      </c>
      <c r="T232" s="3" t="s">
        <v>51</v>
      </c>
      <c r="U232" s="3" t="s">
        <v>52</v>
      </c>
      <c r="V232" s="3" t="s">
        <v>51</v>
      </c>
      <c r="W232" s="3" t="s">
        <v>33</v>
      </c>
      <c r="X232" s="3" t="s">
        <v>53</v>
      </c>
      <c r="Y232" s="3" t="s">
        <v>86</v>
      </c>
      <c r="Z232" s="54">
        <v>44861</v>
      </c>
      <c r="AA232" s="54">
        <v>45657</v>
      </c>
      <c r="AB232" s="3" t="s">
        <v>36</v>
      </c>
      <c r="AC232" s="53">
        <v>2000000</v>
      </c>
      <c r="AD232" s="3" t="s">
        <v>52</v>
      </c>
      <c r="AE232" s="3" t="s">
        <v>37</v>
      </c>
    </row>
    <row r="233" spans="1:31" x14ac:dyDescent="0.3">
      <c r="A233" s="3" t="s">
        <v>805</v>
      </c>
      <c r="B233" s="3" t="s">
        <v>806</v>
      </c>
      <c r="C233" s="3" t="s">
        <v>1858</v>
      </c>
      <c r="D233" s="53">
        <v>2000000</v>
      </c>
      <c r="E233" s="53">
        <v>2000000</v>
      </c>
      <c r="F233" s="53">
        <v>0</v>
      </c>
      <c r="G233" s="53">
        <v>0</v>
      </c>
      <c r="H233" s="53">
        <v>0</v>
      </c>
      <c r="I233" s="53">
        <v>2148462.0499999998</v>
      </c>
      <c r="J233" s="53">
        <v>107.42310249999998</v>
      </c>
      <c r="K233" s="53">
        <v>0</v>
      </c>
      <c r="L233" s="53">
        <v>0</v>
      </c>
      <c r="M233" s="53">
        <v>2148462.0499999998</v>
      </c>
      <c r="N233" s="53">
        <v>0</v>
      </c>
      <c r="O233" s="53">
        <v>2148462.0499999998</v>
      </c>
      <c r="P233" s="53">
        <v>0</v>
      </c>
      <c r="Q233" s="53">
        <v>0</v>
      </c>
      <c r="R233" s="53">
        <v>0</v>
      </c>
      <c r="S233" s="3" t="s">
        <v>50</v>
      </c>
      <c r="T233" s="3" t="s">
        <v>51</v>
      </c>
      <c r="U233" s="3" t="s">
        <v>52</v>
      </c>
      <c r="V233" s="3" t="s">
        <v>51</v>
      </c>
      <c r="W233" s="3" t="s">
        <v>33</v>
      </c>
      <c r="X233" s="3" t="s">
        <v>53</v>
      </c>
      <c r="Y233" s="3" t="s">
        <v>86</v>
      </c>
      <c r="Z233" s="54">
        <v>44861</v>
      </c>
      <c r="AA233" s="54">
        <v>45657</v>
      </c>
      <c r="AB233" s="3" t="s">
        <v>36</v>
      </c>
      <c r="AC233" s="53">
        <v>2000000</v>
      </c>
      <c r="AD233" s="3" t="s">
        <v>52</v>
      </c>
      <c r="AE233" s="3" t="s">
        <v>37</v>
      </c>
    </row>
    <row r="234" spans="1:31" x14ac:dyDescent="0.3">
      <c r="A234" s="3" t="s">
        <v>807</v>
      </c>
      <c r="B234" s="3" t="s">
        <v>808</v>
      </c>
      <c r="C234" s="3" t="s">
        <v>1854</v>
      </c>
      <c r="D234" s="53">
        <v>1200000</v>
      </c>
      <c r="E234" s="53">
        <v>1200000</v>
      </c>
      <c r="F234" s="53">
        <v>0</v>
      </c>
      <c r="G234" s="53">
        <v>0</v>
      </c>
      <c r="H234" s="53">
        <v>0</v>
      </c>
      <c r="I234" s="53">
        <v>892577.74</v>
      </c>
      <c r="J234" s="53">
        <v>74.381478333333334</v>
      </c>
      <c r="K234" s="53">
        <v>0</v>
      </c>
      <c r="L234" s="53">
        <v>0</v>
      </c>
      <c r="M234" s="53">
        <v>892577.74</v>
      </c>
      <c r="N234" s="53">
        <v>0</v>
      </c>
      <c r="O234" s="53">
        <v>892577.74</v>
      </c>
      <c r="P234" s="53">
        <v>0</v>
      </c>
      <c r="Q234" s="53">
        <v>0</v>
      </c>
      <c r="R234" s="53">
        <v>0</v>
      </c>
      <c r="S234" s="3" t="s">
        <v>72</v>
      </c>
      <c r="T234" s="3" t="s">
        <v>41</v>
      </c>
      <c r="U234" s="3" t="s">
        <v>42</v>
      </c>
      <c r="V234" s="3" t="s">
        <v>41</v>
      </c>
      <c r="W234" s="3" t="s">
        <v>33</v>
      </c>
      <c r="X234" s="3" t="s">
        <v>43</v>
      </c>
      <c r="Y234" s="3" t="s">
        <v>44</v>
      </c>
      <c r="Z234" s="54">
        <v>44855</v>
      </c>
      <c r="AA234" s="54">
        <v>45382</v>
      </c>
      <c r="AB234" s="3" t="s">
        <v>36</v>
      </c>
      <c r="AC234" s="53">
        <v>1200000</v>
      </c>
      <c r="AD234" s="3" t="s">
        <v>42</v>
      </c>
      <c r="AE234" s="3" t="s">
        <v>37</v>
      </c>
    </row>
    <row r="235" spans="1:31" x14ac:dyDescent="0.3">
      <c r="A235" s="3" t="s">
        <v>402</v>
      </c>
      <c r="B235" s="3" t="s">
        <v>403</v>
      </c>
      <c r="C235" s="3" t="s">
        <v>1853</v>
      </c>
      <c r="D235" s="53">
        <v>8480000</v>
      </c>
      <c r="E235" s="53">
        <v>8480000</v>
      </c>
      <c r="F235" s="53">
        <v>0</v>
      </c>
      <c r="G235" s="53">
        <v>0</v>
      </c>
      <c r="H235" s="53">
        <v>0</v>
      </c>
      <c r="I235" s="53">
        <v>8479402.1899999995</v>
      </c>
      <c r="J235" s="53">
        <v>99.99295035377358</v>
      </c>
      <c r="K235" s="53">
        <v>0</v>
      </c>
      <c r="L235" s="53">
        <v>0</v>
      </c>
      <c r="M235" s="53">
        <v>8479402.1899999995</v>
      </c>
      <c r="N235" s="53">
        <v>0</v>
      </c>
      <c r="O235" s="53">
        <v>8479402.1899999995</v>
      </c>
      <c r="P235" s="53">
        <v>0</v>
      </c>
      <c r="Q235" s="53">
        <v>0</v>
      </c>
      <c r="R235" s="53">
        <v>0</v>
      </c>
      <c r="S235" s="3" t="s">
        <v>30</v>
      </c>
      <c r="T235" s="3" t="s">
        <v>31</v>
      </c>
      <c r="U235" s="3" t="s">
        <v>32</v>
      </c>
      <c r="V235" s="3" t="s">
        <v>31</v>
      </c>
      <c r="W235" s="3" t="s">
        <v>33</v>
      </c>
      <c r="X235" s="3" t="s">
        <v>34</v>
      </c>
      <c r="Y235" s="3" t="s">
        <v>35</v>
      </c>
      <c r="Z235" s="54">
        <v>44865</v>
      </c>
      <c r="AA235" s="54">
        <v>45382</v>
      </c>
      <c r="AB235" s="3" t="s">
        <v>36</v>
      </c>
      <c r="AC235" s="53">
        <v>8480000</v>
      </c>
      <c r="AD235" s="3" t="s">
        <v>32</v>
      </c>
      <c r="AE235" s="3" t="s">
        <v>37</v>
      </c>
    </row>
    <row r="236" spans="1:31" x14ac:dyDescent="0.3">
      <c r="A236" s="3" t="s">
        <v>596</v>
      </c>
      <c r="B236" s="3" t="s">
        <v>597</v>
      </c>
      <c r="C236" s="3" t="s">
        <v>1856</v>
      </c>
      <c r="D236" s="53">
        <v>2000000</v>
      </c>
      <c r="E236" s="53">
        <v>2000000</v>
      </c>
      <c r="F236" s="53">
        <v>0</v>
      </c>
      <c r="G236" s="53">
        <v>0</v>
      </c>
      <c r="H236" s="53">
        <v>0</v>
      </c>
      <c r="I236" s="53">
        <v>2105642.89</v>
      </c>
      <c r="J236" s="53">
        <v>105.2821445</v>
      </c>
      <c r="K236" s="53">
        <v>0</v>
      </c>
      <c r="L236" s="53">
        <v>0</v>
      </c>
      <c r="M236" s="53">
        <v>2105642.89</v>
      </c>
      <c r="N236" s="53">
        <v>0</v>
      </c>
      <c r="O236" s="53">
        <v>2105642.89</v>
      </c>
      <c r="P236" s="53">
        <v>0</v>
      </c>
      <c r="Q236" s="53">
        <v>0</v>
      </c>
      <c r="R236" s="53">
        <v>0</v>
      </c>
      <c r="S236" s="3" t="s">
        <v>152</v>
      </c>
      <c r="T236" s="3" t="s">
        <v>76</v>
      </c>
      <c r="U236" s="3" t="s">
        <v>77</v>
      </c>
      <c r="V236" s="3" t="s">
        <v>76</v>
      </c>
      <c r="W236" s="3" t="s">
        <v>33</v>
      </c>
      <c r="X236" s="3" t="s">
        <v>78</v>
      </c>
      <c r="Y236" s="3" t="s">
        <v>35</v>
      </c>
      <c r="Z236" s="54">
        <v>44874</v>
      </c>
      <c r="AA236" s="54">
        <v>45291</v>
      </c>
      <c r="AB236" s="3" t="s">
        <v>36</v>
      </c>
      <c r="AC236" s="53">
        <v>2000000</v>
      </c>
      <c r="AD236" s="3" t="s">
        <v>77</v>
      </c>
      <c r="AE236" s="3" t="s">
        <v>37</v>
      </c>
    </row>
    <row r="237" spans="1:31" x14ac:dyDescent="0.3">
      <c r="A237" s="3" t="s">
        <v>598</v>
      </c>
      <c r="B237" s="3" t="s">
        <v>599</v>
      </c>
      <c r="C237" s="3" t="s">
        <v>1853</v>
      </c>
      <c r="D237" s="53">
        <v>6900000</v>
      </c>
      <c r="E237" s="53">
        <v>6900000</v>
      </c>
      <c r="F237" s="53">
        <v>0</v>
      </c>
      <c r="G237" s="53">
        <v>0</v>
      </c>
      <c r="H237" s="53">
        <v>0</v>
      </c>
      <c r="I237" s="53">
        <v>7484497.0300000003</v>
      </c>
      <c r="J237" s="53">
        <v>108.47097144927537</v>
      </c>
      <c r="K237" s="53">
        <v>0</v>
      </c>
      <c r="L237" s="53">
        <v>0</v>
      </c>
      <c r="M237" s="53">
        <v>7484497.0300000003</v>
      </c>
      <c r="N237" s="53">
        <v>0</v>
      </c>
      <c r="O237" s="53">
        <v>7484497.0300000003</v>
      </c>
      <c r="P237" s="53">
        <v>0</v>
      </c>
      <c r="Q237" s="53">
        <v>0</v>
      </c>
      <c r="R237" s="53">
        <v>0</v>
      </c>
      <c r="S237" s="3" t="s">
        <v>391</v>
      </c>
      <c r="T237" s="3" t="s">
        <v>31</v>
      </c>
      <c r="U237" s="3" t="s">
        <v>32</v>
      </c>
      <c r="V237" s="3" t="s">
        <v>31</v>
      </c>
      <c r="W237" s="3" t="s">
        <v>33</v>
      </c>
      <c r="X237" s="3" t="s">
        <v>34</v>
      </c>
      <c r="Y237" s="3" t="s">
        <v>35</v>
      </c>
      <c r="Z237" s="54">
        <v>44866</v>
      </c>
      <c r="AA237" s="54">
        <v>45291</v>
      </c>
      <c r="AB237" s="3" t="s">
        <v>36</v>
      </c>
      <c r="AC237" s="53">
        <v>6900000</v>
      </c>
      <c r="AD237" s="3" t="s">
        <v>32</v>
      </c>
      <c r="AE237" s="3" t="s">
        <v>37</v>
      </c>
    </row>
    <row r="238" spans="1:31" x14ac:dyDescent="0.3">
      <c r="A238" s="3" t="s">
        <v>404</v>
      </c>
      <c r="B238" s="3" t="s">
        <v>405</v>
      </c>
      <c r="C238" s="3" t="s">
        <v>1853</v>
      </c>
      <c r="D238" s="53">
        <v>6000000</v>
      </c>
      <c r="E238" s="53">
        <v>6000000</v>
      </c>
      <c r="F238" s="53">
        <v>0</v>
      </c>
      <c r="G238" s="53">
        <v>0</v>
      </c>
      <c r="H238" s="53">
        <v>0</v>
      </c>
      <c r="I238" s="53">
        <v>5998747.5700000003</v>
      </c>
      <c r="J238" s="53">
        <v>99.979126166666674</v>
      </c>
      <c r="K238" s="53">
        <v>0</v>
      </c>
      <c r="L238" s="53">
        <v>0</v>
      </c>
      <c r="M238" s="53">
        <v>5998747.5700000003</v>
      </c>
      <c r="N238" s="53">
        <v>0</v>
      </c>
      <c r="O238" s="53">
        <v>5998747.5700000003</v>
      </c>
      <c r="P238" s="53">
        <v>0</v>
      </c>
      <c r="Q238" s="53">
        <v>0</v>
      </c>
      <c r="R238" s="53">
        <v>0</v>
      </c>
      <c r="S238" s="3" t="s">
        <v>30</v>
      </c>
      <c r="T238" s="3" t="s">
        <v>31</v>
      </c>
      <c r="U238" s="3" t="s">
        <v>32</v>
      </c>
      <c r="V238" s="3" t="s">
        <v>31</v>
      </c>
      <c r="W238" s="3" t="s">
        <v>33</v>
      </c>
      <c r="X238" s="3" t="s">
        <v>34</v>
      </c>
      <c r="Y238" s="3" t="s">
        <v>35</v>
      </c>
      <c r="Z238" s="54">
        <v>44866</v>
      </c>
      <c r="AA238" s="54">
        <v>45291</v>
      </c>
      <c r="AB238" s="3" t="s">
        <v>36</v>
      </c>
      <c r="AC238" s="53">
        <v>6000000</v>
      </c>
      <c r="AD238" s="3" t="s">
        <v>32</v>
      </c>
      <c r="AE238" s="3" t="s">
        <v>37</v>
      </c>
    </row>
    <row r="239" spans="1:31" x14ac:dyDescent="0.3">
      <c r="A239" s="3" t="s">
        <v>600</v>
      </c>
      <c r="B239" s="3" t="s">
        <v>601</v>
      </c>
      <c r="C239" s="3" t="s">
        <v>1853</v>
      </c>
      <c r="D239" s="53">
        <v>1600000</v>
      </c>
      <c r="E239" s="53">
        <v>1600000</v>
      </c>
      <c r="F239" s="53">
        <v>0</v>
      </c>
      <c r="G239" s="53">
        <v>0</v>
      </c>
      <c r="H239" s="53">
        <v>0</v>
      </c>
      <c r="I239" s="53">
        <v>1726696.54</v>
      </c>
      <c r="J239" s="53">
        <v>107.91853375000001</v>
      </c>
      <c r="K239" s="53">
        <v>0</v>
      </c>
      <c r="L239" s="53">
        <v>0</v>
      </c>
      <c r="M239" s="53">
        <v>1726696.54</v>
      </c>
      <c r="N239" s="53">
        <v>0</v>
      </c>
      <c r="O239" s="53">
        <v>1726696.54</v>
      </c>
      <c r="P239" s="53">
        <v>0</v>
      </c>
      <c r="Q239" s="53">
        <v>0</v>
      </c>
      <c r="R239" s="53">
        <v>0</v>
      </c>
      <c r="S239" s="3" t="s">
        <v>30</v>
      </c>
      <c r="T239" s="3" t="s">
        <v>31</v>
      </c>
      <c r="U239" s="3" t="s">
        <v>32</v>
      </c>
      <c r="V239" s="3" t="s">
        <v>31</v>
      </c>
      <c r="W239" s="3" t="s">
        <v>33</v>
      </c>
      <c r="X239" s="3" t="s">
        <v>34</v>
      </c>
      <c r="Y239" s="3" t="s">
        <v>35</v>
      </c>
      <c r="Z239" s="54">
        <v>44866</v>
      </c>
      <c r="AA239" s="54">
        <v>45322</v>
      </c>
      <c r="AB239" s="3" t="s">
        <v>36</v>
      </c>
      <c r="AC239" s="53">
        <v>1600000</v>
      </c>
      <c r="AD239" s="3" t="s">
        <v>32</v>
      </c>
      <c r="AE239" s="3" t="s">
        <v>37</v>
      </c>
    </row>
    <row r="240" spans="1:31" x14ac:dyDescent="0.3">
      <c r="A240" s="3" t="s">
        <v>602</v>
      </c>
      <c r="B240" s="3" t="s">
        <v>603</v>
      </c>
      <c r="C240" s="3" t="s">
        <v>1858</v>
      </c>
      <c r="D240" s="53">
        <v>4900000</v>
      </c>
      <c r="E240" s="53">
        <v>4900000</v>
      </c>
      <c r="F240" s="53">
        <v>0</v>
      </c>
      <c r="G240" s="53">
        <v>0</v>
      </c>
      <c r="H240" s="53">
        <v>0</v>
      </c>
      <c r="I240" s="53">
        <v>5140250.1100000003</v>
      </c>
      <c r="J240" s="53">
        <v>104.90306346938776</v>
      </c>
      <c r="K240" s="53">
        <v>0</v>
      </c>
      <c r="L240" s="53">
        <v>0</v>
      </c>
      <c r="M240" s="53">
        <v>5140250.1100000003</v>
      </c>
      <c r="N240" s="53">
        <v>0</v>
      </c>
      <c r="O240" s="53">
        <v>5140250.1100000003</v>
      </c>
      <c r="P240" s="53">
        <v>0</v>
      </c>
      <c r="Q240" s="53">
        <v>0</v>
      </c>
      <c r="R240" s="53">
        <v>0</v>
      </c>
      <c r="S240" s="3" t="s">
        <v>50</v>
      </c>
      <c r="T240" s="3" t="s">
        <v>51</v>
      </c>
      <c r="U240" s="3" t="s">
        <v>52</v>
      </c>
      <c r="V240" s="3" t="s">
        <v>51</v>
      </c>
      <c r="W240" s="3" t="s">
        <v>33</v>
      </c>
      <c r="X240" s="3" t="s">
        <v>53</v>
      </c>
      <c r="Y240" s="3" t="s">
        <v>35</v>
      </c>
      <c r="Z240" s="54">
        <v>44869</v>
      </c>
      <c r="AA240" s="54">
        <v>45657</v>
      </c>
      <c r="AB240" s="3" t="s">
        <v>36</v>
      </c>
      <c r="AC240" s="53">
        <v>4900000</v>
      </c>
      <c r="AD240" s="3" t="s">
        <v>52</v>
      </c>
      <c r="AE240" s="3" t="s">
        <v>37</v>
      </c>
    </row>
    <row r="241" spans="1:31" x14ac:dyDescent="0.3">
      <c r="A241" s="3" t="s">
        <v>604</v>
      </c>
      <c r="B241" s="3" t="s">
        <v>605</v>
      </c>
      <c r="C241" s="3" t="s">
        <v>1858</v>
      </c>
      <c r="D241" s="53">
        <v>4700000</v>
      </c>
      <c r="E241" s="53">
        <v>4700000</v>
      </c>
      <c r="F241" s="53">
        <v>0</v>
      </c>
      <c r="G241" s="53">
        <v>0</v>
      </c>
      <c r="H241" s="53">
        <v>0</v>
      </c>
      <c r="I241" s="53">
        <v>1734551.38</v>
      </c>
      <c r="J241" s="53">
        <v>36.905348510638298</v>
      </c>
      <c r="K241" s="53">
        <v>0</v>
      </c>
      <c r="L241" s="53">
        <v>0</v>
      </c>
      <c r="M241" s="53">
        <v>1734551.38</v>
      </c>
      <c r="N241" s="53">
        <v>0</v>
      </c>
      <c r="O241" s="53">
        <v>1734551.38</v>
      </c>
      <c r="P241" s="53">
        <v>0</v>
      </c>
      <c r="Q241" s="53">
        <v>0</v>
      </c>
      <c r="R241" s="53">
        <v>0</v>
      </c>
      <c r="S241" s="3" t="s">
        <v>50</v>
      </c>
      <c r="T241" s="3" t="s">
        <v>51</v>
      </c>
      <c r="U241" s="3" t="s">
        <v>52</v>
      </c>
      <c r="V241" s="3" t="s">
        <v>51</v>
      </c>
      <c r="W241" s="3" t="s">
        <v>33</v>
      </c>
      <c r="X241" s="3" t="s">
        <v>53</v>
      </c>
      <c r="Y241" s="3" t="s">
        <v>35</v>
      </c>
      <c r="Z241" s="54">
        <v>44869</v>
      </c>
      <c r="AA241" s="54">
        <v>45657</v>
      </c>
      <c r="AB241" s="3" t="s">
        <v>36</v>
      </c>
      <c r="AC241" s="53">
        <v>4700000</v>
      </c>
      <c r="AD241" s="3" t="s">
        <v>52</v>
      </c>
      <c r="AE241" s="3" t="s">
        <v>37</v>
      </c>
    </row>
    <row r="242" spans="1:31" x14ac:dyDescent="0.3">
      <c r="A242" s="3" t="s">
        <v>606</v>
      </c>
      <c r="B242" s="3" t="s">
        <v>607</v>
      </c>
      <c r="C242" s="3" t="s">
        <v>1860</v>
      </c>
      <c r="D242" s="53">
        <v>1800000</v>
      </c>
      <c r="E242" s="53">
        <v>1800000</v>
      </c>
      <c r="F242" s="53">
        <v>0</v>
      </c>
      <c r="G242" s="53">
        <v>0</v>
      </c>
      <c r="H242" s="53">
        <v>0</v>
      </c>
      <c r="I242" s="53">
        <v>1808774.35</v>
      </c>
      <c r="J242" s="53">
        <v>100.4874638888889</v>
      </c>
      <c r="K242" s="53">
        <v>0</v>
      </c>
      <c r="L242" s="53">
        <v>0</v>
      </c>
      <c r="M242" s="53">
        <v>1808774.35</v>
      </c>
      <c r="N242" s="53">
        <v>0</v>
      </c>
      <c r="O242" s="53">
        <v>1808774.35</v>
      </c>
      <c r="P242" s="53">
        <v>0</v>
      </c>
      <c r="Q242" s="53">
        <v>0</v>
      </c>
      <c r="R242" s="53">
        <v>0</v>
      </c>
      <c r="S242" s="3" t="s">
        <v>129</v>
      </c>
      <c r="T242" s="3" t="s">
        <v>112</v>
      </c>
      <c r="U242" s="3" t="s">
        <v>113</v>
      </c>
      <c r="V242" s="3" t="s">
        <v>112</v>
      </c>
      <c r="W242" s="3" t="s">
        <v>33</v>
      </c>
      <c r="X242" s="3" t="s">
        <v>114</v>
      </c>
      <c r="Y242" s="3" t="s">
        <v>35</v>
      </c>
      <c r="Z242" s="54">
        <v>44891</v>
      </c>
      <c r="AA242" s="54">
        <v>45656</v>
      </c>
      <c r="AB242" s="3" t="s">
        <v>36</v>
      </c>
      <c r="AC242" s="53">
        <v>1800000</v>
      </c>
      <c r="AD242" s="3" t="s">
        <v>113</v>
      </c>
      <c r="AE242" s="3" t="s">
        <v>37</v>
      </c>
    </row>
    <row r="243" spans="1:31" x14ac:dyDescent="0.3">
      <c r="A243" s="3" t="s">
        <v>809</v>
      </c>
      <c r="B243" s="3" t="s">
        <v>810</v>
      </c>
      <c r="C243" s="3" t="s">
        <v>1859</v>
      </c>
      <c r="D243" s="53">
        <v>12700000</v>
      </c>
      <c r="E243" s="53">
        <v>12700000</v>
      </c>
      <c r="F243" s="53">
        <v>0</v>
      </c>
      <c r="G243" s="53">
        <v>0</v>
      </c>
      <c r="H243" s="53">
        <v>0</v>
      </c>
      <c r="I243" s="53">
        <v>8103609.75</v>
      </c>
      <c r="J243" s="53">
        <v>63.807950787401573</v>
      </c>
      <c r="K243" s="53">
        <v>0</v>
      </c>
      <c r="L243" s="53">
        <v>0</v>
      </c>
      <c r="M243" s="53">
        <v>8103609.75</v>
      </c>
      <c r="N243" s="53">
        <v>0</v>
      </c>
      <c r="O243" s="53">
        <v>8103609.75</v>
      </c>
      <c r="P243" s="53">
        <v>0</v>
      </c>
      <c r="Q243" s="53">
        <v>-35135.599999999999</v>
      </c>
      <c r="R243" s="53">
        <v>0</v>
      </c>
      <c r="S243" s="3" t="s">
        <v>161</v>
      </c>
      <c r="T243" s="3" t="s">
        <v>162</v>
      </c>
      <c r="U243" s="3" t="s">
        <v>163</v>
      </c>
      <c r="V243" s="3" t="s">
        <v>162</v>
      </c>
      <c r="W243" s="3" t="s">
        <v>33</v>
      </c>
      <c r="X243" s="3" t="s">
        <v>164</v>
      </c>
      <c r="Y243" s="3" t="s">
        <v>44</v>
      </c>
      <c r="Z243" s="54">
        <v>44874</v>
      </c>
      <c r="AA243" s="54">
        <v>45382</v>
      </c>
      <c r="AB243" s="3" t="s">
        <v>36</v>
      </c>
      <c r="AC243" s="53">
        <v>12700000</v>
      </c>
      <c r="AD243" s="3" t="s">
        <v>163</v>
      </c>
      <c r="AE243" s="3" t="s">
        <v>37</v>
      </c>
    </row>
    <row r="244" spans="1:31" x14ac:dyDescent="0.3">
      <c r="A244" s="3" t="s">
        <v>811</v>
      </c>
      <c r="B244" s="3" t="s">
        <v>812</v>
      </c>
      <c r="C244" s="3" t="s">
        <v>1854</v>
      </c>
      <c r="D244" s="53">
        <v>1200000</v>
      </c>
      <c r="E244" s="53">
        <v>1200000</v>
      </c>
      <c r="F244" s="53">
        <v>0</v>
      </c>
      <c r="G244" s="53">
        <v>0</v>
      </c>
      <c r="H244" s="53">
        <v>0</v>
      </c>
      <c r="I244" s="53">
        <v>964035.19</v>
      </c>
      <c r="J244" s="53">
        <v>80.336265833333329</v>
      </c>
      <c r="K244" s="53">
        <v>0</v>
      </c>
      <c r="L244" s="53">
        <v>0</v>
      </c>
      <c r="M244" s="53">
        <v>964035.19</v>
      </c>
      <c r="N244" s="53">
        <v>0</v>
      </c>
      <c r="O244" s="53">
        <v>964035.19</v>
      </c>
      <c r="P244" s="53">
        <v>0</v>
      </c>
      <c r="Q244" s="53">
        <v>0</v>
      </c>
      <c r="R244" s="53">
        <v>0</v>
      </c>
      <c r="S244" s="3" t="s">
        <v>72</v>
      </c>
      <c r="T244" s="3" t="s">
        <v>41</v>
      </c>
      <c r="U244" s="3" t="s">
        <v>42</v>
      </c>
      <c r="V244" s="3" t="s">
        <v>41</v>
      </c>
      <c r="W244" s="3" t="s">
        <v>33</v>
      </c>
      <c r="X244" s="3" t="s">
        <v>43</v>
      </c>
      <c r="Y244" s="3" t="s">
        <v>44</v>
      </c>
      <c r="Z244" s="54">
        <v>44880</v>
      </c>
      <c r="AA244" s="54">
        <v>45382</v>
      </c>
      <c r="AB244" s="3" t="s">
        <v>36</v>
      </c>
      <c r="AC244" s="53">
        <v>1200000</v>
      </c>
      <c r="AD244" s="3" t="s">
        <v>42</v>
      </c>
      <c r="AE244" s="3" t="s">
        <v>37</v>
      </c>
    </row>
    <row r="245" spans="1:31" x14ac:dyDescent="0.3">
      <c r="A245" s="3" t="s">
        <v>608</v>
      </c>
      <c r="B245" s="3" t="s">
        <v>609</v>
      </c>
      <c r="C245" s="3" t="s">
        <v>1854</v>
      </c>
      <c r="D245" s="53">
        <v>3500000</v>
      </c>
      <c r="E245" s="53">
        <v>3500000</v>
      </c>
      <c r="F245" s="53">
        <v>0</v>
      </c>
      <c r="G245" s="53">
        <v>0</v>
      </c>
      <c r="H245" s="53">
        <v>0</v>
      </c>
      <c r="I245" s="53">
        <v>3497604.57</v>
      </c>
      <c r="J245" s="53">
        <v>99.931559142857139</v>
      </c>
      <c r="K245" s="53">
        <v>0</v>
      </c>
      <c r="L245" s="53">
        <v>0</v>
      </c>
      <c r="M245" s="53">
        <v>3497604.57</v>
      </c>
      <c r="N245" s="53">
        <v>0</v>
      </c>
      <c r="O245" s="53">
        <v>3497604.57</v>
      </c>
      <c r="P245" s="53">
        <v>0</v>
      </c>
      <c r="Q245" s="53">
        <v>0</v>
      </c>
      <c r="R245" s="53">
        <v>0</v>
      </c>
      <c r="S245" s="3" t="s">
        <v>72</v>
      </c>
      <c r="T245" s="3" t="s">
        <v>41</v>
      </c>
      <c r="U245" s="3" t="s">
        <v>42</v>
      </c>
      <c r="V245" s="3" t="s">
        <v>41</v>
      </c>
      <c r="W245" s="3" t="s">
        <v>33</v>
      </c>
      <c r="X245" s="3" t="s">
        <v>43</v>
      </c>
      <c r="Y245" s="3" t="s">
        <v>35</v>
      </c>
      <c r="Z245" s="54">
        <v>44880</v>
      </c>
      <c r="AA245" s="54">
        <v>45382</v>
      </c>
      <c r="AB245" s="3" t="s">
        <v>36</v>
      </c>
      <c r="AC245" s="53">
        <v>3500000</v>
      </c>
      <c r="AD245" s="3" t="s">
        <v>42</v>
      </c>
      <c r="AE245" s="3" t="s">
        <v>37</v>
      </c>
    </row>
    <row r="246" spans="1:31" x14ac:dyDescent="0.3">
      <c r="A246" s="3" t="s">
        <v>813</v>
      </c>
      <c r="B246" s="3" t="s">
        <v>814</v>
      </c>
      <c r="C246" s="3" t="s">
        <v>1855</v>
      </c>
      <c r="D246" s="53">
        <v>750000</v>
      </c>
      <c r="E246" s="53">
        <v>750000</v>
      </c>
      <c r="F246" s="53">
        <v>0</v>
      </c>
      <c r="G246" s="53">
        <v>0</v>
      </c>
      <c r="H246" s="53">
        <v>0</v>
      </c>
      <c r="I246" s="53">
        <v>492131.7</v>
      </c>
      <c r="J246" s="53">
        <v>65.617559999999997</v>
      </c>
      <c r="K246" s="53">
        <v>0</v>
      </c>
      <c r="L246" s="53">
        <v>0</v>
      </c>
      <c r="M246" s="53">
        <v>492131.7</v>
      </c>
      <c r="N246" s="53">
        <v>0</v>
      </c>
      <c r="O246" s="53">
        <v>492131.7</v>
      </c>
      <c r="P246" s="53">
        <v>0</v>
      </c>
      <c r="Q246" s="53">
        <v>0</v>
      </c>
      <c r="R246" s="53">
        <v>0</v>
      </c>
      <c r="S246" s="3" t="s">
        <v>286</v>
      </c>
      <c r="T246" s="3" t="s">
        <v>57</v>
      </c>
      <c r="U246" s="3" t="s">
        <v>58</v>
      </c>
      <c r="V246" s="3" t="s">
        <v>57</v>
      </c>
      <c r="W246" s="3" t="s">
        <v>33</v>
      </c>
      <c r="X246" s="3" t="s">
        <v>59</v>
      </c>
      <c r="Y246" s="3" t="s">
        <v>44</v>
      </c>
      <c r="Z246" s="54">
        <v>44880</v>
      </c>
      <c r="AA246" s="54">
        <v>45596</v>
      </c>
      <c r="AB246" s="3" t="s">
        <v>36</v>
      </c>
      <c r="AC246" s="53">
        <v>750000</v>
      </c>
      <c r="AD246" s="3" t="s">
        <v>58</v>
      </c>
      <c r="AE246" s="3" t="s">
        <v>37</v>
      </c>
    </row>
    <row r="247" spans="1:31" x14ac:dyDescent="0.3">
      <c r="A247" s="3" t="s">
        <v>406</v>
      </c>
      <c r="B247" s="3" t="s">
        <v>407</v>
      </c>
      <c r="C247" s="3" t="s">
        <v>1854</v>
      </c>
      <c r="D247" s="53">
        <v>8000000</v>
      </c>
      <c r="E247" s="53">
        <v>8000000</v>
      </c>
      <c r="F247" s="53">
        <v>0</v>
      </c>
      <c r="G247" s="53">
        <v>0</v>
      </c>
      <c r="H247" s="53">
        <v>0</v>
      </c>
      <c r="I247" s="53">
        <v>8614329.8699999992</v>
      </c>
      <c r="J247" s="53">
        <v>107.67912337499999</v>
      </c>
      <c r="K247" s="53">
        <v>0</v>
      </c>
      <c r="L247" s="53">
        <v>0</v>
      </c>
      <c r="M247" s="53">
        <v>8614329.8699999992</v>
      </c>
      <c r="N247" s="53">
        <v>0</v>
      </c>
      <c r="O247" s="53">
        <v>8614329.8699999992</v>
      </c>
      <c r="P247" s="53">
        <v>0</v>
      </c>
      <c r="Q247" s="53">
        <v>0</v>
      </c>
      <c r="R247" s="53">
        <v>0</v>
      </c>
      <c r="S247" s="3" t="s">
        <v>72</v>
      </c>
      <c r="T247" s="3" t="s">
        <v>41</v>
      </c>
      <c r="U247" s="3" t="s">
        <v>42</v>
      </c>
      <c r="V247" s="3" t="s">
        <v>41</v>
      </c>
      <c r="W247" s="3" t="s">
        <v>33</v>
      </c>
      <c r="X247" s="3" t="s">
        <v>43</v>
      </c>
      <c r="Y247" s="3" t="s">
        <v>35</v>
      </c>
      <c r="Z247" s="54">
        <v>44887</v>
      </c>
      <c r="AA247" s="54">
        <v>45260</v>
      </c>
      <c r="AB247" s="3" t="s">
        <v>36</v>
      </c>
      <c r="AC247" s="53">
        <v>8000000</v>
      </c>
      <c r="AD247" s="3" t="s">
        <v>42</v>
      </c>
      <c r="AE247" s="3" t="s">
        <v>37</v>
      </c>
    </row>
    <row r="248" spans="1:31" x14ac:dyDescent="0.3">
      <c r="A248" s="3" t="s">
        <v>408</v>
      </c>
      <c r="B248" s="3" t="s">
        <v>409</v>
      </c>
      <c r="C248" s="3" t="s">
        <v>1855</v>
      </c>
      <c r="D248" s="53">
        <v>2200000</v>
      </c>
      <c r="E248" s="53">
        <v>2200000</v>
      </c>
      <c r="F248" s="53">
        <v>0</v>
      </c>
      <c r="G248" s="53">
        <v>0</v>
      </c>
      <c r="H248" s="53">
        <v>0</v>
      </c>
      <c r="I248" s="53">
        <v>1314767.6200000001</v>
      </c>
      <c r="J248" s="53">
        <v>59.762164545454553</v>
      </c>
      <c r="K248" s="53">
        <v>0</v>
      </c>
      <c r="L248" s="53">
        <v>0</v>
      </c>
      <c r="M248" s="53">
        <v>1314767.6200000001</v>
      </c>
      <c r="N248" s="53">
        <v>0</v>
      </c>
      <c r="O248" s="53">
        <v>1314767.6200000001</v>
      </c>
      <c r="P248" s="53">
        <v>0</v>
      </c>
      <c r="Q248" s="53">
        <v>0</v>
      </c>
      <c r="R248" s="53">
        <v>0</v>
      </c>
      <c r="S248" s="3" t="s">
        <v>56</v>
      </c>
      <c r="T248" s="3" t="s">
        <v>57</v>
      </c>
      <c r="U248" s="3" t="s">
        <v>58</v>
      </c>
      <c r="V248" s="3" t="s">
        <v>57</v>
      </c>
      <c r="W248" s="3" t="s">
        <v>33</v>
      </c>
      <c r="X248" s="3" t="s">
        <v>59</v>
      </c>
      <c r="Y248" s="3" t="s">
        <v>35</v>
      </c>
      <c r="Z248" s="54">
        <v>44882</v>
      </c>
      <c r="AA248" s="54">
        <v>45626</v>
      </c>
      <c r="AB248" s="3" t="s">
        <v>36</v>
      </c>
      <c r="AC248" s="53">
        <v>2200000</v>
      </c>
      <c r="AD248" s="3" t="s">
        <v>58</v>
      </c>
      <c r="AE248" s="3" t="s">
        <v>37</v>
      </c>
    </row>
    <row r="249" spans="1:31" x14ac:dyDescent="0.3">
      <c r="A249" s="3" t="s">
        <v>410</v>
      </c>
      <c r="B249" s="3" t="s">
        <v>411</v>
      </c>
      <c r="C249" s="3" t="s">
        <v>1854</v>
      </c>
      <c r="D249" s="53">
        <v>7100000</v>
      </c>
      <c r="E249" s="53">
        <v>7100000</v>
      </c>
      <c r="F249" s="53">
        <v>0</v>
      </c>
      <c r="G249" s="53">
        <v>0</v>
      </c>
      <c r="H249" s="53">
        <v>0</v>
      </c>
      <c r="I249" s="53">
        <v>7771812.71</v>
      </c>
      <c r="J249" s="53">
        <v>109.46215084507043</v>
      </c>
      <c r="K249" s="53">
        <v>0</v>
      </c>
      <c r="L249" s="53">
        <v>0</v>
      </c>
      <c r="M249" s="53">
        <v>7771812.71</v>
      </c>
      <c r="N249" s="53">
        <v>0</v>
      </c>
      <c r="O249" s="53">
        <v>7771812.71</v>
      </c>
      <c r="P249" s="53">
        <v>0</v>
      </c>
      <c r="Q249" s="53">
        <v>0</v>
      </c>
      <c r="R249" s="53">
        <v>0</v>
      </c>
      <c r="S249" s="3" t="s">
        <v>72</v>
      </c>
      <c r="T249" s="3" t="s">
        <v>41</v>
      </c>
      <c r="U249" s="3" t="s">
        <v>42</v>
      </c>
      <c r="V249" s="3" t="s">
        <v>41</v>
      </c>
      <c r="W249" s="3" t="s">
        <v>33</v>
      </c>
      <c r="X249" s="3" t="s">
        <v>43</v>
      </c>
      <c r="Y249" s="3" t="s">
        <v>35</v>
      </c>
      <c r="Z249" s="54">
        <v>44887</v>
      </c>
      <c r="AA249" s="54">
        <v>45260</v>
      </c>
      <c r="AB249" s="3" t="s">
        <v>36</v>
      </c>
      <c r="AC249" s="53">
        <v>7100000</v>
      </c>
      <c r="AD249" s="3" t="s">
        <v>42</v>
      </c>
      <c r="AE249" s="3" t="s">
        <v>37</v>
      </c>
    </row>
    <row r="250" spans="1:31" x14ac:dyDescent="0.3">
      <c r="A250" s="3" t="s">
        <v>815</v>
      </c>
      <c r="B250" s="3" t="s">
        <v>816</v>
      </c>
      <c r="C250" s="3" t="s">
        <v>1856</v>
      </c>
      <c r="D250" s="53">
        <v>9800000</v>
      </c>
      <c r="E250" s="53">
        <v>9800000</v>
      </c>
      <c r="F250" s="53">
        <v>0</v>
      </c>
      <c r="G250" s="53">
        <v>0</v>
      </c>
      <c r="H250" s="53">
        <v>0</v>
      </c>
      <c r="I250" s="53">
        <v>9775007.6300000008</v>
      </c>
      <c r="J250" s="53">
        <v>99.744975816326544</v>
      </c>
      <c r="K250" s="53">
        <v>0</v>
      </c>
      <c r="L250" s="53">
        <v>0</v>
      </c>
      <c r="M250" s="53">
        <v>9775007.6300000008</v>
      </c>
      <c r="N250" s="53">
        <v>0</v>
      </c>
      <c r="O250" s="53">
        <v>9775007.6300000008</v>
      </c>
      <c r="P250" s="53">
        <v>0</v>
      </c>
      <c r="Q250" s="53">
        <v>0</v>
      </c>
      <c r="R250" s="53">
        <v>0</v>
      </c>
      <c r="S250" s="3" t="s">
        <v>152</v>
      </c>
      <c r="T250" s="3" t="s">
        <v>76</v>
      </c>
      <c r="U250" s="3" t="s">
        <v>77</v>
      </c>
      <c r="V250" s="3" t="s">
        <v>76</v>
      </c>
      <c r="W250" s="3" t="s">
        <v>33</v>
      </c>
      <c r="X250" s="3" t="s">
        <v>78</v>
      </c>
      <c r="Y250" s="3" t="s">
        <v>35</v>
      </c>
      <c r="Z250" s="54">
        <v>44893</v>
      </c>
      <c r="AA250" s="54">
        <v>45382</v>
      </c>
      <c r="AB250" s="3" t="s">
        <v>36</v>
      </c>
      <c r="AC250" s="53">
        <v>9800000</v>
      </c>
      <c r="AD250" s="3" t="s">
        <v>77</v>
      </c>
      <c r="AE250" s="3" t="s">
        <v>37</v>
      </c>
    </row>
    <row r="251" spans="1:31" x14ac:dyDescent="0.3">
      <c r="A251" s="3" t="s">
        <v>610</v>
      </c>
      <c r="B251" s="3" t="s">
        <v>611</v>
      </c>
      <c r="C251" s="3" t="s">
        <v>1856</v>
      </c>
      <c r="D251" s="53">
        <v>8900000</v>
      </c>
      <c r="E251" s="53">
        <v>8900000</v>
      </c>
      <c r="F251" s="53">
        <v>0</v>
      </c>
      <c r="G251" s="53">
        <v>0</v>
      </c>
      <c r="H251" s="53">
        <v>0</v>
      </c>
      <c r="I251" s="53">
        <v>8898375.8000000007</v>
      </c>
      <c r="J251" s="53">
        <v>99.981750561797767</v>
      </c>
      <c r="K251" s="53">
        <v>0</v>
      </c>
      <c r="L251" s="53">
        <v>0</v>
      </c>
      <c r="M251" s="53">
        <v>8898375.8000000007</v>
      </c>
      <c r="N251" s="53">
        <v>0</v>
      </c>
      <c r="O251" s="53">
        <v>8898375.8000000007</v>
      </c>
      <c r="P251" s="53">
        <v>0</v>
      </c>
      <c r="Q251" s="53">
        <v>0</v>
      </c>
      <c r="R251" s="53">
        <v>0</v>
      </c>
      <c r="S251" s="3" t="s">
        <v>152</v>
      </c>
      <c r="T251" s="3" t="s">
        <v>76</v>
      </c>
      <c r="U251" s="3" t="s">
        <v>77</v>
      </c>
      <c r="V251" s="3" t="s">
        <v>76</v>
      </c>
      <c r="W251" s="3" t="s">
        <v>33</v>
      </c>
      <c r="X251" s="3" t="s">
        <v>78</v>
      </c>
      <c r="Y251" s="3" t="s">
        <v>35</v>
      </c>
      <c r="Z251" s="54">
        <v>44893</v>
      </c>
      <c r="AA251" s="54">
        <v>45382</v>
      </c>
      <c r="AB251" s="3" t="s">
        <v>36</v>
      </c>
      <c r="AC251" s="53">
        <v>8900000</v>
      </c>
      <c r="AD251" s="3" t="s">
        <v>77</v>
      </c>
      <c r="AE251" s="3" t="s">
        <v>37</v>
      </c>
    </row>
    <row r="252" spans="1:31" x14ac:dyDescent="0.3">
      <c r="A252" s="3" t="s">
        <v>612</v>
      </c>
      <c r="B252" s="3" t="s">
        <v>613</v>
      </c>
      <c r="C252" s="3" t="s">
        <v>1855</v>
      </c>
      <c r="D252" s="53">
        <v>1200000</v>
      </c>
      <c r="E252" s="53">
        <v>1200000</v>
      </c>
      <c r="F252" s="53">
        <v>0</v>
      </c>
      <c r="G252" s="53">
        <v>0</v>
      </c>
      <c r="H252" s="53">
        <v>0</v>
      </c>
      <c r="I252" s="53">
        <v>1088624.3</v>
      </c>
      <c r="J252" s="53">
        <v>90.718691666666672</v>
      </c>
      <c r="K252" s="53">
        <v>0</v>
      </c>
      <c r="L252" s="53">
        <v>0</v>
      </c>
      <c r="M252" s="53">
        <v>1088624.3</v>
      </c>
      <c r="N252" s="53">
        <v>0</v>
      </c>
      <c r="O252" s="53">
        <v>1088624.3</v>
      </c>
      <c r="P252" s="53">
        <v>0</v>
      </c>
      <c r="Q252" s="53">
        <v>0</v>
      </c>
      <c r="R252" s="53">
        <v>0</v>
      </c>
      <c r="S252" s="3" t="s">
        <v>56</v>
      </c>
      <c r="T252" s="3" t="s">
        <v>57</v>
      </c>
      <c r="U252" s="3" t="s">
        <v>58</v>
      </c>
      <c r="V252" s="3" t="s">
        <v>57</v>
      </c>
      <c r="W252" s="3" t="s">
        <v>33</v>
      </c>
      <c r="X252" s="3" t="s">
        <v>59</v>
      </c>
      <c r="Y252" s="3" t="s">
        <v>35</v>
      </c>
      <c r="Z252" s="54">
        <v>44889</v>
      </c>
      <c r="AA252" s="54">
        <v>45412</v>
      </c>
      <c r="AB252" s="3" t="s">
        <v>36</v>
      </c>
      <c r="AC252" s="53">
        <v>1200000</v>
      </c>
      <c r="AD252" s="3" t="s">
        <v>58</v>
      </c>
      <c r="AE252" s="3" t="s">
        <v>37</v>
      </c>
    </row>
    <row r="253" spans="1:31" x14ac:dyDescent="0.3">
      <c r="A253" s="3" t="s">
        <v>817</v>
      </c>
      <c r="B253" s="3" t="s">
        <v>818</v>
      </c>
      <c r="C253" s="3" t="s">
        <v>1857</v>
      </c>
      <c r="D253" s="53">
        <v>1200000</v>
      </c>
      <c r="E253" s="53">
        <v>1200000</v>
      </c>
      <c r="F253" s="53">
        <v>0</v>
      </c>
      <c r="G253" s="53">
        <v>0</v>
      </c>
      <c r="H253" s="53">
        <v>0</v>
      </c>
      <c r="I253" s="53">
        <v>1106663.1399999999</v>
      </c>
      <c r="J253" s="53">
        <v>92.221928333333324</v>
      </c>
      <c r="K253" s="53">
        <v>0</v>
      </c>
      <c r="L253" s="53">
        <v>0</v>
      </c>
      <c r="M253" s="53">
        <v>1106663.1399999999</v>
      </c>
      <c r="N253" s="53">
        <v>0</v>
      </c>
      <c r="O253" s="53">
        <v>1106663.1399999999</v>
      </c>
      <c r="P253" s="53">
        <v>0</v>
      </c>
      <c r="Q253" s="53">
        <v>0</v>
      </c>
      <c r="R253" s="53">
        <v>0</v>
      </c>
      <c r="S253" s="3" t="s">
        <v>208</v>
      </c>
      <c r="T253" s="3" t="s">
        <v>100</v>
      </c>
      <c r="U253" s="3" t="s">
        <v>101</v>
      </c>
      <c r="V253" s="3" t="s">
        <v>100</v>
      </c>
      <c r="W253" s="3" t="s">
        <v>33</v>
      </c>
      <c r="X253" s="3" t="s">
        <v>102</v>
      </c>
      <c r="Y253" s="3" t="s">
        <v>265</v>
      </c>
      <c r="Z253" s="54">
        <v>44895</v>
      </c>
      <c r="AA253" s="54">
        <v>45260</v>
      </c>
      <c r="AB253" s="3" t="s">
        <v>36</v>
      </c>
      <c r="AC253" s="53">
        <v>1200000</v>
      </c>
      <c r="AD253" s="3" t="s">
        <v>101</v>
      </c>
      <c r="AE253" s="3" t="s">
        <v>37</v>
      </c>
    </row>
    <row r="254" spans="1:31" x14ac:dyDescent="0.3">
      <c r="A254" s="3" t="s">
        <v>412</v>
      </c>
      <c r="B254" s="3" t="s">
        <v>413</v>
      </c>
      <c r="C254" s="3" t="s">
        <v>1860</v>
      </c>
      <c r="D254" s="53">
        <v>10800000</v>
      </c>
      <c r="E254" s="53">
        <v>10800000</v>
      </c>
      <c r="F254" s="53">
        <v>0</v>
      </c>
      <c r="G254" s="53">
        <v>0</v>
      </c>
      <c r="H254" s="53">
        <v>0</v>
      </c>
      <c r="I254" s="53">
        <v>10595835.289999999</v>
      </c>
      <c r="J254" s="53">
        <v>98.109586018518513</v>
      </c>
      <c r="K254" s="53">
        <v>0</v>
      </c>
      <c r="L254" s="53">
        <v>0</v>
      </c>
      <c r="M254" s="53">
        <v>10595835.289999999</v>
      </c>
      <c r="N254" s="53">
        <v>0</v>
      </c>
      <c r="O254" s="53">
        <v>10595835.289999999</v>
      </c>
      <c r="P254" s="53">
        <v>0</v>
      </c>
      <c r="Q254" s="53">
        <v>0</v>
      </c>
      <c r="R254" s="53">
        <v>0</v>
      </c>
      <c r="S254" s="3" t="s">
        <v>129</v>
      </c>
      <c r="T254" s="3" t="s">
        <v>112</v>
      </c>
      <c r="U254" s="3" t="s">
        <v>113</v>
      </c>
      <c r="V254" s="3" t="s">
        <v>112</v>
      </c>
      <c r="W254" s="3" t="s">
        <v>33</v>
      </c>
      <c r="X254" s="3" t="s">
        <v>114</v>
      </c>
      <c r="Y254" s="3" t="s">
        <v>35</v>
      </c>
      <c r="Z254" s="54">
        <v>44895</v>
      </c>
      <c r="AA254" s="54">
        <v>45382</v>
      </c>
      <c r="AB254" s="3" t="s">
        <v>36</v>
      </c>
      <c r="AC254" s="53">
        <v>10800000</v>
      </c>
      <c r="AD254" s="3" t="s">
        <v>113</v>
      </c>
      <c r="AE254" s="3" t="s">
        <v>37</v>
      </c>
    </row>
    <row r="255" spans="1:31" x14ac:dyDescent="0.3">
      <c r="A255" s="3" t="s">
        <v>819</v>
      </c>
      <c r="B255" s="3" t="s">
        <v>820</v>
      </c>
      <c r="C255" s="3" t="s">
        <v>1853</v>
      </c>
      <c r="D255" s="53">
        <v>1800000</v>
      </c>
      <c r="E255" s="53">
        <v>1800000</v>
      </c>
      <c r="F255" s="53">
        <v>0</v>
      </c>
      <c r="G255" s="53">
        <v>0</v>
      </c>
      <c r="H255" s="53">
        <v>0</v>
      </c>
      <c r="I255" s="53">
        <v>1778790.6</v>
      </c>
      <c r="J255" s="53">
        <v>98.821700000000007</v>
      </c>
      <c r="K255" s="53">
        <v>0</v>
      </c>
      <c r="L255" s="53">
        <v>0</v>
      </c>
      <c r="M255" s="53">
        <v>1778790.6</v>
      </c>
      <c r="N255" s="53">
        <v>0</v>
      </c>
      <c r="O255" s="53">
        <v>1778790.6</v>
      </c>
      <c r="P255" s="53">
        <v>0</v>
      </c>
      <c r="Q255" s="53">
        <v>0</v>
      </c>
      <c r="R255" s="53">
        <v>0</v>
      </c>
      <c r="S255" s="3" t="s">
        <v>391</v>
      </c>
      <c r="T255" s="3" t="s">
        <v>31</v>
      </c>
      <c r="U255" s="3" t="s">
        <v>32</v>
      </c>
      <c r="V255" s="3" t="s">
        <v>31</v>
      </c>
      <c r="W255" s="3" t="s">
        <v>33</v>
      </c>
      <c r="X255" s="3" t="s">
        <v>34</v>
      </c>
      <c r="Y255" s="3" t="s">
        <v>35</v>
      </c>
      <c r="Z255" s="54">
        <v>44895</v>
      </c>
      <c r="AA255" s="54">
        <v>45291</v>
      </c>
      <c r="AB255" s="3" t="s">
        <v>36</v>
      </c>
      <c r="AC255" s="53">
        <v>1800000</v>
      </c>
      <c r="AD255" s="3" t="s">
        <v>32</v>
      </c>
      <c r="AE255" s="3" t="s">
        <v>37</v>
      </c>
    </row>
    <row r="256" spans="1:31" x14ac:dyDescent="0.3">
      <c r="A256" s="3" t="s">
        <v>614</v>
      </c>
      <c r="B256" s="3" t="s">
        <v>615</v>
      </c>
      <c r="C256" s="3" t="s">
        <v>1860</v>
      </c>
      <c r="D256" s="53">
        <v>1800000</v>
      </c>
      <c r="E256" s="53">
        <v>1800000</v>
      </c>
      <c r="F256" s="53">
        <v>0</v>
      </c>
      <c r="G256" s="53">
        <v>0</v>
      </c>
      <c r="H256" s="53">
        <v>0</v>
      </c>
      <c r="I256" s="53">
        <v>1770535.74</v>
      </c>
      <c r="J256" s="53">
        <v>98.363096666666664</v>
      </c>
      <c r="K256" s="53">
        <v>0</v>
      </c>
      <c r="L256" s="53">
        <v>0</v>
      </c>
      <c r="M256" s="53">
        <v>1770535.74</v>
      </c>
      <c r="N256" s="53">
        <v>0</v>
      </c>
      <c r="O256" s="53">
        <v>1770535.74</v>
      </c>
      <c r="P256" s="53">
        <v>0</v>
      </c>
      <c r="Q256" s="53">
        <v>0</v>
      </c>
      <c r="R256" s="53">
        <v>0</v>
      </c>
      <c r="S256" s="3" t="s">
        <v>129</v>
      </c>
      <c r="T256" s="3" t="s">
        <v>112</v>
      </c>
      <c r="U256" s="3" t="s">
        <v>113</v>
      </c>
      <c r="V256" s="3" t="s">
        <v>112</v>
      </c>
      <c r="W256" s="3" t="s">
        <v>33</v>
      </c>
      <c r="X256" s="3" t="s">
        <v>114</v>
      </c>
      <c r="Y256" s="3" t="s">
        <v>35</v>
      </c>
      <c r="Z256" s="54">
        <v>44895</v>
      </c>
      <c r="AA256" s="54">
        <v>45382</v>
      </c>
      <c r="AB256" s="3" t="s">
        <v>36</v>
      </c>
      <c r="AC256" s="53">
        <v>1800000</v>
      </c>
      <c r="AD256" s="3" t="s">
        <v>113</v>
      </c>
      <c r="AE256" s="3" t="s">
        <v>37</v>
      </c>
    </row>
    <row r="257" spans="1:31" x14ac:dyDescent="0.3">
      <c r="A257" s="3" t="s">
        <v>821</v>
      </c>
      <c r="B257" s="3" t="s">
        <v>822</v>
      </c>
      <c r="C257" s="3" t="s">
        <v>1858</v>
      </c>
      <c r="D257" s="53">
        <v>2000000</v>
      </c>
      <c r="E257" s="53">
        <v>2000000</v>
      </c>
      <c r="F257" s="53">
        <v>0</v>
      </c>
      <c r="G257" s="53">
        <v>0</v>
      </c>
      <c r="H257" s="53">
        <v>0</v>
      </c>
      <c r="I257" s="53">
        <v>1981121.07</v>
      </c>
      <c r="J257" s="53">
        <v>99.056053500000004</v>
      </c>
      <c r="K257" s="53">
        <v>0</v>
      </c>
      <c r="L257" s="53">
        <v>0</v>
      </c>
      <c r="M257" s="53">
        <v>1981121.07</v>
      </c>
      <c r="N257" s="53">
        <v>0</v>
      </c>
      <c r="O257" s="53">
        <v>1981121.07</v>
      </c>
      <c r="P257" s="53">
        <v>0</v>
      </c>
      <c r="Q257" s="53">
        <v>0</v>
      </c>
      <c r="R257" s="53">
        <v>0</v>
      </c>
      <c r="S257" s="3" t="s">
        <v>50</v>
      </c>
      <c r="T257" s="3" t="s">
        <v>51</v>
      </c>
      <c r="U257" s="3" t="s">
        <v>52</v>
      </c>
      <c r="V257" s="3" t="s">
        <v>51</v>
      </c>
      <c r="W257" s="3" t="s">
        <v>33</v>
      </c>
      <c r="X257" s="3" t="s">
        <v>53</v>
      </c>
      <c r="Y257" s="3" t="s">
        <v>35</v>
      </c>
      <c r="Z257" s="54">
        <v>44895</v>
      </c>
      <c r="AA257" s="54">
        <v>45657</v>
      </c>
      <c r="AB257" s="3" t="s">
        <v>36</v>
      </c>
      <c r="AC257" s="53">
        <v>2000000</v>
      </c>
      <c r="AD257" s="3" t="s">
        <v>52</v>
      </c>
      <c r="AE257" s="3" t="s">
        <v>37</v>
      </c>
    </row>
    <row r="258" spans="1:31" x14ac:dyDescent="0.3">
      <c r="A258" s="3" t="s">
        <v>414</v>
      </c>
      <c r="B258" s="3" t="s">
        <v>415</v>
      </c>
      <c r="C258" s="3" t="s">
        <v>1858</v>
      </c>
      <c r="D258" s="53">
        <v>10600000</v>
      </c>
      <c r="E258" s="53">
        <v>10600000</v>
      </c>
      <c r="F258" s="53">
        <v>0</v>
      </c>
      <c r="G258" s="53">
        <v>0</v>
      </c>
      <c r="H258" s="53">
        <v>0</v>
      </c>
      <c r="I258" s="53">
        <v>10593518.800000001</v>
      </c>
      <c r="J258" s="53">
        <v>99.938856603773587</v>
      </c>
      <c r="K258" s="53">
        <v>0</v>
      </c>
      <c r="L258" s="53">
        <v>0</v>
      </c>
      <c r="M258" s="53">
        <v>10593518.800000001</v>
      </c>
      <c r="N258" s="53">
        <v>0</v>
      </c>
      <c r="O258" s="53">
        <v>10593518.800000001</v>
      </c>
      <c r="P258" s="53">
        <v>0</v>
      </c>
      <c r="Q258" s="53">
        <v>0</v>
      </c>
      <c r="R258" s="53">
        <v>0</v>
      </c>
      <c r="S258" s="3" t="s">
        <v>50</v>
      </c>
      <c r="T258" s="3" t="s">
        <v>51</v>
      </c>
      <c r="U258" s="3" t="s">
        <v>52</v>
      </c>
      <c r="V258" s="3" t="s">
        <v>51</v>
      </c>
      <c r="W258" s="3" t="s">
        <v>33</v>
      </c>
      <c r="X258" s="3" t="s">
        <v>53</v>
      </c>
      <c r="Y258" s="3" t="s">
        <v>35</v>
      </c>
      <c r="Z258" s="54">
        <v>44895</v>
      </c>
      <c r="AA258" s="54">
        <v>45657</v>
      </c>
      <c r="AB258" s="3" t="s">
        <v>36</v>
      </c>
      <c r="AC258" s="53">
        <v>10600000</v>
      </c>
      <c r="AD258" s="3" t="s">
        <v>52</v>
      </c>
      <c r="AE258" s="3" t="s">
        <v>37</v>
      </c>
    </row>
    <row r="259" spans="1:31" x14ac:dyDescent="0.3">
      <c r="A259" s="3" t="s">
        <v>616</v>
      </c>
      <c r="B259" s="3" t="s">
        <v>617</v>
      </c>
      <c r="C259" s="3" t="s">
        <v>1854</v>
      </c>
      <c r="D259" s="53">
        <v>8100000</v>
      </c>
      <c r="E259" s="53">
        <v>8100000</v>
      </c>
      <c r="F259" s="53">
        <v>0</v>
      </c>
      <c r="G259" s="53">
        <v>0</v>
      </c>
      <c r="H259" s="53">
        <v>0</v>
      </c>
      <c r="I259" s="53">
        <v>8895658.5999999996</v>
      </c>
      <c r="J259" s="53">
        <v>109.82294567901234</v>
      </c>
      <c r="K259" s="53">
        <v>0</v>
      </c>
      <c r="L259" s="53">
        <v>0</v>
      </c>
      <c r="M259" s="53">
        <v>8895658.5999999996</v>
      </c>
      <c r="N259" s="53">
        <v>0</v>
      </c>
      <c r="O259" s="53">
        <v>8895658.5999999996</v>
      </c>
      <c r="P259" s="53">
        <v>0</v>
      </c>
      <c r="Q259" s="53">
        <v>0</v>
      </c>
      <c r="R259" s="53">
        <v>0</v>
      </c>
      <c r="S259" s="3" t="s">
        <v>72</v>
      </c>
      <c r="T259" s="3" t="s">
        <v>41</v>
      </c>
      <c r="U259" s="3" t="s">
        <v>42</v>
      </c>
      <c r="V259" s="3" t="s">
        <v>41</v>
      </c>
      <c r="W259" s="3" t="s">
        <v>33</v>
      </c>
      <c r="X259" s="3" t="s">
        <v>43</v>
      </c>
      <c r="Y259" s="3" t="s">
        <v>35</v>
      </c>
      <c r="Z259" s="54">
        <v>44895</v>
      </c>
      <c r="AA259" s="54">
        <v>45291</v>
      </c>
      <c r="AB259" s="3" t="s">
        <v>36</v>
      </c>
      <c r="AC259" s="53">
        <v>8100000</v>
      </c>
      <c r="AD259" s="3" t="s">
        <v>42</v>
      </c>
      <c r="AE259" s="3" t="s">
        <v>37</v>
      </c>
    </row>
    <row r="260" spans="1:31" x14ac:dyDescent="0.3">
      <c r="A260" s="3" t="s">
        <v>416</v>
      </c>
      <c r="B260" s="3" t="s">
        <v>417</v>
      </c>
      <c r="C260" s="3" t="s">
        <v>1855</v>
      </c>
      <c r="D260" s="53">
        <v>4900000</v>
      </c>
      <c r="E260" s="53">
        <v>4900000</v>
      </c>
      <c r="F260" s="53">
        <v>0</v>
      </c>
      <c r="G260" s="53">
        <v>0</v>
      </c>
      <c r="H260" s="53">
        <v>0</v>
      </c>
      <c r="I260" s="53">
        <v>4592791.8600000003</v>
      </c>
      <c r="J260" s="53">
        <v>93.730446122448981</v>
      </c>
      <c r="K260" s="53">
        <v>0</v>
      </c>
      <c r="L260" s="53">
        <v>0</v>
      </c>
      <c r="M260" s="53">
        <v>4592791.8600000003</v>
      </c>
      <c r="N260" s="53">
        <v>0</v>
      </c>
      <c r="O260" s="53">
        <v>4592791.8600000003</v>
      </c>
      <c r="P260" s="53">
        <v>0</v>
      </c>
      <c r="Q260" s="53">
        <v>0</v>
      </c>
      <c r="R260" s="53">
        <v>0</v>
      </c>
      <c r="S260" s="3" t="s">
        <v>286</v>
      </c>
      <c r="T260" s="3" t="s">
        <v>57</v>
      </c>
      <c r="U260" s="3" t="s">
        <v>58</v>
      </c>
      <c r="V260" s="3" t="s">
        <v>57</v>
      </c>
      <c r="W260" s="3" t="s">
        <v>33</v>
      </c>
      <c r="X260" s="3" t="s">
        <v>59</v>
      </c>
      <c r="Y260" s="3" t="s">
        <v>35</v>
      </c>
      <c r="Z260" s="54">
        <v>44909</v>
      </c>
      <c r="AA260" s="54">
        <v>45657</v>
      </c>
      <c r="AB260" s="3" t="s">
        <v>36</v>
      </c>
      <c r="AC260" s="53">
        <v>4900000</v>
      </c>
      <c r="AD260" s="3" t="s">
        <v>58</v>
      </c>
      <c r="AE260" s="3" t="s">
        <v>37</v>
      </c>
    </row>
    <row r="261" spans="1:31" x14ac:dyDescent="0.3">
      <c r="A261" s="3" t="s">
        <v>418</v>
      </c>
      <c r="B261" s="3" t="s">
        <v>419</v>
      </c>
      <c r="C261" s="3" t="s">
        <v>1855</v>
      </c>
      <c r="D261" s="53">
        <v>7700000</v>
      </c>
      <c r="E261" s="53">
        <v>7700000</v>
      </c>
      <c r="F261" s="53">
        <v>0</v>
      </c>
      <c r="G261" s="53">
        <v>0</v>
      </c>
      <c r="H261" s="53">
        <v>0</v>
      </c>
      <c r="I261" s="53">
        <v>7640505.3799999999</v>
      </c>
      <c r="J261" s="53">
        <v>99.227342597402597</v>
      </c>
      <c r="K261" s="53">
        <v>0</v>
      </c>
      <c r="L261" s="53">
        <v>0</v>
      </c>
      <c r="M261" s="53">
        <v>7640505.3799999999</v>
      </c>
      <c r="N261" s="53">
        <v>0</v>
      </c>
      <c r="O261" s="53">
        <v>7640505.3799999999</v>
      </c>
      <c r="P261" s="53">
        <v>0</v>
      </c>
      <c r="Q261" s="53">
        <v>0</v>
      </c>
      <c r="R261" s="53">
        <v>0</v>
      </c>
      <c r="S261" s="3" t="s">
        <v>286</v>
      </c>
      <c r="T261" s="3" t="s">
        <v>57</v>
      </c>
      <c r="U261" s="3" t="s">
        <v>58</v>
      </c>
      <c r="V261" s="3" t="s">
        <v>57</v>
      </c>
      <c r="W261" s="3" t="s">
        <v>33</v>
      </c>
      <c r="X261" s="3" t="s">
        <v>59</v>
      </c>
      <c r="Y261" s="3" t="s">
        <v>35</v>
      </c>
      <c r="Z261" s="54">
        <v>44895</v>
      </c>
      <c r="AA261" s="54">
        <v>45626</v>
      </c>
      <c r="AB261" s="3" t="s">
        <v>36</v>
      </c>
      <c r="AC261" s="53">
        <v>7700000</v>
      </c>
      <c r="AD261" s="3" t="s">
        <v>58</v>
      </c>
      <c r="AE261" s="3" t="s">
        <v>37</v>
      </c>
    </row>
    <row r="262" spans="1:31" x14ac:dyDescent="0.3">
      <c r="A262" s="3" t="s">
        <v>420</v>
      </c>
      <c r="B262" s="3" t="s">
        <v>421</v>
      </c>
      <c r="C262" s="3" t="s">
        <v>1860</v>
      </c>
      <c r="D262" s="53">
        <v>8100000</v>
      </c>
      <c r="E262" s="53">
        <v>8100000</v>
      </c>
      <c r="F262" s="53">
        <v>0</v>
      </c>
      <c r="G262" s="53">
        <v>0</v>
      </c>
      <c r="H262" s="53">
        <v>0</v>
      </c>
      <c r="I262" s="53">
        <v>8908857.0600000005</v>
      </c>
      <c r="J262" s="53">
        <v>109.98588962962964</v>
      </c>
      <c r="K262" s="53">
        <v>0</v>
      </c>
      <c r="L262" s="53">
        <v>0</v>
      </c>
      <c r="M262" s="53">
        <v>8908857.0600000005</v>
      </c>
      <c r="N262" s="53">
        <v>0</v>
      </c>
      <c r="O262" s="53">
        <v>8908857.0600000005</v>
      </c>
      <c r="P262" s="53">
        <v>0</v>
      </c>
      <c r="Q262" s="53">
        <v>0</v>
      </c>
      <c r="R262" s="53">
        <v>0</v>
      </c>
      <c r="S262" s="3" t="s">
        <v>129</v>
      </c>
      <c r="T262" s="3" t="s">
        <v>112</v>
      </c>
      <c r="U262" s="3" t="s">
        <v>113</v>
      </c>
      <c r="V262" s="3" t="s">
        <v>112</v>
      </c>
      <c r="W262" s="3" t="s">
        <v>33</v>
      </c>
      <c r="X262" s="3" t="s">
        <v>114</v>
      </c>
      <c r="Y262" s="3" t="s">
        <v>35</v>
      </c>
      <c r="Z262" s="54">
        <v>44903</v>
      </c>
      <c r="AA262" s="54">
        <v>45382</v>
      </c>
      <c r="AB262" s="3" t="s">
        <v>36</v>
      </c>
      <c r="AC262" s="53">
        <v>8100000</v>
      </c>
      <c r="AD262" s="3" t="s">
        <v>113</v>
      </c>
      <c r="AE262" s="3" t="s">
        <v>2231</v>
      </c>
    </row>
    <row r="263" spans="1:31" x14ac:dyDescent="0.3">
      <c r="A263" s="3" t="s">
        <v>422</v>
      </c>
      <c r="B263" s="3" t="s">
        <v>423</v>
      </c>
      <c r="C263" s="3" t="s">
        <v>1860</v>
      </c>
      <c r="D263" s="53">
        <v>8800000</v>
      </c>
      <c r="E263" s="53">
        <v>8800000</v>
      </c>
      <c r="F263" s="53">
        <v>0</v>
      </c>
      <c r="G263" s="53">
        <v>0</v>
      </c>
      <c r="H263" s="53">
        <v>0</v>
      </c>
      <c r="I263" s="53">
        <v>9511919.8900000006</v>
      </c>
      <c r="J263" s="53">
        <v>108.08999875000001</v>
      </c>
      <c r="K263" s="53">
        <v>0</v>
      </c>
      <c r="L263" s="53">
        <v>0</v>
      </c>
      <c r="M263" s="53">
        <v>9511919.8900000006</v>
      </c>
      <c r="N263" s="53">
        <v>0</v>
      </c>
      <c r="O263" s="53">
        <v>9511919.8900000006</v>
      </c>
      <c r="P263" s="53">
        <v>0</v>
      </c>
      <c r="Q263" s="53">
        <v>0</v>
      </c>
      <c r="R263" s="53">
        <v>0</v>
      </c>
      <c r="S263" s="3" t="s">
        <v>129</v>
      </c>
      <c r="T263" s="3" t="s">
        <v>112</v>
      </c>
      <c r="U263" s="3" t="s">
        <v>113</v>
      </c>
      <c r="V263" s="3" t="s">
        <v>112</v>
      </c>
      <c r="W263" s="3" t="s">
        <v>33</v>
      </c>
      <c r="X263" s="3" t="s">
        <v>114</v>
      </c>
      <c r="Y263" s="3" t="s">
        <v>35</v>
      </c>
      <c r="Z263" s="54">
        <v>44903</v>
      </c>
      <c r="AA263" s="54">
        <v>45382</v>
      </c>
      <c r="AB263" s="3" t="s">
        <v>36</v>
      </c>
      <c r="AC263" s="53">
        <v>8800000</v>
      </c>
      <c r="AD263" s="3" t="s">
        <v>113</v>
      </c>
      <c r="AE263" s="3" t="s">
        <v>37</v>
      </c>
    </row>
    <row r="264" spans="1:31" x14ac:dyDescent="0.3">
      <c r="A264" s="3" t="s">
        <v>823</v>
      </c>
      <c r="B264" s="3" t="s">
        <v>824</v>
      </c>
      <c r="C264" s="3" t="s">
        <v>1855</v>
      </c>
      <c r="D264" s="53">
        <v>1500000</v>
      </c>
      <c r="E264" s="53">
        <v>1500000</v>
      </c>
      <c r="F264" s="53">
        <v>0</v>
      </c>
      <c r="G264" s="53">
        <v>0</v>
      </c>
      <c r="H264" s="53">
        <v>0</v>
      </c>
      <c r="I264" s="53">
        <v>1166654.3</v>
      </c>
      <c r="J264" s="53">
        <v>77.776953333333338</v>
      </c>
      <c r="K264" s="53">
        <v>0</v>
      </c>
      <c r="L264" s="53">
        <v>0</v>
      </c>
      <c r="M264" s="53">
        <v>1166654.3</v>
      </c>
      <c r="N264" s="53">
        <v>0</v>
      </c>
      <c r="O264" s="53">
        <v>1166654.3</v>
      </c>
      <c r="P264" s="53">
        <v>0</v>
      </c>
      <c r="Q264" s="53">
        <v>0</v>
      </c>
      <c r="R264" s="53">
        <v>0</v>
      </c>
      <c r="S264" s="3" t="s">
        <v>56</v>
      </c>
      <c r="T264" s="3" t="s">
        <v>57</v>
      </c>
      <c r="U264" s="3" t="s">
        <v>58</v>
      </c>
      <c r="V264" s="3" t="s">
        <v>57</v>
      </c>
      <c r="W264" s="3" t="s">
        <v>33</v>
      </c>
      <c r="X264" s="3" t="s">
        <v>59</v>
      </c>
      <c r="Y264" s="3" t="s">
        <v>86</v>
      </c>
      <c r="Z264" s="54">
        <v>44901</v>
      </c>
      <c r="AA264" s="54">
        <v>45412</v>
      </c>
      <c r="AB264" s="3" t="s">
        <v>36</v>
      </c>
      <c r="AC264" s="53">
        <v>1500000</v>
      </c>
      <c r="AD264" s="3" t="s">
        <v>58</v>
      </c>
      <c r="AE264" s="3" t="s">
        <v>37</v>
      </c>
    </row>
    <row r="265" spans="1:31" x14ac:dyDescent="0.3">
      <c r="A265" s="3" t="s">
        <v>825</v>
      </c>
      <c r="B265" s="3" t="s">
        <v>826</v>
      </c>
      <c r="C265" s="3" t="s">
        <v>1858</v>
      </c>
      <c r="D265" s="53">
        <v>2000000</v>
      </c>
      <c r="E265" s="53">
        <v>2000000</v>
      </c>
      <c r="F265" s="53">
        <v>0</v>
      </c>
      <c r="G265" s="53">
        <v>0</v>
      </c>
      <c r="H265" s="53">
        <v>0</v>
      </c>
      <c r="I265" s="53">
        <v>1812225.83</v>
      </c>
      <c r="J265" s="53">
        <v>90.611291500000007</v>
      </c>
      <c r="K265" s="53">
        <v>0</v>
      </c>
      <c r="L265" s="53">
        <v>0</v>
      </c>
      <c r="M265" s="53">
        <v>1812225.83</v>
      </c>
      <c r="N265" s="53">
        <v>0</v>
      </c>
      <c r="O265" s="53">
        <v>1812225.83</v>
      </c>
      <c r="P265" s="53">
        <v>0</v>
      </c>
      <c r="Q265" s="53">
        <v>0</v>
      </c>
      <c r="R265" s="53">
        <v>0</v>
      </c>
      <c r="S265" s="3" t="s">
        <v>50</v>
      </c>
      <c r="T265" s="3" t="s">
        <v>51</v>
      </c>
      <c r="U265" s="3" t="s">
        <v>52</v>
      </c>
      <c r="V265" s="3" t="s">
        <v>51</v>
      </c>
      <c r="W265" s="3" t="s">
        <v>33</v>
      </c>
      <c r="X265" s="3" t="s">
        <v>53</v>
      </c>
      <c r="Y265" s="3" t="s">
        <v>86</v>
      </c>
      <c r="Z265" s="54">
        <v>44907</v>
      </c>
      <c r="AA265" s="54">
        <v>45657</v>
      </c>
      <c r="AB265" s="3" t="s">
        <v>36</v>
      </c>
      <c r="AC265" s="53">
        <v>2000000</v>
      </c>
      <c r="AD265" s="3" t="s">
        <v>52</v>
      </c>
      <c r="AE265" s="3" t="s">
        <v>37</v>
      </c>
    </row>
    <row r="266" spans="1:31" x14ac:dyDescent="0.3">
      <c r="A266" s="3" t="s">
        <v>827</v>
      </c>
      <c r="B266" s="3" t="s">
        <v>828</v>
      </c>
      <c r="C266" s="3" t="s">
        <v>1858</v>
      </c>
      <c r="D266" s="53">
        <v>2000000</v>
      </c>
      <c r="E266" s="53">
        <v>2000000</v>
      </c>
      <c r="F266" s="53">
        <v>0</v>
      </c>
      <c r="G266" s="53">
        <v>0</v>
      </c>
      <c r="H266" s="53">
        <v>0</v>
      </c>
      <c r="I266" s="53">
        <v>1594096.93</v>
      </c>
      <c r="J266" s="53">
        <v>79.704846500000002</v>
      </c>
      <c r="K266" s="53">
        <v>0</v>
      </c>
      <c r="L266" s="53">
        <v>0</v>
      </c>
      <c r="M266" s="53">
        <v>1594096.93</v>
      </c>
      <c r="N266" s="53">
        <v>0</v>
      </c>
      <c r="O266" s="53">
        <v>1594096.93</v>
      </c>
      <c r="P266" s="53">
        <v>0</v>
      </c>
      <c r="Q266" s="53">
        <v>0</v>
      </c>
      <c r="R266" s="53">
        <v>0</v>
      </c>
      <c r="S266" s="3" t="s">
        <v>50</v>
      </c>
      <c r="T266" s="3" t="s">
        <v>51</v>
      </c>
      <c r="U266" s="3" t="s">
        <v>52</v>
      </c>
      <c r="V266" s="3" t="s">
        <v>51</v>
      </c>
      <c r="W266" s="3" t="s">
        <v>33</v>
      </c>
      <c r="X266" s="3" t="s">
        <v>53</v>
      </c>
      <c r="Y266" s="3" t="s">
        <v>86</v>
      </c>
      <c r="Z266" s="54">
        <v>44907</v>
      </c>
      <c r="AA266" s="54">
        <v>45657</v>
      </c>
      <c r="AB266" s="3" t="s">
        <v>36</v>
      </c>
      <c r="AC266" s="53">
        <v>2000000</v>
      </c>
      <c r="AD266" s="3" t="s">
        <v>52</v>
      </c>
      <c r="AE266" s="3" t="s">
        <v>37</v>
      </c>
    </row>
    <row r="267" spans="1:31" x14ac:dyDescent="0.3">
      <c r="A267" s="3" t="s">
        <v>424</v>
      </c>
      <c r="B267" s="3" t="s">
        <v>425</v>
      </c>
      <c r="C267" s="3" t="s">
        <v>1857</v>
      </c>
      <c r="D267" s="53">
        <v>2500000</v>
      </c>
      <c r="E267" s="53">
        <v>2500000</v>
      </c>
      <c r="F267" s="53">
        <v>0</v>
      </c>
      <c r="G267" s="53">
        <v>0</v>
      </c>
      <c r="H267" s="53">
        <v>0</v>
      </c>
      <c r="I267" s="53">
        <v>2499328.71</v>
      </c>
      <c r="J267" s="53">
        <v>99.973148399999999</v>
      </c>
      <c r="K267" s="53">
        <v>0</v>
      </c>
      <c r="L267" s="53">
        <v>0</v>
      </c>
      <c r="M267" s="53">
        <v>2499328.71</v>
      </c>
      <c r="N267" s="53">
        <v>0</v>
      </c>
      <c r="O267" s="53">
        <v>2499328.71</v>
      </c>
      <c r="P267" s="53">
        <v>0</v>
      </c>
      <c r="Q267" s="53">
        <v>0</v>
      </c>
      <c r="R267" s="53">
        <v>0</v>
      </c>
      <c r="S267" s="3" t="s">
        <v>208</v>
      </c>
      <c r="T267" s="3" t="s">
        <v>100</v>
      </c>
      <c r="U267" s="3" t="s">
        <v>101</v>
      </c>
      <c r="V267" s="3" t="s">
        <v>100</v>
      </c>
      <c r="W267" s="3" t="s">
        <v>33</v>
      </c>
      <c r="X267" s="3" t="s">
        <v>102</v>
      </c>
      <c r="Y267" s="3" t="s">
        <v>35</v>
      </c>
      <c r="Z267" s="54">
        <v>44904</v>
      </c>
      <c r="AA267" s="54">
        <v>45291</v>
      </c>
      <c r="AB267" s="3" t="s">
        <v>36</v>
      </c>
      <c r="AC267" s="53">
        <v>2500000</v>
      </c>
      <c r="AD267" s="3" t="s">
        <v>101</v>
      </c>
      <c r="AE267" s="3" t="s">
        <v>37</v>
      </c>
    </row>
    <row r="268" spans="1:31" x14ac:dyDescent="0.3">
      <c r="A268" s="3" t="s">
        <v>829</v>
      </c>
      <c r="B268" s="3" t="s">
        <v>830</v>
      </c>
      <c r="C268" s="3" t="s">
        <v>1855</v>
      </c>
      <c r="D268" s="53">
        <v>3000000</v>
      </c>
      <c r="E268" s="53">
        <v>3000000</v>
      </c>
      <c r="F268" s="53">
        <v>0</v>
      </c>
      <c r="G268" s="53">
        <v>0</v>
      </c>
      <c r="H268" s="53">
        <v>0</v>
      </c>
      <c r="I268" s="53">
        <v>2803127.76</v>
      </c>
      <c r="J268" s="53">
        <v>93.437591999999995</v>
      </c>
      <c r="K268" s="53">
        <v>0</v>
      </c>
      <c r="L268" s="53">
        <v>0</v>
      </c>
      <c r="M268" s="53">
        <v>2803127.76</v>
      </c>
      <c r="N268" s="53">
        <v>0</v>
      </c>
      <c r="O268" s="53">
        <v>2803127.76</v>
      </c>
      <c r="P268" s="53">
        <v>0</v>
      </c>
      <c r="Q268" s="53">
        <v>0</v>
      </c>
      <c r="R268" s="53">
        <v>0</v>
      </c>
      <c r="S268" s="3" t="s">
        <v>56</v>
      </c>
      <c r="T268" s="3" t="s">
        <v>57</v>
      </c>
      <c r="U268" s="3" t="s">
        <v>58</v>
      </c>
      <c r="V268" s="3" t="s">
        <v>57</v>
      </c>
      <c r="W268" s="3" t="s">
        <v>33</v>
      </c>
      <c r="X268" s="3" t="s">
        <v>59</v>
      </c>
      <c r="Y268" s="3" t="s">
        <v>44</v>
      </c>
      <c r="Z268" s="54">
        <v>44907</v>
      </c>
      <c r="AA268" s="54">
        <v>45412</v>
      </c>
      <c r="AB268" s="3" t="s">
        <v>36</v>
      </c>
      <c r="AC268" s="53">
        <v>3000000</v>
      </c>
      <c r="AD268" s="3" t="s">
        <v>58</v>
      </c>
      <c r="AE268" s="3" t="s">
        <v>37</v>
      </c>
    </row>
    <row r="269" spans="1:31" x14ac:dyDescent="0.3">
      <c r="A269" s="3" t="s">
        <v>831</v>
      </c>
      <c r="B269" s="3" t="s">
        <v>832</v>
      </c>
      <c r="C269" s="3" t="s">
        <v>1860</v>
      </c>
      <c r="D269" s="53">
        <v>2700000</v>
      </c>
      <c r="E269" s="53">
        <v>2700000</v>
      </c>
      <c r="F269" s="53">
        <v>0</v>
      </c>
      <c r="G269" s="53">
        <v>0</v>
      </c>
      <c r="H269" s="53">
        <v>0</v>
      </c>
      <c r="I269" s="53">
        <v>2449729.21</v>
      </c>
      <c r="J269" s="53">
        <v>90.730711481481478</v>
      </c>
      <c r="K269" s="53">
        <v>0</v>
      </c>
      <c r="L269" s="53">
        <v>0</v>
      </c>
      <c r="M269" s="53">
        <v>2449729.21</v>
      </c>
      <c r="N269" s="53">
        <v>0</v>
      </c>
      <c r="O269" s="53">
        <v>2449729.21</v>
      </c>
      <c r="P269" s="53">
        <v>0</v>
      </c>
      <c r="Q269" s="53">
        <v>0</v>
      </c>
      <c r="R269" s="53">
        <v>0</v>
      </c>
      <c r="S269" s="3" t="s">
        <v>111</v>
      </c>
      <c r="T269" s="3" t="s">
        <v>112</v>
      </c>
      <c r="U269" s="3" t="s">
        <v>113</v>
      </c>
      <c r="V269" s="3" t="s">
        <v>112</v>
      </c>
      <c r="W269" s="3" t="s">
        <v>33</v>
      </c>
      <c r="X269" s="3" t="s">
        <v>114</v>
      </c>
      <c r="Y269" s="3" t="s">
        <v>44</v>
      </c>
      <c r="Z269" s="54">
        <v>44916</v>
      </c>
      <c r="AA269" s="54">
        <v>45657</v>
      </c>
      <c r="AB269" s="3" t="s">
        <v>36</v>
      </c>
      <c r="AC269" s="53">
        <v>2700000</v>
      </c>
      <c r="AD269" s="3" t="s">
        <v>113</v>
      </c>
      <c r="AE269" s="3" t="s">
        <v>37</v>
      </c>
    </row>
    <row r="270" spans="1:31" x14ac:dyDescent="0.3">
      <c r="A270" s="3" t="s">
        <v>833</v>
      </c>
      <c r="B270" s="3" t="s">
        <v>834</v>
      </c>
      <c r="C270" s="3" t="s">
        <v>1853</v>
      </c>
      <c r="D270" s="53">
        <v>2900000</v>
      </c>
      <c r="E270" s="53">
        <v>2900000</v>
      </c>
      <c r="F270" s="53">
        <v>0</v>
      </c>
      <c r="G270" s="53">
        <v>0</v>
      </c>
      <c r="H270" s="53">
        <v>0</v>
      </c>
      <c r="I270" s="53">
        <v>2899409.33</v>
      </c>
      <c r="J270" s="53">
        <v>99.979632068965515</v>
      </c>
      <c r="K270" s="53">
        <v>0</v>
      </c>
      <c r="L270" s="53">
        <v>0</v>
      </c>
      <c r="M270" s="53">
        <v>2899409.33</v>
      </c>
      <c r="N270" s="53">
        <v>0</v>
      </c>
      <c r="O270" s="53">
        <v>2899409.33</v>
      </c>
      <c r="P270" s="53">
        <v>0</v>
      </c>
      <c r="Q270" s="53">
        <v>0</v>
      </c>
      <c r="R270" s="53">
        <v>0</v>
      </c>
      <c r="S270" s="3" t="s">
        <v>30</v>
      </c>
      <c r="T270" s="3" t="s">
        <v>31</v>
      </c>
      <c r="U270" s="3" t="s">
        <v>32</v>
      </c>
      <c r="V270" s="3" t="s">
        <v>31</v>
      </c>
      <c r="W270" s="3" t="s">
        <v>33</v>
      </c>
      <c r="X270" s="3" t="s">
        <v>34</v>
      </c>
      <c r="Y270" s="3" t="s">
        <v>83</v>
      </c>
      <c r="Z270" s="54">
        <v>44908</v>
      </c>
      <c r="AA270" s="54">
        <v>45199</v>
      </c>
      <c r="AB270" s="3" t="s">
        <v>36</v>
      </c>
      <c r="AC270" s="53">
        <v>2900000</v>
      </c>
      <c r="AD270" s="3" t="s">
        <v>32</v>
      </c>
      <c r="AE270" s="3" t="s">
        <v>37</v>
      </c>
    </row>
    <row r="271" spans="1:31" x14ac:dyDescent="0.3">
      <c r="A271" s="3" t="s">
        <v>426</v>
      </c>
      <c r="B271" s="3" t="s">
        <v>427</v>
      </c>
      <c r="C271" s="3" t="s">
        <v>1853</v>
      </c>
      <c r="D271" s="53">
        <v>4000000</v>
      </c>
      <c r="E271" s="53">
        <v>4000000</v>
      </c>
      <c r="F271" s="53">
        <v>0</v>
      </c>
      <c r="G271" s="53">
        <v>0</v>
      </c>
      <c r="H271" s="53">
        <v>0</v>
      </c>
      <c r="I271" s="53">
        <v>3966599.83</v>
      </c>
      <c r="J271" s="53">
        <v>99.164995750000003</v>
      </c>
      <c r="K271" s="53">
        <v>0</v>
      </c>
      <c r="L271" s="53">
        <v>0</v>
      </c>
      <c r="M271" s="53">
        <v>3966599.83</v>
      </c>
      <c r="N271" s="53">
        <v>0</v>
      </c>
      <c r="O271" s="53">
        <v>3966599.83</v>
      </c>
      <c r="P271" s="53">
        <v>0</v>
      </c>
      <c r="Q271" s="53">
        <v>0</v>
      </c>
      <c r="R271" s="53">
        <v>0</v>
      </c>
      <c r="S271" s="3" t="s">
        <v>391</v>
      </c>
      <c r="T271" s="3" t="s">
        <v>31</v>
      </c>
      <c r="U271" s="3" t="s">
        <v>32</v>
      </c>
      <c r="V271" s="3" t="s">
        <v>31</v>
      </c>
      <c r="W271" s="3" t="s">
        <v>33</v>
      </c>
      <c r="X271" s="3" t="s">
        <v>34</v>
      </c>
      <c r="Y271" s="3" t="s">
        <v>35</v>
      </c>
      <c r="Z271" s="54">
        <v>44907</v>
      </c>
      <c r="AA271" s="54">
        <v>45382</v>
      </c>
      <c r="AB271" s="3" t="s">
        <v>36</v>
      </c>
      <c r="AC271" s="53">
        <v>4000000</v>
      </c>
      <c r="AD271" s="3" t="s">
        <v>32</v>
      </c>
      <c r="AE271" s="3" t="s">
        <v>37</v>
      </c>
    </row>
    <row r="272" spans="1:31" x14ac:dyDescent="0.3">
      <c r="A272" s="3" t="s">
        <v>835</v>
      </c>
      <c r="B272" s="3" t="s">
        <v>836</v>
      </c>
      <c r="C272" s="3" t="s">
        <v>1854</v>
      </c>
      <c r="D272" s="53">
        <v>1000000</v>
      </c>
      <c r="E272" s="53">
        <v>1000000</v>
      </c>
      <c r="F272" s="53">
        <v>0</v>
      </c>
      <c r="G272" s="53">
        <v>0</v>
      </c>
      <c r="H272" s="53">
        <v>0</v>
      </c>
      <c r="I272" s="53">
        <v>1083632.08</v>
      </c>
      <c r="J272" s="53">
        <v>108.36320800000001</v>
      </c>
      <c r="K272" s="53">
        <v>0</v>
      </c>
      <c r="L272" s="53">
        <v>0</v>
      </c>
      <c r="M272" s="53">
        <v>1083632.08</v>
      </c>
      <c r="N272" s="53">
        <v>0</v>
      </c>
      <c r="O272" s="53">
        <v>1083632.08</v>
      </c>
      <c r="P272" s="53">
        <v>0</v>
      </c>
      <c r="Q272" s="53">
        <v>0</v>
      </c>
      <c r="R272" s="53">
        <v>0</v>
      </c>
      <c r="S272" s="3" t="s">
        <v>72</v>
      </c>
      <c r="T272" s="3" t="s">
        <v>41</v>
      </c>
      <c r="U272" s="3" t="s">
        <v>42</v>
      </c>
      <c r="V272" s="3" t="s">
        <v>41</v>
      </c>
      <c r="W272" s="3" t="s">
        <v>33</v>
      </c>
      <c r="X272" s="3" t="s">
        <v>43</v>
      </c>
      <c r="Y272" s="3" t="s">
        <v>35</v>
      </c>
      <c r="Z272" s="54">
        <v>44914</v>
      </c>
      <c r="AA272" s="54">
        <v>45291</v>
      </c>
      <c r="AB272" s="3" t="s">
        <v>36</v>
      </c>
      <c r="AC272" s="53">
        <v>1000000</v>
      </c>
      <c r="AD272" s="3" t="s">
        <v>42</v>
      </c>
      <c r="AE272" s="3" t="s">
        <v>37</v>
      </c>
    </row>
    <row r="273" spans="1:31" x14ac:dyDescent="0.3">
      <c r="A273" s="3" t="s">
        <v>618</v>
      </c>
      <c r="B273" s="3" t="s">
        <v>619</v>
      </c>
      <c r="C273" s="3" t="s">
        <v>1854</v>
      </c>
      <c r="D273" s="53">
        <v>1300000</v>
      </c>
      <c r="E273" s="53">
        <v>1300000</v>
      </c>
      <c r="F273" s="53">
        <v>0</v>
      </c>
      <c r="G273" s="53">
        <v>0</v>
      </c>
      <c r="H273" s="53">
        <v>0</v>
      </c>
      <c r="I273" s="53">
        <v>1169625.1000000001</v>
      </c>
      <c r="J273" s="53">
        <v>89.971161538461544</v>
      </c>
      <c r="K273" s="53">
        <v>0</v>
      </c>
      <c r="L273" s="53">
        <v>0</v>
      </c>
      <c r="M273" s="53">
        <v>1169625.1000000001</v>
      </c>
      <c r="N273" s="53">
        <v>0</v>
      </c>
      <c r="O273" s="53">
        <v>1169625.1000000001</v>
      </c>
      <c r="P273" s="53">
        <v>0</v>
      </c>
      <c r="Q273" s="53">
        <v>0</v>
      </c>
      <c r="R273" s="53">
        <v>0</v>
      </c>
      <c r="S273" s="3" t="s">
        <v>72</v>
      </c>
      <c r="T273" s="3" t="s">
        <v>41</v>
      </c>
      <c r="U273" s="3" t="s">
        <v>42</v>
      </c>
      <c r="V273" s="3" t="s">
        <v>41</v>
      </c>
      <c r="W273" s="3" t="s">
        <v>33</v>
      </c>
      <c r="X273" s="3" t="s">
        <v>43</v>
      </c>
      <c r="Y273" s="3" t="s">
        <v>35</v>
      </c>
      <c r="Z273" s="54">
        <v>44914</v>
      </c>
      <c r="AA273" s="54">
        <v>45291</v>
      </c>
      <c r="AB273" s="3" t="s">
        <v>36</v>
      </c>
      <c r="AC273" s="53">
        <v>1300000</v>
      </c>
      <c r="AD273" s="3" t="s">
        <v>42</v>
      </c>
      <c r="AE273" s="3" t="s">
        <v>37</v>
      </c>
    </row>
    <row r="274" spans="1:31" x14ac:dyDescent="0.3">
      <c r="A274" s="3" t="s">
        <v>620</v>
      </c>
      <c r="B274" s="3" t="s">
        <v>621</v>
      </c>
      <c r="C274" s="3" t="s">
        <v>1854</v>
      </c>
      <c r="D274" s="53">
        <v>2100000</v>
      </c>
      <c r="E274" s="53">
        <v>2100000</v>
      </c>
      <c r="F274" s="53">
        <v>0</v>
      </c>
      <c r="G274" s="53">
        <v>0</v>
      </c>
      <c r="H274" s="53">
        <v>0</v>
      </c>
      <c r="I274" s="53">
        <v>1726738.99</v>
      </c>
      <c r="J274" s="53">
        <v>82.22566619047619</v>
      </c>
      <c r="K274" s="53">
        <v>0</v>
      </c>
      <c r="L274" s="53">
        <v>0</v>
      </c>
      <c r="M274" s="53">
        <v>1726738.99</v>
      </c>
      <c r="N274" s="53">
        <v>0</v>
      </c>
      <c r="O274" s="53">
        <v>1726738.99</v>
      </c>
      <c r="P274" s="53">
        <v>0</v>
      </c>
      <c r="Q274" s="53">
        <v>0</v>
      </c>
      <c r="R274" s="53">
        <v>0</v>
      </c>
      <c r="S274" s="3" t="s">
        <v>72</v>
      </c>
      <c r="T274" s="3" t="s">
        <v>41</v>
      </c>
      <c r="U274" s="3" t="s">
        <v>42</v>
      </c>
      <c r="V274" s="3" t="s">
        <v>41</v>
      </c>
      <c r="W274" s="3" t="s">
        <v>33</v>
      </c>
      <c r="X274" s="3" t="s">
        <v>43</v>
      </c>
      <c r="Y274" s="3" t="s">
        <v>35</v>
      </c>
      <c r="Z274" s="54">
        <v>44918</v>
      </c>
      <c r="AA274" s="54">
        <v>45260</v>
      </c>
      <c r="AB274" s="3" t="s">
        <v>36</v>
      </c>
      <c r="AC274" s="53">
        <v>2100000</v>
      </c>
      <c r="AD274" s="3" t="s">
        <v>42</v>
      </c>
      <c r="AE274" s="3" t="s">
        <v>37</v>
      </c>
    </row>
    <row r="275" spans="1:31" x14ac:dyDescent="0.3">
      <c r="A275" s="3" t="s">
        <v>916</v>
      </c>
      <c r="B275" s="3" t="s">
        <v>917</v>
      </c>
      <c r="C275" s="3" t="s">
        <v>1860</v>
      </c>
      <c r="D275" s="53">
        <v>2000000</v>
      </c>
      <c r="E275" s="53">
        <v>2000000</v>
      </c>
      <c r="F275" s="53">
        <v>0</v>
      </c>
      <c r="G275" s="53">
        <v>0</v>
      </c>
      <c r="H275" s="53">
        <v>0</v>
      </c>
      <c r="I275" s="53">
        <v>702182.41</v>
      </c>
      <c r="J275" s="53">
        <v>35.109120500000003</v>
      </c>
      <c r="K275" s="53">
        <v>0</v>
      </c>
      <c r="L275" s="53">
        <v>0</v>
      </c>
      <c r="M275" s="53">
        <v>702182.41</v>
      </c>
      <c r="N275" s="53">
        <v>0</v>
      </c>
      <c r="O275" s="53">
        <v>702182.41</v>
      </c>
      <c r="P275" s="53">
        <v>0</v>
      </c>
      <c r="Q275" s="53">
        <v>0</v>
      </c>
      <c r="R275" s="53">
        <v>0</v>
      </c>
      <c r="S275" s="3" t="s">
        <v>111</v>
      </c>
      <c r="T275" s="3" t="s">
        <v>112</v>
      </c>
      <c r="U275" s="3" t="s">
        <v>113</v>
      </c>
      <c r="V275" s="3" t="s">
        <v>112</v>
      </c>
      <c r="W275" s="3" t="s">
        <v>33</v>
      </c>
      <c r="X275" s="3" t="s">
        <v>114</v>
      </c>
      <c r="Y275" s="3" t="s">
        <v>83</v>
      </c>
      <c r="Z275" s="54">
        <v>44916</v>
      </c>
      <c r="AA275" s="54">
        <v>45473</v>
      </c>
      <c r="AB275" s="3" t="s">
        <v>36</v>
      </c>
      <c r="AC275" s="53">
        <v>2000000</v>
      </c>
      <c r="AD275" s="3" t="s">
        <v>113</v>
      </c>
      <c r="AE275" s="3" t="s">
        <v>37</v>
      </c>
    </row>
    <row r="276" spans="1:31" x14ac:dyDescent="0.3">
      <c r="A276" s="3" t="s">
        <v>918</v>
      </c>
      <c r="B276" s="3" t="s">
        <v>919</v>
      </c>
      <c r="C276" s="3" t="s">
        <v>1856</v>
      </c>
      <c r="D276" s="53">
        <v>1200000</v>
      </c>
      <c r="E276" s="53">
        <v>1200000</v>
      </c>
      <c r="F276" s="53">
        <v>0</v>
      </c>
      <c r="G276" s="53">
        <v>0</v>
      </c>
      <c r="H276" s="53">
        <v>0</v>
      </c>
      <c r="I276" s="53">
        <v>1166809.92</v>
      </c>
      <c r="J276" s="53">
        <v>97.234159999999989</v>
      </c>
      <c r="K276" s="53">
        <v>0</v>
      </c>
      <c r="L276" s="53">
        <v>0</v>
      </c>
      <c r="M276" s="53">
        <v>1166809.92</v>
      </c>
      <c r="N276" s="53">
        <v>0</v>
      </c>
      <c r="O276" s="53">
        <v>1166809.92</v>
      </c>
      <c r="P276" s="53">
        <v>0</v>
      </c>
      <c r="Q276" s="53">
        <v>0</v>
      </c>
      <c r="R276" s="53">
        <v>0</v>
      </c>
      <c r="S276" s="3" t="s">
        <v>152</v>
      </c>
      <c r="T276" s="3" t="s">
        <v>76</v>
      </c>
      <c r="U276" s="3" t="s">
        <v>77</v>
      </c>
      <c r="V276" s="3" t="s">
        <v>76</v>
      </c>
      <c r="W276" s="3" t="s">
        <v>33</v>
      </c>
      <c r="X276" s="3" t="s">
        <v>78</v>
      </c>
      <c r="Y276" s="3" t="s">
        <v>44</v>
      </c>
      <c r="Z276" s="54">
        <v>44918</v>
      </c>
      <c r="AA276" s="54">
        <v>45291</v>
      </c>
      <c r="AB276" s="3" t="s">
        <v>36</v>
      </c>
      <c r="AC276" s="53">
        <v>1200000</v>
      </c>
      <c r="AD276" s="3" t="s">
        <v>77</v>
      </c>
      <c r="AE276" s="3" t="s">
        <v>37</v>
      </c>
    </row>
    <row r="277" spans="1:31" x14ac:dyDescent="0.3">
      <c r="A277" s="3" t="s">
        <v>920</v>
      </c>
      <c r="B277" s="3" t="s">
        <v>921</v>
      </c>
      <c r="C277" s="3" t="s">
        <v>1856</v>
      </c>
      <c r="D277" s="53">
        <v>1200000</v>
      </c>
      <c r="E277" s="53">
        <v>1200000</v>
      </c>
      <c r="F277" s="53">
        <v>0</v>
      </c>
      <c r="G277" s="53">
        <v>0</v>
      </c>
      <c r="H277" s="53">
        <v>0</v>
      </c>
      <c r="I277" s="53">
        <v>1044209.99</v>
      </c>
      <c r="J277" s="53">
        <v>87.017499166666667</v>
      </c>
      <c r="K277" s="53">
        <v>0</v>
      </c>
      <c r="L277" s="53">
        <v>0</v>
      </c>
      <c r="M277" s="53">
        <v>1044209.99</v>
      </c>
      <c r="N277" s="53">
        <v>0</v>
      </c>
      <c r="O277" s="53">
        <v>1044209.99</v>
      </c>
      <c r="P277" s="53">
        <v>0</v>
      </c>
      <c r="Q277" s="53">
        <v>0</v>
      </c>
      <c r="R277" s="53">
        <v>0</v>
      </c>
      <c r="S277" s="3" t="s">
        <v>152</v>
      </c>
      <c r="T277" s="3" t="s">
        <v>76</v>
      </c>
      <c r="U277" s="3" t="s">
        <v>77</v>
      </c>
      <c r="V277" s="3" t="s">
        <v>76</v>
      </c>
      <c r="W277" s="3" t="s">
        <v>33</v>
      </c>
      <c r="X277" s="3" t="s">
        <v>78</v>
      </c>
      <c r="Y277" s="3" t="s">
        <v>44</v>
      </c>
      <c r="Z277" s="54">
        <v>44918</v>
      </c>
      <c r="AA277" s="54">
        <v>45291</v>
      </c>
      <c r="AB277" s="3" t="s">
        <v>36</v>
      </c>
      <c r="AC277" s="53">
        <v>1200000</v>
      </c>
      <c r="AD277" s="3" t="s">
        <v>77</v>
      </c>
      <c r="AE277" s="3" t="s">
        <v>37</v>
      </c>
    </row>
    <row r="278" spans="1:31" x14ac:dyDescent="0.3">
      <c r="A278" s="3" t="s">
        <v>922</v>
      </c>
      <c r="B278" s="3" t="s">
        <v>923</v>
      </c>
      <c r="C278" s="3" t="s">
        <v>1855</v>
      </c>
      <c r="D278" s="53">
        <v>1350000</v>
      </c>
      <c r="E278" s="53">
        <v>1350000</v>
      </c>
      <c r="F278" s="53">
        <v>0</v>
      </c>
      <c r="G278" s="53">
        <v>0</v>
      </c>
      <c r="H278" s="53">
        <v>0</v>
      </c>
      <c r="I278" s="53">
        <v>1276023.6200000001</v>
      </c>
      <c r="J278" s="53">
        <v>94.520268148148162</v>
      </c>
      <c r="K278" s="53">
        <v>0</v>
      </c>
      <c r="L278" s="53">
        <v>0</v>
      </c>
      <c r="M278" s="53">
        <v>1276023.6200000001</v>
      </c>
      <c r="N278" s="53">
        <v>0</v>
      </c>
      <c r="O278" s="53">
        <v>1276023.6200000001</v>
      </c>
      <c r="P278" s="53">
        <v>0</v>
      </c>
      <c r="Q278" s="53">
        <v>0</v>
      </c>
      <c r="R278" s="53">
        <v>0</v>
      </c>
      <c r="S278" s="3" t="s">
        <v>56</v>
      </c>
      <c r="T278" s="3" t="s">
        <v>57</v>
      </c>
      <c r="U278" s="3" t="s">
        <v>58</v>
      </c>
      <c r="V278" s="3" t="s">
        <v>57</v>
      </c>
      <c r="W278" s="3" t="s">
        <v>33</v>
      </c>
      <c r="X278" s="3" t="s">
        <v>59</v>
      </c>
      <c r="Y278" s="3" t="s">
        <v>44</v>
      </c>
      <c r="Z278" s="54">
        <v>44918</v>
      </c>
      <c r="AA278" s="54">
        <v>45412</v>
      </c>
      <c r="AB278" s="3" t="s">
        <v>36</v>
      </c>
      <c r="AC278" s="53">
        <v>1350000</v>
      </c>
      <c r="AD278" s="3" t="s">
        <v>58</v>
      </c>
      <c r="AE278" s="3" t="s">
        <v>37</v>
      </c>
    </row>
    <row r="279" spans="1:31" x14ac:dyDescent="0.3">
      <c r="A279" s="3" t="s">
        <v>837</v>
      </c>
      <c r="B279" s="3" t="s">
        <v>838</v>
      </c>
      <c r="C279" s="3" t="s">
        <v>1856</v>
      </c>
      <c r="D279" s="53">
        <v>2800000</v>
      </c>
      <c r="E279" s="53">
        <v>2800000</v>
      </c>
      <c r="F279" s="53">
        <v>0</v>
      </c>
      <c r="G279" s="53">
        <v>0</v>
      </c>
      <c r="H279" s="53">
        <v>0</v>
      </c>
      <c r="I279" s="53">
        <v>2753589.28</v>
      </c>
      <c r="J279" s="53">
        <v>98.342474285714275</v>
      </c>
      <c r="K279" s="53">
        <v>0</v>
      </c>
      <c r="L279" s="53">
        <v>0</v>
      </c>
      <c r="M279" s="53">
        <v>2753589.28</v>
      </c>
      <c r="N279" s="53">
        <v>0</v>
      </c>
      <c r="O279" s="53">
        <v>2753589.28</v>
      </c>
      <c r="P279" s="53">
        <v>0</v>
      </c>
      <c r="Q279" s="53">
        <v>0</v>
      </c>
      <c r="R279" s="53">
        <v>0</v>
      </c>
      <c r="S279" s="3" t="s">
        <v>152</v>
      </c>
      <c r="T279" s="3" t="s">
        <v>76</v>
      </c>
      <c r="U279" s="3" t="s">
        <v>77</v>
      </c>
      <c r="V279" s="3" t="s">
        <v>76</v>
      </c>
      <c r="W279" s="3" t="s">
        <v>33</v>
      </c>
      <c r="X279" s="3" t="s">
        <v>78</v>
      </c>
      <c r="Y279" s="3" t="s">
        <v>35</v>
      </c>
      <c r="Z279" s="54">
        <v>44918</v>
      </c>
      <c r="AA279" s="54">
        <v>45291</v>
      </c>
      <c r="AB279" s="3" t="s">
        <v>36</v>
      </c>
      <c r="AC279" s="53">
        <v>2800000</v>
      </c>
      <c r="AD279" s="3" t="s">
        <v>77</v>
      </c>
      <c r="AE279" s="3" t="s">
        <v>37</v>
      </c>
    </row>
    <row r="280" spans="1:31" x14ac:dyDescent="0.3">
      <c r="A280" s="3" t="s">
        <v>622</v>
      </c>
      <c r="B280" s="3" t="s">
        <v>623</v>
      </c>
      <c r="C280" s="3" t="s">
        <v>1856</v>
      </c>
      <c r="D280" s="53">
        <v>1300000</v>
      </c>
      <c r="E280" s="53">
        <v>1300000</v>
      </c>
      <c r="F280" s="53">
        <v>0</v>
      </c>
      <c r="G280" s="53">
        <v>0</v>
      </c>
      <c r="H280" s="53">
        <v>0</v>
      </c>
      <c r="I280" s="53">
        <v>1244456.47</v>
      </c>
      <c r="J280" s="53">
        <v>95.727420769230761</v>
      </c>
      <c r="K280" s="53">
        <v>0</v>
      </c>
      <c r="L280" s="53">
        <v>0</v>
      </c>
      <c r="M280" s="53">
        <v>1244456.47</v>
      </c>
      <c r="N280" s="53">
        <v>0</v>
      </c>
      <c r="O280" s="53">
        <v>1244456.47</v>
      </c>
      <c r="P280" s="53">
        <v>0</v>
      </c>
      <c r="Q280" s="53">
        <v>0</v>
      </c>
      <c r="R280" s="53">
        <v>0</v>
      </c>
      <c r="S280" s="3" t="s">
        <v>152</v>
      </c>
      <c r="T280" s="3" t="s">
        <v>76</v>
      </c>
      <c r="U280" s="3" t="s">
        <v>77</v>
      </c>
      <c r="V280" s="3" t="s">
        <v>76</v>
      </c>
      <c r="W280" s="3" t="s">
        <v>33</v>
      </c>
      <c r="X280" s="3" t="s">
        <v>78</v>
      </c>
      <c r="Y280" s="3" t="s">
        <v>35</v>
      </c>
      <c r="Z280" s="54">
        <v>44918</v>
      </c>
      <c r="AA280" s="54">
        <v>45291</v>
      </c>
      <c r="AB280" s="3" t="s">
        <v>36</v>
      </c>
      <c r="AC280" s="53">
        <v>1300000</v>
      </c>
      <c r="AD280" s="3" t="s">
        <v>77</v>
      </c>
      <c r="AE280" s="3" t="s">
        <v>37</v>
      </c>
    </row>
    <row r="281" spans="1:31" x14ac:dyDescent="0.3">
      <c r="A281" s="3" t="s">
        <v>428</v>
      </c>
      <c r="B281" s="3" t="s">
        <v>429</v>
      </c>
      <c r="C281" s="3" t="s">
        <v>1856</v>
      </c>
      <c r="D281" s="53">
        <v>3500000</v>
      </c>
      <c r="E281" s="53">
        <v>3500000</v>
      </c>
      <c r="F281" s="53">
        <v>0</v>
      </c>
      <c r="G281" s="53">
        <v>0</v>
      </c>
      <c r="H281" s="53">
        <v>0</v>
      </c>
      <c r="I281" s="53">
        <v>2783178.75</v>
      </c>
      <c r="J281" s="53">
        <v>79.519392857142861</v>
      </c>
      <c r="K281" s="53">
        <v>0</v>
      </c>
      <c r="L281" s="53">
        <v>0</v>
      </c>
      <c r="M281" s="53">
        <v>2783178.75</v>
      </c>
      <c r="N281" s="53">
        <v>0</v>
      </c>
      <c r="O281" s="53">
        <v>2783178.75</v>
      </c>
      <c r="P281" s="53">
        <v>0</v>
      </c>
      <c r="Q281" s="53">
        <v>0</v>
      </c>
      <c r="R281" s="53">
        <v>0</v>
      </c>
      <c r="S281" s="3" t="s">
        <v>152</v>
      </c>
      <c r="T281" s="3" t="s">
        <v>76</v>
      </c>
      <c r="U281" s="3" t="s">
        <v>77</v>
      </c>
      <c r="V281" s="3" t="s">
        <v>76</v>
      </c>
      <c r="W281" s="3" t="s">
        <v>33</v>
      </c>
      <c r="X281" s="3" t="s">
        <v>78</v>
      </c>
      <c r="Y281" s="3" t="s">
        <v>35</v>
      </c>
      <c r="Z281" s="54">
        <v>44918</v>
      </c>
      <c r="AA281" s="54">
        <v>45291</v>
      </c>
      <c r="AB281" s="3" t="s">
        <v>36</v>
      </c>
      <c r="AC281" s="53">
        <v>3500000</v>
      </c>
      <c r="AD281" s="3" t="s">
        <v>77</v>
      </c>
      <c r="AE281" s="3" t="s">
        <v>37</v>
      </c>
    </row>
    <row r="282" spans="1:31" x14ac:dyDescent="0.3">
      <c r="A282" s="3" t="s">
        <v>430</v>
      </c>
      <c r="B282" s="3" t="s">
        <v>431</v>
      </c>
      <c r="C282" s="3" t="s">
        <v>1855</v>
      </c>
      <c r="D282" s="53">
        <v>6400000</v>
      </c>
      <c r="E282" s="53">
        <v>6400000</v>
      </c>
      <c r="F282" s="53">
        <v>0</v>
      </c>
      <c r="G282" s="53">
        <v>0</v>
      </c>
      <c r="H282" s="53">
        <v>0</v>
      </c>
      <c r="I282" s="53">
        <v>4838505.17</v>
      </c>
      <c r="J282" s="53">
        <v>75.601643281250006</v>
      </c>
      <c r="K282" s="53">
        <v>0</v>
      </c>
      <c r="L282" s="53">
        <v>0</v>
      </c>
      <c r="M282" s="53">
        <v>4838505.17</v>
      </c>
      <c r="N282" s="53">
        <v>0</v>
      </c>
      <c r="O282" s="53">
        <v>4838505.17</v>
      </c>
      <c r="P282" s="53">
        <v>0</v>
      </c>
      <c r="Q282" s="53">
        <v>0</v>
      </c>
      <c r="R282" s="53">
        <v>0</v>
      </c>
      <c r="S282" s="3" t="s">
        <v>286</v>
      </c>
      <c r="T282" s="3" t="s">
        <v>57</v>
      </c>
      <c r="U282" s="3" t="s">
        <v>58</v>
      </c>
      <c r="V282" s="3" t="s">
        <v>57</v>
      </c>
      <c r="W282" s="3" t="s">
        <v>33</v>
      </c>
      <c r="X282" s="3" t="s">
        <v>59</v>
      </c>
      <c r="Y282" s="3" t="s">
        <v>35</v>
      </c>
      <c r="Z282" s="54">
        <v>44939</v>
      </c>
      <c r="AA282" s="54">
        <v>45657</v>
      </c>
      <c r="AB282" s="3" t="s">
        <v>36</v>
      </c>
      <c r="AC282" s="53">
        <v>6400000</v>
      </c>
      <c r="AD282" s="3" t="s">
        <v>58</v>
      </c>
      <c r="AE282" s="3" t="s">
        <v>37</v>
      </c>
    </row>
    <row r="283" spans="1:31" x14ac:dyDescent="0.3">
      <c r="A283" s="3" t="s">
        <v>624</v>
      </c>
      <c r="B283" s="3" t="s">
        <v>625</v>
      </c>
      <c r="C283" s="3" t="s">
        <v>1853</v>
      </c>
      <c r="D283" s="53">
        <v>1900000</v>
      </c>
      <c r="E283" s="53">
        <v>1900000</v>
      </c>
      <c r="F283" s="53">
        <v>0</v>
      </c>
      <c r="G283" s="53">
        <v>0</v>
      </c>
      <c r="H283" s="53">
        <v>0</v>
      </c>
      <c r="I283" s="53">
        <v>1896226.41</v>
      </c>
      <c r="J283" s="53">
        <v>99.801389999999998</v>
      </c>
      <c r="K283" s="53">
        <v>0</v>
      </c>
      <c r="L283" s="53">
        <v>0</v>
      </c>
      <c r="M283" s="53">
        <v>1896226.41</v>
      </c>
      <c r="N283" s="53">
        <v>0</v>
      </c>
      <c r="O283" s="53">
        <v>1896226.41</v>
      </c>
      <c r="P283" s="53">
        <v>0</v>
      </c>
      <c r="Q283" s="53">
        <v>-819.97</v>
      </c>
      <c r="R283" s="53">
        <v>0</v>
      </c>
      <c r="S283" s="3" t="s">
        <v>30</v>
      </c>
      <c r="T283" s="3" t="s">
        <v>31</v>
      </c>
      <c r="U283" s="3" t="s">
        <v>32</v>
      </c>
      <c r="V283" s="3" t="s">
        <v>31</v>
      </c>
      <c r="W283" s="3" t="s">
        <v>33</v>
      </c>
      <c r="X283" s="3" t="s">
        <v>34</v>
      </c>
      <c r="Y283" s="3" t="s">
        <v>35</v>
      </c>
      <c r="Z283" s="54">
        <v>44921</v>
      </c>
      <c r="AA283" s="54">
        <v>45382</v>
      </c>
      <c r="AB283" s="3" t="s">
        <v>36</v>
      </c>
      <c r="AC283" s="53">
        <v>1900000</v>
      </c>
      <c r="AD283" s="3" t="s">
        <v>32</v>
      </c>
      <c r="AE283" s="3" t="s">
        <v>37</v>
      </c>
    </row>
    <row r="284" spans="1:31" x14ac:dyDescent="0.3">
      <c r="A284" s="3" t="s">
        <v>924</v>
      </c>
      <c r="B284" s="3" t="s">
        <v>925</v>
      </c>
      <c r="C284" s="3" t="s">
        <v>1857</v>
      </c>
      <c r="D284" s="53">
        <v>1700000</v>
      </c>
      <c r="E284" s="53">
        <v>1700000</v>
      </c>
      <c r="F284" s="53">
        <v>0</v>
      </c>
      <c r="G284" s="53">
        <v>0</v>
      </c>
      <c r="H284" s="53">
        <v>0</v>
      </c>
      <c r="I284" s="53">
        <v>1697066.33</v>
      </c>
      <c r="J284" s="53">
        <v>99.827431176470597</v>
      </c>
      <c r="K284" s="53">
        <v>0</v>
      </c>
      <c r="L284" s="53">
        <v>0</v>
      </c>
      <c r="M284" s="53">
        <v>1697066.33</v>
      </c>
      <c r="N284" s="53">
        <v>0</v>
      </c>
      <c r="O284" s="53">
        <v>1697066.33</v>
      </c>
      <c r="P284" s="53">
        <v>0</v>
      </c>
      <c r="Q284" s="53">
        <v>0</v>
      </c>
      <c r="R284" s="53">
        <v>0</v>
      </c>
      <c r="S284" s="3" t="s">
        <v>208</v>
      </c>
      <c r="T284" s="3" t="s">
        <v>100</v>
      </c>
      <c r="U284" s="3" t="s">
        <v>101</v>
      </c>
      <c r="V284" s="3" t="s">
        <v>100</v>
      </c>
      <c r="W284" s="3" t="s">
        <v>33</v>
      </c>
      <c r="X284" s="3" t="s">
        <v>102</v>
      </c>
      <c r="Y284" s="3" t="s">
        <v>86</v>
      </c>
      <c r="Z284" s="54">
        <v>44922</v>
      </c>
      <c r="AA284" s="54">
        <v>45291</v>
      </c>
      <c r="AB284" s="3" t="s">
        <v>36</v>
      </c>
      <c r="AC284" s="53">
        <v>1700000</v>
      </c>
      <c r="AD284" s="3" t="s">
        <v>101</v>
      </c>
      <c r="AE284" s="3" t="s">
        <v>37</v>
      </c>
    </row>
    <row r="285" spans="1:31" x14ac:dyDescent="0.3">
      <c r="A285" s="3" t="s">
        <v>926</v>
      </c>
      <c r="B285" s="3" t="s">
        <v>927</v>
      </c>
      <c r="C285" s="3" t="s">
        <v>1857</v>
      </c>
      <c r="D285" s="53">
        <v>1700000</v>
      </c>
      <c r="E285" s="53">
        <v>1700000</v>
      </c>
      <c r="F285" s="53">
        <v>0</v>
      </c>
      <c r="G285" s="53">
        <v>0</v>
      </c>
      <c r="H285" s="53">
        <v>0</v>
      </c>
      <c r="I285" s="53">
        <v>1701311.44</v>
      </c>
      <c r="J285" s="53">
        <v>100.07714352941176</v>
      </c>
      <c r="K285" s="53">
        <v>0</v>
      </c>
      <c r="L285" s="53">
        <v>0</v>
      </c>
      <c r="M285" s="53">
        <v>1701311.44</v>
      </c>
      <c r="N285" s="53">
        <v>0</v>
      </c>
      <c r="O285" s="53">
        <v>1701311.44</v>
      </c>
      <c r="P285" s="53">
        <v>0</v>
      </c>
      <c r="Q285" s="53">
        <v>0</v>
      </c>
      <c r="R285" s="53">
        <v>0</v>
      </c>
      <c r="S285" s="3" t="s">
        <v>208</v>
      </c>
      <c r="T285" s="3" t="s">
        <v>100</v>
      </c>
      <c r="U285" s="3" t="s">
        <v>101</v>
      </c>
      <c r="V285" s="3" t="s">
        <v>100</v>
      </c>
      <c r="W285" s="3" t="s">
        <v>33</v>
      </c>
      <c r="X285" s="3" t="s">
        <v>102</v>
      </c>
      <c r="Y285" s="3" t="s">
        <v>86</v>
      </c>
      <c r="Z285" s="54">
        <v>44922</v>
      </c>
      <c r="AA285" s="54">
        <v>45291</v>
      </c>
      <c r="AB285" s="3" t="s">
        <v>36</v>
      </c>
      <c r="AC285" s="53">
        <v>1700000</v>
      </c>
      <c r="AD285" s="3" t="s">
        <v>101</v>
      </c>
      <c r="AE285" s="3" t="s">
        <v>37</v>
      </c>
    </row>
    <row r="286" spans="1:31" x14ac:dyDescent="0.3">
      <c r="A286" s="3" t="s">
        <v>432</v>
      </c>
      <c r="B286" s="3" t="s">
        <v>433</v>
      </c>
      <c r="C286" s="3" t="s">
        <v>1855</v>
      </c>
      <c r="D286" s="53">
        <v>3100000</v>
      </c>
      <c r="E286" s="53">
        <v>3100000</v>
      </c>
      <c r="F286" s="53">
        <v>15230.53</v>
      </c>
      <c r="G286" s="53">
        <v>0</v>
      </c>
      <c r="H286" s="53">
        <v>0</v>
      </c>
      <c r="I286" s="53">
        <v>2831848.79</v>
      </c>
      <c r="J286" s="53">
        <v>91.349960967741936</v>
      </c>
      <c r="K286" s="53">
        <v>0</v>
      </c>
      <c r="L286" s="53">
        <v>0</v>
      </c>
      <c r="M286" s="53">
        <v>0</v>
      </c>
      <c r="N286" s="53">
        <v>2831848.79</v>
      </c>
      <c r="O286" s="53">
        <v>2847079.32</v>
      </c>
      <c r="P286" s="53">
        <v>0</v>
      </c>
      <c r="Q286" s="53">
        <v>0</v>
      </c>
      <c r="R286" s="53">
        <v>0</v>
      </c>
      <c r="S286" s="3" t="s">
        <v>2949</v>
      </c>
      <c r="T286" s="3" t="s">
        <v>57</v>
      </c>
      <c r="U286" s="3" t="s">
        <v>58</v>
      </c>
      <c r="V286" s="3" t="s">
        <v>57</v>
      </c>
      <c r="W286" s="3" t="s">
        <v>33</v>
      </c>
      <c r="X286" s="3" t="s">
        <v>59</v>
      </c>
      <c r="Y286" s="3" t="s">
        <v>35</v>
      </c>
      <c r="Z286" s="54">
        <v>44922</v>
      </c>
      <c r="AA286" s="54">
        <v>45657</v>
      </c>
      <c r="AB286" s="3" t="s">
        <v>36</v>
      </c>
      <c r="AC286" s="53">
        <v>3100000</v>
      </c>
      <c r="AD286" s="3" t="s">
        <v>58</v>
      </c>
      <c r="AE286" s="3" t="s">
        <v>2231</v>
      </c>
    </row>
    <row r="287" spans="1:31" x14ac:dyDescent="0.3">
      <c r="A287" s="3" t="s">
        <v>928</v>
      </c>
      <c r="B287" s="3" t="s">
        <v>929</v>
      </c>
      <c r="C287" s="3" t="s">
        <v>1855</v>
      </c>
      <c r="D287" s="53">
        <v>5000000</v>
      </c>
      <c r="E287" s="53">
        <v>5000000</v>
      </c>
      <c r="F287" s="53">
        <v>0</v>
      </c>
      <c r="G287" s="53">
        <v>0</v>
      </c>
      <c r="H287" s="53">
        <v>0</v>
      </c>
      <c r="I287" s="53">
        <v>4732437.68</v>
      </c>
      <c r="J287" s="53">
        <v>94.648753599999992</v>
      </c>
      <c r="K287" s="53">
        <v>0</v>
      </c>
      <c r="L287" s="53">
        <v>0</v>
      </c>
      <c r="M287" s="53">
        <v>4732437.68</v>
      </c>
      <c r="N287" s="53">
        <v>0</v>
      </c>
      <c r="O287" s="53">
        <v>4732437.68</v>
      </c>
      <c r="P287" s="53">
        <v>0</v>
      </c>
      <c r="Q287" s="53">
        <v>0</v>
      </c>
      <c r="R287" s="53">
        <v>0</v>
      </c>
      <c r="S287" s="3" t="s">
        <v>2949</v>
      </c>
      <c r="T287" s="3" t="s">
        <v>57</v>
      </c>
      <c r="U287" s="3" t="s">
        <v>58</v>
      </c>
      <c r="V287" s="3" t="s">
        <v>57</v>
      </c>
      <c r="W287" s="3" t="s">
        <v>33</v>
      </c>
      <c r="X287" s="3" t="s">
        <v>59</v>
      </c>
      <c r="Y287" s="3" t="s">
        <v>44</v>
      </c>
      <c r="Z287" s="54">
        <v>44923</v>
      </c>
      <c r="AA287" s="54">
        <v>45657</v>
      </c>
      <c r="AB287" s="3" t="s">
        <v>36</v>
      </c>
      <c r="AC287" s="53">
        <v>5000000</v>
      </c>
      <c r="AD287" s="3" t="s">
        <v>58</v>
      </c>
      <c r="AE287" s="3" t="s">
        <v>37</v>
      </c>
    </row>
    <row r="288" spans="1:31" x14ac:dyDescent="0.3">
      <c r="A288" s="3" t="s">
        <v>434</v>
      </c>
      <c r="B288" s="3" t="s">
        <v>435</v>
      </c>
      <c r="C288" s="3" t="s">
        <v>1859</v>
      </c>
      <c r="D288" s="53">
        <v>4600000</v>
      </c>
      <c r="E288" s="53">
        <v>4600000</v>
      </c>
      <c r="F288" s="53">
        <v>0</v>
      </c>
      <c r="G288" s="53">
        <v>0</v>
      </c>
      <c r="H288" s="53">
        <v>0</v>
      </c>
      <c r="I288" s="53">
        <v>4899471.43</v>
      </c>
      <c r="J288" s="53">
        <v>106.51024847826086</v>
      </c>
      <c r="K288" s="53">
        <v>0</v>
      </c>
      <c r="L288" s="53">
        <v>0</v>
      </c>
      <c r="M288" s="53">
        <v>4899471.43</v>
      </c>
      <c r="N288" s="53">
        <v>0</v>
      </c>
      <c r="O288" s="53">
        <v>4899471.43</v>
      </c>
      <c r="P288" s="53">
        <v>0</v>
      </c>
      <c r="Q288" s="53">
        <v>0</v>
      </c>
      <c r="R288" s="53">
        <v>0</v>
      </c>
      <c r="S288" s="3" t="s">
        <v>161</v>
      </c>
      <c r="T288" s="3" t="s">
        <v>162</v>
      </c>
      <c r="U288" s="3" t="s">
        <v>163</v>
      </c>
      <c r="V288" s="3" t="s">
        <v>162</v>
      </c>
      <c r="W288" s="3" t="s">
        <v>33</v>
      </c>
      <c r="X288" s="3" t="s">
        <v>164</v>
      </c>
      <c r="Y288" s="3" t="s">
        <v>35</v>
      </c>
      <c r="Z288" s="54">
        <v>44925</v>
      </c>
      <c r="AA288" s="54">
        <v>45291</v>
      </c>
      <c r="AB288" s="3" t="s">
        <v>36</v>
      </c>
      <c r="AC288" s="53">
        <v>4600000</v>
      </c>
      <c r="AD288" s="3" t="s">
        <v>163</v>
      </c>
      <c r="AE288" s="3" t="s">
        <v>37</v>
      </c>
    </row>
    <row r="289" spans="1:31" x14ac:dyDescent="0.3">
      <c r="A289" s="3" t="s">
        <v>930</v>
      </c>
      <c r="B289" s="3" t="s">
        <v>931</v>
      </c>
      <c r="C289" s="3" t="s">
        <v>1853</v>
      </c>
      <c r="D289" s="53">
        <v>1200000</v>
      </c>
      <c r="E289" s="53">
        <v>1200000</v>
      </c>
      <c r="F289" s="53">
        <v>0</v>
      </c>
      <c r="G289" s="53">
        <v>0</v>
      </c>
      <c r="H289" s="53">
        <v>0</v>
      </c>
      <c r="I289" s="53">
        <v>1288005.55</v>
      </c>
      <c r="J289" s="53">
        <v>107.33379583333334</v>
      </c>
      <c r="K289" s="53">
        <v>0</v>
      </c>
      <c r="L289" s="53">
        <v>0</v>
      </c>
      <c r="M289" s="53">
        <v>1288005.55</v>
      </c>
      <c r="N289" s="53">
        <v>0</v>
      </c>
      <c r="O289" s="53">
        <v>1288005.55</v>
      </c>
      <c r="P289" s="53">
        <v>0</v>
      </c>
      <c r="Q289" s="53">
        <v>0</v>
      </c>
      <c r="R289" s="53">
        <v>0</v>
      </c>
      <c r="S289" s="3" t="s">
        <v>391</v>
      </c>
      <c r="T289" s="3" t="s">
        <v>31</v>
      </c>
      <c r="U289" s="3" t="s">
        <v>32</v>
      </c>
      <c r="V289" s="3" t="s">
        <v>31</v>
      </c>
      <c r="W289" s="3" t="s">
        <v>33</v>
      </c>
      <c r="X289" s="3" t="s">
        <v>34</v>
      </c>
      <c r="Y289" s="3" t="s">
        <v>44</v>
      </c>
      <c r="Z289" s="54">
        <v>44925</v>
      </c>
      <c r="AA289" s="54">
        <v>45322</v>
      </c>
      <c r="AB289" s="3" t="s">
        <v>36</v>
      </c>
      <c r="AC289" s="53">
        <v>1200000</v>
      </c>
      <c r="AD289" s="3" t="s">
        <v>32</v>
      </c>
      <c r="AE289" s="3" t="s">
        <v>37</v>
      </c>
    </row>
    <row r="290" spans="1:31" x14ac:dyDescent="0.3">
      <c r="A290" s="3" t="s">
        <v>436</v>
      </c>
      <c r="B290" s="3" t="s">
        <v>437</v>
      </c>
      <c r="C290" s="3" t="s">
        <v>1859</v>
      </c>
      <c r="D290" s="53">
        <v>4600000</v>
      </c>
      <c r="E290" s="53">
        <v>4600000</v>
      </c>
      <c r="F290" s="53">
        <v>0</v>
      </c>
      <c r="G290" s="53">
        <v>0</v>
      </c>
      <c r="H290" s="53">
        <v>0</v>
      </c>
      <c r="I290" s="53">
        <v>4586714.51</v>
      </c>
      <c r="J290" s="53">
        <v>99.711185</v>
      </c>
      <c r="K290" s="53">
        <v>0</v>
      </c>
      <c r="L290" s="53">
        <v>0</v>
      </c>
      <c r="M290" s="53">
        <v>4586714.51</v>
      </c>
      <c r="N290" s="53">
        <v>0</v>
      </c>
      <c r="O290" s="53">
        <v>4586714.51</v>
      </c>
      <c r="P290" s="53">
        <v>0</v>
      </c>
      <c r="Q290" s="53">
        <v>0</v>
      </c>
      <c r="R290" s="53">
        <v>0</v>
      </c>
      <c r="S290" s="3" t="s">
        <v>161</v>
      </c>
      <c r="T290" s="3" t="s">
        <v>162</v>
      </c>
      <c r="U290" s="3" t="s">
        <v>163</v>
      </c>
      <c r="V290" s="3" t="s">
        <v>162</v>
      </c>
      <c r="W290" s="3" t="s">
        <v>33</v>
      </c>
      <c r="X290" s="3" t="s">
        <v>164</v>
      </c>
      <c r="Y290" s="3" t="s">
        <v>35</v>
      </c>
      <c r="Z290" s="54">
        <v>44925</v>
      </c>
      <c r="AA290" s="54">
        <v>45382</v>
      </c>
      <c r="AB290" s="3" t="s">
        <v>36</v>
      </c>
      <c r="AC290" s="53">
        <v>4600000</v>
      </c>
      <c r="AD290" s="3" t="s">
        <v>163</v>
      </c>
      <c r="AE290" s="3" t="s">
        <v>37</v>
      </c>
    </row>
    <row r="291" spans="1:31" x14ac:dyDescent="0.3">
      <c r="A291" s="3" t="s">
        <v>626</v>
      </c>
      <c r="B291" s="3" t="s">
        <v>627</v>
      </c>
      <c r="C291" s="3" t="s">
        <v>1859</v>
      </c>
      <c r="D291" s="53">
        <v>7600000</v>
      </c>
      <c r="E291" s="53">
        <v>7600000</v>
      </c>
      <c r="F291" s="53">
        <v>0</v>
      </c>
      <c r="G291" s="53">
        <v>0</v>
      </c>
      <c r="H291" s="53">
        <v>0</v>
      </c>
      <c r="I291" s="53">
        <v>7439887.9100000001</v>
      </c>
      <c r="J291" s="53">
        <v>97.893261973684218</v>
      </c>
      <c r="K291" s="53">
        <v>0</v>
      </c>
      <c r="L291" s="53">
        <v>0</v>
      </c>
      <c r="M291" s="53">
        <v>7439887.9100000001</v>
      </c>
      <c r="N291" s="53">
        <v>0</v>
      </c>
      <c r="O291" s="53">
        <v>7439887.9100000001</v>
      </c>
      <c r="P291" s="53">
        <v>0</v>
      </c>
      <c r="Q291" s="53">
        <v>0</v>
      </c>
      <c r="R291" s="53">
        <v>0</v>
      </c>
      <c r="S291" s="3" t="s">
        <v>161</v>
      </c>
      <c r="T291" s="3" t="s">
        <v>162</v>
      </c>
      <c r="U291" s="3" t="s">
        <v>163</v>
      </c>
      <c r="V291" s="3" t="s">
        <v>162</v>
      </c>
      <c r="W291" s="3" t="s">
        <v>33</v>
      </c>
      <c r="X291" s="3" t="s">
        <v>164</v>
      </c>
      <c r="Y291" s="3" t="s">
        <v>35</v>
      </c>
      <c r="Z291" s="54">
        <v>44925</v>
      </c>
      <c r="AA291" s="54">
        <v>45291</v>
      </c>
      <c r="AB291" s="3" t="s">
        <v>36</v>
      </c>
      <c r="AC291" s="53">
        <v>7600000</v>
      </c>
      <c r="AD291" s="3" t="s">
        <v>163</v>
      </c>
      <c r="AE291" s="3" t="s">
        <v>37</v>
      </c>
    </row>
    <row r="292" spans="1:31" x14ac:dyDescent="0.3">
      <c r="A292" s="3" t="s">
        <v>438</v>
      </c>
      <c r="B292" s="3" t="s">
        <v>439</v>
      </c>
      <c r="C292" s="3" t="s">
        <v>1854</v>
      </c>
      <c r="D292" s="53">
        <v>12100000</v>
      </c>
      <c r="E292" s="53">
        <v>12100000</v>
      </c>
      <c r="F292" s="53">
        <v>0</v>
      </c>
      <c r="G292" s="53">
        <v>0</v>
      </c>
      <c r="H292" s="53">
        <v>0</v>
      </c>
      <c r="I292" s="53">
        <v>12048695.75</v>
      </c>
      <c r="J292" s="53">
        <v>99.575997933884295</v>
      </c>
      <c r="K292" s="53">
        <v>0</v>
      </c>
      <c r="L292" s="53">
        <v>0</v>
      </c>
      <c r="M292" s="53">
        <v>12048695.75</v>
      </c>
      <c r="N292" s="53">
        <v>0</v>
      </c>
      <c r="O292" s="53">
        <v>12048695.75</v>
      </c>
      <c r="P292" s="53">
        <v>0</v>
      </c>
      <c r="Q292" s="53">
        <v>0</v>
      </c>
      <c r="R292" s="53">
        <v>0</v>
      </c>
      <c r="S292" s="3" t="s">
        <v>72</v>
      </c>
      <c r="T292" s="3" t="s">
        <v>41</v>
      </c>
      <c r="U292" s="3" t="s">
        <v>42</v>
      </c>
      <c r="V292" s="3" t="s">
        <v>41</v>
      </c>
      <c r="W292" s="3" t="s">
        <v>33</v>
      </c>
      <c r="X292" s="3" t="s">
        <v>43</v>
      </c>
      <c r="Y292" s="3" t="s">
        <v>35</v>
      </c>
      <c r="Z292" s="54">
        <v>44928</v>
      </c>
      <c r="AA292" s="54">
        <v>45473</v>
      </c>
      <c r="AB292" s="3" t="s">
        <v>36</v>
      </c>
      <c r="AC292" s="53">
        <v>12100000</v>
      </c>
      <c r="AD292" s="3" t="s">
        <v>42</v>
      </c>
      <c r="AE292" s="3" t="s">
        <v>37</v>
      </c>
    </row>
    <row r="293" spans="1:31" x14ac:dyDescent="0.3">
      <c r="A293" s="3" t="s">
        <v>440</v>
      </c>
      <c r="B293" s="3" t="s">
        <v>441</v>
      </c>
      <c r="C293" s="3" t="s">
        <v>1854</v>
      </c>
      <c r="D293" s="53">
        <v>8700000</v>
      </c>
      <c r="E293" s="53">
        <v>8700000</v>
      </c>
      <c r="F293" s="53">
        <v>0</v>
      </c>
      <c r="G293" s="53">
        <v>0</v>
      </c>
      <c r="H293" s="53">
        <v>0</v>
      </c>
      <c r="I293" s="53">
        <v>8740459.3599999994</v>
      </c>
      <c r="J293" s="53">
        <v>100.46505011494253</v>
      </c>
      <c r="K293" s="53">
        <v>0</v>
      </c>
      <c r="L293" s="53">
        <v>0</v>
      </c>
      <c r="M293" s="53">
        <v>8740459.3599999994</v>
      </c>
      <c r="N293" s="53">
        <v>0</v>
      </c>
      <c r="O293" s="53">
        <v>8740459.3599999994</v>
      </c>
      <c r="P293" s="53">
        <v>0</v>
      </c>
      <c r="Q293" s="53">
        <v>0</v>
      </c>
      <c r="R293" s="53">
        <v>0</v>
      </c>
      <c r="S293" s="3" t="s">
        <v>72</v>
      </c>
      <c r="T293" s="3" t="s">
        <v>41</v>
      </c>
      <c r="U293" s="3" t="s">
        <v>42</v>
      </c>
      <c r="V293" s="3" t="s">
        <v>41</v>
      </c>
      <c r="W293" s="3" t="s">
        <v>33</v>
      </c>
      <c r="X293" s="3" t="s">
        <v>43</v>
      </c>
      <c r="Y293" s="3" t="s">
        <v>35</v>
      </c>
      <c r="Z293" s="54">
        <v>44928</v>
      </c>
      <c r="AA293" s="54">
        <v>45351</v>
      </c>
      <c r="AB293" s="3" t="s">
        <v>36</v>
      </c>
      <c r="AC293" s="53">
        <v>8700000</v>
      </c>
      <c r="AD293" s="3" t="s">
        <v>42</v>
      </c>
      <c r="AE293" s="3" t="s">
        <v>37</v>
      </c>
    </row>
    <row r="294" spans="1:31" x14ac:dyDescent="0.3">
      <c r="A294" s="3" t="s">
        <v>628</v>
      </c>
      <c r="B294" s="3" t="s">
        <v>629</v>
      </c>
      <c r="C294" s="3" t="s">
        <v>1853</v>
      </c>
      <c r="D294" s="53">
        <v>5700000</v>
      </c>
      <c r="E294" s="53">
        <v>5700000</v>
      </c>
      <c r="F294" s="53">
        <v>0</v>
      </c>
      <c r="G294" s="53">
        <v>0</v>
      </c>
      <c r="H294" s="53">
        <v>0</v>
      </c>
      <c r="I294" s="53">
        <v>5676467.4400000004</v>
      </c>
      <c r="J294" s="53">
        <v>99.587148070175445</v>
      </c>
      <c r="K294" s="53">
        <v>0</v>
      </c>
      <c r="L294" s="53">
        <v>0</v>
      </c>
      <c r="M294" s="53">
        <v>5676467.4400000004</v>
      </c>
      <c r="N294" s="53">
        <v>0</v>
      </c>
      <c r="O294" s="53">
        <v>5676467.4400000004</v>
      </c>
      <c r="P294" s="53">
        <v>0</v>
      </c>
      <c r="Q294" s="53">
        <v>0</v>
      </c>
      <c r="R294" s="53">
        <v>0</v>
      </c>
      <c r="S294" s="3" t="s">
        <v>391</v>
      </c>
      <c r="T294" s="3" t="s">
        <v>31</v>
      </c>
      <c r="U294" s="3" t="s">
        <v>32</v>
      </c>
      <c r="V294" s="3" t="s">
        <v>31</v>
      </c>
      <c r="W294" s="3" t="s">
        <v>33</v>
      </c>
      <c r="X294" s="3" t="s">
        <v>34</v>
      </c>
      <c r="Y294" s="3" t="s">
        <v>35</v>
      </c>
      <c r="Z294" s="54">
        <v>44925</v>
      </c>
      <c r="AA294" s="54">
        <v>45382</v>
      </c>
      <c r="AB294" s="3" t="s">
        <v>36</v>
      </c>
      <c r="AC294" s="53">
        <v>5700000</v>
      </c>
      <c r="AD294" s="3" t="s">
        <v>32</v>
      </c>
      <c r="AE294" s="3" t="s">
        <v>37</v>
      </c>
    </row>
    <row r="295" spans="1:31" x14ac:dyDescent="0.3">
      <c r="A295" s="3" t="s">
        <v>839</v>
      </c>
      <c r="B295" s="3" t="s">
        <v>840</v>
      </c>
      <c r="C295" s="3" t="s">
        <v>1860</v>
      </c>
      <c r="D295" s="53">
        <v>1800000</v>
      </c>
      <c r="E295" s="53">
        <v>1800000</v>
      </c>
      <c r="F295" s="53">
        <v>0</v>
      </c>
      <c r="G295" s="53">
        <v>0</v>
      </c>
      <c r="H295" s="53">
        <v>0</v>
      </c>
      <c r="I295" s="53">
        <v>1441661.22</v>
      </c>
      <c r="J295" s="53">
        <v>80.092290000000006</v>
      </c>
      <c r="K295" s="53">
        <v>0</v>
      </c>
      <c r="L295" s="53">
        <v>0</v>
      </c>
      <c r="M295" s="53">
        <v>1441661.22</v>
      </c>
      <c r="N295" s="53">
        <v>0</v>
      </c>
      <c r="O295" s="53">
        <v>1441661.22</v>
      </c>
      <c r="P295" s="53">
        <v>0</v>
      </c>
      <c r="Q295" s="53">
        <v>0</v>
      </c>
      <c r="R295" s="53">
        <v>0</v>
      </c>
      <c r="S295" s="3" t="s">
        <v>129</v>
      </c>
      <c r="T295" s="3" t="s">
        <v>112</v>
      </c>
      <c r="U295" s="3" t="s">
        <v>113</v>
      </c>
      <c r="V295" s="3" t="s">
        <v>112</v>
      </c>
      <c r="W295" s="3" t="s">
        <v>33</v>
      </c>
      <c r="X295" s="3" t="s">
        <v>114</v>
      </c>
      <c r="Y295" s="3" t="s">
        <v>35</v>
      </c>
      <c r="Z295" s="54">
        <v>44930</v>
      </c>
      <c r="AA295" s="54">
        <v>45382</v>
      </c>
      <c r="AB295" s="3" t="s">
        <v>36</v>
      </c>
      <c r="AC295" s="53">
        <v>1800000</v>
      </c>
      <c r="AD295" s="3" t="s">
        <v>113</v>
      </c>
      <c r="AE295" s="3" t="s">
        <v>37</v>
      </c>
    </row>
    <row r="296" spans="1:31" x14ac:dyDescent="0.3">
      <c r="A296" s="3" t="s">
        <v>841</v>
      </c>
      <c r="B296" s="3" t="s">
        <v>842</v>
      </c>
      <c r="C296" s="3" t="s">
        <v>1860</v>
      </c>
      <c r="D296" s="53">
        <v>1800000</v>
      </c>
      <c r="E296" s="53">
        <v>1800000</v>
      </c>
      <c r="F296" s="53">
        <v>0</v>
      </c>
      <c r="G296" s="53">
        <v>0</v>
      </c>
      <c r="H296" s="53">
        <v>0</v>
      </c>
      <c r="I296" s="53">
        <v>1656730.94</v>
      </c>
      <c r="J296" s="53">
        <v>92.04060777777778</v>
      </c>
      <c r="K296" s="53">
        <v>0</v>
      </c>
      <c r="L296" s="53">
        <v>0</v>
      </c>
      <c r="M296" s="53">
        <v>1656730.94</v>
      </c>
      <c r="N296" s="53">
        <v>0</v>
      </c>
      <c r="O296" s="53">
        <v>1656730.94</v>
      </c>
      <c r="P296" s="53">
        <v>0</v>
      </c>
      <c r="Q296" s="53">
        <v>0</v>
      </c>
      <c r="R296" s="53">
        <v>0</v>
      </c>
      <c r="S296" s="3" t="s">
        <v>129</v>
      </c>
      <c r="T296" s="3" t="s">
        <v>112</v>
      </c>
      <c r="U296" s="3" t="s">
        <v>113</v>
      </c>
      <c r="V296" s="3" t="s">
        <v>112</v>
      </c>
      <c r="W296" s="3" t="s">
        <v>33</v>
      </c>
      <c r="X296" s="3" t="s">
        <v>114</v>
      </c>
      <c r="Y296" s="3" t="s">
        <v>35</v>
      </c>
      <c r="Z296" s="54">
        <v>44930</v>
      </c>
      <c r="AA296" s="54">
        <v>45382</v>
      </c>
      <c r="AB296" s="3" t="s">
        <v>36</v>
      </c>
      <c r="AC296" s="53">
        <v>1800000</v>
      </c>
      <c r="AD296" s="3" t="s">
        <v>113</v>
      </c>
      <c r="AE296" s="3" t="s">
        <v>37</v>
      </c>
    </row>
    <row r="297" spans="1:31" x14ac:dyDescent="0.3">
      <c r="A297" s="3" t="s">
        <v>843</v>
      </c>
      <c r="B297" s="3" t="s">
        <v>844</v>
      </c>
      <c r="C297" s="3" t="s">
        <v>1860</v>
      </c>
      <c r="D297" s="53">
        <v>1800000</v>
      </c>
      <c r="E297" s="53">
        <v>1800000</v>
      </c>
      <c r="F297" s="53">
        <v>0</v>
      </c>
      <c r="G297" s="53">
        <v>0</v>
      </c>
      <c r="H297" s="53">
        <v>0</v>
      </c>
      <c r="I297" s="53">
        <v>1798109.6</v>
      </c>
      <c r="J297" s="53">
        <v>99.894977777777783</v>
      </c>
      <c r="K297" s="53">
        <v>0</v>
      </c>
      <c r="L297" s="53">
        <v>0</v>
      </c>
      <c r="M297" s="53">
        <v>1798109.6</v>
      </c>
      <c r="N297" s="53">
        <v>0</v>
      </c>
      <c r="O297" s="53">
        <v>1798109.6</v>
      </c>
      <c r="P297" s="53">
        <v>0</v>
      </c>
      <c r="Q297" s="53">
        <v>0</v>
      </c>
      <c r="R297" s="53">
        <v>0</v>
      </c>
      <c r="S297" s="3" t="s">
        <v>129</v>
      </c>
      <c r="T297" s="3" t="s">
        <v>112</v>
      </c>
      <c r="U297" s="3" t="s">
        <v>113</v>
      </c>
      <c r="V297" s="3" t="s">
        <v>112</v>
      </c>
      <c r="W297" s="3" t="s">
        <v>33</v>
      </c>
      <c r="X297" s="3" t="s">
        <v>114</v>
      </c>
      <c r="Y297" s="3" t="s">
        <v>35</v>
      </c>
      <c r="Z297" s="54">
        <v>44930</v>
      </c>
      <c r="AA297" s="54">
        <v>45382</v>
      </c>
      <c r="AB297" s="3" t="s">
        <v>36</v>
      </c>
      <c r="AC297" s="53">
        <v>1800000</v>
      </c>
      <c r="AD297" s="3" t="s">
        <v>113</v>
      </c>
      <c r="AE297" s="3" t="s">
        <v>37</v>
      </c>
    </row>
    <row r="298" spans="1:31" x14ac:dyDescent="0.3">
      <c r="A298" s="3" t="s">
        <v>932</v>
      </c>
      <c r="B298" s="3" t="s">
        <v>933</v>
      </c>
      <c r="C298" s="3" t="s">
        <v>1858</v>
      </c>
      <c r="D298" s="53">
        <v>1200000</v>
      </c>
      <c r="E298" s="53">
        <v>1200000</v>
      </c>
      <c r="F298" s="53">
        <v>0</v>
      </c>
      <c r="G298" s="53">
        <v>0</v>
      </c>
      <c r="H298" s="53">
        <v>0</v>
      </c>
      <c r="I298" s="53">
        <v>1141643.52</v>
      </c>
      <c r="J298" s="53">
        <v>95.136960000000002</v>
      </c>
      <c r="K298" s="53">
        <v>0</v>
      </c>
      <c r="L298" s="53">
        <v>0</v>
      </c>
      <c r="M298" s="53">
        <v>1141643.52</v>
      </c>
      <c r="N298" s="53">
        <v>0</v>
      </c>
      <c r="O298" s="53">
        <v>1141643.52</v>
      </c>
      <c r="P298" s="53">
        <v>0</v>
      </c>
      <c r="Q298" s="53">
        <v>0</v>
      </c>
      <c r="R298" s="53">
        <v>0</v>
      </c>
      <c r="S298" s="3" t="s">
        <v>50</v>
      </c>
      <c r="T298" s="3" t="s">
        <v>51</v>
      </c>
      <c r="U298" s="3" t="s">
        <v>52</v>
      </c>
      <c r="V298" s="3" t="s">
        <v>51</v>
      </c>
      <c r="W298" s="3" t="s">
        <v>33</v>
      </c>
      <c r="X298" s="3" t="s">
        <v>53</v>
      </c>
      <c r="Y298" s="3" t="s">
        <v>44</v>
      </c>
      <c r="Z298" s="54">
        <v>44927</v>
      </c>
      <c r="AA298" s="54">
        <v>45382</v>
      </c>
      <c r="AB298" s="3" t="s">
        <v>36</v>
      </c>
      <c r="AC298" s="53">
        <v>1200000</v>
      </c>
      <c r="AD298" s="3" t="s">
        <v>52</v>
      </c>
      <c r="AE298" s="3" t="s">
        <v>37</v>
      </c>
    </row>
    <row r="299" spans="1:31" x14ac:dyDescent="0.3">
      <c r="A299" s="3" t="s">
        <v>934</v>
      </c>
      <c r="B299" s="3" t="s">
        <v>935</v>
      </c>
      <c r="C299" s="3" t="s">
        <v>1858</v>
      </c>
      <c r="D299" s="53">
        <v>1200000</v>
      </c>
      <c r="E299" s="53">
        <v>1200000</v>
      </c>
      <c r="F299" s="53">
        <v>0</v>
      </c>
      <c r="G299" s="53">
        <v>0</v>
      </c>
      <c r="H299" s="53">
        <v>0</v>
      </c>
      <c r="I299" s="53">
        <v>1189051.51</v>
      </c>
      <c r="J299" s="53">
        <v>99.087625833333334</v>
      </c>
      <c r="K299" s="53">
        <v>0</v>
      </c>
      <c r="L299" s="53">
        <v>0</v>
      </c>
      <c r="M299" s="53">
        <v>1189051.51</v>
      </c>
      <c r="N299" s="53">
        <v>0</v>
      </c>
      <c r="O299" s="53">
        <v>1189051.51</v>
      </c>
      <c r="P299" s="53">
        <v>0</v>
      </c>
      <c r="Q299" s="53">
        <v>0</v>
      </c>
      <c r="R299" s="53">
        <v>0</v>
      </c>
      <c r="S299" s="3" t="s">
        <v>50</v>
      </c>
      <c r="T299" s="3" t="s">
        <v>51</v>
      </c>
      <c r="U299" s="3" t="s">
        <v>52</v>
      </c>
      <c r="V299" s="3" t="s">
        <v>51</v>
      </c>
      <c r="W299" s="3" t="s">
        <v>33</v>
      </c>
      <c r="X299" s="3" t="s">
        <v>53</v>
      </c>
      <c r="Y299" s="3" t="s">
        <v>44</v>
      </c>
      <c r="Z299" s="54">
        <v>44927</v>
      </c>
      <c r="AA299" s="54">
        <v>45382</v>
      </c>
      <c r="AB299" s="3" t="s">
        <v>36</v>
      </c>
      <c r="AC299" s="53">
        <v>1200000</v>
      </c>
      <c r="AD299" s="3" t="s">
        <v>52</v>
      </c>
      <c r="AE299" s="3" t="s">
        <v>37</v>
      </c>
    </row>
    <row r="300" spans="1:31" x14ac:dyDescent="0.3">
      <c r="A300" s="3" t="s">
        <v>936</v>
      </c>
      <c r="B300" s="3" t="s">
        <v>937</v>
      </c>
      <c r="C300" s="3" t="s">
        <v>1855</v>
      </c>
      <c r="D300" s="53">
        <v>1800000</v>
      </c>
      <c r="E300" s="53">
        <v>1800000</v>
      </c>
      <c r="F300" s="53">
        <v>0</v>
      </c>
      <c r="G300" s="53">
        <v>0</v>
      </c>
      <c r="H300" s="53">
        <v>0</v>
      </c>
      <c r="I300" s="53">
        <v>1155840.53</v>
      </c>
      <c r="J300" s="53">
        <v>64.213362777777775</v>
      </c>
      <c r="K300" s="53">
        <v>0</v>
      </c>
      <c r="L300" s="53">
        <v>0</v>
      </c>
      <c r="M300" s="53">
        <v>1155840.53</v>
      </c>
      <c r="N300" s="53">
        <v>0</v>
      </c>
      <c r="O300" s="53">
        <v>1155840.53</v>
      </c>
      <c r="P300" s="53">
        <v>0</v>
      </c>
      <c r="Q300" s="53">
        <v>0</v>
      </c>
      <c r="R300" s="53">
        <v>0</v>
      </c>
      <c r="S300" s="3" t="s">
        <v>56</v>
      </c>
      <c r="T300" s="3" t="s">
        <v>57</v>
      </c>
      <c r="U300" s="3" t="s">
        <v>58</v>
      </c>
      <c r="V300" s="3" t="s">
        <v>57</v>
      </c>
      <c r="W300" s="3" t="s">
        <v>33</v>
      </c>
      <c r="X300" s="3" t="s">
        <v>59</v>
      </c>
      <c r="Y300" s="3" t="s">
        <v>86</v>
      </c>
      <c r="Z300" s="54">
        <v>44939</v>
      </c>
      <c r="AA300" s="54">
        <v>45626</v>
      </c>
      <c r="AB300" s="3" t="s">
        <v>36</v>
      </c>
      <c r="AC300" s="53">
        <v>1800000</v>
      </c>
      <c r="AD300" s="3" t="s">
        <v>58</v>
      </c>
      <c r="AE300" s="3" t="s">
        <v>37</v>
      </c>
    </row>
    <row r="301" spans="1:31" x14ac:dyDescent="0.3">
      <c r="A301" s="3" t="s">
        <v>845</v>
      </c>
      <c r="B301" s="3" t="s">
        <v>846</v>
      </c>
      <c r="C301" s="3" t="s">
        <v>1855</v>
      </c>
      <c r="D301" s="53">
        <v>700000</v>
      </c>
      <c r="E301" s="53">
        <v>700000</v>
      </c>
      <c r="F301" s="53">
        <v>0</v>
      </c>
      <c r="G301" s="53">
        <v>0</v>
      </c>
      <c r="H301" s="53">
        <v>0</v>
      </c>
      <c r="I301" s="53">
        <v>735645.56</v>
      </c>
      <c r="J301" s="53">
        <v>105.09222285714287</v>
      </c>
      <c r="K301" s="53">
        <v>0</v>
      </c>
      <c r="L301" s="53">
        <v>0</v>
      </c>
      <c r="M301" s="53">
        <v>735645.56</v>
      </c>
      <c r="N301" s="53">
        <v>0</v>
      </c>
      <c r="O301" s="53">
        <v>735645.56</v>
      </c>
      <c r="P301" s="53">
        <v>0</v>
      </c>
      <c r="Q301" s="53">
        <v>0</v>
      </c>
      <c r="R301" s="53">
        <v>0</v>
      </c>
      <c r="S301" s="3" t="s">
        <v>286</v>
      </c>
      <c r="T301" s="3" t="s">
        <v>57</v>
      </c>
      <c r="U301" s="3" t="s">
        <v>58</v>
      </c>
      <c r="V301" s="3" t="s">
        <v>57</v>
      </c>
      <c r="W301" s="3" t="s">
        <v>33</v>
      </c>
      <c r="X301" s="3" t="s">
        <v>59</v>
      </c>
      <c r="Y301" s="3" t="s">
        <v>35</v>
      </c>
      <c r="Z301" s="54">
        <v>44939</v>
      </c>
      <c r="AA301" s="54">
        <v>45412</v>
      </c>
      <c r="AB301" s="3" t="s">
        <v>36</v>
      </c>
      <c r="AC301" s="53">
        <v>700000</v>
      </c>
      <c r="AD301" s="3" t="s">
        <v>58</v>
      </c>
      <c r="AE301" s="3" t="s">
        <v>37</v>
      </c>
    </row>
    <row r="302" spans="1:31" x14ac:dyDescent="0.3">
      <c r="A302" s="3" t="s">
        <v>847</v>
      </c>
      <c r="B302" s="3" t="s">
        <v>848</v>
      </c>
      <c r="C302" s="3" t="s">
        <v>1855</v>
      </c>
      <c r="D302" s="53">
        <v>700000</v>
      </c>
      <c r="E302" s="53">
        <v>700000</v>
      </c>
      <c r="F302" s="53">
        <v>0</v>
      </c>
      <c r="G302" s="53">
        <v>0</v>
      </c>
      <c r="H302" s="53">
        <v>0</v>
      </c>
      <c r="I302" s="53">
        <v>596694.18000000005</v>
      </c>
      <c r="J302" s="53">
        <v>85.242025714285717</v>
      </c>
      <c r="K302" s="53">
        <v>0</v>
      </c>
      <c r="L302" s="53">
        <v>0</v>
      </c>
      <c r="M302" s="53">
        <v>596694.18000000005</v>
      </c>
      <c r="N302" s="53">
        <v>0</v>
      </c>
      <c r="O302" s="53">
        <v>596694.18000000005</v>
      </c>
      <c r="P302" s="53">
        <v>0</v>
      </c>
      <c r="Q302" s="53">
        <v>0</v>
      </c>
      <c r="R302" s="53">
        <v>0</v>
      </c>
      <c r="S302" s="3" t="s">
        <v>286</v>
      </c>
      <c r="T302" s="3" t="s">
        <v>57</v>
      </c>
      <c r="U302" s="3" t="s">
        <v>58</v>
      </c>
      <c r="V302" s="3" t="s">
        <v>57</v>
      </c>
      <c r="W302" s="3" t="s">
        <v>33</v>
      </c>
      <c r="X302" s="3" t="s">
        <v>59</v>
      </c>
      <c r="Y302" s="3" t="s">
        <v>35</v>
      </c>
      <c r="Z302" s="54">
        <v>44939</v>
      </c>
      <c r="AA302" s="54">
        <v>45412</v>
      </c>
      <c r="AB302" s="3" t="s">
        <v>36</v>
      </c>
      <c r="AC302" s="53">
        <v>700000</v>
      </c>
      <c r="AD302" s="3" t="s">
        <v>58</v>
      </c>
      <c r="AE302" s="3" t="s">
        <v>37</v>
      </c>
    </row>
    <row r="303" spans="1:31" x14ac:dyDescent="0.3">
      <c r="A303" s="3" t="s">
        <v>630</v>
      </c>
      <c r="B303" s="3" t="s">
        <v>631</v>
      </c>
      <c r="C303" s="3" t="s">
        <v>1855</v>
      </c>
      <c r="D303" s="53">
        <v>2000000</v>
      </c>
      <c r="E303" s="53">
        <v>2000000</v>
      </c>
      <c r="F303" s="53">
        <v>0</v>
      </c>
      <c r="G303" s="53">
        <v>0</v>
      </c>
      <c r="H303" s="53">
        <v>0</v>
      </c>
      <c r="I303" s="53">
        <v>1713468.61</v>
      </c>
      <c r="J303" s="53">
        <v>85.673430500000009</v>
      </c>
      <c r="K303" s="53">
        <v>0</v>
      </c>
      <c r="L303" s="53">
        <v>0</v>
      </c>
      <c r="M303" s="53">
        <v>1713468.61</v>
      </c>
      <c r="N303" s="53">
        <v>0</v>
      </c>
      <c r="O303" s="53">
        <v>1713468.61</v>
      </c>
      <c r="P303" s="53">
        <v>0</v>
      </c>
      <c r="Q303" s="53">
        <v>0</v>
      </c>
      <c r="R303" s="53">
        <v>0</v>
      </c>
      <c r="S303" s="3" t="s">
        <v>286</v>
      </c>
      <c r="T303" s="3" t="s">
        <v>57</v>
      </c>
      <c r="U303" s="3" t="s">
        <v>58</v>
      </c>
      <c r="V303" s="3" t="s">
        <v>57</v>
      </c>
      <c r="W303" s="3" t="s">
        <v>33</v>
      </c>
      <c r="X303" s="3" t="s">
        <v>59</v>
      </c>
      <c r="Y303" s="3" t="s">
        <v>35</v>
      </c>
      <c r="Z303" s="54">
        <v>44939</v>
      </c>
      <c r="AA303" s="54">
        <v>45657</v>
      </c>
      <c r="AB303" s="3" t="s">
        <v>36</v>
      </c>
      <c r="AC303" s="53">
        <v>2000000</v>
      </c>
      <c r="AD303" s="3" t="s">
        <v>58</v>
      </c>
      <c r="AE303" s="3" t="s">
        <v>37</v>
      </c>
    </row>
    <row r="304" spans="1:31" x14ac:dyDescent="0.3">
      <c r="A304" s="3" t="s">
        <v>442</v>
      </c>
      <c r="B304" s="3" t="s">
        <v>443</v>
      </c>
      <c r="C304" s="3" t="s">
        <v>1853</v>
      </c>
      <c r="D304" s="53">
        <v>6020000</v>
      </c>
      <c r="E304" s="53">
        <v>6020000</v>
      </c>
      <c r="F304" s="53">
        <v>0</v>
      </c>
      <c r="G304" s="53">
        <v>0</v>
      </c>
      <c r="H304" s="53">
        <v>0</v>
      </c>
      <c r="I304" s="53">
        <v>6538613.0300000003</v>
      </c>
      <c r="J304" s="53">
        <v>108.61483438538207</v>
      </c>
      <c r="K304" s="53">
        <v>0</v>
      </c>
      <c r="L304" s="53">
        <v>0</v>
      </c>
      <c r="M304" s="53">
        <v>6538613.0300000003</v>
      </c>
      <c r="N304" s="53">
        <v>0</v>
      </c>
      <c r="O304" s="53">
        <v>6538613.0300000003</v>
      </c>
      <c r="P304" s="53">
        <v>0</v>
      </c>
      <c r="Q304" s="53">
        <v>0</v>
      </c>
      <c r="R304" s="53">
        <v>0</v>
      </c>
      <c r="S304" s="3" t="s">
        <v>30</v>
      </c>
      <c r="T304" s="3" t="s">
        <v>31</v>
      </c>
      <c r="U304" s="3" t="s">
        <v>32</v>
      </c>
      <c r="V304" s="3" t="s">
        <v>31</v>
      </c>
      <c r="W304" s="3" t="s">
        <v>33</v>
      </c>
      <c r="X304" s="3" t="s">
        <v>34</v>
      </c>
      <c r="Y304" s="3" t="s">
        <v>35</v>
      </c>
      <c r="Z304" s="54">
        <v>44943</v>
      </c>
      <c r="AA304" s="54">
        <v>45322</v>
      </c>
      <c r="AB304" s="3" t="s">
        <v>36</v>
      </c>
      <c r="AC304" s="53">
        <v>6020000</v>
      </c>
      <c r="AD304" s="3" t="s">
        <v>32</v>
      </c>
      <c r="AE304" s="3" t="s">
        <v>37</v>
      </c>
    </row>
    <row r="305" spans="1:31" x14ac:dyDescent="0.3">
      <c r="A305" s="3" t="s">
        <v>632</v>
      </c>
      <c r="B305" s="3" t="s">
        <v>633</v>
      </c>
      <c r="C305" s="3" t="s">
        <v>1856</v>
      </c>
      <c r="D305" s="53">
        <v>2600000</v>
      </c>
      <c r="E305" s="53">
        <v>2600000</v>
      </c>
      <c r="F305" s="53">
        <v>0</v>
      </c>
      <c r="G305" s="53">
        <v>0</v>
      </c>
      <c r="H305" s="53">
        <v>0</v>
      </c>
      <c r="I305" s="53">
        <v>2075901.12</v>
      </c>
      <c r="J305" s="53">
        <v>79.842350769230777</v>
      </c>
      <c r="K305" s="53">
        <v>0</v>
      </c>
      <c r="L305" s="53">
        <v>0</v>
      </c>
      <c r="M305" s="53">
        <v>2075901.12</v>
      </c>
      <c r="N305" s="53">
        <v>0</v>
      </c>
      <c r="O305" s="53">
        <v>2075901.12</v>
      </c>
      <c r="P305" s="53">
        <v>0</v>
      </c>
      <c r="Q305" s="53">
        <v>0</v>
      </c>
      <c r="R305" s="53">
        <v>0</v>
      </c>
      <c r="S305" s="3" t="s">
        <v>152</v>
      </c>
      <c r="T305" s="3" t="s">
        <v>76</v>
      </c>
      <c r="U305" s="3" t="s">
        <v>77</v>
      </c>
      <c r="V305" s="3" t="s">
        <v>76</v>
      </c>
      <c r="W305" s="3" t="s">
        <v>33</v>
      </c>
      <c r="X305" s="3" t="s">
        <v>78</v>
      </c>
      <c r="Y305" s="3" t="s">
        <v>35</v>
      </c>
      <c r="Z305" s="54">
        <v>44946</v>
      </c>
      <c r="AA305" s="54">
        <v>45291</v>
      </c>
      <c r="AB305" s="3" t="s">
        <v>36</v>
      </c>
      <c r="AC305" s="53">
        <v>2600000</v>
      </c>
      <c r="AD305" s="3" t="s">
        <v>77</v>
      </c>
      <c r="AE305" s="3" t="s">
        <v>37</v>
      </c>
    </row>
    <row r="306" spans="1:31" x14ac:dyDescent="0.3">
      <c r="A306" s="3" t="s">
        <v>444</v>
      </c>
      <c r="B306" s="3" t="s">
        <v>445</v>
      </c>
      <c r="C306" s="3" t="s">
        <v>1860</v>
      </c>
      <c r="D306" s="53">
        <v>7600000</v>
      </c>
      <c r="E306" s="53">
        <v>7600000</v>
      </c>
      <c r="F306" s="53">
        <v>0</v>
      </c>
      <c r="G306" s="53">
        <v>0</v>
      </c>
      <c r="H306" s="53">
        <v>0</v>
      </c>
      <c r="I306" s="53">
        <v>8074010.5499999998</v>
      </c>
      <c r="J306" s="53">
        <v>106.23698092105263</v>
      </c>
      <c r="K306" s="53">
        <v>0</v>
      </c>
      <c r="L306" s="53">
        <v>0</v>
      </c>
      <c r="M306" s="53">
        <v>8074010.5499999998</v>
      </c>
      <c r="N306" s="53">
        <v>0</v>
      </c>
      <c r="O306" s="53">
        <v>8074010.5499999998</v>
      </c>
      <c r="P306" s="53">
        <v>0</v>
      </c>
      <c r="Q306" s="53">
        <v>0</v>
      </c>
      <c r="R306" s="53">
        <v>0</v>
      </c>
      <c r="S306" s="3" t="s">
        <v>129</v>
      </c>
      <c r="T306" s="3" t="s">
        <v>112</v>
      </c>
      <c r="U306" s="3" t="s">
        <v>113</v>
      </c>
      <c r="V306" s="3" t="s">
        <v>112</v>
      </c>
      <c r="W306" s="3" t="s">
        <v>33</v>
      </c>
      <c r="X306" s="3" t="s">
        <v>114</v>
      </c>
      <c r="Y306" s="3" t="s">
        <v>35</v>
      </c>
      <c r="Z306" s="54">
        <v>44957</v>
      </c>
      <c r="AA306" s="54">
        <v>45382</v>
      </c>
      <c r="AB306" s="3" t="s">
        <v>36</v>
      </c>
      <c r="AC306" s="53">
        <v>7600000</v>
      </c>
      <c r="AD306" s="3" t="s">
        <v>113</v>
      </c>
      <c r="AE306" s="3" t="s">
        <v>37</v>
      </c>
    </row>
    <row r="307" spans="1:31" x14ac:dyDescent="0.3">
      <c r="A307" s="3" t="s">
        <v>446</v>
      </c>
      <c r="B307" s="3" t="s">
        <v>447</v>
      </c>
      <c r="C307" s="3" t="s">
        <v>1856</v>
      </c>
      <c r="D307" s="53">
        <v>3500000</v>
      </c>
      <c r="E307" s="53">
        <v>3500000</v>
      </c>
      <c r="F307" s="53">
        <v>0</v>
      </c>
      <c r="G307" s="53">
        <v>0</v>
      </c>
      <c r="H307" s="53">
        <v>0</v>
      </c>
      <c r="I307" s="53">
        <v>3845018.68</v>
      </c>
      <c r="J307" s="53">
        <v>109.85767657142857</v>
      </c>
      <c r="K307" s="53">
        <v>0</v>
      </c>
      <c r="L307" s="53">
        <v>0</v>
      </c>
      <c r="M307" s="53">
        <v>3845018.68</v>
      </c>
      <c r="N307" s="53">
        <v>0</v>
      </c>
      <c r="O307" s="53">
        <v>3845018.68</v>
      </c>
      <c r="P307" s="53">
        <v>0</v>
      </c>
      <c r="Q307" s="53">
        <v>0</v>
      </c>
      <c r="R307" s="53">
        <v>0</v>
      </c>
      <c r="S307" s="3" t="s">
        <v>152</v>
      </c>
      <c r="T307" s="3" t="s">
        <v>76</v>
      </c>
      <c r="U307" s="3" t="s">
        <v>77</v>
      </c>
      <c r="V307" s="3" t="s">
        <v>76</v>
      </c>
      <c r="W307" s="3" t="s">
        <v>33</v>
      </c>
      <c r="X307" s="3" t="s">
        <v>78</v>
      </c>
      <c r="Y307" s="3" t="s">
        <v>35</v>
      </c>
      <c r="Z307" s="54">
        <v>44946</v>
      </c>
      <c r="AA307" s="54">
        <v>45291</v>
      </c>
      <c r="AB307" s="3" t="s">
        <v>36</v>
      </c>
      <c r="AC307" s="53">
        <v>3500000</v>
      </c>
      <c r="AD307" s="3" t="s">
        <v>77</v>
      </c>
      <c r="AE307" s="3" t="s">
        <v>37</v>
      </c>
    </row>
    <row r="308" spans="1:31" x14ac:dyDescent="0.3">
      <c r="A308" s="3" t="s">
        <v>849</v>
      </c>
      <c r="B308" s="3" t="s">
        <v>850</v>
      </c>
      <c r="C308" s="3" t="s">
        <v>1858</v>
      </c>
      <c r="D308" s="53">
        <v>2000000</v>
      </c>
      <c r="E308" s="53">
        <v>2000000</v>
      </c>
      <c r="F308" s="53">
        <v>0</v>
      </c>
      <c r="G308" s="53">
        <v>0</v>
      </c>
      <c r="H308" s="53">
        <v>0</v>
      </c>
      <c r="I308" s="53">
        <v>1996771.45</v>
      </c>
      <c r="J308" s="53">
        <v>99.838572499999998</v>
      </c>
      <c r="K308" s="53">
        <v>0</v>
      </c>
      <c r="L308" s="53">
        <v>0</v>
      </c>
      <c r="M308" s="53">
        <v>1996771.45</v>
      </c>
      <c r="N308" s="53">
        <v>0</v>
      </c>
      <c r="O308" s="53">
        <v>1996771.45</v>
      </c>
      <c r="P308" s="53">
        <v>0</v>
      </c>
      <c r="Q308" s="53">
        <v>-21588.52</v>
      </c>
      <c r="R308" s="53">
        <v>0</v>
      </c>
      <c r="S308" s="3" t="s">
        <v>50</v>
      </c>
      <c r="T308" s="3" t="s">
        <v>51</v>
      </c>
      <c r="U308" s="3" t="s">
        <v>52</v>
      </c>
      <c r="V308" s="3" t="s">
        <v>51</v>
      </c>
      <c r="W308" s="3" t="s">
        <v>33</v>
      </c>
      <c r="X308" s="3" t="s">
        <v>53</v>
      </c>
      <c r="Y308" s="3" t="s">
        <v>35</v>
      </c>
      <c r="Z308" s="54">
        <v>44950</v>
      </c>
      <c r="AA308" s="54">
        <v>45382</v>
      </c>
      <c r="AB308" s="3" t="s">
        <v>36</v>
      </c>
      <c r="AC308" s="53">
        <v>2000000</v>
      </c>
      <c r="AD308" s="3" t="s">
        <v>52</v>
      </c>
      <c r="AE308" s="3" t="s">
        <v>37</v>
      </c>
    </row>
    <row r="309" spans="1:31" x14ac:dyDescent="0.3">
      <c r="A309" s="3" t="s">
        <v>938</v>
      </c>
      <c r="B309" s="3" t="s">
        <v>939</v>
      </c>
      <c r="C309" s="3" t="s">
        <v>1843</v>
      </c>
      <c r="D309" s="53">
        <v>7000000</v>
      </c>
      <c r="E309" s="53">
        <v>7000000</v>
      </c>
      <c r="F309" s="53">
        <v>0</v>
      </c>
      <c r="G309" s="53">
        <v>0</v>
      </c>
      <c r="H309" s="53">
        <v>0</v>
      </c>
      <c r="I309" s="53">
        <v>6156280.5599999996</v>
      </c>
      <c r="J309" s="53">
        <v>87.946865142857135</v>
      </c>
      <c r="K309" s="53">
        <v>0</v>
      </c>
      <c r="L309" s="53">
        <v>0</v>
      </c>
      <c r="M309" s="53">
        <v>6156280.5599999996</v>
      </c>
      <c r="N309" s="53">
        <v>0</v>
      </c>
      <c r="O309" s="53">
        <v>6156280.5599999996</v>
      </c>
      <c r="P309" s="53">
        <v>0</v>
      </c>
      <c r="Q309" s="53">
        <v>0</v>
      </c>
      <c r="R309" s="53">
        <v>0</v>
      </c>
      <c r="S309" s="3" t="s">
        <v>881</v>
      </c>
      <c r="T309" s="3" t="s">
        <v>882</v>
      </c>
      <c r="U309" s="3" t="s">
        <v>883</v>
      </c>
      <c r="V309" s="3" t="s">
        <v>882</v>
      </c>
      <c r="W309" s="3" t="s">
        <v>33</v>
      </c>
      <c r="X309" s="3" t="s">
        <v>884</v>
      </c>
      <c r="Y309" s="3" t="s">
        <v>44</v>
      </c>
      <c r="Z309" s="54">
        <v>44950</v>
      </c>
      <c r="AA309" s="54">
        <v>45473</v>
      </c>
      <c r="AB309" s="3" t="s">
        <v>36</v>
      </c>
      <c r="AC309" s="53">
        <v>7000000</v>
      </c>
      <c r="AD309" s="3" t="s">
        <v>883</v>
      </c>
      <c r="AE309" s="3" t="s">
        <v>37</v>
      </c>
    </row>
    <row r="310" spans="1:31" x14ac:dyDescent="0.3">
      <c r="A310" s="3" t="s">
        <v>940</v>
      </c>
      <c r="B310" s="3" t="s">
        <v>156</v>
      </c>
      <c r="C310" s="3" t="s">
        <v>1854</v>
      </c>
      <c r="D310" s="53">
        <v>9900000</v>
      </c>
      <c r="E310" s="53">
        <v>9900000</v>
      </c>
      <c r="F310" s="53">
        <v>0</v>
      </c>
      <c r="G310" s="53">
        <v>0</v>
      </c>
      <c r="H310" s="53">
        <v>0</v>
      </c>
      <c r="I310" s="53">
        <v>9726661.7400000002</v>
      </c>
      <c r="J310" s="53">
        <v>98.249108484848492</v>
      </c>
      <c r="K310" s="53">
        <v>0</v>
      </c>
      <c r="L310" s="53">
        <v>0</v>
      </c>
      <c r="M310" s="53">
        <v>9726661.7400000002</v>
      </c>
      <c r="N310" s="53">
        <v>0</v>
      </c>
      <c r="O310" s="53">
        <v>9726661.7400000002</v>
      </c>
      <c r="P310" s="53">
        <v>0</v>
      </c>
      <c r="Q310" s="53">
        <v>0</v>
      </c>
      <c r="R310" s="53">
        <v>0</v>
      </c>
      <c r="S310" s="3" t="s">
        <v>72</v>
      </c>
      <c r="T310" s="3" t="s">
        <v>41</v>
      </c>
      <c r="U310" s="3" t="s">
        <v>42</v>
      </c>
      <c r="V310" s="3" t="s">
        <v>41</v>
      </c>
      <c r="W310" s="3" t="s">
        <v>33</v>
      </c>
      <c r="X310" s="3" t="s">
        <v>43</v>
      </c>
      <c r="Y310" s="3" t="s">
        <v>44</v>
      </c>
      <c r="Z310" s="54">
        <v>44953</v>
      </c>
      <c r="AA310" s="54">
        <v>45657</v>
      </c>
      <c r="AB310" s="3" t="s">
        <v>36</v>
      </c>
      <c r="AC310" s="53">
        <v>9900000</v>
      </c>
      <c r="AD310" s="3" t="s">
        <v>42</v>
      </c>
      <c r="AE310" s="3" t="s">
        <v>37</v>
      </c>
    </row>
    <row r="311" spans="1:31" x14ac:dyDescent="0.3">
      <c r="A311" s="3" t="s">
        <v>941</v>
      </c>
      <c r="B311" s="3" t="s">
        <v>942</v>
      </c>
      <c r="C311" s="3" t="s">
        <v>1853</v>
      </c>
      <c r="D311" s="53">
        <v>700000</v>
      </c>
      <c r="E311" s="53">
        <v>700000</v>
      </c>
      <c r="F311" s="53">
        <v>0</v>
      </c>
      <c r="G311" s="53">
        <v>0</v>
      </c>
      <c r="H311" s="53">
        <v>0</v>
      </c>
      <c r="I311" s="53">
        <v>691022.07</v>
      </c>
      <c r="J311" s="53">
        <v>98.717438571428559</v>
      </c>
      <c r="K311" s="53">
        <v>0</v>
      </c>
      <c r="L311" s="53">
        <v>0</v>
      </c>
      <c r="M311" s="53">
        <v>691022.07</v>
      </c>
      <c r="N311" s="53">
        <v>0</v>
      </c>
      <c r="O311" s="53">
        <v>691022.07</v>
      </c>
      <c r="P311" s="53">
        <v>0</v>
      </c>
      <c r="Q311" s="53">
        <v>0</v>
      </c>
      <c r="R311" s="53">
        <v>0</v>
      </c>
      <c r="S311" s="3" t="s">
        <v>30</v>
      </c>
      <c r="T311" s="3" t="s">
        <v>31</v>
      </c>
      <c r="U311" s="3" t="s">
        <v>32</v>
      </c>
      <c r="V311" s="3" t="s">
        <v>31</v>
      </c>
      <c r="W311" s="3" t="s">
        <v>33</v>
      </c>
      <c r="X311" s="3" t="s">
        <v>34</v>
      </c>
      <c r="Y311" s="3" t="s">
        <v>83</v>
      </c>
      <c r="Z311" s="54">
        <v>44951</v>
      </c>
      <c r="AA311" s="54">
        <v>45382</v>
      </c>
      <c r="AB311" s="3" t="s">
        <v>36</v>
      </c>
      <c r="AC311" s="53">
        <v>700000</v>
      </c>
      <c r="AD311" s="3" t="s">
        <v>32</v>
      </c>
      <c r="AE311" s="3" t="s">
        <v>37</v>
      </c>
    </row>
    <row r="312" spans="1:31" x14ac:dyDescent="0.3">
      <c r="A312" s="3" t="s">
        <v>634</v>
      </c>
      <c r="B312" s="3" t="s">
        <v>635</v>
      </c>
      <c r="C312" s="3" t="s">
        <v>1854</v>
      </c>
      <c r="D312" s="53">
        <v>9800000</v>
      </c>
      <c r="E312" s="53">
        <v>9800000</v>
      </c>
      <c r="F312" s="53">
        <v>0</v>
      </c>
      <c r="G312" s="53">
        <v>0</v>
      </c>
      <c r="H312" s="53">
        <v>0</v>
      </c>
      <c r="I312" s="53">
        <v>9746717.2200000007</v>
      </c>
      <c r="J312" s="53">
        <v>99.456298163265316</v>
      </c>
      <c r="K312" s="53">
        <v>0</v>
      </c>
      <c r="L312" s="53">
        <v>0</v>
      </c>
      <c r="M312" s="53">
        <v>9746717.2200000007</v>
      </c>
      <c r="N312" s="53">
        <v>0</v>
      </c>
      <c r="O312" s="53">
        <v>9746717.2200000007</v>
      </c>
      <c r="P312" s="53">
        <v>0</v>
      </c>
      <c r="Q312" s="53">
        <v>0</v>
      </c>
      <c r="R312" s="53">
        <v>0</v>
      </c>
      <c r="S312" s="3" t="s">
        <v>72</v>
      </c>
      <c r="T312" s="3" t="s">
        <v>41</v>
      </c>
      <c r="U312" s="3" t="s">
        <v>42</v>
      </c>
      <c r="V312" s="3" t="s">
        <v>41</v>
      </c>
      <c r="W312" s="3" t="s">
        <v>33</v>
      </c>
      <c r="X312" s="3" t="s">
        <v>43</v>
      </c>
      <c r="Y312" s="3" t="s">
        <v>35</v>
      </c>
      <c r="Z312" s="54">
        <v>44953</v>
      </c>
      <c r="AA312" s="54">
        <v>45350</v>
      </c>
      <c r="AB312" s="3" t="s">
        <v>36</v>
      </c>
      <c r="AC312" s="53">
        <v>9800000</v>
      </c>
      <c r="AD312" s="3" t="s">
        <v>42</v>
      </c>
      <c r="AE312" s="3" t="s">
        <v>37</v>
      </c>
    </row>
    <row r="313" spans="1:31" x14ac:dyDescent="0.3">
      <c r="A313" s="3" t="s">
        <v>943</v>
      </c>
      <c r="B313" s="3" t="s">
        <v>944</v>
      </c>
      <c r="C313" s="3" t="s">
        <v>1856</v>
      </c>
      <c r="D313" s="53">
        <v>1500000</v>
      </c>
      <c r="E313" s="53">
        <v>1500000</v>
      </c>
      <c r="F313" s="53">
        <v>0</v>
      </c>
      <c r="G313" s="53">
        <v>0</v>
      </c>
      <c r="H313" s="53">
        <v>0</v>
      </c>
      <c r="I313" s="53">
        <v>1103017.01</v>
      </c>
      <c r="J313" s="53">
        <v>73.534467333333339</v>
      </c>
      <c r="K313" s="53">
        <v>0</v>
      </c>
      <c r="L313" s="53">
        <v>0</v>
      </c>
      <c r="M313" s="53">
        <v>1103017.01</v>
      </c>
      <c r="N313" s="53">
        <v>0</v>
      </c>
      <c r="O313" s="53">
        <v>1103017.01</v>
      </c>
      <c r="P313" s="53">
        <v>0</v>
      </c>
      <c r="Q313" s="53">
        <v>0</v>
      </c>
      <c r="R313" s="53">
        <v>0</v>
      </c>
      <c r="S313" s="3" t="s">
        <v>152</v>
      </c>
      <c r="T313" s="3" t="s">
        <v>76</v>
      </c>
      <c r="U313" s="3" t="s">
        <v>77</v>
      </c>
      <c r="V313" s="3" t="s">
        <v>76</v>
      </c>
      <c r="W313" s="3" t="s">
        <v>33</v>
      </c>
      <c r="X313" s="3" t="s">
        <v>78</v>
      </c>
      <c r="Y313" s="3" t="s">
        <v>86</v>
      </c>
      <c r="Z313" s="54">
        <v>44953</v>
      </c>
      <c r="AA313" s="54">
        <v>45291</v>
      </c>
      <c r="AB313" s="3" t="s">
        <v>36</v>
      </c>
      <c r="AC313" s="53">
        <v>1500000</v>
      </c>
      <c r="AD313" s="3" t="s">
        <v>77</v>
      </c>
      <c r="AE313" s="3" t="s">
        <v>37</v>
      </c>
    </row>
    <row r="314" spans="1:31" x14ac:dyDescent="0.3">
      <c r="A314" s="3" t="s">
        <v>448</v>
      </c>
      <c r="B314" s="3" t="s">
        <v>449</v>
      </c>
      <c r="C314" s="3" t="s">
        <v>1854</v>
      </c>
      <c r="D314" s="53">
        <v>6300000</v>
      </c>
      <c r="E314" s="53">
        <v>6300000</v>
      </c>
      <c r="F314" s="53">
        <v>0</v>
      </c>
      <c r="G314" s="53">
        <v>0</v>
      </c>
      <c r="H314" s="53">
        <v>0</v>
      </c>
      <c r="I314" s="53">
        <v>6975950.8899999997</v>
      </c>
      <c r="J314" s="53">
        <v>110.72937920634921</v>
      </c>
      <c r="K314" s="53">
        <v>0</v>
      </c>
      <c r="L314" s="53">
        <v>0</v>
      </c>
      <c r="M314" s="53">
        <v>6975950.8899999997</v>
      </c>
      <c r="N314" s="53">
        <v>0</v>
      </c>
      <c r="O314" s="53">
        <v>6975950.8899999997</v>
      </c>
      <c r="P314" s="53">
        <v>0</v>
      </c>
      <c r="Q314" s="53">
        <v>0</v>
      </c>
      <c r="R314" s="53">
        <v>0</v>
      </c>
      <c r="S314" s="3" t="s">
        <v>72</v>
      </c>
      <c r="T314" s="3" t="s">
        <v>41</v>
      </c>
      <c r="U314" s="3" t="s">
        <v>42</v>
      </c>
      <c r="V314" s="3" t="s">
        <v>41</v>
      </c>
      <c r="W314" s="3" t="s">
        <v>33</v>
      </c>
      <c r="X314" s="3" t="s">
        <v>43</v>
      </c>
      <c r="Y314" s="3" t="s">
        <v>35</v>
      </c>
      <c r="Z314" s="54">
        <v>44956</v>
      </c>
      <c r="AA314" s="54">
        <v>45351</v>
      </c>
      <c r="AB314" s="3" t="s">
        <v>36</v>
      </c>
      <c r="AC314" s="53">
        <v>6300000</v>
      </c>
      <c r="AD314" s="3" t="s">
        <v>42</v>
      </c>
      <c r="AE314" s="3" t="s">
        <v>37</v>
      </c>
    </row>
    <row r="315" spans="1:31" x14ac:dyDescent="0.3">
      <c r="A315" s="3" t="s">
        <v>636</v>
      </c>
      <c r="B315" s="3" t="s">
        <v>637</v>
      </c>
      <c r="C315" s="3" t="s">
        <v>1854</v>
      </c>
      <c r="D315" s="53">
        <v>1300000</v>
      </c>
      <c r="E315" s="53">
        <v>1300000</v>
      </c>
      <c r="F315" s="53">
        <v>0</v>
      </c>
      <c r="G315" s="53">
        <v>0</v>
      </c>
      <c r="H315" s="53">
        <v>0</v>
      </c>
      <c r="I315" s="53">
        <v>1141316.6299999999</v>
      </c>
      <c r="J315" s="53">
        <v>87.793586923076916</v>
      </c>
      <c r="K315" s="53">
        <v>0</v>
      </c>
      <c r="L315" s="53">
        <v>0</v>
      </c>
      <c r="M315" s="53">
        <v>1141316.6299999999</v>
      </c>
      <c r="N315" s="53">
        <v>0</v>
      </c>
      <c r="O315" s="53">
        <v>1141316.6299999999</v>
      </c>
      <c r="P315" s="53">
        <v>0</v>
      </c>
      <c r="Q315" s="53">
        <v>0</v>
      </c>
      <c r="R315" s="53">
        <v>0</v>
      </c>
      <c r="S315" s="3" t="s">
        <v>72</v>
      </c>
      <c r="T315" s="3" t="s">
        <v>41</v>
      </c>
      <c r="U315" s="3" t="s">
        <v>42</v>
      </c>
      <c r="V315" s="3" t="s">
        <v>41</v>
      </c>
      <c r="W315" s="3" t="s">
        <v>33</v>
      </c>
      <c r="X315" s="3" t="s">
        <v>43</v>
      </c>
      <c r="Y315" s="3" t="s">
        <v>35</v>
      </c>
      <c r="Z315" s="54">
        <v>44953</v>
      </c>
      <c r="AA315" s="54">
        <v>45260</v>
      </c>
      <c r="AB315" s="3" t="s">
        <v>36</v>
      </c>
      <c r="AC315" s="53">
        <v>1300000</v>
      </c>
      <c r="AD315" s="3" t="s">
        <v>42</v>
      </c>
      <c r="AE315" s="3" t="s">
        <v>37</v>
      </c>
    </row>
    <row r="316" spans="1:31" x14ac:dyDescent="0.3">
      <c r="A316" s="3" t="s">
        <v>638</v>
      </c>
      <c r="B316" s="3" t="s">
        <v>639</v>
      </c>
      <c r="C316" s="3" t="s">
        <v>1854</v>
      </c>
      <c r="D316" s="53">
        <v>3100000</v>
      </c>
      <c r="E316" s="53">
        <v>3100000</v>
      </c>
      <c r="F316" s="53">
        <v>0</v>
      </c>
      <c r="G316" s="53">
        <v>0</v>
      </c>
      <c r="H316" s="53">
        <v>0</v>
      </c>
      <c r="I316" s="53">
        <v>3052715.38</v>
      </c>
      <c r="J316" s="53">
        <v>98.474689677419349</v>
      </c>
      <c r="K316" s="53">
        <v>0</v>
      </c>
      <c r="L316" s="53">
        <v>0</v>
      </c>
      <c r="M316" s="53">
        <v>3052715.38</v>
      </c>
      <c r="N316" s="53">
        <v>0</v>
      </c>
      <c r="O316" s="53">
        <v>3052715.38</v>
      </c>
      <c r="P316" s="53">
        <v>0</v>
      </c>
      <c r="Q316" s="53">
        <v>0</v>
      </c>
      <c r="R316" s="53">
        <v>0</v>
      </c>
      <c r="S316" s="3" t="s">
        <v>72</v>
      </c>
      <c r="T316" s="3" t="s">
        <v>41</v>
      </c>
      <c r="U316" s="3" t="s">
        <v>42</v>
      </c>
      <c r="V316" s="3" t="s">
        <v>41</v>
      </c>
      <c r="W316" s="3" t="s">
        <v>33</v>
      </c>
      <c r="X316" s="3" t="s">
        <v>43</v>
      </c>
      <c r="Y316" s="3" t="s">
        <v>35</v>
      </c>
      <c r="Z316" s="54">
        <v>44953</v>
      </c>
      <c r="AA316" s="54">
        <v>45291</v>
      </c>
      <c r="AB316" s="3" t="s">
        <v>36</v>
      </c>
      <c r="AC316" s="53">
        <v>3100000</v>
      </c>
      <c r="AD316" s="3" t="s">
        <v>42</v>
      </c>
      <c r="AE316" s="3" t="s">
        <v>37</v>
      </c>
    </row>
    <row r="317" spans="1:31" x14ac:dyDescent="0.3">
      <c r="A317" s="3" t="s">
        <v>450</v>
      </c>
      <c r="B317" s="3" t="s">
        <v>451</v>
      </c>
      <c r="C317" s="3" t="s">
        <v>1853</v>
      </c>
      <c r="D317" s="53">
        <v>7600000</v>
      </c>
      <c r="E317" s="53">
        <v>7600000</v>
      </c>
      <c r="F317" s="53">
        <v>0</v>
      </c>
      <c r="G317" s="53">
        <v>0</v>
      </c>
      <c r="H317" s="53">
        <v>0</v>
      </c>
      <c r="I317" s="53">
        <v>7598898.3799999999</v>
      </c>
      <c r="J317" s="53">
        <v>99.985505000000003</v>
      </c>
      <c r="K317" s="53">
        <v>0</v>
      </c>
      <c r="L317" s="53">
        <v>0</v>
      </c>
      <c r="M317" s="53">
        <v>7598898.3799999999</v>
      </c>
      <c r="N317" s="53">
        <v>0</v>
      </c>
      <c r="O317" s="53">
        <v>7598898.3799999999</v>
      </c>
      <c r="P317" s="53">
        <v>0</v>
      </c>
      <c r="Q317" s="53">
        <v>0</v>
      </c>
      <c r="R317" s="53">
        <v>0</v>
      </c>
      <c r="S317" s="3" t="s">
        <v>391</v>
      </c>
      <c r="T317" s="3" t="s">
        <v>31</v>
      </c>
      <c r="U317" s="3" t="s">
        <v>32</v>
      </c>
      <c r="V317" s="3" t="s">
        <v>31</v>
      </c>
      <c r="W317" s="3" t="s">
        <v>33</v>
      </c>
      <c r="X317" s="3" t="s">
        <v>34</v>
      </c>
      <c r="Y317" s="3" t="s">
        <v>35</v>
      </c>
      <c r="Z317" s="54">
        <v>44956</v>
      </c>
      <c r="AA317" s="54">
        <v>45350</v>
      </c>
      <c r="AB317" s="3" t="s">
        <v>36</v>
      </c>
      <c r="AC317" s="53">
        <v>7600000</v>
      </c>
      <c r="AD317" s="3" t="s">
        <v>32</v>
      </c>
      <c r="AE317" s="3" t="s">
        <v>37</v>
      </c>
    </row>
    <row r="318" spans="1:31" x14ac:dyDescent="0.3">
      <c r="A318" s="3" t="s">
        <v>851</v>
      </c>
      <c r="B318" s="3" t="s">
        <v>852</v>
      </c>
      <c r="C318" s="3" t="s">
        <v>1858</v>
      </c>
      <c r="D318" s="53">
        <v>2000000</v>
      </c>
      <c r="E318" s="53">
        <v>2000000</v>
      </c>
      <c r="F318" s="53">
        <v>0</v>
      </c>
      <c r="G318" s="53">
        <v>0</v>
      </c>
      <c r="H318" s="53">
        <v>0</v>
      </c>
      <c r="I318" s="53">
        <v>2138797.96</v>
      </c>
      <c r="J318" s="53">
        <v>106.939898</v>
      </c>
      <c r="K318" s="53">
        <v>0</v>
      </c>
      <c r="L318" s="53">
        <v>0</v>
      </c>
      <c r="M318" s="53">
        <v>2138797.96</v>
      </c>
      <c r="N318" s="53">
        <v>0</v>
      </c>
      <c r="O318" s="53">
        <v>2138797.96</v>
      </c>
      <c r="P318" s="53">
        <v>0</v>
      </c>
      <c r="Q318" s="53">
        <v>0</v>
      </c>
      <c r="R318" s="53">
        <v>0</v>
      </c>
      <c r="S318" s="3" t="s">
        <v>50</v>
      </c>
      <c r="T318" s="3" t="s">
        <v>51</v>
      </c>
      <c r="U318" s="3" t="s">
        <v>52</v>
      </c>
      <c r="V318" s="3" t="s">
        <v>51</v>
      </c>
      <c r="W318" s="3" t="s">
        <v>33</v>
      </c>
      <c r="X318" s="3" t="s">
        <v>53</v>
      </c>
      <c r="Y318" s="3" t="s">
        <v>35</v>
      </c>
      <c r="Z318" s="54">
        <v>44954</v>
      </c>
      <c r="AA318" s="54">
        <v>45657</v>
      </c>
      <c r="AB318" s="3" t="s">
        <v>36</v>
      </c>
      <c r="AC318" s="53">
        <v>2000000</v>
      </c>
      <c r="AD318" s="3" t="s">
        <v>52</v>
      </c>
      <c r="AE318" s="3" t="s">
        <v>37</v>
      </c>
    </row>
    <row r="319" spans="1:31" x14ac:dyDescent="0.3">
      <c r="A319" s="3" t="s">
        <v>640</v>
      </c>
      <c r="B319" s="3" t="s">
        <v>641</v>
      </c>
      <c r="C319" s="3" t="s">
        <v>1859</v>
      </c>
      <c r="D319" s="53">
        <v>2000000</v>
      </c>
      <c r="E319" s="53">
        <v>2000000</v>
      </c>
      <c r="F319" s="53">
        <v>0</v>
      </c>
      <c r="G319" s="53">
        <v>0</v>
      </c>
      <c r="H319" s="53">
        <v>0</v>
      </c>
      <c r="I319" s="53">
        <v>2194655.69</v>
      </c>
      <c r="J319" s="53">
        <v>109.73278449999999</v>
      </c>
      <c r="K319" s="53">
        <v>0</v>
      </c>
      <c r="L319" s="53">
        <v>0</v>
      </c>
      <c r="M319" s="53">
        <v>2194655.69</v>
      </c>
      <c r="N319" s="53">
        <v>0</v>
      </c>
      <c r="O319" s="53">
        <v>2194655.69</v>
      </c>
      <c r="P319" s="53">
        <v>0</v>
      </c>
      <c r="Q319" s="53">
        <v>0</v>
      </c>
      <c r="R319" s="53">
        <v>0</v>
      </c>
      <c r="S319" s="3" t="s">
        <v>161</v>
      </c>
      <c r="T319" s="3" t="s">
        <v>162</v>
      </c>
      <c r="U319" s="3" t="s">
        <v>163</v>
      </c>
      <c r="V319" s="3" t="s">
        <v>162</v>
      </c>
      <c r="W319" s="3" t="s">
        <v>33</v>
      </c>
      <c r="X319" s="3" t="s">
        <v>164</v>
      </c>
      <c r="Y319" s="3" t="s">
        <v>35</v>
      </c>
      <c r="Z319" s="54">
        <v>44957</v>
      </c>
      <c r="AA319" s="54">
        <v>45382</v>
      </c>
      <c r="AB319" s="3" t="s">
        <v>36</v>
      </c>
      <c r="AC319" s="53">
        <v>2000000</v>
      </c>
      <c r="AD319" s="3" t="s">
        <v>163</v>
      </c>
      <c r="AE319" s="3" t="s">
        <v>37</v>
      </c>
    </row>
    <row r="320" spans="1:31" x14ac:dyDescent="0.3">
      <c r="A320" s="3" t="s">
        <v>642</v>
      </c>
      <c r="B320" s="3" t="s">
        <v>643</v>
      </c>
      <c r="C320" s="3" t="s">
        <v>1859</v>
      </c>
      <c r="D320" s="53">
        <v>2000000</v>
      </c>
      <c r="E320" s="53">
        <v>2000000</v>
      </c>
      <c r="F320" s="53">
        <v>0</v>
      </c>
      <c r="G320" s="53">
        <v>0</v>
      </c>
      <c r="H320" s="53">
        <v>0</v>
      </c>
      <c r="I320" s="53">
        <v>2036406.3</v>
      </c>
      <c r="J320" s="53">
        <v>101.82031500000001</v>
      </c>
      <c r="K320" s="53">
        <v>0</v>
      </c>
      <c r="L320" s="53">
        <v>0</v>
      </c>
      <c r="M320" s="53">
        <v>2036406.3</v>
      </c>
      <c r="N320" s="53">
        <v>0</v>
      </c>
      <c r="O320" s="53">
        <v>2036406.3</v>
      </c>
      <c r="P320" s="53">
        <v>0</v>
      </c>
      <c r="Q320" s="53">
        <v>0</v>
      </c>
      <c r="R320" s="53">
        <v>0</v>
      </c>
      <c r="S320" s="3" t="s">
        <v>161</v>
      </c>
      <c r="T320" s="3" t="s">
        <v>162</v>
      </c>
      <c r="U320" s="3" t="s">
        <v>163</v>
      </c>
      <c r="V320" s="3" t="s">
        <v>162</v>
      </c>
      <c r="W320" s="3" t="s">
        <v>33</v>
      </c>
      <c r="X320" s="3" t="s">
        <v>164</v>
      </c>
      <c r="Y320" s="3" t="s">
        <v>35</v>
      </c>
      <c r="Z320" s="54">
        <v>44957</v>
      </c>
      <c r="AA320" s="54">
        <v>45382</v>
      </c>
      <c r="AB320" s="3" t="s">
        <v>36</v>
      </c>
      <c r="AC320" s="53">
        <v>2000000</v>
      </c>
      <c r="AD320" s="3" t="s">
        <v>163</v>
      </c>
      <c r="AE320" s="3" t="s">
        <v>37</v>
      </c>
    </row>
    <row r="321" spans="1:31" x14ac:dyDescent="0.3">
      <c r="A321" s="3" t="s">
        <v>644</v>
      </c>
      <c r="B321" s="3" t="s">
        <v>645</v>
      </c>
      <c r="C321" s="3" t="s">
        <v>1853</v>
      </c>
      <c r="D321" s="53">
        <v>530000</v>
      </c>
      <c r="E321" s="53">
        <v>530000</v>
      </c>
      <c r="F321" s="53">
        <v>0</v>
      </c>
      <c r="G321" s="53">
        <v>0</v>
      </c>
      <c r="H321" s="53">
        <v>0</v>
      </c>
      <c r="I321" s="53">
        <v>551774.42000000004</v>
      </c>
      <c r="J321" s="53">
        <v>104.10838113207548</v>
      </c>
      <c r="K321" s="53">
        <v>0</v>
      </c>
      <c r="L321" s="53">
        <v>0</v>
      </c>
      <c r="M321" s="53">
        <v>551774.42000000004</v>
      </c>
      <c r="N321" s="53">
        <v>0</v>
      </c>
      <c r="O321" s="53">
        <v>551774.42000000004</v>
      </c>
      <c r="P321" s="53">
        <v>0</v>
      </c>
      <c r="Q321" s="53">
        <v>0</v>
      </c>
      <c r="R321" s="53">
        <v>0</v>
      </c>
      <c r="S321" s="3" t="s">
        <v>391</v>
      </c>
      <c r="T321" s="3" t="s">
        <v>31</v>
      </c>
      <c r="U321" s="3" t="s">
        <v>32</v>
      </c>
      <c r="V321" s="3" t="s">
        <v>31</v>
      </c>
      <c r="W321" s="3" t="s">
        <v>33</v>
      </c>
      <c r="X321" s="3" t="s">
        <v>34</v>
      </c>
      <c r="Y321" s="3" t="s">
        <v>35</v>
      </c>
      <c r="Z321" s="54">
        <v>44957</v>
      </c>
      <c r="AA321" s="54">
        <v>45291</v>
      </c>
      <c r="AB321" s="3" t="s">
        <v>36</v>
      </c>
      <c r="AC321" s="53">
        <v>530000</v>
      </c>
      <c r="AD321" s="3" t="s">
        <v>32</v>
      </c>
      <c r="AE321" s="3" t="s">
        <v>37</v>
      </c>
    </row>
    <row r="322" spans="1:31" x14ac:dyDescent="0.3">
      <c r="A322" s="3" t="s">
        <v>452</v>
      </c>
      <c r="B322" s="3" t="s">
        <v>453</v>
      </c>
      <c r="C322" s="3" t="s">
        <v>1853</v>
      </c>
      <c r="D322" s="53">
        <v>7566393.3200000003</v>
      </c>
      <c r="E322" s="53">
        <v>7566393.3200000003</v>
      </c>
      <c r="F322" s="53">
        <v>0</v>
      </c>
      <c r="G322" s="53">
        <v>0</v>
      </c>
      <c r="H322" s="53">
        <v>0</v>
      </c>
      <c r="I322" s="53">
        <v>7631663.1699999999</v>
      </c>
      <c r="J322" s="53">
        <v>100.86262829910619</v>
      </c>
      <c r="K322" s="53">
        <v>0</v>
      </c>
      <c r="L322" s="53">
        <v>0</v>
      </c>
      <c r="M322" s="53">
        <v>7631663.1699999999</v>
      </c>
      <c r="N322" s="53">
        <v>0</v>
      </c>
      <c r="O322" s="53">
        <v>7631663.1699999999</v>
      </c>
      <c r="P322" s="53">
        <v>0</v>
      </c>
      <c r="Q322" s="53">
        <v>0</v>
      </c>
      <c r="R322" s="53">
        <v>0</v>
      </c>
      <c r="S322" s="3" t="s">
        <v>30</v>
      </c>
      <c r="T322" s="3" t="s">
        <v>31</v>
      </c>
      <c r="U322" s="3" t="s">
        <v>32</v>
      </c>
      <c r="V322" s="3" t="s">
        <v>31</v>
      </c>
      <c r="W322" s="3" t="s">
        <v>33</v>
      </c>
      <c r="X322" s="3" t="s">
        <v>34</v>
      </c>
      <c r="Y322" s="3" t="s">
        <v>35</v>
      </c>
      <c r="Z322" s="54">
        <v>44957</v>
      </c>
      <c r="AA322" s="54">
        <v>45382</v>
      </c>
      <c r="AB322" s="3" t="s">
        <v>36</v>
      </c>
      <c r="AC322" s="53">
        <v>7500000</v>
      </c>
      <c r="AD322" s="3" t="s">
        <v>32</v>
      </c>
      <c r="AE322" s="3" t="s">
        <v>37</v>
      </c>
    </row>
    <row r="323" spans="1:31" x14ac:dyDescent="0.3">
      <c r="A323" s="3" t="s">
        <v>454</v>
      </c>
      <c r="B323" s="3" t="s">
        <v>455</v>
      </c>
      <c r="C323" s="3" t="s">
        <v>1854</v>
      </c>
      <c r="D323" s="53">
        <v>9300000</v>
      </c>
      <c r="E323" s="53">
        <v>9300000</v>
      </c>
      <c r="F323" s="53">
        <v>0</v>
      </c>
      <c r="G323" s="53">
        <v>0</v>
      </c>
      <c r="H323" s="53">
        <v>0</v>
      </c>
      <c r="I323" s="53">
        <v>9276347.4399999995</v>
      </c>
      <c r="J323" s="53">
        <v>99.745671397849463</v>
      </c>
      <c r="K323" s="53">
        <v>0</v>
      </c>
      <c r="L323" s="53">
        <v>0</v>
      </c>
      <c r="M323" s="53">
        <v>9276347.4399999995</v>
      </c>
      <c r="N323" s="53">
        <v>0</v>
      </c>
      <c r="O323" s="53">
        <v>9276347.4399999995</v>
      </c>
      <c r="P323" s="53">
        <v>0</v>
      </c>
      <c r="Q323" s="53">
        <v>0</v>
      </c>
      <c r="R323" s="53">
        <v>0</v>
      </c>
      <c r="S323" s="3" t="s">
        <v>72</v>
      </c>
      <c r="T323" s="3" t="s">
        <v>41</v>
      </c>
      <c r="U323" s="3" t="s">
        <v>42</v>
      </c>
      <c r="V323" s="3" t="s">
        <v>41</v>
      </c>
      <c r="W323" s="3" t="s">
        <v>33</v>
      </c>
      <c r="X323" s="3" t="s">
        <v>43</v>
      </c>
      <c r="Y323" s="3" t="s">
        <v>35</v>
      </c>
      <c r="Z323" s="54">
        <v>44957</v>
      </c>
      <c r="AA323" s="54">
        <v>45351</v>
      </c>
      <c r="AB323" s="3" t="s">
        <v>36</v>
      </c>
      <c r="AC323" s="53">
        <v>9300000</v>
      </c>
      <c r="AD323" s="3" t="s">
        <v>42</v>
      </c>
      <c r="AE323" s="3" t="s">
        <v>37</v>
      </c>
    </row>
    <row r="324" spans="1:31" x14ac:dyDescent="0.3">
      <c r="A324" s="3" t="s">
        <v>853</v>
      </c>
      <c r="B324" s="3" t="s">
        <v>854</v>
      </c>
      <c r="C324" s="3" t="s">
        <v>1860</v>
      </c>
      <c r="D324" s="53">
        <v>1800000</v>
      </c>
      <c r="E324" s="53">
        <v>1800000</v>
      </c>
      <c r="F324" s="53">
        <v>0</v>
      </c>
      <c r="G324" s="53">
        <v>0</v>
      </c>
      <c r="H324" s="53">
        <v>0</v>
      </c>
      <c r="I324" s="53">
        <v>1522838.55</v>
      </c>
      <c r="J324" s="53">
        <v>84.602141666666668</v>
      </c>
      <c r="K324" s="53">
        <v>0</v>
      </c>
      <c r="L324" s="53">
        <v>0</v>
      </c>
      <c r="M324" s="53">
        <v>1522838.55</v>
      </c>
      <c r="N324" s="53">
        <v>0</v>
      </c>
      <c r="O324" s="53">
        <v>1522838.55</v>
      </c>
      <c r="P324" s="53">
        <v>0</v>
      </c>
      <c r="Q324" s="53">
        <v>0</v>
      </c>
      <c r="R324" s="53">
        <v>0</v>
      </c>
      <c r="S324" s="3" t="s">
        <v>129</v>
      </c>
      <c r="T324" s="3" t="s">
        <v>112</v>
      </c>
      <c r="U324" s="3" t="s">
        <v>113</v>
      </c>
      <c r="V324" s="3" t="s">
        <v>112</v>
      </c>
      <c r="W324" s="3" t="s">
        <v>33</v>
      </c>
      <c r="X324" s="3" t="s">
        <v>114</v>
      </c>
      <c r="Y324" s="3" t="s">
        <v>35</v>
      </c>
      <c r="Z324" s="54">
        <v>44966</v>
      </c>
      <c r="AA324" s="54">
        <v>45382</v>
      </c>
      <c r="AB324" s="3" t="s">
        <v>36</v>
      </c>
      <c r="AC324" s="53">
        <v>1800000</v>
      </c>
      <c r="AD324" s="3" t="s">
        <v>113</v>
      </c>
      <c r="AE324" s="3" t="s">
        <v>37</v>
      </c>
    </row>
    <row r="325" spans="1:31" x14ac:dyDescent="0.3">
      <c r="A325" s="3" t="s">
        <v>855</v>
      </c>
      <c r="B325" s="3" t="s">
        <v>856</v>
      </c>
      <c r="C325" s="3" t="s">
        <v>1855</v>
      </c>
      <c r="D325" s="53">
        <v>1500000</v>
      </c>
      <c r="E325" s="53">
        <v>1500000</v>
      </c>
      <c r="F325" s="53">
        <v>0</v>
      </c>
      <c r="G325" s="53">
        <v>0</v>
      </c>
      <c r="H325" s="53">
        <v>0</v>
      </c>
      <c r="I325" s="53">
        <v>796206.11</v>
      </c>
      <c r="J325" s="53">
        <v>53.080407333333333</v>
      </c>
      <c r="K325" s="53">
        <v>0</v>
      </c>
      <c r="L325" s="53">
        <v>0</v>
      </c>
      <c r="M325" s="53">
        <v>796206.11</v>
      </c>
      <c r="N325" s="53">
        <v>0</v>
      </c>
      <c r="O325" s="53">
        <v>796206.11</v>
      </c>
      <c r="P325" s="53">
        <v>0</v>
      </c>
      <c r="Q325" s="53">
        <v>0</v>
      </c>
      <c r="R325" s="53">
        <v>0</v>
      </c>
      <c r="S325" s="3" t="s">
        <v>56</v>
      </c>
      <c r="T325" s="3" t="s">
        <v>57</v>
      </c>
      <c r="U325" s="3" t="s">
        <v>58</v>
      </c>
      <c r="V325" s="3" t="s">
        <v>57</v>
      </c>
      <c r="W325" s="3" t="s">
        <v>33</v>
      </c>
      <c r="X325" s="3" t="s">
        <v>59</v>
      </c>
      <c r="Y325" s="3" t="s">
        <v>86</v>
      </c>
      <c r="Z325" s="54">
        <v>44977</v>
      </c>
      <c r="AA325" s="54">
        <v>45657</v>
      </c>
      <c r="AB325" s="3" t="s">
        <v>36</v>
      </c>
      <c r="AC325" s="53">
        <v>1500000</v>
      </c>
      <c r="AD325" s="3" t="s">
        <v>58</v>
      </c>
      <c r="AE325" s="3" t="s">
        <v>37</v>
      </c>
    </row>
    <row r="326" spans="1:31" x14ac:dyDescent="0.3">
      <c r="A326" s="3" t="s">
        <v>646</v>
      </c>
      <c r="B326" s="3" t="s">
        <v>647</v>
      </c>
      <c r="C326" s="3" t="s">
        <v>1860</v>
      </c>
      <c r="D326" s="53">
        <v>9900000</v>
      </c>
      <c r="E326" s="53">
        <v>9900000</v>
      </c>
      <c r="F326" s="53">
        <v>0</v>
      </c>
      <c r="G326" s="53">
        <v>0</v>
      </c>
      <c r="H326" s="53">
        <v>0</v>
      </c>
      <c r="I326" s="53">
        <v>10222041.859999999</v>
      </c>
      <c r="J326" s="53">
        <v>103.25294808080807</v>
      </c>
      <c r="K326" s="53">
        <v>0</v>
      </c>
      <c r="L326" s="53">
        <v>0</v>
      </c>
      <c r="M326" s="53">
        <v>10222041.859999999</v>
      </c>
      <c r="N326" s="53">
        <v>0</v>
      </c>
      <c r="O326" s="53">
        <v>10222041.859999999</v>
      </c>
      <c r="P326" s="53">
        <v>0</v>
      </c>
      <c r="Q326" s="53">
        <v>0</v>
      </c>
      <c r="R326" s="53">
        <v>0</v>
      </c>
      <c r="S326" s="3" t="s">
        <v>129</v>
      </c>
      <c r="T326" s="3" t="s">
        <v>112</v>
      </c>
      <c r="U326" s="3" t="s">
        <v>113</v>
      </c>
      <c r="V326" s="3" t="s">
        <v>112</v>
      </c>
      <c r="W326" s="3" t="s">
        <v>33</v>
      </c>
      <c r="X326" s="3" t="s">
        <v>114</v>
      </c>
      <c r="Y326" s="3" t="s">
        <v>35</v>
      </c>
      <c r="Z326" s="54">
        <v>44980</v>
      </c>
      <c r="AA326" s="54">
        <v>45382</v>
      </c>
      <c r="AB326" s="3" t="s">
        <v>36</v>
      </c>
      <c r="AC326" s="53">
        <v>9900000</v>
      </c>
      <c r="AD326" s="3" t="s">
        <v>113</v>
      </c>
      <c r="AE326" s="3" t="s">
        <v>37</v>
      </c>
    </row>
    <row r="327" spans="1:31" x14ac:dyDescent="0.3">
      <c r="A327" s="3" t="s">
        <v>456</v>
      </c>
      <c r="B327" s="3" t="s">
        <v>457</v>
      </c>
      <c r="C327" s="3" t="s">
        <v>1858</v>
      </c>
      <c r="D327" s="53">
        <v>4600000</v>
      </c>
      <c r="E327" s="53">
        <v>4600000</v>
      </c>
      <c r="F327" s="53">
        <v>0</v>
      </c>
      <c r="G327" s="53">
        <v>0</v>
      </c>
      <c r="H327" s="53">
        <v>0</v>
      </c>
      <c r="I327" s="53">
        <v>4929361.04</v>
      </c>
      <c r="J327" s="53">
        <v>107.16002260869566</v>
      </c>
      <c r="K327" s="53">
        <v>0</v>
      </c>
      <c r="L327" s="53">
        <v>0</v>
      </c>
      <c r="M327" s="53">
        <v>4929361.04</v>
      </c>
      <c r="N327" s="53">
        <v>0</v>
      </c>
      <c r="O327" s="53">
        <v>4929361.04</v>
      </c>
      <c r="P327" s="53">
        <v>0</v>
      </c>
      <c r="Q327" s="53">
        <v>0</v>
      </c>
      <c r="R327" s="53">
        <v>0</v>
      </c>
      <c r="S327" s="3" t="s">
        <v>50</v>
      </c>
      <c r="T327" s="3" t="s">
        <v>51</v>
      </c>
      <c r="U327" s="3" t="s">
        <v>52</v>
      </c>
      <c r="V327" s="3" t="s">
        <v>51</v>
      </c>
      <c r="W327" s="3" t="s">
        <v>33</v>
      </c>
      <c r="X327" s="3" t="s">
        <v>53</v>
      </c>
      <c r="Y327" s="3" t="s">
        <v>35</v>
      </c>
      <c r="Z327" s="54">
        <v>44973</v>
      </c>
      <c r="AA327" s="54">
        <v>45657</v>
      </c>
      <c r="AB327" s="3" t="s">
        <v>36</v>
      </c>
      <c r="AC327" s="53">
        <v>4600000</v>
      </c>
      <c r="AD327" s="3" t="s">
        <v>52</v>
      </c>
      <c r="AE327" s="3" t="s">
        <v>37</v>
      </c>
    </row>
    <row r="328" spans="1:31" x14ac:dyDescent="0.3">
      <c r="A328" s="3" t="s">
        <v>648</v>
      </c>
      <c r="B328" s="3" t="s">
        <v>649</v>
      </c>
      <c r="C328" s="3" t="s">
        <v>1855</v>
      </c>
      <c r="D328" s="53">
        <v>1370000</v>
      </c>
      <c r="E328" s="53">
        <v>1370000</v>
      </c>
      <c r="F328" s="53">
        <v>0</v>
      </c>
      <c r="G328" s="53">
        <v>0</v>
      </c>
      <c r="H328" s="53">
        <v>0</v>
      </c>
      <c r="I328" s="53">
        <v>1152223.8500000001</v>
      </c>
      <c r="J328" s="53">
        <v>84.10393065693431</v>
      </c>
      <c r="K328" s="53">
        <v>0</v>
      </c>
      <c r="L328" s="53">
        <v>0</v>
      </c>
      <c r="M328" s="53">
        <v>1152223.8500000001</v>
      </c>
      <c r="N328" s="53">
        <v>0</v>
      </c>
      <c r="O328" s="53">
        <v>1152223.8500000001</v>
      </c>
      <c r="P328" s="53">
        <v>0</v>
      </c>
      <c r="Q328" s="53">
        <v>0</v>
      </c>
      <c r="R328" s="53">
        <v>0</v>
      </c>
      <c r="S328" s="3" t="s">
        <v>286</v>
      </c>
      <c r="T328" s="3" t="s">
        <v>57</v>
      </c>
      <c r="U328" s="3" t="s">
        <v>58</v>
      </c>
      <c r="V328" s="3" t="s">
        <v>57</v>
      </c>
      <c r="W328" s="3" t="s">
        <v>33</v>
      </c>
      <c r="X328" s="3" t="s">
        <v>59</v>
      </c>
      <c r="Y328" s="3" t="s">
        <v>35</v>
      </c>
      <c r="Z328" s="54">
        <v>44985</v>
      </c>
      <c r="AA328" s="54">
        <v>45657</v>
      </c>
      <c r="AB328" s="3" t="s">
        <v>36</v>
      </c>
      <c r="AC328" s="53">
        <v>1370000</v>
      </c>
      <c r="AD328" s="3" t="s">
        <v>58</v>
      </c>
      <c r="AE328" s="3" t="s">
        <v>37</v>
      </c>
    </row>
    <row r="329" spans="1:31" x14ac:dyDescent="0.3">
      <c r="A329" s="3" t="s">
        <v>650</v>
      </c>
      <c r="B329" s="3" t="s">
        <v>651</v>
      </c>
      <c r="C329" s="3" t="s">
        <v>1853</v>
      </c>
      <c r="D329" s="53">
        <v>2300000</v>
      </c>
      <c r="E329" s="53">
        <v>2300000</v>
      </c>
      <c r="F329" s="53">
        <v>0</v>
      </c>
      <c r="G329" s="53">
        <v>0</v>
      </c>
      <c r="H329" s="53">
        <v>0</v>
      </c>
      <c r="I329" s="53">
        <v>2399034.0299999998</v>
      </c>
      <c r="J329" s="53">
        <v>104.30582739130433</v>
      </c>
      <c r="K329" s="53">
        <v>0</v>
      </c>
      <c r="L329" s="53">
        <v>0</v>
      </c>
      <c r="M329" s="53">
        <v>2399034.0299999998</v>
      </c>
      <c r="N329" s="53">
        <v>0</v>
      </c>
      <c r="O329" s="53">
        <v>2399034.0299999998</v>
      </c>
      <c r="P329" s="53">
        <v>0</v>
      </c>
      <c r="Q329" s="53">
        <v>0</v>
      </c>
      <c r="R329" s="53">
        <v>0</v>
      </c>
      <c r="S329" s="3" t="s">
        <v>391</v>
      </c>
      <c r="T329" s="3" t="s">
        <v>31</v>
      </c>
      <c r="U329" s="3" t="s">
        <v>32</v>
      </c>
      <c r="V329" s="3" t="s">
        <v>31</v>
      </c>
      <c r="W329" s="3" t="s">
        <v>33</v>
      </c>
      <c r="X329" s="3" t="s">
        <v>34</v>
      </c>
      <c r="Y329" s="3" t="s">
        <v>35</v>
      </c>
      <c r="Z329" s="54">
        <v>44979</v>
      </c>
      <c r="AA329" s="54">
        <v>45322</v>
      </c>
      <c r="AB329" s="3" t="s">
        <v>36</v>
      </c>
      <c r="AC329" s="53">
        <v>2300000</v>
      </c>
      <c r="AD329" s="3" t="s">
        <v>32</v>
      </c>
      <c r="AE329" s="3" t="s">
        <v>37</v>
      </c>
    </row>
    <row r="330" spans="1:31" x14ac:dyDescent="0.3">
      <c r="A330" s="3" t="s">
        <v>652</v>
      </c>
      <c r="B330" s="3" t="s">
        <v>653</v>
      </c>
      <c r="C330" s="3" t="s">
        <v>1859</v>
      </c>
      <c r="D330" s="53">
        <v>1500000</v>
      </c>
      <c r="E330" s="53">
        <v>1500000</v>
      </c>
      <c r="F330" s="53">
        <v>0</v>
      </c>
      <c r="G330" s="53">
        <v>0</v>
      </c>
      <c r="H330" s="53">
        <v>0</v>
      </c>
      <c r="I330" s="53">
        <v>1372685.16</v>
      </c>
      <c r="J330" s="53">
        <v>91.512343999999999</v>
      </c>
      <c r="K330" s="53">
        <v>0</v>
      </c>
      <c r="L330" s="53">
        <v>0</v>
      </c>
      <c r="M330" s="53">
        <v>1372685.16</v>
      </c>
      <c r="N330" s="53">
        <v>0</v>
      </c>
      <c r="O330" s="53">
        <v>1372685.16</v>
      </c>
      <c r="P330" s="53">
        <v>0</v>
      </c>
      <c r="Q330" s="53">
        <v>0</v>
      </c>
      <c r="R330" s="53">
        <v>0</v>
      </c>
      <c r="S330" s="3" t="s">
        <v>161</v>
      </c>
      <c r="T330" s="3" t="s">
        <v>162</v>
      </c>
      <c r="U330" s="3" t="s">
        <v>163</v>
      </c>
      <c r="V330" s="3" t="s">
        <v>162</v>
      </c>
      <c r="W330" s="3" t="s">
        <v>33</v>
      </c>
      <c r="X330" s="3" t="s">
        <v>164</v>
      </c>
      <c r="Y330" s="3" t="s">
        <v>35</v>
      </c>
      <c r="Z330" s="54">
        <v>44985</v>
      </c>
      <c r="AA330" s="54">
        <v>45473</v>
      </c>
      <c r="AB330" s="3" t="s">
        <v>36</v>
      </c>
      <c r="AC330" s="53">
        <v>1500000</v>
      </c>
      <c r="AD330" s="3" t="s">
        <v>163</v>
      </c>
      <c r="AE330" s="3" t="s">
        <v>37</v>
      </c>
    </row>
    <row r="331" spans="1:31" x14ac:dyDescent="0.3">
      <c r="A331" s="3" t="s">
        <v>458</v>
      </c>
      <c r="B331" s="3" t="s">
        <v>459</v>
      </c>
      <c r="C331" s="3" t="s">
        <v>1859</v>
      </c>
      <c r="D331" s="53">
        <v>9900000</v>
      </c>
      <c r="E331" s="53">
        <v>9900000</v>
      </c>
      <c r="F331" s="53">
        <v>0</v>
      </c>
      <c r="G331" s="53">
        <v>0</v>
      </c>
      <c r="H331" s="53">
        <v>0</v>
      </c>
      <c r="I331" s="53">
        <v>9899997.9600000009</v>
      </c>
      <c r="J331" s="53">
        <v>99.999979393939398</v>
      </c>
      <c r="K331" s="53">
        <v>0</v>
      </c>
      <c r="L331" s="53">
        <v>0</v>
      </c>
      <c r="M331" s="53">
        <v>9899997.9600000009</v>
      </c>
      <c r="N331" s="53">
        <v>0</v>
      </c>
      <c r="O331" s="53">
        <v>9899997.9600000009</v>
      </c>
      <c r="P331" s="53">
        <v>0</v>
      </c>
      <c r="Q331" s="53">
        <v>0</v>
      </c>
      <c r="R331" s="53">
        <v>0</v>
      </c>
      <c r="S331" s="3" t="s">
        <v>161</v>
      </c>
      <c r="T331" s="3" t="s">
        <v>162</v>
      </c>
      <c r="U331" s="3" t="s">
        <v>163</v>
      </c>
      <c r="V331" s="3" t="s">
        <v>162</v>
      </c>
      <c r="W331" s="3" t="s">
        <v>33</v>
      </c>
      <c r="X331" s="3" t="s">
        <v>164</v>
      </c>
      <c r="Y331" s="3" t="s">
        <v>35</v>
      </c>
      <c r="Z331" s="54">
        <v>44985</v>
      </c>
      <c r="AA331" s="54">
        <v>45473</v>
      </c>
      <c r="AB331" s="3" t="s">
        <v>36</v>
      </c>
      <c r="AC331" s="53">
        <v>9900000</v>
      </c>
      <c r="AD331" s="3" t="s">
        <v>163</v>
      </c>
      <c r="AE331" s="3" t="s">
        <v>37</v>
      </c>
    </row>
    <row r="332" spans="1:31" x14ac:dyDescent="0.3">
      <c r="A332" s="3" t="s">
        <v>460</v>
      </c>
      <c r="B332" s="3" t="s">
        <v>461</v>
      </c>
      <c r="C332" s="3" t="s">
        <v>1853</v>
      </c>
      <c r="D332" s="53">
        <v>2900000</v>
      </c>
      <c r="E332" s="53">
        <v>2900000</v>
      </c>
      <c r="F332" s="53">
        <v>0</v>
      </c>
      <c r="G332" s="53">
        <v>0</v>
      </c>
      <c r="H332" s="53">
        <v>0</v>
      </c>
      <c r="I332" s="53">
        <v>3031955.96</v>
      </c>
      <c r="J332" s="53">
        <v>104.55020551724138</v>
      </c>
      <c r="K332" s="53">
        <v>0</v>
      </c>
      <c r="L332" s="53">
        <v>0</v>
      </c>
      <c r="M332" s="53">
        <v>3031955.96</v>
      </c>
      <c r="N332" s="53">
        <v>0</v>
      </c>
      <c r="O332" s="53">
        <v>3031955.96</v>
      </c>
      <c r="P332" s="53">
        <v>0</v>
      </c>
      <c r="Q332" s="53">
        <v>0</v>
      </c>
      <c r="R332" s="53">
        <v>0</v>
      </c>
      <c r="S332" s="3" t="s">
        <v>391</v>
      </c>
      <c r="T332" s="3" t="s">
        <v>31</v>
      </c>
      <c r="U332" s="3" t="s">
        <v>32</v>
      </c>
      <c r="V332" s="3" t="s">
        <v>31</v>
      </c>
      <c r="W332" s="3" t="s">
        <v>33</v>
      </c>
      <c r="X332" s="3" t="s">
        <v>34</v>
      </c>
      <c r="Y332" s="3" t="s">
        <v>35</v>
      </c>
      <c r="Z332" s="54">
        <v>44985</v>
      </c>
      <c r="AA332" s="54">
        <v>45291</v>
      </c>
      <c r="AB332" s="3" t="s">
        <v>36</v>
      </c>
      <c r="AC332" s="53">
        <v>2900000</v>
      </c>
      <c r="AD332" s="3" t="s">
        <v>32</v>
      </c>
      <c r="AE332" s="3" t="s">
        <v>37</v>
      </c>
    </row>
    <row r="333" spans="1:31" x14ac:dyDescent="0.3">
      <c r="A333" s="3" t="s">
        <v>462</v>
      </c>
      <c r="B333" s="3" t="s">
        <v>463</v>
      </c>
      <c r="C333" s="3" t="s">
        <v>1853</v>
      </c>
      <c r="D333" s="53">
        <v>1600000</v>
      </c>
      <c r="E333" s="53">
        <v>1600000</v>
      </c>
      <c r="F333" s="53">
        <v>0</v>
      </c>
      <c r="G333" s="53">
        <v>0</v>
      </c>
      <c r="H333" s="53">
        <v>0</v>
      </c>
      <c r="I333" s="53">
        <v>1737068.57</v>
      </c>
      <c r="J333" s="53">
        <v>108.56678562500001</v>
      </c>
      <c r="K333" s="53">
        <v>0</v>
      </c>
      <c r="L333" s="53">
        <v>0</v>
      </c>
      <c r="M333" s="53">
        <v>1737068.57</v>
      </c>
      <c r="N333" s="53">
        <v>0</v>
      </c>
      <c r="O333" s="53">
        <v>1737068.57</v>
      </c>
      <c r="P333" s="53">
        <v>0</v>
      </c>
      <c r="Q333" s="53">
        <v>0</v>
      </c>
      <c r="R333" s="53">
        <v>0</v>
      </c>
      <c r="S333" s="3" t="s">
        <v>391</v>
      </c>
      <c r="T333" s="3" t="s">
        <v>31</v>
      </c>
      <c r="U333" s="3" t="s">
        <v>32</v>
      </c>
      <c r="V333" s="3" t="s">
        <v>31</v>
      </c>
      <c r="W333" s="3" t="s">
        <v>33</v>
      </c>
      <c r="X333" s="3" t="s">
        <v>34</v>
      </c>
      <c r="Y333" s="3" t="s">
        <v>35</v>
      </c>
      <c r="Z333" s="54">
        <v>44985</v>
      </c>
      <c r="AA333" s="54">
        <v>45291</v>
      </c>
      <c r="AB333" s="3" t="s">
        <v>36</v>
      </c>
      <c r="AC333" s="53">
        <v>1600000</v>
      </c>
      <c r="AD333" s="3" t="s">
        <v>32</v>
      </c>
      <c r="AE333" s="3" t="s">
        <v>37</v>
      </c>
    </row>
    <row r="334" spans="1:31" x14ac:dyDescent="0.3">
      <c r="A334" s="3" t="s">
        <v>654</v>
      </c>
      <c r="B334" s="3" t="s">
        <v>655</v>
      </c>
      <c r="C334" s="3" t="s">
        <v>1853</v>
      </c>
      <c r="D334" s="53">
        <v>1800000</v>
      </c>
      <c r="E334" s="53">
        <v>1800000</v>
      </c>
      <c r="F334" s="53">
        <v>0</v>
      </c>
      <c r="G334" s="53">
        <v>0</v>
      </c>
      <c r="H334" s="53">
        <v>0</v>
      </c>
      <c r="I334" s="53">
        <v>1799783.08</v>
      </c>
      <c r="J334" s="53">
        <v>99.987948888888894</v>
      </c>
      <c r="K334" s="53">
        <v>0</v>
      </c>
      <c r="L334" s="53">
        <v>0</v>
      </c>
      <c r="M334" s="53">
        <v>1799783.08</v>
      </c>
      <c r="N334" s="53">
        <v>0</v>
      </c>
      <c r="O334" s="53">
        <v>1799783.08</v>
      </c>
      <c r="P334" s="53">
        <v>0</v>
      </c>
      <c r="Q334" s="53">
        <v>0</v>
      </c>
      <c r="R334" s="53">
        <v>0</v>
      </c>
      <c r="S334" s="3" t="s">
        <v>391</v>
      </c>
      <c r="T334" s="3" t="s">
        <v>31</v>
      </c>
      <c r="U334" s="3" t="s">
        <v>32</v>
      </c>
      <c r="V334" s="3" t="s">
        <v>31</v>
      </c>
      <c r="W334" s="3" t="s">
        <v>33</v>
      </c>
      <c r="X334" s="3" t="s">
        <v>34</v>
      </c>
      <c r="Y334" s="3" t="s">
        <v>35</v>
      </c>
      <c r="Z334" s="54">
        <v>44985</v>
      </c>
      <c r="AA334" s="54">
        <v>45350</v>
      </c>
      <c r="AB334" s="3" t="s">
        <v>36</v>
      </c>
      <c r="AC334" s="53">
        <v>1800000</v>
      </c>
      <c r="AD334" s="3" t="s">
        <v>32</v>
      </c>
      <c r="AE334" s="3" t="s">
        <v>37</v>
      </c>
    </row>
    <row r="335" spans="1:31" x14ac:dyDescent="0.3">
      <c r="A335" s="3" t="s">
        <v>656</v>
      </c>
      <c r="B335" s="3" t="s">
        <v>657</v>
      </c>
      <c r="C335" s="3" t="s">
        <v>1853</v>
      </c>
      <c r="D335" s="53">
        <v>1400000</v>
      </c>
      <c r="E335" s="53">
        <v>1400000</v>
      </c>
      <c r="F335" s="53">
        <v>0</v>
      </c>
      <c r="G335" s="53">
        <v>0</v>
      </c>
      <c r="H335" s="53">
        <v>0</v>
      </c>
      <c r="I335" s="53">
        <v>1478404.18</v>
      </c>
      <c r="J335" s="53">
        <v>105.60029857142857</v>
      </c>
      <c r="K335" s="53">
        <v>0</v>
      </c>
      <c r="L335" s="53">
        <v>0</v>
      </c>
      <c r="M335" s="53">
        <v>1478404.18</v>
      </c>
      <c r="N335" s="53">
        <v>0</v>
      </c>
      <c r="O335" s="53">
        <v>1478404.18</v>
      </c>
      <c r="P335" s="53">
        <v>0</v>
      </c>
      <c r="Q335" s="53">
        <v>0</v>
      </c>
      <c r="R335" s="53">
        <v>0</v>
      </c>
      <c r="S335" s="3" t="s">
        <v>391</v>
      </c>
      <c r="T335" s="3" t="s">
        <v>31</v>
      </c>
      <c r="U335" s="3" t="s">
        <v>32</v>
      </c>
      <c r="V335" s="3" t="s">
        <v>31</v>
      </c>
      <c r="W335" s="3" t="s">
        <v>33</v>
      </c>
      <c r="X335" s="3" t="s">
        <v>34</v>
      </c>
      <c r="Y335" s="3" t="s">
        <v>35</v>
      </c>
      <c r="Z335" s="54">
        <v>44985</v>
      </c>
      <c r="AA335" s="54">
        <v>45322</v>
      </c>
      <c r="AB335" s="3" t="s">
        <v>36</v>
      </c>
      <c r="AC335" s="53">
        <v>1400000</v>
      </c>
      <c r="AD335" s="3" t="s">
        <v>32</v>
      </c>
      <c r="AE335" s="3" t="s">
        <v>37</v>
      </c>
    </row>
    <row r="336" spans="1:31" x14ac:dyDescent="0.3">
      <c r="A336" s="3" t="s">
        <v>464</v>
      </c>
      <c r="B336" s="3" t="s">
        <v>465</v>
      </c>
      <c r="C336" s="3" t="s">
        <v>1853</v>
      </c>
      <c r="D336" s="53">
        <v>1500000</v>
      </c>
      <c r="E336" s="53">
        <v>1500000</v>
      </c>
      <c r="F336" s="53">
        <v>0</v>
      </c>
      <c r="G336" s="53">
        <v>0</v>
      </c>
      <c r="H336" s="53">
        <v>0</v>
      </c>
      <c r="I336" s="53">
        <v>1649429.85</v>
      </c>
      <c r="J336" s="53">
        <v>109.96199</v>
      </c>
      <c r="K336" s="53">
        <v>0</v>
      </c>
      <c r="L336" s="53">
        <v>0</v>
      </c>
      <c r="M336" s="53">
        <v>1649429.85</v>
      </c>
      <c r="N336" s="53">
        <v>0</v>
      </c>
      <c r="O336" s="53">
        <v>1649429.85</v>
      </c>
      <c r="P336" s="53">
        <v>0</v>
      </c>
      <c r="Q336" s="53">
        <v>0</v>
      </c>
      <c r="R336" s="53">
        <v>0</v>
      </c>
      <c r="S336" s="3" t="s">
        <v>391</v>
      </c>
      <c r="T336" s="3" t="s">
        <v>31</v>
      </c>
      <c r="U336" s="3" t="s">
        <v>32</v>
      </c>
      <c r="V336" s="3" t="s">
        <v>31</v>
      </c>
      <c r="W336" s="3" t="s">
        <v>33</v>
      </c>
      <c r="X336" s="3" t="s">
        <v>34</v>
      </c>
      <c r="Y336" s="3" t="s">
        <v>35</v>
      </c>
      <c r="Z336" s="54">
        <v>44985</v>
      </c>
      <c r="AA336" s="54">
        <v>45322</v>
      </c>
      <c r="AB336" s="3" t="s">
        <v>36</v>
      </c>
      <c r="AC336" s="53">
        <v>1500000</v>
      </c>
      <c r="AD336" s="3" t="s">
        <v>32</v>
      </c>
      <c r="AE336" s="3" t="s">
        <v>37</v>
      </c>
    </row>
    <row r="337" spans="1:31" x14ac:dyDescent="0.3">
      <c r="A337" s="3" t="s">
        <v>466</v>
      </c>
      <c r="B337" s="3" t="s">
        <v>467</v>
      </c>
      <c r="C337" s="3" t="s">
        <v>1853</v>
      </c>
      <c r="D337" s="53">
        <v>2400000</v>
      </c>
      <c r="E337" s="53">
        <v>2400000</v>
      </c>
      <c r="F337" s="53">
        <v>0</v>
      </c>
      <c r="G337" s="53">
        <v>0</v>
      </c>
      <c r="H337" s="53">
        <v>0</v>
      </c>
      <c r="I337" s="53">
        <v>2399488.42</v>
      </c>
      <c r="J337" s="53">
        <v>99.978684166666667</v>
      </c>
      <c r="K337" s="53">
        <v>0</v>
      </c>
      <c r="L337" s="53">
        <v>0</v>
      </c>
      <c r="M337" s="53">
        <v>2399488.42</v>
      </c>
      <c r="N337" s="53">
        <v>0</v>
      </c>
      <c r="O337" s="53">
        <v>2399488.42</v>
      </c>
      <c r="P337" s="53">
        <v>0</v>
      </c>
      <c r="Q337" s="53">
        <v>0</v>
      </c>
      <c r="R337" s="53">
        <v>0</v>
      </c>
      <c r="S337" s="3" t="s">
        <v>391</v>
      </c>
      <c r="T337" s="3" t="s">
        <v>31</v>
      </c>
      <c r="U337" s="3" t="s">
        <v>32</v>
      </c>
      <c r="V337" s="3" t="s">
        <v>31</v>
      </c>
      <c r="W337" s="3" t="s">
        <v>33</v>
      </c>
      <c r="X337" s="3" t="s">
        <v>34</v>
      </c>
      <c r="Y337" s="3" t="s">
        <v>35</v>
      </c>
      <c r="Z337" s="54">
        <v>44985</v>
      </c>
      <c r="AA337" s="54">
        <v>45322</v>
      </c>
      <c r="AB337" s="3" t="s">
        <v>36</v>
      </c>
      <c r="AC337" s="53">
        <v>2400000</v>
      </c>
      <c r="AD337" s="3" t="s">
        <v>32</v>
      </c>
      <c r="AE337" s="3" t="s">
        <v>37</v>
      </c>
    </row>
    <row r="338" spans="1:31" x14ac:dyDescent="0.3">
      <c r="A338" s="3" t="s">
        <v>857</v>
      </c>
      <c r="B338" s="3" t="s">
        <v>858</v>
      </c>
      <c r="C338" s="3" t="s">
        <v>1858</v>
      </c>
      <c r="D338" s="53">
        <v>1750000</v>
      </c>
      <c r="E338" s="53">
        <v>1750000</v>
      </c>
      <c r="F338" s="53">
        <v>0</v>
      </c>
      <c r="G338" s="53">
        <v>0</v>
      </c>
      <c r="H338" s="53">
        <v>0</v>
      </c>
      <c r="I338" s="53">
        <v>1688638.67</v>
      </c>
      <c r="J338" s="53">
        <v>96.493638285714283</v>
      </c>
      <c r="K338" s="53">
        <v>0</v>
      </c>
      <c r="L338" s="53">
        <v>0</v>
      </c>
      <c r="M338" s="53">
        <v>1688638.67</v>
      </c>
      <c r="N338" s="53">
        <v>0</v>
      </c>
      <c r="O338" s="53">
        <v>1688638.67</v>
      </c>
      <c r="P338" s="53">
        <v>0</v>
      </c>
      <c r="Q338" s="53">
        <v>0</v>
      </c>
      <c r="R338" s="53">
        <v>0</v>
      </c>
      <c r="S338" s="3" t="s">
        <v>50</v>
      </c>
      <c r="T338" s="3" t="s">
        <v>51</v>
      </c>
      <c r="U338" s="3" t="s">
        <v>52</v>
      </c>
      <c r="V338" s="3" t="s">
        <v>51</v>
      </c>
      <c r="W338" s="3" t="s">
        <v>33</v>
      </c>
      <c r="X338" s="3" t="s">
        <v>53</v>
      </c>
      <c r="Y338" s="3" t="s">
        <v>265</v>
      </c>
      <c r="Z338" s="54">
        <v>44986</v>
      </c>
      <c r="AA338" s="54">
        <v>45382</v>
      </c>
      <c r="AB338" s="3" t="s">
        <v>36</v>
      </c>
      <c r="AC338" s="53">
        <v>1750000</v>
      </c>
      <c r="AD338" s="3" t="s">
        <v>52</v>
      </c>
      <c r="AE338" s="3" t="s">
        <v>37</v>
      </c>
    </row>
    <row r="339" spans="1:31" x14ac:dyDescent="0.3">
      <c r="A339" s="3" t="s">
        <v>658</v>
      </c>
      <c r="B339" s="3" t="s">
        <v>659</v>
      </c>
      <c r="C339" s="3" t="s">
        <v>1856</v>
      </c>
      <c r="D339" s="53">
        <v>4600000</v>
      </c>
      <c r="E339" s="53">
        <v>4600000</v>
      </c>
      <c r="F339" s="53">
        <v>0</v>
      </c>
      <c r="G339" s="53">
        <v>0</v>
      </c>
      <c r="H339" s="53">
        <v>0</v>
      </c>
      <c r="I339" s="53">
        <v>4938087.59</v>
      </c>
      <c r="J339" s="53">
        <v>107.3497302173913</v>
      </c>
      <c r="K339" s="53">
        <v>0</v>
      </c>
      <c r="L339" s="53">
        <v>0</v>
      </c>
      <c r="M339" s="53">
        <v>4938087.59</v>
      </c>
      <c r="N339" s="53">
        <v>0</v>
      </c>
      <c r="O339" s="53">
        <v>4938087.59</v>
      </c>
      <c r="P339" s="53">
        <v>0</v>
      </c>
      <c r="Q339" s="53">
        <v>0</v>
      </c>
      <c r="R339" s="53">
        <v>0</v>
      </c>
      <c r="S339" s="3" t="s">
        <v>152</v>
      </c>
      <c r="T339" s="3" t="s">
        <v>76</v>
      </c>
      <c r="U339" s="3" t="s">
        <v>77</v>
      </c>
      <c r="V339" s="3" t="s">
        <v>76</v>
      </c>
      <c r="W339" s="3" t="s">
        <v>33</v>
      </c>
      <c r="X339" s="3" t="s">
        <v>78</v>
      </c>
      <c r="Y339" s="3" t="s">
        <v>35</v>
      </c>
      <c r="Z339" s="54">
        <v>44986</v>
      </c>
      <c r="AA339" s="54">
        <v>45382</v>
      </c>
      <c r="AB339" s="3" t="s">
        <v>36</v>
      </c>
      <c r="AC339" s="53">
        <v>4600000</v>
      </c>
      <c r="AD339" s="3" t="s">
        <v>77</v>
      </c>
      <c r="AE339" s="3" t="s">
        <v>37</v>
      </c>
    </row>
    <row r="340" spans="1:31" x14ac:dyDescent="0.3">
      <c r="A340" s="3" t="s">
        <v>660</v>
      </c>
      <c r="B340" s="3" t="s">
        <v>661</v>
      </c>
      <c r="C340" s="3" t="s">
        <v>1855</v>
      </c>
      <c r="D340" s="53">
        <v>2000000</v>
      </c>
      <c r="E340" s="53">
        <v>2000000</v>
      </c>
      <c r="F340" s="53">
        <v>0</v>
      </c>
      <c r="G340" s="53">
        <v>0</v>
      </c>
      <c r="H340" s="53">
        <v>0</v>
      </c>
      <c r="I340" s="53">
        <v>1963654.13</v>
      </c>
      <c r="J340" s="53">
        <v>98.182706499999995</v>
      </c>
      <c r="K340" s="53">
        <v>0</v>
      </c>
      <c r="L340" s="53">
        <v>0</v>
      </c>
      <c r="M340" s="53">
        <v>1963654.13</v>
      </c>
      <c r="N340" s="53">
        <v>0</v>
      </c>
      <c r="O340" s="53">
        <v>1963654.13</v>
      </c>
      <c r="P340" s="53">
        <v>0</v>
      </c>
      <c r="Q340" s="53">
        <v>0</v>
      </c>
      <c r="R340" s="53">
        <v>0</v>
      </c>
      <c r="S340" s="3" t="s">
        <v>286</v>
      </c>
      <c r="T340" s="3" t="s">
        <v>57</v>
      </c>
      <c r="U340" s="3" t="s">
        <v>58</v>
      </c>
      <c r="V340" s="3" t="s">
        <v>57</v>
      </c>
      <c r="W340" s="3" t="s">
        <v>33</v>
      </c>
      <c r="X340" s="3" t="s">
        <v>59</v>
      </c>
      <c r="Y340" s="3" t="s">
        <v>35</v>
      </c>
      <c r="Z340" s="54">
        <v>44985</v>
      </c>
      <c r="AA340" s="54">
        <v>45747</v>
      </c>
      <c r="AB340" s="3" t="s">
        <v>36</v>
      </c>
      <c r="AC340" s="53">
        <v>2000000</v>
      </c>
      <c r="AD340" s="3" t="s">
        <v>58</v>
      </c>
      <c r="AE340" s="3" t="s">
        <v>37</v>
      </c>
    </row>
    <row r="341" spans="1:31" x14ac:dyDescent="0.3">
      <c r="A341" s="3" t="s">
        <v>662</v>
      </c>
      <c r="B341" s="3" t="s">
        <v>663</v>
      </c>
      <c r="C341" s="3" t="s">
        <v>1860</v>
      </c>
      <c r="D341" s="53">
        <v>4000000</v>
      </c>
      <c r="E341" s="53">
        <v>4000000</v>
      </c>
      <c r="F341" s="53">
        <v>0</v>
      </c>
      <c r="G341" s="53">
        <v>0</v>
      </c>
      <c r="H341" s="53">
        <v>0</v>
      </c>
      <c r="I341" s="53">
        <v>3999274.39</v>
      </c>
      <c r="J341" s="53">
        <v>99.981859749999998</v>
      </c>
      <c r="K341" s="53">
        <v>0</v>
      </c>
      <c r="L341" s="53">
        <v>0</v>
      </c>
      <c r="M341" s="53">
        <v>3999274.39</v>
      </c>
      <c r="N341" s="53">
        <v>0</v>
      </c>
      <c r="O341" s="53">
        <v>3999274.39</v>
      </c>
      <c r="P341" s="53">
        <v>0</v>
      </c>
      <c r="Q341" s="53">
        <v>0</v>
      </c>
      <c r="R341" s="53">
        <v>0</v>
      </c>
      <c r="S341" s="3" t="s">
        <v>129</v>
      </c>
      <c r="T341" s="3" t="s">
        <v>112</v>
      </c>
      <c r="U341" s="3" t="s">
        <v>113</v>
      </c>
      <c r="V341" s="3" t="s">
        <v>112</v>
      </c>
      <c r="W341" s="3" t="s">
        <v>33</v>
      </c>
      <c r="X341" s="3" t="s">
        <v>114</v>
      </c>
      <c r="Y341" s="3" t="s">
        <v>35</v>
      </c>
      <c r="Z341" s="54">
        <v>44989</v>
      </c>
      <c r="AA341" s="54">
        <v>45657</v>
      </c>
      <c r="AB341" s="3" t="s">
        <v>36</v>
      </c>
      <c r="AC341" s="53">
        <v>4000000</v>
      </c>
      <c r="AD341" s="3" t="s">
        <v>113</v>
      </c>
      <c r="AE341" s="3" t="s">
        <v>37</v>
      </c>
    </row>
    <row r="342" spans="1:31" x14ac:dyDescent="0.3">
      <c r="A342" s="3" t="s">
        <v>664</v>
      </c>
      <c r="B342" s="3" t="s">
        <v>665</v>
      </c>
      <c r="C342" s="3" t="s">
        <v>1854</v>
      </c>
      <c r="D342" s="53">
        <v>600000</v>
      </c>
      <c r="E342" s="53">
        <v>600000</v>
      </c>
      <c r="F342" s="53">
        <v>0</v>
      </c>
      <c r="G342" s="53">
        <v>0</v>
      </c>
      <c r="H342" s="53">
        <v>0</v>
      </c>
      <c r="I342" s="53">
        <v>576663.59</v>
      </c>
      <c r="J342" s="53">
        <v>96.110598333333328</v>
      </c>
      <c r="K342" s="53">
        <v>0</v>
      </c>
      <c r="L342" s="53">
        <v>0</v>
      </c>
      <c r="M342" s="53">
        <v>576663.59</v>
      </c>
      <c r="N342" s="53">
        <v>0</v>
      </c>
      <c r="O342" s="53">
        <v>576663.59</v>
      </c>
      <c r="P342" s="53">
        <v>0</v>
      </c>
      <c r="Q342" s="53">
        <v>0</v>
      </c>
      <c r="R342" s="53">
        <v>0</v>
      </c>
      <c r="S342" s="3" t="s">
        <v>72</v>
      </c>
      <c r="T342" s="3" t="s">
        <v>41</v>
      </c>
      <c r="U342" s="3" t="s">
        <v>42</v>
      </c>
      <c r="V342" s="3" t="s">
        <v>41</v>
      </c>
      <c r="W342" s="3" t="s">
        <v>33</v>
      </c>
      <c r="X342" s="3" t="s">
        <v>43</v>
      </c>
      <c r="Y342" s="3" t="s">
        <v>35</v>
      </c>
      <c r="Z342" s="54">
        <v>44987</v>
      </c>
      <c r="AA342" s="54">
        <v>45382</v>
      </c>
      <c r="AB342" s="3" t="s">
        <v>36</v>
      </c>
      <c r="AC342" s="53">
        <v>600000</v>
      </c>
      <c r="AD342" s="3" t="s">
        <v>42</v>
      </c>
      <c r="AE342" s="3" t="s">
        <v>37</v>
      </c>
    </row>
    <row r="343" spans="1:31" x14ac:dyDescent="0.3">
      <c r="A343" s="3" t="s">
        <v>468</v>
      </c>
      <c r="B343" s="3" t="s">
        <v>469</v>
      </c>
      <c r="C343" s="3" t="s">
        <v>1854</v>
      </c>
      <c r="D343" s="53">
        <v>4000000</v>
      </c>
      <c r="E343" s="53">
        <v>4000000</v>
      </c>
      <c r="F343" s="53">
        <v>0</v>
      </c>
      <c r="G343" s="53">
        <v>0</v>
      </c>
      <c r="H343" s="53">
        <v>0</v>
      </c>
      <c r="I343" s="53">
        <v>3992105.34</v>
      </c>
      <c r="J343" s="53">
        <v>99.802633499999999</v>
      </c>
      <c r="K343" s="53">
        <v>0</v>
      </c>
      <c r="L343" s="53">
        <v>0</v>
      </c>
      <c r="M343" s="53">
        <v>3992105.34</v>
      </c>
      <c r="N343" s="53">
        <v>0</v>
      </c>
      <c r="O343" s="53">
        <v>3992105.34</v>
      </c>
      <c r="P343" s="53">
        <v>0</v>
      </c>
      <c r="Q343" s="53">
        <v>0</v>
      </c>
      <c r="R343" s="53">
        <v>0</v>
      </c>
      <c r="S343" s="3" t="s">
        <v>72</v>
      </c>
      <c r="T343" s="3" t="s">
        <v>41</v>
      </c>
      <c r="U343" s="3" t="s">
        <v>42</v>
      </c>
      <c r="V343" s="3" t="s">
        <v>41</v>
      </c>
      <c r="W343" s="3" t="s">
        <v>33</v>
      </c>
      <c r="X343" s="3" t="s">
        <v>43</v>
      </c>
      <c r="Y343" s="3" t="s">
        <v>35</v>
      </c>
      <c r="Z343" s="54">
        <v>44987</v>
      </c>
      <c r="AA343" s="54">
        <v>45382</v>
      </c>
      <c r="AB343" s="3" t="s">
        <v>36</v>
      </c>
      <c r="AC343" s="53">
        <v>4000000</v>
      </c>
      <c r="AD343" s="3" t="s">
        <v>42</v>
      </c>
      <c r="AE343" s="3" t="s">
        <v>37</v>
      </c>
    </row>
    <row r="344" spans="1:31" x14ac:dyDescent="0.3">
      <c r="A344" s="3" t="s">
        <v>666</v>
      </c>
      <c r="B344" s="3" t="s">
        <v>667</v>
      </c>
      <c r="C344" s="3" t="s">
        <v>1859</v>
      </c>
      <c r="D344" s="53">
        <v>9900000</v>
      </c>
      <c r="E344" s="53">
        <v>9900000</v>
      </c>
      <c r="F344" s="53">
        <v>0</v>
      </c>
      <c r="G344" s="53">
        <v>0</v>
      </c>
      <c r="H344" s="53">
        <v>0</v>
      </c>
      <c r="I344" s="53">
        <v>9878330.2699999996</v>
      </c>
      <c r="J344" s="53">
        <v>99.781113838383831</v>
      </c>
      <c r="K344" s="53">
        <v>0</v>
      </c>
      <c r="L344" s="53">
        <v>0</v>
      </c>
      <c r="M344" s="53">
        <v>9878330.2699999996</v>
      </c>
      <c r="N344" s="53">
        <v>0</v>
      </c>
      <c r="O344" s="53">
        <v>9878330.2699999996</v>
      </c>
      <c r="P344" s="53">
        <v>0</v>
      </c>
      <c r="Q344" s="53">
        <v>0</v>
      </c>
      <c r="R344" s="53">
        <v>0</v>
      </c>
      <c r="S344" s="3" t="s">
        <v>161</v>
      </c>
      <c r="T344" s="3" t="s">
        <v>162</v>
      </c>
      <c r="U344" s="3" t="s">
        <v>163</v>
      </c>
      <c r="V344" s="3" t="s">
        <v>162</v>
      </c>
      <c r="W344" s="3" t="s">
        <v>33</v>
      </c>
      <c r="X344" s="3" t="s">
        <v>164</v>
      </c>
      <c r="Y344" s="3" t="s">
        <v>35</v>
      </c>
      <c r="Z344" s="54">
        <v>44986</v>
      </c>
      <c r="AA344" s="54">
        <v>45473</v>
      </c>
      <c r="AB344" s="3" t="s">
        <v>36</v>
      </c>
      <c r="AC344" s="53">
        <v>9900000</v>
      </c>
      <c r="AD344" s="3" t="s">
        <v>163</v>
      </c>
      <c r="AE344" s="3" t="s">
        <v>37</v>
      </c>
    </row>
    <row r="345" spans="1:31" x14ac:dyDescent="0.3">
      <c r="A345" s="3" t="s">
        <v>668</v>
      </c>
      <c r="B345" s="3" t="s">
        <v>669</v>
      </c>
      <c r="C345" s="3" t="s">
        <v>1857</v>
      </c>
      <c r="D345" s="53">
        <v>2200000</v>
      </c>
      <c r="E345" s="53">
        <v>2200000</v>
      </c>
      <c r="F345" s="53">
        <v>0</v>
      </c>
      <c r="G345" s="53">
        <v>0</v>
      </c>
      <c r="H345" s="53">
        <v>0</v>
      </c>
      <c r="I345" s="53">
        <v>2416684.1800000002</v>
      </c>
      <c r="J345" s="53">
        <v>109.84928090909092</v>
      </c>
      <c r="K345" s="53">
        <v>0</v>
      </c>
      <c r="L345" s="53">
        <v>0</v>
      </c>
      <c r="M345" s="53">
        <v>2416684.1800000002</v>
      </c>
      <c r="N345" s="53">
        <v>0</v>
      </c>
      <c r="O345" s="53">
        <v>2416684.1800000002</v>
      </c>
      <c r="P345" s="53">
        <v>0</v>
      </c>
      <c r="Q345" s="53">
        <v>0</v>
      </c>
      <c r="R345" s="53">
        <v>0</v>
      </c>
      <c r="S345" s="3" t="s">
        <v>208</v>
      </c>
      <c r="T345" s="3" t="s">
        <v>100</v>
      </c>
      <c r="U345" s="3" t="s">
        <v>101</v>
      </c>
      <c r="V345" s="3" t="s">
        <v>100</v>
      </c>
      <c r="W345" s="3" t="s">
        <v>33</v>
      </c>
      <c r="X345" s="3" t="s">
        <v>102</v>
      </c>
      <c r="Y345" s="3" t="s">
        <v>35</v>
      </c>
      <c r="Z345" s="54">
        <v>44991</v>
      </c>
      <c r="AA345" s="54">
        <v>45382</v>
      </c>
      <c r="AB345" s="3" t="s">
        <v>36</v>
      </c>
      <c r="AC345" s="53">
        <v>2200000</v>
      </c>
      <c r="AD345" s="3" t="s">
        <v>101</v>
      </c>
      <c r="AE345" s="3" t="s">
        <v>37</v>
      </c>
    </row>
    <row r="346" spans="1:31" x14ac:dyDescent="0.3">
      <c r="A346" s="3" t="s">
        <v>470</v>
      </c>
      <c r="B346" s="3" t="s">
        <v>471</v>
      </c>
      <c r="C346" s="3" t="s">
        <v>1857</v>
      </c>
      <c r="D346" s="53">
        <v>2000000</v>
      </c>
      <c r="E346" s="53">
        <v>2000000</v>
      </c>
      <c r="F346" s="53">
        <v>0</v>
      </c>
      <c r="G346" s="53">
        <v>0</v>
      </c>
      <c r="H346" s="53">
        <v>0</v>
      </c>
      <c r="I346" s="53">
        <v>1818499.19</v>
      </c>
      <c r="J346" s="53">
        <v>90.9249595</v>
      </c>
      <c r="K346" s="53">
        <v>0</v>
      </c>
      <c r="L346" s="53">
        <v>0</v>
      </c>
      <c r="M346" s="53">
        <v>1818499.19</v>
      </c>
      <c r="N346" s="53">
        <v>0</v>
      </c>
      <c r="O346" s="53">
        <v>1818499.19</v>
      </c>
      <c r="P346" s="53">
        <v>0</v>
      </c>
      <c r="Q346" s="53">
        <v>0</v>
      </c>
      <c r="R346" s="53">
        <v>0</v>
      </c>
      <c r="S346" s="3" t="s">
        <v>208</v>
      </c>
      <c r="T346" s="3" t="s">
        <v>100</v>
      </c>
      <c r="U346" s="3" t="s">
        <v>101</v>
      </c>
      <c r="V346" s="3" t="s">
        <v>100</v>
      </c>
      <c r="W346" s="3" t="s">
        <v>33</v>
      </c>
      <c r="X346" s="3" t="s">
        <v>102</v>
      </c>
      <c r="Y346" s="3" t="s">
        <v>35</v>
      </c>
      <c r="Z346" s="54">
        <v>44991</v>
      </c>
      <c r="AA346" s="54">
        <v>45382</v>
      </c>
      <c r="AB346" s="3" t="s">
        <v>36</v>
      </c>
      <c r="AC346" s="53">
        <v>2000000</v>
      </c>
      <c r="AD346" s="3" t="s">
        <v>101</v>
      </c>
      <c r="AE346" s="3" t="s">
        <v>37</v>
      </c>
    </row>
    <row r="347" spans="1:31" x14ac:dyDescent="0.3">
      <c r="A347" s="3" t="s">
        <v>670</v>
      </c>
      <c r="B347" s="3" t="s">
        <v>671</v>
      </c>
      <c r="C347" s="3" t="s">
        <v>1857</v>
      </c>
      <c r="D347" s="53">
        <v>2500000</v>
      </c>
      <c r="E347" s="53">
        <v>2500000</v>
      </c>
      <c r="F347" s="53">
        <v>0</v>
      </c>
      <c r="G347" s="53">
        <v>0</v>
      </c>
      <c r="H347" s="53">
        <v>0</v>
      </c>
      <c r="I347" s="53">
        <v>1340669.03</v>
      </c>
      <c r="J347" s="53">
        <v>53.626761200000004</v>
      </c>
      <c r="K347" s="53">
        <v>0</v>
      </c>
      <c r="L347" s="53">
        <v>0</v>
      </c>
      <c r="M347" s="53">
        <v>1340669.03</v>
      </c>
      <c r="N347" s="53">
        <v>0</v>
      </c>
      <c r="O347" s="53">
        <v>1340669.03</v>
      </c>
      <c r="P347" s="53">
        <v>0</v>
      </c>
      <c r="Q347" s="53">
        <v>0</v>
      </c>
      <c r="R347" s="53">
        <v>0</v>
      </c>
      <c r="S347" s="3" t="s">
        <v>208</v>
      </c>
      <c r="T347" s="3" t="s">
        <v>100</v>
      </c>
      <c r="U347" s="3" t="s">
        <v>101</v>
      </c>
      <c r="V347" s="3" t="s">
        <v>100</v>
      </c>
      <c r="W347" s="3" t="s">
        <v>33</v>
      </c>
      <c r="X347" s="3" t="s">
        <v>102</v>
      </c>
      <c r="Y347" s="3" t="s">
        <v>35</v>
      </c>
      <c r="Z347" s="54">
        <v>44991</v>
      </c>
      <c r="AA347" s="54">
        <v>45382</v>
      </c>
      <c r="AB347" s="3" t="s">
        <v>36</v>
      </c>
      <c r="AC347" s="53">
        <v>2500000</v>
      </c>
      <c r="AD347" s="3" t="s">
        <v>101</v>
      </c>
      <c r="AE347" s="3" t="s">
        <v>37</v>
      </c>
    </row>
    <row r="348" spans="1:31" x14ac:dyDescent="0.3">
      <c r="A348" s="3" t="s">
        <v>859</v>
      </c>
      <c r="B348" s="3" t="s">
        <v>860</v>
      </c>
      <c r="C348" s="3" t="s">
        <v>1853</v>
      </c>
      <c r="D348" s="53">
        <v>1700000</v>
      </c>
      <c r="E348" s="53">
        <v>1700000</v>
      </c>
      <c r="F348" s="53">
        <v>0</v>
      </c>
      <c r="G348" s="53">
        <v>0</v>
      </c>
      <c r="H348" s="53">
        <v>0</v>
      </c>
      <c r="I348" s="53">
        <v>1856794.5</v>
      </c>
      <c r="J348" s="53">
        <v>109.22320588235294</v>
      </c>
      <c r="K348" s="53">
        <v>0</v>
      </c>
      <c r="L348" s="53">
        <v>0</v>
      </c>
      <c r="M348" s="53">
        <v>1856794.5</v>
      </c>
      <c r="N348" s="53">
        <v>0</v>
      </c>
      <c r="O348" s="53">
        <v>1856794.5</v>
      </c>
      <c r="P348" s="53">
        <v>0</v>
      </c>
      <c r="Q348" s="53">
        <v>0</v>
      </c>
      <c r="R348" s="53">
        <v>0</v>
      </c>
      <c r="S348" s="3" t="s">
        <v>30</v>
      </c>
      <c r="T348" s="3" t="s">
        <v>31</v>
      </c>
      <c r="U348" s="3" t="s">
        <v>32</v>
      </c>
      <c r="V348" s="3" t="s">
        <v>31</v>
      </c>
      <c r="W348" s="3" t="s">
        <v>33</v>
      </c>
      <c r="X348" s="3" t="s">
        <v>34</v>
      </c>
      <c r="Y348" s="3" t="s">
        <v>265</v>
      </c>
      <c r="Z348" s="54">
        <v>44986</v>
      </c>
      <c r="AA348" s="54">
        <v>45443</v>
      </c>
      <c r="AB348" s="3" t="s">
        <v>36</v>
      </c>
      <c r="AC348" s="53">
        <v>1700000</v>
      </c>
      <c r="AD348" s="3" t="s">
        <v>32</v>
      </c>
      <c r="AE348" s="3" t="s">
        <v>37</v>
      </c>
    </row>
    <row r="349" spans="1:31" x14ac:dyDescent="0.3">
      <c r="A349" s="3" t="s">
        <v>672</v>
      </c>
      <c r="B349" s="3" t="s">
        <v>673</v>
      </c>
      <c r="C349" s="3" t="s">
        <v>1858</v>
      </c>
      <c r="D349" s="53">
        <v>2200000</v>
      </c>
      <c r="E349" s="53">
        <v>2200000</v>
      </c>
      <c r="F349" s="53">
        <v>0</v>
      </c>
      <c r="G349" s="53">
        <v>0</v>
      </c>
      <c r="H349" s="53">
        <v>0</v>
      </c>
      <c r="I349" s="53">
        <v>2163303.16</v>
      </c>
      <c r="J349" s="53">
        <v>98.331961818181824</v>
      </c>
      <c r="K349" s="53">
        <v>0</v>
      </c>
      <c r="L349" s="53">
        <v>0</v>
      </c>
      <c r="M349" s="53">
        <v>2163303.16</v>
      </c>
      <c r="N349" s="53">
        <v>0</v>
      </c>
      <c r="O349" s="53">
        <v>2163303.16</v>
      </c>
      <c r="P349" s="53">
        <v>0</v>
      </c>
      <c r="Q349" s="53">
        <v>0</v>
      </c>
      <c r="R349" s="53">
        <v>0</v>
      </c>
      <c r="S349" s="3" t="s">
        <v>50</v>
      </c>
      <c r="T349" s="3" t="s">
        <v>51</v>
      </c>
      <c r="U349" s="3" t="s">
        <v>52</v>
      </c>
      <c r="V349" s="3" t="s">
        <v>51</v>
      </c>
      <c r="W349" s="3" t="s">
        <v>33</v>
      </c>
      <c r="X349" s="3" t="s">
        <v>53</v>
      </c>
      <c r="Y349" s="3" t="s">
        <v>35</v>
      </c>
      <c r="Z349" s="54">
        <v>44988</v>
      </c>
      <c r="AA349" s="54">
        <v>45930</v>
      </c>
      <c r="AB349" s="3" t="s">
        <v>36</v>
      </c>
      <c r="AC349" s="53">
        <v>2200000</v>
      </c>
      <c r="AD349" s="3" t="s">
        <v>52</v>
      </c>
      <c r="AE349" s="3" t="s">
        <v>37</v>
      </c>
    </row>
    <row r="350" spans="1:31" x14ac:dyDescent="0.3">
      <c r="A350" s="3" t="s">
        <v>861</v>
      </c>
      <c r="B350" s="3" t="s">
        <v>862</v>
      </c>
      <c r="C350" s="3" t="s">
        <v>1856</v>
      </c>
      <c r="D350" s="53">
        <v>1800000</v>
      </c>
      <c r="E350" s="53">
        <v>1800000</v>
      </c>
      <c r="F350" s="53">
        <v>0</v>
      </c>
      <c r="G350" s="53">
        <v>0</v>
      </c>
      <c r="H350" s="53">
        <v>0</v>
      </c>
      <c r="I350" s="53">
        <v>1790490.97</v>
      </c>
      <c r="J350" s="53">
        <v>99.471720555555549</v>
      </c>
      <c r="K350" s="53">
        <v>0</v>
      </c>
      <c r="L350" s="53">
        <v>0</v>
      </c>
      <c r="M350" s="53">
        <v>1790490.97</v>
      </c>
      <c r="N350" s="53">
        <v>0</v>
      </c>
      <c r="O350" s="53">
        <v>1790490.97</v>
      </c>
      <c r="P350" s="53">
        <v>0</v>
      </c>
      <c r="Q350" s="53">
        <v>0</v>
      </c>
      <c r="R350" s="53">
        <v>0</v>
      </c>
      <c r="S350" s="3" t="s">
        <v>152</v>
      </c>
      <c r="T350" s="3" t="s">
        <v>76</v>
      </c>
      <c r="U350" s="3" t="s">
        <v>77</v>
      </c>
      <c r="V350" s="3" t="s">
        <v>76</v>
      </c>
      <c r="W350" s="3" t="s">
        <v>33</v>
      </c>
      <c r="X350" s="3" t="s">
        <v>78</v>
      </c>
      <c r="Y350" s="3" t="s">
        <v>35</v>
      </c>
      <c r="Z350" s="54">
        <v>44987</v>
      </c>
      <c r="AA350" s="54">
        <v>45291</v>
      </c>
      <c r="AB350" s="3" t="s">
        <v>36</v>
      </c>
      <c r="AC350" s="53">
        <v>1800000</v>
      </c>
      <c r="AD350" s="3" t="s">
        <v>77</v>
      </c>
      <c r="AE350" s="3" t="s">
        <v>37</v>
      </c>
    </row>
    <row r="351" spans="1:31" x14ac:dyDescent="0.3">
      <c r="A351" s="3" t="s">
        <v>674</v>
      </c>
      <c r="B351" s="3" t="s">
        <v>675</v>
      </c>
      <c r="C351" s="3" t="s">
        <v>1856</v>
      </c>
      <c r="D351" s="53">
        <v>1400000</v>
      </c>
      <c r="E351" s="53">
        <v>1400000</v>
      </c>
      <c r="F351" s="53">
        <v>0</v>
      </c>
      <c r="G351" s="53">
        <v>0</v>
      </c>
      <c r="H351" s="53">
        <v>0</v>
      </c>
      <c r="I351" s="53">
        <v>1365954.33</v>
      </c>
      <c r="J351" s="53">
        <v>97.568166428571431</v>
      </c>
      <c r="K351" s="53">
        <v>0</v>
      </c>
      <c r="L351" s="53">
        <v>0</v>
      </c>
      <c r="M351" s="53">
        <v>1365954.33</v>
      </c>
      <c r="N351" s="53">
        <v>0</v>
      </c>
      <c r="O351" s="53">
        <v>1365954.33</v>
      </c>
      <c r="P351" s="53">
        <v>0</v>
      </c>
      <c r="Q351" s="53">
        <v>0</v>
      </c>
      <c r="R351" s="53">
        <v>0</v>
      </c>
      <c r="S351" s="3" t="s">
        <v>152</v>
      </c>
      <c r="T351" s="3" t="s">
        <v>76</v>
      </c>
      <c r="U351" s="3" t="s">
        <v>77</v>
      </c>
      <c r="V351" s="3" t="s">
        <v>76</v>
      </c>
      <c r="W351" s="3" t="s">
        <v>33</v>
      </c>
      <c r="X351" s="3" t="s">
        <v>78</v>
      </c>
      <c r="Y351" s="3" t="s">
        <v>35</v>
      </c>
      <c r="Z351" s="54">
        <v>44987</v>
      </c>
      <c r="AA351" s="54">
        <v>45291</v>
      </c>
      <c r="AB351" s="3" t="s">
        <v>36</v>
      </c>
      <c r="AC351" s="53">
        <v>1400000</v>
      </c>
      <c r="AD351" s="3" t="s">
        <v>77</v>
      </c>
      <c r="AE351" s="3" t="s">
        <v>37</v>
      </c>
    </row>
    <row r="352" spans="1:31" x14ac:dyDescent="0.3">
      <c r="A352" s="3" t="s">
        <v>676</v>
      </c>
      <c r="B352" s="3" t="s">
        <v>677</v>
      </c>
      <c r="C352" s="3" t="s">
        <v>1856</v>
      </c>
      <c r="D352" s="53">
        <v>1200000</v>
      </c>
      <c r="E352" s="53">
        <v>1200000</v>
      </c>
      <c r="F352" s="53">
        <v>0</v>
      </c>
      <c r="G352" s="53">
        <v>0</v>
      </c>
      <c r="H352" s="53">
        <v>0</v>
      </c>
      <c r="I352" s="53">
        <v>1144074.43</v>
      </c>
      <c r="J352" s="53">
        <v>95.339535833333329</v>
      </c>
      <c r="K352" s="53">
        <v>0</v>
      </c>
      <c r="L352" s="53">
        <v>0</v>
      </c>
      <c r="M352" s="53">
        <v>1144074.43</v>
      </c>
      <c r="N352" s="53">
        <v>0</v>
      </c>
      <c r="O352" s="53">
        <v>1144074.43</v>
      </c>
      <c r="P352" s="53">
        <v>0</v>
      </c>
      <c r="Q352" s="53">
        <v>0</v>
      </c>
      <c r="R352" s="53">
        <v>0</v>
      </c>
      <c r="S352" s="3" t="s">
        <v>152</v>
      </c>
      <c r="T352" s="3" t="s">
        <v>76</v>
      </c>
      <c r="U352" s="3" t="s">
        <v>77</v>
      </c>
      <c r="V352" s="3" t="s">
        <v>76</v>
      </c>
      <c r="W352" s="3" t="s">
        <v>33</v>
      </c>
      <c r="X352" s="3" t="s">
        <v>78</v>
      </c>
      <c r="Y352" s="3" t="s">
        <v>35</v>
      </c>
      <c r="Z352" s="54">
        <v>44987</v>
      </c>
      <c r="AA352" s="54">
        <v>45291</v>
      </c>
      <c r="AB352" s="3" t="s">
        <v>36</v>
      </c>
      <c r="AC352" s="53">
        <v>1200000</v>
      </c>
      <c r="AD352" s="3" t="s">
        <v>77</v>
      </c>
      <c r="AE352" s="3" t="s">
        <v>37</v>
      </c>
    </row>
    <row r="353" spans="1:31" x14ac:dyDescent="0.3">
      <c r="A353" s="3" t="s">
        <v>472</v>
      </c>
      <c r="B353" s="3" t="s">
        <v>473</v>
      </c>
      <c r="C353" s="3" t="s">
        <v>1853</v>
      </c>
      <c r="D353" s="53">
        <v>1000000</v>
      </c>
      <c r="E353" s="53">
        <v>1000000</v>
      </c>
      <c r="F353" s="53">
        <v>0</v>
      </c>
      <c r="G353" s="53">
        <v>0</v>
      </c>
      <c r="H353" s="53">
        <v>0</v>
      </c>
      <c r="I353" s="53">
        <v>988925.88</v>
      </c>
      <c r="J353" s="53">
        <v>98.892588000000003</v>
      </c>
      <c r="K353" s="53">
        <v>0</v>
      </c>
      <c r="L353" s="53">
        <v>0</v>
      </c>
      <c r="M353" s="53">
        <v>988925.88</v>
      </c>
      <c r="N353" s="53">
        <v>0</v>
      </c>
      <c r="O353" s="53">
        <v>988925.88</v>
      </c>
      <c r="P353" s="53">
        <v>0</v>
      </c>
      <c r="Q353" s="53">
        <v>0</v>
      </c>
      <c r="R353" s="53">
        <v>0</v>
      </c>
      <c r="S353" s="3" t="s">
        <v>391</v>
      </c>
      <c r="T353" s="3" t="s">
        <v>31</v>
      </c>
      <c r="U353" s="3" t="s">
        <v>32</v>
      </c>
      <c r="V353" s="3" t="s">
        <v>31</v>
      </c>
      <c r="W353" s="3" t="s">
        <v>33</v>
      </c>
      <c r="X353" s="3" t="s">
        <v>34</v>
      </c>
      <c r="Y353" s="3" t="s">
        <v>35</v>
      </c>
      <c r="Z353" s="54">
        <v>44986</v>
      </c>
      <c r="AA353" s="54">
        <v>45322</v>
      </c>
      <c r="AB353" s="3" t="s">
        <v>36</v>
      </c>
      <c r="AC353" s="53">
        <v>1000000</v>
      </c>
      <c r="AD353" s="3" t="s">
        <v>32</v>
      </c>
      <c r="AE353" s="3" t="s">
        <v>37</v>
      </c>
    </row>
    <row r="354" spans="1:31" x14ac:dyDescent="0.3">
      <c r="A354" s="3" t="s">
        <v>863</v>
      </c>
      <c r="B354" s="3" t="s">
        <v>864</v>
      </c>
      <c r="C354" s="3" t="s">
        <v>1853</v>
      </c>
      <c r="D354" s="53">
        <v>1100000</v>
      </c>
      <c r="E354" s="53">
        <v>1100000</v>
      </c>
      <c r="F354" s="53">
        <v>0</v>
      </c>
      <c r="G354" s="53">
        <v>0</v>
      </c>
      <c r="H354" s="53">
        <v>0</v>
      </c>
      <c r="I354" s="53">
        <v>1099649.9099999999</v>
      </c>
      <c r="J354" s="53">
        <v>99.96817363636363</v>
      </c>
      <c r="K354" s="53">
        <v>0</v>
      </c>
      <c r="L354" s="53">
        <v>0</v>
      </c>
      <c r="M354" s="53">
        <v>1099649.9099999999</v>
      </c>
      <c r="N354" s="53">
        <v>0</v>
      </c>
      <c r="O354" s="53">
        <v>1099649.9099999999</v>
      </c>
      <c r="P354" s="53">
        <v>0</v>
      </c>
      <c r="Q354" s="53">
        <v>0</v>
      </c>
      <c r="R354" s="53">
        <v>0</v>
      </c>
      <c r="S354" s="3" t="s">
        <v>391</v>
      </c>
      <c r="T354" s="3" t="s">
        <v>31</v>
      </c>
      <c r="U354" s="3" t="s">
        <v>32</v>
      </c>
      <c r="V354" s="3" t="s">
        <v>31</v>
      </c>
      <c r="W354" s="3" t="s">
        <v>33</v>
      </c>
      <c r="X354" s="3" t="s">
        <v>34</v>
      </c>
      <c r="Y354" s="3" t="s">
        <v>35</v>
      </c>
      <c r="Z354" s="54">
        <v>44986</v>
      </c>
      <c r="AA354" s="54">
        <v>45322</v>
      </c>
      <c r="AB354" s="3" t="s">
        <v>36</v>
      </c>
      <c r="AC354" s="53">
        <v>1100000</v>
      </c>
      <c r="AD354" s="3" t="s">
        <v>32</v>
      </c>
      <c r="AE354" s="3" t="s">
        <v>37</v>
      </c>
    </row>
    <row r="355" spans="1:31" x14ac:dyDescent="0.3">
      <c r="A355" s="3" t="s">
        <v>474</v>
      </c>
      <c r="B355" s="3" t="s">
        <v>475</v>
      </c>
      <c r="C355" s="3" t="s">
        <v>1859</v>
      </c>
      <c r="D355" s="53">
        <v>1100000</v>
      </c>
      <c r="E355" s="53">
        <v>1100000</v>
      </c>
      <c r="F355" s="53">
        <v>0</v>
      </c>
      <c r="G355" s="53">
        <v>0</v>
      </c>
      <c r="H355" s="53">
        <v>0</v>
      </c>
      <c r="I355" s="53">
        <v>1105546.5</v>
      </c>
      <c r="J355" s="53">
        <v>100.50422727272728</v>
      </c>
      <c r="K355" s="53">
        <v>0</v>
      </c>
      <c r="L355" s="53">
        <v>0</v>
      </c>
      <c r="M355" s="53">
        <v>1105546.5</v>
      </c>
      <c r="N355" s="53">
        <v>0</v>
      </c>
      <c r="O355" s="53">
        <v>1105546.5</v>
      </c>
      <c r="P355" s="53">
        <v>0</v>
      </c>
      <c r="Q355" s="53">
        <v>0</v>
      </c>
      <c r="R355" s="53">
        <v>0</v>
      </c>
      <c r="S355" s="3" t="s">
        <v>231</v>
      </c>
      <c r="T355" s="3" t="s">
        <v>162</v>
      </c>
      <c r="U355" s="3" t="s">
        <v>163</v>
      </c>
      <c r="V355" s="3" t="s">
        <v>162</v>
      </c>
      <c r="W355" s="3" t="s">
        <v>33</v>
      </c>
      <c r="X355" s="3" t="s">
        <v>164</v>
      </c>
      <c r="Y355" s="3" t="s">
        <v>35</v>
      </c>
      <c r="Z355" s="54">
        <v>44987</v>
      </c>
      <c r="AA355" s="54">
        <v>45473</v>
      </c>
      <c r="AB355" s="3" t="s">
        <v>36</v>
      </c>
      <c r="AC355" s="53">
        <v>1100000</v>
      </c>
      <c r="AD355" s="3" t="s">
        <v>163</v>
      </c>
      <c r="AE355" s="3" t="s">
        <v>37</v>
      </c>
    </row>
    <row r="356" spans="1:31" x14ac:dyDescent="0.3">
      <c r="A356" s="3" t="s">
        <v>476</v>
      </c>
      <c r="B356" s="3" t="s">
        <v>477</v>
      </c>
      <c r="C356" s="3" t="s">
        <v>1859</v>
      </c>
      <c r="D356" s="53">
        <v>1100000</v>
      </c>
      <c r="E356" s="53">
        <v>1100000</v>
      </c>
      <c r="F356" s="53">
        <v>0</v>
      </c>
      <c r="G356" s="53">
        <v>0</v>
      </c>
      <c r="H356" s="53">
        <v>0</v>
      </c>
      <c r="I356" s="53">
        <v>1139819.7</v>
      </c>
      <c r="J356" s="53">
        <v>103.61997272727272</v>
      </c>
      <c r="K356" s="53">
        <v>0</v>
      </c>
      <c r="L356" s="53">
        <v>0</v>
      </c>
      <c r="M356" s="53">
        <v>1139819.7</v>
      </c>
      <c r="N356" s="53">
        <v>0</v>
      </c>
      <c r="O356" s="53">
        <v>1139819.7</v>
      </c>
      <c r="P356" s="53">
        <v>0</v>
      </c>
      <c r="Q356" s="53">
        <v>0</v>
      </c>
      <c r="R356" s="53">
        <v>0</v>
      </c>
      <c r="S356" s="3" t="s">
        <v>231</v>
      </c>
      <c r="T356" s="3" t="s">
        <v>162</v>
      </c>
      <c r="U356" s="3" t="s">
        <v>163</v>
      </c>
      <c r="V356" s="3" t="s">
        <v>162</v>
      </c>
      <c r="W356" s="3" t="s">
        <v>33</v>
      </c>
      <c r="X356" s="3" t="s">
        <v>164</v>
      </c>
      <c r="Y356" s="3" t="s">
        <v>35</v>
      </c>
      <c r="Z356" s="54">
        <v>44987</v>
      </c>
      <c r="AA356" s="54">
        <v>45473</v>
      </c>
      <c r="AB356" s="3" t="s">
        <v>36</v>
      </c>
      <c r="AC356" s="53">
        <v>1100000</v>
      </c>
      <c r="AD356" s="3" t="s">
        <v>163</v>
      </c>
      <c r="AE356" s="3" t="s">
        <v>37</v>
      </c>
    </row>
    <row r="357" spans="1:31" x14ac:dyDescent="0.3">
      <c r="A357" s="3" t="s">
        <v>478</v>
      </c>
      <c r="B357" s="3" t="s">
        <v>479</v>
      </c>
      <c r="C357" s="3" t="s">
        <v>1859</v>
      </c>
      <c r="D357" s="53">
        <v>1100000</v>
      </c>
      <c r="E357" s="53">
        <v>1100000</v>
      </c>
      <c r="F357" s="53">
        <v>0</v>
      </c>
      <c r="G357" s="53">
        <v>0</v>
      </c>
      <c r="H357" s="53">
        <v>0</v>
      </c>
      <c r="I357" s="53">
        <v>449812.83</v>
      </c>
      <c r="J357" s="53">
        <v>40.892075454545456</v>
      </c>
      <c r="K357" s="53">
        <v>0</v>
      </c>
      <c r="L357" s="53">
        <v>0</v>
      </c>
      <c r="M357" s="53">
        <v>449812.83</v>
      </c>
      <c r="N357" s="53">
        <v>0</v>
      </c>
      <c r="O357" s="53">
        <v>449812.83</v>
      </c>
      <c r="P357" s="53">
        <v>0</v>
      </c>
      <c r="Q357" s="53">
        <v>0</v>
      </c>
      <c r="R357" s="53">
        <v>0</v>
      </c>
      <c r="S357" s="3" t="s">
        <v>231</v>
      </c>
      <c r="T357" s="3" t="s">
        <v>162</v>
      </c>
      <c r="U357" s="3" t="s">
        <v>163</v>
      </c>
      <c r="V357" s="3" t="s">
        <v>162</v>
      </c>
      <c r="W357" s="3" t="s">
        <v>33</v>
      </c>
      <c r="X357" s="3" t="s">
        <v>164</v>
      </c>
      <c r="Y357" s="3" t="s">
        <v>35</v>
      </c>
      <c r="Z357" s="54">
        <v>44987</v>
      </c>
      <c r="AA357" s="54">
        <v>45473</v>
      </c>
      <c r="AB357" s="3" t="s">
        <v>36</v>
      </c>
      <c r="AC357" s="53">
        <v>1100000</v>
      </c>
      <c r="AD357" s="3" t="s">
        <v>163</v>
      </c>
      <c r="AE357" s="3" t="s">
        <v>37</v>
      </c>
    </row>
    <row r="358" spans="1:31" x14ac:dyDescent="0.3">
      <c r="A358" s="3" t="s">
        <v>480</v>
      </c>
      <c r="B358" s="3" t="s">
        <v>481</v>
      </c>
      <c r="C358" s="3" t="s">
        <v>1860</v>
      </c>
      <c r="D358" s="53">
        <v>2200000</v>
      </c>
      <c r="E358" s="53">
        <v>2200000</v>
      </c>
      <c r="F358" s="53">
        <v>0</v>
      </c>
      <c r="G358" s="53">
        <v>0</v>
      </c>
      <c r="H358" s="53">
        <v>0</v>
      </c>
      <c r="I358" s="53">
        <v>2180799.17</v>
      </c>
      <c r="J358" s="53">
        <v>99.127234999999999</v>
      </c>
      <c r="K358" s="53">
        <v>0</v>
      </c>
      <c r="L358" s="53">
        <v>0</v>
      </c>
      <c r="M358" s="53">
        <v>2180799.17</v>
      </c>
      <c r="N358" s="53">
        <v>0</v>
      </c>
      <c r="O358" s="53">
        <v>2180799.17</v>
      </c>
      <c r="P358" s="53">
        <v>0</v>
      </c>
      <c r="Q358" s="53">
        <v>0</v>
      </c>
      <c r="R358" s="53">
        <v>0</v>
      </c>
      <c r="S358" s="3" t="s">
        <v>129</v>
      </c>
      <c r="T358" s="3" t="s">
        <v>112</v>
      </c>
      <c r="U358" s="3" t="s">
        <v>113</v>
      </c>
      <c r="V358" s="3" t="s">
        <v>112</v>
      </c>
      <c r="W358" s="3" t="s">
        <v>33</v>
      </c>
      <c r="X358" s="3" t="s">
        <v>114</v>
      </c>
      <c r="Y358" s="3" t="s">
        <v>35</v>
      </c>
      <c r="Z358" s="54">
        <v>44989</v>
      </c>
      <c r="AA358" s="54">
        <v>45657</v>
      </c>
      <c r="AB358" s="3" t="s">
        <v>36</v>
      </c>
      <c r="AC358" s="53">
        <v>2200000</v>
      </c>
      <c r="AD358" s="3" t="s">
        <v>113</v>
      </c>
      <c r="AE358" s="3" t="s">
        <v>37</v>
      </c>
    </row>
    <row r="359" spans="1:31" x14ac:dyDescent="0.3">
      <c r="A359" s="3" t="s">
        <v>482</v>
      </c>
      <c r="B359" s="3" t="s">
        <v>483</v>
      </c>
      <c r="C359" s="3" t="s">
        <v>1860</v>
      </c>
      <c r="D359" s="53">
        <v>1600000</v>
      </c>
      <c r="E359" s="53">
        <v>1600000</v>
      </c>
      <c r="F359" s="53">
        <v>0</v>
      </c>
      <c r="G359" s="53">
        <v>0</v>
      </c>
      <c r="H359" s="53">
        <v>0</v>
      </c>
      <c r="I359" s="53">
        <v>1393871.17</v>
      </c>
      <c r="J359" s="53">
        <v>87.116948124999993</v>
      </c>
      <c r="K359" s="53">
        <v>0</v>
      </c>
      <c r="L359" s="53">
        <v>0</v>
      </c>
      <c r="M359" s="53">
        <v>1393871.17</v>
      </c>
      <c r="N359" s="53">
        <v>0</v>
      </c>
      <c r="O359" s="53">
        <v>1393871.17</v>
      </c>
      <c r="P359" s="53">
        <v>0</v>
      </c>
      <c r="Q359" s="53">
        <v>0</v>
      </c>
      <c r="R359" s="53">
        <v>0</v>
      </c>
      <c r="S359" s="3" t="s">
        <v>129</v>
      </c>
      <c r="T359" s="3" t="s">
        <v>112</v>
      </c>
      <c r="U359" s="3" t="s">
        <v>113</v>
      </c>
      <c r="V359" s="3" t="s">
        <v>112</v>
      </c>
      <c r="W359" s="3" t="s">
        <v>33</v>
      </c>
      <c r="X359" s="3" t="s">
        <v>114</v>
      </c>
      <c r="Y359" s="3" t="s">
        <v>35</v>
      </c>
      <c r="Z359" s="54">
        <v>44989</v>
      </c>
      <c r="AA359" s="54">
        <v>45657</v>
      </c>
      <c r="AB359" s="3" t="s">
        <v>36</v>
      </c>
      <c r="AC359" s="53">
        <v>1600000</v>
      </c>
      <c r="AD359" s="3" t="s">
        <v>113</v>
      </c>
      <c r="AE359" s="3" t="s">
        <v>2231</v>
      </c>
    </row>
    <row r="360" spans="1:31" x14ac:dyDescent="0.3">
      <c r="A360" s="3" t="s">
        <v>484</v>
      </c>
      <c r="B360" s="3" t="s">
        <v>485</v>
      </c>
      <c r="C360" s="3" t="s">
        <v>1860</v>
      </c>
      <c r="D360" s="53">
        <v>1600000</v>
      </c>
      <c r="E360" s="53">
        <v>1600000</v>
      </c>
      <c r="F360" s="53">
        <v>0</v>
      </c>
      <c r="G360" s="53">
        <v>0</v>
      </c>
      <c r="H360" s="53">
        <v>0</v>
      </c>
      <c r="I360" s="53">
        <v>1718743.11</v>
      </c>
      <c r="J360" s="53">
        <v>107.42144437500001</v>
      </c>
      <c r="K360" s="53">
        <v>0</v>
      </c>
      <c r="L360" s="53">
        <v>0</v>
      </c>
      <c r="M360" s="53">
        <v>1718743.11</v>
      </c>
      <c r="N360" s="53">
        <v>0</v>
      </c>
      <c r="O360" s="53">
        <v>1718743.11</v>
      </c>
      <c r="P360" s="53">
        <v>0</v>
      </c>
      <c r="Q360" s="53">
        <v>0</v>
      </c>
      <c r="R360" s="53">
        <v>0</v>
      </c>
      <c r="S360" s="3" t="s">
        <v>129</v>
      </c>
      <c r="T360" s="3" t="s">
        <v>112</v>
      </c>
      <c r="U360" s="3" t="s">
        <v>113</v>
      </c>
      <c r="V360" s="3" t="s">
        <v>112</v>
      </c>
      <c r="W360" s="3" t="s">
        <v>33</v>
      </c>
      <c r="X360" s="3" t="s">
        <v>114</v>
      </c>
      <c r="Y360" s="3" t="s">
        <v>35</v>
      </c>
      <c r="Z360" s="54">
        <v>44989</v>
      </c>
      <c r="AA360" s="54">
        <v>45657</v>
      </c>
      <c r="AB360" s="3" t="s">
        <v>36</v>
      </c>
      <c r="AC360" s="53">
        <v>1600000</v>
      </c>
      <c r="AD360" s="3" t="s">
        <v>113</v>
      </c>
      <c r="AE360" s="3" t="s">
        <v>37</v>
      </c>
    </row>
    <row r="361" spans="1:31" x14ac:dyDescent="0.3">
      <c r="A361" s="3" t="s">
        <v>486</v>
      </c>
      <c r="B361" s="3" t="s">
        <v>487</v>
      </c>
      <c r="C361" s="3" t="s">
        <v>1860</v>
      </c>
      <c r="D361" s="53">
        <v>1200000</v>
      </c>
      <c r="E361" s="53">
        <v>1200000</v>
      </c>
      <c r="F361" s="53">
        <v>0</v>
      </c>
      <c r="G361" s="53">
        <v>0</v>
      </c>
      <c r="H361" s="53">
        <v>0</v>
      </c>
      <c r="I361" s="53">
        <v>1266736.52</v>
      </c>
      <c r="J361" s="53">
        <v>105.56137666666667</v>
      </c>
      <c r="K361" s="53">
        <v>0</v>
      </c>
      <c r="L361" s="53">
        <v>0</v>
      </c>
      <c r="M361" s="53">
        <v>1266736.52</v>
      </c>
      <c r="N361" s="53">
        <v>0</v>
      </c>
      <c r="O361" s="53">
        <v>1266736.52</v>
      </c>
      <c r="P361" s="53">
        <v>0</v>
      </c>
      <c r="Q361" s="53">
        <v>0</v>
      </c>
      <c r="R361" s="53">
        <v>0</v>
      </c>
      <c r="S361" s="3" t="s">
        <v>129</v>
      </c>
      <c r="T361" s="3" t="s">
        <v>112</v>
      </c>
      <c r="U361" s="3" t="s">
        <v>113</v>
      </c>
      <c r="V361" s="3" t="s">
        <v>112</v>
      </c>
      <c r="W361" s="3" t="s">
        <v>33</v>
      </c>
      <c r="X361" s="3" t="s">
        <v>114</v>
      </c>
      <c r="Y361" s="3" t="s">
        <v>35</v>
      </c>
      <c r="Z361" s="54">
        <v>44989</v>
      </c>
      <c r="AA361" s="54">
        <v>45657</v>
      </c>
      <c r="AB361" s="3" t="s">
        <v>36</v>
      </c>
      <c r="AC361" s="53">
        <v>1200000</v>
      </c>
      <c r="AD361" s="3" t="s">
        <v>113</v>
      </c>
      <c r="AE361" s="3" t="s">
        <v>37</v>
      </c>
    </row>
    <row r="362" spans="1:31" x14ac:dyDescent="0.3">
      <c r="A362" s="3" t="s">
        <v>488</v>
      </c>
      <c r="B362" s="3" t="s">
        <v>489</v>
      </c>
      <c r="C362" s="3" t="s">
        <v>1860</v>
      </c>
      <c r="D362" s="53">
        <v>1250000</v>
      </c>
      <c r="E362" s="53">
        <v>1250000</v>
      </c>
      <c r="F362" s="53">
        <v>0</v>
      </c>
      <c r="G362" s="53">
        <v>0</v>
      </c>
      <c r="H362" s="53">
        <v>0</v>
      </c>
      <c r="I362" s="53">
        <v>1239797.2</v>
      </c>
      <c r="J362" s="53">
        <v>99.183775999999995</v>
      </c>
      <c r="K362" s="53">
        <v>0</v>
      </c>
      <c r="L362" s="53">
        <v>0</v>
      </c>
      <c r="M362" s="53">
        <v>1239797.2</v>
      </c>
      <c r="N362" s="53">
        <v>0</v>
      </c>
      <c r="O362" s="53">
        <v>1239797.2</v>
      </c>
      <c r="P362" s="53">
        <v>0</v>
      </c>
      <c r="Q362" s="53">
        <v>0</v>
      </c>
      <c r="R362" s="53">
        <v>0</v>
      </c>
      <c r="S362" s="3" t="s">
        <v>129</v>
      </c>
      <c r="T362" s="3" t="s">
        <v>112</v>
      </c>
      <c r="U362" s="3" t="s">
        <v>113</v>
      </c>
      <c r="V362" s="3" t="s">
        <v>112</v>
      </c>
      <c r="W362" s="3" t="s">
        <v>33</v>
      </c>
      <c r="X362" s="3" t="s">
        <v>114</v>
      </c>
      <c r="Y362" s="3" t="s">
        <v>35</v>
      </c>
      <c r="Z362" s="54">
        <v>44989</v>
      </c>
      <c r="AA362" s="54">
        <v>45657</v>
      </c>
      <c r="AB362" s="3" t="s">
        <v>36</v>
      </c>
      <c r="AC362" s="53">
        <v>1250000</v>
      </c>
      <c r="AD362" s="3" t="s">
        <v>113</v>
      </c>
      <c r="AE362" s="3" t="s">
        <v>37</v>
      </c>
    </row>
    <row r="363" spans="1:31" x14ac:dyDescent="0.3">
      <c r="A363" s="3" t="s">
        <v>490</v>
      </c>
      <c r="B363" s="3" t="s">
        <v>491</v>
      </c>
      <c r="C363" s="3" t="s">
        <v>1855</v>
      </c>
      <c r="D363" s="53">
        <v>5000000</v>
      </c>
      <c r="E363" s="53">
        <v>5000000</v>
      </c>
      <c r="F363" s="53">
        <v>0</v>
      </c>
      <c r="G363" s="53">
        <v>0</v>
      </c>
      <c r="H363" s="53">
        <v>0</v>
      </c>
      <c r="I363" s="53">
        <v>4864226.13</v>
      </c>
      <c r="J363" s="53">
        <v>97.284522600000003</v>
      </c>
      <c r="K363" s="53">
        <v>0</v>
      </c>
      <c r="L363" s="53">
        <v>0</v>
      </c>
      <c r="M363" s="53">
        <v>4864226.13</v>
      </c>
      <c r="N363" s="53">
        <v>0</v>
      </c>
      <c r="O363" s="53">
        <v>4864226.13</v>
      </c>
      <c r="P363" s="53">
        <v>0</v>
      </c>
      <c r="Q363" s="53">
        <v>0</v>
      </c>
      <c r="R363" s="53">
        <v>0</v>
      </c>
      <c r="S363" s="3" t="s">
        <v>56</v>
      </c>
      <c r="T363" s="3" t="s">
        <v>57</v>
      </c>
      <c r="U363" s="3" t="s">
        <v>58</v>
      </c>
      <c r="V363" s="3" t="s">
        <v>57</v>
      </c>
      <c r="W363" s="3" t="s">
        <v>33</v>
      </c>
      <c r="X363" s="3" t="s">
        <v>59</v>
      </c>
      <c r="Y363" s="3" t="s">
        <v>35</v>
      </c>
      <c r="Z363" s="54">
        <v>44988</v>
      </c>
      <c r="AA363" s="54">
        <v>45777</v>
      </c>
      <c r="AB363" s="3" t="s">
        <v>36</v>
      </c>
      <c r="AC363" s="53">
        <v>5000000</v>
      </c>
      <c r="AD363" s="3" t="s">
        <v>58</v>
      </c>
      <c r="AE363" s="3" t="s">
        <v>37</v>
      </c>
    </row>
    <row r="364" spans="1:31" x14ac:dyDescent="0.3">
      <c r="A364" s="3" t="s">
        <v>865</v>
      </c>
      <c r="B364" s="3" t="s">
        <v>866</v>
      </c>
      <c r="C364" s="3" t="s">
        <v>1856</v>
      </c>
      <c r="D364" s="53">
        <v>2700000</v>
      </c>
      <c r="E364" s="53">
        <v>2700000</v>
      </c>
      <c r="F364" s="53">
        <v>0</v>
      </c>
      <c r="G364" s="53">
        <v>0</v>
      </c>
      <c r="H364" s="53">
        <v>0</v>
      </c>
      <c r="I364" s="53">
        <v>2489807.59</v>
      </c>
      <c r="J364" s="53">
        <v>92.215095925925922</v>
      </c>
      <c r="K364" s="53">
        <v>0</v>
      </c>
      <c r="L364" s="53">
        <v>0</v>
      </c>
      <c r="M364" s="53">
        <v>2489807.59</v>
      </c>
      <c r="N364" s="53">
        <v>0</v>
      </c>
      <c r="O364" s="53">
        <v>2489807.59</v>
      </c>
      <c r="P364" s="53">
        <v>0</v>
      </c>
      <c r="Q364" s="53">
        <v>0</v>
      </c>
      <c r="R364" s="53">
        <v>0</v>
      </c>
      <c r="S364" s="3" t="s">
        <v>152</v>
      </c>
      <c r="T364" s="3" t="s">
        <v>76</v>
      </c>
      <c r="U364" s="3" t="s">
        <v>77</v>
      </c>
      <c r="V364" s="3" t="s">
        <v>76</v>
      </c>
      <c r="W364" s="3" t="s">
        <v>33</v>
      </c>
      <c r="X364" s="3" t="s">
        <v>78</v>
      </c>
      <c r="Y364" s="3" t="s">
        <v>35</v>
      </c>
      <c r="Z364" s="54">
        <v>44987</v>
      </c>
      <c r="AA364" s="54">
        <v>45382</v>
      </c>
      <c r="AB364" s="3" t="s">
        <v>36</v>
      </c>
      <c r="AC364" s="53">
        <v>2700000</v>
      </c>
      <c r="AD364" s="3" t="s">
        <v>77</v>
      </c>
      <c r="AE364" s="3" t="s">
        <v>37</v>
      </c>
    </row>
    <row r="365" spans="1:31" x14ac:dyDescent="0.3">
      <c r="A365" s="3" t="s">
        <v>678</v>
      </c>
      <c r="B365" s="3" t="s">
        <v>679</v>
      </c>
      <c r="C365" s="3" t="s">
        <v>1856</v>
      </c>
      <c r="D365" s="53">
        <v>8600000</v>
      </c>
      <c r="E365" s="53">
        <v>8600000</v>
      </c>
      <c r="F365" s="53">
        <v>0</v>
      </c>
      <c r="G365" s="53">
        <v>0</v>
      </c>
      <c r="H365" s="53">
        <v>0</v>
      </c>
      <c r="I365" s="53">
        <v>9149047.5800000001</v>
      </c>
      <c r="J365" s="53">
        <v>106.38427418604651</v>
      </c>
      <c r="K365" s="53">
        <v>0</v>
      </c>
      <c r="L365" s="53">
        <v>0</v>
      </c>
      <c r="M365" s="53">
        <v>9149047.5800000001</v>
      </c>
      <c r="N365" s="53">
        <v>0</v>
      </c>
      <c r="O365" s="53">
        <v>9149047.5800000001</v>
      </c>
      <c r="P365" s="53">
        <v>0</v>
      </c>
      <c r="Q365" s="53">
        <v>0</v>
      </c>
      <c r="R365" s="53">
        <v>0</v>
      </c>
      <c r="S365" s="3" t="s">
        <v>152</v>
      </c>
      <c r="T365" s="3" t="s">
        <v>76</v>
      </c>
      <c r="U365" s="3" t="s">
        <v>77</v>
      </c>
      <c r="V365" s="3" t="s">
        <v>76</v>
      </c>
      <c r="W365" s="3" t="s">
        <v>33</v>
      </c>
      <c r="X365" s="3" t="s">
        <v>78</v>
      </c>
      <c r="Y365" s="3" t="s">
        <v>35</v>
      </c>
      <c r="Z365" s="54">
        <v>44987</v>
      </c>
      <c r="AA365" s="54">
        <v>45382</v>
      </c>
      <c r="AB365" s="3" t="s">
        <v>36</v>
      </c>
      <c r="AC365" s="53">
        <v>8600000</v>
      </c>
      <c r="AD365" s="3" t="s">
        <v>77</v>
      </c>
      <c r="AE365" s="3" t="s">
        <v>37</v>
      </c>
    </row>
    <row r="366" spans="1:31" x14ac:dyDescent="0.3">
      <c r="A366" s="3" t="s">
        <v>867</v>
      </c>
      <c r="B366" s="3" t="s">
        <v>868</v>
      </c>
      <c r="C366" s="3" t="s">
        <v>1859</v>
      </c>
      <c r="D366" s="53">
        <v>1200000</v>
      </c>
      <c r="E366" s="53">
        <v>1200000</v>
      </c>
      <c r="F366" s="53">
        <v>0</v>
      </c>
      <c r="G366" s="53">
        <v>0</v>
      </c>
      <c r="H366" s="53">
        <v>0</v>
      </c>
      <c r="I366" s="53">
        <v>1100601.08</v>
      </c>
      <c r="J366" s="53">
        <v>91.716756666666669</v>
      </c>
      <c r="K366" s="53">
        <v>0</v>
      </c>
      <c r="L366" s="53">
        <v>0</v>
      </c>
      <c r="M366" s="53">
        <v>1100601.08</v>
      </c>
      <c r="N366" s="53">
        <v>0</v>
      </c>
      <c r="O366" s="53">
        <v>1100601.08</v>
      </c>
      <c r="P366" s="53">
        <v>0</v>
      </c>
      <c r="Q366" s="53">
        <v>0</v>
      </c>
      <c r="R366" s="53">
        <v>0</v>
      </c>
      <c r="S366" s="3" t="s">
        <v>231</v>
      </c>
      <c r="T366" s="3" t="s">
        <v>162</v>
      </c>
      <c r="U366" s="3" t="s">
        <v>163</v>
      </c>
      <c r="V366" s="3" t="s">
        <v>162</v>
      </c>
      <c r="W366" s="3" t="s">
        <v>33</v>
      </c>
      <c r="X366" s="3" t="s">
        <v>164</v>
      </c>
      <c r="Y366" s="3" t="s">
        <v>44</v>
      </c>
      <c r="Z366" s="54">
        <v>44987</v>
      </c>
      <c r="AA366" s="54">
        <v>45473</v>
      </c>
      <c r="AB366" s="3" t="s">
        <v>36</v>
      </c>
      <c r="AC366" s="53">
        <v>1200000</v>
      </c>
      <c r="AD366" s="3" t="s">
        <v>163</v>
      </c>
      <c r="AE366" s="3" t="s">
        <v>37</v>
      </c>
    </row>
    <row r="367" spans="1:31" x14ac:dyDescent="0.3">
      <c r="A367" s="3" t="s">
        <v>680</v>
      </c>
      <c r="B367" s="3" t="s">
        <v>681</v>
      </c>
      <c r="C367" s="3" t="s">
        <v>1853</v>
      </c>
      <c r="D367" s="53">
        <v>2500000</v>
      </c>
      <c r="E367" s="53">
        <v>2500000</v>
      </c>
      <c r="F367" s="53">
        <v>0</v>
      </c>
      <c r="G367" s="53">
        <v>0</v>
      </c>
      <c r="H367" s="53">
        <v>0</v>
      </c>
      <c r="I367" s="53">
        <v>2495507.92</v>
      </c>
      <c r="J367" s="53">
        <v>99.820316800000001</v>
      </c>
      <c r="K367" s="53">
        <v>0</v>
      </c>
      <c r="L367" s="53">
        <v>0</v>
      </c>
      <c r="M367" s="53">
        <v>2495507.92</v>
      </c>
      <c r="N367" s="53">
        <v>0</v>
      </c>
      <c r="O367" s="53">
        <v>2495507.92</v>
      </c>
      <c r="P367" s="53">
        <v>0</v>
      </c>
      <c r="Q367" s="53">
        <v>0</v>
      </c>
      <c r="R367" s="53">
        <v>0</v>
      </c>
      <c r="S367" s="3" t="s">
        <v>391</v>
      </c>
      <c r="T367" s="3" t="s">
        <v>31</v>
      </c>
      <c r="U367" s="3" t="s">
        <v>32</v>
      </c>
      <c r="V367" s="3" t="s">
        <v>31</v>
      </c>
      <c r="W367" s="3" t="s">
        <v>33</v>
      </c>
      <c r="X367" s="3" t="s">
        <v>34</v>
      </c>
      <c r="Y367" s="3" t="s">
        <v>35</v>
      </c>
      <c r="Z367" s="54">
        <v>44988</v>
      </c>
      <c r="AA367" s="54">
        <v>45382</v>
      </c>
      <c r="AB367" s="3" t="s">
        <v>36</v>
      </c>
      <c r="AC367" s="53">
        <v>2500000</v>
      </c>
      <c r="AD367" s="3" t="s">
        <v>32</v>
      </c>
      <c r="AE367" s="3" t="s">
        <v>37</v>
      </c>
    </row>
    <row r="368" spans="1:31" x14ac:dyDescent="0.3">
      <c r="A368" s="3" t="s">
        <v>682</v>
      </c>
      <c r="B368" s="3" t="s">
        <v>683</v>
      </c>
      <c r="C368" s="3" t="s">
        <v>1856</v>
      </c>
      <c r="D368" s="53">
        <v>900000</v>
      </c>
      <c r="E368" s="53">
        <v>900000</v>
      </c>
      <c r="F368" s="53">
        <v>0</v>
      </c>
      <c r="G368" s="53">
        <v>0</v>
      </c>
      <c r="H368" s="53">
        <v>0</v>
      </c>
      <c r="I368" s="53">
        <v>890538.9</v>
      </c>
      <c r="J368" s="53">
        <v>98.948766666666671</v>
      </c>
      <c r="K368" s="53">
        <v>0</v>
      </c>
      <c r="L368" s="53">
        <v>0</v>
      </c>
      <c r="M368" s="53">
        <v>890538.9</v>
      </c>
      <c r="N368" s="53">
        <v>0</v>
      </c>
      <c r="O368" s="53">
        <v>890538.9</v>
      </c>
      <c r="P368" s="53">
        <v>0</v>
      </c>
      <c r="Q368" s="53">
        <v>0</v>
      </c>
      <c r="R368" s="53">
        <v>0</v>
      </c>
      <c r="S368" s="3" t="s">
        <v>152</v>
      </c>
      <c r="T368" s="3" t="s">
        <v>76</v>
      </c>
      <c r="U368" s="3" t="s">
        <v>77</v>
      </c>
      <c r="V368" s="3" t="s">
        <v>76</v>
      </c>
      <c r="W368" s="3" t="s">
        <v>33</v>
      </c>
      <c r="X368" s="3" t="s">
        <v>78</v>
      </c>
      <c r="Y368" s="3" t="s">
        <v>35</v>
      </c>
      <c r="Z368" s="54">
        <v>44991</v>
      </c>
      <c r="AA368" s="54">
        <v>45382</v>
      </c>
      <c r="AB368" s="3" t="s">
        <v>36</v>
      </c>
      <c r="AC368" s="53">
        <v>900000</v>
      </c>
      <c r="AD368" s="3" t="s">
        <v>77</v>
      </c>
      <c r="AE368" s="3" t="s">
        <v>37</v>
      </c>
    </row>
    <row r="369" spans="1:31" x14ac:dyDescent="0.3">
      <c r="A369" s="3" t="s">
        <v>684</v>
      </c>
      <c r="B369" s="3" t="s">
        <v>685</v>
      </c>
      <c r="C369" s="3" t="s">
        <v>1856</v>
      </c>
      <c r="D369" s="53">
        <v>1700000</v>
      </c>
      <c r="E369" s="53">
        <v>1700000</v>
      </c>
      <c r="F369" s="53">
        <v>0</v>
      </c>
      <c r="G369" s="53">
        <v>0</v>
      </c>
      <c r="H369" s="53">
        <v>0</v>
      </c>
      <c r="I369" s="53">
        <v>1695619.36</v>
      </c>
      <c r="J369" s="53">
        <v>99.74231529411766</v>
      </c>
      <c r="K369" s="53">
        <v>0</v>
      </c>
      <c r="L369" s="53">
        <v>0</v>
      </c>
      <c r="M369" s="53">
        <v>1695619.36</v>
      </c>
      <c r="N369" s="53">
        <v>0</v>
      </c>
      <c r="O369" s="53">
        <v>1695619.36</v>
      </c>
      <c r="P369" s="53">
        <v>0</v>
      </c>
      <c r="Q369" s="53">
        <v>0</v>
      </c>
      <c r="R369" s="53">
        <v>0</v>
      </c>
      <c r="S369" s="3" t="s">
        <v>152</v>
      </c>
      <c r="T369" s="3" t="s">
        <v>76</v>
      </c>
      <c r="U369" s="3" t="s">
        <v>77</v>
      </c>
      <c r="V369" s="3" t="s">
        <v>76</v>
      </c>
      <c r="W369" s="3" t="s">
        <v>33</v>
      </c>
      <c r="X369" s="3" t="s">
        <v>78</v>
      </c>
      <c r="Y369" s="3" t="s">
        <v>35</v>
      </c>
      <c r="Z369" s="54">
        <v>44991</v>
      </c>
      <c r="AA369" s="54">
        <v>45382</v>
      </c>
      <c r="AB369" s="3" t="s">
        <v>36</v>
      </c>
      <c r="AC369" s="53">
        <v>1700000</v>
      </c>
      <c r="AD369" s="3" t="s">
        <v>77</v>
      </c>
      <c r="AE369" s="3" t="s">
        <v>37</v>
      </c>
    </row>
    <row r="370" spans="1:31" x14ac:dyDescent="0.3">
      <c r="A370" s="3" t="s">
        <v>686</v>
      </c>
      <c r="B370" s="3" t="s">
        <v>687</v>
      </c>
      <c r="C370" s="3" t="s">
        <v>1856</v>
      </c>
      <c r="D370" s="53">
        <v>1200000</v>
      </c>
      <c r="E370" s="53">
        <v>1200000</v>
      </c>
      <c r="F370" s="53">
        <v>0</v>
      </c>
      <c r="G370" s="53">
        <v>0</v>
      </c>
      <c r="H370" s="53">
        <v>0</v>
      </c>
      <c r="I370" s="53">
        <v>1260094.25</v>
      </c>
      <c r="J370" s="53">
        <v>105.00785416666666</v>
      </c>
      <c r="K370" s="53">
        <v>0</v>
      </c>
      <c r="L370" s="53">
        <v>0</v>
      </c>
      <c r="M370" s="53">
        <v>1260094.25</v>
      </c>
      <c r="N370" s="53">
        <v>0</v>
      </c>
      <c r="O370" s="53">
        <v>1260094.25</v>
      </c>
      <c r="P370" s="53">
        <v>0</v>
      </c>
      <c r="Q370" s="53">
        <v>0</v>
      </c>
      <c r="R370" s="53">
        <v>0</v>
      </c>
      <c r="S370" s="3" t="s">
        <v>152</v>
      </c>
      <c r="T370" s="3" t="s">
        <v>76</v>
      </c>
      <c r="U370" s="3" t="s">
        <v>77</v>
      </c>
      <c r="V370" s="3" t="s">
        <v>76</v>
      </c>
      <c r="W370" s="3" t="s">
        <v>33</v>
      </c>
      <c r="X370" s="3" t="s">
        <v>78</v>
      </c>
      <c r="Y370" s="3" t="s">
        <v>35</v>
      </c>
      <c r="Z370" s="54">
        <v>44991</v>
      </c>
      <c r="AA370" s="54">
        <v>45382</v>
      </c>
      <c r="AB370" s="3" t="s">
        <v>36</v>
      </c>
      <c r="AC370" s="53">
        <v>1200000</v>
      </c>
      <c r="AD370" s="3" t="s">
        <v>77</v>
      </c>
      <c r="AE370" s="3" t="s">
        <v>37</v>
      </c>
    </row>
    <row r="371" spans="1:31" x14ac:dyDescent="0.3">
      <c r="A371" s="3" t="s">
        <v>688</v>
      </c>
      <c r="B371" s="3" t="s">
        <v>689</v>
      </c>
      <c r="C371" s="3" t="s">
        <v>1856</v>
      </c>
      <c r="D371" s="53">
        <v>1400000</v>
      </c>
      <c r="E371" s="53">
        <v>1400000</v>
      </c>
      <c r="F371" s="53">
        <v>0</v>
      </c>
      <c r="G371" s="53">
        <v>0</v>
      </c>
      <c r="H371" s="53">
        <v>0</v>
      </c>
      <c r="I371" s="53">
        <v>1370458.22</v>
      </c>
      <c r="J371" s="53">
        <v>97.889872857142862</v>
      </c>
      <c r="K371" s="53">
        <v>0</v>
      </c>
      <c r="L371" s="53">
        <v>0</v>
      </c>
      <c r="M371" s="53">
        <v>1370458.22</v>
      </c>
      <c r="N371" s="53">
        <v>0</v>
      </c>
      <c r="O371" s="53">
        <v>1370458.22</v>
      </c>
      <c r="P371" s="53">
        <v>0</v>
      </c>
      <c r="Q371" s="53">
        <v>0</v>
      </c>
      <c r="R371" s="53">
        <v>0</v>
      </c>
      <c r="S371" s="3" t="s">
        <v>152</v>
      </c>
      <c r="T371" s="3" t="s">
        <v>76</v>
      </c>
      <c r="U371" s="3" t="s">
        <v>77</v>
      </c>
      <c r="V371" s="3" t="s">
        <v>76</v>
      </c>
      <c r="W371" s="3" t="s">
        <v>33</v>
      </c>
      <c r="X371" s="3" t="s">
        <v>78</v>
      </c>
      <c r="Y371" s="3" t="s">
        <v>35</v>
      </c>
      <c r="Z371" s="54">
        <v>44991</v>
      </c>
      <c r="AA371" s="54">
        <v>45382</v>
      </c>
      <c r="AB371" s="3" t="s">
        <v>36</v>
      </c>
      <c r="AC371" s="53">
        <v>1400000</v>
      </c>
      <c r="AD371" s="3" t="s">
        <v>77</v>
      </c>
      <c r="AE371" s="3" t="s">
        <v>37</v>
      </c>
    </row>
    <row r="372" spans="1:31" x14ac:dyDescent="0.3">
      <c r="A372" s="3" t="s">
        <v>690</v>
      </c>
      <c r="B372" s="3" t="s">
        <v>691</v>
      </c>
      <c r="C372" s="3" t="s">
        <v>1856</v>
      </c>
      <c r="D372" s="53">
        <v>1500000</v>
      </c>
      <c r="E372" s="53">
        <v>1500000</v>
      </c>
      <c r="F372" s="53">
        <v>0</v>
      </c>
      <c r="G372" s="53">
        <v>0</v>
      </c>
      <c r="H372" s="53">
        <v>0</v>
      </c>
      <c r="I372" s="53">
        <v>1562169.68</v>
      </c>
      <c r="J372" s="53">
        <v>104.14464533333333</v>
      </c>
      <c r="K372" s="53">
        <v>0</v>
      </c>
      <c r="L372" s="53">
        <v>0</v>
      </c>
      <c r="M372" s="53">
        <v>1562169.68</v>
      </c>
      <c r="N372" s="53">
        <v>0</v>
      </c>
      <c r="O372" s="53">
        <v>1562169.68</v>
      </c>
      <c r="P372" s="53">
        <v>0</v>
      </c>
      <c r="Q372" s="53">
        <v>0</v>
      </c>
      <c r="R372" s="53">
        <v>0</v>
      </c>
      <c r="S372" s="3" t="s">
        <v>152</v>
      </c>
      <c r="T372" s="3" t="s">
        <v>76</v>
      </c>
      <c r="U372" s="3" t="s">
        <v>77</v>
      </c>
      <c r="V372" s="3" t="s">
        <v>76</v>
      </c>
      <c r="W372" s="3" t="s">
        <v>33</v>
      </c>
      <c r="X372" s="3" t="s">
        <v>78</v>
      </c>
      <c r="Y372" s="3" t="s">
        <v>35</v>
      </c>
      <c r="Z372" s="54">
        <v>44991</v>
      </c>
      <c r="AA372" s="54">
        <v>45382</v>
      </c>
      <c r="AB372" s="3" t="s">
        <v>36</v>
      </c>
      <c r="AC372" s="53">
        <v>1500000</v>
      </c>
      <c r="AD372" s="3" t="s">
        <v>77</v>
      </c>
      <c r="AE372" s="3" t="s">
        <v>37</v>
      </c>
    </row>
    <row r="373" spans="1:31" x14ac:dyDescent="0.3">
      <c r="A373" s="3" t="s">
        <v>692</v>
      </c>
      <c r="B373" s="3" t="s">
        <v>693</v>
      </c>
      <c r="C373" s="3" t="s">
        <v>1856</v>
      </c>
      <c r="D373" s="53">
        <v>700000</v>
      </c>
      <c r="E373" s="53">
        <v>700000</v>
      </c>
      <c r="F373" s="53">
        <v>0</v>
      </c>
      <c r="G373" s="53">
        <v>0</v>
      </c>
      <c r="H373" s="53">
        <v>0</v>
      </c>
      <c r="I373" s="53">
        <v>716844.06</v>
      </c>
      <c r="J373" s="53">
        <v>102.4062942857143</v>
      </c>
      <c r="K373" s="53">
        <v>0</v>
      </c>
      <c r="L373" s="53">
        <v>0</v>
      </c>
      <c r="M373" s="53">
        <v>716844.06</v>
      </c>
      <c r="N373" s="53">
        <v>0</v>
      </c>
      <c r="O373" s="53">
        <v>716844.06</v>
      </c>
      <c r="P373" s="53">
        <v>0</v>
      </c>
      <c r="Q373" s="53">
        <v>0</v>
      </c>
      <c r="R373" s="53">
        <v>0</v>
      </c>
      <c r="S373" s="3" t="s">
        <v>152</v>
      </c>
      <c r="T373" s="3" t="s">
        <v>76</v>
      </c>
      <c r="U373" s="3" t="s">
        <v>77</v>
      </c>
      <c r="V373" s="3" t="s">
        <v>76</v>
      </c>
      <c r="W373" s="3" t="s">
        <v>33</v>
      </c>
      <c r="X373" s="3" t="s">
        <v>78</v>
      </c>
      <c r="Y373" s="3" t="s">
        <v>35</v>
      </c>
      <c r="Z373" s="54">
        <v>44991</v>
      </c>
      <c r="AA373" s="54">
        <v>45382</v>
      </c>
      <c r="AB373" s="3" t="s">
        <v>36</v>
      </c>
      <c r="AC373" s="53">
        <v>700000</v>
      </c>
      <c r="AD373" s="3" t="s">
        <v>77</v>
      </c>
      <c r="AE373" s="3" t="s">
        <v>37</v>
      </c>
    </row>
    <row r="374" spans="1:31" x14ac:dyDescent="0.3">
      <c r="A374" s="3" t="s">
        <v>492</v>
      </c>
      <c r="B374" s="3" t="s">
        <v>493</v>
      </c>
      <c r="C374" s="3" t="s">
        <v>1853</v>
      </c>
      <c r="D374" s="53">
        <v>2700000</v>
      </c>
      <c r="E374" s="53">
        <v>2700000</v>
      </c>
      <c r="F374" s="53">
        <v>0</v>
      </c>
      <c r="G374" s="53">
        <v>0</v>
      </c>
      <c r="H374" s="53">
        <v>0</v>
      </c>
      <c r="I374" s="53">
        <v>2697928.22</v>
      </c>
      <c r="J374" s="53">
        <v>99.923267407407408</v>
      </c>
      <c r="K374" s="53">
        <v>0</v>
      </c>
      <c r="L374" s="53">
        <v>0</v>
      </c>
      <c r="M374" s="53">
        <v>2697928.22</v>
      </c>
      <c r="N374" s="53">
        <v>0</v>
      </c>
      <c r="O374" s="53">
        <v>2697928.22</v>
      </c>
      <c r="P374" s="53">
        <v>0</v>
      </c>
      <c r="Q374" s="53">
        <v>0</v>
      </c>
      <c r="R374" s="53">
        <v>0</v>
      </c>
      <c r="S374" s="3" t="s">
        <v>391</v>
      </c>
      <c r="T374" s="3" t="s">
        <v>31</v>
      </c>
      <c r="U374" s="3" t="s">
        <v>32</v>
      </c>
      <c r="V374" s="3" t="s">
        <v>31</v>
      </c>
      <c r="W374" s="3" t="s">
        <v>33</v>
      </c>
      <c r="X374" s="3" t="s">
        <v>34</v>
      </c>
      <c r="Y374" s="3" t="s">
        <v>35</v>
      </c>
      <c r="Z374" s="54">
        <v>44988</v>
      </c>
      <c r="AA374" s="54">
        <v>45322</v>
      </c>
      <c r="AB374" s="3" t="s">
        <v>36</v>
      </c>
      <c r="AC374" s="53">
        <v>2700000</v>
      </c>
      <c r="AD374" s="3" t="s">
        <v>32</v>
      </c>
      <c r="AE374" s="3" t="s">
        <v>37</v>
      </c>
    </row>
    <row r="375" spans="1:31" x14ac:dyDescent="0.3">
      <c r="A375" s="3" t="s">
        <v>494</v>
      </c>
      <c r="B375" s="3" t="s">
        <v>495</v>
      </c>
      <c r="C375" s="3" t="s">
        <v>1853</v>
      </c>
      <c r="D375" s="53">
        <v>3300000</v>
      </c>
      <c r="E375" s="53">
        <v>3300000</v>
      </c>
      <c r="F375" s="53">
        <v>0</v>
      </c>
      <c r="G375" s="53">
        <v>0</v>
      </c>
      <c r="H375" s="53">
        <v>0</v>
      </c>
      <c r="I375" s="53">
        <v>3610152.37</v>
      </c>
      <c r="J375" s="53">
        <v>109.39855666666666</v>
      </c>
      <c r="K375" s="53">
        <v>0</v>
      </c>
      <c r="L375" s="53">
        <v>0</v>
      </c>
      <c r="M375" s="53">
        <v>3610152.37</v>
      </c>
      <c r="N375" s="53">
        <v>0</v>
      </c>
      <c r="O375" s="53">
        <v>3610152.37</v>
      </c>
      <c r="P375" s="53">
        <v>0</v>
      </c>
      <c r="Q375" s="53">
        <v>0</v>
      </c>
      <c r="R375" s="53">
        <v>0</v>
      </c>
      <c r="S375" s="3" t="s">
        <v>391</v>
      </c>
      <c r="T375" s="3" t="s">
        <v>31</v>
      </c>
      <c r="U375" s="3" t="s">
        <v>32</v>
      </c>
      <c r="V375" s="3" t="s">
        <v>31</v>
      </c>
      <c r="W375" s="3" t="s">
        <v>33</v>
      </c>
      <c r="X375" s="3" t="s">
        <v>34</v>
      </c>
      <c r="Y375" s="3" t="s">
        <v>35</v>
      </c>
      <c r="Z375" s="54">
        <v>44988</v>
      </c>
      <c r="AA375" s="54">
        <v>45322</v>
      </c>
      <c r="AB375" s="3" t="s">
        <v>36</v>
      </c>
      <c r="AC375" s="53">
        <v>3300000</v>
      </c>
      <c r="AD375" s="3" t="s">
        <v>32</v>
      </c>
      <c r="AE375" s="3" t="s">
        <v>37</v>
      </c>
    </row>
    <row r="376" spans="1:31" x14ac:dyDescent="0.3">
      <c r="A376" s="3" t="s">
        <v>496</v>
      </c>
      <c r="B376" s="3" t="s">
        <v>497</v>
      </c>
      <c r="C376" s="3" t="s">
        <v>1860</v>
      </c>
      <c r="D376" s="53">
        <v>900000</v>
      </c>
      <c r="E376" s="53">
        <v>900000</v>
      </c>
      <c r="F376" s="53">
        <v>0</v>
      </c>
      <c r="G376" s="53">
        <v>0</v>
      </c>
      <c r="H376" s="53">
        <v>0</v>
      </c>
      <c r="I376" s="53">
        <v>0</v>
      </c>
      <c r="J376" s="53">
        <v>0</v>
      </c>
      <c r="K376" s="53">
        <v>0</v>
      </c>
      <c r="L376" s="53">
        <v>0</v>
      </c>
      <c r="M376" s="53">
        <v>0</v>
      </c>
      <c r="N376" s="53">
        <v>0</v>
      </c>
      <c r="O376" s="53">
        <v>0</v>
      </c>
      <c r="P376" s="53">
        <v>0</v>
      </c>
      <c r="Q376" s="53">
        <v>0</v>
      </c>
      <c r="R376" s="53">
        <v>0</v>
      </c>
      <c r="S376" s="3" t="s">
        <v>129</v>
      </c>
      <c r="T376" s="3" t="s">
        <v>112</v>
      </c>
      <c r="U376" s="3" t="s">
        <v>113</v>
      </c>
      <c r="V376" s="3" t="s">
        <v>112</v>
      </c>
      <c r="W376" s="3" t="s">
        <v>33</v>
      </c>
      <c r="X376" s="3" t="s">
        <v>114</v>
      </c>
      <c r="Y376" s="3" t="s">
        <v>35</v>
      </c>
      <c r="Z376" s="54">
        <v>45007</v>
      </c>
      <c r="AA376" s="54">
        <v>45657</v>
      </c>
      <c r="AB376" s="3" t="s">
        <v>36</v>
      </c>
      <c r="AC376" s="53">
        <v>900000</v>
      </c>
      <c r="AD376" s="3" t="s">
        <v>113</v>
      </c>
      <c r="AE376" s="3" t="s">
        <v>37</v>
      </c>
    </row>
    <row r="377" spans="1:31" x14ac:dyDescent="0.3">
      <c r="A377" s="3" t="s">
        <v>498</v>
      </c>
      <c r="B377" s="3" t="s">
        <v>499</v>
      </c>
      <c r="C377" s="3" t="s">
        <v>1860</v>
      </c>
      <c r="D377" s="53">
        <v>2700000</v>
      </c>
      <c r="E377" s="53">
        <v>2700000</v>
      </c>
      <c r="F377" s="53">
        <v>0</v>
      </c>
      <c r="G377" s="53">
        <v>0</v>
      </c>
      <c r="H377" s="53">
        <v>0</v>
      </c>
      <c r="I377" s="53">
        <v>2692760.63</v>
      </c>
      <c r="J377" s="53">
        <v>99.731875185185174</v>
      </c>
      <c r="K377" s="53">
        <v>0</v>
      </c>
      <c r="L377" s="53">
        <v>0</v>
      </c>
      <c r="M377" s="53">
        <v>2692760.63</v>
      </c>
      <c r="N377" s="53">
        <v>0</v>
      </c>
      <c r="O377" s="53">
        <v>2692760.63</v>
      </c>
      <c r="P377" s="53">
        <v>0</v>
      </c>
      <c r="Q377" s="53">
        <v>0</v>
      </c>
      <c r="R377" s="53">
        <v>0</v>
      </c>
      <c r="S377" s="3" t="s">
        <v>129</v>
      </c>
      <c r="T377" s="3" t="s">
        <v>112</v>
      </c>
      <c r="U377" s="3" t="s">
        <v>113</v>
      </c>
      <c r="V377" s="3" t="s">
        <v>112</v>
      </c>
      <c r="W377" s="3" t="s">
        <v>33</v>
      </c>
      <c r="X377" s="3" t="s">
        <v>114</v>
      </c>
      <c r="Y377" s="3" t="s">
        <v>35</v>
      </c>
      <c r="Z377" s="54">
        <v>45007</v>
      </c>
      <c r="AA377" s="54">
        <v>45657</v>
      </c>
      <c r="AB377" s="3" t="s">
        <v>36</v>
      </c>
      <c r="AC377" s="53">
        <v>2700000</v>
      </c>
      <c r="AD377" s="3" t="s">
        <v>113</v>
      </c>
      <c r="AE377" s="3" t="s">
        <v>2231</v>
      </c>
    </row>
    <row r="378" spans="1:31" x14ac:dyDescent="0.3">
      <c r="A378" s="3" t="s">
        <v>500</v>
      </c>
      <c r="B378" s="3" t="s">
        <v>501</v>
      </c>
      <c r="C378" s="3" t="s">
        <v>1859</v>
      </c>
      <c r="D378" s="53">
        <v>1200000</v>
      </c>
      <c r="E378" s="53">
        <v>1200000</v>
      </c>
      <c r="F378" s="53">
        <v>0</v>
      </c>
      <c r="G378" s="53">
        <v>0</v>
      </c>
      <c r="H378" s="53">
        <v>0</v>
      </c>
      <c r="I378" s="53">
        <v>457875.7</v>
      </c>
      <c r="J378" s="53">
        <v>38.156308333333335</v>
      </c>
      <c r="K378" s="53">
        <v>0</v>
      </c>
      <c r="L378" s="53">
        <v>0</v>
      </c>
      <c r="M378" s="53">
        <v>457875.7</v>
      </c>
      <c r="N378" s="53">
        <v>0</v>
      </c>
      <c r="O378" s="53">
        <v>457875.7</v>
      </c>
      <c r="P378" s="53">
        <v>0</v>
      </c>
      <c r="Q378" s="53">
        <v>0</v>
      </c>
      <c r="R378" s="53">
        <v>0</v>
      </c>
      <c r="S378" s="3" t="s">
        <v>231</v>
      </c>
      <c r="T378" s="3" t="s">
        <v>162</v>
      </c>
      <c r="U378" s="3" t="s">
        <v>163</v>
      </c>
      <c r="V378" s="3" t="s">
        <v>162</v>
      </c>
      <c r="W378" s="3" t="s">
        <v>33</v>
      </c>
      <c r="X378" s="3" t="s">
        <v>164</v>
      </c>
      <c r="Y378" s="3" t="s">
        <v>35</v>
      </c>
      <c r="Z378" s="54">
        <v>44991</v>
      </c>
      <c r="AA378" s="54">
        <v>45473</v>
      </c>
      <c r="AB378" s="3" t="s">
        <v>36</v>
      </c>
      <c r="AC378" s="53">
        <v>1200000</v>
      </c>
      <c r="AD378" s="3" t="s">
        <v>163</v>
      </c>
      <c r="AE378" s="3" t="s">
        <v>37</v>
      </c>
    </row>
    <row r="379" spans="1:31" x14ac:dyDescent="0.3">
      <c r="A379" s="3" t="s">
        <v>694</v>
      </c>
      <c r="B379" s="3" t="s">
        <v>695</v>
      </c>
      <c r="C379" s="3" t="s">
        <v>1853</v>
      </c>
      <c r="D379" s="53">
        <v>1200000</v>
      </c>
      <c r="E379" s="53">
        <v>1200000</v>
      </c>
      <c r="F379" s="53">
        <v>0</v>
      </c>
      <c r="G379" s="53">
        <v>0</v>
      </c>
      <c r="H379" s="53">
        <v>0</v>
      </c>
      <c r="I379" s="53">
        <v>1311971.8</v>
      </c>
      <c r="J379" s="53">
        <v>109.33098333333334</v>
      </c>
      <c r="K379" s="53">
        <v>0</v>
      </c>
      <c r="L379" s="53">
        <v>0</v>
      </c>
      <c r="M379" s="53">
        <v>1311971.8</v>
      </c>
      <c r="N379" s="53">
        <v>0</v>
      </c>
      <c r="O379" s="53">
        <v>1311971.8</v>
      </c>
      <c r="P379" s="53">
        <v>0</v>
      </c>
      <c r="Q379" s="53">
        <v>0</v>
      </c>
      <c r="R379" s="53">
        <v>0</v>
      </c>
      <c r="S379" s="3" t="s">
        <v>391</v>
      </c>
      <c r="T379" s="3" t="s">
        <v>31</v>
      </c>
      <c r="U379" s="3" t="s">
        <v>32</v>
      </c>
      <c r="V379" s="3" t="s">
        <v>31</v>
      </c>
      <c r="W379" s="3" t="s">
        <v>33</v>
      </c>
      <c r="X379" s="3" t="s">
        <v>34</v>
      </c>
      <c r="Y379" s="3" t="s">
        <v>35</v>
      </c>
      <c r="Z379" s="54">
        <v>44993</v>
      </c>
      <c r="AA379" s="54">
        <v>45382</v>
      </c>
      <c r="AB379" s="3" t="s">
        <v>36</v>
      </c>
      <c r="AC379" s="53">
        <v>1200000</v>
      </c>
      <c r="AD379" s="3" t="s">
        <v>32</v>
      </c>
      <c r="AE379" s="3" t="s">
        <v>37</v>
      </c>
    </row>
    <row r="380" spans="1:31" x14ac:dyDescent="0.3">
      <c r="A380" s="3" t="s">
        <v>945</v>
      </c>
      <c r="B380" s="3" t="s">
        <v>946</v>
      </c>
      <c r="C380" s="3" t="s">
        <v>1853</v>
      </c>
      <c r="D380" s="53">
        <v>22300000</v>
      </c>
      <c r="E380" s="53">
        <v>22300000</v>
      </c>
      <c r="F380" s="53">
        <v>84778.46</v>
      </c>
      <c r="G380" s="53">
        <v>0</v>
      </c>
      <c r="H380" s="53">
        <v>0</v>
      </c>
      <c r="I380" s="53">
        <v>22027577.870000001</v>
      </c>
      <c r="J380" s="53">
        <v>98.778376098654718</v>
      </c>
      <c r="K380" s="53">
        <v>0</v>
      </c>
      <c r="L380" s="53">
        <v>0</v>
      </c>
      <c r="M380" s="53">
        <v>12922478.48</v>
      </c>
      <c r="N380" s="53">
        <v>9105099.3900000006</v>
      </c>
      <c r="O380" s="53">
        <v>22112356.329999998</v>
      </c>
      <c r="P380" s="53">
        <v>0</v>
      </c>
      <c r="Q380" s="53">
        <v>0</v>
      </c>
      <c r="R380" s="53">
        <v>0</v>
      </c>
      <c r="S380" s="3" t="s">
        <v>391</v>
      </c>
      <c r="T380" s="3" t="s">
        <v>31</v>
      </c>
      <c r="U380" s="3" t="s">
        <v>32</v>
      </c>
      <c r="V380" s="3" t="s">
        <v>31</v>
      </c>
      <c r="W380" s="3" t="s">
        <v>33</v>
      </c>
      <c r="X380" s="3" t="s">
        <v>34</v>
      </c>
      <c r="Y380" s="3" t="s">
        <v>44</v>
      </c>
      <c r="Z380" s="54">
        <v>45015</v>
      </c>
      <c r="AA380" s="54">
        <v>45747</v>
      </c>
      <c r="AB380" s="3" t="s">
        <v>36</v>
      </c>
      <c r="AC380" s="53">
        <v>22300000</v>
      </c>
      <c r="AD380" s="3" t="s">
        <v>32</v>
      </c>
      <c r="AE380" s="3" t="s">
        <v>45</v>
      </c>
    </row>
    <row r="381" spans="1:31" x14ac:dyDescent="0.3">
      <c r="A381" s="3" t="s">
        <v>947</v>
      </c>
      <c r="B381" s="3" t="s">
        <v>948</v>
      </c>
      <c r="C381" s="3" t="s">
        <v>1859</v>
      </c>
      <c r="D381" s="53">
        <v>31000000</v>
      </c>
      <c r="E381" s="53">
        <v>31000000</v>
      </c>
      <c r="F381" s="53">
        <v>199615.99</v>
      </c>
      <c r="G381" s="53">
        <v>0</v>
      </c>
      <c r="H381" s="53">
        <v>0</v>
      </c>
      <c r="I381" s="53">
        <v>30747533.530000001</v>
      </c>
      <c r="J381" s="53">
        <v>99.185592032258072</v>
      </c>
      <c r="K381" s="53">
        <v>0</v>
      </c>
      <c r="L381" s="53">
        <v>0</v>
      </c>
      <c r="M381" s="53">
        <v>7821179.1299999999</v>
      </c>
      <c r="N381" s="53">
        <v>22926354.399999999</v>
      </c>
      <c r="O381" s="53">
        <v>30947149.52</v>
      </c>
      <c r="P381" s="53">
        <v>0</v>
      </c>
      <c r="Q381" s="53">
        <v>0</v>
      </c>
      <c r="R381" s="53">
        <v>0</v>
      </c>
      <c r="S381" s="3" t="s">
        <v>231</v>
      </c>
      <c r="T381" s="3" t="s">
        <v>162</v>
      </c>
      <c r="U381" s="3" t="s">
        <v>163</v>
      </c>
      <c r="V381" s="3" t="s">
        <v>162</v>
      </c>
      <c r="W381" s="3" t="s">
        <v>33</v>
      </c>
      <c r="X381" s="3" t="s">
        <v>164</v>
      </c>
      <c r="Y381" s="3" t="s">
        <v>44</v>
      </c>
      <c r="Z381" s="54">
        <v>45015</v>
      </c>
      <c r="AA381" s="54">
        <v>45747</v>
      </c>
      <c r="AB381" s="3" t="s">
        <v>36</v>
      </c>
      <c r="AC381" s="53">
        <v>31000000</v>
      </c>
      <c r="AD381" s="3" t="s">
        <v>163</v>
      </c>
      <c r="AE381" s="3" t="s">
        <v>2231</v>
      </c>
    </row>
    <row r="382" spans="1:31" x14ac:dyDescent="0.3">
      <c r="A382" s="3" t="s">
        <v>949</v>
      </c>
      <c r="B382" s="3" t="s">
        <v>950</v>
      </c>
      <c r="C382" s="3" t="s">
        <v>1854</v>
      </c>
      <c r="D382" s="53">
        <v>25000000</v>
      </c>
      <c r="E382" s="53">
        <v>25000000</v>
      </c>
      <c r="F382" s="53">
        <v>172128.79</v>
      </c>
      <c r="G382" s="53">
        <v>0</v>
      </c>
      <c r="H382" s="53">
        <v>0</v>
      </c>
      <c r="I382" s="53">
        <v>24793121.710000001</v>
      </c>
      <c r="J382" s="53">
        <v>99.172486840000005</v>
      </c>
      <c r="K382" s="53">
        <v>0</v>
      </c>
      <c r="L382" s="53">
        <v>0</v>
      </c>
      <c r="M382" s="53">
        <v>10815545.880000001</v>
      </c>
      <c r="N382" s="53">
        <v>13977575.83</v>
      </c>
      <c r="O382" s="53">
        <v>24965250.5</v>
      </c>
      <c r="P382" s="53">
        <v>0</v>
      </c>
      <c r="Q382" s="53">
        <v>0</v>
      </c>
      <c r="R382" s="53">
        <v>0</v>
      </c>
      <c r="S382" s="3" t="s">
        <v>72</v>
      </c>
      <c r="T382" s="3" t="s">
        <v>41</v>
      </c>
      <c r="U382" s="3" t="s">
        <v>42</v>
      </c>
      <c r="V382" s="3" t="s">
        <v>41</v>
      </c>
      <c r="W382" s="3" t="s">
        <v>33</v>
      </c>
      <c r="X382" s="3" t="s">
        <v>43</v>
      </c>
      <c r="Y382" s="3" t="s">
        <v>44</v>
      </c>
      <c r="Z382" s="54">
        <v>45015</v>
      </c>
      <c r="AA382" s="54">
        <v>45747</v>
      </c>
      <c r="AB382" s="3" t="s">
        <v>36</v>
      </c>
      <c r="AC382" s="53">
        <v>25000000</v>
      </c>
      <c r="AD382" s="3" t="s">
        <v>42</v>
      </c>
      <c r="AE382" s="3" t="s">
        <v>2231</v>
      </c>
    </row>
    <row r="383" spans="1:31" x14ac:dyDescent="0.3">
      <c r="A383" s="3" t="s">
        <v>951</v>
      </c>
      <c r="B383" s="3" t="s">
        <v>952</v>
      </c>
      <c r="C383" s="3" t="s">
        <v>1860</v>
      </c>
      <c r="D383" s="53">
        <v>9000000</v>
      </c>
      <c r="E383" s="53">
        <v>9000000</v>
      </c>
      <c r="F383" s="53">
        <v>217759.8</v>
      </c>
      <c r="G383" s="53">
        <v>0</v>
      </c>
      <c r="H383" s="53">
        <v>0</v>
      </c>
      <c r="I383" s="53">
        <v>8727688.7200000007</v>
      </c>
      <c r="J383" s="53">
        <v>96.974319111111114</v>
      </c>
      <c r="K383" s="53">
        <v>0</v>
      </c>
      <c r="L383" s="53">
        <v>0</v>
      </c>
      <c r="M383" s="53">
        <v>0</v>
      </c>
      <c r="N383" s="53">
        <v>8727688.7200000007</v>
      </c>
      <c r="O383" s="53">
        <v>8945448.5199999996</v>
      </c>
      <c r="P383" s="53">
        <v>0</v>
      </c>
      <c r="Q383" s="53">
        <v>0</v>
      </c>
      <c r="R383" s="53">
        <v>0</v>
      </c>
      <c r="S383" s="3" t="s">
        <v>129</v>
      </c>
      <c r="T383" s="3" t="s">
        <v>112</v>
      </c>
      <c r="U383" s="3" t="s">
        <v>113</v>
      </c>
      <c r="V383" s="3" t="s">
        <v>112</v>
      </c>
      <c r="W383" s="3" t="s">
        <v>33</v>
      </c>
      <c r="X383" s="3" t="s">
        <v>114</v>
      </c>
      <c r="Y383" s="3" t="s">
        <v>44</v>
      </c>
      <c r="Z383" s="54">
        <v>45012</v>
      </c>
      <c r="AA383" s="54">
        <v>45747</v>
      </c>
      <c r="AB383" s="3" t="s">
        <v>36</v>
      </c>
      <c r="AC383" s="53">
        <v>9000000</v>
      </c>
      <c r="AD383" s="3" t="s">
        <v>113</v>
      </c>
      <c r="AE383" s="3" t="s">
        <v>2231</v>
      </c>
    </row>
    <row r="384" spans="1:31" x14ac:dyDescent="0.3">
      <c r="A384" s="3" t="s">
        <v>953</v>
      </c>
      <c r="B384" s="3" t="s">
        <v>954</v>
      </c>
      <c r="C384" s="3" t="s">
        <v>1855</v>
      </c>
      <c r="D384" s="53">
        <v>6100000</v>
      </c>
      <c r="E384" s="53">
        <v>6100000</v>
      </c>
      <c r="F384" s="53">
        <v>267620.82</v>
      </c>
      <c r="G384" s="53">
        <v>0</v>
      </c>
      <c r="H384" s="53">
        <v>0</v>
      </c>
      <c r="I384" s="53">
        <v>5754446.7699999996</v>
      </c>
      <c r="J384" s="53">
        <v>94.33519295081966</v>
      </c>
      <c r="K384" s="53">
        <v>0</v>
      </c>
      <c r="L384" s="53">
        <v>0</v>
      </c>
      <c r="M384" s="53">
        <v>0</v>
      </c>
      <c r="N384" s="53">
        <v>5754446.7699999996</v>
      </c>
      <c r="O384" s="53">
        <v>6022067.5899999999</v>
      </c>
      <c r="P384" s="53">
        <v>0</v>
      </c>
      <c r="Q384" s="53">
        <v>0</v>
      </c>
      <c r="R384" s="53">
        <v>0</v>
      </c>
      <c r="S384" s="3" t="s">
        <v>56</v>
      </c>
      <c r="T384" s="3" t="s">
        <v>57</v>
      </c>
      <c r="U384" s="3" t="s">
        <v>58</v>
      </c>
      <c r="V384" s="3" t="s">
        <v>57</v>
      </c>
      <c r="W384" s="3" t="s">
        <v>33</v>
      </c>
      <c r="X384" s="3" t="s">
        <v>59</v>
      </c>
      <c r="Y384" s="3" t="s">
        <v>44</v>
      </c>
      <c r="Z384" s="54">
        <v>45015</v>
      </c>
      <c r="AA384" s="54">
        <v>45808</v>
      </c>
      <c r="AB384" s="3" t="s">
        <v>36</v>
      </c>
      <c r="AC384" s="53">
        <v>6100000</v>
      </c>
      <c r="AD384" s="3" t="s">
        <v>58</v>
      </c>
      <c r="AE384" s="3" t="s">
        <v>45</v>
      </c>
    </row>
    <row r="385" spans="1:31" x14ac:dyDescent="0.3">
      <c r="A385" s="3" t="s">
        <v>502</v>
      </c>
      <c r="B385" s="3" t="s">
        <v>503</v>
      </c>
      <c r="C385" s="3" t="s">
        <v>1860</v>
      </c>
      <c r="D385" s="53">
        <v>2500000</v>
      </c>
      <c r="E385" s="53">
        <v>2500000</v>
      </c>
      <c r="F385" s="53">
        <v>0</v>
      </c>
      <c r="G385" s="53">
        <v>0</v>
      </c>
      <c r="H385" s="53">
        <v>0</v>
      </c>
      <c r="I385" s="53">
        <v>2723564.55</v>
      </c>
      <c r="J385" s="53">
        <v>108.94258199999999</v>
      </c>
      <c r="K385" s="53">
        <v>0</v>
      </c>
      <c r="L385" s="53">
        <v>0</v>
      </c>
      <c r="M385" s="53">
        <v>2723564.55</v>
      </c>
      <c r="N385" s="53">
        <v>0</v>
      </c>
      <c r="O385" s="53">
        <v>2723564.55</v>
      </c>
      <c r="P385" s="53">
        <v>0</v>
      </c>
      <c r="Q385" s="53">
        <v>0</v>
      </c>
      <c r="R385" s="53">
        <v>0</v>
      </c>
      <c r="S385" s="3" t="s">
        <v>129</v>
      </c>
      <c r="T385" s="3" t="s">
        <v>112</v>
      </c>
      <c r="U385" s="3" t="s">
        <v>113</v>
      </c>
      <c r="V385" s="3" t="s">
        <v>112</v>
      </c>
      <c r="W385" s="3" t="s">
        <v>33</v>
      </c>
      <c r="X385" s="3" t="s">
        <v>114</v>
      </c>
      <c r="Y385" s="3" t="s">
        <v>35</v>
      </c>
      <c r="Z385" s="54">
        <v>44994</v>
      </c>
      <c r="AA385" s="54">
        <v>45657</v>
      </c>
      <c r="AB385" s="3" t="s">
        <v>36</v>
      </c>
      <c r="AC385" s="53">
        <v>2500000</v>
      </c>
      <c r="AD385" s="3" t="s">
        <v>113</v>
      </c>
      <c r="AE385" s="3" t="s">
        <v>2231</v>
      </c>
    </row>
    <row r="386" spans="1:31" x14ac:dyDescent="0.3">
      <c r="A386" s="3" t="s">
        <v>696</v>
      </c>
      <c r="B386" s="3" t="s">
        <v>697</v>
      </c>
      <c r="C386" s="3" t="s">
        <v>1856</v>
      </c>
      <c r="D386" s="53">
        <v>1400000</v>
      </c>
      <c r="E386" s="53">
        <v>1400000</v>
      </c>
      <c r="F386" s="53">
        <v>0</v>
      </c>
      <c r="G386" s="53">
        <v>0</v>
      </c>
      <c r="H386" s="53">
        <v>0</v>
      </c>
      <c r="I386" s="53">
        <v>1398309.25</v>
      </c>
      <c r="J386" s="53">
        <v>99.879232142857148</v>
      </c>
      <c r="K386" s="53">
        <v>0</v>
      </c>
      <c r="L386" s="53">
        <v>0</v>
      </c>
      <c r="M386" s="53">
        <v>1398309.25</v>
      </c>
      <c r="N386" s="53">
        <v>0</v>
      </c>
      <c r="O386" s="53">
        <v>1398309.25</v>
      </c>
      <c r="P386" s="53">
        <v>0</v>
      </c>
      <c r="Q386" s="53">
        <v>0</v>
      </c>
      <c r="R386" s="53">
        <v>0</v>
      </c>
      <c r="S386" s="3" t="s">
        <v>152</v>
      </c>
      <c r="T386" s="3" t="s">
        <v>76</v>
      </c>
      <c r="U386" s="3" t="s">
        <v>77</v>
      </c>
      <c r="V386" s="3" t="s">
        <v>76</v>
      </c>
      <c r="W386" s="3" t="s">
        <v>33</v>
      </c>
      <c r="X386" s="3" t="s">
        <v>78</v>
      </c>
      <c r="Y386" s="3" t="s">
        <v>35</v>
      </c>
      <c r="Z386" s="54">
        <v>44995</v>
      </c>
      <c r="AA386" s="54">
        <v>45382</v>
      </c>
      <c r="AB386" s="3" t="s">
        <v>36</v>
      </c>
      <c r="AC386" s="53">
        <v>1400000</v>
      </c>
      <c r="AD386" s="3" t="s">
        <v>77</v>
      </c>
      <c r="AE386" s="3" t="s">
        <v>37</v>
      </c>
    </row>
    <row r="387" spans="1:31" x14ac:dyDescent="0.3">
      <c r="A387" s="3" t="s">
        <v>504</v>
      </c>
      <c r="B387" s="3" t="s">
        <v>505</v>
      </c>
      <c r="C387" s="3" t="s">
        <v>1856</v>
      </c>
      <c r="D387" s="53">
        <v>1400000</v>
      </c>
      <c r="E387" s="53">
        <v>1400000</v>
      </c>
      <c r="F387" s="53">
        <v>0</v>
      </c>
      <c r="G387" s="53">
        <v>0</v>
      </c>
      <c r="H387" s="53">
        <v>0</v>
      </c>
      <c r="I387" s="53">
        <v>1368815.18</v>
      </c>
      <c r="J387" s="53">
        <v>97.772512857142857</v>
      </c>
      <c r="K387" s="53">
        <v>0</v>
      </c>
      <c r="L387" s="53">
        <v>0</v>
      </c>
      <c r="M387" s="53">
        <v>1368815.18</v>
      </c>
      <c r="N387" s="53">
        <v>0</v>
      </c>
      <c r="O387" s="53">
        <v>1368815.18</v>
      </c>
      <c r="P387" s="53">
        <v>0</v>
      </c>
      <c r="Q387" s="53">
        <v>0</v>
      </c>
      <c r="R387" s="53">
        <v>0</v>
      </c>
      <c r="S387" s="3" t="s">
        <v>152</v>
      </c>
      <c r="T387" s="3" t="s">
        <v>76</v>
      </c>
      <c r="U387" s="3" t="s">
        <v>77</v>
      </c>
      <c r="V387" s="3" t="s">
        <v>76</v>
      </c>
      <c r="W387" s="3" t="s">
        <v>33</v>
      </c>
      <c r="X387" s="3" t="s">
        <v>78</v>
      </c>
      <c r="Y387" s="3" t="s">
        <v>35</v>
      </c>
      <c r="Z387" s="54">
        <v>44995</v>
      </c>
      <c r="AA387" s="54">
        <v>45382</v>
      </c>
      <c r="AB387" s="3" t="s">
        <v>36</v>
      </c>
      <c r="AC387" s="53">
        <v>1400000</v>
      </c>
      <c r="AD387" s="3" t="s">
        <v>77</v>
      </c>
      <c r="AE387" s="3" t="s">
        <v>37</v>
      </c>
    </row>
    <row r="388" spans="1:31" x14ac:dyDescent="0.3">
      <c r="A388" s="3" t="s">
        <v>506</v>
      </c>
      <c r="B388" s="3" t="s">
        <v>507</v>
      </c>
      <c r="C388" s="3" t="s">
        <v>1856</v>
      </c>
      <c r="D388" s="53">
        <v>1300000</v>
      </c>
      <c r="E388" s="53">
        <v>1300000</v>
      </c>
      <c r="F388" s="53">
        <v>0</v>
      </c>
      <c r="G388" s="53">
        <v>0</v>
      </c>
      <c r="H388" s="53">
        <v>0</v>
      </c>
      <c r="I388" s="53">
        <v>1428261.76</v>
      </c>
      <c r="J388" s="53">
        <v>109.86628923076923</v>
      </c>
      <c r="K388" s="53">
        <v>0</v>
      </c>
      <c r="L388" s="53">
        <v>0</v>
      </c>
      <c r="M388" s="53">
        <v>1428261.76</v>
      </c>
      <c r="N388" s="53">
        <v>0</v>
      </c>
      <c r="O388" s="53">
        <v>1428261.76</v>
      </c>
      <c r="P388" s="53">
        <v>0</v>
      </c>
      <c r="Q388" s="53">
        <v>0</v>
      </c>
      <c r="R388" s="53">
        <v>0</v>
      </c>
      <c r="S388" s="3" t="s">
        <v>152</v>
      </c>
      <c r="T388" s="3" t="s">
        <v>76</v>
      </c>
      <c r="U388" s="3" t="s">
        <v>77</v>
      </c>
      <c r="V388" s="3" t="s">
        <v>76</v>
      </c>
      <c r="W388" s="3" t="s">
        <v>33</v>
      </c>
      <c r="X388" s="3" t="s">
        <v>78</v>
      </c>
      <c r="Y388" s="3" t="s">
        <v>35</v>
      </c>
      <c r="Z388" s="54">
        <v>44995</v>
      </c>
      <c r="AA388" s="54">
        <v>45382</v>
      </c>
      <c r="AB388" s="3" t="s">
        <v>36</v>
      </c>
      <c r="AC388" s="53">
        <v>1300000</v>
      </c>
      <c r="AD388" s="3" t="s">
        <v>77</v>
      </c>
      <c r="AE388" s="3" t="s">
        <v>37</v>
      </c>
    </row>
    <row r="389" spans="1:31" x14ac:dyDescent="0.3">
      <c r="A389" s="3" t="s">
        <v>698</v>
      </c>
      <c r="B389" s="3" t="s">
        <v>699</v>
      </c>
      <c r="C389" s="3" t="s">
        <v>1856</v>
      </c>
      <c r="D389" s="53">
        <v>1400000</v>
      </c>
      <c r="E389" s="53">
        <v>1400000</v>
      </c>
      <c r="F389" s="53">
        <v>0</v>
      </c>
      <c r="G389" s="53">
        <v>0</v>
      </c>
      <c r="H389" s="53">
        <v>0</v>
      </c>
      <c r="I389" s="53">
        <v>1538882.27</v>
      </c>
      <c r="J389" s="53">
        <v>109.92016214285714</v>
      </c>
      <c r="K389" s="53">
        <v>0</v>
      </c>
      <c r="L389" s="53">
        <v>0</v>
      </c>
      <c r="M389" s="53">
        <v>1538882.27</v>
      </c>
      <c r="N389" s="53">
        <v>0</v>
      </c>
      <c r="O389" s="53">
        <v>1538882.27</v>
      </c>
      <c r="P389" s="53">
        <v>0</v>
      </c>
      <c r="Q389" s="53">
        <v>0</v>
      </c>
      <c r="R389" s="53">
        <v>0</v>
      </c>
      <c r="S389" s="3" t="s">
        <v>152</v>
      </c>
      <c r="T389" s="3" t="s">
        <v>76</v>
      </c>
      <c r="U389" s="3" t="s">
        <v>77</v>
      </c>
      <c r="V389" s="3" t="s">
        <v>76</v>
      </c>
      <c r="W389" s="3" t="s">
        <v>33</v>
      </c>
      <c r="X389" s="3" t="s">
        <v>78</v>
      </c>
      <c r="Y389" s="3" t="s">
        <v>35</v>
      </c>
      <c r="Z389" s="54">
        <v>44995</v>
      </c>
      <c r="AA389" s="54">
        <v>45382</v>
      </c>
      <c r="AB389" s="3" t="s">
        <v>36</v>
      </c>
      <c r="AC389" s="53">
        <v>1400000</v>
      </c>
      <c r="AD389" s="3" t="s">
        <v>77</v>
      </c>
      <c r="AE389" s="3" t="s">
        <v>37</v>
      </c>
    </row>
    <row r="390" spans="1:31" x14ac:dyDescent="0.3">
      <c r="A390" s="3" t="s">
        <v>700</v>
      </c>
      <c r="B390" s="3" t="s">
        <v>701</v>
      </c>
      <c r="C390" s="3" t="s">
        <v>1856</v>
      </c>
      <c r="D390" s="53">
        <v>2500000</v>
      </c>
      <c r="E390" s="53">
        <v>2500000</v>
      </c>
      <c r="F390" s="53">
        <v>0</v>
      </c>
      <c r="G390" s="53">
        <v>0</v>
      </c>
      <c r="H390" s="53">
        <v>0</v>
      </c>
      <c r="I390" s="53">
        <v>2378712.29</v>
      </c>
      <c r="J390" s="53">
        <v>95.1484916</v>
      </c>
      <c r="K390" s="53">
        <v>0</v>
      </c>
      <c r="L390" s="53">
        <v>0</v>
      </c>
      <c r="M390" s="53">
        <v>2378712.29</v>
      </c>
      <c r="N390" s="53">
        <v>0</v>
      </c>
      <c r="O390" s="53">
        <v>2378712.29</v>
      </c>
      <c r="P390" s="53">
        <v>0</v>
      </c>
      <c r="Q390" s="53">
        <v>0</v>
      </c>
      <c r="R390" s="53">
        <v>0</v>
      </c>
      <c r="S390" s="3" t="s">
        <v>152</v>
      </c>
      <c r="T390" s="3" t="s">
        <v>76</v>
      </c>
      <c r="U390" s="3" t="s">
        <v>77</v>
      </c>
      <c r="V390" s="3" t="s">
        <v>76</v>
      </c>
      <c r="W390" s="3" t="s">
        <v>33</v>
      </c>
      <c r="X390" s="3" t="s">
        <v>78</v>
      </c>
      <c r="Y390" s="3" t="s">
        <v>35</v>
      </c>
      <c r="Z390" s="54">
        <v>44995</v>
      </c>
      <c r="AA390" s="54">
        <v>45382</v>
      </c>
      <c r="AB390" s="3" t="s">
        <v>36</v>
      </c>
      <c r="AC390" s="53">
        <v>2500000</v>
      </c>
      <c r="AD390" s="3" t="s">
        <v>77</v>
      </c>
      <c r="AE390" s="3" t="s">
        <v>37</v>
      </c>
    </row>
    <row r="391" spans="1:31" x14ac:dyDescent="0.3">
      <c r="A391" s="3" t="s">
        <v>955</v>
      </c>
      <c r="B391" s="3" t="s">
        <v>956</v>
      </c>
      <c r="C391" s="3" t="s">
        <v>1854</v>
      </c>
      <c r="D391" s="53">
        <v>900000</v>
      </c>
      <c r="E391" s="53">
        <v>900000</v>
      </c>
      <c r="F391" s="53">
        <v>0</v>
      </c>
      <c r="G391" s="53">
        <v>0</v>
      </c>
      <c r="H391" s="53">
        <v>0</v>
      </c>
      <c r="I391" s="53">
        <v>391164.46</v>
      </c>
      <c r="J391" s="53">
        <v>43.462717777777783</v>
      </c>
      <c r="K391" s="53">
        <v>0</v>
      </c>
      <c r="L391" s="53">
        <v>0</v>
      </c>
      <c r="M391" s="53">
        <v>391164.46</v>
      </c>
      <c r="N391" s="53">
        <v>0</v>
      </c>
      <c r="O391" s="53">
        <v>391164.46</v>
      </c>
      <c r="P391" s="53">
        <v>0</v>
      </c>
      <c r="Q391" s="53">
        <v>0</v>
      </c>
      <c r="R391" s="53">
        <v>0</v>
      </c>
      <c r="S391" s="3" t="s">
        <v>72</v>
      </c>
      <c r="T391" s="3" t="s">
        <v>41</v>
      </c>
      <c r="U391" s="3" t="s">
        <v>42</v>
      </c>
      <c r="V391" s="3" t="s">
        <v>41</v>
      </c>
      <c r="W391" s="3" t="s">
        <v>33</v>
      </c>
      <c r="X391" s="3" t="s">
        <v>43</v>
      </c>
      <c r="Y391" s="3" t="s">
        <v>44</v>
      </c>
      <c r="Z391" s="54">
        <v>44995</v>
      </c>
      <c r="AA391" s="54">
        <v>45473</v>
      </c>
      <c r="AB391" s="3" t="s">
        <v>36</v>
      </c>
      <c r="AC391" s="53">
        <v>900000</v>
      </c>
      <c r="AD391" s="3" t="s">
        <v>42</v>
      </c>
      <c r="AE391" s="3" t="s">
        <v>37</v>
      </c>
    </row>
    <row r="392" spans="1:31" x14ac:dyDescent="0.3">
      <c r="A392" s="3" t="s">
        <v>702</v>
      </c>
      <c r="B392" s="3" t="s">
        <v>703</v>
      </c>
      <c r="C392" s="3" t="s">
        <v>1856</v>
      </c>
      <c r="D392" s="53">
        <v>1000000</v>
      </c>
      <c r="E392" s="53">
        <v>1000000</v>
      </c>
      <c r="F392" s="53">
        <v>0</v>
      </c>
      <c r="G392" s="53">
        <v>0</v>
      </c>
      <c r="H392" s="53">
        <v>0</v>
      </c>
      <c r="I392" s="53">
        <v>1074364.47</v>
      </c>
      <c r="J392" s="53">
        <v>107.436447</v>
      </c>
      <c r="K392" s="53">
        <v>0</v>
      </c>
      <c r="L392" s="53">
        <v>0</v>
      </c>
      <c r="M392" s="53">
        <v>1074364.47</v>
      </c>
      <c r="N392" s="53">
        <v>0</v>
      </c>
      <c r="O392" s="53">
        <v>1074364.47</v>
      </c>
      <c r="P392" s="53">
        <v>0</v>
      </c>
      <c r="Q392" s="53">
        <v>0</v>
      </c>
      <c r="R392" s="53">
        <v>0</v>
      </c>
      <c r="S392" s="3" t="s">
        <v>152</v>
      </c>
      <c r="T392" s="3" t="s">
        <v>76</v>
      </c>
      <c r="U392" s="3" t="s">
        <v>77</v>
      </c>
      <c r="V392" s="3" t="s">
        <v>76</v>
      </c>
      <c r="W392" s="3" t="s">
        <v>33</v>
      </c>
      <c r="X392" s="3" t="s">
        <v>78</v>
      </c>
      <c r="Y392" s="3" t="s">
        <v>35</v>
      </c>
      <c r="Z392" s="54">
        <v>44995</v>
      </c>
      <c r="AA392" s="54">
        <v>45382</v>
      </c>
      <c r="AB392" s="3" t="s">
        <v>36</v>
      </c>
      <c r="AC392" s="53">
        <v>1000000</v>
      </c>
      <c r="AD392" s="3" t="s">
        <v>77</v>
      </c>
      <c r="AE392" s="3" t="s">
        <v>37</v>
      </c>
    </row>
    <row r="393" spans="1:31" x14ac:dyDescent="0.3">
      <c r="A393" s="3" t="s">
        <v>508</v>
      </c>
      <c r="B393" s="3" t="s">
        <v>509</v>
      </c>
      <c r="C393" s="3" t="s">
        <v>1856</v>
      </c>
      <c r="D393" s="53">
        <v>2200000</v>
      </c>
      <c r="E393" s="53">
        <v>2200000</v>
      </c>
      <c r="F393" s="53">
        <v>0</v>
      </c>
      <c r="G393" s="53">
        <v>0</v>
      </c>
      <c r="H393" s="53">
        <v>0</v>
      </c>
      <c r="I393" s="53">
        <v>2404695.21</v>
      </c>
      <c r="J393" s="53">
        <v>109.30432772727272</v>
      </c>
      <c r="K393" s="53">
        <v>0</v>
      </c>
      <c r="L393" s="53">
        <v>0</v>
      </c>
      <c r="M393" s="53">
        <v>2404695.21</v>
      </c>
      <c r="N393" s="53">
        <v>0</v>
      </c>
      <c r="O393" s="53">
        <v>2404695.21</v>
      </c>
      <c r="P393" s="53">
        <v>0</v>
      </c>
      <c r="Q393" s="53">
        <v>0</v>
      </c>
      <c r="R393" s="53">
        <v>0</v>
      </c>
      <c r="S393" s="3" t="s">
        <v>152</v>
      </c>
      <c r="T393" s="3" t="s">
        <v>76</v>
      </c>
      <c r="U393" s="3" t="s">
        <v>77</v>
      </c>
      <c r="V393" s="3" t="s">
        <v>76</v>
      </c>
      <c r="W393" s="3" t="s">
        <v>33</v>
      </c>
      <c r="X393" s="3" t="s">
        <v>78</v>
      </c>
      <c r="Y393" s="3" t="s">
        <v>35</v>
      </c>
      <c r="Z393" s="54">
        <v>44995</v>
      </c>
      <c r="AA393" s="54">
        <v>45382</v>
      </c>
      <c r="AB393" s="3" t="s">
        <v>36</v>
      </c>
      <c r="AC393" s="53">
        <v>2200000</v>
      </c>
      <c r="AD393" s="3" t="s">
        <v>77</v>
      </c>
      <c r="AE393" s="3" t="s">
        <v>37</v>
      </c>
    </row>
    <row r="394" spans="1:31" x14ac:dyDescent="0.3">
      <c r="A394" s="3" t="s">
        <v>704</v>
      </c>
      <c r="B394" s="3" t="s">
        <v>705</v>
      </c>
      <c r="C394" s="3" t="s">
        <v>1856</v>
      </c>
      <c r="D394" s="53">
        <v>1400000</v>
      </c>
      <c r="E394" s="53">
        <v>1400000</v>
      </c>
      <c r="F394" s="53">
        <v>0</v>
      </c>
      <c r="G394" s="53">
        <v>0</v>
      </c>
      <c r="H394" s="53">
        <v>0</v>
      </c>
      <c r="I394" s="53">
        <v>1471355.88</v>
      </c>
      <c r="J394" s="53">
        <v>105.09684857142857</v>
      </c>
      <c r="K394" s="53">
        <v>0</v>
      </c>
      <c r="L394" s="53">
        <v>0</v>
      </c>
      <c r="M394" s="53">
        <v>1471355.88</v>
      </c>
      <c r="N394" s="53">
        <v>0</v>
      </c>
      <c r="O394" s="53">
        <v>1471355.88</v>
      </c>
      <c r="P394" s="53">
        <v>0</v>
      </c>
      <c r="Q394" s="53">
        <v>0</v>
      </c>
      <c r="R394" s="53">
        <v>0</v>
      </c>
      <c r="S394" s="3" t="s">
        <v>152</v>
      </c>
      <c r="T394" s="3" t="s">
        <v>76</v>
      </c>
      <c r="U394" s="3" t="s">
        <v>77</v>
      </c>
      <c r="V394" s="3" t="s">
        <v>76</v>
      </c>
      <c r="W394" s="3" t="s">
        <v>33</v>
      </c>
      <c r="X394" s="3" t="s">
        <v>78</v>
      </c>
      <c r="Y394" s="3" t="s">
        <v>35</v>
      </c>
      <c r="Z394" s="54">
        <v>44995</v>
      </c>
      <c r="AA394" s="54">
        <v>45382</v>
      </c>
      <c r="AB394" s="3" t="s">
        <v>36</v>
      </c>
      <c r="AC394" s="53">
        <v>1400000</v>
      </c>
      <c r="AD394" s="3" t="s">
        <v>77</v>
      </c>
      <c r="AE394" s="3" t="s">
        <v>37</v>
      </c>
    </row>
    <row r="395" spans="1:31" x14ac:dyDescent="0.3">
      <c r="A395" s="3" t="s">
        <v>869</v>
      </c>
      <c r="B395" s="3" t="s">
        <v>870</v>
      </c>
      <c r="C395" s="3" t="s">
        <v>1858</v>
      </c>
      <c r="D395" s="53">
        <v>1275000</v>
      </c>
      <c r="E395" s="53">
        <v>1275000</v>
      </c>
      <c r="F395" s="53">
        <v>0</v>
      </c>
      <c r="G395" s="53">
        <v>0</v>
      </c>
      <c r="H395" s="53">
        <v>0</v>
      </c>
      <c r="I395" s="53">
        <v>168237.52</v>
      </c>
      <c r="J395" s="53">
        <v>13.195099607843137</v>
      </c>
      <c r="K395" s="53">
        <v>0</v>
      </c>
      <c r="L395" s="53">
        <v>0</v>
      </c>
      <c r="M395" s="53">
        <v>168237.52</v>
      </c>
      <c r="N395" s="53">
        <v>0</v>
      </c>
      <c r="O395" s="53">
        <v>168237.52</v>
      </c>
      <c r="P395" s="53">
        <v>0</v>
      </c>
      <c r="Q395" s="53">
        <v>0</v>
      </c>
      <c r="R395" s="53">
        <v>0</v>
      </c>
      <c r="S395" s="3" t="s">
        <v>50</v>
      </c>
      <c r="T395" s="3" t="s">
        <v>51</v>
      </c>
      <c r="U395" s="3" t="s">
        <v>52</v>
      </c>
      <c r="V395" s="3" t="s">
        <v>51</v>
      </c>
      <c r="W395" s="3" t="s">
        <v>33</v>
      </c>
      <c r="X395" s="3" t="s">
        <v>53</v>
      </c>
      <c r="Y395" s="3" t="s">
        <v>35</v>
      </c>
      <c r="Z395" s="54">
        <v>44996</v>
      </c>
      <c r="AA395" s="54">
        <v>45657</v>
      </c>
      <c r="AB395" s="3" t="s">
        <v>36</v>
      </c>
      <c r="AC395" s="53">
        <v>1400000</v>
      </c>
      <c r="AD395" s="3" t="s">
        <v>52</v>
      </c>
      <c r="AE395" s="3" t="s">
        <v>37</v>
      </c>
    </row>
    <row r="396" spans="1:31" x14ac:dyDescent="0.3">
      <c r="A396" s="3" t="s">
        <v>871</v>
      </c>
      <c r="B396" s="3" t="s">
        <v>872</v>
      </c>
      <c r="C396" s="3" t="s">
        <v>1858</v>
      </c>
      <c r="D396" s="53">
        <v>2300000</v>
      </c>
      <c r="E396" s="53">
        <v>2300000</v>
      </c>
      <c r="F396" s="53">
        <v>0</v>
      </c>
      <c r="G396" s="53">
        <v>0</v>
      </c>
      <c r="H396" s="53">
        <v>0</v>
      </c>
      <c r="I396" s="53">
        <v>2290381.11</v>
      </c>
      <c r="J396" s="53">
        <v>99.581787391304346</v>
      </c>
      <c r="K396" s="53">
        <v>0</v>
      </c>
      <c r="L396" s="53">
        <v>0</v>
      </c>
      <c r="M396" s="53">
        <v>2290381.11</v>
      </c>
      <c r="N396" s="53">
        <v>0</v>
      </c>
      <c r="O396" s="53">
        <v>2290381.11</v>
      </c>
      <c r="P396" s="53">
        <v>0</v>
      </c>
      <c r="Q396" s="53">
        <v>-10082.68</v>
      </c>
      <c r="R396" s="53">
        <v>0</v>
      </c>
      <c r="S396" s="3" t="s">
        <v>50</v>
      </c>
      <c r="T396" s="3" t="s">
        <v>51</v>
      </c>
      <c r="U396" s="3" t="s">
        <v>52</v>
      </c>
      <c r="V396" s="3" t="s">
        <v>51</v>
      </c>
      <c r="W396" s="3" t="s">
        <v>33</v>
      </c>
      <c r="X396" s="3" t="s">
        <v>53</v>
      </c>
      <c r="Y396" s="3" t="s">
        <v>35</v>
      </c>
      <c r="Z396" s="54">
        <v>44996</v>
      </c>
      <c r="AA396" s="54">
        <v>45657</v>
      </c>
      <c r="AB396" s="3" t="s">
        <v>36</v>
      </c>
      <c r="AC396" s="53">
        <v>2300000</v>
      </c>
      <c r="AD396" s="3" t="s">
        <v>52</v>
      </c>
      <c r="AE396" s="3" t="s">
        <v>37</v>
      </c>
    </row>
    <row r="397" spans="1:31" x14ac:dyDescent="0.3">
      <c r="A397" s="3" t="s">
        <v>510</v>
      </c>
      <c r="B397" s="3" t="s">
        <v>511</v>
      </c>
      <c r="C397" s="3" t="s">
        <v>1858</v>
      </c>
      <c r="D397" s="53">
        <v>1300000</v>
      </c>
      <c r="E397" s="53">
        <v>1300000</v>
      </c>
      <c r="F397" s="53">
        <v>0</v>
      </c>
      <c r="G397" s="53">
        <v>0</v>
      </c>
      <c r="H397" s="53">
        <v>0</v>
      </c>
      <c r="I397" s="53">
        <v>1344198.07</v>
      </c>
      <c r="J397" s="53">
        <v>103.39985153846155</v>
      </c>
      <c r="K397" s="53">
        <v>0</v>
      </c>
      <c r="L397" s="53">
        <v>0</v>
      </c>
      <c r="M397" s="53">
        <v>1344198.07</v>
      </c>
      <c r="N397" s="53">
        <v>0</v>
      </c>
      <c r="O397" s="53">
        <v>1344198.07</v>
      </c>
      <c r="P397" s="53">
        <v>0</v>
      </c>
      <c r="Q397" s="53">
        <v>0</v>
      </c>
      <c r="R397" s="53">
        <v>0</v>
      </c>
      <c r="S397" s="3" t="s">
        <v>50</v>
      </c>
      <c r="T397" s="3" t="s">
        <v>51</v>
      </c>
      <c r="U397" s="3" t="s">
        <v>52</v>
      </c>
      <c r="V397" s="3" t="s">
        <v>51</v>
      </c>
      <c r="W397" s="3" t="s">
        <v>33</v>
      </c>
      <c r="X397" s="3" t="s">
        <v>53</v>
      </c>
      <c r="Y397" s="3" t="s">
        <v>35</v>
      </c>
      <c r="Z397" s="54">
        <v>44996</v>
      </c>
      <c r="AA397" s="54">
        <v>45657</v>
      </c>
      <c r="AB397" s="3" t="s">
        <v>36</v>
      </c>
      <c r="AC397" s="53">
        <v>1300000</v>
      </c>
      <c r="AD397" s="3" t="s">
        <v>52</v>
      </c>
      <c r="AE397" s="3" t="s">
        <v>37</v>
      </c>
    </row>
    <row r="398" spans="1:31" x14ac:dyDescent="0.3">
      <c r="A398" s="3" t="s">
        <v>706</v>
      </c>
      <c r="B398" s="3" t="s">
        <v>707</v>
      </c>
      <c r="C398" s="3" t="s">
        <v>1858</v>
      </c>
      <c r="D398" s="53">
        <v>1600000</v>
      </c>
      <c r="E398" s="53">
        <v>1600000</v>
      </c>
      <c r="F398" s="53">
        <v>0</v>
      </c>
      <c r="G398" s="53">
        <v>0</v>
      </c>
      <c r="H398" s="53">
        <v>0</v>
      </c>
      <c r="I398" s="53">
        <v>1594217.45</v>
      </c>
      <c r="J398" s="53">
        <v>99.638590624999992</v>
      </c>
      <c r="K398" s="53">
        <v>0</v>
      </c>
      <c r="L398" s="53">
        <v>0</v>
      </c>
      <c r="M398" s="53">
        <v>1594217.45</v>
      </c>
      <c r="N398" s="53">
        <v>0</v>
      </c>
      <c r="O398" s="53">
        <v>1594217.45</v>
      </c>
      <c r="P398" s="53">
        <v>0</v>
      </c>
      <c r="Q398" s="53">
        <v>0</v>
      </c>
      <c r="R398" s="53">
        <v>0</v>
      </c>
      <c r="S398" s="3" t="s">
        <v>50</v>
      </c>
      <c r="T398" s="3" t="s">
        <v>51</v>
      </c>
      <c r="U398" s="3" t="s">
        <v>52</v>
      </c>
      <c r="V398" s="3" t="s">
        <v>51</v>
      </c>
      <c r="W398" s="3" t="s">
        <v>33</v>
      </c>
      <c r="X398" s="3" t="s">
        <v>53</v>
      </c>
      <c r="Y398" s="3" t="s">
        <v>35</v>
      </c>
      <c r="Z398" s="54">
        <v>44996</v>
      </c>
      <c r="AA398" s="54">
        <v>45657</v>
      </c>
      <c r="AB398" s="3" t="s">
        <v>36</v>
      </c>
      <c r="AC398" s="53">
        <v>1600000</v>
      </c>
      <c r="AD398" s="3" t="s">
        <v>52</v>
      </c>
      <c r="AE398" s="3" t="s">
        <v>37</v>
      </c>
    </row>
    <row r="399" spans="1:31" x14ac:dyDescent="0.3">
      <c r="A399" s="3" t="s">
        <v>708</v>
      </c>
      <c r="B399" s="3" t="s">
        <v>709</v>
      </c>
      <c r="C399" s="3" t="s">
        <v>1859</v>
      </c>
      <c r="D399" s="53">
        <v>2250000</v>
      </c>
      <c r="E399" s="53">
        <v>2250000</v>
      </c>
      <c r="F399" s="53">
        <v>0</v>
      </c>
      <c r="G399" s="53">
        <v>0</v>
      </c>
      <c r="H399" s="53">
        <v>0</v>
      </c>
      <c r="I399" s="53">
        <v>2249806.5699999998</v>
      </c>
      <c r="J399" s="53">
        <v>99.991403111111097</v>
      </c>
      <c r="K399" s="53">
        <v>0</v>
      </c>
      <c r="L399" s="53">
        <v>0</v>
      </c>
      <c r="M399" s="53">
        <v>2249806.5699999998</v>
      </c>
      <c r="N399" s="53">
        <v>0</v>
      </c>
      <c r="O399" s="53">
        <v>2249806.5699999998</v>
      </c>
      <c r="P399" s="53">
        <v>0</v>
      </c>
      <c r="Q399" s="53">
        <v>0</v>
      </c>
      <c r="R399" s="53">
        <v>0</v>
      </c>
      <c r="S399" s="3" t="s">
        <v>231</v>
      </c>
      <c r="T399" s="3" t="s">
        <v>162</v>
      </c>
      <c r="U399" s="3" t="s">
        <v>163</v>
      </c>
      <c r="V399" s="3" t="s">
        <v>162</v>
      </c>
      <c r="W399" s="3" t="s">
        <v>33</v>
      </c>
      <c r="X399" s="3" t="s">
        <v>164</v>
      </c>
      <c r="Y399" s="3" t="s">
        <v>35</v>
      </c>
      <c r="Z399" s="54">
        <v>44995</v>
      </c>
      <c r="AA399" s="54">
        <v>45382</v>
      </c>
      <c r="AB399" s="3" t="s">
        <v>36</v>
      </c>
      <c r="AC399" s="53">
        <v>2250000</v>
      </c>
      <c r="AD399" s="3" t="s">
        <v>163</v>
      </c>
      <c r="AE399" s="3" t="s">
        <v>37</v>
      </c>
    </row>
    <row r="400" spans="1:31" x14ac:dyDescent="0.3">
      <c r="A400" s="3" t="s">
        <v>710</v>
      </c>
      <c r="B400" s="3" t="s">
        <v>711</v>
      </c>
      <c r="C400" s="3" t="s">
        <v>1855</v>
      </c>
      <c r="D400" s="53">
        <v>680000</v>
      </c>
      <c r="E400" s="53">
        <v>680000</v>
      </c>
      <c r="F400" s="53">
        <v>0</v>
      </c>
      <c r="G400" s="53">
        <v>0</v>
      </c>
      <c r="H400" s="53">
        <v>0</v>
      </c>
      <c r="I400" s="53">
        <v>618398.5</v>
      </c>
      <c r="J400" s="53">
        <v>90.940955882352938</v>
      </c>
      <c r="K400" s="53">
        <v>0</v>
      </c>
      <c r="L400" s="53">
        <v>0</v>
      </c>
      <c r="M400" s="53">
        <v>618398.5</v>
      </c>
      <c r="N400" s="53">
        <v>0</v>
      </c>
      <c r="O400" s="53">
        <v>618398.5</v>
      </c>
      <c r="P400" s="53">
        <v>0</v>
      </c>
      <c r="Q400" s="53">
        <v>0</v>
      </c>
      <c r="R400" s="53">
        <v>0</v>
      </c>
      <c r="S400" s="3" t="s">
        <v>286</v>
      </c>
      <c r="T400" s="3" t="s">
        <v>57</v>
      </c>
      <c r="U400" s="3" t="s">
        <v>58</v>
      </c>
      <c r="V400" s="3" t="s">
        <v>57</v>
      </c>
      <c r="W400" s="3" t="s">
        <v>33</v>
      </c>
      <c r="X400" s="3" t="s">
        <v>59</v>
      </c>
      <c r="Y400" s="3" t="s">
        <v>35</v>
      </c>
      <c r="Z400" s="54">
        <v>44995</v>
      </c>
      <c r="AA400" s="54">
        <v>45657</v>
      </c>
      <c r="AB400" s="3" t="s">
        <v>36</v>
      </c>
      <c r="AC400" s="53">
        <v>680000</v>
      </c>
      <c r="AD400" s="3" t="s">
        <v>58</v>
      </c>
      <c r="AE400" s="3" t="s">
        <v>37</v>
      </c>
    </row>
    <row r="401" spans="1:31" x14ac:dyDescent="0.3">
      <c r="A401" s="3" t="s">
        <v>512</v>
      </c>
      <c r="B401" s="3" t="s">
        <v>513</v>
      </c>
      <c r="C401" s="3" t="s">
        <v>1854</v>
      </c>
      <c r="D401" s="53">
        <v>800000</v>
      </c>
      <c r="E401" s="53">
        <v>800000</v>
      </c>
      <c r="F401" s="53">
        <v>0</v>
      </c>
      <c r="G401" s="53">
        <v>0</v>
      </c>
      <c r="H401" s="53">
        <v>0</v>
      </c>
      <c r="I401" s="53">
        <v>611305.79</v>
      </c>
      <c r="J401" s="53">
        <v>76.41322375</v>
      </c>
      <c r="K401" s="53">
        <v>0</v>
      </c>
      <c r="L401" s="53">
        <v>0</v>
      </c>
      <c r="M401" s="53">
        <v>611305.79</v>
      </c>
      <c r="N401" s="53">
        <v>0</v>
      </c>
      <c r="O401" s="53">
        <v>611305.79</v>
      </c>
      <c r="P401" s="53">
        <v>0</v>
      </c>
      <c r="Q401" s="53">
        <v>0</v>
      </c>
      <c r="R401" s="53">
        <v>0</v>
      </c>
      <c r="S401" s="3" t="s">
        <v>72</v>
      </c>
      <c r="T401" s="3" t="s">
        <v>41</v>
      </c>
      <c r="U401" s="3" t="s">
        <v>42</v>
      </c>
      <c r="V401" s="3" t="s">
        <v>41</v>
      </c>
      <c r="W401" s="3" t="s">
        <v>33</v>
      </c>
      <c r="X401" s="3" t="s">
        <v>43</v>
      </c>
      <c r="Y401" s="3" t="s">
        <v>35</v>
      </c>
      <c r="Z401" s="54">
        <v>44995</v>
      </c>
      <c r="AA401" s="54">
        <v>45473</v>
      </c>
      <c r="AB401" s="3" t="s">
        <v>36</v>
      </c>
      <c r="AC401" s="53">
        <v>800000</v>
      </c>
      <c r="AD401" s="3" t="s">
        <v>42</v>
      </c>
      <c r="AE401" s="3" t="s">
        <v>37</v>
      </c>
    </row>
    <row r="402" spans="1:31" x14ac:dyDescent="0.3">
      <c r="A402" s="3" t="s">
        <v>957</v>
      </c>
      <c r="B402" s="3" t="s">
        <v>958</v>
      </c>
      <c r="C402" s="3" t="s">
        <v>1856</v>
      </c>
      <c r="D402" s="53">
        <v>21800000</v>
      </c>
      <c r="E402" s="53">
        <v>21800000</v>
      </c>
      <c r="F402" s="53">
        <v>32607.1</v>
      </c>
      <c r="G402" s="53">
        <v>-3446724</v>
      </c>
      <c r="H402" s="53">
        <v>-3446724</v>
      </c>
      <c r="I402" s="53">
        <v>18344841.640000001</v>
      </c>
      <c r="J402" s="53">
        <v>84.150649724770645</v>
      </c>
      <c r="K402" s="53">
        <v>0</v>
      </c>
      <c r="L402" s="53">
        <v>0</v>
      </c>
      <c r="M402" s="53">
        <v>21791565.640000001</v>
      </c>
      <c r="N402" s="53">
        <v>0</v>
      </c>
      <c r="O402" s="53">
        <v>18377448.739999998</v>
      </c>
      <c r="P402" s="53">
        <v>0</v>
      </c>
      <c r="Q402" s="53">
        <v>0</v>
      </c>
      <c r="R402" s="53">
        <v>0</v>
      </c>
      <c r="S402" s="3" t="s">
        <v>1784</v>
      </c>
      <c r="T402" s="3" t="s">
        <v>76</v>
      </c>
      <c r="U402" s="3" t="s">
        <v>77</v>
      </c>
      <c r="V402" s="3" t="s">
        <v>76</v>
      </c>
      <c r="W402" s="3" t="s">
        <v>33</v>
      </c>
      <c r="X402" s="3" t="s">
        <v>78</v>
      </c>
      <c r="Y402" s="3" t="s">
        <v>44</v>
      </c>
      <c r="Z402" s="54">
        <v>45013</v>
      </c>
      <c r="AA402" s="54">
        <v>45747</v>
      </c>
      <c r="AB402" s="3" t="s">
        <v>36</v>
      </c>
      <c r="AC402" s="53">
        <v>21800000</v>
      </c>
      <c r="AD402" s="3" t="s">
        <v>77</v>
      </c>
      <c r="AE402" s="3" t="s">
        <v>45</v>
      </c>
    </row>
    <row r="403" spans="1:31" x14ac:dyDescent="0.3">
      <c r="A403" s="3" t="s">
        <v>712</v>
      </c>
      <c r="B403" s="3" t="s">
        <v>713</v>
      </c>
      <c r="C403" s="3" t="s">
        <v>1855</v>
      </c>
      <c r="D403" s="53">
        <v>2457000</v>
      </c>
      <c r="E403" s="53">
        <v>2457000</v>
      </c>
      <c r="F403" s="53">
        <v>0</v>
      </c>
      <c r="G403" s="53">
        <v>0</v>
      </c>
      <c r="H403" s="53">
        <v>0</v>
      </c>
      <c r="I403" s="53">
        <v>2429243.21</v>
      </c>
      <c r="J403" s="53">
        <v>98.870297517297516</v>
      </c>
      <c r="K403" s="53">
        <v>0</v>
      </c>
      <c r="L403" s="53">
        <v>0</v>
      </c>
      <c r="M403" s="53">
        <v>2429243.21</v>
      </c>
      <c r="N403" s="53">
        <v>0</v>
      </c>
      <c r="O403" s="53">
        <v>2429243.21</v>
      </c>
      <c r="P403" s="53">
        <v>0</v>
      </c>
      <c r="Q403" s="53">
        <v>0</v>
      </c>
      <c r="R403" s="53">
        <v>0</v>
      </c>
      <c r="S403" s="3" t="s">
        <v>286</v>
      </c>
      <c r="T403" s="3" t="s">
        <v>57</v>
      </c>
      <c r="U403" s="3" t="s">
        <v>58</v>
      </c>
      <c r="V403" s="3" t="s">
        <v>57</v>
      </c>
      <c r="W403" s="3" t="s">
        <v>33</v>
      </c>
      <c r="X403" s="3" t="s">
        <v>59</v>
      </c>
      <c r="Y403" s="3" t="s">
        <v>35</v>
      </c>
      <c r="Z403" s="54">
        <v>45001</v>
      </c>
      <c r="AA403" s="54">
        <v>45747</v>
      </c>
      <c r="AB403" s="3" t="s">
        <v>36</v>
      </c>
      <c r="AC403" s="53">
        <v>2457000</v>
      </c>
      <c r="AD403" s="3" t="s">
        <v>58</v>
      </c>
      <c r="AE403" s="3" t="s">
        <v>37</v>
      </c>
    </row>
    <row r="404" spans="1:31" x14ac:dyDescent="0.3">
      <c r="A404" s="3" t="s">
        <v>959</v>
      </c>
      <c r="B404" s="3" t="s">
        <v>960</v>
      </c>
      <c r="C404" s="3" t="s">
        <v>1856</v>
      </c>
      <c r="D404" s="53">
        <v>700000</v>
      </c>
      <c r="E404" s="53">
        <v>700000</v>
      </c>
      <c r="F404" s="53">
        <v>0</v>
      </c>
      <c r="G404" s="53">
        <v>0</v>
      </c>
      <c r="H404" s="53">
        <v>0</v>
      </c>
      <c r="I404" s="53">
        <v>695107.66</v>
      </c>
      <c r="J404" s="53">
        <v>99.301094285714285</v>
      </c>
      <c r="K404" s="53">
        <v>0</v>
      </c>
      <c r="L404" s="53">
        <v>0</v>
      </c>
      <c r="M404" s="53">
        <v>695107.66</v>
      </c>
      <c r="N404" s="53">
        <v>0</v>
      </c>
      <c r="O404" s="53">
        <v>695107.66</v>
      </c>
      <c r="P404" s="53">
        <v>0</v>
      </c>
      <c r="Q404" s="53">
        <v>0</v>
      </c>
      <c r="R404" s="53">
        <v>0</v>
      </c>
      <c r="S404" s="3" t="s">
        <v>152</v>
      </c>
      <c r="T404" s="3" t="s">
        <v>76</v>
      </c>
      <c r="U404" s="3" t="s">
        <v>77</v>
      </c>
      <c r="V404" s="3" t="s">
        <v>76</v>
      </c>
      <c r="W404" s="3" t="s">
        <v>33</v>
      </c>
      <c r="X404" s="3" t="s">
        <v>78</v>
      </c>
      <c r="Y404" s="3" t="s">
        <v>265</v>
      </c>
      <c r="Z404" s="54">
        <v>45013</v>
      </c>
      <c r="AA404" s="54">
        <v>45382</v>
      </c>
      <c r="AB404" s="3" t="s">
        <v>36</v>
      </c>
      <c r="AC404" s="53">
        <v>700000</v>
      </c>
      <c r="AD404" s="3" t="s">
        <v>77</v>
      </c>
      <c r="AE404" s="3" t="s">
        <v>37</v>
      </c>
    </row>
    <row r="405" spans="1:31" x14ac:dyDescent="0.3">
      <c r="A405" s="3" t="s">
        <v>961</v>
      </c>
      <c r="B405" s="3" t="s">
        <v>962</v>
      </c>
      <c r="C405" s="3" t="s">
        <v>1858</v>
      </c>
      <c r="D405" s="53">
        <v>18200000</v>
      </c>
      <c r="E405" s="53">
        <v>18200000</v>
      </c>
      <c r="F405" s="53">
        <v>0</v>
      </c>
      <c r="G405" s="53">
        <v>0</v>
      </c>
      <c r="H405" s="53">
        <v>0</v>
      </c>
      <c r="I405" s="53">
        <v>18174915.699999999</v>
      </c>
      <c r="J405" s="53">
        <v>99.862174175824165</v>
      </c>
      <c r="K405" s="53">
        <v>0</v>
      </c>
      <c r="L405" s="53">
        <v>0</v>
      </c>
      <c r="M405" s="53">
        <v>17857432.670000002</v>
      </c>
      <c r="N405" s="53">
        <v>317483.03000000003</v>
      </c>
      <c r="O405" s="53">
        <v>18174915.699999999</v>
      </c>
      <c r="P405" s="53">
        <v>0</v>
      </c>
      <c r="Q405" s="53">
        <v>0</v>
      </c>
      <c r="R405" s="53">
        <v>0</v>
      </c>
      <c r="S405" s="3" t="s">
        <v>50</v>
      </c>
      <c r="T405" s="3" t="s">
        <v>51</v>
      </c>
      <c r="U405" s="3" t="s">
        <v>52</v>
      </c>
      <c r="V405" s="3" t="s">
        <v>51</v>
      </c>
      <c r="W405" s="3" t="s">
        <v>33</v>
      </c>
      <c r="X405" s="3" t="s">
        <v>53</v>
      </c>
      <c r="Y405" s="3" t="s">
        <v>44</v>
      </c>
      <c r="Z405" s="54">
        <v>45015</v>
      </c>
      <c r="AA405" s="54">
        <v>45747</v>
      </c>
      <c r="AB405" s="3" t="s">
        <v>36</v>
      </c>
      <c r="AC405" s="53">
        <v>18200000</v>
      </c>
      <c r="AD405" s="3" t="s">
        <v>52</v>
      </c>
      <c r="AE405" s="3" t="s">
        <v>2231</v>
      </c>
    </row>
    <row r="406" spans="1:31" x14ac:dyDescent="0.3">
      <c r="A406" s="3" t="s">
        <v>714</v>
      </c>
      <c r="B406" s="3" t="s">
        <v>715</v>
      </c>
      <c r="C406" s="3" t="s">
        <v>1859</v>
      </c>
      <c r="D406" s="53">
        <v>27000000</v>
      </c>
      <c r="E406" s="53">
        <v>27000000</v>
      </c>
      <c r="F406" s="53">
        <v>0</v>
      </c>
      <c r="G406" s="53">
        <v>0</v>
      </c>
      <c r="H406" s="53">
        <v>0</v>
      </c>
      <c r="I406" s="53">
        <v>27929295.34</v>
      </c>
      <c r="J406" s="53">
        <v>103.4418345925926</v>
      </c>
      <c r="K406" s="53">
        <v>0</v>
      </c>
      <c r="L406" s="53">
        <v>0</v>
      </c>
      <c r="M406" s="53">
        <v>27929295.34</v>
      </c>
      <c r="N406" s="53">
        <v>0</v>
      </c>
      <c r="O406" s="53">
        <v>27929295.34</v>
      </c>
      <c r="P406" s="53">
        <v>0</v>
      </c>
      <c r="Q406" s="53">
        <v>0</v>
      </c>
      <c r="R406" s="53">
        <v>0</v>
      </c>
      <c r="S406" s="3" t="s">
        <v>161</v>
      </c>
      <c r="T406" s="3" t="s">
        <v>162</v>
      </c>
      <c r="U406" s="3" t="s">
        <v>163</v>
      </c>
      <c r="V406" s="3" t="s">
        <v>162</v>
      </c>
      <c r="W406" s="3" t="s">
        <v>33</v>
      </c>
      <c r="X406" s="3" t="s">
        <v>164</v>
      </c>
      <c r="Y406" s="3" t="s">
        <v>35</v>
      </c>
      <c r="Z406" s="54">
        <v>45001</v>
      </c>
      <c r="AA406" s="54">
        <v>45382</v>
      </c>
      <c r="AB406" s="3" t="s">
        <v>36</v>
      </c>
      <c r="AC406" s="53">
        <v>27000000</v>
      </c>
      <c r="AD406" s="3" t="s">
        <v>163</v>
      </c>
      <c r="AE406" s="3" t="s">
        <v>37</v>
      </c>
    </row>
    <row r="407" spans="1:31" x14ac:dyDescent="0.3">
      <c r="A407" s="3" t="s">
        <v>716</v>
      </c>
      <c r="B407" s="3" t="s">
        <v>717</v>
      </c>
      <c r="C407" s="3" t="s">
        <v>1855</v>
      </c>
      <c r="D407" s="53">
        <v>1000000</v>
      </c>
      <c r="E407" s="53">
        <v>1000000</v>
      </c>
      <c r="F407" s="53">
        <v>0</v>
      </c>
      <c r="G407" s="53">
        <v>0</v>
      </c>
      <c r="H407" s="53">
        <v>0</v>
      </c>
      <c r="I407" s="53">
        <v>877415.23</v>
      </c>
      <c r="J407" s="53">
        <v>87.741523000000001</v>
      </c>
      <c r="K407" s="53">
        <v>0</v>
      </c>
      <c r="L407" s="53">
        <v>0</v>
      </c>
      <c r="M407" s="53">
        <v>877415.23</v>
      </c>
      <c r="N407" s="53">
        <v>0</v>
      </c>
      <c r="O407" s="53">
        <v>877415.23</v>
      </c>
      <c r="P407" s="53">
        <v>0</v>
      </c>
      <c r="Q407" s="53">
        <v>0</v>
      </c>
      <c r="R407" s="53">
        <v>0</v>
      </c>
      <c r="S407" s="3" t="s">
        <v>56</v>
      </c>
      <c r="T407" s="3" t="s">
        <v>57</v>
      </c>
      <c r="U407" s="3" t="s">
        <v>58</v>
      </c>
      <c r="V407" s="3" t="s">
        <v>57</v>
      </c>
      <c r="W407" s="3" t="s">
        <v>33</v>
      </c>
      <c r="X407" s="3" t="s">
        <v>59</v>
      </c>
      <c r="Y407" s="3" t="s">
        <v>35</v>
      </c>
      <c r="Z407" s="54">
        <v>45006</v>
      </c>
      <c r="AA407" s="54">
        <v>45443</v>
      </c>
      <c r="AB407" s="3" t="s">
        <v>36</v>
      </c>
      <c r="AC407" s="53">
        <v>1000000</v>
      </c>
      <c r="AD407" s="3" t="s">
        <v>58</v>
      </c>
      <c r="AE407" s="3" t="s">
        <v>37</v>
      </c>
    </row>
    <row r="408" spans="1:31" x14ac:dyDescent="0.3">
      <c r="A408" s="3" t="s">
        <v>718</v>
      </c>
      <c r="B408" s="3" t="s">
        <v>719</v>
      </c>
      <c r="C408" s="3" t="s">
        <v>1855</v>
      </c>
      <c r="D408" s="53">
        <v>1000000</v>
      </c>
      <c r="E408" s="53">
        <v>1000000</v>
      </c>
      <c r="F408" s="53">
        <v>0</v>
      </c>
      <c r="G408" s="53">
        <v>0</v>
      </c>
      <c r="H408" s="53">
        <v>0</v>
      </c>
      <c r="I408" s="53">
        <v>900983.71</v>
      </c>
      <c r="J408" s="53">
        <v>90.098371</v>
      </c>
      <c r="K408" s="53">
        <v>0</v>
      </c>
      <c r="L408" s="53">
        <v>0</v>
      </c>
      <c r="M408" s="53">
        <v>900983.71</v>
      </c>
      <c r="N408" s="53">
        <v>0</v>
      </c>
      <c r="O408" s="53">
        <v>900983.71</v>
      </c>
      <c r="P408" s="53">
        <v>0</v>
      </c>
      <c r="Q408" s="53">
        <v>0</v>
      </c>
      <c r="R408" s="53">
        <v>0</v>
      </c>
      <c r="S408" s="3" t="s">
        <v>56</v>
      </c>
      <c r="T408" s="3" t="s">
        <v>57</v>
      </c>
      <c r="U408" s="3" t="s">
        <v>58</v>
      </c>
      <c r="V408" s="3" t="s">
        <v>57</v>
      </c>
      <c r="W408" s="3" t="s">
        <v>33</v>
      </c>
      <c r="X408" s="3" t="s">
        <v>59</v>
      </c>
      <c r="Y408" s="3" t="s">
        <v>35</v>
      </c>
      <c r="Z408" s="54">
        <v>45006</v>
      </c>
      <c r="AA408" s="54">
        <v>45443</v>
      </c>
      <c r="AB408" s="3" t="s">
        <v>36</v>
      </c>
      <c r="AC408" s="53">
        <v>1000000</v>
      </c>
      <c r="AD408" s="3" t="s">
        <v>58</v>
      </c>
      <c r="AE408" s="3" t="s">
        <v>37</v>
      </c>
    </row>
    <row r="409" spans="1:31" x14ac:dyDescent="0.3">
      <c r="A409" s="3" t="s">
        <v>873</v>
      </c>
      <c r="B409" s="3" t="s">
        <v>874</v>
      </c>
      <c r="C409" s="3" t="s">
        <v>1853</v>
      </c>
      <c r="D409" s="53">
        <v>1000000</v>
      </c>
      <c r="E409" s="53">
        <v>1000000</v>
      </c>
      <c r="F409" s="53">
        <v>0</v>
      </c>
      <c r="G409" s="53">
        <v>0</v>
      </c>
      <c r="H409" s="53">
        <v>0</v>
      </c>
      <c r="I409" s="53">
        <v>1013082.14</v>
      </c>
      <c r="J409" s="53">
        <v>101.30821400000001</v>
      </c>
      <c r="K409" s="53">
        <v>0</v>
      </c>
      <c r="L409" s="53">
        <v>0</v>
      </c>
      <c r="M409" s="53">
        <v>1013082.14</v>
      </c>
      <c r="N409" s="53">
        <v>0</v>
      </c>
      <c r="O409" s="53">
        <v>1013082.14</v>
      </c>
      <c r="P409" s="53">
        <v>0</v>
      </c>
      <c r="Q409" s="53">
        <v>0</v>
      </c>
      <c r="R409" s="53">
        <v>0</v>
      </c>
      <c r="S409" s="3" t="s">
        <v>30</v>
      </c>
      <c r="T409" s="3" t="s">
        <v>31</v>
      </c>
      <c r="U409" s="3" t="s">
        <v>32</v>
      </c>
      <c r="V409" s="3" t="s">
        <v>31</v>
      </c>
      <c r="W409" s="3" t="s">
        <v>33</v>
      </c>
      <c r="X409" s="3" t="s">
        <v>34</v>
      </c>
      <c r="Y409" s="3" t="s">
        <v>35</v>
      </c>
      <c r="Z409" s="54">
        <v>45000</v>
      </c>
      <c r="AA409" s="54">
        <v>45930</v>
      </c>
      <c r="AB409" s="3" t="s">
        <v>36</v>
      </c>
      <c r="AC409" s="53">
        <v>1000000</v>
      </c>
      <c r="AD409" s="3" t="s">
        <v>32</v>
      </c>
      <c r="AE409" s="3" t="s">
        <v>37</v>
      </c>
    </row>
    <row r="410" spans="1:31" x14ac:dyDescent="0.3">
      <c r="A410" s="3" t="s">
        <v>720</v>
      </c>
      <c r="B410" s="3" t="s">
        <v>721</v>
      </c>
      <c r="C410" s="3" t="s">
        <v>1853</v>
      </c>
      <c r="D410" s="53">
        <v>1000000</v>
      </c>
      <c r="E410" s="53">
        <v>1000000</v>
      </c>
      <c r="F410" s="53">
        <v>0</v>
      </c>
      <c r="G410" s="53">
        <v>0</v>
      </c>
      <c r="H410" s="53">
        <v>0</v>
      </c>
      <c r="I410" s="53">
        <v>999870.91</v>
      </c>
      <c r="J410" s="53">
        <v>99.987091000000007</v>
      </c>
      <c r="K410" s="53">
        <v>0</v>
      </c>
      <c r="L410" s="53">
        <v>0</v>
      </c>
      <c r="M410" s="53">
        <v>999870.91</v>
      </c>
      <c r="N410" s="53">
        <v>0</v>
      </c>
      <c r="O410" s="53">
        <v>999870.91</v>
      </c>
      <c r="P410" s="53">
        <v>0</v>
      </c>
      <c r="Q410" s="53">
        <v>0</v>
      </c>
      <c r="R410" s="53">
        <v>0</v>
      </c>
      <c r="S410" s="3" t="s">
        <v>30</v>
      </c>
      <c r="T410" s="3" t="s">
        <v>31</v>
      </c>
      <c r="U410" s="3" t="s">
        <v>32</v>
      </c>
      <c r="V410" s="3" t="s">
        <v>31</v>
      </c>
      <c r="W410" s="3" t="s">
        <v>33</v>
      </c>
      <c r="X410" s="3" t="s">
        <v>34</v>
      </c>
      <c r="Y410" s="3" t="s">
        <v>35</v>
      </c>
      <c r="Z410" s="54">
        <v>45000</v>
      </c>
      <c r="AA410" s="54">
        <v>45930</v>
      </c>
      <c r="AB410" s="3" t="s">
        <v>36</v>
      </c>
      <c r="AC410" s="53">
        <v>1000000</v>
      </c>
      <c r="AD410" s="3" t="s">
        <v>32</v>
      </c>
      <c r="AE410" s="3" t="s">
        <v>37</v>
      </c>
    </row>
    <row r="411" spans="1:31" x14ac:dyDescent="0.3">
      <c r="A411" s="3" t="s">
        <v>722</v>
      </c>
      <c r="B411" s="3" t="s">
        <v>723</v>
      </c>
      <c r="C411" s="3" t="s">
        <v>1853</v>
      </c>
      <c r="D411" s="53">
        <v>1000000</v>
      </c>
      <c r="E411" s="53">
        <v>1000000</v>
      </c>
      <c r="F411" s="53">
        <v>0</v>
      </c>
      <c r="G411" s="53">
        <v>0</v>
      </c>
      <c r="H411" s="53">
        <v>0</v>
      </c>
      <c r="I411" s="53">
        <v>968917.03</v>
      </c>
      <c r="J411" s="53">
        <v>96.891703000000007</v>
      </c>
      <c r="K411" s="53">
        <v>0</v>
      </c>
      <c r="L411" s="53">
        <v>0</v>
      </c>
      <c r="M411" s="53">
        <v>968917.03</v>
      </c>
      <c r="N411" s="53">
        <v>0</v>
      </c>
      <c r="O411" s="53">
        <v>968917.03</v>
      </c>
      <c r="P411" s="53">
        <v>0</v>
      </c>
      <c r="Q411" s="53">
        <v>0</v>
      </c>
      <c r="R411" s="53">
        <v>0</v>
      </c>
      <c r="S411" s="3" t="s">
        <v>30</v>
      </c>
      <c r="T411" s="3" t="s">
        <v>31</v>
      </c>
      <c r="U411" s="3" t="s">
        <v>32</v>
      </c>
      <c r="V411" s="3" t="s">
        <v>31</v>
      </c>
      <c r="W411" s="3" t="s">
        <v>33</v>
      </c>
      <c r="X411" s="3" t="s">
        <v>34</v>
      </c>
      <c r="Y411" s="3" t="s">
        <v>35</v>
      </c>
      <c r="Z411" s="54">
        <v>45000</v>
      </c>
      <c r="AA411" s="54">
        <v>45565</v>
      </c>
      <c r="AB411" s="3" t="s">
        <v>36</v>
      </c>
      <c r="AC411" s="53">
        <v>1000000</v>
      </c>
      <c r="AD411" s="3" t="s">
        <v>32</v>
      </c>
      <c r="AE411" s="3" t="s">
        <v>37</v>
      </c>
    </row>
    <row r="412" spans="1:31" x14ac:dyDescent="0.3">
      <c r="A412" s="3" t="s">
        <v>724</v>
      </c>
      <c r="B412" s="3" t="s">
        <v>725</v>
      </c>
      <c r="C412" s="3" t="s">
        <v>1853</v>
      </c>
      <c r="D412" s="53">
        <v>2500000</v>
      </c>
      <c r="E412" s="53">
        <v>2500000</v>
      </c>
      <c r="F412" s="53">
        <v>0</v>
      </c>
      <c r="G412" s="53">
        <v>0</v>
      </c>
      <c r="H412" s="53">
        <v>0</v>
      </c>
      <c r="I412" s="53">
        <v>2499853.7599999998</v>
      </c>
      <c r="J412" s="53">
        <v>99.994150399999995</v>
      </c>
      <c r="K412" s="53">
        <v>0</v>
      </c>
      <c r="L412" s="53">
        <v>0</v>
      </c>
      <c r="M412" s="53">
        <v>2499853.7599999998</v>
      </c>
      <c r="N412" s="53">
        <v>0</v>
      </c>
      <c r="O412" s="53">
        <v>2499853.7599999998</v>
      </c>
      <c r="P412" s="53">
        <v>0</v>
      </c>
      <c r="Q412" s="53">
        <v>0</v>
      </c>
      <c r="R412" s="53">
        <v>0</v>
      </c>
      <c r="S412" s="3" t="s">
        <v>30</v>
      </c>
      <c r="T412" s="3" t="s">
        <v>31</v>
      </c>
      <c r="U412" s="3" t="s">
        <v>32</v>
      </c>
      <c r="V412" s="3" t="s">
        <v>31</v>
      </c>
      <c r="W412" s="3" t="s">
        <v>33</v>
      </c>
      <c r="X412" s="3" t="s">
        <v>34</v>
      </c>
      <c r="Y412" s="3" t="s">
        <v>35</v>
      </c>
      <c r="Z412" s="54">
        <v>45001</v>
      </c>
      <c r="AA412" s="54">
        <v>45565</v>
      </c>
      <c r="AB412" s="3" t="s">
        <v>36</v>
      </c>
      <c r="AC412" s="53">
        <v>2500000</v>
      </c>
      <c r="AD412" s="3" t="s">
        <v>32</v>
      </c>
      <c r="AE412" s="3" t="s">
        <v>37</v>
      </c>
    </row>
    <row r="413" spans="1:31" x14ac:dyDescent="0.3">
      <c r="A413" s="3" t="s">
        <v>726</v>
      </c>
      <c r="B413" s="3" t="s">
        <v>727</v>
      </c>
      <c r="C413" s="3" t="s">
        <v>1854</v>
      </c>
      <c r="D413" s="53">
        <v>800000</v>
      </c>
      <c r="E413" s="53">
        <v>800000</v>
      </c>
      <c r="F413" s="53">
        <v>0</v>
      </c>
      <c r="G413" s="53">
        <v>0</v>
      </c>
      <c r="H413" s="53">
        <v>0</v>
      </c>
      <c r="I413" s="53">
        <v>448614.43</v>
      </c>
      <c r="J413" s="53">
        <v>56.076803749999996</v>
      </c>
      <c r="K413" s="53">
        <v>0</v>
      </c>
      <c r="L413" s="53">
        <v>0</v>
      </c>
      <c r="M413" s="53">
        <v>448614.43</v>
      </c>
      <c r="N413" s="53">
        <v>0</v>
      </c>
      <c r="O413" s="53">
        <v>448614.43</v>
      </c>
      <c r="P413" s="53">
        <v>0</v>
      </c>
      <c r="Q413" s="53">
        <v>0</v>
      </c>
      <c r="R413" s="53">
        <v>0</v>
      </c>
      <c r="S413" s="3" t="s">
        <v>72</v>
      </c>
      <c r="T413" s="3" t="s">
        <v>41</v>
      </c>
      <c r="U413" s="3" t="s">
        <v>42</v>
      </c>
      <c r="V413" s="3" t="s">
        <v>41</v>
      </c>
      <c r="W413" s="3" t="s">
        <v>33</v>
      </c>
      <c r="X413" s="3" t="s">
        <v>43</v>
      </c>
      <c r="Y413" s="3" t="s">
        <v>35</v>
      </c>
      <c r="Z413" s="54">
        <v>45001</v>
      </c>
      <c r="AA413" s="54">
        <v>45473</v>
      </c>
      <c r="AB413" s="3" t="s">
        <v>36</v>
      </c>
      <c r="AC413" s="53">
        <v>800000</v>
      </c>
      <c r="AD413" s="3" t="s">
        <v>42</v>
      </c>
      <c r="AE413" s="3" t="s">
        <v>37</v>
      </c>
    </row>
    <row r="414" spans="1:31" x14ac:dyDescent="0.3">
      <c r="A414" s="3" t="s">
        <v>728</v>
      </c>
      <c r="B414" s="3" t="s">
        <v>729</v>
      </c>
      <c r="C414" s="3" t="s">
        <v>1854</v>
      </c>
      <c r="D414" s="53">
        <v>2200000</v>
      </c>
      <c r="E414" s="53">
        <v>2200000</v>
      </c>
      <c r="F414" s="53">
        <v>0</v>
      </c>
      <c r="G414" s="53">
        <v>0</v>
      </c>
      <c r="H414" s="53">
        <v>0</v>
      </c>
      <c r="I414" s="53">
        <v>2107091.63</v>
      </c>
      <c r="J414" s="53">
        <v>95.776892272727267</v>
      </c>
      <c r="K414" s="53">
        <v>0</v>
      </c>
      <c r="L414" s="53">
        <v>0</v>
      </c>
      <c r="M414" s="53">
        <v>2107091.63</v>
      </c>
      <c r="N414" s="53">
        <v>0</v>
      </c>
      <c r="O414" s="53">
        <v>2107091.63</v>
      </c>
      <c r="P414" s="53">
        <v>0</v>
      </c>
      <c r="Q414" s="53">
        <v>0</v>
      </c>
      <c r="R414" s="53">
        <v>0</v>
      </c>
      <c r="S414" s="3" t="s">
        <v>72</v>
      </c>
      <c r="T414" s="3" t="s">
        <v>41</v>
      </c>
      <c r="U414" s="3" t="s">
        <v>42</v>
      </c>
      <c r="V414" s="3" t="s">
        <v>41</v>
      </c>
      <c r="W414" s="3" t="s">
        <v>33</v>
      </c>
      <c r="X414" s="3" t="s">
        <v>43</v>
      </c>
      <c r="Y414" s="3" t="s">
        <v>35</v>
      </c>
      <c r="Z414" s="54">
        <v>45005</v>
      </c>
      <c r="AA414" s="54">
        <v>45351</v>
      </c>
      <c r="AB414" s="3" t="s">
        <v>36</v>
      </c>
      <c r="AC414" s="53">
        <v>2200000</v>
      </c>
      <c r="AD414" s="3" t="s">
        <v>42</v>
      </c>
      <c r="AE414" s="3" t="s">
        <v>37</v>
      </c>
    </row>
    <row r="415" spans="1:31" x14ac:dyDescent="0.3">
      <c r="A415" s="3" t="s">
        <v>514</v>
      </c>
      <c r="B415" s="3" t="s">
        <v>515</v>
      </c>
      <c r="C415" s="3" t="s">
        <v>1856</v>
      </c>
      <c r="D415" s="53">
        <v>7400000</v>
      </c>
      <c r="E415" s="53">
        <v>7400000</v>
      </c>
      <c r="F415" s="53">
        <v>0</v>
      </c>
      <c r="G415" s="53">
        <v>0</v>
      </c>
      <c r="H415" s="53">
        <v>0</v>
      </c>
      <c r="I415" s="53">
        <v>7988053.6900000004</v>
      </c>
      <c r="J415" s="53">
        <v>107.94667148648649</v>
      </c>
      <c r="K415" s="53">
        <v>0</v>
      </c>
      <c r="L415" s="53">
        <v>0</v>
      </c>
      <c r="M415" s="53">
        <v>7988053.6900000004</v>
      </c>
      <c r="N415" s="53">
        <v>0</v>
      </c>
      <c r="O415" s="53">
        <v>7988053.6900000004</v>
      </c>
      <c r="P415" s="53">
        <v>0</v>
      </c>
      <c r="Q415" s="53">
        <v>0</v>
      </c>
      <c r="R415" s="53">
        <v>0</v>
      </c>
      <c r="S415" s="3" t="s">
        <v>152</v>
      </c>
      <c r="T415" s="3" t="s">
        <v>76</v>
      </c>
      <c r="U415" s="3" t="s">
        <v>77</v>
      </c>
      <c r="V415" s="3" t="s">
        <v>76</v>
      </c>
      <c r="W415" s="3" t="s">
        <v>33</v>
      </c>
      <c r="X415" s="3" t="s">
        <v>78</v>
      </c>
      <c r="Y415" s="3" t="s">
        <v>35</v>
      </c>
      <c r="Z415" s="54">
        <v>45005</v>
      </c>
      <c r="AA415" s="54">
        <v>45382</v>
      </c>
      <c r="AB415" s="3" t="s">
        <v>36</v>
      </c>
      <c r="AC415" s="53">
        <v>7400000</v>
      </c>
      <c r="AD415" s="3" t="s">
        <v>77</v>
      </c>
      <c r="AE415" s="3" t="s">
        <v>37</v>
      </c>
    </row>
    <row r="416" spans="1:31" x14ac:dyDescent="0.3">
      <c r="A416" s="3" t="s">
        <v>963</v>
      </c>
      <c r="B416" s="3" t="s">
        <v>964</v>
      </c>
      <c r="C416" s="3" t="s">
        <v>1854</v>
      </c>
      <c r="D416" s="53">
        <v>2000000</v>
      </c>
      <c r="E416" s="53">
        <v>2000000</v>
      </c>
      <c r="F416" s="53">
        <v>0</v>
      </c>
      <c r="G416" s="53">
        <v>0</v>
      </c>
      <c r="H416" s="53">
        <v>0</v>
      </c>
      <c r="I416" s="53">
        <v>2147794.46</v>
      </c>
      <c r="J416" s="53">
        <v>107.389723</v>
      </c>
      <c r="K416" s="53">
        <v>0</v>
      </c>
      <c r="L416" s="53">
        <v>0</v>
      </c>
      <c r="M416" s="53">
        <v>2147794.46</v>
      </c>
      <c r="N416" s="53">
        <v>0</v>
      </c>
      <c r="O416" s="53">
        <v>2147794.46</v>
      </c>
      <c r="P416" s="53">
        <v>0</v>
      </c>
      <c r="Q416" s="53">
        <v>0</v>
      </c>
      <c r="R416" s="53">
        <v>0</v>
      </c>
      <c r="S416" s="3" t="s">
        <v>72</v>
      </c>
      <c r="T416" s="3" t="s">
        <v>41</v>
      </c>
      <c r="U416" s="3" t="s">
        <v>42</v>
      </c>
      <c r="V416" s="3" t="s">
        <v>41</v>
      </c>
      <c r="W416" s="3" t="s">
        <v>33</v>
      </c>
      <c r="X416" s="3" t="s">
        <v>43</v>
      </c>
      <c r="Y416" s="3" t="s">
        <v>265</v>
      </c>
      <c r="Z416" s="54">
        <v>45007</v>
      </c>
      <c r="AA416" s="54">
        <v>45382</v>
      </c>
      <c r="AB416" s="3" t="s">
        <v>36</v>
      </c>
      <c r="AC416" s="53">
        <v>2000000</v>
      </c>
      <c r="AD416" s="3" t="s">
        <v>42</v>
      </c>
      <c r="AE416" s="3" t="s">
        <v>37</v>
      </c>
    </row>
    <row r="417" spans="1:31" x14ac:dyDescent="0.3">
      <c r="A417" s="3" t="s">
        <v>965</v>
      </c>
      <c r="B417" s="3" t="s">
        <v>966</v>
      </c>
      <c r="C417" s="3" t="s">
        <v>1860</v>
      </c>
      <c r="D417" s="53">
        <v>1050000</v>
      </c>
      <c r="E417" s="53">
        <v>1050000</v>
      </c>
      <c r="F417" s="53">
        <v>0</v>
      </c>
      <c r="G417" s="53">
        <v>0</v>
      </c>
      <c r="H417" s="53">
        <v>0</v>
      </c>
      <c r="I417" s="53">
        <v>1142546.71</v>
      </c>
      <c r="J417" s="53">
        <v>108.81397238095238</v>
      </c>
      <c r="K417" s="53">
        <v>0</v>
      </c>
      <c r="L417" s="53">
        <v>0</v>
      </c>
      <c r="M417" s="53">
        <v>1142546.71</v>
      </c>
      <c r="N417" s="53">
        <v>0</v>
      </c>
      <c r="O417" s="53">
        <v>1142546.71</v>
      </c>
      <c r="P417" s="53">
        <v>0</v>
      </c>
      <c r="Q417" s="53">
        <v>0</v>
      </c>
      <c r="R417" s="53">
        <v>0</v>
      </c>
      <c r="S417" s="3" t="s">
        <v>129</v>
      </c>
      <c r="T417" s="3" t="s">
        <v>112</v>
      </c>
      <c r="U417" s="3" t="s">
        <v>113</v>
      </c>
      <c r="V417" s="3" t="s">
        <v>112</v>
      </c>
      <c r="W417" s="3" t="s">
        <v>33</v>
      </c>
      <c r="X417" s="3" t="s">
        <v>114</v>
      </c>
      <c r="Y417" s="3" t="s">
        <v>265</v>
      </c>
      <c r="Z417" s="54">
        <v>45007</v>
      </c>
      <c r="AA417" s="54">
        <v>45382</v>
      </c>
      <c r="AB417" s="3" t="s">
        <v>36</v>
      </c>
      <c r="AC417" s="53">
        <v>1050000</v>
      </c>
      <c r="AD417" s="3" t="s">
        <v>113</v>
      </c>
      <c r="AE417" s="3" t="s">
        <v>37</v>
      </c>
    </row>
    <row r="418" spans="1:31" x14ac:dyDescent="0.3">
      <c r="A418" s="3" t="s">
        <v>730</v>
      </c>
      <c r="B418" s="3" t="s">
        <v>731</v>
      </c>
      <c r="C418" s="3" t="s">
        <v>1860</v>
      </c>
      <c r="D418" s="53">
        <v>1800000</v>
      </c>
      <c r="E418" s="53">
        <v>1800000</v>
      </c>
      <c r="F418" s="53">
        <v>0</v>
      </c>
      <c r="G418" s="53">
        <v>0</v>
      </c>
      <c r="H418" s="53">
        <v>0</v>
      </c>
      <c r="I418" s="53">
        <v>1778866.35</v>
      </c>
      <c r="J418" s="53">
        <v>98.825908333333345</v>
      </c>
      <c r="K418" s="53">
        <v>0</v>
      </c>
      <c r="L418" s="53">
        <v>0</v>
      </c>
      <c r="M418" s="53">
        <v>1778866.35</v>
      </c>
      <c r="N418" s="53">
        <v>0</v>
      </c>
      <c r="O418" s="53">
        <v>1778866.35</v>
      </c>
      <c r="P418" s="53">
        <v>0</v>
      </c>
      <c r="Q418" s="53">
        <v>0</v>
      </c>
      <c r="R418" s="53">
        <v>0</v>
      </c>
      <c r="S418" s="3" t="s">
        <v>129</v>
      </c>
      <c r="T418" s="3" t="s">
        <v>112</v>
      </c>
      <c r="U418" s="3" t="s">
        <v>113</v>
      </c>
      <c r="V418" s="3" t="s">
        <v>112</v>
      </c>
      <c r="W418" s="3" t="s">
        <v>33</v>
      </c>
      <c r="X418" s="3" t="s">
        <v>114</v>
      </c>
      <c r="Y418" s="3" t="s">
        <v>35</v>
      </c>
      <c r="Z418" s="54">
        <v>45010</v>
      </c>
      <c r="AA418" s="54">
        <v>45657</v>
      </c>
      <c r="AB418" s="3" t="s">
        <v>36</v>
      </c>
      <c r="AC418" s="53">
        <v>1800000</v>
      </c>
      <c r="AD418" s="3" t="s">
        <v>113</v>
      </c>
      <c r="AE418" s="3" t="s">
        <v>37</v>
      </c>
    </row>
    <row r="419" spans="1:31" x14ac:dyDescent="0.3">
      <c r="A419" s="3" t="s">
        <v>967</v>
      </c>
      <c r="B419" s="3" t="s">
        <v>968</v>
      </c>
      <c r="C419" s="3" t="s">
        <v>1853</v>
      </c>
      <c r="D419" s="53">
        <v>4900000</v>
      </c>
      <c r="E419" s="53">
        <v>4900000</v>
      </c>
      <c r="F419" s="53">
        <v>0</v>
      </c>
      <c r="G419" s="53">
        <v>0</v>
      </c>
      <c r="H419" s="53">
        <v>0</v>
      </c>
      <c r="I419" s="53">
        <v>4057062.9</v>
      </c>
      <c r="J419" s="53">
        <v>82.79720204081633</v>
      </c>
      <c r="K419" s="53">
        <v>0</v>
      </c>
      <c r="L419" s="53">
        <v>0</v>
      </c>
      <c r="M419" s="53">
        <v>2561547.1</v>
      </c>
      <c r="N419" s="53">
        <v>1495515.8</v>
      </c>
      <c r="O419" s="53">
        <v>4057062.9</v>
      </c>
      <c r="P419" s="53">
        <v>0</v>
      </c>
      <c r="Q419" s="53">
        <v>0</v>
      </c>
      <c r="R419" s="53">
        <v>0</v>
      </c>
      <c r="S419" s="3" t="s">
        <v>391</v>
      </c>
      <c r="T419" s="3" t="s">
        <v>31</v>
      </c>
      <c r="U419" s="3" t="s">
        <v>32</v>
      </c>
      <c r="V419" s="3" t="s">
        <v>31</v>
      </c>
      <c r="W419" s="3" t="s">
        <v>33</v>
      </c>
      <c r="X419" s="3" t="s">
        <v>34</v>
      </c>
      <c r="Y419" s="3" t="s">
        <v>44</v>
      </c>
      <c r="Z419" s="54">
        <v>45015</v>
      </c>
      <c r="AA419" s="54">
        <v>45565</v>
      </c>
      <c r="AB419" s="3" t="s">
        <v>36</v>
      </c>
      <c r="AC419" s="53">
        <v>4900000</v>
      </c>
      <c r="AD419" s="3" t="s">
        <v>32</v>
      </c>
      <c r="AE419" s="3" t="s">
        <v>45</v>
      </c>
    </row>
    <row r="420" spans="1:31" x14ac:dyDescent="0.3">
      <c r="A420" s="3" t="s">
        <v>969</v>
      </c>
      <c r="B420" s="3" t="s">
        <v>970</v>
      </c>
      <c r="C420" s="3" t="s">
        <v>1858</v>
      </c>
      <c r="D420" s="53">
        <v>10000000</v>
      </c>
      <c r="E420" s="53">
        <v>10000000</v>
      </c>
      <c r="F420" s="53">
        <v>0</v>
      </c>
      <c r="G420" s="53">
        <v>0</v>
      </c>
      <c r="H420" s="53">
        <v>0</v>
      </c>
      <c r="I420" s="53">
        <v>9994860.8499999996</v>
      </c>
      <c r="J420" s="53">
        <v>99.948608499999992</v>
      </c>
      <c r="K420" s="53">
        <v>0</v>
      </c>
      <c r="L420" s="53">
        <v>0</v>
      </c>
      <c r="M420" s="53">
        <v>9856237.6300000008</v>
      </c>
      <c r="N420" s="53">
        <v>138623.22</v>
      </c>
      <c r="O420" s="53">
        <v>9994860.8499999996</v>
      </c>
      <c r="P420" s="53">
        <v>0</v>
      </c>
      <c r="Q420" s="53">
        <v>0</v>
      </c>
      <c r="R420" s="53">
        <v>0</v>
      </c>
      <c r="S420" s="3" t="s">
        <v>50</v>
      </c>
      <c r="T420" s="3" t="s">
        <v>51</v>
      </c>
      <c r="U420" s="3" t="s">
        <v>52</v>
      </c>
      <c r="V420" s="3" t="s">
        <v>51</v>
      </c>
      <c r="W420" s="3" t="s">
        <v>33</v>
      </c>
      <c r="X420" s="3" t="s">
        <v>53</v>
      </c>
      <c r="Y420" s="3" t="s">
        <v>44</v>
      </c>
      <c r="Z420" s="54">
        <v>45014</v>
      </c>
      <c r="AA420" s="54">
        <v>45657</v>
      </c>
      <c r="AB420" s="3" t="s">
        <v>36</v>
      </c>
      <c r="AC420" s="53">
        <v>10000000</v>
      </c>
      <c r="AD420" s="3" t="s">
        <v>52</v>
      </c>
      <c r="AE420" s="3" t="s">
        <v>2231</v>
      </c>
    </row>
    <row r="421" spans="1:31" x14ac:dyDescent="0.3">
      <c r="A421" s="3" t="s">
        <v>971</v>
      </c>
      <c r="B421" s="3" t="s">
        <v>972</v>
      </c>
      <c r="C421" s="3" t="s">
        <v>1859</v>
      </c>
      <c r="D421" s="53">
        <v>10000000</v>
      </c>
      <c r="E421" s="53">
        <v>10000000</v>
      </c>
      <c r="F421" s="53">
        <v>434452.19</v>
      </c>
      <c r="G421" s="53">
        <v>0</v>
      </c>
      <c r="H421" s="53">
        <v>0</v>
      </c>
      <c r="I421" s="53">
        <v>9559133.6799999997</v>
      </c>
      <c r="J421" s="53">
        <v>95.591336799999993</v>
      </c>
      <c r="K421" s="53">
        <v>0</v>
      </c>
      <c r="L421" s="53">
        <v>0</v>
      </c>
      <c r="M421" s="53">
        <v>6699413.3600000003</v>
      </c>
      <c r="N421" s="53">
        <v>2859720.32</v>
      </c>
      <c r="O421" s="53">
        <v>9993585.8699999992</v>
      </c>
      <c r="P421" s="53">
        <v>0</v>
      </c>
      <c r="Q421" s="53">
        <v>0</v>
      </c>
      <c r="R421" s="53">
        <v>0</v>
      </c>
      <c r="S421" s="3" t="s">
        <v>231</v>
      </c>
      <c r="T421" s="3" t="s">
        <v>162</v>
      </c>
      <c r="U421" s="3" t="s">
        <v>163</v>
      </c>
      <c r="V421" s="3" t="s">
        <v>162</v>
      </c>
      <c r="W421" s="3" t="s">
        <v>33</v>
      </c>
      <c r="X421" s="3" t="s">
        <v>164</v>
      </c>
      <c r="Y421" s="3" t="s">
        <v>44</v>
      </c>
      <c r="Z421" s="54">
        <v>45015</v>
      </c>
      <c r="AA421" s="54">
        <v>45747</v>
      </c>
      <c r="AB421" s="3" t="s">
        <v>36</v>
      </c>
      <c r="AC421" s="53">
        <v>10000000</v>
      </c>
      <c r="AD421" s="3" t="s">
        <v>163</v>
      </c>
      <c r="AE421" s="3" t="s">
        <v>2231</v>
      </c>
    </row>
    <row r="422" spans="1:31" x14ac:dyDescent="0.3">
      <c r="A422" s="3" t="s">
        <v>973</v>
      </c>
      <c r="B422" s="3" t="s">
        <v>974</v>
      </c>
      <c r="C422" s="3" t="s">
        <v>1854</v>
      </c>
      <c r="D422" s="53">
        <v>16600000</v>
      </c>
      <c r="E422" s="53">
        <v>16600000</v>
      </c>
      <c r="F422" s="53">
        <v>488328.15</v>
      </c>
      <c r="G422" s="53">
        <v>-0.06</v>
      </c>
      <c r="H422" s="53">
        <v>-0.06</v>
      </c>
      <c r="I422" s="53">
        <v>15346013.779999999</v>
      </c>
      <c r="J422" s="53">
        <v>92.445866144578304</v>
      </c>
      <c r="K422" s="53">
        <v>0</v>
      </c>
      <c r="L422" s="53">
        <v>0</v>
      </c>
      <c r="M422" s="53">
        <v>6054016.0199999996</v>
      </c>
      <c r="N422" s="53">
        <v>9291997.8200000003</v>
      </c>
      <c r="O422" s="53">
        <v>15834341.93</v>
      </c>
      <c r="P422" s="53">
        <v>0</v>
      </c>
      <c r="Q422" s="53">
        <v>0</v>
      </c>
      <c r="R422" s="53">
        <v>0</v>
      </c>
      <c r="S422" s="3" t="s">
        <v>72</v>
      </c>
      <c r="T422" s="3" t="s">
        <v>41</v>
      </c>
      <c r="U422" s="3" t="s">
        <v>42</v>
      </c>
      <c r="V422" s="3" t="s">
        <v>41</v>
      </c>
      <c r="W422" s="3" t="s">
        <v>33</v>
      </c>
      <c r="X422" s="3" t="s">
        <v>43</v>
      </c>
      <c r="Y422" s="3" t="s">
        <v>44</v>
      </c>
      <c r="Z422" s="54">
        <v>45016</v>
      </c>
      <c r="AA422" s="54">
        <v>45747</v>
      </c>
      <c r="AB422" s="3" t="s">
        <v>36</v>
      </c>
      <c r="AC422" s="53">
        <v>16600000</v>
      </c>
      <c r="AD422" s="3" t="s">
        <v>42</v>
      </c>
      <c r="AE422" s="3" t="s">
        <v>2231</v>
      </c>
    </row>
    <row r="423" spans="1:31" x14ac:dyDescent="0.3">
      <c r="A423" s="3" t="s">
        <v>975</v>
      </c>
      <c r="B423" s="3" t="s">
        <v>976</v>
      </c>
      <c r="C423" s="3" t="s">
        <v>1860</v>
      </c>
      <c r="D423" s="53">
        <v>10000000</v>
      </c>
      <c r="E423" s="53">
        <v>10000000</v>
      </c>
      <c r="F423" s="53">
        <v>52171.360000000001</v>
      </c>
      <c r="G423" s="53">
        <v>0</v>
      </c>
      <c r="H423" s="53">
        <v>0</v>
      </c>
      <c r="I423" s="53">
        <v>9839590.5399999991</v>
      </c>
      <c r="J423" s="53">
        <v>98.39590539999999</v>
      </c>
      <c r="K423" s="53">
        <v>0</v>
      </c>
      <c r="L423" s="53">
        <v>0</v>
      </c>
      <c r="M423" s="53">
        <v>0</v>
      </c>
      <c r="N423" s="53">
        <v>9839590.5399999991</v>
      </c>
      <c r="O423" s="53">
        <v>9891761.9000000004</v>
      </c>
      <c r="P423" s="53">
        <v>0</v>
      </c>
      <c r="Q423" s="53">
        <v>0</v>
      </c>
      <c r="R423" s="53">
        <v>0</v>
      </c>
      <c r="S423" s="3" t="s">
        <v>129</v>
      </c>
      <c r="T423" s="3" t="s">
        <v>112</v>
      </c>
      <c r="U423" s="3" t="s">
        <v>113</v>
      </c>
      <c r="V423" s="3" t="s">
        <v>112</v>
      </c>
      <c r="W423" s="3" t="s">
        <v>33</v>
      </c>
      <c r="X423" s="3" t="s">
        <v>114</v>
      </c>
      <c r="Y423" s="3" t="s">
        <v>44</v>
      </c>
      <c r="Z423" s="54">
        <v>45015</v>
      </c>
      <c r="AA423" s="54">
        <v>45747</v>
      </c>
      <c r="AB423" s="3" t="s">
        <v>36</v>
      </c>
      <c r="AC423" s="53">
        <v>10000000</v>
      </c>
      <c r="AD423" s="3" t="s">
        <v>113</v>
      </c>
      <c r="AE423" s="3" t="s">
        <v>2231</v>
      </c>
    </row>
    <row r="424" spans="1:31" x14ac:dyDescent="0.3">
      <c r="A424" s="3" t="s">
        <v>977</v>
      </c>
      <c r="B424" s="3" t="s">
        <v>954</v>
      </c>
      <c r="C424" s="3" t="s">
        <v>1855</v>
      </c>
      <c r="D424" s="53">
        <v>3000000</v>
      </c>
      <c r="E424" s="53">
        <v>3000000</v>
      </c>
      <c r="F424" s="53">
        <v>0</v>
      </c>
      <c r="G424" s="53">
        <v>0</v>
      </c>
      <c r="H424" s="53">
        <v>0</v>
      </c>
      <c r="I424" s="53">
        <v>2975994.11</v>
      </c>
      <c r="J424" s="53">
        <v>99.199803666666668</v>
      </c>
      <c r="K424" s="53">
        <v>0</v>
      </c>
      <c r="L424" s="53">
        <v>0</v>
      </c>
      <c r="M424" s="53">
        <v>0</v>
      </c>
      <c r="N424" s="53">
        <v>2975994.11</v>
      </c>
      <c r="O424" s="53">
        <v>2975994.11</v>
      </c>
      <c r="P424" s="53">
        <v>0</v>
      </c>
      <c r="Q424" s="53">
        <v>0</v>
      </c>
      <c r="R424" s="53">
        <v>0</v>
      </c>
      <c r="S424" s="3" t="s">
        <v>56</v>
      </c>
      <c r="T424" s="3" t="s">
        <v>57</v>
      </c>
      <c r="U424" s="3" t="s">
        <v>58</v>
      </c>
      <c r="V424" s="3" t="s">
        <v>57</v>
      </c>
      <c r="W424" s="3" t="s">
        <v>33</v>
      </c>
      <c r="X424" s="3" t="s">
        <v>59</v>
      </c>
      <c r="Y424" s="3" t="s">
        <v>44</v>
      </c>
      <c r="Z424" s="54">
        <v>45015</v>
      </c>
      <c r="AA424" s="54">
        <v>45808</v>
      </c>
      <c r="AB424" s="3" t="s">
        <v>36</v>
      </c>
      <c r="AC424" s="53">
        <v>3000000</v>
      </c>
      <c r="AD424" s="3" t="s">
        <v>58</v>
      </c>
      <c r="AE424" s="3" t="s">
        <v>45</v>
      </c>
    </row>
    <row r="425" spans="1:31" x14ac:dyDescent="0.3">
      <c r="A425" s="3" t="s">
        <v>732</v>
      </c>
      <c r="B425" s="3" t="s">
        <v>733</v>
      </c>
      <c r="C425" s="3" t="s">
        <v>1854</v>
      </c>
      <c r="D425" s="53">
        <v>2600000</v>
      </c>
      <c r="E425" s="53">
        <v>2600000</v>
      </c>
      <c r="F425" s="53">
        <v>0</v>
      </c>
      <c r="G425" s="53">
        <v>0</v>
      </c>
      <c r="H425" s="53">
        <v>0</v>
      </c>
      <c r="I425" s="53">
        <v>2399742.09</v>
      </c>
      <c r="J425" s="53">
        <v>92.297772692307689</v>
      </c>
      <c r="K425" s="53">
        <v>0</v>
      </c>
      <c r="L425" s="53">
        <v>0</v>
      </c>
      <c r="M425" s="53">
        <v>2399742.09</v>
      </c>
      <c r="N425" s="53">
        <v>0</v>
      </c>
      <c r="O425" s="53">
        <v>2399742.09</v>
      </c>
      <c r="P425" s="53">
        <v>0</v>
      </c>
      <c r="Q425" s="53">
        <v>0</v>
      </c>
      <c r="R425" s="53">
        <v>0</v>
      </c>
      <c r="S425" s="3" t="s">
        <v>72</v>
      </c>
      <c r="T425" s="3" t="s">
        <v>41</v>
      </c>
      <c r="U425" s="3" t="s">
        <v>42</v>
      </c>
      <c r="V425" s="3" t="s">
        <v>41</v>
      </c>
      <c r="W425" s="3" t="s">
        <v>33</v>
      </c>
      <c r="X425" s="3" t="s">
        <v>43</v>
      </c>
      <c r="Y425" s="3" t="s">
        <v>35</v>
      </c>
      <c r="Z425" s="54">
        <v>45011</v>
      </c>
      <c r="AA425" s="54">
        <v>45382</v>
      </c>
      <c r="AB425" s="3" t="s">
        <v>36</v>
      </c>
      <c r="AC425" s="53">
        <v>2600000</v>
      </c>
      <c r="AD425" s="3" t="s">
        <v>42</v>
      </c>
      <c r="AE425" s="3" t="s">
        <v>37</v>
      </c>
    </row>
    <row r="426" spans="1:31" x14ac:dyDescent="0.3">
      <c r="A426" s="3" t="s">
        <v>875</v>
      </c>
      <c r="B426" s="3" t="s">
        <v>876</v>
      </c>
      <c r="C426" s="3" t="s">
        <v>1854</v>
      </c>
      <c r="D426" s="53">
        <v>2200000</v>
      </c>
      <c r="E426" s="53">
        <v>2200000</v>
      </c>
      <c r="F426" s="53">
        <v>0</v>
      </c>
      <c r="G426" s="53">
        <v>0</v>
      </c>
      <c r="H426" s="53">
        <v>0</v>
      </c>
      <c r="I426" s="53">
        <v>1914400.27</v>
      </c>
      <c r="J426" s="53">
        <v>87.018194090909091</v>
      </c>
      <c r="K426" s="53">
        <v>0</v>
      </c>
      <c r="L426" s="53">
        <v>0</v>
      </c>
      <c r="M426" s="53">
        <v>1914400.27</v>
      </c>
      <c r="N426" s="53">
        <v>0</v>
      </c>
      <c r="O426" s="53">
        <v>1914400.27</v>
      </c>
      <c r="P426" s="53">
        <v>0</v>
      </c>
      <c r="Q426" s="53">
        <v>0</v>
      </c>
      <c r="R426" s="53">
        <v>0</v>
      </c>
      <c r="S426" s="3" t="s">
        <v>72</v>
      </c>
      <c r="T426" s="3" t="s">
        <v>41</v>
      </c>
      <c r="U426" s="3" t="s">
        <v>42</v>
      </c>
      <c r="V426" s="3" t="s">
        <v>41</v>
      </c>
      <c r="W426" s="3" t="s">
        <v>33</v>
      </c>
      <c r="X426" s="3" t="s">
        <v>43</v>
      </c>
      <c r="Y426" s="3" t="s">
        <v>35</v>
      </c>
      <c r="Z426" s="54">
        <v>45011</v>
      </c>
      <c r="AA426" s="54">
        <v>45382</v>
      </c>
      <c r="AB426" s="3" t="s">
        <v>36</v>
      </c>
      <c r="AC426" s="53">
        <v>2200000</v>
      </c>
      <c r="AD426" s="3" t="s">
        <v>42</v>
      </c>
      <c r="AE426" s="3" t="s">
        <v>37</v>
      </c>
    </row>
    <row r="427" spans="1:31" x14ac:dyDescent="0.3">
      <c r="A427" s="3" t="s">
        <v>978</v>
      </c>
      <c r="B427" s="3" t="s">
        <v>979</v>
      </c>
      <c r="C427" s="3" t="s">
        <v>1855</v>
      </c>
      <c r="D427" s="53">
        <v>750000</v>
      </c>
      <c r="E427" s="53">
        <v>750000</v>
      </c>
      <c r="F427" s="53">
        <v>0</v>
      </c>
      <c r="G427" s="53">
        <v>0</v>
      </c>
      <c r="H427" s="53">
        <v>0</v>
      </c>
      <c r="I427" s="53">
        <v>749266.97</v>
      </c>
      <c r="J427" s="53">
        <v>99.902262666666658</v>
      </c>
      <c r="K427" s="53">
        <v>0</v>
      </c>
      <c r="L427" s="53">
        <v>0</v>
      </c>
      <c r="M427" s="53">
        <v>749266.97</v>
      </c>
      <c r="N427" s="53">
        <v>0</v>
      </c>
      <c r="O427" s="53">
        <v>749266.97</v>
      </c>
      <c r="P427" s="53">
        <v>0</v>
      </c>
      <c r="Q427" s="53">
        <v>0</v>
      </c>
      <c r="R427" s="53">
        <v>0</v>
      </c>
      <c r="S427" s="3" t="s">
        <v>286</v>
      </c>
      <c r="T427" s="3" t="s">
        <v>57</v>
      </c>
      <c r="U427" s="3" t="s">
        <v>58</v>
      </c>
      <c r="V427" s="3" t="s">
        <v>57</v>
      </c>
      <c r="W427" s="3" t="s">
        <v>33</v>
      </c>
      <c r="X427" s="3" t="s">
        <v>59</v>
      </c>
      <c r="Y427" s="3" t="s">
        <v>44</v>
      </c>
      <c r="Z427" s="54">
        <v>45012</v>
      </c>
      <c r="AA427" s="54">
        <v>45657</v>
      </c>
      <c r="AB427" s="3" t="s">
        <v>36</v>
      </c>
      <c r="AC427" s="53">
        <v>750000</v>
      </c>
      <c r="AD427" s="3" t="s">
        <v>58</v>
      </c>
      <c r="AE427" s="3" t="s">
        <v>37</v>
      </c>
    </row>
    <row r="428" spans="1:31" x14ac:dyDescent="0.3">
      <c r="A428" s="3" t="s">
        <v>516</v>
      </c>
      <c r="B428" s="3" t="s">
        <v>517</v>
      </c>
      <c r="C428" s="3" t="s">
        <v>1853</v>
      </c>
      <c r="D428" s="53">
        <v>2500000</v>
      </c>
      <c r="E428" s="53">
        <v>2500000</v>
      </c>
      <c r="F428" s="53">
        <v>0</v>
      </c>
      <c r="G428" s="53">
        <v>0</v>
      </c>
      <c r="H428" s="53">
        <v>0</v>
      </c>
      <c r="I428" s="53">
        <v>2719792.64</v>
      </c>
      <c r="J428" s="53">
        <v>108.7917056</v>
      </c>
      <c r="K428" s="53">
        <v>0</v>
      </c>
      <c r="L428" s="53">
        <v>0</v>
      </c>
      <c r="M428" s="53">
        <v>2719792.64</v>
      </c>
      <c r="N428" s="53">
        <v>0</v>
      </c>
      <c r="O428" s="53">
        <v>2719792.64</v>
      </c>
      <c r="P428" s="53">
        <v>0</v>
      </c>
      <c r="Q428" s="53">
        <v>0</v>
      </c>
      <c r="R428" s="53">
        <v>0</v>
      </c>
      <c r="S428" s="3" t="s">
        <v>391</v>
      </c>
      <c r="T428" s="3" t="s">
        <v>31</v>
      </c>
      <c r="U428" s="3" t="s">
        <v>32</v>
      </c>
      <c r="V428" s="3" t="s">
        <v>31</v>
      </c>
      <c r="W428" s="3" t="s">
        <v>33</v>
      </c>
      <c r="X428" s="3" t="s">
        <v>34</v>
      </c>
      <c r="Y428" s="3" t="s">
        <v>35</v>
      </c>
      <c r="Z428" s="54">
        <v>45015</v>
      </c>
      <c r="AA428" s="54">
        <v>45382</v>
      </c>
      <c r="AB428" s="3" t="s">
        <v>36</v>
      </c>
      <c r="AC428" s="53">
        <v>2500000</v>
      </c>
      <c r="AD428" s="3" t="s">
        <v>32</v>
      </c>
      <c r="AE428" s="3" t="s">
        <v>37</v>
      </c>
    </row>
    <row r="429" spans="1:31" x14ac:dyDescent="0.3">
      <c r="A429" s="3" t="s">
        <v>518</v>
      </c>
      <c r="B429" s="3" t="s">
        <v>519</v>
      </c>
      <c r="C429" s="3" t="s">
        <v>1853</v>
      </c>
      <c r="D429" s="53">
        <v>2500000</v>
      </c>
      <c r="E429" s="53">
        <v>2500000</v>
      </c>
      <c r="F429" s="53">
        <v>0</v>
      </c>
      <c r="G429" s="53">
        <v>0</v>
      </c>
      <c r="H429" s="53">
        <v>0</v>
      </c>
      <c r="I429" s="53">
        <v>2483113.1</v>
      </c>
      <c r="J429" s="53">
        <v>99.324523999999997</v>
      </c>
      <c r="K429" s="53">
        <v>0</v>
      </c>
      <c r="L429" s="53">
        <v>0</v>
      </c>
      <c r="M429" s="53">
        <v>2483113.1</v>
      </c>
      <c r="N429" s="53">
        <v>0</v>
      </c>
      <c r="O429" s="53">
        <v>2483113.1</v>
      </c>
      <c r="P429" s="53">
        <v>0</v>
      </c>
      <c r="Q429" s="53">
        <v>0</v>
      </c>
      <c r="R429" s="53">
        <v>0</v>
      </c>
      <c r="S429" s="3" t="s">
        <v>391</v>
      </c>
      <c r="T429" s="3" t="s">
        <v>31</v>
      </c>
      <c r="U429" s="3" t="s">
        <v>32</v>
      </c>
      <c r="V429" s="3" t="s">
        <v>31</v>
      </c>
      <c r="W429" s="3" t="s">
        <v>33</v>
      </c>
      <c r="X429" s="3" t="s">
        <v>34</v>
      </c>
      <c r="Y429" s="3" t="s">
        <v>35</v>
      </c>
      <c r="Z429" s="54">
        <v>45015</v>
      </c>
      <c r="AA429" s="54">
        <v>45382</v>
      </c>
      <c r="AB429" s="3" t="s">
        <v>36</v>
      </c>
      <c r="AC429" s="53">
        <v>2500000</v>
      </c>
      <c r="AD429" s="3" t="s">
        <v>32</v>
      </c>
      <c r="AE429" s="3" t="s">
        <v>37</v>
      </c>
    </row>
    <row r="430" spans="1:31" x14ac:dyDescent="0.3">
      <c r="A430" s="3" t="s">
        <v>520</v>
      </c>
      <c r="B430" s="3" t="s">
        <v>521</v>
      </c>
      <c r="C430" s="3" t="s">
        <v>1853</v>
      </c>
      <c r="D430" s="53">
        <v>2500000</v>
      </c>
      <c r="E430" s="53">
        <v>2500000</v>
      </c>
      <c r="F430" s="53">
        <v>0</v>
      </c>
      <c r="G430" s="53">
        <v>0</v>
      </c>
      <c r="H430" s="53">
        <v>0</v>
      </c>
      <c r="I430" s="53">
        <v>2482146.3199999998</v>
      </c>
      <c r="J430" s="53">
        <v>99.285852799999986</v>
      </c>
      <c r="K430" s="53">
        <v>0</v>
      </c>
      <c r="L430" s="53">
        <v>0</v>
      </c>
      <c r="M430" s="53">
        <v>2482146.3199999998</v>
      </c>
      <c r="N430" s="53">
        <v>0</v>
      </c>
      <c r="O430" s="53">
        <v>2482146.3199999998</v>
      </c>
      <c r="P430" s="53">
        <v>0</v>
      </c>
      <c r="Q430" s="53">
        <v>0</v>
      </c>
      <c r="R430" s="53">
        <v>0</v>
      </c>
      <c r="S430" s="3" t="s">
        <v>391</v>
      </c>
      <c r="T430" s="3" t="s">
        <v>31</v>
      </c>
      <c r="U430" s="3" t="s">
        <v>32</v>
      </c>
      <c r="V430" s="3" t="s">
        <v>31</v>
      </c>
      <c r="W430" s="3" t="s">
        <v>33</v>
      </c>
      <c r="X430" s="3" t="s">
        <v>34</v>
      </c>
      <c r="Y430" s="3" t="s">
        <v>35</v>
      </c>
      <c r="Z430" s="54">
        <v>45015</v>
      </c>
      <c r="AA430" s="54">
        <v>45382</v>
      </c>
      <c r="AB430" s="3" t="s">
        <v>36</v>
      </c>
      <c r="AC430" s="53">
        <v>2500000</v>
      </c>
      <c r="AD430" s="3" t="s">
        <v>32</v>
      </c>
      <c r="AE430" s="3" t="s">
        <v>37</v>
      </c>
    </row>
    <row r="431" spans="1:31" x14ac:dyDescent="0.3">
      <c r="A431" s="3" t="s">
        <v>734</v>
      </c>
      <c r="B431" s="3" t="s">
        <v>735</v>
      </c>
      <c r="C431" s="3" t="s">
        <v>1853</v>
      </c>
      <c r="D431" s="53">
        <v>10000000</v>
      </c>
      <c r="E431" s="53">
        <v>10000000</v>
      </c>
      <c r="F431" s="53">
        <v>0</v>
      </c>
      <c r="G431" s="53">
        <v>0</v>
      </c>
      <c r="H431" s="53">
        <v>0</v>
      </c>
      <c r="I431" s="53">
        <v>10403034.98</v>
      </c>
      <c r="J431" s="53">
        <v>104.03034980000001</v>
      </c>
      <c r="K431" s="53">
        <v>0</v>
      </c>
      <c r="L431" s="53">
        <v>0</v>
      </c>
      <c r="M431" s="53">
        <v>10403034.98</v>
      </c>
      <c r="N431" s="53">
        <v>0</v>
      </c>
      <c r="O431" s="53">
        <v>10403034.98</v>
      </c>
      <c r="P431" s="53">
        <v>0</v>
      </c>
      <c r="Q431" s="53">
        <v>0</v>
      </c>
      <c r="R431" s="53">
        <v>0</v>
      </c>
      <c r="S431" s="3" t="s">
        <v>391</v>
      </c>
      <c r="T431" s="3" t="s">
        <v>31</v>
      </c>
      <c r="U431" s="3" t="s">
        <v>32</v>
      </c>
      <c r="V431" s="3" t="s">
        <v>31</v>
      </c>
      <c r="W431" s="3" t="s">
        <v>33</v>
      </c>
      <c r="X431" s="3" t="s">
        <v>34</v>
      </c>
      <c r="Y431" s="3" t="s">
        <v>35</v>
      </c>
      <c r="Z431" s="54">
        <v>45015</v>
      </c>
      <c r="AA431" s="54">
        <v>45382</v>
      </c>
      <c r="AB431" s="3" t="s">
        <v>36</v>
      </c>
      <c r="AC431" s="53">
        <v>10000000</v>
      </c>
      <c r="AD431" s="3" t="s">
        <v>32</v>
      </c>
      <c r="AE431" s="3" t="s">
        <v>37</v>
      </c>
    </row>
    <row r="432" spans="1:31" x14ac:dyDescent="0.3">
      <c r="A432" s="3" t="s">
        <v>522</v>
      </c>
      <c r="B432" s="3" t="s">
        <v>523</v>
      </c>
      <c r="C432" s="3" t="s">
        <v>1853</v>
      </c>
      <c r="D432" s="53">
        <v>2500000</v>
      </c>
      <c r="E432" s="53">
        <v>2500000</v>
      </c>
      <c r="F432" s="53">
        <v>0</v>
      </c>
      <c r="G432" s="53">
        <v>0</v>
      </c>
      <c r="H432" s="53">
        <v>0</v>
      </c>
      <c r="I432" s="53">
        <v>2495804.7799999998</v>
      </c>
      <c r="J432" s="53">
        <v>99.832191199999997</v>
      </c>
      <c r="K432" s="53">
        <v>0</v>
      </c>
      <c r="L432" s="53">
        <v>0</v>
      </c>
      <c r="M432" s="53">
        <v>2495804.7799999998</v>
      </c>
      <c r="N432" s="53">
        <v>0</v>
      </c>
      <c r="O432" s="53">
        <v>2495804.7799999998</v>
      </c>
      <c r="P432" s="53">
        <v>0</v>
      </c>
      <c r="Q432" s="53">
        <v>0</v>
      </c>
      <c r="R432" s="53">
        <v>0</v>
      </c>
      <c r="S432" s="3" t="s">
        <v>391</v>
      </c>
      <c r="T432" s="3" t="s">
        <v>31</v>
      </c>
      <c r="U432" s="3" t="s">
        <v>32</v>
      </c>
      <c r="V432" s="3" t="s">
        <v>31</v>
      </c>
      <c r="W432" s="3" t="s">
        <v>33</v>
      </c>
      <c r="X432" s="3" t="s">
        <v>34</v>
      </c>
      <c r="Y432" s="3" t="s">
        <v>35</v>
      </c>
      <c r="Z432" s="54">
        <v>45015</v>
      </c>
      <c r="AA432" s="54">
        <v>45382</v>
      </c>
      <c r="AB432" s="3" t="s">
        <v>36</v>
      </c>
      <c r="AC432" s="53">
        <v>2500000</v>
      </c>
      <c r="AD432" s="3" t="s">
        <v>32</v>
      </c>
      <c r="AE432" s="3" t="s">
        <v>37</v>
      </c>
    </row>
    <row r="433" spans="1:31" x14ac:dyDescent="0.3">
      <c r="A433" s="3" t="s">
        <v>524</v>
      </c>
      <c r="B433" s="3" t="s">
        <v>525</v>
      </c>
      <c r="C433" s="3" t="s">
        <v>1859</v>
      </c>
      <c r="D433" s="53">
        <v>1500000</v>
      </c>
      <c r="E433" s="53">
        <v>1500000</v>
      </c>
      <c r="F433" s="53">
        <v>0</v>
      </c>
      <c r="G433" s="53">
        <v>0</v>
      </c>
      <c r="H433" s="53">
        <v>0</v>
      </c>
      <c r="I433" s="53">
        <v>1442636.06</v>
      </c>
      <c r="J433" s="53">
        <v>96.175737333333331</v>
      </c>
      <c r="K433" s="53">
        <v>0</v>
      </c>
      <c r="L433" s="53">
        <v>0</v>
      </c>
      <c r="M433" s="53">
        <v>1442636.06</v>
      </c>
      <c r="N433" s="53">
        <v>0</v>
      </c>
      <c r="O433" s="53">
        <v>1442636.06</v>
      </c>
      <c r="P433" s="53">
        <v>0</v>
      </c>
      <c r="Q433" s="53">
        <v>0</v>
      </c>
      <c r="R433" s="53">
        <v>0</v>
      </c>
      <c r="S433" s="3" t="s">
        <v>161</v>
      </c>
      <c r="T433" s="3" t="s">
        <v>162</v>
      </c>
      <c r="U433" s="3" t="s">
        <v>163</v>
      </c>
      <c r="V433" s="3" t="s">
        <v>162</v>
      </c>
      <c r="W433" s="3" t="s">
        <v>33</v>
      </c>
      <c r="X433" s="3" t="s">
        <v>164</v>
      </c>
      <c r="Y433" s="3" t="s">
        <v>35</v>
      </c>
      <c r="Z433" s="54">
        <v>45015</v>
      </c>
      <c r="AA433" s="54">
        <v>45382</v>
      </c>
      <c r="AB433" s="3" t="s">
        <v>36</v>
      </c>
      <c r="AC433" s="53">
        <v>1500000</v>
      </c>
      <c r="AD433" s="3" t="s">
        <v>163</v>
      </c>
      <c r="AE433" s="3" t="s">
        <v>37</v>
      </c>
    </row>
    <row r="434" spans="1:31" x14ac:dyDescent="0.3">
      <c r="A434" s="3" t="s">
        <v>526</v>
      </c>
      <c r="B434" s="3" t="s">
        <v>527</v>
      </c>
      <c r="C434" s="3" t="s">
        <v>1858</v>
      </c>
      <c r="D434" s="53">
        <v>2500000</v>
      </c>
      <c r="E434" s="53">
        <v>2500000</v>
      </c>
      <c r="F434" s="53">
        <v>0</v>
      </c>
      <c r="G434" s="53">
        <v>0</v>
      </c>
      <c r="H434" s="53">
        <v>0</v>
      </c>
      <c r="I434" s="53">
        <v>2386353.75</v>
      </c>
      <c r="J434" s="53">
        <v>95.454149999999998</v>
      </c>
      <c r="K434" s="53">
        <v>0</v>
      </c>
      <c r="L434" s="53">
        <v>0</v>
      </c>
      <c r="M434" s="53">
        <v>2386353.75</v>
      </c>
      <c r="N434" s="53">
        <v>0</v>
      </c>
      <c r="O434" s="53">
        <v>2386353.75</v>
      </c>
      <c r="P434" s="53">
        <v>0</v>
      </c>
      <c r="Q434" s="53">
        <v>0</v>
      </c>
      <c r="R434" s="53">
        <v>0</v>
      </c>
      <c r="S434" s="3" t="s">
        <v>50</v>
      </c>
      <c r="T434" s="3" t="s">
        <v>51</v>
      </c>
      <c r="U434" s="3" t="s">
        <v>52</v>
      </c>
      <c r="V434" s="3" t="s">
        <v>51</v>
      </c>
      <c r="W434" s="3" t="s">
        <v>33</v>
      </c>
      <c r="X434" s="3" t="s">
        <v>53</v>
      </c>
      <c r="Y434" s="3" t="s">
        <v>35</v>
      </c>
      <c r="Z434" s="54">
        <v>45015</v>
      </c>
      <c r="AA434" s="54">
        <v>45747</v>
      </c>
      <c r="AB434" s="3" t="s">
        <v>36</v>
      </c>
      <c r="AC434" s="53">
        <v>2500000</v>
      </c>
      <c r="AD434" s="3" t="s">
        <v>52</v>
      </c>
      <c r="AE434" s="3" t="s">
        <v>37</v>
      </c>
    </row>
    <row r="435" spans="1:31" x14ac:dyDescent="0.3">
      <c r="A435" s="3" t="s">
        <v>736</v>
      </c>
      <c r="B435" s="3" t="s">
        <v>737</v>
      </c>
      <c r="C435" s="3" t="s">
        <v>1858</v>
      </c>
      <c r="D435" s="53">
        <v>3000000</v>
      </c>
      <c r="E435" s="53">
        <v>3000000</v>
      </c>
      <c r="F435" s="53">
        <v>0</v>
      </c>
      <c r="G435" s="53">
        <v>0</v>
      </c>
      <c r="H435" s="53">
        <v>0</v>
      </c>
      <c r="I435" s="53">
        <v>2720099.81</v>
      </c>
      <c r="J435" s="53">
        <v>90.66999366666667</v>
      </c>
      <c r="K435" s="53">
        <v>0</v>
      </c>
      <c r="L435" s="53">
        <v>0</v>
      </c>
      <c r="M435" s="53">
        <v>2720099.81</v>
      </c>
      <c r="N435" s="53">
        <v>0</v>
      </c>
      <c r="O435" s="53">
        <v>2720099.81</v>
      </c>
      <c r="P435" s="53">
        <v>0</v>
      </c>
      <c r="Q435" s="53">
        <v>0</v>
      </c>
      <c r="R435" s="53">
        <v>0</v>
      </c>
      <c r="S435" s="3" t="s">
        <v>50</v>
      </c>
      <c r="T435" s="3" t="s">
        <v>51</v>
      </c>
      <c r="U435" s="3" t="s">
        <v>52</v>
      </c>
      <c r="V435" s="3" t="s">
        <v>51</v>
      </c>
      <c r="W435" s="3" t="s">
        <v>33</v>
      </c>
      <c r="X435" s="3" t="s">
        <v>53</v>
      </c>
      <c r="Y435" s="3" t="s">
        <v>35</v>
      </c>
      <c r="Z435" s="54">
        <v>45015</v>
      </c>
      <c r="AA435" s="54">
        <v>45747</v>
      </c>
      <c r="AB435" s="3" t="s">
        <v>36</v>
      </c>
      <c r="AC435" s="53">
        <v>3000000</v>
      </c>
      <c r="AD435" s="3" t="s">
        <v>52</v>
      </c>
      <c r="AE435" s="3" t="s">
        <v>37</v>
      </c>
    </row>
    <row r="436" spans="1:31" x14ac:dyDescent="0.3">
      <c r="A436" s="3" t="s">
        <v>528</v>
      </c>
      <c r="B436" s="3" t="s">
        <v>529</v>
      </c>
      <c r="C436" s="3" t="s">
        <v>1859</v>
      </c>
      <c r="D436" s="53">
        <v>1000000</v>
      </c>
      <c r="E436" s="53">
        <v>1000000</v>
      </c>
      <c r="F436" s="53">
        <v>0</v>
      </c>
      <c r="G436" s="53">
        <v>0</v>
      </c>
      <c r="H436" s="53">
        <v>0</v>
      </c>
      <c r="I436" s="53">
        <v>995852.76</v>
      </c>
      <c r="J436" s="53">
        <v>99.585276000000007</v>
      </c>
      <c r="K436" s="53">
        <v>0</v>
      </c>
      <c r="L436" s="53">
        <v>0</v>
      </c>
      <c r="M436" s="53">
        <v>995852.76</v>
      </c>
      <c r="N436" s="53">
        <v>0</v>
      </c>
      <c r="O436" s="53">
        <v>995852.76</v>
      </c>
      <c r="P436" s="53">
        <v>0</v>
      </c>
      <c r="Q436" s="53">
        <v>0</v>
      </c>
      <c r="R436" s="53">
        <v>0</v>
      </c>
      <c r="S436" s="3" t="s">
        <v>231</v>
      </c>
      <c r="T436" s="3" t="s">
        <v>162</v>
      </c>
      <c r="U436" s="3" t="s">
        <v>163</v>
      </c>
      <c r="V436" s="3" t="s">
        <v>162</v>
      </c>
      <c r="W436" s="3" t="s">
        <v>33</v>
      </c>
      <c r="X436" s="3" t="s">
        <v>164</v>
      </c>
      <c r="Y436" s="3" t="s">
        <v>35</v>
      </c>
      <c r="Z436" s="54">
        <v>45015</v>
      </c>
      <c r="AA436" s="54">
        <v>45382</v>
      </c>
      <c r="AB436" s="3" t="s">
        <v>36</v>
      </c>
      <c r="AC436" s="53">
        <v>1000000</v>
      </c>
      <c r="AD436" s="3" t="s">
        <v>163</v>
      </c>
      <c r="AE436" s="3" t="s">
        <v>37</v>
      </c>
    </row>
    <row r="437" spans="1:31" x14ac:dyDescent="0.3">
      <c r="A437" s="3" t="s">
        <v>530</v>
      </c>
      <c r="B437" s="3" t="s">
        <v>531</v>
      </c>
      <c r="C437" s="3" t="s">
        <v>1859</v>
      </c>
      <c r="D437" s="53">
        <v>999999</v>
      </c>
      <c r="E437" s="53">
        <v>999999</v>
      </c>
      <c r="F437" s="53">
        <v>0</v>
      </c>
      <c r="G437" s="53">
        <v>0</v>
      </c>
      <c r="H437" s="53">
        <v>0</v>
      </c>
      <c r="I437" s="53">
        <v>971047.4</v>
      </c>
      <c r="J437" s="53">
        <v>97.104837104837102</v>
      </c>
      <c r="K437" s="53">
        <v>0</v>
      </c>
      <c r="L437" s="53">
        <v>0</v>
      </c>
      <c r="M437" s="53">
        <v>971047.4</v>
      </c>
      <c r="N437" s="53">
        <v>0</v>
      </c>
      <c r="O437" s="53">
        <v>971047.4</v>
      </c>
      <c r="P437" s="53">
        <v>0</v>
      </c>
      <c r="Q437" s="53">
        <v>0</v>
      </c>
      <c r="R437" s="53">
        <v>0</v>
      </c>
      <c r="S437" s="3" t="s">
        <v>231</v>
      </c>
      <c r="T437" s="3" t="s">
        <v>162</v>
      </c>
      <c r="U437" s="3" t="s">
        <v>163</v>
      </c>
      <c r="V437" s="3" t="s">
        <v>162</v>
      </c>
      <c r="W437" s="3" t="s">
        <v>33</v>
      </c>
      <c r="X437" s="3" t="s">
        <v>164</v>
      </c>
      <c r="Y437" s="3" t="s">
        <v>35</v>
      </c>
      <c r="Z437" s="54">
        <v>45015</v>
      </c>
      <c r="AA437" s="54">
        <v>45382</v>
      </c>
      <c r="AB437" s="3" t="s">
        <v>36</v>
      </c>
      <c r="AC437" s="53">
        <v>999999</v>
      </c>
      <c r="AD437" s="3" t="s">
        <v>163</v>
      </c>
      <c r="AE437" s="3" t="s">
        <v>37</v>
      </c>
    </row>
    <row r="438" spans="1:31" x14ac:dyDescent="0.3">
      <c r="A438" s="3" t="s">
        <v>532</v>
      </c>
      <c r="B438" s="3" t="s">
        <v>533</v>
      </c>
      <c r="C438" s="3" t="s">
        <v>1859</v>
      </c>
      <c r="D438" s="53">
        <v>800000</v>
      </c>
      <c r="E438" s="53">
        <v>800000</v>
      </c>
      <c r="F438" s="53">
        <v>0</v>
      </c>
      <c r="G438" s="53">
        <v>0</v>
      </c>
      <c r="H438" s="53">
        <v>0</v>
      </c>
      <c r="I438" s="53">
        <v>819133.98</v>
      </c>
      <c r="J438" s="53">
        <v>102.39174749999999</v>
      </c>
      <c r="K438" s="53">
        <v>0</v>
      </c>
      <c r="L438" s="53">
        <v>0</v>
      </c>
      <c r="M438" s="53">
        <v>819133.98</v>
      </c>
      <c r="N438" s="53">
        <v>0</v>
      </c>
      <c r="O438" s="53">
        <v>819133.98</v>
      </c>
      <c r="P438" s="53">
        <v>0</v>
      </c>
      <c r="Q438" s="53">
        <v>0</v>
      </c>
      <c r="R438" s="53">
        <v>0</v>
      </c>
      <c r="S438" s="3" t="s">
        <v>231</v>
      </c>
      <c r="T438" s="3" t="s">
        <v>162</v>
      </c>
      <c r="U438" s="3" t="s">
        <v>163</v>
      </c>
      <c r="V438" s="3" t="s">
        <v>162</v>
      </c>
      <c r="W438" s="3" t="s">
        <v>33</v>
      </c>
      <c r="X438" s="3" t="s">
        <v>164</v>
      </c>
      <c r="Y438" s="3" t="s">
        <v>35</v>
      </c>
      <c r="Z438" s="54">
        <v>45015</v>
      </c>
      <c r="AA438" s="54">
        <v>45382</v>
      </c>
      <c r="AB438" s="3" t="s">
        <v>36</v>
      </c>
      <c r="AC438" s="53">
        <v>800000</v>
      </c>
      <c r="AD438" s="3" t="s">
        <v>163</v>
      </c>
      <c r="AE438" s="3" t="s">
        <v>37</v>
      </c>
    </row>
    <row r="439" spans="1:31" x14ac:dyDescent="0.3">
      <c r="A439" s="3" t="s">
        <v>534</v>
      </c>
      <c r="B439" s="3" t="s">
        <v>535</v>
      </c>
      <c r="C439" s="3" t="s">
        <v>1859</v>
      </c>
      <c r="D439" s="53">
        <v>1500000</v>
      </c>
      <c r="E439" s="53">
        <v>1500000</v>
      </c>
      <c r="F439" s="53">
        <v>0</v>
      </c>
      <c r="G439" s="53">
        <v>0</v>
      </c>
      <c r="H439" s="53">
        <v>0</v>
      </c>
      <c r="I439" s="53">
        <v>1061154.42</v>
      </c>
      <c r="J439" s="53">
        <v>70.743628000000001</v>
      </c>
      <c r="K439" s="53">
        <v>0</v>
      </c>
      <c r="L439" s="53">
        <v>0</v>
      </c>
      <c r="M439" s="53">
        <v>1061154.42</v>
      </c>
      <c r="N439" s="53">
        <v>0</v>
      </c>
      <c r="O439" s="53">
        <v>1061154.42</v>
      </c>
      <c r="P439" s="53">
        <v>0</v>
      </c>
      <c r="Q439" s="53">
        <v>0</v>
      </c>
      <c r="R439" s="53">
        <v>0</v>
      </c>
      <c r="S439" s="3" t="s">
        <v>231</v>
      </c>
      <c r="T439" s="3" t="s">
        <v>162</v>
      </c>
      <c r="U439" s="3" t="s">
        <v>163</v>
      </c>
      <c r="V439" s="3" t="s">
        <v>162</v>
      </c>
      <c r="W439" s="3" t="s">
        <v>33</v>
      </c>
      <c r="X439" s="3" t="s">
        <v>164</v>
      </c>
      <c r="Y439" s="3" t="s">
        <v>35</v>
      </c>
      <c r="Z439" s="54">
        <v>45015</v>
      </c>
      <c r="AA439" s="54">
        <v>45382</v>
      </c>
      <c r="AB439" s="3" t="s">
        <v>36</v>
      </c>
      <c r="AC439" s="53">
        <v>1500000</v>
      </c>
      <c r="AD439" s="3" t="s">
        <v>163</v>
      </c>
      <c r="AE439" s="3" t="s">
        <v>37</v>
      </c>
    </row>
    <row r="440" spans="1:31" x14ac:dyDescent="0.3">
      <c r="A440" s="3" t="s">
        <v>536</v>
      </c>
      <c r="B440" s="3" t="s">
        <v>537</v>
      </c>
      <c r="C440" s="3" t="s">
        <v>1859</v>
      </c>
      <c r="D440" s="53">
        <v>700000</v>
      </c>
      <c r="E440" s="53">
        <v>700000</v>
      </c>
      <c r="F440" s="53">
        <v>0</v>
      </c>
      <c r="G440" s="53">
        <v>0</v>
      </c>
      <c r="H440" s="53">
        <v>0</v>
      </c>
      <c r="I440" s="53">
        <v>248203.77</v>
      </c>
      <c r="J440" s="53">
        <v>35.457681428571426</v>
      </c>
      <c r="K440" s="53">
        <v>0</v>
      </c>
      <c r="L440" s="53">
        <v>0</v>
      </c>
      <c r="M440" s="53">
        <v>248203.77</v>
      </c>
      <c r="N440" s="53">
        <v>0</v>
      </c>
      <c r="O440" s="53">
        <v>248203.77</v>
      </c>
      <c r="P440" s="53">
        <v>0</v>
      </c>
      <c r="Q440" s="53">
        <v>0</v>
      </c>
      <c r="R440" s="53">
        <v>0</v>
      </c>
      <c r="S440" s="3" t="s">
        <v>231</v>
      </c>
      <c r="T440" s="3" t="s">
        <v>162</v>
      </c>
      <c r="U440" s="3" t="s">
        <v>163</v>
      </c>
      <c r="V440" s="3" t="s">
        <v>162</v>
      </c>
      <c r="W440" s="3" t="s">
        <v>33</v>
      </c>
      <c r="X440" s="3" t="s">
        <v>164</v>
      </c>
      <c r="Y440" s="3" t="s">
        <v>35</v>
      </c>
      <c r="Z440" s="54">
        <v>45015</v>
      </c>
      <c r="AA440" s="54">
        <v>45382</v>
      </c>
      <c r="AB440" s="3" t="s">
        <v>36</v>
      </c>
      <c r="AC440" s="53">
        <v>700000</v>
      </c>
      <c r="AD440" s="3" t="s">
        <v>163</v>
      </c>
      <c r="AE440" s="3" t="s">
        <v>37</v>
      </c>
    </row>
    <row r="441" spans="1:31" x14ac:dyDescent="0.3">
      <c r="A441" s="3" t="s">
        <v>738</v>
      </c>
      <c r="B441" s="3" t="s">
        <v>739</v>
      </c>
      <c r="C441" s="3" t="s">
        <v>1859</v>
      </c>
      <c r="D441" s="53">
        <v>399999</v>
      </c>
      <c r="E441" s="53">
        <v>399999</v>
      </c>
      <c r="F441" s="53">
        <v>0</v>
      </c>
      <c r="G441" s="53">
        <v>0</v>
      </c>
      <c r="H441" s="53">
        <v>0</v>
      </c>
      <c r="I441" s="53">
        <v>390981.95</v>
      </c>
      <c r="J441" s="53">
        <v>97.74573186432967</v>
      </c>
      <c r="K441" s="53">
        <v>0</v>
      </c>
      <c r="L441" s="53">
        <v>0</v>
      </c>
      <c r="M441" s="53">
        <v>390981.95</v>
      </c>
      <c r="N441" s="53">
        <v>0</v>
      </c>
      <c r="O441" s="53">
        <v>390981.95</v>
      </c>
      <c r="P441" s="53">
        <v>0</v>
      </c>
      <c r="Q441" s="53">
        <v>0</v>
      </c>
      <c r="R441" s="53">
        <v>0</v>
      </c>
      <c r="S441" s="3" t="s">
        <v>231</v>
      </c>
      <c r="T441" s="3" t="s">
        <v>162</v>
      </c>
      <c r="U441" s="3" t="s">
        <v>163</v>
      </c>
      <c r="V441" s="3" t="s">
        <v>162</v>
      </c>
      <c r="W441" s="3" t="s">
        <v>33</v>
      </c>
      <c r="X441" s="3" t="s">
        <v>164</v>
      </c>
      <c r="Y441" s="3" t="s">
        <v>35</v>
      </c>
      <c r="Z441" s="54">
        <v>45015</v>
      </c>
      <c r="AA441" s="54">
        <v>45382</v>
      </c>
      <c r="AB441" s="3" t="s">
        <v>36</v>
      </c>
      <c r="AC441" s="53">
        <v>399999</v>
      </c>
      <c r="AD441" s="3" t="s">
        <v>163</v>
      </c>
      <c r="AE441" s="3" t="s">
        <v>37</v>
      </c>
    </row>
    <row r="442" spans="1:31" x14ac:dyDescent="0.3">
      <c r="A442" s="3" t="s">
        <v>538</v>
      </c>
      <c r="B442" s="3" t="s">
        <v>539</v>
      </c>
      <c r="C442" s="3" t="s">
        <v>1859</v>
      </c>
      <c r="D442" s="53">
        <v>1200000</v>
      </c>
      <c r="E442" s="53">
        <v>1200000</v>
      </c>
      <c r="F442" s="53">
        <v>0</v>
      </c>
      <c r="G442" s="53">
        <v>0</v>
      </c>
      <c r="H442" s="53">
        <v>0</v>
      </c>
      <c r="I442" s="53">
        <v>1130231.1200000001</v>
      </c>
      <c r="J442" s="53">
        <v>94.185926666666674</v>
      </c>
      <c r="K442" s="53">
        <v>0</v>
      </c>
      <c r="L442" s="53">
        <v>0</v>
      </c>
      <c r="M442" s="53">
        <v>1130231.1200000001</v>
      </c>
      <c r="N442" s="53">
        <v>0</v>
      </c>
      <c r="O442" s="53">
        <v>1130231.1200000001</v>
      </c>
      <c r="P442" s="53">
        <v>0</v>
      </c>
      <c r="Q442" s="53">
        <v>0</v>
      </c>
      <c r="R442" s="53">
        <v>0</v>
      </c>
      <c r="S442" s="3" t="s">
        <v>231</v>
      </c>
      <c r="T442" s="3" t="s">
        <v>162</v>
      </c>
      <c r="U442" s="3" t="s">
        <v>163</v>
      </c>
      <c r="V442" s="3" t="s">
        <v>162</v>
      </c>
      <c r="W442" s="3" t="s">
        <v>33</v>
      </c>
      <c r="X442" s="3" t="s">
        <v>164</v>
      </c>
      <c r="Y442" s="3" t="s">
        <v>35</v>
      </c>
      <c r="Z442" s="54">
        <v>45016</v>
      </c>
      <c r="AA442" s="54">
        <v>45382</v>
      </c>
      <c r="AB442" s="3" t="s">
        <v>36</v>
      </c>
      <c r="AC442" s="53">
        <v>1200000</v>
      </c>
      <c r="AD442" s="3" t="s">
        <v>163</v>
      </c>
      <c r="AE442" s="3" t="s">
        <v>37</v>
      </c>
    </row>
    <row r="443" spans="1:31" x14ac:dyDescent="0.3">
      <c r="A443" s="3" t="s">
        <v>740</v>
      </c>
      <c r="B443" s="3" t="s">
        <v>741</v>
      </c>
      <c r="C443" s="3" t="s">
        <v>1859</v>
      </c>
      <c r="D443" s="53">
        <v>600000</v>
      </c>
      <c r="E443" s="53">
        <v>600000</v>
      </c>
      <c r="F443" s="53">
        <v>0</v>
      </c>
      <c r="G443" s="53">
        <v>0</v>
      </c>
      <c r="H443" s="53">
        <v>0</v>
      </c>
      <c r="I443" s="53">
        <v>560155.35</v>
      </c>
      <c r="J443" s="53">
        <v>93.359224999999995</v>
      </c>
      <c r="K443" s="53">
        <v>0</v>
      </c>
      <c r="L443" s="53">
        <v>0</v>
      </c>
      <c r="M443" s="53">
        <v>560155.35</v>
      </c>
      <c r="N443" s="53">
        <v>0</v>
      </c>
      <c r="O443" s="53">
        <v>560155.35</v>
      </c>
      <c r="P443" s="53">
        <v>0</v>
      </c>
      <c r="Q443" s="53">
        <v>0</v>
      </c>
      <c r="R443" s="53">
        <v>0</v>
      </c>
      <c r="S443" s="3" t="s">
        <v>231</v>
      </c>
      <c r="T443" s="3" t="s">
        <v>162</v>
      </c>
      <c r="U443" s="3" t="s">
        <v>163</v>
      </c>
      <c r="V443" s="3" t="s">
        <v>162</v>
      </c>
      <c r="W443" s="3" t="s">
        <v>33</v>
      </c>
      <c r="X443" s="3" t="s">
        <v>164</v>
      </c>
      <c r="Y443" s="3" t="s">
        <v>35</v>
      </c>
      <c r="Z443" s="54">
        <v>45016</v>
      </c>
      <c r="AA443" s="54">
        <v>45382</v>
      </c>
      <c r="AB443" s="3" t="s">
        <v>36</v>
      </c>
      <c r="AC443" s="53">
        <v>600000</v>
      </c>
      <c r="AD443" s="3" t="s">
        <v>163</v>
      </c>
      <c r="AE443" s="3" t="s">
        <v>37</v>
      </c>
    </row>
    <row r="444" spans="1:31" x14ac:dyDescent="0.3">
      <c r="A444" s="3" t="s">
        <v>540</v>
      </c>
      <c r="B444" s="3" t="s">
        <v>541</v>
      </c>
      <c r="C444" s="3" t="s">
        <v>1855</v>
      </c>
      <c r="D444" s="53">
        <v>5170000</v>
      </c>
      <c r="E444" s="53">
        <v>5170000</v>
      </c>
      <c r="F444" s="53">
        <v>0</v>
      </c>
      <c r="G444" s="53">
        <v>0</v>
      </c>
      <c r="H444" s="53">
        <v>0</v>
      </c>
      <c r="I444" s="53">
        <v>4874986.4400000004</v>
      </c>
      <c r="J444" s="53">
        <v>94.293741586073509</v>
      </c>
      <c r="K444" s="53">
        <v>0</v>
      </c>
      <c r="L444" s="53">
        <v>0</v>
      </c>
      <c r="M444" s="53">
        <v>4874986.4400000004</v>
      </c>
      <c r="N444" s="53">
        <v>0</v>
      </c>
      <c r="O444" s="53">
        <v>4874986.4400000004</v>
      </c>
      <c r="P444" s="53">
        <v>0</v>
      </c>
      <c r="Q444" s="53">
        <v>0</v>
      </c>
      <c r="R444" s="53">
        <v>0</v>
      </c>
      <c r="S444" s="3" t="s">
        <v>56</v>
      </c>
      <c r="T444" s="3" t="s">
        <v>57</v>
      </c>
      <c r="U444" s="3" t="s">
        <v>58</v>
      </c>
      <c r="V444" s="3" t="s">
        <v>57</v>
      </c>
      <c r="W444" s="3" t="s">
        <v>33</v>
      </c>
      <c r="X444" s="3" t="s">
        <v>59</v>
      </c>
      <c r="Y444" s="3" t="s">
        <v>35</v>
      </c>
      <c r="Z444" s="54">
        <v>45016</v>
      </c>
      <c r="AA444" s="54">
        <v>45808</v>
      </c>
      <c r="AB444" s="3" t="s">
        <v>36</v>
      </c>
      <c r="AC444" s="53">
        <v>5170000</v>
      </c>
      <c r="AD444" s="3" t="s">
        <v>58</v>
      </c>
      <c r="AE444" s="3" t="s">
        <v>37</v>
      </c>
    </row>
    <row r="445" spans="1:31" x14ac:dyDescent="0.3">
      <c r="A445" s="3" t="s">
        <v>542</v>
      </c>
      <c r="B445" s="3" t="s">
        <v>543</v>
      </c>
      <c r="C445" s="3" t="s">
        <v>1855</v>
      </c>
      <c r="D445" s="53">
        <v>5260000</v>
      </c>
      <c r="E445" s="53">
        <v>5260000</v>
      </c>
      <c r="F445" s="53">
        <v>0</v>
      </c>
      <c r="G445" s="53">
        <v>0</v>
      </c>
      <c r="H445" s="53">
        <v>0</v>
      </c>
      <c r="I445" s="53">
        <v>4916814.1100000003</v>
      </c>
      <c r="J445" s="53">
        <v>93.475553422053238</v>
      </c>
      <c r="K445" s="53">
        <v>0</v>
      </c>
      <c r="L445" s="53">
        <v>0</v>
      </c>
      <c r="M445" s="53">
        <v>4916814.1100000003</v>
      </c>
      <c r="N445" s="53">
        <v>0</v>
      </c>
      <c r="O445" s="53">
        <v>4916814.1100000003</v>
      </c>
      <c r="P445" s="53">
        <v>0</v>
      </c>
      <c r="Q445" s="53">
        <v>0</v>
      </c>
      <c r="R445" s="53">
        <v>0</v>
      </c>
      <c r="S445" s="3" t="s">
        <v>56</v>
      </c>
      <c r="T445" s="3" t="s">
        <v>57</v>
      </c>
      <c r="U445" s="3" t="s">
        <v>58</v>
      </c>
      <c r="V445" s="3" t="s">
        <v>57</v>
      </c>
      <c r="W445" s="3" t="s">
        <v>33</v>
      </c>
      <c r="X445" s="3" t="s">
        <v>59</v>
      </c>
      <c r="Y445" s="3" t="s">
        <v>35</v>
      </c>
      <c r="Z445" s="54">
        <v>45016</v>
      </c>
      <c r="AA445" s="54">
        <v>45808</v>
      </c>
      <c r="AB445" s="3" t="s">
        <v>36</v>
      </c>
      <c r="AC445" s="53">
        <v>5260000</v>
      </c>
      <c r="AD445" s="3" t="s">
        <v>58</v>
      </c>
      <c r="AE445" s="3" t="s">
        <v>37</v>
      </c>
    </row>
    <row r="446" spans="1:31" x14ac:dyDescent="0.3">
      <c r="A446" s="3" t="s">
        <v>544</v>
      </c>
      <c r="B446" s="3" t="s">
        <v>545</v>
      </c>
      <c r="C446" s="3" t="s">
        <v>1853</v>
      </c>
      <c r="D446" s="53">
        <v>5350000</v>
      </c>
      <c r="E446" s="53">
        <v>5350000</v>
      </c>
      <c r="F446" s="53">
        <v>0</v>
      </c>
      <c r="G446" s="53">
        <v>0</v>
      </c>
      <c r="H446" s="53">
        <v>0</v>
      </c>
      <c r="I446" s="53">
        <v>5221524.71</v>
      </c>
      <c r="J446" s="53">
        <v>97.598592710280371</v>
      </c>
      <c r="K446" s="53">
        <v>0</v>
      </c>
      <c r="L446" s="53">
        <v>0</v>
      </c>
      <c r="M446" s="53">
        <v>5221524.71</v>
      </c>
      <c r="N446" s="53">
        <v>0</v>
      </c>
      <c r="O446" s="53">
        <v>5221524.71</v>
      </c>
      <c r="P446" s="53">
        <v>0</v>
      </c>
      <c r="Q446" s="53">
        <v>0</v>
      </c>
      <c r="R446" s="53">
        <v>0</v>
      </c>
      <c r="S446" s="3" t="s">
        <v>391</v>
      </c>
      <c r="T446" s="3" t="s">
        <v>31</v>
      </c>
      <c r="U446" s="3" t="s">
        <v>32</v>
      </c>
      <c r="V446" s="3" t="s">
        <v>31</v>
      </c>
      <c r="W446" s="3" t="s">
        <v>33</v>
      </c>
      <c r="X446" s="3" t="s">
        <v>34</v>
      </c>
      <c r="Y446" s="3" t="s">
        <v>35</v>
      </c>
      <c r="Z446" s="54">
        <v>45016</v>
      </c>
      <c r="AA446" s="54">
        <v>45382</v>
      </c>
      <c r="AB446" s="3" t="s">
        <v>36</v>
      </c>
      <c r="AC446" s="53">
        <v>5350000</v>
      </c>
      <c r="AD446" s="3" t="s">
        <v>32</v>
      </c>
      <c r="AE446" s="3" t="s">
        <v>37</v>
      </c>
    </row>
    <row r="447" spans="1:31" x14ac:dyDescent="0.3">
      <c r="A447" s="3" t="s">
        <v>546</v>
      </c>
      <c r="B447" s="3" t="s">
        <v>547</v>
      </c>
      <c r="C447" s="3" t="s">
        <v>1853</v>
      </c>
      <c r="D447" s="53">
        <v>5060000</v>
      </c>
      <c r="E447" s="53">
        <v>5060000</v>
      </c>
      <c r="F447" s="53">
        <v>0</v>
      </c>
      <c r="G447" s="53">
        <v>0</v>
      </c>
      <c r="H447" s="53">
        <v>0</v>
      </c>
      <c r="I447" s="53">
        <v>5059329.34</v>
      </c>
      <c r="J447" s="53">
        <v>99.986745849802375</v>
      </c>
      <c r="K447" s="53">
        <v>0</v>
      </c>
      <c r="L447" s="53">
        <v>0</v>
      </c>
      <c r="M447" s="53">
        <v>5059329.34</v>
      </c>
      <c r="N447" s="53">
        <v>0</v>
      </c>
      <c r="O447" s="53">
        <v>5059329.34</v>
      </c>
      <c r="P447" s="53">
        <v>0</v>
      </c>
      <c r="Q447" s="53">
        <v>0</v>
      </c>
      <c r="R447" s="53">
        <v>0</v>
      </c>
      <c r="S447" s="3" t="s">
        <v>391</v>
      </c>
      <c r="T447" s="3" t="s">
        <v>31</v>
      </c>
      <c r="U447" s="3" t="s">
        <v>32</v>
      </c>
      <c r="V447" s="3" t="s">
        <v>31</v>
      </c>
      <c r="W447" s="3" t="s">
        <v>33</v>
      </c>
      <c r="X447" s="3" t="s">
        <v>34</v>
      </c>
      <c r="Y447" s="3" t="s">
        <v>35</v>
      </c>
      <c r="Z447" s="54">
        <v>45016</v>
      </c>
      <c r="AA447" s="54">
        <v>45382</v>
      </c>
      <c r="AB447" s="3" t="s">
        <v>36</v>
      </c>
      <c r="AC447" s="53">
        <v>5060000</v>
      </c>
      <c r="AD447" s="3" t="s">
        <v>32</v>
      </c>
      <c r="AE447" s="3" t="s">
        <v>37</v>
      </c>
    </row>
    <row r="448" spans="1:31" x14ac:dyDescent="0.3">
      <c r="A448" s="3" t="s">
        <v>548</v>
      </c>
      <c r="B448" s="3" t="s">
        <v>549</v>
      </c>
      <c r="C448" s="3" t="s">
        <v>1853</v>
      </c>
      <c r="D448" s="53">
        <v>5473606.6799999997</v>
      </c>
      <c r="E448" s="53">
        <v>5473606.6799999997</v>
      </c>
      <c r="F448" s="53">
        <v>0</v>
      </c>
      <c r="G448" s="53">
        <v>0</v>
      </c>
      <c r="H448" s="53">
        <v>0</v>
      </c>
      <c r="I448" s="53">
        <v>5272521.66</v>
      </c>
      <c r="J448" s="53">
        <v>96.326279329957259</v>
      </c>
      <c r="K448" s="53">
        <v>0</v>
      </c>
      <c r="L448" s="53">
        <v>0</v>
      </c>
      <c r="M448" s="53">
        <v>5272521.66</v>
      </c>
      <c r="N448" s="53">
        <v>0</v>
      </c>
      <c r="O448" s="53">
        <v>5272521.66</v>
      </c>
      <c r="P448" s="53">
        <v>0</v>
      </c>
      <c r="Q448" s="53">
        <v>-802.18</v>
      </c>
      <c r="R448" s="53">
        <v>0</v>
      </c>
      <c r="S448" s="3" t="s">
        <v>391</v>
      </c>
      <c r="T448" s="3" t="s">
        <v>31</v>
      </c>
      <c r="U448" s="3" t="s">
        <v>32</v>
      </c>
      <c r="V448" s="3" t="s">
        <v>31</v>
      </c>
      <c r="W448" s="3" t="s">
        <v>33</v>
      </c>
      <c r="X448" s="3" t="s">
        <v>34</v>
      </c>
      <c r="Y448" s="3" t="s">
        <v>35</v>
      </c>
      <c r="Z448" s="54">
        <v>45016</v>
      </c>
      <c r="AA448" s="54">
        <v>45473</v>
      </c>
      <c r="AB448" s="3" t="s">
        <v>36</v>
      </c>
      <c r="AC448" s="53">
        <v>5540000</v>
      </c>
      <c r="AD448" s="3" t="s">
        <v>32</v>
      </c>
      <c r="AE448" s="3" t="s">
        <v>37</v>
      </c>
    </row>
    <row r="449" spans="1:31" x14ac:dyDescent="0.3">
      <c r="A449" s="3" t="s">
        <v>550</v>
      </c>
      <c r="B449" s="3" t="s">
        <v>551</v>
      </c>
      <c r="C449" s="3" t="s">
        <v>1855</v>
      </c>
      <c r="D449" s="53">
        <v>3300000</v>
      </c>
      <c r="E449" s="53">
        <v>3300000</v>
      </c>
      <c r="F449" s="53">
        <v>0</v>
      </c>
      <c r="G449" s="53">
        <v>0</v>
      </c>
      <c r="H449" s="53">
        <v>0</v>
      </c>
      <c r="I449" s="53">
        <v>3396895.88</v>
      </c>
      <c r="J449" s="53">
        <v>102.93623878787878</v>
      </c>
      <c r="K449" s="53">
        <v>0</v>
      </c>
      <c r="L449" s="53">
        <v>0</v>
      </c>
      <c r="M449" s="53">
        <v>3396895.88</v>
      </c>
      <c r="N449" s="53">
        <v>0</v>
      </c>
      <c r="O449" s="53">
        <v>3396895.88</v>
      </c>
      <c r="P449" s="53">
        <v>0</v>
      </c>
      <c r="Q449" s="53">
        <v>0</v>
      </c>
      <c r="R449" s="53">
        <v>0</v>
      </c>
      <c r="S449" s="3" t="s">
        <v>56</v>
      </c>
      <c r="T449" s="3" t="s">
        <v>57</v>
      </c>
      <c r="U449" s="3" t="s">
        <v>58</v>
      </c>
      <c r="V449" s="3" t="s">
        <v>57</v>
      </c>
      <c r="W449" s="3" t="s">
        <v>33</v>
      </c>
      <c r="X449" s="3" t="s">
        <v>59</v>
      </c>
      <c r="Y449" s="3" t="s">
        <v>35</v>
      </c>
      <c r="Z449" s="54">
        <v>45016</v>
      </c>
      <c r="AA449" s="54">
        <v>45808</v>
      </c>
      <c r="AB449" s="3" t="s">
        <v>36</v>
      </c>
      <c r="AC449" s="53">
        <v>3300000</v>
      </c>
      <c r="AD449" s="3" t="s">
        <v>58</v>
      </c>
      <c r="AE449" s="3" t="s">
        <v>37</v>
      </c>
    </row>
    <row r="450" spans="1:31" x14ac:dyDescent="0.3">
      <c r="A450" s="3" t="s">
        <v>552</v>
      </c>
      <c r="B450" s="3" t="s">
        <v>553</v>
      </c>
      <c r="C450" s="3" t="s">
        <v>1859</v>
      </c>
      <c r="D450" s="53">
        <v>3500000</v>
      </c>
      <c r="E450" s="53">
        <v>3500000</v>
      </c>
      <c r="F450" s="53">
        <v>0</v>
      </c>
      <c r="G450" s="53">
        <v>0</v>
      </c>
      <c r="H450" s="53">
        <v>0</v>
      </c>
      <c r="I450" s="53">
        <v>3432963.82</v>
      </c>
      <c r="J450" s="53">
        <v>98.084680571428564</v>
      </c>
      <c r="K450" s="53">
        <v>0</v>
      </c>
      <c r="L450" s="53">
        <v>0</v>
      </c>
      <c r="M450" s="53">
        <v>3432963.82</v>
      </c>
      <c r="N450" s="53">
        <v>0</v>
      </c>
      <c r="O450" s="53">
        <v>3432963.82</v>
      </c>
      <c r="P450" s="53">
        <v>0</v>
      </c>
      <c r="Q450" s="53">
        <v>0</v>
      </c>
      <c r="R450" s="53">
        <v>0</v>
      </c>
      <c r="S450" s="3" t="s">
        <v>231</v>
      </c>
      <c r="T450" s="3" t="s">
        <v>162</v>
      </c>
      <c r="U450" s="3" t="s">
        <v>163</v>
      </c>
      <c r="V450" s="3" t="s">
        <v>162</v>
      </c>
      <c r="W450" s="3" t="s">
        <v>33</v>
      </c>
      <c r="X450" s="3" t="s">
        <v>164</v>
      </c>
      <c r="Y450" s="3" t="s">
        <v>35</v>
      </c>
      <c r="Z450" s="54">
        <v>45016</v>
      </c>
      <c r="AA450" s="54">
        <v>45382</v>
      </c>
      <c r="AB450" s="3" t="s">
        <v>36</v>
      </c>
      <c r="AC450" s="53">
        <v>3500000</v>
      </c>
      <c r="AD450" s="3" t="s">
        <v>163</v>
      </c>
      <c r="AE450" s="3" t="s">
        <v>37</v>
      </c>
    </row>
    <row r="451" spans="1:31" x14ac:dyDescent="0.3">
      <c r="A451" s="3" t="s">
        <v>877</v>
      </c>
      <c r="B451" s="3" t="s">
        <v>878</v>
      </c>
      <c r="C451" s="3" t="s">
        <v>1854</v>
      </c>
      <c r="D451" s="53">
        <v>2800000</v>
      </c>
      <c r="E451" s="53">
        <v>2800000</v>
      </c>
      <c r="F451" s="53">
        <v>0</v>
      </c>
      <c r="G451" s="53">
        <v>0</v>
      </c>
      <c r="H451" s="53">
        <v>0</v>
      </c>
      <c r="I451" s="53">
        <v>2797091.24</v>
      </c>
      <c r="J451" s="53">
        <v>99.896115714285727</v>
      </c>
      <c r="K451" s="53">
        <v>0</v>
      </c>
      <c r="L451" s="53">
        <v>0</v>
      </c>
      <c r="M451" s="53">
        <v>2797091.24</v>
      </c>
      <c r="N451" s="53">
        <v>0</v>
      </c>
      <c r="O451" s="53">
        <v>2797091.24</v>
      </c>
      <c r="P451" s="53">
        <v>0</v>
      </c>
      <c r="Q451" s="53">
        <v>0</v>
      </c>
      <c r="R451" s="53">
        <v>0</v>
      </c>
      <c r="S451" s="3" t="s">
        <v>72</v>
      </c>
      <c r="T451" s="3" t="s">
        <v>41</v>
      </c>
      <c r="U451" s="3" t="s">
        <v>42</v>
      </c>
      <c r="V451" s="3" t="s">
        <v>41</v>
      </c>
      <c r="W451" s="3" t="s">
        <v>33</v>
      </c>
      <c r="X451" s="3" t="s">
        <v>43</v>
      </c>
      <c r="Y451" s="3" t="s">
        <v>35</v>
      </c>
      <c r="Z451" s="54">
        <v>45016</v>
      </c>
      <c r="AA451" s="54">
        <v>45535</v>
      </c>
      <c r="AB451" s="3" t="s">
        <v>36</v>
      </c>
      <c r="AC451" s="53">
        <v>2800000</v>
      </c>
      <c r="AD451" s="3" t="s">
        <v>42</v>
      </c>
      <c r="AE451" s="3" t="s">
        <v>37</v>
      </c>
    </row>
    <row r="452" spans="1:31" x14ac:dyDescent="0.3">
      <c r="A452" s="3" t="s">
        <v>554</v>
      </c>
      <c r="B452" s="3" t="s">
        <v>555</v>
      </c>
      <c r="C452" s="3" t="s">
        <v>1860</v>
      </c>
      <c r="D452" s="53">
        <v>9400000</v>
      </c>
      <c r="E452" s="53">
        <v>9400000</v>
      </c>
      <c r="F452" s="53">
        <v>0</v>
      </c>
      <c r="G452" s="53">
        <v>0</v>
      </c>
      <c r="H452" s="53">
        <v>0</v>
      </c>
      <c r="I452" s="53">
        <v>9097617.5500000007</v>
      </c>
      <c r="J452" s="53">
        <v>96.783165425531919</v>
      </c>
      <c r="K452" s="53">
        <v>0</v>
      </c>
      <c r="L452" s="53">
        <v>0</v>
      </c>
      <c r="M452" s="53">
        <v>9097617.5500000007</v>
      </c>
      <c r="N452" s="53">
        <v>0</v>
      </c>
      <c r="O452" s="53">
        <v>9097617.5500000007</v>
      </c>
      <c r="P452" s="53">
        <v>0</v>
      </c>
      <c r="Q452" s="53">
        <v>0</v>
      </c>
      <c r="R452" s="53">
        <v>0</v>
      </c>
      <c r="S452" s="3" t="s">
        <v>129</v>
      </c>
      <c r="T452" s="3" t="s">
        <v>112</v>
      </c>
      <c r="U452" s="3" t="s">
        <v>113</v>
      </c>
      <c r="V452" s="3" t="s">
        <v>112</v>
      </c>
      <c r="W452" s="3" t="s">
        <v>33</v>
      </c>
      <c r="X452" s="3" t="s">
        <v>114</v>
      </c>
      <c r="Y452" s="3" t="s">
        <v>35</v>
      </c>
      <c r="Z452" s="54">
        <v>45016</v>
      </c>
      <c r="AA452" s="54">
        <v>45382</v>
      </c>
      <c r="AB452" s="3" t="s">
        <v>36</v>
      </c>
      <c r="AC452" s="53">
        <v>9400000</v>
      </c>
      <c r="AD452" s="3" t="s">
        <v>113</v>
      </c>
      <c r="AE452" s="3" t="s">
        <v>37</v>
      </c>
    </row>
    <row r="453" spans="1:31" x14ac:dyDescent="0.3">
      <c r="A453" s="3" t="s">
        <v>742</v>
      </c>
      <c r="B453" s="3" t="s">
        <v>743</v>
      </c>
      <c r="C453" s="3" t="s">
        <v>1859</v>
      </c>
      <c r="D453" s="53">
        <v>699999</v>
      </c>
      <c r="E453" s="53">
        <v>699999</v>
      </c>
      <c r="F453" s="53">
        <v>0</v>
      </c>
      <c r="G453" s="53">
        <v>0</v>
      </c>
      <c r="H453" s="53">
        <v>0</v>
      </c>
      <c r="I453" s="53">
        <v>762991.18</v>
      </c>
      <c r="J453" s="53">
        <v>108.99889571270818</v>
      </c>
      <c r="K453" s="53">
        <v>0</v>
      </c>
      <c r="L453" s="53">
        <v>0</v>
      </c>
      <c r="M453" s="53">
        <v>762991.18</v>
      </c>
      <c r="N453" s="53">
        <v>0</v>
      </c>
      <c r="O453" s="53">
        <v>762991.18</v>
      </c>
      <c r="P453" s="53">
        <v>0</v>
      </c>
      <c r="Q453" s="53">
        <v>0</v>
      </c>
      <c r="R453" s="53">
        <v>0</v>
      </c>
      <c r="S453" s="3" t="s">
        <v>231</v>
      </c>
      <c r="T453" s="3" t="s">
        <v>162</v>
      </c>
      <c r="U453" s="3" t="s">
        <v>163</v>
      </c>
      <c r="V453" s="3" t="s">
        <v>162</v>
      </c>
      <c r="W453" s="3" t="s">
        <v>33</v>
      </c>
      <c r="X453" s="3" t="s">
        <v>164</v>
      </c>
      <c r="Y453" s="3" t="s">
        <v>35</v>
      </c>
      <c r="Z453" s="54">
        <v>45016</v>
      </c>
      <c r="AA453" s="54">
        <v>45382</v>
      </c>
      <c r="AB453" s="3" t="s">
        <v>36</v>
      </c>
      <c r="AC453" s="53">
        <v>699999</v>
      </c>
      <c r="AD453" s="3" t="s">
        <v>163</v>
      </c>
      <c r="AE453" s="3" t="s">
        <v>37</v>
      </c>
    </row>
    <row r="454" spans="1:31" x14ac:dyDescent="0.3">
      <c r="A454" s="3" t="s">
        <v>980</v>
      </c>
      <c r="B454" s="3" t="s">
        <v>981</v>
      </c>
      <c r="C454" s="3" t="s">
        <v>1857</v>
      </c>
      <c r="D454" s="53">
        <v>935000</v>
      </c>
      <c r="E454" s="53">
        <v>935000</v>
      </c>
      <c r="F454" s="53">
        <v>0</v>
      </c>
      <c r="G454" s="53">
        <v>0</v>
      </c>
      <c r="H454" s="53">
        <v>0</v>
      </c>
      <c r="I454" s="53">
        <v>797966.52</v>
      </c>
      <c r="J454" s="53">
        <v>85.3440128342246</v>
      </c>
      <c r="K454" s="53">
        <v>0</v>
      </c>
      <c r="L454" s="53">
        <v>0</v>
      </c>
      <c r="M454" s="53">
        <v>797966.52</v>
      </c>
      <c r="N454" s="53">
        <v>0</v>
      </c>
      <c r="O454" s="53">
        <v>797966.52</v>
      </c>
      <c r="P454" s="53">
        <v>0</v>
      </c>
      <c r="Q454" s="53">
        <v>0</v>
      </c>
      <c r="R454" s="53">
        <v>0</v>
      </c>
      <c r="S454" s="3" t="s">
        <v>208</v>
      </c>
      <c r="T454" s="3" t="s">
        <v>100</v>
      </c>
      <c r="U454" s="3" t="s">
        <v>101</v>
      </c>
      <c r="V454" s="3" t="s">
        <v>100</v>
      </c>
      <c r="W454" s="3" t="s">
        <v>33</v>
      </c>
      <c r="X454" s="3" t="s">
        <v>102</v>
      </c>
      <c r="Y454" s="3" t="s">
        <v>265</v>
      </c>
      <c r="Z454" s="54">
        <v>45016</v>
      </c>
      <c r="AA454" s="54">
        <v>45382</v>
      </c>
      <c r="AB454" s="3" t="s">
        <v>36</v>
      </c>
      <c r="AC454" s="53">
        <v>935000</v>
      </c>
      <c r="AD454" s="3" t="s">
        <v>101</v>
      </c>
      <c r="AE454" s="3" t="s">
        <v>37</v>
      </c>
    </row>
    <row r="455" spans="1:31" x14ac:dyDescent="0.3">
      <c r="A455" s="3" t="s">
        <v>982</v>
      </c>
      <c r="B455" s="3" t="s">
        <v>983</v>
      </c>
      <c r="C455" s="3" t="s">
        <v>1855</v>
      </c>
      <c r="D455" s="53">
        <v>2355000</v>
      </c>
      <c r="E455" s="53">
        <v>2355000</v>
      </c>
      <c r="F455" s="53">
        <v>0</v>
      </c>
      <c r="G455" s="53">
        <v>0</v>
      </c>
      <c r="H455" s="53">
        <v>0</v>
      </c>
      <c r="I455" s="53">
        <v>2332322</v>
      </c>
      <c r="J455" s="53">
        <v>99.037027600849257</v>
      </c>
      <c r="K455" s="53">
        <v>0</v>
      </c>
      <c r="L455" s="53">
        <v>0</v>
      </c>
      <c r="M455" s="53">
        <v>2332322</v>
      </c>
      <c r="N455" s="53">
        <v>0</v>
      </c>
      <c r="O455" s="53">
        <v>2332322</v>
      </c>
      <c r="P455" s="53">
        <v>0</v>
      </c>
      <c r="Q455" s="53">
        <v>0</v>
      </c>
      <c r="R455" s="53">
        <v>0</v>
      </c>
      <c r="S455" s="3" t="s">
        <v>56</v>
      </c>
      <c r="T455" s="3" t="s">
        <v>57</v>
      </c>
      <c r="U455" s="3" t="s">
        <v>58</v>
      </c>
      <c r="V455" s="3" t="s">
        <v>57</v>
      </c>
      <c r="W455" s="3" t="s">
        <v>33</v>
      </c>
      <c r="X455" s="3" t="s">
        <v>59</v>
      </c>
      <c r="Y455" s="3" t="s">
        <v>265</v>
      </c>
      <c r="Z455" s="54">
        <v>45016</v>
      </c>
      <c r="AA455" s="54">
        <v>45657</v>
      </c>
      <c r="AB455" s="3" t="s">
        <v>36</v>
      </c>
      <c r="AC455" s="53">
        <v>2355000</v>
      </c>
      <c r="AD455" s="3" t="s">
        <v>58</v>
      </c>
      <c r="AE455" s="3" t="s">
        <v>37</v>
      </c>
    </row>
    <row r="456" spans="1:31" x14ac:dyDescent="0.3">
      <c r="A456" s="3" t="s">
        <v>744</v>
      </c>
      <c r="B456" s="3" t="s">
        <v>745</v>
      </c>
      <c r="C456" s="3" t="s">
        <v>1856</v>
      </c>
      <c r="D456" s="53">
        <v>5000000</v>
      </c>
      <c r="E456" s="53">
        <v>5000000</v>
      </c>
      <c r="F456" s="53">
        <v>0</v>
      </c>
      <c r="G456" s="53">
        <v>0</v>
      </c>
      <c r="H456" s="53">
        <v>0</v>
      </c>
      <c r="I456" s="53">
        <v>4987844.28</v>
      </c>
      <c r="J456" s="53">
        <v>99.756885600000004</v>
      </c>
      <c r="K456" s="53">
        <v>0</v>
      </c>
      <c r="L456" s="53">
        <v>0</v>
      </c>
      <c r="M456" s="53">
        <v>4987844.28</v>
      </c>
      <c r="N456" s="53">
        <v>0</v>
      </c>
      <c r="O456" s="53">
        <v>4987844.28</v>
      </c>
      <c r="P456" s="53">
        <v>0</v>
      </c>
      <c r="Q456" s="53">
        <v>0</v>
      </c>
      <c r="R456" s="53">
        <v>0</v>
      </c>
      <c r="S456" s="3" t="s">
        <v>152</v>
      </c>
      <c r="T456" s="3" t="s">
        <v>76</v>
      </c>
      <c r="U456" s="3" t="s">
        <v>77</v>
      </c>
      <c r="V456" s="3" t="s">
        <v>76</v>
      </c>
      <c r="W456" s="3" t="s">
        <v>33</v>
      </c>
      <c r="X456" s="3" t="s">
        <v>78</v>
      </c>
      <c r="Y456" s="3" t="s">
        <v>35</v>
      </c>
      <c r="Z456" s="54">
        <v>45016</v>
      </c>
      <c r="AA456" s="54">
        <v>45473</v>
      </c>
      <c r="AB456" s="3" t="s">
        <v>36</v>
      </c>
      <c r="AC456" s="53">
        <v>5000000</v>
      </c>
      <c r="AD456" s="3" t="s">
        <v>77</v>
      </c>
      <c r="AE456" s="3" t="s">
        <v>37</v>
      </c>
    </row>
    <row r="457" spans="1:31" x14ac:dyDescent="0.3">
      <c r="A457" s="3" t="s">
        <v>556</v>
      </c>
      <c r="B457" s="3" t="s">
        <v>557</v>
      </c>
      <c r="C457" s="3" t="s">
        <v>1856</v>
      </c>
      <c r="D457" s="53">
        <v>5000000</v>
      </c>
      <c r="E457" s="53">
        <v>5000000</v>
      </c>
      <c r="F457" s="53">
        <v>0</v>
      </c>
      <c r="G457" s="53">
        <v>0</v>
      </c>
      <c r="H457" s="53">
        <v>0</v>
      </c>
      <c r="I457" s="53">
        <v>4993390.22</v>
      </c>
      <c r="J457" s="53">
        <v>99.867804399999997</v>
      </c>
      <c r="K457" s="53">
        <v>0</v>
      </c>
      <c r="L457" s="53">
        <v>0</v>
      </c>
      <c r="M457" s="53">
        <v>4993390.22</v>
      </c>
      <c r="N457" s="53">
        <v>0</v>
      </c>
      <c r="O457" s="53">
        <v>4993390.22</v>
      </c>
      <c r="P457" s="53">
        <v>0</v>
      </c>
      <c r="Q457" s="53">
        <v>0</v>
      </c>
      <c r="R457" s="53">
        <v>0</v>
      </c>
      <c r="S457" s="3" t="s">
        <v>152</v>
      </c>
      <c r="T457" s="3" t="s">
        <v>76</v>
      </c>
      <c r="U457" s="3" t="s">
        <v>77</v>
      </c>
      <c r="V457" s="3" t="s">
        <v>76</v>
      </c>
      <c r="W457" s="3" t="s">
        <v>33</v>
      </c>
      <c r="X457" s="3" t="s">
        <v>78</v>
      </c>
      <c r="Y457" s="3" t="s">
        <v>35</v>
      </c>
      <c r="Z457" s="54">
        <v>45016</v>
      </c>
      <c r="AA457" s="54">
        <v>45473</v>
      </c>
      <c r="AB457" s="3" t="s">
        <v>36</v>
      </c>
      <c r="AC457" s="53">
        <v>5000000</v>
      </c>
      <c r="AD457" s="3" t="s">
        <v>77</v>
      </c>
      <c r="AE457" s="3" t="s">
        <v>37</v>
      </c>
    </row>
    <row r="458" spans="1:31" x14ac:dyDescent="0.3">
      <c r="A458" s="3" t="s">
        <v>558</v>
      </c>
      <c r="B458" s="3" t="s">
        <v>559</v>
      </c>
      <c r="C458" s="3" t="s">
        <v>1853</v>
      </c>
      <c r="D458" s="53">
        <v>5000000</v>
      </c>
      <c r="E458" s="53">
        <v>5000000</v>
      </c>
      <c r="F458" s="53">
        <v>0</v>
      </c>
      <c r="G458" s="53">
        <v>0</v>
      </c>
      <c r="H458" s="53">
        <v>0</v>
      </c>
      <c r="I458" s="53">
        <v>4998953.67</v>
      </c>
      <c r="J458" s="53">
        <v>99.979073400000004</v>
      </c>
      <c r="K458" s="53">
        <v>0</v>
      </c>
      <c r="L458" s="53">
        <v>0</v>
      </c>
      <c r="M458" s="53">
        <v>4998953.67</v>
      </c>
      <c r="N458" s="53">
        <v>0</v>
      </c>
      <c r="O458" s="53">
        <v>4998953.67</v>
      </c>
      <c r="P458" s="53">
        <v>0</v>
      </c>
      <c r="Q458" s="53">
        <v>0</v>
      </c>
      <c r="R458" s="53">
        <v>0</v>
      </c>
      <c r="S458" s="3" t="s">
        <v>391</v>
      </c>
      <c r="T458" s="3" t="s">
        <v>31</v>
      </c>
      <c r="U458" s="3" t="s">
        <v>32</v>
      </c>
      <c r="V458" s="3" t="s">
        <v>31</v>
      </c>
      <c r="W458" s="3" t="s">
        <v>33</v>
      </c>
      <c r="X458" s="3" t="s">
        <v>34</v>
      </c>
      <c r="Y458" s="3" t="s">
        <v>35</v>
      </c>
      <c r="Z458" s="54">
        <v>45016</v>
      </c>
      <c r="AA458" s="54">
        <v>45382</v>
      </c>
      <c r="AB458" s="3" t="s">
        <v>36</v>
      </c>
      <c r="AC458" s="53">
        <v>5000000</v>
      </c>
      <c r="AD458" s="3" t="s">
        <v>32</v>
      </c>
      <c r="AE458" s="3" t="s">
        <v>37</v>
      </c>
    </row>
    <row r="459" spans="1:31" x14ac:dyDescent="0.3">
      <c r="A459" s="3" t="s">
        <v>746</v>
      </c>
      <c r="B459" s="3" t="s">
        <v>747</v>
      </c>
      <c r="C459" s="3" t="s">
        <v>1854</v>
      </c>
      <c r="D459" s="53">
        <v>1800000</v>
      </c>
      <c r="E459" s="53">
        <v>1800000</v>
      </c>
      <c r="F459" s="53">
        <v>0</v>
      </c>
      <c r="G459" s="53">
        <v>0</v>
      </c>
      <c r="H459" s="53">
        <v>0</v>
      </c>
      <c r="I459" s="53">
        <v>1413032.57</v>
      </c>
      <c r="J459" s="53">
        <v>78.501809444444447</v>
      </c>
      <c r="K459" s="53">
        <v>0</v>
      </c>
      <c r="L459" s="53">
        <v>0</v>
      </c>
      <c r="M459" s="53">
        <v>1413032.57</v>
      </c>
      <c r="N459" s="53">
        <v>0</v>
      </c>
      <c r="O459" s="53">
        <v>1413032.57</v>
      </c>
      <c r="P459" s="53">
        <v>0</v>
      </c>
      <c r="Q459" s="53">
        <v>0</v>
      </c>
      <c r="R459" s="53">
        <v>0</v>
      </c>
      <c r="S459" s="3" t="s">
        <v>72</v>
      </c>
      <c r="T459" s="3" t="s">
        <v>41</v>
      </c>
      <c r="U459" s="3" t="s">
        <v>42</v>
      </c>
      <c r="V459" s="3" t="s">
        <v>41</v>
      </c>
      <c r="W459" s="3" t="s">
        <v>33</v>
      </c>
      <c r="X459" s="3" t="s">
        <v>43</v>
      </c>
      <c r="Y459" s="3" t="s">
        <v>35</v>
      </c>
      <c r="Z459" s="54">
        <v>45016</v>
      </c>
      <c r="AA459" s="54">
        <v>45535</v>
      </c>
      <c r="AB459" s="3" t="s">
        <v>36</v>
      </c>
      <c r="AC459" s="53">
        <v>1800000</v>
      </c>
      <c r="AD459" s="3" t="s">
        <v>42</v>
      </c>
      <c r="AE459" s="3" t="s">
        <v>37</v>
      </c>
    </row>
    <row r="460" spans="1:31" x14ac:dyDescent="0.3">
      <c r="A460" s="3" t="s">
        <v>560</v>
      </c>
      <c r="B460" s="3" t="s">
        <v>561</v>
      </c>
      <c r="C460" s="3" t="s">
        <v>1853</v>
      </c>
      <c r="D460" s="53">
        <v>5020000</v>
      </c>
      <c r="E460" s="53">
        <v>5020000</v>
      </c>
      <c r="F460" s="53">
        <v>0</v>
      </c>
      <c r="G460" s="53">
        <v>0</v>
      </c>
      <c r="H460" s="53">
        <v>0</v>
      </c>
      <c r="I460" s="53">
        <v>5014867.07</v>
      </c>
      <c r="J460" s="53">
        <v>99.897750398406387</v>
      </c>
      <c r="K460" s="53">
        <v>0</v>
      </c>
      <c r="L460" s="53">
        <v>0</v>
      </c>
      <c r="M460" s="53">
        <v>5014867.07</v>
      </c>
      <c r="N460" s="53">
        <v>0</v>
      </c>
      <c r="O460" s="53">
        <v>5014867.07</v>
      </c>
      <c r="P460" s="53">
        <v>0</v>
      </c>
      <c r="Q460" s="53">
        <v>0</v>
      </c>
      <c r="R460" s="53">
        <v>0</v>
      </c>
      <c r="S460" s="3" t="s">
        <v>391</v>
      </c>
      <c r="T460" s="3" t="s">
        <v>31</v>
      </c>
      <c r="U460" s="3" t="s">
        <v>32</v>
      </c>
      <c r="V460" s="3" t="s">
        <v>31</v>
      </c>
      <c r="W460" s="3" t="s">
        <v>33</v>
      </c>
      <c r="X460" s="3" t="s">
        <v>34</v>
      </c>
      <c r="Y460" s="3" t="s">
        <v>35</v>
      </c>
      <c r="Z460" s="54">
        <v>45016</v>
      </c>
      <c r="AA460" s="54">
        <v>45382</v>
      </c>
      <c r="AB460" s="3" t="s">
        <v>36</v>
      </c>
      <c r="AC460" s="53">
        <v>5020000</v>
      </c>
      <c r="AD460" s="3" t="s">
        <v>32</v>
      </c>
      <c r="AE460" s="3" t="s">
        <v>37</v>
      </c>
    </row>
    <row r="461" spans="1:31" x14ac:dyDescent="0.3">
      <c r="A461" s="3" t="s">
        <v>748</v>
      </c>
      <c r="B461" s="3" t="s">
        <v>749</v>
      </c>
      <c r="C461" s="3" t="s">
        <v>1853</v>
      </c>
      <c r="D461" s="53">
        <v>11600000</v>
      </c>
      <c r="E461" s="53">
        <v>11600000</v>
      </c>
      <c r="F461" s="53">
        <v>0</v>
      </c>
      <c r="G461" s="53">
        <v>0</v>
      </c>
      <c r="H461" s="53">
        <v>0</v>
      </c>
      <c r="I461" s="53">
        <v>11598564.92</v>
      </c>
      <c r="J461" s="53">
        <v>99.987628620689648</v>
      </c>
      <c r="K461" s="53">
        <v>0</v>
      </c>
      <c r="L461" s="53">
        <v>0</v>
      </c>
      <c r="M461" s="53">
        <v>11598564.92</v>
      </c>
      <c r="N461" s="53">
        <v>0</v>
      </c>
      <c r="O461" s="53">
        <v>11598564.92</v>
      </c>
      <c r="P461" s="53">
        <v>0</v>
      </c>
      <c r="Q461" s="53">
        <v>0</v>
      </c>
      <c r="R461" s="53">
        <v>0</v>
      </c>
      <c r="S461" s="3" t="s">
        <v>391</v>
      </c>
      <c r="T461" s="3" t="s">
        <v>31</v>
      </c>
      <c r="U461" s="3" t="s">
        <v>32</v>
      </c>
      <c r="V461" s="3" t="s">
        <v>31</v>
      </c>
      <c r="W461" s="3" t="s">
        <v>33</v>
      </c>
      <c r="X461" s="3" t="s">
        <v>34</v>
      </c>
      <c r="Y461" s="3" t="s">
        <v>35</v>
      </c>
      <c r="Z461" s="54">
        <v>45016</v>
      </c>
      <c r="AA461" s="54">
        <v>45382</v>
      </c>
      <c r="AB461" s="3" t="s">
        <v>36</v>
      </c>
      <c r="AC461" s="53">
        <v>11600000</v>
      </c>
      <c r="AD461" s="3" t="s">
        <v>32</v>
      </c>
      <c r="AE461" s="3" t="s">
        <v>37</v>
      </c>
    </row>
    <row r="462" spans="1:31" x14ac:dyDescent="0.3">
      <c r="A462" s="3" t="s">
        <v>1171</v>
      </c>
      <c r="B462" s="3" t="s">
        <v>1172</v>
      </c>
      <c r="C462" s="3" t="s">
        <v>1855</v>
      </c>
      <c r="D462" s="53">
        <v>1800000</v>
      </c>
      <c r="E462" s="53">
        <v>1800000</v>
      </c>
      <c r="F462" s="53">
        <v>0</v>
      </c>
      <c r="G462" s="53">
        <v>0</v>
      </c>
      <c r="H462" s="53">
        <v>0</v>
      </c>
      <c r="I462" s="53">
        <v>1702433.37</v>
      </c>
      <c r="J462" s="53">
        <v>94.579631666666671</v>
      </c>
      <c r="K462" s="53">
        <v>0</v>
      </c>
      <c r="L462" s="53">
        <v>0</v>
      </c>
      <c r="M462" s="53">
        <v>1702433.37</v>
      </c>
      <c r="N462" s="53">
        <v>0</v>
      </c>
      <c r="O462" s="53">
        <v>1702433.37</v>
      </c>
      <c r="P462" s="53">
        <v>0</v>
      </c>
      <c r="Q462" s="53">
        <v>-1108.8499999999999</v>
      </c>
      <c r="R462" s="53">
        <v>0</v>
      </c>
      <c r="S462" s="3" t="s">
        <v>1001</v>
      </c>
      <c r="T462" s="3" t="s">
        <v>1002</v>
      </c>
      <c r="U462" s="3" t="s">
        <v>1003</v>
      </c>
      <c r="V462" s="3" t="s">
        <v>57</v>
      </c>
      <c r="W462" s="3" t="s">
        <v>33</v>
      </c>
      <c r="X462" s="3" t="s">
        <v>59</v>
      </c>
      <c r="Y462" s="3" t="s">
        <v>35</v>
      </c>
      <c r="Z462" s="54">
        <v>45059</v>
      </c>
      <c r="AA462" s="54">
        <v>45596</v>
      </c>
      <c r="AB462" s="3" t="s">
        <v>36</v>
      </c>
      <c r="AC462" s="53">
        <v>1800000</v>
      </c>
      <c r="AD462" s="3" t="s">
        <v>58</v>
      </c>
      <c r="AE462" s="3" t="s">
        <v>37</v>
      </c>
    </row>
    <row r="463" spans="1:31" x14ac:dyDescent="0.3">
      <c r="A463" s="3" t="s">
        <v>1076</v>
      </c>
      <c r="B463" s="3" t="s">
        <v>1077</v>
      </c>
      <c r="C463" s="3" t="s">
        <v>1855</v>
      </c>
      <c r="D463" s="53">
        <v>2000000</v>
      </c>
      <c r="E463" s="53">
        <v>2000000</v>
      </c>
      <c r="F463" s="53">
        <v>0</v>
      </c>
      <c r="G463" s="53">
        <v>0</v>
      </c>
      <c r="H463" s="53">
        <v>0</v>
      </c>
      <c r="I463" s="53">
        <v>1866057.08</v>
      </c>
      <c r="J463" s="53">
        <v>93.302854000000011</v>
      </c>
      <c r="K463" s="53">
        <v>0</v>
      </c>
      <c r="L463" s="53">
        <v>0</v>
      </c>
      <c r="M463" s="53">
        <v>1866057.08</v>
      </c>
      <c r="N463" s="53">
        <v>0</v>
      </c>
      <c r="O463" s="53">
        <v>1866057.08</v>
      </c>
      <c r="P463" s="53">
        <v>0</v>
      </c>
      <c r="Q463" s="53">
        <v>0</v>
      </c>
      <c r="R463" s="53">
        <v>0</v>
      </c>
      <c r="S463" s="3" t="s">
        <v>1001</v>
      </c>
      <c r="T463" s="3" t="s">
        <v>1002</v>
      </c>
      <c r="U463" s="3" t="s">
        <v>1003</v>
      </c>
      <c r="V463" s="3" t="s">
        <v>57</v>
      </c>
      <c r="W463" s="3" t="s">
        <v>33</v>
      </c>
      <c r="X463" s="3" t="s">
        <v>59</v>
      </c>
      <c r="Y463" s="3" t="s">
        <v>35</v>
      </c>
      <c r="Z463" s="54">
        <v>45059</v>
      </c>
      <c r="AA463" s="54">
        <v>45596</v>
      </c>
      <c r="AB463" s="3" t="s">
        <v>36</v>
      </c>
      <c r="AC463" s="53">
        <v>2000000</v>
      </c>
      <c r="AD463" s="3" t="s">
        <v>58</v>
      </c>
      <c r="AE463" s="3" t="s">
        <v>37</v>
      </c>
    </row>
    <row r="464" spans="1:31" x14ac:dyDescent="0.3">
      <c r="A464" s="3" t="s">
        <v>1173</v>
      </c>
      <c r="B464" s="3" t="s">
        <v>1174</v>
      </c>
      <c r="C464" s="3" t="s">
        <v>1855</v>
      </c>
      <c r="D464" s="53">
        <v>2027000</v>
      </c>
      <c r="E464" s="53">
        <v>2027000</v>
      </c>
      <c r="F464" s="53">
        <v>0</v>
      </c>
      <c r="G464" s="53">
        <v>0</v>
      </c>
      <c r="H464" s="53">
        <v>0</v>
      </c>
      <c r="I464" s="53">
        <v>1053115.55</v>
      </c>
      <c r="J464" s="53">
        <v>51.954393191909226</v>
      </c>
      <c r="K464" s="53">
        <v>0</v>
      </c>
      <c r="L464" s="53">
        <v>0</v>
      </c>
      <c r="M464" s="53">
        <v>1053115.55</v>
      </c>
      <c r="N464" s="53">
        <v>0</v>
      </c>
      <c r="O464" s="53">
        <v>1053115.55</v>
      </c>
      <c r="P464" s="53">
        <v>0</v>
      </c>
      <c r="Q464" s="53">
        <v>-806.91</v>
      </c>
      <c r="R464" s="53">
        <v>0</v>
      </c>
      <c r="S464" s="3" t="s">
        <v>1001</v>
      </c>
      <c r="T464" s="3" t="s">
        <v>1002</v>
      </c>
      <c r="U464" s="3" t="s">
        <v>1003</v>
      </c>
      <c r="V464" s="3" t="s">
        <v>57</v>
      </c>
      <c r="W464" s="3" t="s">
        <v>33</v>
      </c>
      <c r="X464" s="3" t="s">
        <v>59</v>
      </c>
      <c r="Y464" s="3" t="s">
        <v>35</v>
      </c>
      <c r="Z464" s="54">
        <v>45059</v>
      </c>
      <c r="AA464" s="54">
        <v>45596</v>
      </c>
      <c r="AB464" s="3" t="s">
        <v>36</v>
      </c>
      <c r="AC464" s="53">
        <v>2027000</v>
      </c>
      <c r="AD464" s="3" t="s">
        <v>58</v>
      </c>
      <c r="AE464" s="3" t="s">
        <v>37</v>
      </c>
    </row>
    <row r="465" spans="1:31" x14ac:dyDescent="0.3">
      <c r="A465" s="3" t="s">
        <v>1074</v>
      </c>
      <c r="B465" s="3" t="s">
        <v>1075</v>
      </c>
      <c r="C465" s="3" t="s">
        <v>1855</v>
      </c>
      <c r="D465" s="53">
        <v>2000000</v>
      </c>
      <c r="E465" s="53">
        <v>2000000</v>
      </c>
      <c r="F465" s="53">
        <v>0</v>
      </c>
      <c r="G465" s="53">
        <v>0</v>
      </c>
      <c r="H465" s="53">
        <v>0</v>
      </c>
      <c r="I465" s="53">
        <v>1985434.26</v>
      </c>
      <c r="J465" s="53">
        <v>99.271713000000005</v>
      </c>
      <c r="K465" s="53">
        <v>0</v>
      </c>
      <c r="L465" s="53">
        <v>0</v>
      </c>
      <c r="M465" s="53">
        <v>1985434.26</v>
      </c>
      <c r="N465" s="53">
        <v>0</v>
      </c>
      <c r="O465" s="53">
        <v>1985434.26</v>
      </c>
      <c r="P465" s="53">
        <v>0</v>
      </c>
      <c r="Q465" s="53">
        <v>0</v>
      </c>
      <c r="R465" s="53">
        <v>0</v>
      </c>
      <c r="S465" s="3" t="s">
        <v>1001</v>
      </c>
      <c r="T465" s="3" t="s">
        <v>1002</v>
      </c>
      <c r="U465" s="3" t="s">
        <v>1003</v>
      </c>
      <c r="V465" s="3" t="s">
        <v>57</v>
      </c>
      <c r="W465" s="3" t="s">
        <v>33</v>
      </c>
      <c r="X465" s="3" t="s">
        <v>59</v>
      </c>
      <c r="Y465" s="3" t="s">
        <v>35</v>
      </c>
      <c r="Z465" s="54">
        <v>45059</v>
      </c>
      <c r="AA465" s="54">
        <v>45596</v>
      </c>
      <c r="AB465" s="3" t="s">
        <v>36</v>
      </c>
      <c r="AC465" s="53">
        <v>2000000</v>
      </c>
      <c r="AD465" s="3" t="s">
        <v>58</v>
      </c>
      <c r="AE465" s="3" t="s">
        <v>37</v>
      </c>
    </row>
    <row r="466" spans="1:31" x14ac:dyDescent="0.3">
      <c r="A466" s="3" t="s">
        <v>1105</v>
      </c>
      <c r="B466" s="3" t="s">
        <v>1106</v>
      </c>
      <c r="C466" s="3" t="s">
        <v>1855</v>
      </c>
      <c r="D466" s="53">
        <v>1933000</v>
      </c>
      <c r="E466" s="53">
        <v>1933000</v>
      </c>
      <c r="F466" s="53">
        <v>0</v>
      </c>
      <c r="G466" s="53">
        <v>0</v>
      </c>
      <c r="H466" s="53">
        <v>0</v>
      </c>
      <c r="I466" s="53">
        <v>1971950.05</v>
      </c>
      <c r="J466" s="53">
        <v>102.01500517330574</v>
      </c>
      <c r="K466" s="53">
        <v>0</v>
      </c>
      <c r="L466" s="53">
        <v>0</v>
      </c>
      <c r="M466" s="53">
        <v>1971950.05</v>
      </c>
      <c r="N466" s="53">
        <v>0</v>
      </c>
      <c r="O466" s="53">
        <v>1971950.05</v>
      </c>
      <c r="P466" s="53">
        <v>0</v>
      </c>
      <c r="Q466" s="53">
        <v>0</v>
      </c>
      <c r="R466" s="53">
        <v>0</v>
      </c>
      <c r="S466" s="3" t="s">
        <v>1001</v>
      </c>
      <c r="T466" s="3" t="s">
        <v>1002</v>
      </c>
      <c r="U466" s="3" t="s">
        <v>1003</v>
      </c>
      <c r="V466" s="3" t="s">
        <v>57</v>
      </c>
      <c r="W466" s="3" t="s">
        <v>33</v>
      </c>
      <c r="X466" s="3" t="s">
        <v>59</v>
      </c>
      <c r="Y466" s="3" t="s">
        <v>35</v>
      </c>
      <c r="Z466" s="54">
        <v>45059</v>
      </c>
      <c r="AA466" s="54">
        <v>45596</v>
      </c>
      <c r="AB466" s="3" t="s">
        <v>36</v>
      </c>
      <c r="AC466" s="53">
        <v>1933000</v>
      </c>
      <c r="AD466" s="3" t="s">
        <v>58</v>
      </c>
      <c r="AE466" s="3" t="s">
        <v>37</v>
      </c>
    </row>
    <row r="467" spans="1:31" x14ac:dyDescent="0.3">
      <c r="A467" s="3" t="s">
        <v>1205</v>
      </c>
      <c r="B467" s="3" t="s">
        <v>1206</v>
      </c>
      <c r="C467" s="3" t="s">
        <v>1854</v>
      </c>
      <c r="D467" s="53">
        <v>2800000</v>
      </c>
      <c r="E467" s="53">
        <v>2800000</v>
      </c>
      <c r="F467" s="53">
        <v>0</v>
      </c>
      <c r="G467" s="53">
        <v>0</v>
      </c>
      <c r="H467" s="53">
        <v>0</v>
      </c>
      <c r="I467" s="53">
        <v>2743763.38</v>
      </c>
      <c r="J467" s="53">
        <v>97.991549285714285</v>
      </c>
      <c r="K467" s="53">
        <v>0</v>
      </c>
      <c r="L467" s="53">
        <v>0</v>
      </c>
      <c r="M467" s="53">
        <v>2743763.38</v>
      </c>
      <c r="N467" s="53">
        <v>0</v>
      </c>
      <c r="O467" s="53">
        <v>2743763.38</v>
      </c>
      <c r="P467" s="53">
        <v>0</v>
      </c>
      <c r="Q467" s="53">
        <v>0</v>
      </c>
      <c r="R467" s="53">
        <v>0</v>
      </c>
      <c r="S467" s="3" t="s">
        <v>1001</v>
      </c>
      <c r="T467" s="3" t="s">
        <v>1002</v>
      </c>
      <c r="U467" s="3" t="s">
        <v>1003</v>
      </c>
      <c r="V467" s="3" t="s">
        <v>41</v>
      </c>
      <c r="W467" s="3" t="s">
        <v>33</v>
      </c>
      <c r="X467" s="3" t="s">
        <v>43</v>
      </c>
      <c r="Y467" s="3" t="s">
        <v>35</v>
      </c>
      <c r="Z467" s="54">
        <v>45062</v>
      </c>
      <c r="AA467" s="54">
        <v>45443</v>
      </c>
      <c r="AB467" s="3" t="s">
        <v>36</v>
      </c>
      <c r="AC467" s="53">
        <v>2800000</v>
      </c>
      <c r="AD467" s="3" t="s">
        <v>42</v>
      </c>
      <c r="AE467" s="3" t="s">
        <v>37</v>
      </c>
    </row>
    <row r="468" spans="1:31" x14ac:dyDescent="0.3">
      <c r="A468" s="3" t="s">
        <v>1207</v>
      </c>
      <c r="B468" s="3" t="s">
        <v>1208</v>
      </c>
      <c r="C468" s="3" t="s">
        <v>1854</v>
      </c>
      <c r="D468" s="53">
        <v>2100000</v>
      </c>
      <c r="E468" s="53">
        <v>2100000</v>
      </c>
      <c r="F468" s="53">
        <v>0</v>
      </c>
      <c r="G468" s="53">
        <v>0</v>
      </c>
      <c r="H468" s="53">
        <v>0</v>
      </c>
      <c r="I468" s="53">
        <v>2092180.28</v>
      </c>
      <c r="J468" s="53">
        <v>99.627632380952377</v>
      </c>
      <c r="K468" s="53">
        <v>0</v>
      </c>
      <c r="L468" s="53">
        <v>0</v>
      </c>
      <c r="M468" s="53">
        <v>2092180.28</v>
      </c>
      <c r="N468" s="53">
        <v>0</v>
      </c>
      <c r="O468" s="53">
        <v>2092180.28</v>
      </c>
      <c r="P468" s="53">
        <v>0</v>
      </c>
      <c r="Q468" s="53">
        <v>-2320</v>
      </c>
      <c r="R468" s="53">
        <v>0</v>
      </c>
      <c r="S468" s="3" t="s">
        <v>1001</v>
      </c>
      <c r="T468" s="3" t="s">
        <v>1002</v>
      </c>
      <c r="U468" s="3" t="s">
        <v>1003</v>
      </c>
      <c r="V468" s="3" t="s">
        <v>41</v>
      </c>
      <c r="W468" s="3" t="s">
        <v>33</v>
      </c>
      <c r="X468" s="3" t="s">
        <v>43</v>
      </c>
      <c r="Y468" s="3" t="s">
        <v>35</v>
      </c>
      <c r="Z468" s="54">
        <v>45062</v>
      </c>
      <c r="AA468" s="54">
        <v>45443</v>
      </c>
      <c r="AB468" s="3" t="s">
        <v>36</v>
      </c>
      <c r="AC468" s="53">
        <v>2100000</v>
      </c>
      <c r="AD468" s="3" t="s">
        <v>42</v>
      </c>
      <c r="AE468" s="3" t="s">
        <v>37</v>
      </c>
    </row>
    <row r="469" spans="1:31" x14ac:dyDescent="0.3">
      <c r="A469" s="3" t="s">
        <v>1072</v>
      </c>
      <c r="B469" s="3" t="s">
        <v>1073</v>
      </c>
      <c r="C469" s="3" t="s">
        <v>1854</v>
      </c>
      <c r="D469" s="53">
        <v>2100000</v>
      </c>
      <c r="E469" s="53">
        <v>2100000</v>
      </c>
      <c r="F469" s="53">
        <v>0</v>
      </c>
      <c r="G469" s="53">
        <v>0</v>
      </c>
      <c r="H469" s="53">
        <v>0</v>
      </c>
      <c r="I469" s="53">
        <v>1904347.18</v>
      </c>
      <c r="J469" s="53">
        <v>90.683199047619041</v>
      </c>
      <c r="K469" s="53">
        <v>0</v>
      </c>
      <c r="L469" s="53">
        <v>0</v>
      </c>
      <c r="M469" s="53">
        <v>1904347.18</v>
      </c>
      <c r="N469" s="53">
        <v>0</v>
      </c>
      <c r="O469" s="53">
        <v>1904347.18</v>
      </c>
      <c r="P469" s="53">
        <v>0</v>
      </c>
      <c r="Q469" s="53">
        <v>0</v>
      </c>
      <c r="R469" s="53">
        <v>0</v>
      </c>
      <c r="S469" s="3" t="s">
        <v>1001</v>
      </c>
      <c r="T469" s="3" t="s">
        <v>1002</v>
      </c>
      <c r="U469" s="3" t="s">
        <v>1003</v>
      </c>
      <c r="V469" s="3" t="s">
        <v>41</v>
      </c>
      <c r="W469" s="3" t="s">
        <v>33</v>
      </c>
      <c r="X469" s="3" t="s">
        <v>43</v>
      </c>
      <c r="Y469" s="3" t="s">
        <v>35</v>
      </c>
      <c r="Z469" s="54">
        <v>45062</v>
      </c>
      <c r="AA469" s="54">
        <v>45443</v>
      </c>
      <c r="AB469" s="3" t="s">
        <v>36</v>
      </c>
      <c r="AC469" s="53">
        <v>2100000</v>
      </c>
      <c r="AD469" s="3" t="s">
        <v>42</v>
      </c>
      <c r="AE469" s="3" t="s">
        <v>37</v>
      </c>
    </row>
    <row r="470" spans="1:31" x14ac:dyDescent="0.3">
      <c r="A470" s="3" t="s">
        <v>1115</v>
      </c>
      <c r="B470" s="3" t="s">
        <v>1116</v>
      </c>
      <c r="C470" s="3" t="s">
        <v>1857</v>
      </c>
      <c r="D470" s="53">
        <v>1600000</v>
      </c>
      <c r="E470" s="53">
        <v>1600000</v>
      </c>
      <c r="F470" s="53">
        <v>0</v>
      </c>
      <c r="G470" s="53">
        <v>0</v>
      </c>
      <c r="H470" s="53">
        <v>0</v>
      </c>
      <c r="I470" s="53">
        <v>1431204.37</v>
      </c>
      <c r="J470" s="53">
        <v>89.45027312500001</v>
      </c>
      <c r="K470" s="53">
        <v>0</v>
      </c>
      <c r="L470" s="53">
        <v>0</v>
      </c>
      <c r="M470" s="53">
        <v>1431204.37</v>
      </c>
      <c r="N470" s="53">
        <v>0</v>
      </c>
      <c r="O470" s="53">
        <v>1431204.37</v>
      </c>
      <c r="P470" s="53">
        <v>0</v>
      </c>
      <c r="Q470" s="53">
        <v>0</v>
      </c>
      <c r="R470" s="53">
        <v>0</v>
      </c>
      <c r="S470" s="3" t="s">
        <v>1001</v>
      </c>
      <c r="T470" s="3" t="s">
        <v>1002</v>
      </c>
      <c r="U470" s="3" t="s">
        <v>1003</v>
      </c>
      <c r="V470" s="3" t="s">
        <v>100</v>
      </c>
      <c r="W470" s="3" t="s">
        <v>33</v>
      </c>
      <c r="X470" s="3" t="s">
        <v>102</v>
      </c>
      <c r="Y470" s="3" t="s">
        <v>35</v>
      </c>
      <c r="Z470" s="54">
        <v>45062</v>
      </c>
      <c r="AA470" s="54">
        <v>45382</v>
      </c>
      <c r="AB470" s="3" t="s">
        <v>36</v>
      </c>
      <c r="AC470" s="53">
        <v>1600000</v>
      </c>
      <c r="AD470" s="3" t="s">
        <v>101</v>
      </c>
      <c r="AE470" s="3" t="s">
        <v>37</v>
      </c>
    </row>
    <row r="471" spans="1:31" x14ac:dyDescent="0.3">
      <c r="A471" s="3" t="s">
        <v>1119</v>
      </c>
      <c r="B471" s="3" t="s">
        <v>1120</v>
      </c>
      <c r="C471" s="3" t="s">
        <v>1853</v>
      </c>
      <c r="D471" s="53">
        <v>4900000</v>
      </c>
      <c r="E471" s="53">
        <v>4900000</v>
      </c>
      <c r="F471" s="53">
        <v>0</v>
      </c>
      <c r="G471" s="53">
        <v>0</v>
      </c>
      <c r="H471" s="53">
        <v>0</v>
      </c>
      <c r="I471" s="53">
        <v>4905018.84</v>
      </c>
      <c r="J471" s="53">
        <v>100.10242530612244</v>
      </c>
      <c r="K471" s="53">
        <v>0</v>
      </c>
      <c r="L471" s="53">
        <v>0</v>
      </c>
      <c r="M471" s="53">
        <v>4905018.84</v>
      </c>
      <c r="N471" s="53">
        <v>0</v>
      </c>
      <c r="O471" s="53">
        <v>4905018.84</v>
      </c>
      <c r="P471" s="53">
        <v>0</v>
      </c>
      <c r="Q471" s="53">
        <v>0</v>
      </c>
      <c r="R471" s="53">
        <v>0</v>
      </c>
      <c r="S471" s="3" t="s">
        <v>1001</v>
      </c>
      <c r="T471" s="3" t="s">
        <v>1002</v>
      </c>
      <c r="U471" s="3" t="s">
        <v>1003</v>
      </c>
      <c r="V471" s="3" t="s">
        <v>31</v>
      </c>
      <c r="W471" s="3" t="s">
        <v>33</v>
      </c>
      <c r="X471" s="3" t="s">
        <v>34</v>
      </c>
      <c r="Y471" s="3" t="s">
        <v>35</v>
      </c>
      <c r="Z471" s="54">
        <v>45058</v>
      </c>
      <c r="AA471" s="54">
        <v>45565</v>
      </c>
      <c r="AB471" s="3" t="s">
        <v>36</v>
      </c>
      <c r="AC471" s="53">
        <v>4900000</v>
      </c>
      <c r="AD471" s="3" t="s">
        <v>32</v>
      </c>
      <c r="AE471" s="3" t="s">
        <v>37</v>
      </c>
    </row>
    <row r="472" spans="1:31" x14ac:dyDescent="0.3">
      <c r="A472" s="3" t="s">
        <v>1117</v>
      </c>
      <c r="B472" s="3" t="s">
        <v>1118</v>
      </c>
      <c r="C472" s="3" t="s">
        <v>1853</v>
      </c>
      <c r="D472" s="53">
        <v>5000000</v>
      </c>
      <c r="E472" s="53">
        <v>5000000</v>
      </c>
      <c r="F472" s="53">
        <v>0</v>
      </c>
      <c r="G472" s="53">
        <v>0</v>
      </c>
      <c r="H472" s="53">
        <v>0</v>
      </c>
      <c r="I472" s="53">
        <v>5134893.34</v>
      </c>
      <c r="J472" s="53">
        <v>102.6978668</v>
      </c>
      <c r="K472" s="53">
        <v>0</v>
      </c>
      <c r="L472" s="53">
        <v>0</v>
      </c>
      <c r="M472" s="53">
        <v>5134893.34</v>
      </c>
      <c r="N472" s="53">
        <v>0</v>
      </c>
      <c r="O472" s="53">
        <v>5134893.34</v>
      </c>
      <c r="P472" s="53">
        <v>0</v>
      </c>
      <c r="Q472" s="53">
        <v>0</v>
      </c>
      <c r="R472" s="53">
        <v>0</v>
      </c>
      <c r="S472" s="3" t="s">
        <v>1001</v>
      </c>
      <c r="T472" s="3" t="s">
        <v>1002</v>
      </c>
      <c r="U472" s="3" t="s">
        <v>1003</v>
      </c>
      <c r="V472" s="3" t="s">
        <v>31</v>
      </c>
      <c r="W472" s="3" t="s">
        <v>33</v>
      </c>
      <c r="X472" s="3" t="s">
        <v>34</v>
      </c>
      <c r="Y472" s="3" t="s">
        <v>35</v>
      </c>
      <c r="Z472" s="54">
        <v>45058</v>
      </c>
      <c r="AA472" s="54">
        <v>45565</v>
      </c>
      <c r="AB472" s="3" t="s">
        <v>36</v>
      </c>
      <c r="AC472" s="53">
        <v>5000000</v>
      </c>
      <c r="AD472" s="3" t="s">
        <v>32</v>
      </c>
      <c r="AE472" s="3" t="s">
        <v>37</v>
      </c>
    </row>
    <row r="473" spans="1:31" x14ac:dyDescent="0.3">
      <c r="A473" s="3" t="s">
        <v>1209</v>
      </c>
      <c r="B473" s="3" t="s">
        <v>1210</v>
      </c>
      <c r="C473" s="3" t="s">
        <v>1854</v>
      </c>
      <c r="D473" s="53">
        <v>1100000</v>
      </c>
      <c r="E473" s="53">
        <v>1100000</v>
      </c>
      <c r="F473" s="53">
        <v>0</v>
      </c>
      <c r="G473" s="53">
        <v>0</v>
      </c>
      <c r="H473" s="53">
        <v>0</v>
      </c>
      <c r="I473" s="53">
        <v>1050392.5900000001</v>
      </c>
      <c r="J473" s="53">
        <v>95.490235454545456</v>
      </c>
      <c r="K473" s="53">
        <v>0</v>
      </c>
      <c r="L473" s="53">
        <v>0</v>
      </c>
      <c r="M473" s="53">
        <v>1050392.5900000001</v>
      </c>
      <c r="N473" s="53">
        <v>0</v>
      </c>
      <c r="O473" s="53">
        <v>1050392.5900000001</v>
      </c>
      <c r="P473" s="53">
        <v>0</v>
      </c>
      <c r="Q473" s="53">
        <v>-1957.5</v>
      </c>
      <c r="R473" s="53">
        <v>0</v>
      </c>
      <c r="S473" s="3" t="s">
        <v>72</v>
      </c>
      <c r="T473" s="3" t="s">
        <v>41</v>
      </c>
      <c r="U473" s="3" t="s">
        <v>42</v>
      </c>
      <c r="V473" s="3" t="s">
        <v>41</v>
      </c>
      <c r="W473" s="3" t="s">
        <v>33</v>
      </c>
      <c r="X473" s="3" t="s">
        <v>43</v>
      </c>
      <c r="Y473" s="3" t="s">
        <v>35</v>
      </c>
      <c r="Z473" s="54">
        <v>45062</v>
      </c>
      <c r="AA473" s="54">
        <v>45626</v>
      </c>
      <c r="AB473" s="3" t="s">
        <v>36</v>
      </c>
      <c r="AC473" s="53">
        <v>1100000</v>
      </c>
      <c r="AD473" s="3" t="s">
        <v>42</v>
      </c>
      <c r="AE473" s="3" t="s">
        <v>37</v>
      </c>
    </row>
    <row r="474" spans="1:31" x14ac:dyDescent="0.3">
      <c r="A474" s="3" t="s">
        <v>1107</v>
      </c>
      <c r="B474" s="3" t="s">
        <v>1108</v>
      </c>
      <c r="C474" s="3" t="s">
        <v>1854</v>
      </c>
      <c r="D474" s="53">
        <v>1200000</v>
      </c>
      <c r="E474" s="53">
        <v>1200000</v>
      </c>
      <c r="F474" s="53">
        <v>0</v>
      </c>
      <c r="G474" s="53">
        <v>0</v>
      </c>
      <c r="H474" s="53">
        <v>0</v>
      </c>
      <c r="I474" s="53">
        <v>1197137.72</v>
      </c>
      <c r="J474" s="53">
        <v>99.761476666666667</v>
      </c>
      <c r="K474" s="53">
        <v>0</v>
      </c>
      <c r="L474" s="53">
        <v>0</v>
      </c>
      <c r="M474" s="53">
        <v>1197137.72</v>
      </c>
      <c r="N474" s="53">
        <v>0</v>
      </c>
      <c r="O474" s="53">
        <v>1197137.72</v>
      </c>
      <c r="P474" s="53">
        <v>0</v>
      </c>
      <c r="Q474" s="53">
        <v>0</v>
      </c>
      <c r="R474" s="53">
        <v>0</v>
      </c>
      <c r="S474" s="3" t="s">
        <v>1001</v>
      </c>
      <c r="T474" s="3" t="s">
        <v>1002</v>
      </c>
      <c r="U474" s="3" t="s">
        <v>1003</v>
      </c>
      <c r="V474" s="3" t="s">
        <v>41</v>
      </c>
      <c r="W474" s="3" t="s">
        <v>33</v>
      </c>
      <c r="X474" s="3" t="s">
        <v>43</v>
      </c>
      <c r="Y474" s="3" t="s">
        <v>35</v>
      </c>
      <c r="Z474" s="54">
        <v>45062</v>
      </c>
      <c r="AA474" s="54">
        <v>45443</v>
      </c>
      <c r="AB474" s="3" t="s">
        <v>36</v>
      </c>
      <c r="AC474" s="53">
        <v>1200000</v>
      </c>
      <c r="AD474" s="3" t="s">
        <v>42</v>
      </c>
      <c r="AE474" s="3" t="s">
        <v>37</v>
      </c>
    </row>
    <row r="475" spans="1:31" x14ac:dyDescent="0.3">
      <c r="A475" s="3" t="s">
        <v>1109</v>
      </c>
      <c r="B475" s="3" t="s">
        <v>1110</v>
      </c>
      <c r="C475" s="3" t="s">
        <v>1854</v>
      </c>
      <c r="D475" s="53">
        <v>1100000</v>
      </c>
      <c r="E475" s="53">
        <v>1100000</v>
      </c>
      <c r="F475" s="53">
        <v>0</v>
      </c>
      <c r="G475" s="53">
        <v>0</v>
      </c>
      <c r="H475" s="53">
        <v>0</v>
      </c>
      <c r="I475" s="53">
        <v>1058218.25</v>
      </c>
      <c r="J475" s="53">
        <v>96.201659090909089</v>
      </c>
      <c r="K475" s="53">
        <v>0</v>
      </c>
      <c r="L475" s="53">
        <v>0</v>
      </c>
      <c r="M475" s="53">
        <v>1058218.25</v>
      </c>
      <c r="N475" s="53">
        <v>0</v>
      </c>
      <c r="O475" s="53">
        <v>1058218.25</v>
      </c>
      <c r="P475" s="53">
        <v>0</v>
      </c>
      <c r="Q475" s="53">
        <v>0</v>
      </c>
      <c r="R475" s="53">
        <v>0</v>
      </c>
      <c r="S475" s="3" t="s">
        <v>1001</v>
      </c>
      <c r="T475" s="3" t="s">
        <v>1002</v>
      </c>
      <c r="U475" s="3" t="s">
        <v>1003</v>
      </c>
      <c r="V475" s="3" t="s">
        <v>41</v>
      </c>
      <c r="W475" s="3" t="s">
        <v>33</v>
      </c>
      <c r="X475" s="3" t="s">
        <v>43</v>
      </c>
      <c r="Y475" s="3" t="s">
        <v>35</v>
      </c>
      <c r="Z475" s="54">
        <v>45062</v>
      </c>
      <c r="AA475" s="54">
        <v>45443</v>
      </c>
      <c r="AB475" s="3" t="s">
        <v>36</v>
      </c>
      <c r="AC475" s="53">
        <v>1100000</v>
      </c>
      <c r="AD475" s="3" t="s">
        <v>42</v>
      </c>
      <c r="AE475" s="3" t="s">
        <v>37</v>
      </c>
    </row>
    <row r="476" spans="1:31" x14ac:dyDescent="0.3">
      <c r="A476" s="3" t="s">
        <v>1113</v>
      </c>
      <c r="B476" s="3" t="s">
        <v>1114</v>
      </c>
      <c r="C476" s="3" t="s">
        <v>1858</v>
      </c>
      <c r="D476" s="53">
        <v>2000000</v>
      </c>
      <c r="E476" s="53">
        <v>2000000</v>
      </c>
      <c r="F476" s="53">
        <v>0</v>
      </c>
      <c r="G476" s="53">
        <v>0</v>
      </c>
      <c r="H476" s="53">
        <v>0</v>
      </c>
      <c r="I476" s="53">
        <v>1839802.37</v>
      </c>
      <c r="J476" s="53">
        <v>91.990118500000008</v>
      </c>
      <c r="K476" s="53">
        <v>0</v>
      </c>
      <c r="L476" s="53">
        <v>0</v>
      </c>
      <c r="M476" s="53">
        <v>1839802.37</v>
      </c>
      <c r="N476" s="53">
        <v>0</v>
      </c>
      <c r="O476" s="53">
        <v>1839802.37</v>
      </c>
      <c r="P476" s="53">
        <v>0</v>
      </c>
      <c r="Q476" s="53">
        <v>0</v>
      </c>
      <c r="R476" s="53">
        <v>0</v>
      </c>
      <c r="S476" s="3" t="s">
        <v>1001</v>
      </c>
      <c r="T476" s="3" t="s">
        <v>1002</v>
      </c>
      <c r="U476" s="3" t="s">
        <v>1003</v>
      </c>
      <c r="V476" s="3" t="s">
        <v>1002</v>
      </c>
      <c r="W476" s="3" t="s">
        <v>33</v>
      </c>
      <c r="X476" s="3" t="s">
        <v>1084</v>
      </c>
      <c r="Y476" s="3" t="s">
        <v>35</v>
      </c>
      <c r="Z476" s="54">
        <v>45075</v>
      </c>
      <c r="AA476" s="54">
        <v>45930</v>
      </c>
      <c r="AB476" s="3" t="s">
        <v>36</v>
      </c>
      <c r="AC476" s="53">
        <v>2000000</v>
      </c>
      <c r="AD476" s="3" t="s">
        <v>1003</v>
      </c>
      <c r="AE476" s="3" t="s">
        <v>37</v>
      </c>
    </row>
    <row r="477" spans="1:31" x14ac:dyDescent="0.3">
      <c r="A477" s="3" t="s">
        <v>1217</v>
      </c>
      <c r="B477" s="3" t="s">
        <v>1218</v>
      </c>
      <c r="C477" s="3" t="s">
        <v>1855</v>
      </c>
      <c r="D477" s="53">
        <v>2000000</v>
      </c>
      <c r="E477" s="53">
        <v>2000000</v>
      </c>
      <c r="F477" s="53">
        <v>0</v>
      </c>
      <c r="G477" s="53">
        <v>0</v>
      </c>
      <c r="H477" s="53">
        <v>0</v>
      </c>
      <c r="I477" s="53">
        <v>1988300.57</v>
      </c>
      <c r="J477" s="53">
        <v>99.415028500000005</v>
      </c>
      <c r="K477" s="53">
        <v>0</v>
      </c>
      <c r="L477" s="53">
        <v>0</v>
      </c>
      <c r="M477" s="53">
        <v>1988300.57</v>
      </c>
      <c r="N477" s="53">
        <v>0</v>
      </c>
      <c r="O477" s="53">
        <v>1988300.57</v>
      </c>
      <c r="P477" s="53">
        <v>0</v>
      </c>
      <c r="Q477" s="53">
        <v>0</v>
      </c>
      <c r="R477" s="53">
        <v>0</v>
      </c>
      <c r="S477" s="3" t="s">
        <v>1001</v>
      </c>
      <c r="T477" s="3" t="s">
        <v>1002</v>
      </c>
      <c r="U477" s="3" t="s">
        <v>1003</v>
      </c>
      <c r="V477" s="3" t="s">
        <v>57</v>
      </c>
      <c r="W477" s="3" t="s">
        <v>33</v>
      </c>
      <c r="X477" s="3" t="s">
        <v>59</v>
      </c>
      <c r="Y477" s="3" t="s">
        <v>35</v>
      </c>
      <c r="Z477" s="54">
        <v>45059</v>
      </c>
      <c r="AA477" s="54">
        <v>45596</v>
      </c>
      <c r="AB477" s="3" t="s">
        <v>36</v>
      </c>
      <c r="AC477" s="53">
        <v>2000000</v>
      </c>
      <c r="AD477" s="3" t="s">
        <v>58</v>
      </c>
      <c r="AE477" s="3" t="s">
        <v>37</v>
      </c>
    </row>
    <row r="478" spans="1:31" x14ac:dyDescent="0.3">
      <c r="A478" s="3" t="s">
        <v>1183</v>
      </c>
      <c r="B478" s="3" t="s">
        <v>1184</v>
      </c>
      <c r="C478" s="3" t="s">
        <v>1853</v>
      </c>
      <c r="D478" s="53">
        <v>9900000</v>
      </c>
      <c r="E478" s="53">
        <v>9900000</v>
      </c>
      <c r="F478" s="53">
        <v>0</v>
      </c>
      <c r="G478" s="53">
        <v>0</v>
      </c>
      <c r="H478" s="53">
        <v>0</v>
      </c>
      <c r="I478" s="53">
        <v>9899866.4399999995</v>
      </c>
      <c r="J478" s="53">
        <v>99.998650909090898</v>
      </c>
      <c r="K478" s="53">
        <v>0</v>
      </c>
      <c r="L478" s="53">
        <v>0</v>
      </c>
      <c r="M478" s="53">
        <v>9899866.4399999995</v>
      </c>
      <c r="N478" s="53">
        <v>0</v>
      </c>
      <c r="O478" s="53">
        <v>9899866.4399999995</v>
      </c>
      <c r="P478" s="53">
        <v>0</v>
      </c>
      <c r="Q478" s="53">
        <v>-993.98</v>
      </c>
      <c r="R478" s="53">
        <v>0</v>
      </c>
      <c r="S478" s="3" t="s">
        <v>1001</v>
      </c>
      <c r="T478" s="3" t="s">
        <v>1002</v>
      </c>
      <c r="U478" s="3" t="s">
        <v>1003</v>
      </c>
      <c r="V478" s="3" t="s">
        <v>29</v>
      </c>
      <c r="W478" s="3" t="s">
        <v>33</v>
      </c>
      <c r="X478" s="3" t="s">
        <v>34</v>
      </c>
      <c r="Y478" s="3" t="s">
        <v>35</v>
      </c>
      <c r="Z478" s="54">
        <v>45059</v>
      </c>
      <c r="AA478" s="54">
        <v>45808</v>
      </c>
      <c r="AB478" s="3" t="s">
        <v>36</v>
      </c>
      <c r="AC478" s="53">
        <v>9900000</v>
      </c>
      <c r="AD478" s="3" t="s">
        <v>29</v>
      </c>
      <c r="AE478" s="3" t="s">
        <v>37</v>
      </c>
    </row>
    <row r="479" spans="1:31" x14ac:dyDescent="0.3">
      <c r="A479" s="3" t="s">
        <v>1101</v>
      </c>
      <c r="B479" s="3" t="s">
        <v>1102</v>
      </c>
      <c r="C479" s="3" t="s">
        <v>1853</v>
      </c>
      <c r="D479" s="53">
        <v>6680000</v>
      </c>
      <c r="E479" s="53">
        <v>6680000</v>
      </c>
      <c r="F479" s="53">
        <v>0</v>
      </c>
      <c r="G479" s="53">
        <v>0</v>
      </c>
      <c r="H479" s="53">
        <v>0</v>
      </c>
      <c r="I479" s="53">
        <v>6679876.8799999999</v>
      </c>
      <c r="J479" s="53">
        <v>99.998156886227548</v>
      </c>
      <c r="K479" s="53">
        <v>0</v>
      </c>
      <c r="L479" s="53">
        <v>0</v>
      </c>
      <c r="M479" s="53">
        <v>6679876.8799999999</v>
      </c>
      <c r="N479" s="53">
        <v>0</v>
      </c>
      <c r="O479" s="53">
        <v>6679876.8799999999</v>
      </c>
      <c r="P479" s="53">
        <v>0</v>
      </c>
      <c r="Q479" s="53">
        <v>0</v>
      </c>
      <c r="R479" s="53">
        <v>0</v>
      </c>
      <c r="S479" s="3" t="s">
        <v>1001</v>
      </c>
      <c r="T479" s="3" t="s">
        <v>1002</v>
      </c>
      <c r="U479" s="3" t="s">
        <v>1003</v>
      </c>
      <c r="V479" s="3" t="s">
        <v>29</v>
      </c>
      <c r="W479" s="3" t="s">
        <v>33</v>
      </c>
      <c r="X479" s="3" t="s">
        <v>34</v>
      </c>
      <c r="Y479" s="3" t="s">
        <v>35</v>
      </c>
      <c r="Z479" s="54">
        <v>45059</v>
      </c>
      <c r="AA479" s="54">
        <v>45808</v>
      </c>
      <c r="AB479" s="3" t="s">
        <v>36</v>
      </c>
      <c r="AC479" s="53">
        <v>6680000</v>
      </c>
      <c r="AD479" s="3" t="s">
        <v>29</v>
      </c>
      <c r="AE479" s="3" t="s">
        <v>37</v>
      </c>
    </row>
    <row r="480" spans="1:31" x14ac:dyDescent="0.3">
      <c r="A480" s="3" t="s">
        <v>1185</v>
      </c>
      <c r="B480" s="3" t="s">
        <v>1186</v>
      </c>
      <c r="C480" s="3" t="s">
        <v>1854</v>
      </c>
      <c r="D480" s="53">
        <v>8700000</v>
      </c>
      <c r="E480" s="53">
        <v>8700000</v>
      </c>
      <c r="F480" s="53">
        <v>0</v>
      </c>
      <c r="G480" s="53">
        <v>0</v>
      </c>
      <c r="H480" s="53">
        <v>0</v>
      </c>
      <c r="I480" s="53">
        <v>8624110.3499999996</v>
      </c>
      <c r="J480" s="53">
        <v>99.127705172413783</v>
      </c>
      <c r="K480" s="53">
        <v>0</v>
      </c>
      <c r="L480" s="53">
        <v>0</v>
      </c>
      <c r="M480" s="53">
        <v>8624110.3499999996</v>
      </c>
      <c r="N480" s="53">
        <v>0</v>
      </c>
      <c r="O480" s="53">
        <v>8624110.3499999996</v>
      </c>
      <c r="P480" s="53">
        <v>0</v>
      </c>
      <c r="Q480" s="53">
        <v>0</v>
      </c>
      <c r="R480" s="53">
        <v>0</v>
      </c>
      <c r="S480" s="3" t="s">
        <v>1001</v>
      </c>
      <c r="T480" s="3" t="s">
        <v>1002</v>
      </c>
      <c r="U480" s="3" t="s">
        <v>1003</v>
      </c>
      <c r="V480" s="3" t="s">
        <v>29</v>
      </c>
      <c r="W480" s="3" t="s">
        <v>33</v>
      </c>
      <c r="X480" s="3" t="s">
        <v>43</v>
      </c>
      <c r="Y480" s="3" t="s">
        <v>35</v>
      </c>
      <c r="Z480" s="54">
        <v>45059</v>
      </c>
      <c r="AA480" s="54">
        <v>45412</v>
      </c>
      <c r="AB480" s="3" t="s">
        <v>36</v>
      </c>
      <c r="AC480" s="53">
        <v>8700000</v>
      </c>
      <c r="AD480" s="3" t="s">
        <v>29</v>
      </c>
      <c r="AE480" s="3" t="s">
        <v>37</v>
      </c>
    </row>
    <row r="481" spans="1:31" x14ac:dyDescent="0.3">
      <c r="A481" s="3" t="s">
        <v>1187</v>
      </c>
      <c r="B481" s="3" t="s">
        <v>1188</v>
      </c>
      <c r="C481" s="3" t="s">
        <v>1859</v>
      </c>
      <c r="D481" s="53">
        <v>5100000</v>
      </c>
      <c r="E481" s="53">
        <v>5100000</v>
      </c>
      <c r="F481" s="53">
        <v>0</v>
      </c>
      <c r="G481" s="53">
        <v>0</v>
      </c>
      <c r="H481" s="53">
        <v>0</v>
      </c>
      <c r="I481" s="53">
        <v>5435207.2699999996</v>
      </c>
      <c r="J481" s="53">
        <v>106.57269156862745</v>
      </c>
      <c r="K481" s="53">
        <v>0</v>
      </c>
      <c r="L481" s="53">
        <v>0</v>
      </c>
      <c r="M481" s="53">
        <v>5435207.2699999996</v>
      </c>
      <c r="N481" s="53">
        <v>0</v>
      </c>
      <c r="O481" s="53">
        <v>5435207.2699999996</v>
      </c>
      <c r="P481" s="53">
        <v>0</v>
      </c>
      <c r="Q481" s="53">
        <v>0</v>
      </c>
      <c r="R481" s="53">
        <v>0</v>
      </c>
      <c r="S481" s="3" t="s">
        <v>1001</v>
      </c>
      <c r="T481" s="3" t="s">
        <v>1002</v>
      </c>
      <c r="U481" s="3" t="s">
        <v>1003</v>
      </c>
      <c r="V481" s="3" t="s">
        <v>162</v>
      </c>
      <c r="W481" s="3" t="s">
        <v>33</v>
      </c>
      <c r="X481" s="3" t="s">
        <v>164</v>
      </c>
      <c r="Y481" s="3" t="s">
        <v>35</v>
      </c>
      <c r="Z481" s="54">
        <v>45066</v>
      </c>
      <c r="AA481" s="54">
        <v>45382</v>
      </c>
      <c r="AB481" s="3" t="s">
        <v>36</v>
      </c>
      <c r="AC481" s="53">
        <v>5100000</v>
      </c>
      <c r="AD481" s="3" t="s">
        <v>163</v>
      </c>
      <c r="AE481" s="3" t="s">
        <v>37</v>
      </c>
    </row>
    <row r="482" spans="1:31" x14ac:dyDescent="0.3">
      <c r="A482" s="3" t="s">
        <v>1022</v>
      </c>
      <c r="B482" s="3" t="s">
        <v>1023</v>
      </c>
      <c r="C482" s="3" t="s">
        <v>1853</v>
      </c>
      <c r="D482" s="53">
        <v>2000000</v>
      </c>
      <c r="E482" s="53">
        <v>2000000</v>
      </c>
      <c r="F482" s="53">
        <v>0</v>
      </c>
      <c r="G482" s="53">
        <v>0</v>
      </c>
      <c r="H482" s="53">
        <v>0</v>
      </c>
      <c r="I482" s="53">
        <v>1995881.76</v>
      </c>
      <c r="J482" s="53">
        <v>99.794088000000002</v>
      </c>
      <c r="K482" s="53">
        <v>0</v>
      </c>
      <c r="L482" s="53">
        <v>0</v>
      </c>
      <c r="M482" s="53">
        <v>1995881.76</v>
      </c>
      <c r="N482" s="53">
        <v>0</v>
      </c>
      <c r="O482" s="53">
        <v>1995881.76</v>
      </c>
      <c r="P482" s="53">
        <v>0</v>
      </c>
      <c r="Q482" s="53">
        <v>0</v>
      </c>
      <c r="R482" s="53">
        <v>0</v>
      </c>
      <c r="S482" s="3" t="s">
        <v>1001</v>
      </c>
      <c r="T482" s="3" t="s">
        <v>1002</v>
      </c>
      <c r="U482" s="3" t="s">
        <v>1003</v>
      </c>
      <c r="V482" s="3" t="s">
        <v>29</v>
      </c>
      <c r="W482" s="3" t="s">
        <v>33</v>
      </c>
      <c r="X482" s="3" t="s">
        <v>34</v>
      </c>
      <c r="Y482" s="3" t="s">
        <v>86</v>
      </c>
      <c r="Z482" s="54">
        <v>45059</v>
      </c>
      <c r="AA482" s="54">
        <v>45565</v>
      </c>
      <c r="AB482" s="3" t="s">
        <v>36</v>
      </c>
      <c r="AC482" s="53">
        <v>2000000</v>
      </c>
      <c r="AD482" s="3" t="s">
        <v>29</v>
      </c>
      <c r="AE482" s="3" t="s">
        <v>37</v>
      </c>
    </row>
    <row r="483" spans="1:31" x14ac:dyDescent="0.3">
      <c r="A483" s="3" t="s">
        <v>1030</v>
      </c>
      <c r="B483" s="3" t="s">
        <v>1031</v>
      </c>
      <c r="C483" s="3" t="s">
        <v>1853</v>
      </c>
      <c r="D483" s="53">
        <v>1000000</v>
      </c>
      <c r="E483" s="53">
        <v>1000000</v>
      </c>
      <c r="F483" s="53">
        <v>0</v>
      </c>
      <c r="G483" s="53">
        <v>0</v>
      </c>
      <c r="H483" s="53">
        <v>0</v>
      </c>
      <c r="I483" s="53">
        <v>1085935.58</v>
      </c>
      <c r="J483" s="53">
        <v>108.593558</v>
      </c>
      <c r="K483" s="53">
        <v>0</v>
      </c>
      <c r="L483" s="53">
        <v>0</v>
      </c>
      <c r="M483" s="53">
        <v>1085935.58</v>
      </c>
      <c r="N483" s="53">
        <v>0</v>
      </c>
      <c r="O483" s="53">
        <v>1085935.58</v>
      </c>
      <c r="P483" s="53">
        <v>0</v>
      </c>
      <c r="Q483" s="53">
        <v>0</v>
      </c>
      <c r="R483" s="53">
        <v>0</v>
      </c>
      <c r="S483" s="3" t="s">
        <v>1001</v>
      </c>
      <c r="T483" s="3" t="s">
        <v>1002</v>
      </c>
      <c r="U483" s="3" t="s">
        <v>1003</v>
      </c>
      <c r="V483" s="3" t="s">
        <v>29</v>
      </c>
      <c r="W483" s="3" t="s">
        <v>33</v>
      </c>
      <c r="X483" s="3" t="s">
        <v>34</v>
      </c>
      <c r="Y483" s="3" t="s">
        <v>86</v>
      </c>
      <c r="Z483" s="54">
        <v>45059</v>
      </c>
      <c r="AA483" s="54">
        <v>45565</v>
      </c>
      <c r="AB483" s="3" t="s">
        <v>36</v>
      </c>
      <c r="AC483" s="53">
        <v>1000000</v>
      </c>
      <c r="AD483" s="3" t="s">
        <v>29</v>
      </c>
      <c r="AE483" s="3" t="s">
        <v>37</v>
      </c>
    </row>
    <row r="484" spans="1:31" x14ac:dyDescent="0.3">
      <c r="A484" s="3" t="s">
        <v>1034</v>
      </c>
      <c r="B484" s="3" t="s">
        <v>1035</v>
      </c>
      <c r="C484" s="3" t="s">
        <v>1853</v>
      </c>
      <c r="D484" s="53">
        <v>500000</v>
      </c>
      <c r="E484" s="53">
        <v>500000</v>
      </c>
      <c r="F484" s="53">
        <v>0</v>
      </c>
      <c r="G484" s="53">
        <v>0</v>
      </c>
      <c r="H484" s="53">
        <v>0</v>
      </c>
      <c r="I484" s="53">
        <v>497333.2</v>
      </c>
      <c r="J484" s="53">
        <v>99.466639999999998</v>
      </c>
      <c r="K484" s="53">
        <v>0</v>
      </c>
      <c r="L484" s="53">
        <v>0</v>
      </c>
      <c r="M484" s="53">
        <v>497333.2</v>
      </c>
      <c r="N484" s="53">
        <v>0</v>
      </c>
      <c r="O484" s="53">
        <v>497333.2</v>
      </c>
      <c r="P484" s="53">
        <v>0</v>
      </c>
      <c r="Q484" s="53">
        <v>0</v>
      </c>
      <c r="R484" s="53">
        <v>0</v>
      </c>
      <c r="S484" s="3" t="s">
        <v>1001</v>
      </c>
      <c r="T484" s="3" t="s">
        <v>1002</v>
      </c>
      <c r="U484" s="3" t="s">
        <v>1003</v>
      </c>
      <c r="V484" s="3" t="s">
        <v>29</v>
      </c>
      <c r="W484" s="3" t="s">
        <v>33</v>
      </c>
      <c r="X484" s="3" t="s">
        <v>34</v>
      </c>
      <c r="Y484" s="3" t="s">
        <v>86</v>
      </c>
      <c r="Z484" s="54">
        <v>45059</v>
      </c>
      <c r="AA484" s="54">
        <v>45565</v>
      </c>
      <c r="AB484" s="3" t="s">
        <v>36</v>
      </c>
      <c r="AC484" s="53">
        <v>500000</v>
      </c>
      <c r="AD484" s="3" t="s">
        <v>29</v>
      </c>
      <c r="AE484" s="3" t="s">
        <v>37</v>
      </c>
    </row>
    <row r="485" spans="1:31" x14ac:dyDescent="0.3">
      <c r="A485" s="3" t="s">
        <v>1038</v>
      </c>
      <c r="B485" s="3" t="s">
        <v>1039</v>
      </c>
      <c r="C485" s="3" t="s">
        <v>1853</v>
      </c>
      <c r="D485" s="53">
        <v>1000000</v>
      </c>
      <c r="E485" s="53">
        <v>1000000</v>
      </c>
      <c r="F485" s="53">
        <v>0</v>
      </c>
      <c r="G485" s="53">
        <v>0</v>
      </c>
      <c r="H485" s="53">
        <v>0</v>
      </c>
      <c r="I485" s="53">
        <v>997938.59</v>
      </c>
      <c r="J485" s="53">
        <v>99.793858999999998</v>
      </c>
      <c r="K485" s="53">
        <v>0</v>
      </c>
      <c r="L485" s="53">
        <v>0</v>
      </c>
      <c r="M485" s="53">
        <v>997938.59</v>
      </c>
      <c r="N485" s="53">
        <v>0</v>
      </c>
      <c r="O485" s="53">
        <v>997938.59</v>
      </c>
      <c r="P485" s="53">
        <v>0</v>
      </c>
      <c r="Q485" s="53">
        <v>0</v>
      </c>
      <c r="R485" s="53">
        <v>0</v>
      </c>
      <c r="S485" s="3" t="s">
        <v>1001</v>
      </c>
      <c r="T485" s="3" t="s">
        <v>1002</v>
      </c>
      <c r="U485" s="3" t="s">
        <v>1003</v>
      </c>
      <c r="V485" s="3" t="s">
        <v>29</v>
      </c>
      <c r="W485" s="3" t="s">
        <v>33</v>
      </c>
      <c r="X485" s="3" t="s">
        <v>34</v>
      </c>
      <c r="Y485" s="3" t="s">
        <v>86</v>
      </c>
      <c r="Z485" s="54">
        <v>45059</v>
      </c>
      <c r="AA485" s="54">
        <v>45565</v>
      </c>
      <c r="AB485" s="3" t="s">
        <v>36</v>
      </c>
      <c r="AC485" s="53">
        <v>1000000</v>
      </c>
      <c r="AD485" s="3" t="s">
        <v>29</v>
      </c>
      <c r="AE485" s="3" t="s">
        <v>37</v>
      </c>
    </row>
    <row r="486" spans="1:31" x14ac:dyDescent="0.3">
      <c r="A486" s="3" t="s">
        <v>1191</v>
      </c>
      <c r="B486" s="3" t="s">
        <v>1192</v>
      </c>
      <c r="C486" s="3" t="s">
        <v>1853</v>
      </c>
      <c r="D486" s="53">
        <v>4150000</v>
      </c>
      <c r="E486" s="53">
        <v>4150000</v>
      </c>
      <c r="F486" s="53">
        <v>0</v>
      </c>
      <c r="G486" s="53">
        <v>0</v>
      </c>
      <c r="H486" s="53">
        <v>0</v>
      </c>
      <c r="I486" s="53">
        <v>4145645.01</v>
      </c>
      <c r="J486" s="53">
        <v>99.8950604819277</v>
      </c>
      <c r="K486" s="53">
        <v>0</v>
      </c>
      <c r="L486" s="53">
        <v>0</v>
      </c>
      <c r="M486" s="53">
        <v>4145645.01</v>
      </c>
      <c r="N486" s="53">
        <v>0</v>
      </c>
      <c r="O486" s="53">
        <v>4145645.01</v>
      </c>
      <c r="P486" s="53">
        <v>0</v>
      </c>
      <c r="Q486" s="53">
        <v>0</v>
      </c>
      <c r="R486" s="53">
        <v>0</v>
      </c>
      <c r="S486" s="3" t="s">
        <v>1001</v>
      </c>
      <c r="T486" s="3" t="s">
        <v>1002</v>
      </c>
      <c r="U486" s="3" t="s">
        <v>1003</v>
      </c>
      <c r="V486" s="3" t="s">
        <v>29</v>
      </c>
      <c r="W486" s="3" t="s">
        <v>33</v>
      </c>
      <c r="X486" s="3" t="s">
        <v>34</v>
      </c>
      <c r="Y486" s="3" t="s">
        <v>35</v>
      </c>
      <c r="Z486" s="54">
        <v>45059</v>
      </c>
      <c r="AA486" s="54">
        <v>45808</v>
      </c>
      <c r="AB486" s="3" t="s">
        <v>36</v>
      </c>
      <c r="AC486" s="53">
        <v>4150000</v>
      </c>
      <c r="AD486" s="3" t="s">
        <v>29</v>
      </c>
      <c r="AE486" s="3" t="s">
        <v>37</v>
      </c>
    </row>
    <row r="487" spans="1:31" x14ac:dyDescent="0.3">
      <c r="A487" s="3" t="s">
        <v>1193</v>
      </c>
      <c r="B487" s="3" t="s">
        <v>1194</v>
      </c>
      <c r="C487" s="3" t="s">
        <v>1853</v>
      </c>
      <c r="D487" s="53">
        <v>5350000</v>
      </c>
      <c r="E487" s="53">
        <v>5350000</v>
      </c>
      <c r="F487" s="53">
        <v>0</v>
      </c>
      <c r="G487" s="53">
        <v>0</v>
      </c>
      <c r="H487" s="53">
        <v>0</v>
      </c>
      <c r="I487" s="53">
        <v>5348230.58</v>
      </c>
      <c r="J487" s="53">
        <v>99.96692672897197</v>
      </c>
      <c r="K487" s="53">
        <v>0</v>
      </c>
      <c r="L487" s="53">
        <v>0</v>
      </c>
      <c r="M487" s="53">
        <v>3773544.21</v>
      </c>
      <c r="N487" s="53">
        <v>1574686.37</v>
      </c>
      <c r="O487" s="53">
        <v>5348230.58</v>
      </c>
      <c r="P487" s="53">
        <v>0</v>
      </c>
      <c r="Q487" s="53">
        <v>-81</v>
      </c>
      <c r="R487" s="53">
        <v>0</v>
      </c>
      <c r="S487" s="3" t="s">
        <v>1001</v>
      </c>
      <c r="T487" s="3" t="s">
        <v>1002</v>
      </c>
      <c r="U487" s="3" t="s">
        <v>1003</v>
      </c>
      <c r="V487" s="3" t="s">
        <v>29</v>
      </c>
      <c r="W487" s="3" t="s">
        <v>33</v>
      </c>
      <c r="X487" s="3" t="s">
        <v>34</v>
      </c>
      <c r="Y487" s="3" t="s">
        <v>35</v>
      </c>
      <c r="Z487" s="54">
        <v>45059</v>
      </c>
      <c r="AA487" s="54">
        <v>45808</v>
      </c>
      <c r="AB487" s="3" t="s">
        <v>36</v>
      </c>
      <c r="AC487" s="53">
        <v>5350000</v>
      </c>
      <c r="AD487" s="3" t="s">
        <v>29</v>
      </c>
      <c r="AE487" s="3" t="s">
        <v>2231</v>
      </c>
    </row>
    <row r="488" spans="1:31" x14ac:dyDescent="0.3">
      <c r="A488" s="3" t="s">
        <v>1139</v>
      </c>
      <c r="B488" s="3" t="s">
        <v>1140</v>
      </c>
      <c r="C488" s="3" t="s">
        <v>1855</v>
      </c>
      <c r="D488" s="53">
        <v>1000000</v>
      </c>
      <c r="E488" s="53">
        <v>1000000</v>
      </c>
      <c r="F488" s="53">
        <v>0</v>
      </c>
      <c r="G488" s="53">
        <v>0</v>
      </c>
      <c r="H488" s="53">
        <v>0</v>
      </c>
      <c r="I488" s="53">
        <v>827713.94</v>
      </c>
      <c r="J488" s="53">
        <v>82.771394000000001</v>
      </c>
      <c r="K488" s="53">
        <v>0</v>
      </c>
      <c r="L488" s="53">
        <v>0</v>
      </c>
      <c r="M488" s="53">
        <v>827713.94</v>
      </c>
      <c r="N488" s="53">
        <v>0</v>
      </c>
      <c r="O488" s="53">
        <v>827713.94</v>
      </c>
      <c r="P488" s="53">
        <v>0</v>
      </c>
      <c r="Q488" s="53">
        <v>0</v>
      </c>
      <c r="R488" s="53">
        <v>0</v>
      </c>
      <c r="S488" s="3" t="s">
        <v>1001</v>
      </c>
      <c r="T488" s="3" t="s">
        <v>1002</v>
      </c>
      <c r="U488" s="3" t="s">
        <v>1003</v>
      </c>
      <c r="V488" s="3" t="s">
        <v>57</v>
      </c>
      <c r="W488" s="3" t="s">
        <v>33</v>
      </c>
      <c r="X488" s="3" t="s">
        <v>59</v>
      </c>
      <c r="Y488" s="3" t="s">
        <v>35</v>
      </c>
      <c r="Z488" s="54">
        <v>45062</v>
      </c>
      <c r="AA488" s="54">
        <v>45596</v>
      </c>
      <c r="AB488" s="3" t="s">
        <v>36</v>
      </c>
      <c r="AC488" s="53">
        <v>1000000</v>
      </c>
      <c r="AD488" s="3" t="s">
        <v>58</v>
      </c>
      <c r="AE488" s="3" t="s">
        <v>37</v>
      </c>
    </row>
    <row r="489" spans="1:31" x14ac:dyDescent="0.3">
      <c r="A489" s="3" t="s">
        <v>1141</v>
      </c>
      <c r="B489" s="3" t="s">
        <v>1142</v>
      </c>
      <c r="C489" s="3" t="s">
        <v>1855</v>
      </c>
      <c r="D489" s="53">
        <v>500000</v>
      </c>
      <c r="E489" s="53">
        <v>500000</v>
      </c>
      <c r="F489" s="53">
        <v>0</v>
      </c>
      <c r="G489" s="53">
        <v>0</v>
      </c>
      <c r="H489" s="53">
        <v>0</v>
      </c>
      <c r="I489" s="53">
        <v>425982.01</v>
      </c>
      <c r="J489" s="53">
        <v>85.196402000000006</v>
      </c>
      <c r="K489" s="53">
        <v>0</v>
      </c>
      <c r="L489" s="53">
        <v>0</v>
      </c>
      <c r="M489" s="53">
        <v>425982.01</v>
      </c>
      <c r="N489" s="53">
        <v>0</v>
      </c>
      <c r="O489" s="53">
        <v>425982.01</v>
      </c>
      <c r="P489" s="53">
        <v>0</v>
      </c>
      <c r="Q489" s="53">
        <v>0</v>
      </c>
      <c r="R489" s="53">
        <v>0</v>
      </c>
      <c r="S489" s="3" t="s">
        <v>1001</v>
      </c>
      <c r="T489" s="3" t="s">
        <v>1002</v>
      </c>
      <c r="U489" s="3" t="s">
        <v>1003</v>
      </c>
      <c r="V489" s="3" t="s">
        <v>57</v>
      </c>
      <c r="W489" s="3" t="s">
        <v>33</v>
      </c>
      <c r="X489" s="3" t="s">
        <v>59</v>
      </c>
      <c r="Y489" s="3" t="s">
        <v>35</v>
      </c>
      <c r="Z489" s="54">
        <v>45062</v>
      </c>
      <c r="AA489" s="54">
        <v>45443</v>
      </c>
      <c r="AB489" s="3" t="s">
        <v>36</v>
      </c>
      <c r="AC489" s="53">
        <v>500000</v>
      </c>
      <c r="AD489" s="3" t="s">
        <v>58</v>
      </c>
      <c r="AE489" s="3" t="s">
        <v>37</v>
      </c>
    </row>
    <row r="490" spans="1:31" x14ac:dyDescent="0.3">
      <c r="A490" s="3" t="s">
        <v>1143</v>
      </c>
      <c r="B490" s="3" t="s">
        <v>1144</v>
      </c>
      <c r="C490" s="3" t="s">
        <v>1855</v>
      </c>
      <c r="D490" s="53">
        <v>1370000</v>
      </c>
      <c r="E490" s="53">
        <v>1370000</v>
      </c>
      <c r="F490" s="53">
        <v>0</v>
      </c>
      <c r="G490" s="53">
        <v>0</v>
      </c>
      <c r="H490" s="53">
        <v>0</v>
      </c>
      <c r="I490" s="53">
        <v>1357352.98</v>
      </c>
      <c r="J490" s="53">
        <v>99.0768598540146</v>
      </c>
      <c r="K490" s="53">
        <v>0</v>
      </c>
      <c r="L490" s="53">
        <v>0</v>
      </c>
      <c r="M490" s="53">
        <v>1357352.98</v>
      </c>
      <c r="N490" s="53">
        <v>0</v>
      </c>
      <c r="O490" s="53">
        <v>1357352.98</v>
      </c>
      <c r="P490" s="53">
        <v>0</v>
      </c>
      <c r="Q490" s="53">
        <v>0</v>
      </c>
      <c r="R490" s="53">
        <v>0</v>
      </c>
      <c r="S490" s="3" t="s">
        <v>1001</v>
      </c>
      <c r="T490" s="3" t="s">
        <v>1002</v>
      </c>
      <c r="U490" s="3" t="s">
        <v>1003</v>
      </c>
      <c r="V490" s="3" t="s">
        <v>57</v>
      </c>
      <c r="W490" s="3" t="s">
        <v>33</v>
      </c>
      <c r="X490" s="3" t="s">
        <v>59</v>
      </c>
      <c r="Y490" s="3" t="s">
        <v>35</v>
      </c>
      <c r="Z490" s="54">
        <v>45062</v>
      </c>
      <c r="AA490" s="54">
        <v>45596</v>
      </c>
      <c r="AB490" s="3" t="s">
        <v>36</v>
      </c>
      <c r="AC490" s="53">
        <v>1370000</v>
      </c>
      <c r="AD490" s="3" t="s">
        <v>58</v>
      </c>
      <c r="AE490" s="3" t="s">
        <v>37</v>
      </c>
    </row>
    <row r="491" spans="1:31" x14ac:dyDescent="0.3">
      <c r="A491" s="3" t="s">
        <v>1213</v>
      </c>
      <c r="B491" s="3" t="s">
        <v>1214</v>
      </c>
      <c r="C491" s="3" t="s">
        <v>1855</v>
      </c>
      <c r="D491" s="53">
        <v>276000</v>
      </c>
      <c r="E491" s="53">
        <v>276000</v>
      </c>
      <c r="F491" s="53">
        <v>0</v>
      </c>
      <c r="G491" s="53">
        <v>0</v>
      </c>
      <c r="H491" s="53">
        <v>0</v>
      </c>
      <c r="I491" s="53">
        <v>259564.47</v>
      </c>
      <c r="J491" s="53">
        <v>94.045097826086959</v>
      </c>
      <c r="K491" s="53">
        <v>0</v>
      </c>
      <c r="L491" s="53">
        <v>0</v>
      </c>
      <c r="M491" s="53">
        <v>259564.47</v>
      </c>
      <c r="N491" s="53">
        <v>0</v>
      </c>
      <c r="O491" s="53">
        <v>259564.47</v>
      </c>
      <c r="P491" s="53">
        <v>0</v>
      </c>
      <c r="Q491" s="53">
        <v>0</v>
      </c>
      <c r="R491" s="53">
        <v>0</v>
      </c>
      <c r="S491" s="3" t="s">
        <v>1001</v>
      </c>
      <c r="T491" s="3" t="s">
        <v>1002</v>
      </c>
      <c r="U491" s="3" t="s">
        <v>1003</v>
      </c>
      <c r="V491" s="3" t="s">
        <v>57</v>
      </c>
      <c r="W491" s="3" t="s">
        <v>33</v>
      </c>
      <c r="X491" s="3" t="s">
        <v>59</v>
      </c>
      <c r="Y491" s="3" t="s">
        <v>35</v>
      </c>
      <c r="Z491" s="54">
        <v>45062</v>
      </c>
      <c r="AA491" s="54">
        <v>45443</v>
      </c>
      <c r="AB491" s="3" t="s">
        <v>36</v>
      </c>
      <c r="AC491" s="53">
        <v>276000</v>
      </c>
      <c r="AD491" s="3" t="s">
        <v>58</v>
      </c>
      <c r="AE491" s="3" t="s">
        <v>37</v>
      </c>
    </row>
    <row r="492" spans="1:31" x14ac:dyDescent="0.3">
      <c r="A492" s="3" t="s">
        <v>1211</v>
      </c>
      <c r="B492" s="3" t="s">
        <v>1212</v>
      </c>
      <c r="C492" s="3" t="s">
        <v>1855</v>
      </c>
      <c r="D492" s="53">
        <v>1679000</v>
      </c>
      <c r="E492" s="53">
        <v>1679000</v>
      </c>
      <c r="F492" s="53">
        <v>0</v>
      </c>
      <c r="G492" s="53">
        <v>0</v>
      </c>
      <c r="H492" s="53">
        <v>0</v>
      </c>
      <c r="I492" s="53">
        <v>1622765.16</v>
      </c>
      <c r="J492" s="53">
        <v>96.650694460988674</v>
      </c>
      <c r="K492" s="53">
        <v>0</v>
      </c>
      <c r="L492" s="53">
        <v>0</v>
      </c>
      <c r="M492" s="53">
        <v>1622765.16</v>
      </c>
      <c r="N492" s="53">
        <v>0</v>
      </c>
      <c r="O492" s="53">
        <v>1622765.16</v>
      </c>
      <c r="P492" s="53">
        <v>0</v>
      </c>
      <c r="Q492" s="53">
        <v>0</v>
      </c>
      <c r="R492" s="53">
        <v>0</v>
      </c>
      <c r="S492" s="3" t="s">
        <v>1001</v>
      </c>
      <c r="T492" s="3" t="s">
        <v>1002</v>
      </c>
      <c r="U492" s="3" t="s">
        <v>1003</v>
      </c>
      <c r="V492" s="3" t="s">
        <v>57</v>
      </c>
      <c r="W492" s="3" t="s">
        <v>33</v>
      </c>
      <c r="X492" s="3" t="s">
        <v>59</v>
      </c>
      <c r="Y492" s="3" t="s">
        <v>35</v>
      </c>
      <c r="Z492" s="54">
        <v>45062</v>
      </c>
      <c r="AA492" s="54">
        <v>45443</v>
      </c>
      <c r="AB492" s="3" t="s">
        <v>36</v>
      </c>
      <c r="AC492" s="53">
        <v>1679000</v>
      </c>
      <c r="AD492" s="3" t="s">
        <v>58</v>
      </c>
      <c r="AE492" s="3" t="s">
        <v>37</v>
      </c>
    </row>
    <row r="493" spans="1:31" x14ac:dyDescent="0.3">
      <c r="A493" s="3" t="s">
        <v>1221</v>
      </c>
      <c r="B493" s="3" t="s">
        <v>1222</v>
      </c>
      <c r="C493" s="3" t="s">
        <v>1855</v>
      </c>
      <c r="D493" s="53">
        <v>2454000</v>
      </c>
      <c r="E493" s="53">
        <v>2454000</v>
      </c>
      <c r="F493" s="53">
        <v>0</v>
      </c>
      <c r="G493" s="53">
        <v>0</v>
      </c>
      <c r="H493" s="53">
        <v>0</v>
      </c>
      <c r="I493" s="53">
        <v>2380782.9</v>
      </c>
      <c r="J493" s="53">
        <v>97.016418092909532</v>
      </c>
      <c r="K493" s="53">
        <v>0</v>
      </c>
      <c r="L493" s="53">
        <v>0</v>
      </c>
      <c r="M493" s="53">
        <v>2380782.9</v>
      </c>
      <c r="N493" s="53">
        <v>0</v>
      </c>
      <c r="O493" s="53">
        <v>2380782.9</v>
      </c>
      <c r="P493" s="53">
        <v>0</v>
      </c>
      <c r="Q493" s="53">
        <v>0</v>
      </c>
      <c r="R493" s="53">
        <v>0</v>
      </c>
      <c r="S493" s="3" t="s">
        <v>1001</v>
      </c>
      <c r="T493" s="3" t="s">
        <v>1002</v>
      </c>
      <c r="U493" s="3" t="s">
        <v>1003</v>
      </c>
      <c r="V493" s="3" t="s">
        <v>57</v>
      </c>
      <c r="W493" s="3" t="s">
        <v>33</v>
      </c>
      <c r="X493" s="3" t="s">
        <v>59</v>
      </c>
      <c r="Y493" s="3" t="s">
        <v>35</v>
      </c>
      <c r="Z493" s="54">
        <v>45062</v>
      </c>
      <c r="AA493" s="54">
        <v>45838</v>
      </c>
      <c r="AB493" s="3" t="s">
        <v>36</v>
      </c>
      <c r="AC493" s="53">
        <v>2454000</v>
      </c>
      <c r="AD493" s="3" t="s">
        <v>58</v>
      </c>
      <c r="AE493" s="3" t="s">
        <v>37</v>
      </c>
    </row>
    <row r="494" spans="1:31" x14ac:dyDescent="0.3">
      <c r="A494" s="3" t="s">
        <v>1089</v>
      </c>
      <c r="B494" s="3" t="s">
        <v>1090</v>
      </c>
      <c r="C494" s="3" t="s">
        <v>1855</v>
      </c>
      <c r="D494" s="53">
        <v>4928000</v>
      </c>
      <c r="E494" s="53">
        <v>4928000</v>
      </c>
      <c r="F494" s="53">
        <v>0</v>
      </c>
      <c r="G494" s="53">
        <v>0</v>
      </c>
      <c r="H494" s="53">
        <v>0</v>
      </c>
      <c r="I494" s="53">
        <v>4916029.18</v>
      </c>
      <c r="J494" s="53">
        <v>99.757085633116873</v>
      </c>
      <c r="K494" s="53">
        <v>0</v>
      </c>
      <c r="L494" s="53">
        <v>0</v>
      </c>
      <c r="M494" s="53">
        <v>4916029.18</v>
      </c>
      <c r="N494" s="53">
        <v>0</v>
      </c>
      <c r="O494" s="53">
        <v>4916029.18</v>
      </c>
      <c r="P494" s="53">
        <v>0</v>
      </c>
      <c r="Q494" s="53">
        <v>0</v>
      </c>
      <c r="R494" s="53">
        <v>0</v>
      </c>
      <c r="S494" s="3" t="s">
        <v>1001</v>
      </c>
      <c r="T494" s="3" t="s">
        <v>1002</v>
      </c>
      <c r="U494" s="3" t="s">
        <v>1003</v>
      </c>
      <c r="V494" s="3" t="s">
        <v>57</v>
      </c>
      <c r="W494" s="3" t="s">
        <v>33</v>
      </c>
      <c r="X494" s="3" t="s">
        <v>59</v>
      </c>
      <c r="Y494" s="3" t="s">
        <v>35</v>
      </c>
      <c r="Z494" s="54">
        <v>45062</v>
      </c>
      <c r="AA494" s="54">
        <v>45808</v>
      </c>
      <c r="AB494" s="3" t="s">
        <v>36</v>
      </c>
      <c r="AC494" s="53">
        <v>4928000</v>
      </c>
      <c r="AD494" s="3" t="s">
        <v>58</v>
      </c>
      <c r="AE494" s="3" t="s">
        <v>37</v>
      </c>
    </row>
    <row r="495" spans="1:31" x14ac:dyDescent="0.3">
      <c r="A495" s="3" t="s">
        <v>1087</v>
      </c>
      <c r="B495" s="3" t="s">
        <v>1088</v>
      </c>
      <c r="C495" s="3" t="s">
        <v>1855</v>
      </c>
      <c r="D495" s="53">
        <v>1000000</v>
      </c>
      <c r="E495" s="53">
        <v>1000000</v>
      </c>
      <c r="F495" s="53">
        <v>0</v>
      </c>
      <c r="G495" s="53">
        <v>0</v>
      </c>
      <c r="H495" s="53">
        <v>0</v>
      </c>
      <c r="I495" s="53">
        <v>963779.22</v>
      </c>
      <c r="J495" s="53">
        <v>96.377921999999998</v>
      </c>
      <c r="K495" s="53">
        <v>0</v>
      </c>
      <c r="L495" s="53">
        <v>0</v>
      </c>
      <c r="M495" s="53">
        <v>963779.22</v>
      </c>
      <c r="N495" s="53">
        <v>0</v>
      </c>
      <c r="O495" s="53">
        <v>963779.22</v>
      </c>
      <c r="P495" s="53">
        <v>0</v>
      </c>
      <c r="Q495" s="53">
        <v>0</v>
      </c>
      <c r="R495" s="53">
        <v>0</v>
      </c>
      <c r="S495" s="3" t="s">
        <v>1001</v>
      </c>
      <c r="T495" s="3" t="s">
        <v>1002</v>
      </c>
      <c r="U495" s="3" t="s">
        <v>1003</v>
      </c>
      <c r="V495" s="3" t="s">
        <v>57</v>
      </c>
      <c r="W495" s="3" t="s">
        <v>33</v>
      </c>
      <c r="X495" s="3" t="s">
        <v>59</v>
      </c>
      <c r="Y495" s="3" t="s">
        <v>35</v>
      </c>
      <c r="Z495" s="54">
        <v>45062</v>
      </c>
      <c r="AA495" s="54">
        <v>45443</v>
      </c>
      <c r="AB495" s="3" t="s">
        <v>36</v>
      </c>
      <c r="AC495" s="53">
        <v>1000000</v>
      </c>
      <c r="AD495" s="3" t="s">
        <v>58</v>
      </c>
      <c r="AE495" s="3" t="s">
        <v>37</v>
      </c>
    </row>
    <row r="496" spans="1:31" x14ac:dyDescent="0.3">
      <c r="A496" s="3" t="s">
        <v>1044</v>
      </c>
      <c r="B496" s="3" t="s">
        <v>1045</v>
      </c>
      <c r="C496" s="3" t="s">
        <v>1855</v>
      </c>
      <c r="D496" s="53">
        <v>1000000</v>
      </c>
      <c r="E496" s="53">
        <v>1000000</v>
      </c>
      <c r="F496" s="53">
        <v>0</v>
      </c>
      <c r="G496" s="53">
        <v>0</v>
      </c>
      <c r="H496" s="53">
        <v>0</v>
      </c>
      <c r="I496" s="53">
        <v>570698.11</v>
      </c>
      <c r="J496" s="53">
        <v>57.069811000000001</v>
      </c>
      <c r="K496" s="53">
        <v>0</v>
      </c>
      <c r="L496" s="53">
        <v>0</v>
      </c>
      <c r="M496" s="53">
        <v>570698.11</v>
      </c>
      <c r="N496" s="53">
        <v>0</v>
      </c>
      <c r="O496" s="53">
        <v>570698.11</v>
      </c>
      <c r="P496" s="53">
        <v>0</v>
      </c>
      <c r="Q496" s="53">
        <v>0</v>
      </c>
      <c r="R496" s="53">
        <v>0</v>
      </c>
      <c r="S496" s="3" t="s">
        <v>1001</v>
      </c>
      <c r="T496" s="3" t="s">
        <v>1002</v>
      </c>
      <c r="U496" s="3" t="s">
        <v>1003</v>
      </c>
      <c r="V496" s="3" t="s">
        <v>57</v>
      </c>
      <c r="W496" s="3" t="s">
        <v>33</v>
      </c>
      <c r="X496" s="3" t="s">
        <v>59</v>
      </c>
      <c r="Y496" s="3" t="s">
        <v>86</v>
      </c>
      <c r="Z496" s="54">
        <v>45062</v>
      </c>
      <c r="AA496" s="54">
        <v>45808</v>
      </c>
      <c r="AB496" s="3" t="s">
        <v>36</v>
      </c>
      <c r="AC496" s="53">
        <v>1000000</v>
      </c>
      <c r="AD496" s="3" t="s">
        <v>58</v>
      </c>
      <c r="AE496" s="3" t="s">
        <v>37</v>
      </c>
    </row>
    <row r="497" spans="1:31" x14ac:dyDescent="0.3">
      <c r="A497" s="3" t="s">
        <v>1036</v>
      </c>
      <c r="B497" s="3" t="s">
        <v>1037</v>
      </c>
      <c r="C497" s="3" t="s">
        <v>1855</v>
      </c>
      <c r="D497" s="53">
        <v>1000000</v>
      </c>
      <c r="E497" s="53">
        <v>1000000</v>
      </c>
      <c r="F497" s="53">
        <v>0</v>
      </c>
      <c r="G497" s="53">
        <v>0</v>
      </c>
      <c r="H497" s="53">
        <v>0</v>
      </c>
      <c r="I497" s="53">
        <v>376659.08</v>
      </c>
      <c r="J497" s="53">
        <v>37.665908000000002</v>
      </c>
      <c r="K497" s="53">
        <v>0</v>
      </c>
      <c r="L497" s="53">
        <v>0</v>
      </c>
      <c r="M497" s="53">
        <v>376659.08</v>
      </c>
      <c r="N497" s="53">
        <v>0</v>
      </c>
      <c r="O497" s="53">
        <v>376659.08</v>
      </c>
      <c r="P497" s="53">
        <v>0</v>
      </c>
      <c r="Q497" s="53">
        <v>0</v>
      </c>
      <c r="R497" s="53">
        <v>0</v>
      </c>
      <c r="S497" s="3" t="s">
        <v>1001</v>
      </c>
      <c r="T497" s="3" t="s">
        <v>1002</v>
      </c>
      <c r="U497" s="3" t="s">
        <v>1003</v>
      </c>
      <c r="V497" s="3" t="s">
        <v>57</v>
      </c>
      <c r="W497" s="3" t="s">
        <v>33</v>
      </c>
      <c r="X497" s="3" t="s">
        <v>59</v>
      </c>
      <c r="Y497" s="3" t="s">
        <v>86</v>
      </c>
      <c r="Z497" s="54">
        <v>45085</v>
      </c>
      <c r="AA497" s="54">
        <v>45808</v>
      </c>
      <c r="AB497" s="3" t="s">
        <v>36</v>
      </c>
      <c r="AC497" s="53">
        <v>1000000</v>
      </c>
      <c r="AD497" s="3" t="s">
        <v>58</v>
      </c>
      <c r="AE497" s="3" t="s">
        <v>37</v>
      </c>
    </row>
    <row r="498" spans="1:31" x14ac:dyDescent="0.3">
      <c r="A498" s="3" t="s">
        <v>1028</v>
      </c>
      <c r="B498" s="3" t="s">
        <v>1029</v>
      </c>
      <c r="C498" s="3" t="s">
        <v>1856</v>
      </c>
      <c r="D498" s="53">
        <v>1200000</v>
      </c>
      <c r="E498" s="53">
        <v>1200000</v>
      </c>
      <c r="F498" s="53">
        <v>0</v>
      </c>
      <c r="G498" s="53">
        <v>0</v>
      </c>
      <c r="H498" s="53">
        <v>0</v>
      </c>
      <c r="I498" s="53">
        <v>1163505.1499999999</v>
      </c>
      <c r="J498" s="53">
        <v>96.958762499999992</v>
      </c>
      <c r="K498" s="53">
        <v>0</v>
      </c>
      <c r="L498" s="53">
        <v>0</v>
      </c>
      <c r="M498" s="53">
        <v>1163505.1499999999</v>
      </c>
      <c r="N498" s="53">
        <v>0</v>
      </c>
      <c r="O498" s="53">
        <v>1163505.1499999999</v>
      </c>
      <c r="P498" s="53">
        <v>0</v>
      </c>
      <c r="Q498" s="53">
        <v>0</v>
      </c>
      <c r="R498" s="53">
        <v>0</v>
      </c>
      <c r="S498" s="3" t="s">
        <v>1001</v>
      </c>
      <c r="T498" s="3" t="s">
        <v>1002</v>
      </c>
      <c r="U498" s="3" t="s">
        <v>1003</v>
      </c>
      <c r="V498" s="3" t="s">
        <v>76</v>
      </c>
      <c r="W498" s="3" t="s">
        <v>33</v>
      </c>
      <c r="X498" s="3" t="s">
        <v>78</v>
      </c>
      <c r="Y498" s="3" t="s">
        <v>86</v>
      </c>
      <c r="Z498" s="54">
        <v>45065</v>
      </c>
      <c r="AA498" s="54">
        <v>45291</v>
      </c>
      <c r="AB498" s="3" t="s">
        <v>36</v>
      </c>
      <c r="AC498" s="53">
        <v>1200000</v>
      </c>
      <c r="AD498" s="3" t="s">
        <v>77</v>
      </c>
      <c r="AE498" s="3" t="s">
        <v>37</v>
      </c>
    </row>
    <row r="499" spans="1:31" x14ac:dyDescent="0.3">
      <c r="A499" s="3" t="s">
        <v>1024</v>
      </c>
      <c r="B499" s="3" t="s">
        <v>1025</v>
      </c>
      <c r="C499" s="3" t="s">
        <v>1856</v>
      </c>
      <c r="D499" s="53">
        <v>2050000</v>
      </c>
      <c r="E499" s="53">
        <v>2050000</v>
      </c>
      <c r="F499" s="53">
        <v>0</v>
      </c>
      <c r="G499" s="53">
        <v>0</v>
      </c>
      <c r="H499" s="53">
        <v>0</v>
      </c>
      <c r="I499" s="53">
        <v>1806139.57</v>
      </c>
      <c r="J499" s="53">
        <v>88.104369268292686</v>
      </c>
      <c r="K499" s="53">
        <v>0</v>
      </c>
      <c r="L499" s="53">
        <v>0</v>
      </c>
      <c r="M499" s="53">
        <v>1806139.57</v>
      </c>
      <c r="N499" s="53">
        <v>0</v>
      </c>
      <c r="O499" s="53">
        <v>1806139.57</v>
      </c>
      <c r="P499" s="53">
        <v>0</v>
      </c>
      <c r="Q499" s="53">
        <v>0</v>
      </c>
      <c r="R499" s="53">
        <v>0</v>
      </c>
      <c r="S499" s="3" t="s">
        <v>1001</v>
      </c>
      <c r="T499" s="3" t="s">
        <v>1002</v>
      </c>
      <c r="U499" s="3" t="s">
        <v>1003</v>
      </c>
      <c r="V499" s="3" t="s">
        <v>76</v>
      </c>
      <c r="W499" s="3" t="s">
        <v>33</v>
      </c>
      <c r="X499" s="3" t="s">
        <v>78</v>
      </c>
      <c r="Y499" s="3" t="s">
        <v>86</v>
      </c>
      <c r="Z499" s="54">
        <v>45065</v>
      </c>
      <c r="AA499" s="54">
        <v>45291</v>
      </c>
      <c r="AB499" s="3" t="s">
        <v>36</v>
      </c>
      <c r="AC499" s="53">
        <v>2050000</v>
      </c>
      <c r="AD499" s="3" t="s">
        <v>77</v>
      </c>
      <c r="AE499" s="3" t="s">
        <v>37</v>
      </c>
    </row>
    <row r="500" spans="1:31" x14ac:dyDescent="0.3">
      <c r="A500" s="3" t="s">
        <v>1189</v>
      </c>
      <c r="B500" s="3" t="s">
        <v>1190</v>
      </c>
      <c r="C500" s="3" t="s">
        <v>1856</v>
      </c>
      <c r="D500" s="53">
        <v>4200000</v>
      </c>
      <c r="E500" s="53">
        <v>4200000</v>
      </c>
      <c r="F500" s="53">
        <v>0</v>
      </c>
      <c r="G500" s="53">
        <v>0</v>
      </c>
      <c r="H500" s="53">
        <v>0</v>
      </c>
      <c r="I500" s="53">
        <v>3674774.27</v>
      </c>
      <c r="J500" s="53">
        <v>87.494625476190478</v>
      </c>
      <c r="K500" s="53">
        <v>0</v>
      </c>
      <c r="L500" s="53">
        <v>0</v>
      </c>
      <c r="M500" s="53">
        <v>3674774.27</v>
      </c>
      <c r="N500" s="53">
        <v>0</v>
      </c>
      <c r="O500" s="53">
        <v>3674774.27</v>
      </c>
      <c r="P500" s="53">
        <v>0</v>
      </c>
      <c r="Q500" s="53">
        <v>0</v>
      </c>
      <c r="R500" s="53">
        <v>0</v>
      </c>
      <c r="S500" s="3" t="s">
        <v>1001</v>
      </c>
      <c r="T500" s="3" t="s">
        <v>1002</v>
      </c>
      <c r="U500" s="3" t="s">
        <v>1003</v>
      </c>
      <c r="V500" s="3" t="s">
        <v>76</v>
      </c>
      <c r="W500" s="3" t="s">
        <v>33</v>
      </c>
      <c r="X500" s="3" t="s">
        <v>78</v>
      </c>
      <c r="Y500" s="3" t="s">
        <v>35</v>
      </c>
      <c r="Z500" s="54">
        <v>45070</v>
      </c>
      <c r="AA500" s="54">
        <v>45473</v>
      </c>
      <c r="AB500" s="3" t="s">
        <v>36</v>
      </c>
      <c r="AC500" s="53">
        <v>4200000</v>
      </c>
      <c r="AD500" s="3" t="s">
        <v>77</v>
      </c>
      <c r="AE500" s="3" t="s">
        <v>37</v>
      </c>
    </row>
    <row r="501" spans="1:31" x14ac:dyDescent="0.3">
      <c r="A501" s="3" t="s">
        <v>1103</v>
      </c>
      <c r="B501" s="3" t="s">
        <v>1104</v>
      </c>
      <c r="C501" s="3" t="s">
        <v>1856</v>
      </c>
      <c r="D501" s="53">
        <v>7199000</v>
      </c>
      <c r="E501" s="53">
        <v>7199000</v>
      </c>
      <c r="F501" s="53">
        <v>0</v>
      </c>
      <c r="G501" s="53">
        <v>0</v>
      </c>
      <c r="H501" s="53">
        <v>0</v>
      </c>
      <c r="I501" s="53">
        <v>7040107.9199999999</v>
      </c>
      <c r="J501" s="53">
        <v>97.792859008195578</v>
      </c>
      <c r="K501" s="53">
        <v>0</v>
      </c>
      <c r="L501" s="53">
        <v>0</v>
      </c>
      <c r="M501" s="53">
        <v>6397150.21</v>
      </c>
      <c r="N501" s="53">
        <v>642957.71</v>
      </c>
      <c r="O501" s="53">
        <v>7040107.9199999999</v>
      </c>
      <c r="P501" s="53">
        <v>0</v>
      </c>
      <c r="Q501" s="53">
        <v>0</v>
      </c>
      <c r="R501" s="53">
        <v>0</v>
      </c>
      <c r="S501" s="3" t="s">
        <v>1001</v>
      </c>
      <c r="T501" s="3" t="s">
        <v>1002</v>
      </c>
      <c r="U501" s="3" t="s">
        <v>1003</v>
      </c>
      <c r="V501" s="3" t="s">
        <v>76</v>
      </c>
      <c r="W501" s="3" t="s">
        <v>33</v>
      </c>
      <c r="X501" s="3" t="s">
        <v>78</v>
      </c>
      <c r="Y501" s="3" t="s">
        <v>35</v>
      </c>
      <c r="Z501" s="54">
        <v>45070</v>
      </c>
      <c r="AA501" s="54">
        <v>45473</v>
      </c>
      <c r="AB501" s="3" t="s">
        <v>36</v>
      </c>
      <c r="AC501" s="53">
        <v>7199000</v>
      </c>
      <c r="AD501" s="3" t="s">
        <v>77</v>
      </c>
      <c r="AE501" s="3" t="s">
        <v>2231</v>
      </c>
    </row>
    <row r="502" spans="1:31" x14ac:dyDescent="0.3">
      <c r="A502" s="3" t="s">
        <v>1125</v>
      </c>
      <c r="B502" s="3" t="s">
        <v>1126</v>
      </c>
      <c r="C502" s="3" t="s">
        <v>1854</v>
      </c>
      <c r="D502" s="53">
        <v>4400000</v>
      </c>
      <c r="E502" s="53">
        <v>4400000</v>
      </c>
      <c r="F502" s="53">
        <v>0</v>
      </c>
      <c r="G502" s="53">
        <v>0</v>
      </c>
      <c r="H502" s="53">
        <v>0</v>
      </c>
      <c r="I502" s="53">
        <v>4348397.1900000004</v>
      </c>
      <c r="J502" s="53">
        <v>98.827208863636372</v>
      </c>
      <c r="K502" s="53">
        <v>0</v>
      </c>
      <c r="L502" s="53">
        <v>0</v>
      </c>
      <c r="M502" s="53">
        <v>4348397.1900000004</v>
      </c>
      <c r="N502" s="53">
        <v>0</v>
      </c>
      <c r="O502" s="53">
        <v>4348397.1900000004</v>
      </c>
      <c r="P502" s="53">
        <v>0</v>
      </c>
      <c r="Q502" s="53">
        <v>0</v>
      </c>
      <c r="R502" s="53">
        <v>0</v>
      </c>
      <c r="S502" s="3" t="s">
        <v>1001</v>
      </c>
      <c r="T502" s="3" t="s">
        <v>1002</v>
      </c>
      <c r="U502" s="3" t="s">
        <v>1003</v>
      </c>
      <c r="V502" s="3" t="s">
        <v>41</v>
      </c>
      <c r="W502" s="3" t="s">
        <v>33</v>
      </c>
      <c r="X502" s="3" t="s">
        <v>43</v>
      </c>
      <c r="Y502" s="3" t="s">
        <v>35</v>
      </c>
      <c r="Z502" s="54">
        <v>45070</v>
      </c>
      <c r="AA502" s="54">
        <v>45504</v>
      </c>
      <c r="AB502" s="3" t="s">
        <v>36</v>
      </c>
      <c r="AC502" s="53">
        <v>4400000</v>
      </c>
      <c r="AD502" s="3" t="s">
        <v>42</v>
      </c>
      <c r="AE502" s="3" t="s">
        <v>37</v>
      </c>
    </row>
    <row r="503" spans="1:31" x14ac:dyDescent="0.3">
      <c r="A503" s="3" t="s">
        <v>1123</v>
      </c>
      <c r="B503" s="3" t="s">
        <v>1124</v>
      </c>
      <c r="C503" s="3" t="s">
        <v>1857</v>
      </c>
      <c r="D503" s="53">
        <v>650000</v>
      </c>
      <c r="E503" s="53">
        <v>650000</v>
      </c>
      <c r="F503" s="53">
        <v>0</v>
      </c>
      <c r="G503" s="53">
        <v>0</v>
      </c>
      <c r="H503" s="53">
        <v>0</v>
      </c>
      <c r="I503" s="53">
        <v>570619.31000000006</v>
      </c>
      <c r="J503" s="53">
        <v>87.787586153846163</v>
      </c>
      <c r="K503" s="53">
        <v>0</v>
      </c>
      <c r="L503" s="53">
        <v>0</v>
      </c>
      <c r="M503" s="53">
        <v>570619.31000000006</v>
      </c>
      <c r="N503" s="53">
        <v>0</v>
      </c>
      <c r="O503" s="53">
        <v>570619.31000000006</v>
      </c>
      <c r="P503" s="53">
        <v>0</v>
      </c>
      <c r="Q503" s="53">
        <v>0</v>
      </c>
      <c r="R503" s="53">
        <v>0</v>
      </c>
      <c r="S503" s="3" t="s">
        <v>1001</v>
      </c>
      <c r="T503" s="3" t="s">
        <v>1002</v>
      </c>
      <c r="U503" s="3" t="s">
        <v>1003</v>
      </c>
      <c r="V503" s="3" t="s">
        <v>100</v>
      </c>
      <c r="W503" s="3" t="s">
        <v>33</v>
      </c>
      <c r="X503" s="3" t="s">
        <v>102</v>
      </c>
      <c r="Y503" s="3" t="s">
        <v>35</v>
      </c>
      <c r="Z503" s="54">
        <v>45070</v>
      </c>
      <c r="AA503" s="54">
        <v>45412</v>
      </c>
      <c r="AB503" s="3" t="s">
        <v>36</v>
      </c>
      <c r="AC503" s="53">
        <v>650000</v>
      </c>
      <c r="AD503" s="3" t="s">
        <v>101</v>
      </c>
      <c r="AE503" s="3" t="s">
        <v>37</v>
      </c>
    </row>
    <row r="504" spans="1:31" x14ac:dyDescent="0.3">
      <c r="A504" s="3" t="s">
        <v>1215</v>
      </c>
      <c r="B504" s="3" t="s">
        <v>1216</v>
      </c>
      <c r="C504" s="3" t="s">
        <v>1854</v>
      </c>
      <c r="D504" s="53">
        <v>3700000</v>
      </c>
      <c r="E504" s="53">
        <v>3700000</v>
      </c>
      <c r="F504" s="53">
        <v>0</v>
      </c>
      <c r="G504" s="53">
        <v>0</v>
      </c>
      <c r="H504" s="53">
        <v>0</v>
      </c>
      <c r="I504" s="53">
        <v>3641701.54</v>
      </c>
      <c r="J504" s="53">
        <v>98.424365945945951</v>
      </c>
      <c r="K504" s="53">
        <v>0</v>
      </c>
      <c r="L504" s="53">
        <v>0</v>
      </c>
      <c r="M504" s="53">
        <v>3641701.54</v>
      </c>
      <c r="N504" s="53">
        <v>0</v>
      </c>
      <c r="O504" s="53">
        <v>3641701.54</v>
      </c>
      <c r="P504" s="53">
        <v>0</v>
      </c>
      <c r="Q504" s="53">
        <v>0</v>
      </c>
      <c r="R504" s="53">
        <v>0</v>
      </c>
      <c r="S504" s="3" t="s">
        <v>1001</v>
      </c>
      <c r="T504" s="3" t="s">
        <v>1002</v>
      </c>
      <c r="U504" s="3" t="s">
        <v>1003</v>
      </c>
      <c r="V504" s="3" t="s">
        <v>41</v>
      </c>
      <c r="W504" s="3" t="s">
        <v>33</v>
      </c>
      <c r="X504" s="3" t="s">
        <v>43</v>
      </c>
      <c r="Y504" s="3" t="s">
        <v>35</v>
      </c>
      <c r="Z504" s="54">
        <v>45072</v>
      </c>
      <c r="AA504" s="54">
        <v>45504</v>
      </c>
      <c r="AB504" s="3" t="s">
        <v>36</v>
      </c>
      <c r="AC504" s="53">
        <v>3700000</v>
      </c>
      <c r="AD504" s="3" t="s">
        <v>42</v>
      </c>
      <c r="AE504" s="3" t="s">
        <v>2231</v>
      </c>
    </row>
    <row r="505" spans="1:31" x14ac:dyDescent="0.3">
      <c r="A505" s="3" t="s">
        <v>1177</v>
      </c>
      <c r="B505" s="3" t="s">
        <v>1178</v>
      </c>
      <c r="C505" s="3" t="s">
        <v>1854</v>
      </c>
      <c r="D505" s="53">
        <v>6890000</v>
      </c>
      <c r="E505" s="53">
        <v>6890000</v>
      </c>
      <c r="F505" s="53">
        <v>0</v>
      </c>
      <c r="G505" s="53">
        <v>0</v>
      </c>
      <c r="H505" s="53">
        <v>0</v>
      </c>
      <c r="I505" s="53">
        <v>6887518.0700000003</v>
      </c>
      <c r="J505" s="53">
        <v>99.963977793904206</v>
      </c>
      <c r="K505" s="53">
        <v>0</v>
      </c>
      <c r="L505" s="53">
        <v>0</v>
      </c>
      <c r="M505" s="53">
        <v>6887518.0700000003</v>
      </c>
      <c r="N505" s="53">
        <v>0</v>
      </c>
      <c r="O505" s="53">
        <v>6887518.0700000003</v>
      </c>
      <c r="P505" s="53">
        <v>0</v>
      </c>
      <c r="Q505" s="53">
        <v>-4729.9399999999996</v>
      </c>
      <c r="R505" s="53">
        <v>0</v>
      </c>
      <c r="S505" s="3" t="s">
        <v>1001</v>
      </c>
      <c r="T505" s="3" t="s">
        <v>1002</v>
      </c>
      <c r="U505" s="3" t="s">
        <v>1003</v>
      </c>
      <c r="V505" s="3" t="s">
        <v>41</v>
      </c>
      <c r="W505" s="3" t="s">
        <v>33</v>
      </c>
      <c r="X505" s="3" t="s">
        <v>43</v>
      </c>
      <c r="Y505" s="3" t="s">
        <v>35</v>
      </c>
      <c r="Z505" s="54">
        <v>45070</v>
      </c>
      <c r="AA505" s="54">
        <v>45504</v>
      </c>
      <c r="AB505" s="3" t="s">
        <v>36</v>
      </c>
      <c r="AC505" s="53">
        <v>6890000</v>
      </c>
      <c r="AD505" s="3" t="s">
        <v>42</v>
      </c>
      <c r="AE505" s="3" t="s">
        <v>37</v>
      </c>
    </row>
    <row r="506" spans="1:31" x14ac:dyDescent="0.3">
      <c r="A506" s="3" t="s">
        <v>1008</v>
      </c>
      <c r="B506" s="3" t="s">
        <v>1009</v>
      </c>
      <c r="C506" s="3" t="s">
        <v>1857</v>
      </c>
      <c r="D506" s="53">
        <v>5000000</v>
      </c>
      <c r="E506" s="53">
        <v>5000000</v>
      </c>
      <c r="F506" s="53">
        <v>0</v>
      </c>
      <c r="G506" s="53">
        <v>0</v>
      </c>
      <c r="H506" s="53">
        <v>0</v>
      </c>
      <c r="I506" s="53">
        <v>4942537.2300000004</v>
      </c>
      <c r="J506" s="53">
        <v>98.850744600000013</v>
      </c>
      <c r="K506" s="53">
        <v>0</v>
      </c>
      <c r="L506" s="53">
        <v>0</v>
      </c>
      <c r="M506" s="53">
        <v>4942537.2300000004</v>
      </c>
      <c r="N506" s="53">
        <v>0</v>
      </c>
      <c r="O506" s="53">
        <v>4942537.2300000004</v>
      </c>
      <c r="P506" s="53">
        <v>0</v>
      </c>
      <c r="Q506" s="53">
        <v>0</v>
      </c>
      <c r="R506" s="53">
        <v>0</v>
      </c>
      <c r="S506" s="3" t="s">
        <v>1001</v>
      </c>
      <c r="T506" s="3" t="s">
        <v>1002</v>
      </c>
      <c r="U506" s="3" t="s">
        <v>1003</v>
      </c>
      <c r="V506" s="3" t="s">
        <v>100</v>
      </c>
      <c r="W506" s="3" t="s">
        <v>33</v>
      </c>
      <c r="X506" s="3" t="s">
        <v>102</v>
      </c>
      <c r="Y506" s="3" t="s">
        <v>44</v>
      </c>
      <c r="Z506" s="54">
        <v>45077</v>
      </c>
      <c r="AA506" s="54">
        <v>45382</v>
      </c>
      <c r="AB506" s="3" t="s">
        <v>36</v>
      </c>
      <c r="AC506" s="53">
        <v>5000000</v>
      </c>
      <c r="AD506" s="3" t="s">
        <v>101</v>
      </c>
      <c r="AE506" s="3" t="s">
        <v>37</v>
      </c>
    </row>
    <row r="507" spans="1:31" x14ac:dyDescent="0.3">
      <c r="A507" s="3" t="s">
        <v>1197</v>
      </c>
      <c r="B507" s="3" t="s">
        <v>1198</v>
      </c>
      <c r="C507" s="3" t="s">
        <v>1854</v>
      </c>
      <c r="D507" s="53">
        <v>2200000</v>
      </c>
      <c r="E507" s="53">
        <v>2200000</v>
      </c>
      <c r="F507" s="53">
        <v>0</v>
      </c>
      <c r="G507" s="53">
        <v>0</v>
      </c>
      <c r="H507" s="53">
        <v>0</v>
      </c>
      <c r="I507" s="53">
        <v>2026531.99</v>
      </c>
      <c r="J507" s="53">
        <v>92.115090454545452</v>
      </c>
      <c r="K507" s="53">
        <v>0</v>
      </c>
      <c r="L507" s="53">
        <v>0</v>
      </c>
      <c r="M507" s="53">
        <v>2026531.99</v>
      </c>
      <c r="N507" s="53">
        <v>0</v>
      </c>
      <c r="O507" s="53">
        <v>2026531.99</v>
      </c>
      <c r="P507" s="53">
        <v>0</v>
      </c>
      <c r="Q507" s="53">
        <v>0</v>
      </c>
      <c r="R507" s="53">
        <v>0</v>
      </c>
      <c r="S507" s="3" t="s">
        <v>1001</v>
      </c>
      <c r="T507" s="3" t="s">
        <v>1002</v>
      </c>
      <c r="U507" s="3" t="s">
        <v>1003</v>
      </c>
      <c r="V507" s="3" t="s">
        <v>29</v>
      </c>
      <c r="W507" s="3" t="s">
        <v>33</v>
      </c>
      <c r="X507" s="3" t="s">
        <v>43</v>
      </c>
      <c r="Y507" s="3" t="s">
        <v>35</v>
      </c>
      <c r="Z507" s="54">
        <v>45076</v>
      </c>
      <c r="AA507" s="54">
        <v>45535</v>
      </c>
      <c r="AB507" s="3" t="s">
        <v>36</v>
      </c>
      <c r="AC507" s="53">
        <v>2200000</v>
      </c>
      <c r="AD507" s="3" t="s">
        <v>29</v>
      </c>
      <c r="AE507" s="3" t="s">
        <v>37</v>
      </c>
    </row>
    <row r="508" spans="1:31" x14ac:dyDescent="0.3">
      <c r="A508" s="3" t="s">
        <v>1181</v>
      </c>
      <c r="B508" s="3" t="s">
        <v>1182</v>
      </c>
      <c r="C508" s="3" t="s">
        <v>1854</v>
      </c>
      <c r="D508" s="53">
        <v>12000000</v>
      </c>
      <c r="E508" s="53">
        <v>12000000</v>
      </c>
      <c r="F508" s="53">
        <v>0</v>
      </c>
      <c r="G508" s="53">
        <v>0</v>
      </c>
      <c r="H508" s="53">
        <v>0</v>
      </c>
      <c r="I508" s="53">
        <v>11997634.560000001</v>
      </c>
      <c r="J508" s="53">
        <v>99.980288000000002</v>
      </c>
      <c r="K508" s="53">
        <v>0</v>
      </c>
      <c r="L508" s="53">
        <v>0</v>
      </c>
      <c r="M508" s="53">
        <v>11997634.560000001</v>
      </c>
      <c r="N508" s="53">
        <v>0</v>
      </c>
      <c r="O508" s="53">
        <v>11997634.560000001</v>
      </c>
      <c r="P508" s="53">
        <v>0</v>
      </c>
      <c r="Q508" s="53">
        <v>0</v>
      </c>
      <c r="R508" s="53">
        <v>0</v>
      </c>
      <c r="S508" s="3" t="s">
        <v>1001</v>
      </c>
      <c r="T508" s="3" t="s">
        <v>1002</v>
      </c>
      <c r="U508" s="3" t="s">
        <v>1003</v>
      </c>
      <c r="V508" s="3" t="s">
        <v>29</v>
      </c>
      <c r="W508" s="3" t="s">
        <v>33</v>
      </c>
      <c r="X508" s="3" t="s">
        <v>43</v>
      </c>
      <c r="Y508" s="3" t="s">
        <v>35</v>
      </c>
      <c r="Z508" s="54">
        <v>45076</v>
      </c>
      <c r="AA508" s="54">
        <v>45535</v>
      </c>
      <c r="AB508" s="3" t="s">
        <v>36</v>
      </c>
      <c r="AC508" s="53">
        <v>12000000</v>
      </c>
      <c r="AD508" s="3" t="s">
        <v>29</v>
      </c>
      <c r="AE508" s="3" t="s">
        <v>37</v>
      </c>
    </row>
    <row r="509" spans="1:31" x14ac:dyDescent="0.3">
      <c r="A509" s="3" t="s">
        <v>1042</v>
      </c>
      <c r="B509" s="3" t="s">
        <v>1043</v>
      </c>
      <c r="C509" s="3" t="s">
        <v>1857</v>
      </c>
      <c r="D509" s="53">
        <v>2000000</v>
      </c>
      <c r="E509" s="53">
        <v>2000000</v>
      </c>
      <c r="F509" s="53">
        <v>0</v>
      </c>
      <c r="G509" s="53">
        <v>0</v>
      </c>
      <c r="H509" s="53">
        <v>0</v>
      </c>
      <c r="I509" s="53">
        <v>1762954.78</v>
      </c>
      <c r="J509" s="53">
        <v>88.147739000000001</v>
      </c>
      <c r="K509" s="53">
        <v>0</v>
      </c>
      <c r="L509" s="53">
        <v>0</v>
      </c>
      <c r="M509" s="53">
        <v>1762954.78</v>
      </c>
      <c r="N509" s="53">
        <v>0</v>
      </c>
      <c r="O509" s="53">
        <v>1762954.78</v>
      </c>
      <c r="P509" s="53">
        <v>0</v>
      </c>
      <c r="Q509" s="53">
        <v>0</v>
      </c>
      <c r="R509" s="53">
        <v>0</v>
      </c>
      <c r="S509" s="3" t="s">
        <v>1001</v>
      </c>
      <c r="T509" s="3" t="s">
        <v>1002</v>
      </c>
      <c r="U509" s="3" t="s">
        <v>1003</v>
      </c>
      <c r="V509" s="3" t="s">
        <v>29</v>
      </c>
      <c r="W509" s="3" t="s">
        <v>33</v>
      </c>
      <c r="X509" s="3" t="s">
        <v>102</v>
      </c>
      <c r="Y509" s="3" t="s">
        <v>86</v>
      </c>
      <c r="Z509" s="54">
        <v>45077</v>
      </c>
      <c r="AA509" s="54">
        <v>45382</v>
      </c>
      <c r="AB509" s="3" t="s">
        <v>36</v>
      </c>
      <c r="AC509" s="53">
        <v>2000000</v>
      </c>
      <c r="AD509" s="3" t="s">
        <v>29</v>
      </c>
      <c r="AE509" s="3" t="s">
        <v>37</v>
      </c>
    </row>
    <row r="510" spans="1:31" x14ac:dyDescent="0.3">
      <c r="A510" s="3" t="s">
        <v>1026</v>
      </c>
      <c r="B510" s="3" t="s">
        <v>1027</v>
      </c>
      <c r="C510" s="3" t="s">
        <v>1857</v>
      </c>
      <c r="D510" s="53">
        <v>2000000</v>
      </c>
      <c r="E510" s="53">
        <v>2000000</v>
      </c>
      <c r="F510" s="53">
        <v>0</v>
      </c>
      <c r="G510" s="53">
        <v>0</v>
      </c>
      <c r="H510" s="53">
        <v>0</v>
      </c>
      <c r="I510" s="53">
        <v>1999182.17</v>
      </c>
      <c r="J510" s="53">
        <v>99.959108499999999</v>
      </c>
      <c r="K510" s="53">
        <v>0</v>
      </c>
      <c r="L510" s="53">
        <v>0</v>
      </c>
      <c r="M510" s="53">
        <v>1999182.17</v>
      </c>
      <c r="N510" s="53">
        <v>0</v>
      </c>
      <c r="O510" s="53">
        <v>1999182.17</v>
      </c>
      <c r="P510" s="53">
        <v>0</v>
      </c>
      <c r="Q510" s="53">
        <v>0</v>
      </c>
      <c r="R510" s="53">
        <v>0</v>
      </c>
      <c r="S510" s="3" t="s">
        <v>1001</v>
      </c>
      <c r="T510" s="3" t="s">
        <v>1002</v>
      </c>
      <c r="U510" s="3" t="s">
        <v>1003</v>
      </c>
      <c r="V510" s="3" t="s">
        <v>29</v>
      </c>
      <c r="W510" s="3" t="s">
        <v>33</v>
      </c>
      <c r="X510" s="3" t="s">
        <v>53</v>
      </c>
      <c r="Y510" s="3" t="s">
        <v>86</v>
      </c>
      <c r="Z510" s="54">
        <v>45075</v>
      </c>
      <c r="AA510" s="54">
        <v>45657</v>
      </c>
      <c r="AB510" s="3" t="s">
        <v>36</v>
      </c>
      <c r="AC510" s="53">
        <v>2000000</v>
      </c>
      <c r="AD510" s="3" t="s">
        <v>29</v>
      </c>
      <c r="AE510" s="3" t="s">
        <v>37</v>
      </c>
    </row>
    <row r="511" spans="1:31" x14ac:dyDescent="0.3">
      <c r="A511" s="3" t="s">
        <v>1046</v>
      </c>
      <c r="B511" s="3" t="s">
        <v>1047</v>
      </c>
      <c r="C511" s="3" t="s">
        <v>1853</v>
      </c>
      <c r="D511" s="53">
        <v>47670320</v>
      </c>
      <c r="E511" s="53">
        <v>47670320</v>
      </c>
      <c r="F511" s="53">
        <v>0</v>
      </c>
      <c r="G511" s="53">
        <v>0</v>
      </c>
      <c r="H511" s="53">
        <v>0</v>
      </c>
      <c r="I511" s="53">
        <v>47518272</v>
      </c>
      <c r="J511" s="53">
        <v>99.681042627781807</v>
      </c>
      <c r="K511" s="53">
        <v>0</v>
      </c>
      <c r="L511" s="53">
        <v>0</v>
      </c>
      <c r="M511" s="53">
        <v>47518272</v>
      </c>
      <c r="N511" s="53">
        <v>0</v>
      </c>
      <c r="O511" s="53">
        <v>47518272</v>
      </c>
      <c r="P511" s="53">
        <v>0</v>
      </c>
      <c r="Q511" s="53">
        <v>0</v>
      </c>
      <c r="R511" s="53">
        <v>0</v>
      </c>
      <c r="S511" s="3" t="s">
        <v>1001</v>
      </c>
      <c r="T511" s="3" t="s">
        <v>1002</v>
      </c>
      <c r="U511" s="3" t="s">
        <v>1003</v>
      </c>
      <c r="V511" s="3" t="s">
        <v>31</v>
      </c>
      <c r="W511" s="3" t="s">
        <v>33</v>
      </c>
      <c r="X511" s="3" t="s">
        <v>34</v>
      </c>
      <c r="Y511" s="3" t="s">
        <v>989</v>
      </c>
      <c r="Z511" s="54">
        <v>45086</v>
      </c>
      <c r="AA511" s="54">
        <v>45838</v>
      </c>
      <c r="AB511" s="3" t="s">
        <v>36</v>
      </c>
      <c r="AC511" s="53">
        <v>47670320</v>
      </c>
      <c r="AD511" s="3" t="s">
        <v>32</v>
      </c>
      <c r="AE511" s="3" t="s">
        <v>37</v>
      </c>
    </row>
    <row r="512" spans="1:31" x14ac:dyDescent="0.3">
      <c r="A512" s="3" t="s">
        <v>1175</v>
      </c>
      <c r="B512" s="3" t="s">
        <v>1176</v>
      </c>
      <c r="C512" s="3" t="s">
        <v>1857</v>
      </c>
      <c r="D512" s="53">
        <v>1200000</v>
      </c>
      <c r="E512" s="53">
        <v>1200000</v>
      </c>
      <c r="F512" s="53">
        <v>0</v>
      </c>
      <c r="G512" s="53">
        <v>0</v>
      </c>
      <c r="H512" s="53">
        <v>0</v>
      </c>
      <c r="I512" s="53">
        <v>1187269.23</v>
      </c>
      <c r="J512" s="53">
        <v>98.939102500000004</v>
      </c>
      <c r="K512" s="53">
        <v>0</v>
      </c>
      <c r="L512" s="53">
        <v>0</v>
      </c>
      <c r="M512" s="53">
        <v>1187269.23</v>
      </c>
      <c r="N512" s="53">
        <v>0</v>
      </c>
      <c r="O512" s="53">
        <v>1187269.23</v>
      </c>
      <c r="P512" s="53">
        <v>0</v>
      </c>
      <c r="Q512" s="53">
        <v>0</v>
      </c>
      <c r="R512" s="53">
        <v>0</v>
      </c>
      <c r="S512" s="3" t="s">
        <v>1001</v>
      </c>
      <c r="T512" s="3" t="s">
        <v>1002</v>
      </c>
      <c r="U512" s="3" t="s">
        <v>1003</v>
      </c>
      <c r="V512" s="3" t="s">
        <v>100</v>
      </c>
      <c r="W512" s="3" t="s">
        <v>33</v>
      </c>
      <c r="X512" s="3" t="s">
        <v>102</v>
      </c>
      <c r="Y512" s="3" t="s">
        <v>35</v>
      </c>
      <c r="Z512" s="54">
        <v>45078</v>
      </c>
      <c r="AA512" s="54">
        <v>45382</v>
      </c>
      <c r="AB512" s="3" t="s">
        <v>36</v>
      </c>
      <c r="AC512" s="53">
        <v>1200000</v>
      </c>
      <c r="AD512" s="3" t="s">
        <v>101</v>
      </c>
      <c r="AE512" s="3" t="s">
        <v>37</v>
      </c>
    </row>
    <row r="513" spans="1:31" x14ac:dyDescent="0.3">
      <c r="A513" s="3" t="s">
        <v>1032</v>
      </c>
      <c r="B513" s="3" t="s">
        <v>1033</v>
      </c>
      <c r="C513" s="3" t="s">
        <v>1857</v>
      </c>
      <c r="D513" s="53">
        <v>2000000</v>
      </c>
      <c r="E513" s="53">
        <v>2000000</v>
      </c>
      <c r="F513" s="53">
        <v>0</v>
      </c>
      <c r="G513" s="53">
        <v>0</v>
      </c>
      <c r="H513" s="53">
        <v>0</v>
      </c>
      <c r="I513" s="53">
        <v>1467702.65</v>
      </c>
      <c r="J513" s="53">
        <v>73.385132499999997</v>
      </c>
      <c r="K513" s="53">
        <v>0</v>
      </c>
      <c r="L513" s="53">
        <v>0</v>
      </c>
      <c r="M513" s="53">
        <v>1467702.65</v>
      </c>
      <c r="N513" s="53">
        <v>0</v>
      </c>
      <c r="O513" s="53">
        <v>1467702.65</v>
      </c>
      <c r="P513" s="53">
        <v>0</v>
      </c>
      <c r="Q513" s="53">
        <v>0</v>
      </c>
      <c r="R513" s="53">
        <v>0</v>
      </c>
      <c r="S513" s="3" t="s">
        <v>1001</v>
      </c>
      <c r="T513" s="3" t="s">
        <v>1002</v>
      </c>
      <c r="U513" s="3" t="s">
        <v>1003</v>
      </c>
      <c r="V513" s="3" t="s">
        <v>29</v>
      </c>
      <c r="W513" s="3" t="s">
        <v>33</v>
      </c>
      <c r="X513" s="3" t="s">
        <v>102</v>
      </c>
      <c r="Y513" s="3" t="s">
        <v>86</v>
      </c>
      <c r="Z513" s="54">
        <v>45078</v>
      </c>
      <c r="AA513" s="54">
        <v>45382</v>
      </c>
      <c r="AB513" s="3" t="s">
        <v>36</v>
      </c>
      <c r="AC513" s="53">
        <v>2000000</v>
      </c>
      <c r="AD513" s="3" t="s">
        <v>29</v>
      </c>
      <c r="AE513" s="3" t="s">
        <v>37</v>
      </c>
    </row>
    <row r="514" spans="1:31" x14ac:dyDescent="0.3">
      <c r="A514" s="3" t="s">
        <v>1012</v>
      </c>
      <c r="B514" s="3" t="s">
        <v>1013</v>
      </c>
      <c r="C514" s="3" t="s">
        <v>1854</v>
      </c>
      <c r="D514" s="53">
        <v>4000000</v>
      </c>
      <c r="E514" s="53">
        <v>4000000</v>
      </c>
      <c r="F514" s="53">
        <v>0</v>
      </c>
      <c r="G514" s="53">
        <v>0</v>
      </c>
      <c r="H514" s="53">
        <v>0</v>
      </c>
      <c r="I514" s="53">
        <v>3942522.87</v>
      </c>
      <c r="J514" s="53">
        <v>98.563071750000006</v>
      </c>
      <c r="K514" s="53">
        <v>0</v>
      </c>
      <c r="L514" s="53">
        <v>0</v>
      </c>
      <c r="M514" s="53">
        <v>3942522.87</v>
      </c>
      <c r="N514" s="53">
        <v>0</v>
      </c>
      <c r="O514" s="53">
        <v>3942522.87</v>
      </c>
      <c r="P514" s="53">
        <v>0</v>
      </c>
      <c r="Q514" s="53">
        <v>0</v>
      </c>
      <c r="R514" s="53">
        <v>0</v>
      </c>
      <c r="S514" s="3" t="s">
        <v>1001</v>
      </c>
      <c r="T514" s="3" t="s">
        <v>1002</v>
      </c>
      <c r="U514" s="3" t="s">
        <v>1003</v>
      </c>
      <c r="V514" s="3" t="s">
        <v>41</v>
      </c>
      <c r="W514" s="3" t="s">
        <v>33</v>
      </c>
      <c r="X514" s="3" t="s">
        <v>43</v>
      </c>
      <c r="Y514" s="3" t="s">
        <v>44</v>
      </c>
      <c r="Z514" s="54">
        <v>45085</v>
      </c>
      <c r="AA514" s="54">
        <v>45535</v>
      </c>
      <c r="AB514" s="3" t="s">
        <v>36</v>
      </c>
      <c r="AC514" s="53">
        <v>4000000</v>
      </c>
      <c r="AD514" s="3" t="s">
        <v>42</v>
      </c>
      <c r="AE514" s="3" t="s">
        <v>37</v>
      </c>
    </row>
    <row r="515" spans="1:31" x14ac:dyDescent="0.3">
      <c r="A515" s="3" t="s">
        <v>1052</v>
      </c>
      <c r="B515" s="3" t="s">
        <v>1053</v>
      </c>
      <c r="C515" s="3" t="s">
        <v>1856</v>
      </c>
      <c r="D515" s="53">
        <v>4400000</v>
      </c>
      <c r="E515" s="53">
        <v>4400000</v>
      </c>
      <c r="F515" s="53">
        <v>0</v>
      </c>
      <c r="G515" s="53">
        <v>0</v>
      </c>
      <c r="H515" s="53">
        <v>0</v>
      </c>
      <c r="I515" s="53">
        <v>4335478.4400000004</v>
      </c>
      <c r="J515" s="53">
        <v>98.533600909090922</v>
      </c>
      <c r="K515" s="53">
        <v>0</v>
      </c>
      <c r="L515" s="53">
        <v>0</v>
      </c>
      <c r="M515" s="53">
        <v>4335478.4400000004</v>
      </c>
      <c r="N515" s="53">
        <v>0</v>
      </c>
      <c r="O515" s="53">
        <v>4335478.4400000004</v>
      </c>
      <c r="P515" s="53">
        <v>0</v>
      </c>
      <c r="Q515" s="53">
        <v>0</v>
      </c>
      <c r="R515" s="53">
        <v>0</v>
      </c>
      <c r="S515" s="3" t="s">
        <v>1001</v>
      </c>
      <c r="T515" s="3" t="s">
        <v>1002</v>
      </c>
      <c r="U515" s="3" t="s">
        <v>1003</v>
      </c>
      <c r="V515" s="3" t="s">
        <v>76</v>
      </c>
      <c r="W515" s="3" t="s">
        <v>33</v>
      </c>
      <c r="X515" s="3" t="s">
        <v>78</v>
      </c>
      <c r="Y515" s="3" t="s">
        <v>35</v>
      </c>
      <c r="Z515" s="54">
        <v>45086</v>
      </c>
      <c r="AA515" s="54">
        <v>45747</v>
      </c>
      <c r="AB515" s="3" t="s">
        <v>36</v>
      </c>
      <c r="AC515" s="53">
        <v>4400000</v>
      </c>
      <c r="AD515" s="3" t="s">
        <v>77</v>
      </c>
      <c r="AE515" s="3" t="s">
        <v>37</v>
      </c>
    </row>
    <row r="516" spans="1:31" x14ac:dyDescent="0.3">
      <c r="A516" s="3" t="s">
        <v>1054</v>
      </c>
      <c r="B516" s="3" t="s">
        <v>1055</v>
      </c>
      <c r="C516" s="3" t="s">
        <v>1856</v>
      </c>
      <c r="D516" s="53">
        <v>4500000</v>
      </c>
      <c r="E516" s="53">
        <v>4500000</v>
      </c>
      <c r="F516" s="53">
        <v>0</v>
      </c>
      <c r="G516" s="53">
        <v>0</v>
      </c>
      <c r="H516" s="53">
        <v>0</v>
      </c>
      <c r="I516" s="53">
        <v>4401347</v>
      </c>
      <c r="J516" s="53">
        <v>97.807711111111118</v>
      </c>
      <c r="K516" s="53">
        <v>0</v>
      </c>
      <c r="L516" s="53">
        <v>0</v>
      </c>
      <c r="M516" s="53">
        <v>4401347</v>
      </c>
      <c r="N516" s="53">
        <v>0</v>
      </c>
      <c r="O516" s="53">
        <v>4401347</v>
      </c>
      <c r="P516" s="53">
        <v>0</v>
      </c>
      <c r="Q516" s="53">
        <v>0</v>
      </c>
      <c r="R516" s="53">
        <v>0</v>
      </c>
      <c r="S516" s="3" t="s">
        <v>1001</v>
      </c>
      <c r="T516" s="3" t="s">
        <v>1002</v>
      </c>
      <c r="U516" s="3" t="s">
        <v>1003</v>
      </c>
      <c r="V516" s="3" t="s">
        <v>76</v>
      </c>
      <c r="W516" s="3" t="s">
        <v>33</v>
      </c>
      <c r="X516" s="3" t="s">
        <v>78</v>
      </c>
      <c r="Y516" s="3" t="s">
        <v>35</v>
      </c>
      <c r="Z516" s="54">
        <v>45086</v>
      </c>
      <c r="AA516" s="54">
        <v>45747</v>
      </c>
      <c r="AB516" s="3" t="s">
        <v>36</v>
      </c>
      <c r="AC516" s="53">
        <v>4500000</v>
      </c>
      <c r="AD516" s="3" t="s">
        <v>77</v>
      </c>
      <c r="AE516" s="3" t="s">
        <v>37</v>
      </c>
    </row>
    <row r="517" spans="1:31" x14ac:dyDescent="0.3">
      <c r="A517" s="3" t="s">
        <v>1163</v>
      </c>
      <c r="B517" s="3" t="s">
        <v>1164</v>
      </c>
      <c r="C517" s="3" t="s">
        <v>1856</v>
      </c>
      <c r="D517" s="53">
        <v>4700000</v>
      </c>
      <c r="E517" s="53">
        <v>4700000</v>
      </c>
      <c r="F517" s="53">
        <v>0</v>
      </c>
      <c r="G517" s="53">
        <v>0</v>
      </c>
      <c r="H517" s="53">
        <v>0</v>
      </c>
      <c r="I517" s="53">
        <v>4699819.3499999996</v>
      </c>
      <c r="J517" s="53">
        <v>99.996156382978711</v>
      </c>
      <c r="K517" s="53">
        <v>0</v>
      </c>
      <c r="L517" s="53">
        <v>0</v>
      </c>
      <c r="M517" s="53">
        <v>4699819.3499999996</v>
      </c>
      <c r="N517" s="53">
        <v>0</v>
      </c>
      <c r="O517" s="53">
        <v>4699819.3499999996</v>
      </c>
      <c r="P517" s="53">
        <v>0</v>
      </c>
      <c r="Q517" s="53">
        <v>-22291.3</v>
      </c>
      <c r="R517" s="53">
        <v>0</v>
      </c>
      <c r="S517" s="3" t="s">
        <v>1001</v>
      </c>
      <c r="T517" s="3" t="s">
        <v>1002</v>
      </c>
      <c r="U517" s="3" t="s">
        <v>1003</v>
      </c>
      <c r="V517" s="3" t="s">
        <v>76</v>
      </c>
      <c r="W517" s="3" t="s">
        <v>33</v>
      </c>
      <c r="X517" s="3" t="s">
        <v>78</v>
      </c>
      <c r="Y517" s="3" t="s">
        <v>35</v>
      </c>
      <c r="Z517" s="54">
        <v>45085</v>
      </c>
      <c r="AA517" s="54">
        <v>45747</v>
      </c>
      <c r="AB517" s="3" t="s">
        <v>36</v>
      </c>
      <c r="AC517" s="53">
        <v>4700000</v>
      </c>
      <c r="AD517" s="3" t="s">
        <v>77</v>
      </c>
      <c r="AE517" s="3" t="s">
        <v>37</v>
      </c>
    </row>
    <row r="518" spans="1:31" x14ac:dyDescent="0.3">
      <c r="A518" s="3" t="s">
        <v>999</v>
      </c>
      <c r="B518" s="3" t="s">
        <v>1000</v>
      </c>
      <c r="C518" s="3" t="s">
        <v>1859</v>
      </c>
      <c r="D518" s="53">
        <v>18800000</v>
      </c>
      <c r="E518" s="53">
        <v>18800000</v>
      </c>
      <c r="F518" s="53">
        <v>0</v>
      </c>
      <c r="G518" s="53">
        <v>0</v>
      </c>
      <c r="H518" s="53">
        <v>0</v>
      </c>
      <c r="I518" s="53">
        <v>10027292.82</v>
      </c>
      <c r="J518" s="53">
        <v>53.336663936170211</v>
      </c>
      <c r="K518" s="53">
        <v>0</v>
      </c>
      <c r="L518" s="53">
        <v>0</v>
      </c>
      <c r="M518" s="53">
        <v>10027292.82</v>
      </c>
      <c r="N518" s="53">
        <v>0</v>
      </c>
      <c r="O518" s="53">
        <v>10027292.82</v>
      </c>
      <c r="P518" s="53">
        <v>0</v>
      </c>
      <c r="Q518" s="53">
        <v>0</v>
      </c>
      <c r="R518" s="53">
        <v>0</v>
      </c>
      <c r="S518" s="3" t="s">
        <v>1001</v>
      </c>
      <c r="T518" s="3" t="s">
        <v>1002</v>
      </c>
      <c r="U518" s="3" t="s">
        <v>1003</v>
      </c>
      <c r="V518" s="3" t="s">
        <v>162</v>
      </c>
      <c r="W518" s="3" t="s">
        <v>33</v>
      </c>
      <c r="X518" s="3" t="s">
        <v>164</v>
      </c>
      <c r="Y518" s="3" t="s">
        <v>317</v>
      </c>
      <c r="Z518" s="54">
        <v>45085</v>
      </c>
      <c r="AA518" s="54">
        <v>45657</v>
      </c>
      <c r="AB518" s="3" t="s">
        <v>36</v>
      </c>
      <c r="AC518" s="53">
        <v>18800000</v>
      </c>
      <c r="AD518" s="3" t="s">
        <v>163</v>
      </c>
      <c r="AE518" s="3" t="s">
        <v>37</v>
      </c>
    </row>
    <row r="519" spans="1:31" x14ac:dyDescent="0.3">
      <c r="A519" s="3" t="s">
        <v>1157</v>
      </c>
      <c r="B519" s="3" t="s">
        <v>1158</v>
      </c>
      <c r="C519" s="3" t="s">
        <v>1855</v>
      </c>
      <c r="D519" s="53">
        <v>2500000</v>
      </c>
      <c r="E519" s="53">
        <v>2500000</v>
      </c>
      <c r="F519" s="53">
        <v>53400.24</v>
      </c>
      <c r="G519" s="53">
        <v>0</v>
      </c>
      <c r="H519" s="53">
        <v>0</v>
      </c>
      <c r="I519" s="53">
        <v>2348968.9900000002</v>
      </c>
      <c r="J519" s="53">
        <v>93.958759600000008</v>
      </c>
      <c r="K519" s="53">
        <v>0</v>
      </c>
      <c r="L519" s="53">
        <v>0</v>
      </c>
      <c r="M519" s="53">
        <v>2348968.9900000002</v>
      </c>
      <c r="N519" s="53">
        <v>0</v>
      </c>
      <c r="O519" s="53">
        <v>2402369.23</v>
      </c>
      <c r="P519" s="53">
        <v>0</v>
      </c>
      <c r="Q519" s="53">
        <v>0</v>
      </c>
      <c r="R519" s="53">
        <v>0</v>
      </c>
      <c r="S519" s="3" t="s">
        <v>286</v>
      </c>
      <c r="T519" s="3" t="s">
        <v>1002</v>
      </c>
      <c r="U519" s="3" t="s">
        <v>1003</v>
      </c>
      <c r="V519" s="3" t="s">
        <v>57</v>
      </c>
      <c r="W519" s="3" t="s">
        <v>33</v>
      </c>
      <c r="X519" s="3" t="s">
        <v>59</v>
      </c>
      <c r="Y519" s="3" t="s">
        <v>35</v>
      </c>
      <c r="Z519" s="54">
        <v>45085</v>
      </c>
      <c r="AA519" s="54">
        <v>45747</v>
      </c>
      <c r="AB519" s="3" t="s">
        <v>36</v>
      </c>
      <c r="AC519" s="53">
        <v>2500000</v>
      </c>
      <c r="AD519" s="3" t="s">
        <v>58</v>
      </c>
      <c r="AE519" s="3" t="s">
        <v>45</v>
      </c>
    </row>
    <row r="520" spans="1:31" x14ac:dyDescent="0.3">
      <c r="A520" s="3" t="s">
        <v>1014</v>
      </c>
      <c r="B520" s="3" t="s">
        <v>1015</v>
      </c>
      <c r="C520" s="3" t="s">
        <v>1856</v>
      </c>
      <c r="D520" s="53">
        <v>4500000</v>
      </c>
      <c r="E520" s="53">
        <v>4500000</v>
      </c>
      <c r="F520" s="53">
        <v>0</v>
      </c>
      <c r="G520" s="53">
        <v>0</v>
      </c>
      <c r="H520" s="53">
        <v>0</v>
      </c>
      <c r="I520" s="53">
        <v>3694081.57</v>
      </c>
      <c r="J520" s="53">
        <v>82.090701555555555</v>
      </c>
      <c r="K520" s="53">
        <v>0</v>
      </c>
      <c r="L520" s="53">
        <v>0</v>
      </c>
      <c r="M520" s="53">
        <v>3694081.57</v>
      </c>
      <c r="N520" s="53">
        <v>0</v>
      </c>
      <c r="O520" s="53">
        <v>3694081.57</v>
      </c>
      <c r="P520" s="53">
        <v>0</v>
      </c>
      <c r="Q520" s="53">
        <v>0</v>
      </c>
      <c r="R520" s="53">
        <v>0</v>
      </c>
      <c r="S520" s="3" t="s">
        <v>1001</v>
      </c>
      <c r="T520" s="3" t="s">
        <v>1002</v>
      </c>
      <c r="U520" s="3" t="s">
        <v>1003</v>
      </c>
      <c r="V520" s="3" t="s">
        <v>76</v>
      </c>
      <c r="W520" s="3" t="s">
        <v>33</v>
      </c>
      <c r="X520" s="3" t="s">
        <v>78</v>
      </c>
      <c r="Y520" s="3" t="s">
        <v>44</v>
      </c>
      <c r="Z520" s="54">
        <v>45086</v>
      </c>
      <c r="AA520" s="54">
        <v>45382</v>
      </c>
      <c r="AB520" s="3" t="s">
        <v>36</v>
      </c>
      <c r="AC520" s="53">
        <v>4500000</v>
      </c>
      <c r="AD520" s="3" t="s">
        <v>77</v>
      </c>
      <c r="AE520" s="3" t="s">
        <v>37</v>
      </c>
    </row>
    <row r="521" spans="1:31" x14ac:dyDescent="0.3">
      <c r="A521" s="3" t="s">
        <v>1137</v>
      </c>
      <c r="B521" s="3" t="s">
        <v>1138</v>
      </c>
      <c r="C521" s="3" t="s">
        <v>1859</v>
      </c>
      <c r="D521" s="53">
        <v>1050000</v>
      </c>
      <c r="E521" s="53">
        <v>1050000</v>
      </c>
      <c r="F521" s="53">
        <v>0</v>
      </c>
      <c r="G521" s="53">
        <v>0</v>
      </c>
      <c r="H521" s="53">
        <v>0</v>
      </c>
      <c r="I521" s="53">
        <v>769674.82</v>
      </c>
      <c r="J521" s="53">
        <v>73.302363809523811</v>
      </c>
      <c r="K521" s="53">
        <v>0</v>
      </c>
      <c r="L521" s="53">
        <v>0</v>
      </c>
      <c r="M521" s="53">
        <v>769674.82</v>
      </c>
      <c r="N521" s="53">
        <v>0</v>
      </c>
      <c r="O521" s="53">
        <v>769674.82</v>
      </c>
      <c r="P521" s="53">
        <v>0</v>
      </c>
      <c r="Q521" s="53">
        <v>0</v>
      </c>
      <c r="R521" s="53">
        <v>0</v>
      </c>
      <c r="S521" s="3" t="s">
        <v>1001</v>
      </c>
      <c r="T521" s="3" t="s">
        <v>1002</v>
      </c>
      <c r="U521" s="3" t="s">
        <v>1003</v>
      </c>
      <c r="V521" s="3" t="s">
        <v>162</v>
      </c>
      <c r="W521" s="3" t="s">
        <v>33</v>
      </c>
      <c r="X521" s="3" t="s">
        <v>164</v>
      </c>
      <c r="Y521" s="3" t="s">
        <v>35</v>
      </c>
      <c r="Z521" s="54">
        <v>45090</v>
      </c>
      <c r="AA521" s="54">
        <v>45382</v>
      </c>
      <c r="AB521" s="3" t="s">
        <v>36</v>
      </c>
      <c r="AC521" s="53">
        <v>1050000</v>
      </c>
      <c r="AD521" s="3" t="s">
        <v>163</v>
      </c>
      <c r="AE521" s="3" t="s">
        <v>37</v>
      </c>
    </row>
    <row r="522" spans="1:31" x14ac:dyDescent="0.3">
      <c r="A522" s="3" t="s">
        <v>1064</v>
      </c>
      <c r="B522" s="3" t="s">
        <v>1065</v>
      </c>
      <c r="C522" s="3" t="s">
        <v>1859</v>
      </c>
      <c r="D522" s="53">
        <v>2050000</v>
      </c>
      <c r="E522" s="53">
        <v>2050000</v>
      </c>
      <c r="F522" s="53">
        <v>0</v>
      </c>
      <c r="G522" s="53">
        <v>0</v>
      </c>
      <c r="H522" s="53">
        <v>0</v>
      </c>
      <c r="I522" s="53">
        <v>1761128.28</v>
      </c>
      <c r="J522" s="53">
        <v>85.90869658536586</v>
      </c>
      <c r="K522" s="53">
        <v>0</v>
      </c>
      <c r="L522" s="53">
        <v>0</v>
      </c>
      <c r="M522" s="53">
        <v>1761128.28</v>
      </c>
      <c r="N522" s="53">
        <v>0</v>
      </c>
      <c r="O522" s="53">
        <v>1761128.28</v>
      </c>
      <c r="P522" s="53">
        <v>0</v>
      </c>
      <c r="Q522" s="53">
        <v>0</v>
      </c>
      <c r="R522" s="53">
        <v>0</v>
      </c>
      <c r="S522" s="3" t="s">
        <v>1001</v>
      </c>
      <c r="T522" s="3" t="s">
        <v>1002</v>
      </c>
      <c r="U522" s="3" t="s">
        <v>1003</v>
      </c>
      <c r="V522" s="3" t="s">
        <v>162</v>
      </c>
      <c r="W522" s="3" t="s">
        <v>33</v>
      </c>
      <c r="X522" s="3" t="s">
        <v>164</v>
      </c>
      <c r="Y522" s="3" t="s">
        <v>35</v>
      </c>
      <c r="Z522" s="54">
        <v>45090</v>
      </c>
      <c r="AA522" s="54">
        <v>45382</v>
      </c>
      <c r="AB522" s="3" t="s">
        <v>36</v>
      </c>
      <c r="AC522" s="53">
        <v>2050000</v>
      </c>
      <c r="AD522" s="3" t="s">
        <v>163</v>
      </c>
      <c r="AE522" s="3" t="s">
        <v>37</v>
      </c>
    </row>
    <row r="523" spans="1:31" x14ac:dyDescent="0.3">
      <c r="A523" s="3" t="s">
        <v>1135</v>
      </c>
      <c r="B523" s="3" t="s">
        <v>1136</v>
      </c>
      <c r="C523" s="3" t="s">
        <v>1859</v>
      </c>
      <c r="D523" s="53">
        <v>850000</v>
      </c>
      <c r="E523" s="53">
        <v>850000</v>
      </c>
      <c r="F523" s="53">
        <v>0</v>
      </c>
      <c r="G523" s="53">
        <v>0</v>
      </c>
      <c r="H523" s="53">
        <v>0</v>
      </c>
      <c r="I523" s="53">
        <v>732000.01</v>
      </c>
      <c r="J523" s="53">
        <v>86.117648235294112</v>
      </c>
      <c r="K523" s="53">
        <v>0</v>
      </c>
      <c r="L523" s="53">
        <v>0</v>
      </c>
      <c r="M523" s="53">
        <v>732000.01</v>
      </c>
      <c r="N523" s="53">
        <v>0</v>
      </c>
      <c r="O523" s="53">
        <v>732000.01</v>
      </c>
      <c r="P523" s="53">
        <v>0</v>
      </c>
      <c r="Q523" s="53">
        <v>0</v>
      </c>
      <c r="R523" s="53">
        <v>0</v>
      </c>
      <c r="S523" s="3" t="s">
        <v>1001</v>
      </c>
      <c r="T523" s="3" t="s">
        <v>1002</v>
      </c>
      <c r="U523" s="3" t="s">
        <v>1003</v>
      </c>
      <c r="V523" s="3" t="s">
        <v>162</v>
      </c>
      <c r="W523" s="3" t="s">
        <v>33</v>
      </c>
      <c r="X523" s="3" t="s">
        <v>164</v>
      </c>
      <c r="Y523" s="3" t="s">
        <v>35</v>
      </c>
      <c r="Z523" s="54">
        <v>45090</v>
      </c>
      <c r="AA523" s="54">
        <v>45291</v>
      </c>
      <c r="AB523" s="3" t="s">
        <v>36</v>
      </c>
      <c r="AC523" s="53">
        <v>850000</v>
      </c>
      <c r="AD523" s="3" t="s">
        <v>163</v>
      </c>
      <c r="AE523" s="3" t="s">
        <v>37</v>
      </c>
    </row>
    <row r="524" spans="1:31" x14ac:dyDescent="0.3">
      <c r="A524" s="3" t="s">
        <v>1147</v>
      </c>
      <c r="B524" s="3" t="s">
        <v>1148</v>
      </c>
      <c r="C524" s="3" t="s">
        <v>1859</v>
      </c>
      <c r="D524" s="53">
        <v>1770000</v>
      </c>
      <c r="E524" s="53">
        <v>1770000</v>
      </c>
      <c r="F524" s="53">
        <v>0</v>
      </c>
      <c r="G524" s="53">
        <v>0</v>
      </c>
      <c r="H524" s="53">
        <v>0</v>
      </c>
      <c r="I524" s="53">
        <v>1077436.75</v>
      </c>
      <c r="J524" s="53">
        <v>60.872132768361581</v>
      </c>
      <c r="K524" s="53">
        <v>0</v>
      </c>
      <c r="L524" s="53">
        <v>0</v>
      </c>
      <c r="M524" s="53">
        <v>1077436.75</v>
      </c>
      <c r="N524" s="53">
        <v>0</v>
      </c>
      <c r="O524" s="53">
        <v>1077436.75</v>
      </c>
      <c r="P524" s="53">
        <v>0</v>
      </c>
      <c r="Q524" s="53">
        <v>0</v>
      </c>
      <c r="R524" s="53">
        <v>0</v>
      </c>
      <c r="S524" s="3" t="s">
        <v>1001</v>
      </c>
      <c r="T524" s="3" t="s">
        <v>1002</v>
      </c>
      <c r="U524" s="3" t="s">
        <v>1003</v>
      </c>
      <c r="V524" s="3" t="s">
        <v>162</v>
      </c>
      <c r="W524" s="3" t="s">
        <v>33</v>
      </c>
      <c r="X524" s="3" t="s">
        <v>164</v>
      </c>
      <c r="Y524" s="3" t="s">
        <v>35</v>
      </c>
      <c r="Z524" s="54">
        <v>45090</v>
      </c>
      <c r="AA524" s="54">
        <v>45382</v>
      </c>
      <c r="AB524" s="3" t="s">
        <v>36</v>
      </c>
      <c r="AC524" s="53">
        <v>1770000</v>
      </c>
      <c r="AD524" s="3" t="s">
        <v>163</v>
      </c>
      <c r="AE524" s="3" t="s">
        <v>37</v>
      </c>
    </row>
    <row r="525" spans="1:31" x14ac:dyDescent="0.3">
      <c r="A525" s="3" t="s">
        <v>1121</v>
      </c>
      <c r="B525" s="3" t="s">
        <v>1122</v>
      </c>
      <c r="C525" s="3" t="s">
        <v>1858</v>
      </c>
      <c r="D525" s="53">
        <v>4500000</v>
      </c>
      <c r="E525" s="53">
        <v>4500000</v>
      </c>
      <c r="F525" s="53">
        <v>0</v>
      </c>
      <c r="G525" s="53">
        <v>0</v>
      </c>
      <c r="H525" s="53">
        <v>0</v>
      </c>
      <c r="I525" s="53">
        <v>4485096</v>
      </c>
      <c r="J525" s="53">
        <v>99.668800000000005</v>
      </c>
      <c r="K525" s="53">
        <v>0</v>
      </c>
      <c r="L525" s="53">
        <v>0</v>
      </c>
      <c r="M525" s="53">
        <v>4485096</v>
      </c>
      <c r="N525" s="53">
        <v>0</v>
      </c>
      <c r="O525" s="53">
        <v>4485096</v>
      </c>
      <c r="P525" s="53">
        <v>0</v>
      </c>
      <c r="Q525" s="53">
        <v>-19140</v>
      </c>
      <c r="R525" s="53">
        <v>0</v>
      </c>
      <c r="S525" s="3" t="s">
        <v>1001</v>
      </c>
      <c r="T525" s="3" t="s">
        <v>1002</v>
      </c>
      <c r="U525" s="3" t="s">
        <v>1003</v>
      </c>
      <c r="V525" s="3" t="s">
        <v>1002</v>
      </c>
      <c r="W525" s="3" t="s">
        <v>33</v>
      </c>
      <c r="X525" s="3" t="s">
        <v>1084</v>
      </c>
      <c r="Y525" s="3" t="s">
        <v>35</v>
      </c>
      <c r="Z525" s="54">
        <v>45091</v>
      </c>
      <c r="AA525" s="54">
        <v>45657</v>
      </c>
      <c r="AB525" s="3" t="s">
        <v>36</v>
      </c>
      <c r="AC525" s="53">
        <v>4500000</v>
      </c>
      <c r="AD525" s="3" t="s">
        <v>1003</v>
      </c>
      <c r="AE525" s="3" t="s">
        <v>37</v>
      </c>
    </row>
    <row r="526" spans="1:31" x14ac:dyDescent="0.3">
      <c r="A526" s="3" t="s">
        <v>1159</v>
      </c>
      <c r="B526" s="3" t="s">
        <v>1160</v>
      </c>
      <c r="C526" s="3" t="s">
        <v>1856</v>
      </c>
      <c r="D526" s="53">
        <v>2600000</v>
      </c>
      <c r="E526" s="53">
        <v>2600000</v>
      </c>
      <c r="F526" s="53">
        <v>0</v>
      </c>
      <c r="G526" s="53">
        <v>0</v>
      </c>
      <c r="H526" s="53">
        <v>0</v>
      </c>
      <c r="I526" s="53">
        <v>2563997.59</v>
      </c>
      <c r="J526" s="53">
        <v>98.615291923076924</v>
      </c>
      <c r="K526" s="53">
        <v>0</v>
      </c>
      <c r="L526" s="53">
        <v>0</v>
      </c>
      <c r="M526" s="53">
        <v>2563997.59</v>
      </c>
      <c r="N526" s="53">
        <v>0</v>
      </c>
      <c r="O526" s="53">
        <v>2563997.59</v>
      </c>
      <c r="P526" s="53">
        <v>0</v>
      </c>
      <c r="Q526" s="53">
        <v>0</v>
      </c>
      <c r="R526" s="53">
        <v>0</v>
      </c>
      <c r="S526" s="3" t="s">
        <v>1001</v>
      </c>
      <c r="T526" s="3" t="s">
        <v>1002</v>
      </c>
      <c r="U526" s="3" t="s">
        <v>1003</v>
      </c>
      <c r="V526" s="3" t="s">
        <v>76</v>
      </c>
      <c r="W526" s="3" t="s">
        <v>33</v>
      </c>
      <c r="X526" s="3" t="s">
        <v>78</v>
      </c>
      <c r="Y526" s="3" t="s">
        <v>35</v>
      </c>
      <c r="Z526" s="54">
        <v>45092</v>
      </c>
      <c r="AA526" s="54">
        <v>45473</v>
      </c>
      <c r="AB526" s="3" t="s">
        <v>36</v>
      </c>
      <c r="AC526" s="53">
        <v>2600000</v>
      </c>
      <c r="AD526" s="3" t="s">
        <v>77</v>
      </c>
      <c r="AE526" s="3" t="s">
        <v>37</v>
      </c>
    </row>
    <row r="527" spans="1:31" x14ac:dyDescent="0.3">
      <c r="A527" s="3" t="s">
        <v>1161</v>
      </c>
      <c r="B527" s="3" t="s">
        <v>1162</v>
      </c>
      <c r="C527" s="3" t="s">
        <v>1856</v>
      </c>
      <c r="D527" s="53">
        <v>4300000</v>
      </c>
      <c r="E527" s="53">
        <v>4300000</v>
      </c>
      <c r="F527" s="53">
        <v>0</v>
      </c>
      <c r="G527" s="53">
        <v>0</v>
      </c>
      <c r="H527" s="53">
        <v>0</v>
      </c>
      <c r="I527" s="53">
        <v>4260054.04</v>
      </c>
      <c r="J527" s="53">
        <v>99.071024186046515</v>
      </c>
      <c r="K527" s="53">
        <v>0</v>
      </c>
      <c r="L527" s="53">
        <v>0</v>
      </c>
      <c r="M527" s="53">
        <v>4260054.04</v>
      </c>
      <c r="N527" s="53">
        <v>0</v>
      </c>
      <c r="O527" s="53">
        <v>4260054.04</v>
      </c>
      <c r="P527" s="53">
        <v>0</v>
      </c>
      <c r="Q527" s="53">
        <v>0</v>
      </c>
      <c r="R527" s="53">
        <v>0</v>
      </c>
      <c r="S527" s="3" t="s">
        <v>1001</v>
      </c>
      <c r="T527" s="3" t="s">
        <v>1002</v>
      </c>
      <c r="U527" s="3" t="s">
        <v>1003</v>
      </c>
      <c r="V527" s="3" t="s">
        <v>76</v>
      </c>
      <c r="W527" s="3" t="s">
        <v>33</v>
      </c>
      <c r="X527" s="3" t="s">
        <v>78</v>
      </c>
      <c r="Y527" s="3" t="s">
        <v>35</v>
      </c>
      <c r="Z527" s="54">
        <v>45092</v>
      </c>
      <c r="AA527" s="54">
        <v>45473</v>
      </c>
      <c r="AB527" s="3" t="s">
        <v>36</v>
      </c>
      <c r="AC527" s="53">
        <v>4300000</v>
      </c>
      <c r="AD527" s="3" t="s">
        <v>77</v>
      </c>
      <c r="AE527" s="3" t="s">
        <v>37</v>
      </c>
    </row>
    <row r="528" spans="1:31" x14ac:dyDescent="0.3">
      <c r="A528" s="3" t="s">
        <v>1165</v>
      </c>
      <c r="B528" s="3" t="s">
        <v>1166</v>
      </c>
      <c r="C528" s="3" t="s">
        <v>1856</v>
      </c>
      <c r="D528" s="53">
        <v>2400000</v>
      </c>
      <c r="E528" s="53">
        <v>2400000</v>
      </c>
      <c r="F528" s="53">
        <v>0</v>
      </c>
      <c r="G528" s="53">
        <v>0</v>
      </c>
      <c r="H528" s="53">
        <v>0</v>
      </c>
      <c r="I528" s="53">
        <v>1997030.96</v>
      </c>
      <c r="J528" s="53">
        <v>83.209623333333326</v>
      </c>
      <c r="K528" s="53">
        <v>0</v>
      </c>
      <c r="L528" s="53">
        <v>0</v>
      </c>
      <c r="M528" s="53">
        <v>1997030.96</v>
      </c>
      <c r="N528" s="53">
        <v>0</v>
      </c>
      <c r="O528" s="53">
        <v>1997030.96</v>
      </c>
      <c r="P528" s="53">
        <v>0</v>
      </c>
      <c r="Q528" s="53">
        <v>0</v>
      </c>
      <c r="R528" s="53">
        <v>0</v>
      </c>
      <c r="S528" s="3" t="s">
        <v>1001</v>
      </c>
      <c r="T528" s="3" t="s">
        <v>1002</v>
      </c>
      <c r="U528" s="3" t="s">
        <v>1003</v>
      </c>
      <c r="V528" s="3" t="s">
        <v>76</v>
      </c>
      <c r="W528" s="3" t="s">
        <v>33</v>
      </c>
      <c r="X528" s="3" t="s">
        <v>78</v>
      </c>
      <c r="Y528" s="3" t="s">
        <v>35</v>
      </c>
      <c r="Z528" s="54">
        <v>45092</v>
      </c>
      <c r="AA528" s="54">
        <v>45473</v>
      </c>
      <c r="AB528" s="3" t="s">
        <v>36</v>
      </c>
      <c r="AC528" s="53">
        <v>2400000</v>
      </c>
      <c r="AD528" s="3" t="s">
        <v>77</v>
      </c>
      <c r="AE528" s="3" t="s">
        <v>37</v>
      </c>
    </row>
    <row r="529" spans="1:31" x14ac:dyDescent="0.3">
      <c r="A529" s="3" t="s">
        <v>1167</v>
      </c>
      <c r="B529" s="3" t="s">
        <v>1168</v>
      </c>
      <c r="C529" s="3" t="s">
        <v>1856</v>
      </c>
      <c r="D529" s="53">
        <v>2600000</v>
      </c>
      <c r="E529" s="53">
        <v>2600000</v>
      </c>
      <c r="F529" s="53">
        <v>0</v>
      </c>
      <c r="G529" s="53">
        <v>0</v>
      </c>
      <c r="H529" s="53">
        <v>0</v>
      </c>
      <c r="I529" s="53">
        <v>2585346.12</v>
      </c>
      <c r="J529" s="53">
        <v>99.436389230769237</v>
      </c>
      <c r="K529" s="53">
        <v>0</v>
      </c>
      <c r="L529" s="53">
        <v>0</v>
      </c>
      <c r="M529" s="53">
        <v>2585346.12</v>
      </c>
      <c r="N529" s="53">
        <v>0</v>
      </c>
      <c r="O529" s="53">
        <v>2585346.12</v>
      </c>
      <c r="P529" s="53">
        <v>0</v>
      </c>
      <c r="Q529" s="53">
        <v>0</v>
      </c>
      <c r="R529" s="53">
        <v>0</v>
      </c>
      <c r="S529" s="3" t="s">
        <v>1001</v>
      </c>
      <c r="T529" s="3" t="s">
        <v>1002</v>
      </c>
      <c r="U529" s="3" t="s">
        <v>1003</v>
      </c>
      <c r="V529" s="3" t="s">
        <v>76</v>
      </c>
      <c r="W529" s="3" t="s">
        <v>33</v>
      </c>
      <c r="X529" s="3" t="s">
        <v>78</v>
      </c>
      <c r="Y529" s="3" t="s">
        <v>35</v>
      </c>
      <c r="Z529" s="54">
        <v>45092</v>
      </c>
      <c r="AA529" s="54">
        <v>45473</v>
      </c>
      <c r="AB529" s="3" t="s">
        <v>36</v>
      </c>
      <c r="AC529" s="53">
        <v>2600000</v>
      </c>
      <c r="AD529" s="3" t="s">
        <v>77</v>
      </c>
      <c r="AE529" s="3" t="s">
        <v>37</v>
      </c>
    </row>
    <row r="530" spans="1:31" x14ac:dyDescent="0.3">
      <c r="A530" s="3" t="s">
        <v>1169</v>
      </c>
      <c r="B530" s="3" t="s">
        <v>1170</v>
      </c>
      <c r="C530" s="3" t="s">
        <v>1856</v>
      </c>
      <c r="D530" s="53">
        <v>2200000</v>
      </c>
      <c r="E530" s="53">
        <v>2200000</v>
      </c>
      <c r="F530" s="53">
        <v>0</v>
      </c>
      <c r="G530" s="53">
        <v>0</v>
      </c>
      <c r="H530" s="53">
        <v>0</v>
      </c>
      <c r="I530" s="53">
        <v>2036593.68</v>
      </c>
      <c r="J530" s="53">
        <v>92.57244</v>
      </c>
      <c r="K530" s="53">
        <v>0</v>
      </c>
      <c r="L530" s="53">
        <v>0</v>
      </c>
      <c r="M530" s="53">
        <v>2036593.68</v>
      </c>
      <c r="N530" s="53">
        <v>0</v>
      </c>
      <c r="O530" s="53">
        <v>2036593.68</v>
      </c>
      <c r="P530" s="53">
        <v>0</v>
      </c>
      <c r="Q530" s="53">
        <v>0</v>
      </c>
      <c r="R530" s="53">
        <v>0</v>
      </c>
      <c r="S530" s="3" t="s">
        <v>1001</v>
      </c>
      <c r="T530" s="3" t="s">
        <v>1002</v>
      </c>
      <c r="U530" s="3" t="s">
        <v>1003</v>
      </c>
      <c r="V530" s="3" t="s">
        <v>76</v>
      </c>
      <c r="W530" s="3" t="s">
        <v>33</v>
      </c>
      <c r="X530" s="3" t="s">
        <v>78</v>
      </c>
      <c r="Y530" s="3" t="s">
        <v>35</v>
      </c>
      <c r="Z530" s="54">
        <v>45092</v>
      </c>
      <c r="AA530" s="54">
        <v>45473</v>
      </c>
      <c r="AB530" s="3" t="s">
        <v>36</v>
      </c>
      <c r="AC530" s="53">
        <v>2200000</v>
      </c>
      <c r="AD530" s="3" t="s">
        <v>77</v>
      </c>
      <c r="AE530" s="3" t="s">
        <v>37</v>
      </c>
    </row>
    <row r="531" spans="1:31" x14ac:dyDescent="0.3">
      <c r="A531" s="3" t="s">
        <v>1048</v>
      </c>
      <c r="B531" s="3" t="s">
        <v>1049</v>
      </c>
      <c r="C531" s="3" t="s">
        <v>1857</v>
      </c>
      <c r="D531" s="53">
        <v>372980000</v>
      </c>
      <c r="E531" s="53">
        <v>372980000</v>
      </c>
      <c r="F531" s="53">
        <v>0</v>
      </c>
      <c r="G531" s="53">
        <v>0</v>
      </c>
      <c r="H531" s="53">
        <v>0</v>
      </c>
      <c r="I531" s="53">
        <v>372973229.82999998</v>
      </c>
      <c r="J531" s="53">
        <v>99.998184843691348</v>
      </c>
      <c r="K531" s="53">
        <v>0</v>
      </c>
      <c r="L531" s="53">
        <v>0</v>
      </c>
      <c r="M531" s="53">
        <v>372973229.82999998</v>
      </c>
      <c r="N531" s="53">
        <v>0</v>
      </c>
      <c r="O531" s="53">
        <v>372973229.82999998</v>
      </c>
      <c r="P531" s="53">
        <v>0</v>
      </c>
      <c r="Q531" s="53">
        <v>0</v>
      </c>
      <c r="R531" s="53">
        <v>0</v>
      </c>
      <c r="S531" s="3" t="s">
        <v>1001</v>
      </c>
      <c r="T531" s="3" t="s">
        <v>1002</v>
      </c>
      <c r="U531" s="3" t="s">
        <v>1003</v>
      </c>
      <c r="V531" s="3" t="s">
        <v>29</v>
      </c>
      <c r="W531" s="3" t="s">
        <v>33</v>
      </c>
      <c r="X531" s="3" t="s">
        <v>102</v>
      </c>
      <c r="Y531" s="3" t="s">
        <v>989</v>
      </c>
      <c r="Z531" s="54">
        <v>45093</v>
      </c>
      <c r="AA531" s="54">
        <v>45473</v>
      </c>
      <c r="AB531" s="3" t="s">
        <v>36</v>
      </c>
      <c r="AC531" s="53">
        <v>372890000</v>
      </c>
      <c r="AD531" s="3" t="s">
        <v>29</v>
      </c>
      <c r="AE531" s="3" t="s">
        <v>37</v>
      </c>
    </row>
    <row r="532" spans="1:31" x14ac:dyDescent="0.3">
      <c r="A532" s="3" t="s">
        <v>1111</v>
      </c>
      <c r="B532" s="3" t="s">
        <v>1112</v>
      </c>
      <c r="C532" s="3" t="s">
        <v>1856</v>
      </c>
      <c r="D532" s="53">
        <v>3500000</v>
      </c>
      <c r="E532" s="53">
        <v>3500000</v>
      </c>
      <c r="F532" s="53">
        <v>0</v>
      </c>
      <c r="G532" s="53">
        <v>0</v>
      </c>
      <c r="H532" s="53">
        <v>0</v>
      </c>
      <c r="I532" s="53">
        <v>3499260.25</v>
      </c>
      <c r="J532" s="53">
        <v>99.97886428571428</v>
      </c>
      <c r="K532" s="53">
        <v>0</v>
      </c>
      <c r="L532" s="53">
        <v>0</v>
      </c>
      <c r="M532" s="53">
        <v>3499260.25</v>
      </c>
      <c r="N532" s="53">
        <v>0</v>
      </c>
      <c r="O532" s="53">
        <v>3499260.25</v>
      </c>
      <c r="P532" s="53">
        <v>0</v>
      </c>
      <c r="Q532" s="53">
        <v>0</v>
      </c>
      <c r="R532" s="53">
        <v>0</v>
      </c>
      <c r="S532" s="3" t="s">
        <v>1001</v>
      </c>
      <c r="T532" s="3" t="s">
        <v>1002</v>
      </c>
      <c r="U532" s="3" t="s">
        <v>1003</v>
      </c>
      <c r="V532" s="3" t="s">
        <v>76</v>
      </c>
      <c r="W532" s="3" t="s">
        <v>33</v>
      </c>
      <c r="X532" s="3" t="s">
        <v>78</v>
      </c>
      <c r="Y532" s="3" t="s">
        <v>35</v>
      </c>
      <c r="Z532" s="54">
        <v>45096</v>
      </c>
      <c r="AA532" s="54">
        <v>45747</v>
      </c>
      <c r="AB532" s="3" t="s">
        <v>36</v>
      </c>
      <c r="AC532" s="53">
        <v>3500000</v>
      </c>
      <c r="AD532" s="3" t="s">
        <v>77</v>
      </c>
      <c r="AE532" s="3" t="s">
        <v>37</v>
      </c>
    </row>
    <row r="533" spans="1:31" x14ac:dyDescent="0.3">
      <c r="A533" s="3" t="s">
        <v>1066</v>
      </c>
      <c r="B533" s="3" t="s">
        <v>1067</v>
      </c>
      <c r="C533" s="3" t="s">
        <v>1854</v>
      </c>
      <c r="D533" s="53">
        <v>800000</v>
      </c>
      <c r="E533" s="53">
        <v>800000</v>
      </c>
      <c r="F533" s="53">
        <v>0</v>
      </c>
      <c r="G533" s="53">
        <v>0</v>
      </c>
      <c r="H533" s="53">
        <v>0</v>
      </c>
      <c r="I533" s="53">
        <v>714552.58</v>
      </c>
      <c r="J533" s="53">
        <v>89.31907249999999</v>
      </c>
      <c r="K533" s="53">
        <v>0</v>
      </c>
      <c r="L533" s="53">
        <v>0</v>
      </c>
      <c r="M533" s="53">
        <v>714552.58</v>
      </c>
      <c r="N533" s="53">
        <v>0</v>
      </c>
      <c r="O533" s="53">
        <v>714552.58</v>
      </c>
      <c r="P533" s="53">
        <v>0</v>
      </c>
      <c r="Q533" s="53">
        <v>0</v>
      </c>
      <c r="R533" s="53">
        <v>0</v>
      </c>
      <c r="S533" s="3" t="s">
        <v>1001</v>
      </c>
      <c r="T533" s="3" t="s">
        <v>1002</v>
      </c>
      <c r="U533" s="3" t="s">
        <v>1003</v>
      </c>
      <c r="V533" s="3" t="s">
        <v>41</v>
      </c>
      <c r="W533" s="3" t="s">
        <v>33</v>
      </c>
      <c r="X533" s="3" t="s">
        <v>43</v>
      </c>
      <c r="Y533" s="3" t="s">
        <v>35</v>
      </c>
      <c r="Z533" s="54">
        <v>45100</v>
      </c>
      <c r="AA533" s="54">
        <v>45473</v>
      </c>
      <c r="AB533" s="3" t="s">
        <v>36</v>
      </c>
      <c r="AC533" s="53">
        <v>800000</v>
      </c>
      <c r="AD533" s="3" t="s">
        <v>42</v>
      </c>
      <c r="AE533" s="3" t="s">
        <v>37</v>
      </c>
    </row>
    <row r="534" spans="1:31" x14ac:dyDescent="0.3">
      <c r="A534" s="3" t="s">
        <v>1050</v>
      </c>
      <c r="B534" s="3" t="s">
        <v>1051</v>
      </c>
      <c r="C534" s="3" t="s">
        <v>1854</v>
      </c>
      <c r="D534" s="53">
        <v>900000</v>
      </c>
      <c r="E534" s="53">
        <v>900000</v>
      </c>
      <c r="F534" s="53">
        <v>0</v>
      </c>
      <c r="G534" s="53">
        <v>0</v>
      </c>
      <c r="H534" s="53">
        <v>0</v>
      </c>
      <c r="I534" s="53">
        <v>669053.78</v>
      </c>
      <c r="J534" s="53">
        <v>74.339308888888894</v>
      </c>
      <c r="K534" s="53">
        <v>0</v>
      </c>
      <c r="L534" s="53">
        <v>0</v>
      </c>
      <c r="M534" s="53">
        <v>669053.78</v>
      </c>
      <c r="N534" s="53">
        <v>0</v>
      </c>
      <c r="O534" s="53">
        <v>669053.78</v>
      </c>
      <c r="P534" s="53">
        <v>0</v>
      </c>
      <c r="Q534" s="53">
        <v>0</v>
      </c>
      <c r="R534" s="53">
        <v>0</v>
      </c>
      <c r="S534" s="3" t="s">
        <v>1001</v>
      </c>
      <c r="T534" s="3" t="s">
        <v>1002</v>
      </c>
      <c r="U534" s="3" t="s">
        <v>1003</v>
      </c>
      <c r="V534" s="3" t="s">
        <v>41</v>
      </c>
      <c r="W534" s="3" t="s">
        <v>33</v>
      </c>
      <c r="X534" s="3" t="s">
        <v>43</v>
      </c>
      <c r="Y534" s="3" t="s">
        <v>35</v>
      </c>
      <c r="Z534" s="54">
        <v>45100</v>
      </c>
      <c r="AA534" s="54">
        <v>45473</v>
      </c>
      <c r="AB534" s="3" t="s">
        <v>36</v>
      </c>
      <c r="AC534" s="53">
        <v>900000</v>
      </c>
      <c r="AD534" s="3" t="s">
        <v>42</v>
      </c>
      <c r="AE534" s="3" t="s">
        <v>37</v>
      </c>
    </row>
    <row r="535" spans="1:31" x14ac:dyDescent="0.3">
      <c r="A535" s="3" t="s">
        <v>1068</v>
      </c>
      <c r="B535" s="3" t="s">
        <v>1069</v>
      </c>
      <c r="C535" s="3" t="s">
        <v>1854</v>
      </c>
      <c r="D535" s="53">
        <v>2600000</v>
      </c>
      <c r="E535" s="53">
        <v>2600000</v>
      </c>
      <c r="F535" s="53">
        <v>0</v>
      </c>
      <c r="G535" s="53">
        <v>0</v>
      </c>
      <c r="H535" s="53">
        <v>0</v>
      </c>
      <c r="I535" s="53">
        <v>2598621.9</v>
      </c>
      <c r="J535" s="53">
        <v>99.946996153846143</v>
      </c>
      <c r="K535" s="53">
        <v>0</v>
      </c>
      <c r="L535" s="53">
        <v>0</v>
      </c>
      <c r="M535" s="53">
        <v>2598621.9</v>
      </c>
      <c r="N535" s="53">
        <v>0</v>
      </c>
      <c r="O535" s="53">
        <v>2598621.9</v>
      </c>
      <c r="P535" s="53">
        <v>0</v>
      </c>
      <c r="Q535" s="53">
        <v>0</v>
      </c>
      <c r="R535" s="53">
        <v>0</v>
      </c>
      <c r="S535" s="3" t="s">
        <v>1001</v>
      </c>
      <c r="T535" s="3" t="s">
        <v>1002</v>
      </c>
      <c r="U535" s="3" t="s">
        <v>1003</v>
      </c>
      <c r="V535" s="3" t="s">
        <v>41</v>
      </c>
      <c r="W535" s="3" t="s">
        <v>33</v>
      </c>
      <c r="X535" s="3" t="s">
        <v>43</v>
      </c>
      <c r="Y535" s="3" t="s">
        <v>35</v>
      </c>
      <c r="Z535" s="54">
        <v>45100</v>
      </c>
      <c r="AA535" s="54">
        <v>45565</v>
      </c>
      <c r="AB535" s="3" t="s">
        <v>36</v>
      </c>
      <c r="AC535" s="53">
        <v>2600000</v>
      </c>
      <c r="AD535" s="3" t="s">
        <v>42</v>
      </c>
      <c r="AE535" s="3" t="s">
        <v>37</v>
      </c>
    </row>
    <row r="536" spans="1:31" x14ac:dyDescent="0.3">
      <c r="A536" s="3" t="s">
        <v>1056</v>
      </c>
      <c r="B536" s="3" t="s">
        <v>1057</v>
      </c>
      <c r="C536" s="3" t="s">
        <v>1854</v>
      </c>
      <c r="D536" s="53">
        <v>1500000</v>
      </c>
      <c r="E536" s="53">
        <v>1500000</v>
      </c>
      <c r="F536" s="53">
        <v>0</v>
      </c>
      <c r="G536" s="53">
        <v>0</v>
      </c>
      <c r="H536" s="53">
        <v>0</v>
      </c>
      <c r="I536" s="53">
        <v>1322656.0900000001</v>
      </c>
      <c r="J536" s="53">
        <v>88.177072666666675</v>
      </c>
      <c r="K536" s="53">
        <v>0</v>
      </c>
      <c r="L536" s="53">
        <v>0</v>
      </c>
      <c r="M536" s="53">
        <v>1322656.0900000001</v>
      </c>
      <c r="N536" s="53">
        <v>0</v>
      </c>
      <c r="O536" s="53">
        <v>1322656.0900000001</v>
      </c>
      <c r="P536" s="53">
        <v>0</v>
      </c>
      <c r="Q536" s="53">
        <v>0</v>
      </c>
      <c r="R536" s="53">
        <v>0</v>
      </c>
      <c r="S536" s="3" t="s">
        <v>1001</v>
      </c>
      <c r="T536" s="3" t="s">
        <v>1002</v>
      </c>
      <c r="U536" s="3" t="s">
        <v>1003</v>
      </c>
      <c r="V536" s="3" t="s">
        <v>41</v>
      </c>
      <c r="W536" s="3" t="s">
        <v>33</v>
      </c>
      <c r="X536" s="3" t="s">
        <v>43</v>
      </c>
      <c r="Y536" s="3" t="s">
        <v>35</v>
      </c>
      <c r="Z536" s="54">
        <v>45100</v>
      </c>
      <c r="AA536" s="54">
        <v>45565</v>
      </c>
      <c r="AB536" s="3" t="s">
        <v>36</v>
      </c>
      <c r="AC536" s="53">
        <v>1500000</v>
      </c>
      <c r="AD536" s="3" t="s">
        <v>42</v>
      </c>
      <c r="AE536" s="3" t="s">
        <v>37</v>
      </c>
    </row>
    <row r="537" spans="1:31" x14ac:dyDescent="0.3">
      <c r="A537" s="3" t="s">
        <v>1058</v>
      </c>
      <c r="B537" s="3" t="s">
        <v>1059</v>
      </c>
      <c r="C537" s="3" t="s">
        <v>1854</v>
      </c>
      <c r="D537" s="53">
        <v>1500000</v>
      </c>
      <c r="E537" s="53">
        <v>1500000</v>
      </c>
      <c r="F537" s="53">
        <v>0</v>
      </c>
      <c r="G537" s="53">
        <v>0</v>
      </c>
      <c r="H537" s="53">
        <v>0</v>
      </c>
      <c r="I537" s="53">
        <v>1458822.75</v>
      </c>
      <c r="J537" s="53">
        <v>97.254850000000005</v>
      </c>
      <c r="K537" s="53">
        <v>0</v>
      </c>
      <c r="L537" s="53">
        <v>0</v>
      </c>
      <c r="M537" s="53">
        <v>1458822.75</v>
      </c>
      <c r="N537" s="53">
        <v>0</v>
      </c>
      <c r="O537" s="53">
        <v>1458822.75</v>
      </c>
      <c r="P537" s="53">
        <v>0</v>
      </c>
      <c r="Q537" s="53">
        <v>0</v>
      </c>
      <c r="R537" s="53">
        <v>0</v>
      </c>
      <c r="S537" s="3" t="s">
        <v>1001</v>
      </c>
      <c r="T537" s="3" t="s">
        <v>1002</v>
      </c>
      <c r="U537" s="3" t="s">
        <v>1003</v>
      </c>
      <c r="V537" s="3" t="s">
        <v>41</v>
      </c>
      <c r="W537" s="3" t="s">
        <v>33</v>
      </c>
      <c r="X537" s="3" t="s">
        <v>43</v>
      </c>
      <c r="Y537" s="3" t="s">
        <v>35</v>
      </c>
      <c r="Z537" s="54">
        <v>45100</v>
      </c>
      <c r="AA537" s="54">
        <v>45565</v>
      </c>
      <c r="AB537" s="3" t="s">
        <v>36</v>
      </c>
      <c r="AC537" s="53">
        <v>1500000</v>
      </c>
      <c r="AD537" s="3" t="s">
        <v>42</v>
      </c>
      <c r="AE537" s="3" t="s">
        <v>37</v>
      </c>
    </row>
    <row r="538" spans="1:31" x14ac:dyDescent="0.3">
      <c r="A538" s="3" t="s">
        <v>1060</v>
      </c>
      <c r="B538" s="3" t="s">
        <v>1061</v>
      </c>
      <c r="C538" s="3" t="s">
        <v>1854</v>
      </c>
      <c r="D538" s="53">
        <v>900000</v>
      </c>
      <c r="E538" s="53">
        <v>900000</v>
      </c>
      <c r="F538" s="53">
        <v>0</v>
      </c>
      <c r="G538" s="53">
        <v>0</v>
      </c>
      <c r="H538" s="53">
        <v>0</v>
      </c>
      <c r="I538" s="53">
        <v>707196.51</v>
      </c>
      <c r="J538" s="53">
        <v>78.577389999999994</v>
      </c>
      <c r="K538" s="53">
        <v>0</v>
      </c>
      <c r="L538" s="53">
        <v>0</v>
      </c>
      <c r="M538" s="53">
        <v>707196.51</v>
      </c>
      <c r="N538" s="53">
        <v>0</v>
      </c>
      <c r="O538" s="53">
        <v>707196.51</v>
      </c>
      <c r="P538" s="53">
        <v>0</v>
      </c>
      <c r="Q538" s="53">
        <v>0</v>
      </c>
      <c r="R538" s="53">
        <v>0</v>
      </c>
      <c r="S538" s="3" t="s">
        <v>1001</v>
      </c>
      <c r="T538" s="3" t="s">
        <v>1002</v>
      </c>
      <c r="U538" s="3" t="s">
        <v>1003</v>
      </c>
      <c r="V538" s="3" t="s">
        <v>41</v>
      </c>
      <c r="W538" s="3" t="s">
        <v>33</v>
      </c>
      <c r="X538" s="3" t="s">
        <v>43</v>
      </c>
      <c r="Y538" s="3" t="s">
        <v>35</v>
      </c>
      <c r="Z538" s="54">
        <v>45100</v>
      </c>
      <c r="AA538" s="54">
        <v>45473</v>
      </c>
      <c r="AB538" s="3" t="s">
        <v>36</v>
      </c>
      <c r="AC538" s="53">
        <v>900000</v>
      </c>
      <c r="AD538" s="3" t="s">
        <v>42</v>
      </c>
      <c r="AE538" s="3" t="s">
        <v>37</v>
      </c>
    </row>
    <row r="539" spans="1:31" x14ac:dyDescent="0.3">
      <c r="A539" s="3" t="s">
        <v>1004</v>
      </c>
      <c r="B539" s="3" t="s">
        <v>1005</v>
      </c>
      <c r="C539" s="3" t="s">
        <v>1858</v>
      </c>
      <c r="D539" s="53">
        <v>9860000</v>
      </c>
      <c r="E539" s="53">
        <v>9860000</v>
      </c>
      <c r="F539" s="53">
        <v>24574.29</v>
      </c>
      <c r="G539" s="53">
        <v>0</v>
      </c>
      <c r="H539" s="53">
        <v>0</v>
      </c>
      <c r="I539" s="53">
        <v>9645298.2599999998</v>
      </c>
      <c r="J539" s="53">
        <v>97.822497565922916</v>
      </c>
      <c r="K539" s="53">
        <v>0</v>
      </c>
      <c r="L539" s="53">
        <v>0</v>
      </c>
      <c r="M539" s="53">
        <v>9645298.2599999998</v>
      </c>
      <c r="N539" s="53">
        <v>0</v>
      </c>
      <c r="O539" s="53">
        <v>9669872.5500000007</v>
      </c>
      <c r="P539" s="53">
        <v>0</v>
      </c>
      <c r="Q539" s="53">
        <v>0</v>
      </c>
      <c r="R539" s="53">
        <v>0</v>
      </c>
      <c r="S539" s="3" t="s">
        <v>1001</v>
      </c>
      <c r="T539" s="3" t="s">
        <v>1002</v>
      </c>
      <c r="U539" s="3" t="s">
        <v>1003</v>
      </c>
      <c r="V539" s="3" t="s">
        <v>29</v>
      </c>
      <c r="W539" s="3" t="s">
        <v>33</v>
      </c>
      <c r="X539" s="3" t="s">
        <v>53</v>
      </c>
      <c r="Y539" s="3" t="s">
        <v>83</v>
      </c>
      <c r="Z539" s="54">
        <v>45097</v>
      </c>
      <c r="AA539" s="54">
        <v>45777</v>
      </c>
      <c r="AB539" s="3" t="s">
        <v>36</v>
      </c>
      <c r="AC539" s="53">
        <v>9860000</v>
      </c>
      <c r="AD539" s="3" t="s">
        <v>29</v>
      </c>
      <c r="AE539" s="3" t="s">
        <v>45</v>
      </c>
    </row>
    <row r="540" spans="1:31" x14ac:dyDescent="0.3">
      <c r="A540" s="3" t="s">
        <v>1010</v>
      </c>
      <c r="B540" s="3" t="s">
        <v>1011</v>
      </c>
      <c r="C540" s="3" t="s">
        <v>1859</v>
      </c>
      <c r="D540" s="53">
        <v>6000000</v>
      </c>
      <c r="E540" s="53">
        <v>6000000</v>
      </c>
      <c r="F540" s="53">
        <v>0</v>
      </c>
      <c r="G540" s="53">
        <v>0</v>
      </c>
      <c r="H540" s="53">
        <v>0</v>
      </c>
      <c r="I540" s="53">
        <v>5720494.5499999998</v>
      </c>
      <c r="J540" s="53">
        <v>95.341575833333337</v>
      </c>
      <c r="K540" s="53">
        <v>0</v>
      </c>
      <c r="L540" s="53">
        <v>0</v>
      </c>
      <c r="M540" s="53">
        <v>5720494.5499999998</v>
      </c>
      <c r="N540" s="53">
        <v>0</v>
      </c>
      <c r="O540" s="53">
        <v>5720494.5499999998</v>
      </c>
      <c r="P540" s="53">
        <v>0</v>
      </c>
      <c r="Q540" s="53">
        <v>-448.96</v>
      </c>
      <c r="R540" s="53">
        <v>0</v>
      </c>
      <c r="S540" s="3" t="s">
        <v>1001</v>
      </c>
      <c r="T540" s="3" t="s">
        <v>1002</v>
      </c>
      <c r="U540" s="3" t="s">
        <v>1003</v>
      </c>
      <c r="V540" s="3" t="s">
        <v>162</v>
      </c>
      <c r="W540" s="3" t="s">
        <v>33</v>
      </c>
      <c r="X540" s="3" t="s">
        <v>164</v>
      </c>
      <c r="Y540" s="3" t="s">
        <v>44</v>
      </c>
      <c r="Z540" s="54">
        <v>45098</v>
      </c>
      <c r="AA540" s="54">
        <v>45657</v>
      </c>
      <c r="AB540" s="3" t="s">
        <v>36</v>
      </c>
      <c r="AC540" s="53">
        <v>6000000</v>
      </c>
      <c r="AD540" s="3" t="s">
        <v>163</v>
      </c>
      <c r="AE540" s="3" t="s">
        <v>37</v>
      </c>
    </row>
    <row r="541" spans="1:31" x14ac:dyDescent="0.3">
      <c r="A541" s="3" t="s">
        <v>1040</v>
      </c>
      <c r="B541" s="3" t="s">
        <v>1041</v>
      </c>
      <c r="C541" s="3" t="s">
        <v>1856</v>
      </c>
      <c r="D541" s="53">
        <v>2300000</v>
      </c>
      <c r="E541" s="53">
        <v>2300000</v>
      </c>
      <c r="F541" s="53">
        <v>0</v>
      </c>
      <c r="G541" s="53">
        <v>0</v>
      </c>
      <c r="H541" s="53">
        <v>0</v>
      </c>
      <c r="I541" s="53">
        <v>0</v>
      </c>
      <c r="J541" s="53">
        <v>0</v>
      </c>
      <c r="K541" s="53">
        <v>0</v>
      </c>
      <c r="L541" s="53">
        <v>0</v>
      </c>
      <c r="M541" s="53">
        <v>0</v>
      </c>
      <c r="N541" s="53">
        <v>0</v>
      </c>
      <c r="O541" s="53">
        <v>0</v>
      </c>
      <c r="P541" s="53">
        <v>0</v>
      </c>
      <c r="Q541" s="53">
        <v>0</v>
      </c>
      <c r="R541" s="53">
        <v>0</v>
      </c>
      <c r="S541" s="3" t="s">
        <v>1001</v>
      </c>
      <c r="T541" s="3" t="s">
        <v>1002</v>
      </c>
      <c r="U541" s="3" t="s">
        <v>1003</v>
      </c>
      <c r="V541" s="3" t="s">
        <v>76</v>
      </c>
      <c r="W541" s="3" t="s">
        <v>33</v>
      </c>
      <c r="X541" s="3" t="s">
        <v>78</v>
      </c>
      <c r="Y541" s="3" t="s">
        <v>86</v>
      </c>
      <c r="Z541" s="54">
        <v>45097</v>
      </c>
      <c r="AA541" s="54">
        <v>45382</v>
      </c>
      <c r="AB541" s="3" t="s">
        <v>36</v>
      </c>
      <c r="AC541" s="53">
        <v>2300000</v>
      </c>
      <c r="AD541" s="3" t="s">
        <v>77</v>
      </c>
      <c r="AE541" s="3" t="s">
        <v>37</v>
      </c>
    </row>
    <row r="542" spans="1:31" x14ac:dyDescent="0.3">
      <c r="A542" s="3" t="s">
        <v>1199</v>
      </c>
      <c r="B542" s="3" t="s">
        <v>1200</v>
      </c>
      <c r="C542" s="3" t="s">
        <v>1859</v>
      </c>
      <c r="D542" s="53">
        <v>2000000</v>
      </c>
      <c r="E542" s="53">
        <v>2000000</v>
      </c>
      <c r="F542" s="53">
        <v>0</v>
      </c>
      <c r="G542" s="53">
        <v>0</v>
      </c>
      <c r="H542" s="53">
        <v>0</v>
      </c>
      <c r="I542" s="53">
        <v>1950080.37</v>
      </c>
      <c r="J542" s="53">
        <v>97.504018500000001</v>
      </c>
      <c r="K542" s="53">
        <v>0</v>
      </c>
      <c r="L542" s="53">
        <v>0</v>
      </c>
      <c r="M542" s="53">
        <v>1950080.37</v>
      </c>
      <c r="N542" s="53">
        <v>0</v>
      </c>
      <c r="O542" s="53">
        <v>1950080.37</v>
      </c>
      <c r="P542" s="53">
        <v>0</v>
      </c>
      <c r="Q542" s="53">
        <v>0</v>
      </c>
      <c r="R542" s="53">
        <v>0</v>
      </c>
      <c r="S542" s="3" t="s">
        <v>1001</v>
      </c>
      <c r="T542" s="3" t="s">
        <v>1002</v>
      </c>
      <c r="U542" s="3" t="s">
        <v>1003</v>
      </c>
      <c r="V542" s="3" t="s">
        <v>162</v>
      </c>
      <c r="W542" s="3" t="s">
        <v>33</v>
      </c>
      <c r="X542" s="3" t="s">
        <v>164</v>
      </c>
      <c r="Y542" s="3" t="s">
        <v>35</v>
      </c>
      <c r="Z542" s="54">
        <v>45099</v>
      </c>
      <c r="AA542" s="54">
        <v>45382</v>
      </c>
      <c r="AB542" s="3" t="s">
        <v>36</v>
      </c>
      <c r="AC542" s="53">
        <v>2000000</v>
      </c>
      <c r="AD542" s="3" t="s">
        <v>163</v>
      </c>
      <c r="AE542" s="3" t="s">
        <v>37</v>
      </c>
    </row>
    <row r="543" spans="1:31" x14ac:dyDescent="0.3">
      <c r="A543" s="3" t="s">
        <v>1223</v>
      </c>
      <c r="B543" s="3" t="s">
        <v>1224</v>
      </c>
      <c r="C543" s="3" t="s">
        <v>1859</v>
      </c>
      <c r="D543" s="53">
        <v>2000000</v>
      </c>
      <c r="E543" s="53">
        <v>2000000</v>
      </c>
      <c r="F543" s="53">
        <v>0</v>
      </c>
      <c r="G543" s="53">
        <v>0</v>
      </c>
      <c r="H543" s="53">
        <v>0</v>
      </c>
      <c r="I543" s="53">
        <v>1890479.41</v>
      </c>
      <c r="J543" s="53">
        <v>94.52397049999999</v>
      </c>
      <c r="K543" s="53">
        <v>0</v>
      </c>
      <c r="L543" s="53">
        <v>0</v>
      </c>
      <c r="M543" s="53">
        <v>1890479.41</v>
      </c>
      <c r="N543" s="53">
        <v>0</v>
      </c>
      <c r="O543" s="53">
        <v>1890479.41</v>
      </c>
      <c r="P543" s="53">
        <v>0</v>
      </c>
      <c r="Q543" s="53">
        <v>0</v>
      </c>
      <c r="R543" s="53">
        <v>0</v>
      </c>
      <c r="S543" s="3" t="s">
        <v>1001</v>
      </c>
      <c r="T543" s="3" t="s">
        <v>1002</v>
      </c>
      <c r="U543" s="3" t="s">
        <v>1003</v>
      </c>
      <c r="V543" s="3" t="s">
        <v>162</v>
      </c>
      <c r="W543" s="3" t="s">
        <v>33</v>
      </c>
      <c r="X543" s="3" t="s">
        <v>164</v>
      </c>
      <c r="Y543" s="3" t="s">
        <v>35</v>
      </c>
      <c r="Z543" s="54">
        <v>45099</v>
      </c>
      <c r="AA543" s="54">
        <v>45382</v>
      </c>
      <c r="AB543" s="3" t="s">
        <v>36</v>
      </c>
      <c r="AC543" s="53">
        <v>2000000</v>
      </c>
      <c r="AD543" s="3" t="s">
        <v>163</v>
      </c>
      <c r="AE543" s="3" t="s">
        <v>37</v>
      </c>
    </row>
    <row r="544" spans="1:31" x14ac:dyDescent="0.3">
      <c r="A544" s="3" t="s">
        <v>1127</v>
      </c>
      <c r="B544" s="3" t="s">
        <v>1128</v>
      </c>
      <c r="C544" s="3" t="s">
        <v>1855</v>
      </c>
      <c r="D544" s="53">
        <v>1000000</v>
      </c>
      <c r="E544" s="53">
        <v>1000000</v>
      </c>
      <c r="F544" s="53">
        <v>0</v>
      </c>
      <c r="G544" s="53">
        <v>0</v>
      </c>
      <c r="H544" s="53">
        <v>0</v>
      </c>
      <c r="I544" s="53">
        <v>859209.59</v>
      </c>
      <c r="J544" s="53">
        <v>85.920958999999996</v>
      </c>
      <c r="K544" s="53">
        <v>0</v>
      </c>
      <c r="L544" s="53">
        <v>0</v>
      </c>
      <c r="M544" s="53">
        <v>859209.59</v>
      </c>
      <c r="N544" s="53">
        <v>0</v>
      </c>
      <c r="O544" s="53">
        <v>859209.59</v>
      </c>
      <c r="P544" s="53">
        <v>0</v>
      </c>
      <c r="Q544" s="53">
        <v>0</v>
      </c>
      <c r="R544" s="53">
        <v>0</v>
      </c>
      <c r="S544" s="3" t="s">
        <v>1001</v>
      </c>
      <c r="T544" s="3" t="s">
        <v>1002</v>
      </c>
      <c r="U544" s="3" t="s">
        <v>1003</v>
      </c>
      <c r="V544" s="3" t="s">
        <v>57</v>
      </c>
      <c r="W544" s="3" t="s">
        <v>33</v>
      </c>
      <c r="X544" s="3" t="s">
        <v>59</v>
      </c>
      <c r="Y544" s="3" t="s">
        <v>35</v>
      </c>
      <c r="Z544" s="54">
        <v>45098</v>
      </c>
      <c r="AA544" s="54">
        <v>45838</v>
      </c>
      <c r="AB544" s="3" t="s">
        <v>36</v>
      </c>
      <c r="AC544" s="53">
        <v>1000000</v>
      </c>
      <c r="AD544" s="3" t="s">
        <v>58</v>
      </c>
      <c r="AE544" s="3" t="s">
        <v>37</v>
      </c>
    </row>
    <row r="545" spans="1:31" x14ac:dyDescent="0.3">
      <c r="A545" s="3" t="s">
        <v>1195</v>
      </c>
      <c r="B545" s="3" t="s">
        <v>1196</v>
      </c>
      <c r="C545" s="3" t="s">
        <v>1855</v>
      </c>
      <c r="D545" s="53">
        <v>1534000</v>
      </c>
      <c r="E545" s="53">
        <v>1534000</v>
      </c>
      <c r="F545" s="53">
        <v>0</v>
      </c>
      <c r="G545" s="53">
        <v>0</v>
      </c>
      <c r="H545" s="53">
        <v>0</v>
      </c>
      <c r="I545" s="53">
        <v>981265.68</v>
      </c>
      <c r="J545" s="53">
        <v>63.967775749674061</v>
      </c>
      <c r="K545" s="53">
        <v>0</v>
      </c>
      <c r="L545" s="53">
        <v>0</v>
      </c>
      <c r="M545" s="53">
        <v>981265.68</v>
      </c>
      <c r="N545" s="53">
        <v>0</v>
      </c>
      <c r="O545" s="53">
        <v>981265.68</v>
      </c>
      <c r="P545" s="53">
        <v>0</v>
      </c>
      <c r="Q545" s="53">
        <v>0</v>
      </c>
      <c r="R545" s="53">
        <v>0</v>
      </c>
      <c r="S545" s="3" t="s">
        <v>1001</v>
      </c>
      <c r="T545" s="3" t="s">
        <v>1002</v>
      </c>
      <c r="U545" s="3" t="s">
        <v>1003</v>
      </c>
      <c r="V545" s="3" t="s">
        <v>57</v>
      </c>
      <c r="W545" s="3" t="s">
        <v>33</v>
      </c>
      <c r="X545" s="3" t="s">
        <v>59</v>
      </c>
      <c r="Y545" s="3" t="s">
        <v>35</v>
      </c>
      <c r="Z545" s="54">
        <v>45098</v>
      </c>
      <c r="AA545" s="54">
        <v>45838</v>
      </c>
      <c r="AB545" s="3" t="s">
        <v>36</v>
      </c>
      <c r="AC545" s="53">
        <v>1534000</v>
      </c>
      <c r="AD545" s="3" t="s">
        <v>58</v>
      </c>
      <c r="AE545" s="3" t="s">
        <v>2231</v>
      </c>
    </row>
    <row r="546" spans="1:31" x14ac:dyDescent="0.3">
      <c r="A546" s="3" t="s">
        <v>1179</v>
      </c>
      <c r="B546" s="3" t="s">
        <v>1180</v>
      </c>
      <c r="C546" s="3" t="s">
        <v>1855</v>
      </c>
      <c r="D546" s="53">
        <v>1000000</v>
      </c>
      <c r="E546" s="53">
        <v>1000000</v>
      </c>
      <c r="F546" s="53">
        <v>0</v>
      </c>
      <c r="G546" s="53">
        <v>0</v>
      </c>
      <c r="H546" s="53">
        <v>0</v>
      </c>
      <c r="I546" s="53">
        <v>999065.47</v>
      </c>
      <c r="J546" s="53">
        <v>99.906547000000003</v>
      </c>
      <c r="K546" s="53">
        <v>0</v>
      </c>
      <c r="L546" s="53">
        <v>0</v>
      </c>
      <c r="M546" s="53">
        <v>999065.47</v>
      </c>
      <c r="N546" s="53">
        <v>0</v>
      </c>
      <c r="O546" s="53">
        <v>999065.47</v>
      </c>
      <c r="P546" s="53">
        <v>0</v>
      </c>
      <c r="Q546" s="53">
        <v>0</v>
      </c>
      <c r="R546" s="53">
        <v>0</v>
      </c>
      <c r="S546" s="3" t="s">
        <v>1001</v>
      </c>
      <c r="T546" s="3" t="s">
        <v>1002</v>
      </c>
      <c r="U546" s="3" t="s">
        <v>1003</v>
      </c>
      <c r="V546" s="3" t="s">
        <v>57</v>
      </c>
      <c r="W546" s="3" t="s">
        <v>33</v>
      </c>
      <c r="X546" s="3" t="s">
        <v>59</v>
      </c>
      <c r="Y546" s="3" t="s">
        <v>35</v>
      </c>
      <c r="Z546" s="54">
        <v>45098</v>
      </c>
      <c r="AA546" s="54">
        <v>45838</v>
      </c>
      <c r="AB546" s="3" t="s">
        <v>36</v>
      </c>
      <c r="AC546" s="53">
        <v>1000000</v>
      </c>
      <c r="AD546" s="3" t="s">
        <v>58</v>
      </c>
      <c r="AE546" s="3" t="s">
        <v>37</v>
      </c>
    </row>
    <row r="547" spans="1:31" x14ac:dyDescent="0.3">
      <c r="A547" s="3" t="s">
        <v>1020</v>
      </c>
      <c r="B547" s="3" t="s">
        <v>1021</v>
      </c>
      <c r="C547" s="3" t="s">
        <v>1855</v>
      </c>
      <c r="D547" s="53">
        <v>1360000</v>
      </c>
      <c r="E547" s="53">
        <v>1360000</v>
      </c>
      <c r="F547" s="53">
        <v>0</v>
      </c>
      <c r="G547" s="53">
        <v>0</v>
      </c>
      <c r="H547" s="53">
        <v>0</v>
      </c>
      <c r="I547" s="53">
        <v>1350949.67</v>
      </c>
      <c r="J547" s="53">
        <v>99.33453455882352</v>
      </c>
      <c r="K547" s="53">
        <v>0</v>
      </c>
      <c r="L547" s="53">
        <v>0</v>
      </c>
      <c r="M547" s="53">
        <v>1350949.67</v>
      </c>
      <c r="N547" s="53">
        <v>0</v>
      </c>
      <c r="O547" s="53">
        <v>1350949.67</v>
      </c>
      <c r="P547" s="53">
        <v>0</v>
      </c>
      <c r="Q547" s="53">
        <v>0</v>
      </c>
      <c r="R547" s="53">
        <v>0</v>
      </c>
      <c r="S547" s="3" t="s">
        <v>1001</v>
      </c>
      <c r="T547" s="3" t="s">
        <v>1002</v>
      </c>
      <c r="U547" s="3" t="s">
        <v>1003</v>
      </c>
      <c r="V547" s="3" t="s">
        <v>57</v>
      </c>
      <c r="W547" s="3" t="s">
        <v>33</v>
      </c>
      <c r="X547" s="3" t="s">
        <v>59</v>
      </c>
      <c r="Y547" s="3" t="s">
        <v>265</v>
      </c>
      <c r="Z547" s="54">
        <v>45098</v>
      </c>
      <c r="AA547" s="54">
        <v>45473</v>
      </c>
      <c r="AB547" s="3" t="s">
        <v>36</v>
      </c>
      <c r="AC547" s="53">
        <v>1360000</v>
      </c>
      <c r="AD547" s="3" t="s">
        <v>58</v>
      </c>
      <c r="AE547" s="3" t="s">
        <v>37</v>
      </c>
    </row>
    <row r="548" spans="1:31" x14ac:dyDescent="0.3">
      <c r="A548" s="3" t="s">
        <v>1155</v>
      </c>
      <c r="B548" s="3" t="s">
        <v>1156</v>
      </c>
      <c r="C548" s="3" t="s">
        <v>1857</v>
      </c>
      <c r="D548" s="53">
        <v>2500000</v>
      </c>
      <c r="E548" s="53">
        <v>2500000</v>
      </c>
      <c r="F548" s="53">
        <v>0</v>
      </c>
      <c r="G548" s="53">
        <v>0</v>
      </c>
      <c r="H548" s="53">
        <v>0</v>
      </c>
      <c r="I548" s="53">
        <v>862662.36</v>
      </c>
      <c r="J548" s="53">
        <v>34.506494400000001</v>
      </c>
      <c r="K548" s="53">
        <v>0</v>
      </c>
      <c r="L548" s="53">
        <v>0</v>
      </c>
      <c r="M548" s="53">
        <v>862662.36</v>
      </c>
      <c r="N548" s="53">
        <v>0</v>
      </c>
      <c r="O548" s="53">
        <v>862662.36</v>
      </c>
      <c r="P548" s="53">
        <v>0</v>
      </c>
      <c r="Q548" s="53">
        <v>0</v>
      </c>
      <c r="R548" s="53">
        <v>0</v>
      </c>
      <c r="S548" s="3" t="s">
        <v>1001</v>
      </c>
      <c r="T548" s="3" t="s">
        <v>1002</v>
      </c>
      <c r="U548" s="3" t="s">
        <v>1003</v>
      </c>
      <c r="V548" s="3" t="s">
        <v>100</v>
      </c>
      <c r="W548" s="3" t="s">
        <v>33</v>
      </c>
      <c r="X548" s="3" t="s">
        <v>102</v>
      </c>
      <c r="Y548" s="3" t="s">
        <v>35</v>
      </c>
      <c r="Z548" s="54">
        <v>45099</v>
      </c>
      <c r="AA548" s="54">
        <v>45504</v>
      </c>
      <c r="AB548" s="3" t="s">
        <v>36</v>
      </c>
      <c r="AC548" s="53">
        <v>2500000</v>
      </c>
      <c r="AD548" s="3" t="s">
        <v>101</v>
      </c>
      <c r="AE548" s="3" t="s">
        <v>37</v>
      </c>
    </row>
    <row r="549" spans="1:31" x14ac:dyDescent="0.3">
      <c r="A549" s="3" t="s">
        <v>1153</v>
      </c>
      <c r="B549" s="3" t="s">
        <v>1154</v>
      </c>
      <c r="C549" s="3" t="s">
        <v>1857</v>
      </c>
      <c r="D549" s="53">
        <v>700000</v>
      </c>
      <c r="E549" s="53">
        <v>700000</v>
      </c>
      <c r="F549" s="53">
        <v>0</v>
      </c>
      <c r="G549" s="53">
        <v>0</v>
      </c>
      <c r="H549" s="53">
        <v>0</v>
      </c>
      <c r="I549" s="53">
        <v>624578.56000000006</v>
      </c>
      <c r="J549" s="53">
        <v>89.225508571428577</v>
      </c>
      <c r="K549" s="53">
        <v>0</v>
      </c>
      <c r="L549" s="53">
        <v>0</v>
      </c>
      <c r="M549" s="53">
        <v>624578.56000000006</v>
      </c>
      <c r="N549" s="53">
        <v>0</v>
      </c>
      <c r="O549" s="53">
        <v>624578.56000000006</v>
      </c>
      <c r="P549" s="53">
        <v>0</v>
      </c>
      <c r="Q549" s="53">
        <v>0</v>
      </c>
      <c r="R549" s="53">
        <v>0</v>
      </c>
      <c r="S549" s="3" t="s">
        <v>1001</v>
      </c>
      <c r="T549" s="3" t="s">
        <v>1002</v>
      </c>
      <c r="U549" s="3" t="s">
        <v>1003</v>
      </c>
      <c r="V549" s="3" t="s">
        <v>100</v>
      </c>
      <c r="W549" s="3" t="s">
        <v>33</v>
      </c>
      <c r="X549" s="3" t="s">
        <v>102</v>
      </c>
      <c r="Y549" s="3" t="s">
        <v>35</v>
      </c>
      <c r="Z549" s="54">
        <v>45099</v>
      </c>
      <c r="AA549" s="54">
        <v>45504</v>
      </c>
      <c r="AB549" s="3" t="s">
        <v>36</v>
      </c>
      <c r="AC549" s="53">
        <v>1500000</v>
      </c>
      <c r="AD549" s="3" t="s">
        <v>101</v>
      </c>
      <c r="AE549" s="3" t="s">
        <v>37</v>
      </c>
    </row>
    <row r="550" spans="1:31" x14ac:dyDescent="0.3">
      <c r="A550" s="3" t="s">
        <v>1151</v>
      </c>
      <c r="B550" s="3" t="s">
        <v>1152</v>
      </c>
      <c r="C550" s="3" t="s">
        <v>1857</v>
      </c>
      <c r="D550" s="53">
        <v>1500000</v>
      </c>
      <c r="E550" s="53">
        <v>1500000</v>
      </c>
      <c r="F550" s="53">
        <v>0</v>
      </c>
      <c r="G550" s="53">
        <v>0</v>
      </c>
      <c r="H550" s="53">
        <v>0</v>
      </c>
      <c r="I550" s="53">
        <v>1433151.02</v>
      </c>
      <c r="J550" s="53">
        <v>95.543401333333335</v>
      </c>
      <c r="K550" s="53">
        <v>0</v>
      </c>
      <c r="L550" s="53">
        <v>0</v>
      </c>
      <c r="M550" s="53">
        <v>1433151.02</v>
      </c>
      <c r="N550" s="53">
        <v>0</v>
      </c>
      <c r="O550" s="53">
        <v>1433151.02</v>
      </c>
      <c r="P550" s="53">
        <v>0</v>
      </c>
      <c r="Q550" s="53">
        <v>0</v>
      </c>
      <c r="R550" s="53">
        <v>0</v>
      </c>
      <c r="S550" s="3" t="s">
        <v>1001</v>
      </c>
      <c r="T550" s="3" t="s">
        <v>1002</v>
      </c>
      <c r="U550" s="3" t="s">
        <v>1003</v>
      </c>
      <c r="V550" s="3" t="s">
        <v>100</v>
      </c>
      <c r="W550" s="3" t="s">
        <v>33</v>
      </c>
      <c r="X550" s="3" t="s">
        <v>102</v>
      </c>
      <c r="Y550" s="3" t="s">
        <v>35</v>
      </c>
      <c r="Z550" s="54">
        <v>45099</v>
      </c>
      <c r="AA550" s="54">
        <v>45504</v>
      </c>
      <c r="AB550" s="3" t="s">
        <v>36</v>
      </c>
      <c r="AC550" s="53">
        <v>2000000</v>
      </c>
      <c r="AD550" s="3" t="s">
        <v>101</v>
      </c>
      <c r="AE550" s="3" t="s">
        <v>37</v>
      </c>
    </row>
    <row r="551" spans="1:31" x14ac:dyDescent="0.3">
      <c r="A551" s="3" t="s">
        <v>1149</v>
      </c>
      <c r="B551" s="3" t="s">
        <v>1150</v>
      </c>
      <c r="C551" s="3" t="s">
        <v>1857</v>
      </c>
      <c r="D551" s="53">
        <v>5000000</v>
      </c>
      <c r="E551" s="53">
        <v>5000000</v>
      </c>
      <c r="F551" s="53">
        <v>0</v>
      </c>
      <c r="G551" s="53">
        <v>0</v>
      </c>
      <c r="H551" s="53">
        <v>0</v>
      </c>
      <c r="I551" s="53">
        <v>4416516.67</v>
      </c>
      <c r="J551" s="53">
        <v>88.330333400000001</v>
      </c>
      <c r="K551" s="53">
        <v>0</v>
      </c>
      <c r="L551" s="53">
        <v>0</v>
      </c>
      <c r="M551" s="53">
        <v>4416516.67</v>
      </c>
      <c r="N551" s="53">
        <v>0</v>
      </c>
      <c r="O551" s="53">
        <v>4416516.67</v>
      </c>
      <c r="P551" s="53">
        <v>0</v>
      </c>
      <c r="Q551" s="53">
        <v>0</v>
      </c>
      <c r="R551" s="53">
        <v>0</v>
      </c>
      <c r="S551" s="3" t="s">
        <v>1001</v>
      </c>
      <c r="T551" s="3" t="s">
        <v>1002</v>
      </c>
      <c r="U551" s="3" t="s">
        <v>1003</v>
      </c>
      <c r="V551" s="3" t="s">
        <v>100</v>
      </c>
      <c r="W551" s="3" t="s">
        <v>33</v>
      </c>
      <c r="X551" s="3" t="s">
        <v>102</v>
      </c>
      <c r="Y551" s="3" t="s">
        <v>35</v>
      </c>
      <c r="Z551" s="54">
        <v>45099</v>
      </c>
      <c r="AA551" s="54">
        <v>45595</v>
      </c>
      <c r="AB551" s="3" t="s">
        <v>36</v>
      </c>
      <c r="AC551" s="53">
        <v>5000000</v>
      </c>
      <c r="AD551" s="3" t="s">
        <v>101</v>
      </c>
      <c r="AE551" s="3" t="s">
        <v>37</v>
      </c>
    </row>
    <row r="552" spans="1:31" x14ac:dyDescent="0.3">
      <c r="A552" s="3" t="s">
        <v>1201</v>
      </c>
      <c r="B552" s="3" t="s">
        <v>1202</v>
      </c>
      <c r="C552" s="3" t="s">
        <v>1855</v>
      </c>
      <c r="D552" s="53">
        <v>350000</v>
      </c>
      <c r="E552" s="53">
        <v>350000</v>
      </c>
      <c r="F552" s="53">
        <v>0</v>
      </c>
      <c r="G552" s="53">
        <v>0</v>
      </c>
      <c r="H552" s="53">
        <v>0</v>
      </c>
      <c r="I552" s="53">
        <v>236107.35</v>
      </c>
      <c r="J552" s="53">
        <v>67.459242857142854</v>
      </c>
      <c r="K552" s="53">
        <v>0</v>
      </c>
      <c r="L552" s="53">
        <v>0</v>
      </c>
      <c r="M552" s="53">
        <v>236107.35</v>
      </c>
      <c r="N552" s="53">
        <v>0</v>
      </c>
      <c r="O552" s="53">
        <v>236107.35</v>
      </c>
      <c r="P552" s="53">
        <v>0</v>
      </c>
      <c r="Q552" s="53">
        <v>0</v>
      </c>
      <c r="R552" s="53">
        <v>0</v>
      </c>
      <c r="S552" s="3" t="s">
        <v>1001</v>
      </c>
      <c r="T552" s="3" t="s">
        <v>1002</v>
      </c>
      <c r="U552" s="3" t="s">
        <v>1003</v>
      </c>
      <c r="V552" s="3" t="s">
        <v>57</v>
      </c>
      <c r="W552" s="3" t="s">
        <v>33</v>
      </c>
      <c r="X552" s="3" t="s">
        <v>59</v>
      </c>
      <c r="Y552" s="3" t="s">
        <v>35</v>
      </c>
      <c r="Z552" s="54">
        <v>45099</v>
      </c>
      <c r="AA552" s="54">
        <v>45412</v>
      </c>
      <c r="AB552" s="3" t="s">
        <v>36</v>
      </c>
      <c r="AC552" s="53">
        <v>350000</v>
      </c>
      <c r="AD552" s="3" t="s">
        <v>58</v>
      </c>
      <c r="AE552" s="3" t="s">
        <v>37</v>
      </c>
    </row>
    <row r="553" spans="1:31" x14ac:dyDescent="0.3">
      <c r="A553" s="3" t="s">
        <v>1133</v>
      </c>
      <c r="B553" s="3" t="s">
        <v>1134</v>
      </c>
      <c r="C553" s="3" t="s">
        <v>1855</v>
      </c>
      <c r="D553" s="53">
        <v>1260000</v>
      </c>
      <c r="E553" s="53">
        <v>1260000</v>
      </c>
      <c r="F553" s="53">
        <v>0</v>
      </c>
      <c r="G553" s="53">
        <v>0</v>
      </c>
      <c r="H553" s="53">
        <v>0</v>
      </c>
      <c r="I553" s="53">
        <v>1212787.71</v>
      </c>
      <c r="J553" s="53">
        <v>96.252992857142857</v>
      </c>
      <c r="K553" s="53">
        <v>0</v>
      </c>
      <c r="L553" s="53">
        <v>0</v>
      </c>
      <c r="M553" s="53">
        <v>1212787.71</v>
      </c>
      <c r="N553" s="53">
        <v>0</v>
      </c>
      <c r="O553" s="53">
        <v>1212787.71</v>
      </c>
      <c r="P553" s="53">
        <v>0</v>
      </c>
      <c r="Q553" s="53">
        <v>0</v>
      </c>
      <c r="R553" s="53">
        <v>0</v>
      </c>
      <c r="S553" s="3" t="s">
        <v>1001</v>
      </c>
      <c r="T553" s="3" t="s">
        <v>1002</v>
      </c>
      <c r="U553" s="3" t="s">
        <v>1003</v>
      </c>
      <c r="V553" s="3" t="s">
        <v>57</v>
      </c>
      <c r="W553" s="3" t="s">
        <v>33</v>
      </c>
      <c r="X553" s="3" t="s">
        <v>59</v>
      </c>
      <c r="Y553" s="3" t="s">
        <v>35</v>
      </c>
      <c r="Z553" s="54">
        <v>45099</v>
      </c>
      <c r="AA553" s="54">
        <v>45777</v>
      </c>
      <c r="AB553" s="3" t="s">
        <v>36</v>
      </c>
      <c r="AC553" s="53">
        <v>1260000</v>
      </c>
      <c r="AD553" s="3" t="s">
        <v>58</v>
      </c>
      <c r="AE553" s="3" t="s">
        <v>37</v>
      </c>
    </row>
    <row r="554" spans="1:31" x14ac:dyDescent="0.3">
      <c r="A554" s="3" t="s">
        <v>1131</v>
      </c>
      <c r="B554" s="3" t="s">
        <v>1132</v>
      </c>
      <c r="C554" s="3" t="s">
        <v>1855</v>
      </c>
      <c r="D554" s="53">
        <v>368000</v>
      </c>
      <c r="E554" s="53">
        <v>368000</v>
      </c>
      <c r="F554" s="53">
        <v>0</v>
      </c>
      <c r="G554" s="53">
        <v>0</v>
      </c>
      <c r="H554" s="53">
        <v>0</v>
      </c>
      <c r="I554" s="53">
        <v>366559.22</v>
      </c>
      <c r="J554" s="53">
        <v>99.608483695652168</v>
      </c>
      <c r="K554" s="53">
        <v>0</v>
      </c>
      <c r="L554" s="53">
        <v>0</v>
      </c>
      <c r="M554" s="53">
        <v>366559.22</v>
      </c>
      <c r="N554" s="53">
        <v>0</v>
      </c>
      <c r="O554" s="53">
        <v>366559.22</v>
      </c>
      <c r="P554" s="53">
        <v>0</v>
      </c>
      <c r="Q554" s="53">
        <v>0</v>
      </c>
      <c r="R554" s="53">
        <v>0</v>
      </c>
      <c r="S554" s="3" t="s">
        <v>1001</v>
      </c>
      <c r="T554" s="3" t="s">
        <v>1002</v>
      </c>
      <c r="U554" s="3" t="s">
        <v>1003</v>
      </c>
      <c r="V554" s="3" t="s">
        <v>57</v>
      </c>
      <c r="W554" s="3" t="s">
        <v>33</v>
      </c>
      <c r="X554" s="3" t="s">
        <v>59</v>
      </c>
      <c r="Y554" s="3" t="s">
        <v>35</v>
      </c>
      <c r="Z554" s="54">
        <v>45099</v>
      </c>
      <c r="AA554" s="54">
        <v>45565</v>
      </c>
      <c r="AB554" s="3" t="s">
        <v>36</v>
      </c>
      <c r="AC554" s="53">
        <v>368000</v>
      </c>
      <c r="AD554" s="3" t="s">
        <v>58</v>
      </c>
      <c r="AE554" s="3" t="s">
        <v>37</v>
      </c>
    </row>
    <row r="555" spans="1:31" x14ac:dyDescent="0.3">
      <c r="A555" s="3" t="s">
        <v>1129</v>
      </c>
      <c r="B555" s="3" t="s">
        <v>1130</v>
      </c>
      <c r="C555" s="3" t="s">
        <v>1855</v>
      </c>
      <c r="D555" s="53">
        <v>1030000</v>
      </c>
      <c r="E555" s="53">
        <v>1030000</v>
      </c>
      <c r="F555" s="53">
        <v>0</v>
      </c>
      <c r="G555" s="53">
        <v>0</v>
      </c>
      <c r="H555" s="53">
        <v>0</v>
      </c>
      <c r="I555" s="53">
        <v>1029759.3</v>
      </c>
      <c r="J555" s="53">
        <v>99.976631067961165</v>
      </c>
      <c r="K555" s="53">
        <v>0</v>
      </c>
      <c r="L555" s="53">
        <v>0</v>
      </c>
      <c r="M555" s="53">
        <v>1029759.3</v>
      </c>
      <c r="N555" s="53">
        <v>0</v>
      </c>
      <c r="O555" s="53">
        <v>1029759.3</v>
      </c>
      <c r="P555" s="53">
        <v>0</v>
      </c>
      <c r="Q555" s="53">
        <v>0</v>
      </c>
      <c r="R555" s="53">
        <v>0</v>
      </c>
      <c r="S555" s="3" t="s">
        <v>1001</v>
      </c>
      <c r="T555" s="3" t="s">
        <v>1002</v>
      </c>
      <c r="U555" s="3" t="s">
        <v>1003</v>
      </c>
      <c r="V555" s="3" t="s">
        <v>57</v>
      </c>
      <c r="W555" s="3" t="s">
        <v>33</v>
      </c>
      <c r="X555" s="3" t="s">
        <v>59</v>
      </c>
      <c r="Y555" s="3" t="s">
        <v>35</v>
      </c>
      <c r="Z555" s="54">
        <v>45099</v>
      </c>
      <c r="AA555" s="54">
        <v>45747</v>
      </c>
      <c r="AB555" s="3" t="s">
        <v>36</v>
      </c>
      <c r="AC555" s="53">
        <v>1030000</v>
      </c>
      <c r="AD555" s="3" t="s">
        <v>58</v>
      </c>
      <c r="AE555" s="3" t="s">
        <v>37</v>
      </c>
    </row>
    <row r="556" spans="1:31" x14ac:dyDescent="0.3">
      <c r="A556" s="3" t="s">
        <v>1203</v>
      </c>
      <c r="B556" s="3" t="s">
        <v>1204</v>
      </c>
      <c r="C556" s="3" t="s">
        <v>1855</v>
      </c>
      <c r="D556" s="53">
        <v>1640000</v>
      </c>
      <c r="E556" s="53">
        <v>1640000</v>
      </c>
      <c r="F556" s="53">
        <v>0</v>
      </c>
      <c r="G556" s="53">
        <v>0</v>
      </c>
      <c r="H556" s="53">
        <v>0</v>
      </c>
      <c r="I556" s="53">
        <v>1111362.47</v>
      </c>
      <c r="J556" s="53">
        <v>67.766004268292676</v>
      </c>
      <c r="K556" s="53">
        <v>0</v>
      </c>
      <c r="L556" s="53">
        <v>0</v>
      </c>
      <c r="M556" s="53">
        <v>1111362.47</v>
      </c>
      <c r="N556" s="53">
        <v>0</v>
      </c>
      <c r="O556" s="53">
        <v>1111362.47</v>
      </c>
      <c r="P556" s="53">
        <v>0</v>
      </c>
      <c r="Q556" s="53">
        <v>0</v>
      </c>
      <c r="R556" s="53">
        <v>0</v>
      </c>
      <c r="S556" s="3" t="s">
        <v>1001</v>
      </c>
      <c r="T556" s="3" t="s">
        <v>1002</v>
      </c>
      <c r="U556" s="3" t="s">
        <v>1003</v>
      </c>
      <c r="V556" s="3" t="s">
        <v>57</v>
      </c>
      <c r="W556" s="3" t="s">
        <v>33</v>
      </c>
      <c r="X556" s="3" t="s">
        <v>59</v>
      </c>
      <c r="Y556" s="3" t="s">
        <v>35</v>
      </c>
      <c r="Z556" s="54">
        <v>45099</v>
      </c>
      <c r="AA556" s="54">
        <v>45777</v>
      </c>
      <c r="AB556" s="3" t="s">
        <v>36</v>
      </c>
      <c r="AC556" s="53">
        <v>1640000</v>
      </c>
      <c r="AD556" s="3" t="s">
        <v>58</v>
      </c>
      <c r="AE556" s="3" t="s">
        <v>37</v>
      </c>
    </row>
    <row r="557" spans="1:31" x14ac:dyDescent="0.3">
      <c r="A557" s="3" t="s">
        <v>1080</v>
      </c>
      <c r="B557" s="3" t="s">
        <v>1081</v>
      </c>
      <c r="C557" s="3" t="s">
        <v>1854</v>
      </c>
      <c r="D557" s="53">
        <v>600000</v>
      </c>
      <c r="E557" s="53">
        <v>600000</v>
      </c>
      <c r="F557" s="53">
        <v>0</v>
      </c>
      <c r="G557" s="53">
        <v>0</v>
      </c>
      <c r="H557" s="53">
        <v>0</v>
      </c>
      <c r="I557" s="53">
        <v>546942.44999999995</v>
      </c>
      <c r="J557" s="53">
        <v>91.157074999999992</v>
      </c>
      <c r="K557" s="53">
        <v>0</v>
      </c>
      <c r="L557" s="53">
        <v>0</v>
      </c>
      <c r="M557" s="53">
        <v>546942.44999999995</v>
      </c>
      <c r="N557" s="53">
        <v>0</v>
      </c>
      <c r="O557" s="53">
        <v>546942.44999999995</v>
      </c>
      <c r="P557" s="53">
        <v>0</v>
      </c>
      <c r="Q557" s="53">
        <v>0</v>
      </c>
      <c r="R557" s="53">
        <v>0</v>
      </c>
      <c r="S557" s="3" t="s">
        <v>1001</v>
      </c>
      <c r="T557" s="3" t="s">
        <v>1002</v>
      </c>
      <c r="U557" s="3" t="s">
        <v>1003</v>
      </c>
      <c r="V557" s="3" t="s">
        <v>41</v>
      </c>
      <c r="W557" s="3" t="s">
        <v>33</v>
      </c>
      <c r="X557" s="3" t="s">
        <v>43</v>
      </c>
      <c r="Y557" s="3" t="s">
        <v>35</v>
      </c>
      <c r="Z557" s="54">
        <v>45100</v>
      </c>
      <c r="AA557" s="54">
        <v>45382</v>
      </c>
      <c r="AB557" s="3" t="s">
        <v>36</v>
      </c>
      <c r="AC557" s="53">
        <v>600000</v>
      </c>
      <c r="AD557" s="3" t="s">
        <v>42</v>
      </c>
      <c r="AE557" s="3" t="s">
        <v>37</v>
      </c>
    </row>
    <row r="558" spans="1:31" x14ac:dyDescent="0.3">
      <c r="A558" s="3" t="s">
        <v>1082</v>
      </c>
      <c r="B558" s="3" t="s">
        <v>1083</v>
      </c>
      <c r="C558" s="3" t="s">
        <v>1854</v>
      </c>
      <c r="D558" s="53">
        <v>1500000</v>
      </c>
      <c r="E558" s="53">
        <v>1500000</v>
      </c>
      <c r="F558" s="53">
        <v>0</v>
      </c>
      <c r="G558" s="53">
        <v>0</v>
      </c>
      <c r="H558" s="53">
        <v>0</v>
      </c>
      <c r="I558" s="53">
        <v>1431708.86</v>
      </c>
      <c r="J558" s="53">
        <v>95.44725733333334</v>
      </c>
      <c r="K558" s="53">
        <v>0</v>
      </c>
      <c r="L558" s="53">
        <v>0</v>
      </c>
      <c r="M558" s="53">
        <v>1431708.86</v>
      </c>
      <c r="N558" s="53">
        <v>0</v>
      </c>
      <c r="O558" s="53">
        <v>1431708.86</v>
      </c>
      <c r="P558" s="53">
        <v>0</v>
      </c>
      <c r="Q558" s="53">
        <v>0</v>
      </c>
      <c r="R558" s="53">
        <v>0</v>
      </c>
      <c r="S558" s="3" t="s">
        <v>1001</v>
      </c>
      <c r="T558" s="3" t="s">
        <v>1002</v>
      </c>
      <c r="U558" s="3" t="s">
        <v>1003</v>
      </c>
      <c r="V558" s="3" t="s">
        <v>1002</v>
      </c>
      <c r="W558" s="3" t="s">
        <v>33</v>
      </c>
      <c r="X558" s="3" t="s">
        <v>1084</v>
      </c>
      <c r="Y558" s="3" t="s">
        <v>35</v>
      </c>
      <c r="Z558" s="54">
        <v>45100</v>
      </c>
      <c r="AA558" s="54">
        <v>45657</v>
      </c>
      <c r="AB558" s="3" t="s">
        <v>36</v>
      </c>
      <c r="AC558" s="53">
        <v>1500000</v>
      </c>
      <c r="AD558" s="3" t="s">
        <v>1003</v>
      </c>
      <c r="AE558" s="3" t="s">
        <v>2231</v>
      </c>
    </row>
    <row r="559" spans="1:31" x14ac:dyDescent="0.3">
      <c r="A559" s="3" t="s">
        <v>1093</v>
      </c>
      <c r="B559" s="3" t="s">
        <v>1094</v>
      </c>
      <c r="C559" s="3" t="s">
        <v>1854</v>
      </c>
      <c r="D559" s="53">
        <v>800000</v>
      </c>
      <c r="E559" s="53">
        <v>800000</v>
      </c>
      <c r="F559" s="53">
        <v>0</v>
      </c>
      <c r="G559" s="53">
        <v>0</v>
      </c>
      <c r="H559" s="53">
        <v>0</v>
      </c>
      <c r="I559" s="53">
        <v>699906.86</v>
      </c>
      <c r="J559" s="53">
        <v>87.488357499999992</v>
      </c>
      <c r="K559" s="53">
        <v>0</v>
      </c>
      <c r="L559" s="53">
        <v>0</v>
      </c>
      <c r="M559" s="53">
        <v>699906.86</v>
      </c>
      <c r="N559" s="53">
        <v>0</v>
      </c>
      <c r="O559" s="53">
        <v>699906.86</v>
      </c>
      <c r="P559" s="53">
        <v>0</v>
      </c>
      <c r="Q559" s="53">
        <v>0</v>
      </c>
      <c r="R559" s="53">
        <v>0</v>
      </c>
      <c r="S559" s="3" t="s">
        <v>1001</v>
      </c>
      <c r="T559" s="3" t="s">
        <v>1002</v>
      </c>
      <c r="U559" s="3" t="s">
        <v>1003</v>
      </c>
      <c r="V559" s="3" t="s">
        <v>41</v>
      </c>
      <c r="W559" s="3" t="s">
        <v>33</v>
      </c>
      <c r="X559" s="3" t="s">
        <v>43</v>
      </c>
      <c r="Y559" s="3" t="s">
        <v>35</v>
      </c>
      <c r="Z559" s="54">
        <v>45100</v>
      </c>
      <c r="AA559" s="54">
        <v>45473</v>
      </c>
      <c r="AB559" s="3" t="s">
        <v>36</v>
      </c>
      <c r="AC559" s="53">
        <v>800000</v>
      </c>
      <c r="AD559" s="3" t="s">
        <v>42</v>
      </c>
      <c r="AE559" s="3" t="s">
        <v>37</v>
      </c>
    </row>
    <row r="560" spans="1:31" x14ac:dyDescent="0.3">
      <c r="A560" s="3" t="s">
        <v>1070</v>
      </c>
      <c r="B560" s="3" t="s">
        <v>1071</v>
      </c>
      <c r="C560" s="3" t="s">
        <v>1854</v>
      </c>
      <c r="D560" s="53">
        <v>1200000</v>
      </c>
      <c r="E560" s="53">
        <v>1200000</v>
      </c>
      <c r="F560" s="53">
        <v>0</v>
      </c>
      <c r="G560" s="53">
        <v>0</v>
      </c>
      <c r="H560" s="53">
        <v>0</v>
      </c>
      <c r="I560" s="53">
        <v>1107806.6100000001</v>
      </c>
      <c r="J560" s="53">
        <v>92.317217500000012</v>
      </c>
      <c r="K560" s="53">
        <v>0</v>
      </c>
      <c r="L560" s="53">
        <v>0</v>
      </c>
      <c r="M560" s="53">
        <v>1107806.6100000001</v>
      </c>
      <c r="N560" s="53">
        <v>0</v>
      </c>
      <c r="O560" s="53">
        <v>1107806.6100000001</v>
      </c>
      <c r="P560" s="53">
        <v>0</v>
      </c>
      <c r="Q560" s="53">
        <v>-5074.08</v>
      </c>
      <c r="R560" s="53">
        <v>0</v>
      </c>
      <c r="S560" s="3" t="s">
        <v>1001</v>
      </c>
      <c r="T560" s="3" t="s">
        <v>1002</v>
      </c>
      <c r="U560" s="3" t="s">
        <v>1003</v>
      </c>
      <c r="V560" s="3" t="s">
        <v>41</v>
      </c>
      <c r="W560" s="3" t="s">
        <v>33</v>
      </c>
      <c r="X560" s="3" t="s">
        <v>43</v>
      </c>
      <c r="Y560" s="3" t="s">
        <v>35</v>
      </c>
      <c r="Z560" s="54">
        <v>45100</v>
      </c>
      <c r="AA560" s="54">
        <v>45565</v>
      </c>
      <c r="AB560" s="3" t="s">
        <v>36</v>
      </c>
      <c r="AC560" s="53">
        <v>1200000</v>
      </c>
      <c r="AD560" s="3" t="s">
        <v>42</v>
      </c>
      <c r="AE560" s="3" t="s">
        <v>37</v>
      </c>
    </row>
    <row r="561" spans="1:31" x14ac:dyDescent="0.3">
      <c r="A561" s="3" t="s">
        <v>1091</v>
      </c>
      <c r="B561" s="3" t="s">
        <v>1092</v>
      </c>
      <c r="C561" s="3" t="s">
        <v>1854</v>
      </c>
      <c r="D561" s="53">
        <v>700000</v>
      </c>
      <c r="E561" s="53">
        <v>700000</v>
      </c>
      <c r="F561" s="53">
        <v>0</v>
      </c>
      <c r="G561" s="53">
        <v>0</v>
      </c>
      <c r="H561" s="53">
        <v>0</v>
      </c>
      <c r="I561" s="53">
        <v>681073.05</v>
      </c>
      <c r="J561" s="53">
        <v>97.296150000000011</v>
      </c>
      <c r="K561" s="53">
        <v>0</v>
      </c>
      <c r="L561" s="53">
        <v>0</v>
      </c>
      <c r="M561" s="53">
        <v>681073.05</v>
      </c>
      <c r="N561" s="53">
        <v>0</v>
      </c>
      <c r="O561" s="53">
        <v>681073.05</v>
      </c>
      <c r="P561" s="53">
        <v>0</v>
      </c>
      <c r="Q561" s="53">
        <v>0</v>
      </c>
      <c r="R561" s="53">
        <v>0</v>
      </c>
      <c r="S561" s="3" t="s">
        <v>1001</v>
      </c>
      <c r="T561" s="3" t="s">
        <v>1002</v>
      </c>
      <c r="U561" s="3" t="s">
        <v>1003</v>
      </c>
      <c r="V561" s="3" t="s">
        <v>41</v>
      </c>
      <c r="W561" s="3" t="s">
        <v>33</v>
      </c>
      <c r="X561" s="3" t="s">
        <v>43</v>
      </c>
      <c r="Y561" s="3" t="s">
        <v>35</v>
      </c>
      <c r="Z561" s="54">
        <v>45100</v>
      </c>
      <c r="AA561" s="54">
        <v>45473</v>
      </c>
      <c r="AB561" s="3" t="s">
        <v>36</v>
      </c>
      <c r="AC561" s="53">
        <v>700000</v>
      </c>
      <c r="AD561" s="3" t="s">
        <v>42</v>
      </c>
      <c r="AE561" s="3" t="s">
        <v>37</v>
      </c>
    </row>
    <row r="562" spans="1:31" x14ac:dyDescent="0.3">
      <c r="A562" s="3" t="s">
        <v>1219</v>
      </c>
      <c r="B562" s="3" t="s">
        <v>1220</v>
      </c>
      <c r="C562" s="3" t="s">
        <v>1855</v>
      </c>
      <c r="D562" s="53">
        <v>600000</v>
      </c>
      <c r="E562" s="53">
        <v>600000</v>
      </c>
      <c r="F562" s="53">
        <v>0</v>
      </c>
      <c r="G562" s="53">
        <v>0</v>
      </c>
      <c r="H562" s="53">
        <v>0</v>
      </c>
      <c r="I562" s="53">
        <v>568385.38</v>
      </c>
      <c r="J562" s="53">
        <v>94.730896666666666</v>
      </c>
      <c r="K562" s="53">
        <v>0</v>
      </c>
      <c r="L562" s="53">
        <v>0</v>
      </c>
      <c r="M562" s="53">
        <v>568385.38</v>
      </c>
      <c r="N562" s="53">
        <v>0</v>
      </c>
      <c r="O562" s="53">
        <v>568385.38</v>
      </c>
      <c r="P562" s="53">
        <v>0</v>
      </c>
      <c r="Q562" s="53">
        <v>0</v>
      </c>
      <c r="R562" s="53">
        <v>0</v>
      </c>
      <c r="S562" s="3" t="s">
        <v>1001</v>
      </c>
      <c r="T562" s="3" t="s">
        <v>1002</v>
      </c>
      <c r="U562" s="3" t="s">
        <v>1003</v>
      </c>
      <c r="V562" s="3" t="s">
        <v>57</v>
      </c>
      <c r="W562" s="3" t="s">
        <v>33</v>
      </c>
      <c r="X562" s="3" t="s">
        <v>59</v>
      </c>
      <c r="Y562" s="3" t="s">
        <v>35</v>
      </c>
      <c r="Z562" s="54">
        <v>45099</v>
      </c>
      <c r="AA562" s="54">
        <v>45412</v>
      </c>
      <c r="AB562" s="3" t="s">
        <v>36</v>
      </c>
      <c r="AC562" s="53">
        <v>600000</v>
      </c>
      <c r="AD562" s="3" t="s">
        <v>58</v>
      </c>
      <c r="AE562" s="3" t="s">
        <v>37</v>
      </c>
    </row>
    <row r="563" spans="1:31" x14ac:dyDescent="0.3">
      <c r="A563" s="3" t="s">
        <v>1225</v>
      </c>
      <c r="B563" s="3" t="s">
        <v>1226</v>
      </c>
      <c r="C563" s="3" t="s">
        <v>1860</v>
      </c>
      <c r="D563" s="53">
        <v>1920000</v>
      </c>
      <c r="E563" s="53">
        <v>1920000</v>
      </c>
      <c r="F563" s="53">
        <v>0</v>
      </c>
      <c r="G563" s="53">
        <v>0</v>
      </c>
      <c r="H563" s="53">
        <v>0</v>
      </c>
      <c r="I563" s="53">
        <v>1906960.06</v>
      </c>
      <c r="J563" s="53">
        <v>99.320836458333332</v>
      </c>
      <c r="K563" s="53">
        <v>0</v>
      </c>
      <c r="L563" s="53">
        <v>0</v>
      </c>
      <c r="M563" s="53">
        <v>1906960.06</v>
      </c>
      <c r="N563" s="53">
        <v>0</v>
      </c>
      <c r="O563" s="53">
        <v>1906960.06</v>
      </c>
      <c r="P563" s="53">
        <v>0</v>
      </c>
      <c r="Q563" s="53">
        <v>0</v>
      </c>
      <c r="R563" s="53">
        <v>0</v>
      </c>
      <c r="S563" s="3" t="s">
        <v>1001</v>
      </c>
      <c r="T563" s="3" t="s">
        <v>1002</v>
      </c>
      <c r="U563" s="3" t="s">
        <v>1003</v>
      </c>
      <c r="V563" s="3" t="s">
        <v>112</v>
      </c>
      <c r="W563" s="3" t="s">
        <v>33</v>
      </c>
      <c r="X563" s="3" t="s">
        <v>114</v>
      </c>
      <c r="Y563" s="3" t="s">
        <v>35</v>
      </c>
      <c r="Z563" s="54">
        <v>45099</v>
      </c>
      <c r="AA563" s="54">
        <v>45747</v>
      </c>
      <c r="AB563" s="3" t="s">
        <v>36</v>
      </c>
      <c r="AC563" s="53">
        <v>1920000</v>
      </c>
      <c r="AD563" s="3" t="s">
        <v>113</v>
      </c>
      <c r="AE563" s="3" t="s">
        <v>37</v>
      </c>
    </row>
    <row r="564" spans="1:31" x14ac:dyDescent="0.3">
      <c r="A564" s="3" t="s">
        <v>1145</v>
      </c>
      <c r="B564" s="3" t="s">
        <v>1146</v>
      </c>
      <c r="C564" s="3" t="s">
        <v>1860</v>
      </c>
      <c r="D564" s="53">
        <v>1063000</v>
      </c>
      <c r="E564" s="53">
        <v>1063000</v>
      </c>
      <c r="F564" s="53">
        <v>0</v>
      </c>
      <c r="G564" s="53">
        <v>0</v>
      </c>
      <c r="H564" s="53">
        <v>0</v>
      </c>
      <c r="I564" s="53">
        <v>682335.39</v>
      </c>
      <c r="J564" s="53">
        <v>64.189594543744121</v>
      </c>
      <c r="K564" s="53">
        <v>0</v>
      </c>
      <c r="L564" s="53">
        <v>0</v>
      </c>
      <c r="M564" s="53">
        <v>682335.39</v>
      </c>
      <c r="N564" s="53">
        <v>0</v>
      </c>
      <c r="O564" s="53">
        <v>682335.39</v>
      </c>
      <c r="P564" s="53">
        <v>0</v>
      </c>
      <c r="Q564" s="53">
        <v>0</v>
      </c>
      <c r="R564" s="53">
        <v>0</v>
      </c>
      <c r="S564" s="3" t="s">
        <v>111</v>
      </c>
      <c r="T564" s="3" t="s">
        <v>112</v>
      </c>
      <c r="U564" s="3" t="s">
        <v>113</v>
      </c>
      <c r="V564" s="3" t="s">
        <v>112</v>
      </c>
      <c r="W564" s="3" t="s">
        <v>33</v>
      </c>
      <c r="X564" s="3" t="s">
        <v>114</v>
      </c>
      <c r="Y564" s="3" t="s">
        <v>35</v>
      </c>
      <c r="Z564" s="54">
        <v>45099</v>
      </c>
      <c r="AA564" s="54">
        <v>45473</v>
      </c>
      <c r="AB564" s="3" t="s">
        <v>36</v>
      </c>
      <c r="AC564" s="53">
        <v>1063000</v>
      </c>
      <c r="AD564" s="3" t="s">
        <v>113</v>
      </c>
      <c r="AE564" s="3" t="s">
        <v>37</v>
      </c>
    </row>
    <row r="565" spans="1:31" x14ac:dyDescent="0.3">
      <c r="A565" s="3" t="s">
        <v>1062</v>
      </c>
      <c r="B565" s="3" t="s">
        <v>1063</v>
      </c>
      <c r="C565" s="3" t="s">
        <v>1856</v>
      </c>
      <c r="D565" s="53">
        <v>2700000</v>
      </c>
      <c r="E565" s="53">
        <v>2700000</v>
      </c>
      <c r="F565" s="53">
        <v>0</v>
      </c>
      <c r="G565" s="53">
        <v>0</v>
      </c>
      <c r="H565" s="53">
        <v>0</v>
      </c>
      <c r="I565" s="53">
        <v>2601046.0699999998</v>
      </c>
      <c r="J565" s="53">
        <v>96.33503962962962</v>
      </c>
      <c r="K565" s="53">
        <v>0</v>
      </c>
      <c r="L565" s="53">
        <v>0</v>
      </c>
      <c r="M565" s="53">
        <v>2601046.0699999998</v>
      </c>
      <c r="N565" s="53">
        <v>0</v>
      </c>
      <c r="O565" s="53">
        <v>2601046.0699999998</v>
      </c>
      <c r="P565" s="53">
        <v>0</v>
      </c>
      <c r="Q565" s="53">
        <v>0</v>
      </c>
      <c r="R565" s="53">
        <v>0</v>
      </c>
      <c r="S565" s="3" t="s">
        <v>1001</v>
      </c>
      <c r="T565" s="3" t="s">
        <v>1002</v>
      </c>
      <c r="U565" s="3" t="s">
        <v>1003</v>
      </c>
      <c r="V565" s="3" t="s">
        <v>76</v>
      </c>
      <c r="W565" s="3" t="s">
        <v>33</v>
      </c>
      <c r="X565" s="3" t="s">
        <v>78</v>
      </c>
      <c r="Y565" s="3" t="s">
        <v>35</v>
      </c>
      <c r="Z565" s="54">
        <v>45100</v>
      </c>
      <c r="AA565" s="54">
        <v>45657</v>
      </c>
      <c r="AB565" s="3" t="s">
        <v>36</v>
      </c>
      <c r="AC565" s="53">
        <v>2700000</v>
      </c>
      <c r="AD565" s="3" t="s">
        <v>77</v>
      </c>
      <c r="AE565" s="3" t="s">
        <v>37</v>
      </c>
    </row>
    <row r="566" spans="1:31" x14ac:dyDescent="0.3">
      <c r="A566" s="3" t="s">
        <v>1018</v>
      </c>
      <c r="B566" s="3" t="s">
        <v>1019</v>
      </c>
      <c r="C566" s="3" t="s">
        <v>1858</v>
      </c>
      <c r="D566" s="53">
        <v>9000000</v>
      </c>
      <c r="E566" s="53">
        <v>9000000</v>
      </c>
      <c r="F566" s="53">
        <v>0</v>
      </c>
      <c r="G566" s="53">
        <v>0</v>
      </c>
      <c r="H566" s="53">
        <v>0</v>
      </c>
      <c r="I566" s="53">
        <v>6791014.3700000001</v>
      </c>
      <c r="J566" s="53">
        <v>75.455715222222224</v>
      </c>
      <c r="K566" s="53">
        <v>0</v>
      </c>
      <c r="L566" s="53">
        <v>0</v>
      </c>
      <c r="M566" s="53">
        <v>6791014.3700000001</v>
      </c>
      <c r="N566" s="53">
        <v>0</v>
      </c>
      <c r="O566" s="53">
        <v>6791014.3700000001</v>
      </c>
      <c r="P566" s="53">
        <v>0</v>
      </c>
      <c r="Q566" s="53">
        <v>0</v>
      </c>
      <c r="R566" s="53">
        <v>0</v>
      </c>
      <c r="S566" s="3" t="s">
        <v>1001</v>
      </c>
      <c r="T566" s="3" t="s">
        <v>1002</v>
      </c>
      <c r="U566" s="3" t="s">
        <v>1003</v>
      </c>
      <c r="V566" s="3" t="s">
        <v>29</v>
      </c>
      <c r="W566" s="3" t="s">
        <v>33</v>
      </c>
      <c r="X566" s="3" t="s">
        <v>53</v>
      </c>
      <c r="Y566" s="3" t="s">
        <v>784</v>
      </c>
      <c r="Z566" s="54">
        <v>45101</v>
      </c>
      <c r="AA566" s="54">
        <v>46022</v>
      </c>
      <c r="AB566" s="3" t="s">
        <v>36</v>
      </c>
      <c r="AC566" s="53">
        <v>9000000</v>
      </c>
      <c r="AD566" s="3" t="s">
        <v>29</v>
      </c>
      <c r="AE566" s="3" t="s">
        <v>37</v>
      </c>
    </row>
    <row r="567" spans="1:31" x14ac:dyDescent="0.3">
      <c r="A567" s="3" t="s">
        <v>1016</v>
      </c>
      <c r="B567" s="3" t="s">
        <v>1017</v>
      </c>
      <c r="C567" s="3" t="s">
        <v>1856</v>
      </c>
      <c r="D567" s="53">
        <v>4800000</v>
      </c>
      <c r="E567" s="53">
        <v>4800000</v>
      </c>
      <c r="F567" s="53">
        <v>0</v>
      </c>
      <c r="G567" s="53">
        <v>0</v>
      </c>
      <c r="H567" s="53">
        <v>0</v>
      </c>
      <c r="I567" s="53">
        <v>1927895.35</v>
      </c>
      <c r="J567" s="53">
        <v>40.164486458333336</v>
      </c>
      <c r="K567" s="53">
        <v>0</v>
      </c>
      <c r="L567" s="53">
        <v>0</v>
      </c>
      <c r="M567" s="53">
        <v>1927895.35</v>
      </c>
      <c r="N567" s="53">
        <v>0</v>
      </c>
      <c r="O567" s="53">
        <v>1927895.35</v>
      </c>
      <c r="P567" s="53">
        <v>0</v>
      </c>
      <c r="Q567" s="53">
        <v>0</v>
      </c>
      <c r="R567" s="53">
        <v>0</v>
      </c>
      <c r="S567" s="3" t="s">
        <v>1001</v>
      </c>
      <c r="T567" s="3" t="s">
        <v>1002</v>
      </c>
      <c r="U567" s="3" t="s">
        <v>1003</v>
      </c>
      <c r="V567" s="3" t="s">
        <v>76</v>
      </c>
      <c r="W567" s="3" t="s">
        <v>33</v>
      </c>
      <c r="X567" s="3" t="s">
        <v>78</v>
      </c>
      <c r="Y567" s="3" t="s">
        <v>784</v>
      </c>
      <c r="Z567" s="54">
        <v>45100</v>
      </c>
      <c r="AA567" s="54">
        <v>45747</v>
      </c>
      <c r="AB567" s="3" t="s">
        <v>36</v>
      </c>
      <c r="AC567" s="53">
        <v>4800000</v>
      </c>
      <c r="AD567" s="3" t="s">
        <v>77</v>
      </c>
      <c r="AE567" s="3" t="s">
        <v>37</v>
      </c>
    </row>
    <row r="568" spans="1:31" x14ac:dyDescent="0.3">
      <c r="A568" s="3" t="s">
        <v>1097</v>
      </c>
      <c r="B568" s="3" t="s">
        <v>1098</v>
      </c>
      <c r="C568" s="3" t="s">
        <v>1854</v>
      </c>
      <c r="D568" s="53">
        <v>10100000</v>
      </c>
      <c r="E568" s="53">
        <v>10100000</v>
      </c>
      <c r="F568" s="53">
        <v>0</v>
      </c>
      <c r="G568" s="53">
        <v>0</v>
      </c>
      <c r="H568" s="53">
        <v>0</v>
      </c>
      <c r="I568" s="53">
        <v>10069861.699999999</v>
      </c>
      <c r="J568" s="53">
        <v>99.701600990098996</v>
      </c>
      <c r="K568" s="53">
        <v>0</v>
      </c>
      <c r="L568" s="53">
        <v>0</v>
      </c>
      <c r="M568" s="53">
        <v>10069861.699999999</v>
      </c>
      <c r="N568" s="53">
        <v>0</v>
      </c>
      <c r="O568" s="53">
        <v>10069861.699999999</v>
      </c>
      <c r="P568" s="53">
        <v>0</v>
      </c>
      <c r="Q568" s="53">
        <v>-21629.26</v>
      </c>
      <c r="R568" s="53">
        <v>0</v>
      </c>
      <c r="S568" s="3" t="s">
        <v>1001</v>
      </c>
      <c r="T568" s="3" t="s">
        <v>1002</v>
      </c>
      <c r="U568" s="3" t="s">
        <v>1003</v>
      </c>
      <c r="V568" s="3" t="s">
        <v>29</v>
      </c>
      <c r="W568" s="3" t="s">
        <v>33</v>
      </c>
      <c r="X568" s="3" t="s">
        <v>43</v>
      </c>
      <c r="Y568" s="3" t="s">
        <v>35</v>
      </c>
      <c r="Z568" s="54">
        <v>45100</v>
      </c>
      <c r="AA568" s="54">
        <v>45657</v>
      </c>
      <c r="AB568" s="3" t="s">
        <v>36</v>
      </c>
      <c r="AC568" s="53">
        <v>10100000</v>
      </c>
      <c r="AD568" s="3" t="s">
        <v>29</v>
      </c>
      <c r="AE568" s="3" t="s">
        <v>37</v>
      </c>
    </row>
    <row r="569" spans="1:31" x14ac:dyDescent="0.3">
      <c r="A569" s="3" t="s">
        <v>1006</v>
      </c>
      <c r="B569" s="3" t="s">
        <v>1007</v>
      </c>
      <c r="C569" s="3" t="s">
        <v>1854</v>
      </c>
      <c r="D569" s="53">
        <v>5000000</v>
      </c>
      <c r="E569" s="53">
        <v>5000000</v>
      </c>
      <c r="F569" s="53">
        <v>0</v>
      </c>
      <c r="G569" s="53">
        <v>0</v>
      </c>
      <c r="H569" s="53">
        <v>0</v>
      </c>
      <c r="I569" s="53">
        <v>4973663.8499999996</v>
      </c>
      <c r="J569" s="53">
        <v>99.473276999999996</v>
      </c>
      <c r="K569" s="53">
        <v>0</v>
      </c>
      <c r="L569" s="53">
        <v>0</v>
      </c>
      <c r="M569" s="53">
        <v>4973663.8499999996</v>
      </c>
      <c r="N569" s="53">
        <v>0</v>
      </c>
      <c r="O569" s="53">
        <v>4973663.8499999996</v>
      </c>
      <c r="P569" s="53">
        <v>0</v>
      </c>
      <c r="Q569" s="53">
        <v>0</v>
      </c>
      <c r="R569" s="53">
        <v>0</v>
      </c>
      <c r="S569" s="3" t="s">
        <v>1001</v>
      </c>
      <c r="T569" s="3" t="s">
        <v>1002</v>
      </c>
      <c r="U569" s="3" t="s">
        <v>1003</v>
      </c>
      <c r="V569" s="3" t="s">
        <v>29</v>
      </c>
      <c r="W569" s="3" t="s">
        <v>33</v>
      </c>
      <c r="X569" s="3" t="s">
        <v>43</v>
      </c>
      <c r="Y569" s="3" t="s">
        <v>83</v>
      </c>
      <c r="Z569" s="54">
        <v>45100</v>
      </c>
      <c r="AA569" s="54">
        <v>45747</v>
      </c>
      <c r="AB569" s="3" t="s">
        <v>36</v>
      </c>
      <c r="AC569" s="53">
        <v>5000000</v>
      </c>
      <c r="AD569" s="3" t="s">
        <v>29</v>
      </c>
      <c r="AE569" s="3" t="s">
        <v>37</v>
      </c>
    </row>
    <row r="570" spans="1:31" x14ac:dyDescent="0.3">
      <c r="A570" s="3" t="s">
        <v>1099</v>
      </c>
      <c r="B570" s="3" t="s">
        <v>1100</v>
      </c>
      <c r="C570" s="3" t="s">
        <v>1859</v>
      </c>
      <c r="D570" s="53">
        <v>600000</v>
      </c>
      <c r="E570" s="53">
        <v>600000</v>
      </c>
      <c r="F570" s="53">
        <v>0</v>
      </c>
      <c r="G570" s="53">
        <v>0</v>
      </c>
      <c r="H570" s="53">
        <v>0</v>
      </c>
      <c r="I570" s="53">
        <v>564637.26</v>
      </c>
      <c r="J570" s="53">
        <v>94.106210000000004</v>
      </c>
      <c r="K570" s="53">
        <v>0</v>
      </c>
      <c r="L570" s="53">
        <v>0</v>
      </c>
      <c r="M570" s="53">
        <v>564637.26</v>
      </c>
      <c r="N570" s="53">
        <v>0</v>
      </c>
      <c r="O570" s="53">
        <v>564637.26</v>
      </c>
      <c r="P570" s="53">
        <v>0</v>
      </c>
      <c r="Q570" s="53">
        <v>0</v>
      </c>
      <c r="R570" s="53">
        <v>0</v>
      </c>
      <c r="S570" s="3" t="s">
        <v>1001</v>
      </c>
      <c r="T570" s="3" t="s">
        <v>1002</v>
      </c>
      <c r="U570" s="3" t="s">
        <v>1003</v>
      </c>
      <c r="V570" s="3" t="s">
        <v>162</v>
      </c>
      <c r="W570" s="3" t="s">
        <v>33</v>
      </c>
      <c r="X570" s="3" t="s">
        <v>164</v>
      </c>
      <c r="Y570" s="3" t="s">
        <v>35</v>
      </c>
      <c r="Z570" s="54">
        <v>45101</v>
      </c>
      <c r="AA570" s="54">
        <v>45473</v>
      </c>
      <c r="AB570" s="3" t="s">
        <v>36</v>
      </c>
      <c r="AC570" s="53">
        <v>600000</v>
      </c>
      <c r="AD570" s="3" t="s">
        <v>163</v>
      </c>
      <c r="AE570" s="3" t="s">
        <v>37</v>
      </c>
    </row>
    <row r="571" spans="1:31" x14ac:dyDescent="0.3">
      <c r="A571" s="3" t="s">
        <v>1085</v>
      </c>
      <c r="B571" s="3" t="s">
        <v>1086</v>
      </c>
      <c r="C571" s="3" t="s">
        <v>1854</v>
      </c>
      <c r="D571" s="53">
        <v>800000</v>
      </c>
      <c r="E571" s="53">
        <v>800000</v>
      </c>
      <c r="F571" s="53">
        <v>0</v>
      </c>
      <c r="G571" s="53">
        <v>0</v>
      </c>
      <c r="H571" s="53">
        <v>0</v>
      </c>
      <c r="I571" s="53">
        <v>723256.1</v>
      </c>
      <c r="J571" s="53">
        <v>90.407012499999993</v>
      </c>
      <c r="K571" s="53">
        <v>0</v>
      </c>
      <c r="L571" s="53">
        <v>0</v>
      </c>
      <c r="M571" s="53">
        <v>723256.1</v>
      </c>
      <c r="N571" s="53">
        <v>0</v>
      </c>
      <c r="O571" s="53">
        <v>723256.1</v>
      </c>
      <c r="P571" s="53">
        <v>0</v>
      </c>
      <c r="Q571" s="53">
        <v>0</v>
      </c>
      <c r="R571" s="53">
        <v>0</v>
      </c>
      <c r="S571" s="3" t="s">
        <v>1001</v>
      </c>
      <c r="T571" s="3" t="s">
        <v>1002</v>
      </c>
      <c r="U571" s="3" t="s">
        <v>1003</v>
      </c>
      <c r="V571" s="3" t="s">
        <v>41</v>
      </c>
      <c r="W571" s="3" t="s">
        <v>33</v>
      </c>
      <c r="X571" s="3" t="s">
        <v>43</v>
      </c>
      <c r="Y571" s="3" t="s">
        <v>35</v>
      </c>
      <c r="Z571" s="54">
        <v>45101</v>
      </c>
      <c r="AA571" s="54">
        <v>45382</v>
      </c>
      <c r="AB571" s="3" t="s">
        <v>36</v>
      </c>
      <c r="AC571" s="53">
        <v>800000</v>
      </c>
      <c r="AD571" s="3" t="s">
        <v>42</v>
      </c>
      <c r="AE571" s="3" t="s">
        <v>37</v>
      </c>
    </row>
    <row r="572" spans="1:31" x14ac:dyDescent="0.3">
      <c r="A572" s="3" t="s">
        <v>1078</v>
      </c>
      <c r="B572" s="3" t="s">
        <v>1079</v>
      </c>
      <c r="C572" s="3" t="s">
        <v>1854</v>
      </c>
      <c r="D572" s="53">
        <v>1500000</v>
      </c>
      <c r="E572" s="53">
        <v>1500000</v>
      </c>
      <c r="F572" s="53">
        <v>0</v>
      </c>
      <c r="G572" s="53">
        <v>0</v>
      </c>
      <c r="H572" s="53">
        <v>0</v>
      </c>
      <c r="I572" s="53">
        <v>1325777.9099999999</v>
      </c>
      <c r="J572" s="53">
        <v>88.385193999999998</v>
      </c>
      <c r="K572" s="53">
        <v>0</v>
      </c>
      <c r="L572" s="53">
        <v>0</v>
      </c>
      <c r="M572" s="53">
        <v>1325777.9099999999</v>
      </c>
      <c r="N572" s="53">
        <v>0</v>
      </c>
      <c r="O572" s="53">
        <v>1325777.9099999999</v>
      </c>
      <c r="P572" s="53">
        <v>0</v>
      </c>
      <c r="Q572" s="53">
        <v>0</v>
      </c>
      <c r="R572" s="53">
        <v>0</v>
      </c>
      <c r="S572" s="3" t="s">
        <v>72</v>
      </c>
      <c r="T572" s="3" t="s">
        <v>41</v>
      </c>
      <c r="U572" s="3" t="s">
        <v>42</v>
      </c>
      <c r="V572" s="3" t="s">
        <v>41</v>
      </c>
      <c r="W572" s="3" t="s">
        <v>33</v>
      </c>
      <c r="X572" s="3" t="s">
        <v>43</v>
      </c>
      <c r="Y572" s="3" t="s">
        <v>35</v>
      </c>
      <c r="Z572" s="54">
        <v>45101</v>
      </c>
      <c r="AA572" s="54">
        <v>45657</v>
      </c>
      <c r="AB572" s="3" t="s">
        <v>36</v>
      </c>
      <c r="AC572" s="53">
        <v>1500000</v>
      </c>
      <c r="AD572" s="3" t="s">
        <v>42</v>
      </c>
      <c r="AE572" s="3" t="s">
        <v>37</v>
      </c>
    </row>
    <row r="573" spans="1:31" x14ac:dyDescent="0.3">
      <c r="A573" s="3" t="s">
        <v>1095</v>
      </c>
      <c r="B573" s="3" t="s">
        <v>1096</v>
      </c>
      <c r="C573" s="3" t="s">
        <v>1860</v>
      </c>
      <c r="D573" s="53">
        <v>1189000</v>
      </c>
      <c r="E573" s="53">
        <v>1189000</v>
      </c>
      <c r="F573" s="53">
        <v>0</v>
      </c>
      <c r="G573" s="53">
        <v>0</v>
      </c>
      <c r="H573" s="53">
        <v>0</v>
      </c>
      <c r="I573" s="53">
        <v>1161841.8400000001</v>
      </c>
      <c r="J573" s="53">
        <v>97.715882253994963</v>
      </c>
      <c r="K573" s="53">
        <v>0</v>
      </c>
      <c r="L573" s="53">
        <v>0</v>
      </c>
      <c r="M573" s="53">
        <v>1161841.8400000001</v>
      </c>
      <c r="N573" s="53">
        <v>0</v>
      </c>
      <c r="O573" s="53">
        <v>1161841.8400000001</v>
      </c>
      <c r="P573" s="53">
        <v>0</v>
      </c>
      <c r="Q573" s="53">
        <v>0</v>
      </c>
      <c r="R573" s="53">
        <v>0</v>
      </c>
      <c r="S573" s="3" t="s">
        <v>1001</v>
      </c>
      <c r="T573" s="3" t="s">
        <v>1002</v>
      </c>
      <c r="U573" s="3" t="s">
        <v>1003</v>
      </c>
      <c r="V573" s="3" t="s">
        <v>112</v>
      </c>
      <c r="W573" s="3" t="s">
        <v>33</v>
      </c>
      <c r="X573" s="3" t="s">
        <v>114</v>
      </c>
      <c r="Y573" s="3" t="s">
        <v>35</v>
      </c>
      <c r="Z573" s="54">
        <v>45101</v>
      </c>
      <c r="AA573" s="54">
        <v>45382</v>
      </c>
      <c r="AB573" s="3" t="s">
        <v>36</v>
      </c>
      <c r="AC573" s="53">
        <v>1189000</v>
      </c>
      <c r="AD573" s="3" t="s">
        <v>113</v>
      </c>
      <c r="AE573" s="3" t="s">
        <v>37</v>
      </c>
    </row>
    <row r="574" spans="1:31" x14ac:dyDescent="0.3">
      <c r="A574" s="3" t="s">
        <v>1252</v>
      </c>
      <c r="B574" s="3" t="s">
        <v>1253</v>
      </c>
      <c r="C574" s="3" t="s">
        <v>1858</v>
      </c>
      <c r="D574" s="53">
        <v>2600000</v>
      </c>
      <c r="E574" s="53">
        <v>2600000</v>
      </c>
      <c r="F574" s="53">
        <v>0</v>
      </c>
      <c r="G574" s="53">
        <v>0</v>
      </c>
      <c r="H574" s="53">
        <v>0</v>
      </c>
      <c r="I574" s="53">
        <v>2573480.61</v>
      </c>
      <c r="J574" s="53">
        <v>98.980023461538451</v>
      </c>
      <c r="K574" s="53">
        <v>0</v>
      </c>
      <c r="L574" s="53">
        <v>0</v>
      </c>
      <c r="M574" s="53">
        <v>2573480.61</v>
      </c>
      <c r="N574" s="53">
        <v>0</v>
      </c>
      <c r="O574" s="53">
        <v>2573480.61</v>
      </c>
      <c r="P574" s="53">
        <v>0</v>
      </c>
      <c r="Q574" s="53">
        <v>0</v>
      </c>
      <c r="R574" s="53">
        <v>0</v>
      </c>
      <c r="S574" s="3" t="s">
        <v>1231</v>
      </c>
      <c r="T574" s="3" t="s">
        <v>51</v>
      </c>
      <c r="U574" s="3" t="s">
        <v>52</v>
      </c>
      <c r="V574" s="3" t="s">
        <v>51</v>
      </c>
      <c r="W574" s="3" t="s">
        <v>33</v>
      </c>
      <c r="X574" s="3" t="s">
        <v>53</v>
      </c>
      <c r="Y574" s="3" t="s">
        <v>35</v>
      </c>
      <c r="Z574" s="54">
        <v>45017</v>
      </c>
      <c r="AA574" s="54">
        <v>45747</v>
      </c>
      <c r="AB574" s="3" t="s">
        <v>36</v>
      </c>
      <c r="AC574" s="53">
        <v>2600000</v>
      </c>
      <c r="AD574" s="3" t="s">
        <v>52</v>
      </c>
      <c r="AE574" s="3" t="s">
        <v>37</v>
      </c>
    </row>
    <row r="575" spans="1:31" x14ac:dyDescent="0.3">
      <c r="A575" s="3" t="s">
        <v>1234</v>
      </c>
      <c r="B575" s="3" t="s">
        <v>1235</v>
      </c>
      <c r="C575" s="3" t="s">
        <v>1858</v>
      </c>
      <c r="D575" s="53">
        <v>600000</v>
      </c>
      <c r="E575" s="53">
        <v>600000</v>
      </c>
      <c r="F575" s="53">
        <v>0</v>
      </c>
      <c r="G575" s="53">
        <v>0</v>
      </c>
      <c r="H575" s="53">
        <v>0</v>
      </c>
      <c r="I575" s="53">
        <v>535113.35</v>
      </c>
      <c r="J575" s="53">
        <v>89.185558333333333</v>
      </c>
      <c r="K575" s="53">
        <v>0</v>
      </c>
      <c r="L575" s="53">
        <v>0</v>
      </c>
      <c r="M575" s="53">
        <v>535113.35</v>
      </c>
      <c r="N575" s="53">
        <v>0</v>
      </c>
      <c r="O575" s="53">
        <v>535113.35</v>
      </c>
      <c r="P575" s="53">
        <v>0</v>
      </c>
      <c r="Q575" s="53">
        <v>0</v>
      </c>
      <c r="R575" s="53">
        <v>0</v>
      </c>
      <c r="S575" s="3" t="s">
        <v>1231</v>
      </c>
      <c r="T575" s="3" t="s">
        <v>51</v>
      </c>
      <c r="U575" s="3" t="s">
        <v>52</v>
      </c>
      <c r="V575" s="3" t="s">
        <v>51</v>
      </c>
      <c r="W575" s="3" t="s">
        <v>33</v>
      </c>
      <c r="X575" s="3" t="s">
        <v>53</v>
      </c>
      <c r="Y575" s="3" t="s">
        <v>35</v>
      </c>
      <c r="Z575" s="54">
        <v>45017</v>
      </c>
      <c r="AA575" s="54">
        <v>45747</v>
      </c>
      <c r="AB575" s="3" t="s">
        <v>36</v>
      </c>
      <c r="AC575" s="53">
        <v>600000</v>
      </c>
      <c r="AD575" s="3" t="s">
        <v>52</v>
      </c>
      <c r="AE575" s="3" t="s">
        <v>37</v>
      </c>
    </row>
    <row r="576" spans="1:31" x14ac:dyDescent="0.3">
      <c r="A576" s="3" t="s">
        <v>1229</v>
      </c>
      <c r="B576" s="3" t="s">
        <v>1230</v>
      </c>
      <c r="C576" s="3" t="s">
        <v>1858</v>
      </c>
      <c r="D576" s="53">
        <v>2000000</v>
      </c>
      <c r="E576" s="53">
        <v>2000000</v>
      </c>
      <c r="F576" s="53">
        <v>0</v>
      </c>
      <c r="G576" s="53">
        <v>0</v>
      </c>
      <c r="H576" s="53">
        <v>0</v>
      </c>
      <c r="I576" s="53">
        <v>1844231.95</v>
      </c>
      <c r="J576" s="53">
        <v>92.211597499999996</v>
      </c>
      <c r="K576" s="53">
        <v>0</v>
      </c>
      <c r="L576" s="53">
        <v>0</v>
      </c>
      <c r="M576" s="53">
        <v>1844231.95</v>
      </c>
      <c r="N576" s="53">
        <v>0</v>
      </c>
      <c r="O576" s="53">
        <v>1844231.95</v>
      </c>
      <c r="P576" s="53">
        <v>0</v>
      </c>
      <c r="Q576" s="53">
        <v>0</v>
      </c>
      <c r="R576" s="53">
        <v>0</v>
      </c>
      <c r="S576" s="3" t="s">
        <v>1231</v>
      </c>
      <c r="T576" s="3" t="s">
        <v>51</v>
      </c>
      <c r="U576" s="3" t="s">
        <v>52</v>
      </c>
      <c r="V576" s="3" t="s">
        <v>1002</v>
      </c>
      <c r="W576" s="3" t="s">
        <v>33</v>
      </c>
      <c r="X576" s="3" t="s">
        <v>53</v>
      </c>
      <c r="Y576" s="3" t="s">
        <v>35</v>
      </c>
      <c r="Z576" s="54">
        <v>45017</v>
      </c>
      <c r="AA576" s="54">
        <v>45747</v>
      </c>
      <c r="AB576" s="3" t="s">
        <v>36</v>
      </c>
      <c r="AC576" s="53">
        <v>2000000</v>
      </c>
      <c r="AD576" s="3" t="s">
        <v>1003</v>
      </c>
      <c r="AE576" s="3" t="s">
        <v>37</v>
      </c>
    </row>
    <row r="577" spans="1:31" x14ac:dyDescent="0.3">
      <c r="A577" s="3" t="s">
        <v>1232</v>
      </c>
      <c r="B577" s="3" t="s">
        <v>1233</v>
      </c>
      <c r="C577" s="3" t="s">
        <v>1858</v>
      </c>
      <c r="D577" s="53">
        <v>3000000</v>
      </c>
      <c r="E577" s="53">
        <v>3000000</v>
      </c>
      <c r="F577" s="53">
        <v>0</v>
      </c>
      <c r="G577" s="53">
        <v>0</v>
      </c>
      <c r="H577" s="53">
        <v>0</v>
      </c>
      <c r="I577" s="53">
        <v>2887618.98</v>
      </c>
      <c r="J577" s="53">
        <v>96.253966000000005</v>
      </c>
      <c r="K577" s="53">
        <v>0</v>
      </c>
      <c r="L577" s="53">
        <v>0</v>
      </c>
      <c r="M577" s="53">
        <v>2887618.98</v>
      </c>
      <c r="N577" s="53">
        <v>0</v>
      </c>
      <c r="O577" s="53">
        <v>2887618.98</v>
      </c>
      <c r="P577" s="53">
        <v>0</v>
      </c>
      <c r="Q577" s="53">
        <v>0</v>
      </c>
      <c r="R577" s="53">
        <v>0</v>
      </c>
      <c r="S577" s="3" t="s">
        <v>1231</v>
      </c>
      <c r="T577" s="3" t="s">
        <v>51</v>
      </c>
      <c r="U577" s="3" t="s">
        <v>52</v>
      </c>
      <c r="V577" s="3" t="s">
        <v>1002</v>
      </c>
      <c r="W577" s="3" t="s">
        <v>33</v>
      </c>
      <c r="X577" s="3" t="s">
        <v>53</v>
      </c>
      <c r="Y577" s="3" t="s">
        <v>35</v>
      </c>
      <c r="Z577" s="54">
        <v>45017</v>
      </c>
      <c r="AA577" s="54">
        <v>45747</v>
      </c>
      <c r="AB577" s="3" t="s">
        <v>36</v>
      </c>
      <c r="AC577" s="53">
        <v>3000000</v>
      </c>
      <c r="AD577" s="3" t="s">
        <v>1003</v>
      </c>
      <c r="AE577" s="3" t="s">
        <v>37</v>
      </c>
    </row>
    <row r="578" spans="1:31" x14ac:dyDescent="0.3">
      <c r="A578" s="3" t="s">
        <v>1236</v>
      </c>
      <c r="B578" s="3" t="s">
        <v>1237</v>
      </c>
      <c r="C578" s="3" t="s">
        <v>1858</v>
      </c>
      <c r="D578" s="53">
        <v>3500000</v>
      </c>
      <c r="E578" s="53">
        <v>3500000</v>
      </c>
      <c r="F578" s="53">
        <v>0</v>
      </c>
      <c r="G578" s="53">
        <v>0</v>
      </c>
      <c r="H578" s="53">
        <v>0</v>
      </c>
      <c r="I578" s="53">
        <v>3446744.97</v>
      </c>
      <c r="J578" s="53">
        <v>98.478427714285715</v>
      </c>
      <c r="K578" s="53">
        <v>0</v>
      </c>
      <c r="L578" s="53">
        <v>0</v>
      </c>
      <c r="M578" s="53">
        <v>3446744.97</v>
      </c>
      <c r="N578" s="53">
        <v>0</v>
      </c>
      <c r="O578" s="53">
        <v>3446744.97</v>
      </c>
      <c r="P578" s="53">
        <v>0</v>
      </c>
      <c r="Q578" s="53">
        <v>0</v>
      </c>
      <c r="R578" s="53">
        <v>0</v>
      </c>
      <c r="S578" s="3" t="s">
        <v>1231</v>
      </c>
      <c r="T578" s="3" t="s">
        <v>51</v>
      </c>
      <c r="U578" s="3" t="s">
        <v>52</v>
      </c>
      <c r="V578" s="3" t="s">
        <v>51</v>
      </c>
      <c r="W578" s="3" t="s">
        <v>33</v>
      </c>
      <c r="X578" s="3" t="s">
        <v>53</v>
      </c>
      <c r="Y578" s="3" t="s">
        <v>35</v>
      </c>
      <c r="Z578" s="54">
        <v>45017</v>
      </c>
      <c r="AA578" s="54">
        <v>45747</v>
      </c>
      <c r="AB578" s="3" t="s">
        <v>36</v>
      </c>
      <c r="AC578" s="53">
        <v>3500000</v>
      </c>
      <c r="AD578" s="3" t="s">
        <v>52</v>
      </c>
      <c r="AE578" s="3" t="s">
        <v>37</v>
      </c>
    </row>
    <row r="579" spans="1:31" x14ac:dyDescent="0.3">
      <c r="A579" s="3" t="s">
        <v>1254</v>
      </c>
      <c r="B579" s="3" t="s">
        <v>1255</v>
      </c>
      <c r="C579" s="3" t="s">
        <v>1858</v>
      </c>
      <c r="D579" s="53">
        <v>2300000</v>
      </c>
      <c r="E579" s="53">
        <v>2300000</v>
      </c>
      <c r="F579" s="53">
        <v>0</v>
      </c>
      <c r="G579" s="53">
        <v>0</v>
      </c>
      <c r="H579" s="53">
        <v>0</v>
      </c>
      <c r="I579" s="53">
        <v>2030742.31</v>
      </c>
      <c r="J579" s="53">
        <v>88.29314391304348</v>
      </c>
      <c r="K579" s="53">
        <v>0</v>
      </c>
      <c r="L579" s="53">
        <v>0</v>
      </c>
      <c r="M579" s="53">
        <v>2030742.31</v>
      </c>
      <c r="N579" s="53">
        <v>0</v>
      </c>
      <c r="O579" s="53">
        <v>2030742.31</v>
      </c>
      <c r="P579" s="53">
        <v>0</v>
      </c>
      <c r="Q579" s="53">
        <v>0</v>
      </c>
      <c r="R579" s="53">
        <v>0</v>
      </c>
      <c r="S579" s="3" t="s">
        <v>1231</v>
      </c>
      <c r="T579" s="3" t="s">
        <v>51</v>
      </c>
      <c r="U579" s="3" t="s">
        <v>52</v>
      </c>
      <c r="V579" s="3" t="s">
        <v>51</v>
      </c>
      <c r="W579" s="3" t="s">
        <v>33</v>
      </c>
      <c r="X579" s="3" t="s">
        <v>53</v>
      </c>
      <c r="Y579" s="3" t="s">
        <v>35</v>
      </c>
      <c r="Z579" s="54">
        <v>45017</v>
      </c>
      <c r="AA579" s="54">
        <v>45747</v>
      </c>
      <c r="AB579" s="3" t="s">
        <v>36</v>
      </c>
      <c r="AC579" s="53">
        <v>2300000</v>
      </c>
      <c r="AD579" s="3" t="s">
        <v>52</v>
      </c>
      <c r="AE579" s="3" t="s">
        <v>37</v>
      </c>
    </row>
    <row r="580" spans="1:31" x14ac:dyDescent="0.3">
      <c r="A580" s="3" t="s">
        <v>1256</v>
      </c>
      <c r="B580" s="3" t="s">
        <v>1257</v>
      </c>
      <c r="C580" s="3" t="s">
        <v>1856</v>
      </c>
      <c r="D580" s="53">
        <v>1000000</v>
      </c>
      <c r="E580" s="53">
        <v>1000000</v>
      </c>
      <c r="F580" s="53">
        <v>0</v>
      </c>
      <c r="G580" s="53">
        <v>0</v>
      </c>
      <c r="H580" s="53">
        <v>0</v>
      </c>
      <c r="I580" s="53">
        <v>997678.48</v>
      </c>
      <c r="J580" s="53">
        <v>99.767848000000001</v>
      </c>
      <c r="K580" s="53">
        <v>0</v>
      </c>
      <c r="L580" s="53">
        <v>0</v>
      </c>
      <c r="M580" s="53">
        <v>997678.48</v>
      </c>
      <c r="N580" s="53">
        <v>0</v>
      </c>
      <c r="O580" s="53">
        <v>997678.48</v>
      </c>
      <c r="P580" s="53">
        <v>0</v>
      </c>
      <c r="Q580" s="53">
        <v>0</v>
      </c>
      <c r="R580" s="53">
        <v>0</v>
      </c>
      <c r="S580" s="3" t="s">
        <v>881</v>
      </c>
      <c r="T580" s="3" t="s">
        <v>76</v>
      </c>
      <c r="U580" s="3" t="s">
        <v>77</v>
      </c>
      <c r="V580" s="3" t="s">
        <v>76</v>
      </c>
      <c r="W580" s="3" t="s">
        <v>33</v>
      </c>
      <c r="X580" s="3" t="s">
        <v>78</v>
      </c>
      <c r="Y580" s="3" t="s">
        <v>44</v>
      </c>
      <c r="Z580" s="54">
        <v>45127</v>
      </c>
      <c r="AA580" s="54">
        <v>45747</v>
      </c>
      <c r="AB580" s="3" t="s">
        <v>36</v>
      </c>
      <c r="AC580" s="53">
        <v>1000000</v>
      </c>
      <c r="AD580" s="3" t="s">
        <v>77</v>
      </c>
      <c r="AE580" s="3" t="s">
        <v>37</v>
      </c>
    </row>
    <row r="581" spans="1:31" x14ac:dyDescent="0.3">
      <c r="A581" s="3" t="s">
        <v>1238</v>
      </c>
      <c r="B581" s="3" t="s">
        <v>1239</v>
      </c>
      <c r="C581" s="3" t="s">
        <v>1856</v>
      </c>
      <c r="D581" s="53">
        <v>1700000</v>
      </c>
      <c r="E581" s="53">
        <v>1700000</v>
      </c>
      <c r="F581" s="53">
        <v>0</v>
      </c>
      <c r="G581" s="53">
        <v>0</v>
      </c>
      <c r="H581" s="53">
        <v>0</v>
      </c>
      <c r="I581" s="53">
        <v>1602599.63</v>
      </c>
      <c r="J581" s="53">
        <v>94.270566470588236</v>
      </c>
      <c r="K581" s="53">
        <v>0</v>
      </c>
      <c r="L581" s="53">
        <v>0</v>
      </c>
      <c r="M581" s="53">
        <v>1602599.63</v>
      </c>
      <c r="N581" s="53">
        <v>0</v>
      </c>
      <c r="O581" s="53">
        <v>1602599.63</v>
      </c>
      <c r="P581" s="53">
        <v>0</v>
      </c>
      <c r="Q581" s="53">
        <v>0</v>
      </c>
      <c r="R581" s="53">
        <v>0</v>
      </c>
      <c r="S581" s="3" t="s">
        <v>881</v>
      </c>
      <c r="T581" s="3" t="s">
        <v>76</v>
      </c>
      <c r="U581" s="3" t="s">
        <v>77</v>
      </c>
      <c r="V581" s="3" t="s">
        <v>76</v>
      </c>
      <c r="W581" s="3" t="s">
        <v>33</v>
      </c>
      <c r="X581" s="3" t="s">
        <v>78</v>
      </c>
      <c r="Y581" s="3" t="s">
        <v>35</v>
      </c>
      <c r="Z581" s="54">
        <v>45017</v>
      </c>
      <c r="AA581" s="54">
        <v>45565</v>
      </c>
      <c r="AB581" s="3" t="s">
        <v>36</v>
      </c>
      <c r="AC581" s="53">
        <v>1700000</v>
      </c>
      <c r="AD581" s="3" t="s">
        <v>77</v>
      </c>
      <c r="AE581" s="3" t="s">
        <v>37</v>
      </c>
    </row>
    <row r="582" spans="1:31" x14ac:dyDescent="0.3">
      <c r="A582" s="3" t="s">
        <v>1243</v>
      </c>
      <c r="B582" s="3" t="s">
        <v>1244</v>
      </c>
      <c r="C582" s="3" t="s">
        <v>1854</v>
      </c>
      <c r="D582" s="53">
        <v>0</v>
      </c>
      <c r="E582" s="53">
        <v>0</v>
      </c>
      <c r="F582" s="53">
        <v>0</v>
      </c>
      <c r="G582" s="53">
        <v>0</v>
      </c>
      <c r="H582" s="53">
        <v>0</v>
      </c>
      <c r="I582" s="53">
        <v>0</v>
      </c>
      <c r="J582" s="53" t="e">
        <v>#DIV/0!</v>
      </c>
      <c r="K582" s="53">
        <v>0</v>
      </c>
      <c r="L582" s="53">
        <v>0</v>
      </c>
      <c r="M582" s="53">
        <v>0</v>
      </c>
      <c r="N582" s="53">
        <v>0</v>
      </c>
      <c r="O582" s="53">
        <v>0</v>
      </c>
      <c r="P582" s="53">
        <v>0</v>
      </c>
      <c r="Q582" s="53">
        <v>0</v>
      </c>
      <c r="R582" s="53">
        <v>0</v>
      </c>
      <c r="S582" s="3" t="s">
        <v>72</v>
      </c>
      <c r="T582" s="3" t="s">
        <v>41</v>
      </c>
      <c r="U582" s="3" t="s">
        <v>42</v>
      </c>
      <c r="V582" s="3" t="s">
        <v>41</v>
      </c>
      <c r="W582" s="3" t="s">
        <v>33</v>
      </c>
      <c r="X582" s="3" t="s">
        <v>29</v>
      </c>
      <c r="Y582" s="3" t="s">
        <v>35</v>
      </c>
      <c r="Z582" s="54">
        <v>45129</v>
      </c>
      <c r="AA582" s="54">
        <v>45504</v>
      </c>
      <c r="AB582" s="3" t="s">
        <v>36</v>
      </c>
      <c r="AC582" s="53">
        <v>800000</v>
      </c>
      <c r="AD582" s="3" t="s">
        <v>42</v>
      </c>
      <c r="AE582" s="3" t="s">
        <v>37</v>
      </c>
    </row>
    <row r="583" spans="1:31" x14ac:dyDescent="0.3">
      <c r="A583" s="3" t="s">
        <v>1250</v>
      </c>
      <c r="B583" s="3" t="s">
        <v>1251</v>
      </c>
      <c r="C583" s="3" t="s">
        <v>1858</v>
      </c>
      <c r="D583" s="53">
        <v>4000000</v>
      </c>
      <c r="E583" s="53">
        <v>4000000</v>
      </c>
      <c r="F583" s="53">
        <v>0</v>
      </c>
      <c r="G583" s="53">
        <v>0</v>
      </c>
      <c r="H583" s="53">
        <v>0</v>
      </c>
      <c r="I583" s="53">
        <v>3537150.35</v>
      </c>
      <c r="J583" s="53">
        <v>88.42875875</v>
      </c>
      <c r="K583" s="53">
        <v>0</v>
      </c>
      <c r="L583" s="53">
        <v>0</v>
      </c>
      <c r="M583" s="53">
        <v>3537150.35</v>
      </c>
      <c r="N583" s="53">
        <v>0</v>
      </c>
      <c r="O583" s="53">
        <v>3537150.35</v>
      </c>
      <c r="P583" s="53">
        <v>0</v>
      </c>
      <c r="Q583" s="53">
        <v>0</v>
      </c>
      <c r="R583" s="53">
        <v>0</v>
      </c>
      <c r="S583" s="3" t="s">
        <v>1231</v>
      </c>
      <c r="T583" s="3" t="s">
        <v>51</v>
      </c>
      <c r="U583" s="3" t="s">
        <v>52</v>
      </c>
      <c r="V583" s="3" t="s">
        <v>51</v>
      </c>
      <c r="W583" s="3" t="s">
        <v>33</v>
      </c>
      <c r="X583" s="3" t="s">
        <v>53</v>
      </c>
      <c r="Y583" s="3" t="s">
        <v>35</v>
      </c>
      <c r="Z583" s="54">
        <v>45017</v>
      </c>
      <c r="AA583" s="54">
        <v>45747</v>
      </c>
      <c r="AB583" s="3" t="s">
        <v>36</v>
      </c>
      <c r="AC583" s="53">
        <v>4000000</v>
      </c>
      <c r="AD583" s="3" t="s">
        <v>52</v>
      </c>
      <c r="AE583" s="3" t="s">
        <v>37</v>
      </c>
    </row>
    <row r="584" spans="1:31" x14ac:dyDescent="0.3">
      <c r="A584" s="3" t="s">
        <v>1240</v>
      </c>
      <c r="B584" s="3" t="s">
        <v>1241</v>
      </c>
      <c r="C584" s="3" t="s">
        <v>1854</v>
      </c>
      <c r="D584" s="53">
        <v>1600000</v>
      </c>
      <c r="E584" s="53">
        <v>1600000</v>
      </c>
      <c r="F584" s="53">
        <v>0</v>
      </c>
      <c r="G584" s="53">
        <v>0</v>
      </c>
      <c r="H584" s="53">
        <v>0</v>
      </c>
      <c r="I584" s="53">
        <v>1546931.52</v>
      </c>
      <c r="J584" s="53">
        <v>96.683220000000006</v>
      </c>
      <c r="K584" s="53">
        <v>0</v>
      </c>
      <c r="L584" s="53">
        <v>0</v>
      </c>
      <c r="M584" s="53">
        <v>1546931.52</v>
      </c>
      <c r="N584" s="53">
        <v>0</v>
      </c>
      <c r="O584" s="53">
        <v>1546931.52</v>
      </c>
      <c r="P584" s="53">
        <v>0</v>
      </c>
      <c r="Q584" s="53">
        <v>0</v>
      </c>
      <c r="R584" s="53">
        <v>0</v>
      </c>
      <c r="S584" s="3" t="s">
        <v>1242</v>
      </c>
      <c r="T584" s="3" t="s">
        <v>41</v>
      </c>
      <c r="U584" s="3" t="s">
        <v>42</v>
      </c>
      <c r="V584" s="3" t="s">
        <v>41</v>
      </c>
      <c r="W584" s="3" t="s">
        <v>33</v>
      </c>
      <c r="X584" s="3" t="s">
        <v>43</v>
      </c>
      <c r="Y584" s="3" t="s">
        <v>35</v>
      </c>
      <c r="Z584" s="54">
        <v>45131</v>
      </c>
      <c r="AA584" s="54">
        <v>45504</v>
      </c>
      <c r="AB584" s="3" t="s">
        <v>36</v>
      </c>
      <c r="AC584" s="53">
        <v>1600000</v>
      </c>
      <c r="AD584" s="3" t="s">
        <v>42</v>
      </c>
      <c r="AE584" s="3" t="s">
        <v>37</v>
      </c>
    </row>
    <row r="585" spans="1:31" x14ac:dyDescent="0.3">
      <c r="A585" s="3" t="s">
        <v>1246</v>
      </c>
      <c r="B585" s="3" t="s">
        <v>1247</v>
      </c>
      <c r="C585" s="3" t="s">
        <v>1854</v>
      </c>
      <c r="D585" s="53">
        <v>800000</v>
      </c>
      <c r="E585" s="53">
        <v>800000</v>
      </c>
      <c r="F585" s="53">
        <v>0</v>
      </c>
      <c r="G585" s="53">
        <v>0</v>
      </c>
      <c r="H585" s="53">
        <v>0</v>
      </c>
      <c r="I585" s="53">
        <v>487279.65</v>
      </c>
      <c r="J585" s="53">
        <v>60.90995625</v>
      </c>
      <c r="K585" s="53">
        <v>0</v>
      </c>
      <c r="L585" s="53">
        <v>0</v>
      </c>
      <c r="M585" s="53">
        <v>487279.65</v>
      </c>
      <c r="N585" s="53">
        <v>0</v>
      </c>
      <c r="O585" s="53">
        <v>487279.65</v>
      </c>
      <c r="P585" s="53">
        <v>0</v>
      </c>
      <c r="Q585" s="53">
        <v>0</v>
      </c>
      <c r="R585" s="53">
        <v>0</v>
      </c>
      <c r="S585" s="3" t="s">
        <v>1242</v>
      </c>
      <c r="T585" s="3" t="s">
        <v>41</v>
      </c>
      <c r="U585" s="3" t="s">
        <v>42</v>
      </c>
      <c r="V585" s="3" t="s">
        <v>41</v>
      </c>
      <c r="W585" s="3" t="s">
        <v>33</v>
      </c>
      <c r="X585" s="3" t="s">
        <v>43</v>
      </c>
      <c r="Y585" s="3" t="s">
        <v>35</v>
      </c>
      <c r="Z585" s="54">
        <v>45131</v>
      </c>
      <c r="AA585" s="54">
        <v>45504</v>
      </c>
      <c r="AB585" s="3" t="s">
        <v>36</v>
      </c>
      <c r="AC585" s="53">
        <v>800000</v>
      </c>
      <c r="AD585" s="3" t="s">
        <v>42</v>
      </c>
      <c r="AE585" s="3" t="s">
        <v>37</v>
      </c>
    </row>
    <row r="586" spans="1:31" x14ac:dyDescent="0.3">
      <c r="A586" s="3" t="s">
        <v>1248</v>
      </c>
      <c r="B586" s="3" t="s">
        <v>1249</v>
      </c>
      <c r="C586" s="3" t="s">
        <v>1854</v>
      </c>
      <c r="D586" s="53">
        <v>2700000</v>
      </c>
      <c r="E586" s="53">
        <v>2700000</v>
      </c>
      <c r="F586" s="53">
        <v>0</v>
      </c>
      <c r="G586" s="53">
        <v>0</v>
      </c>
      <c r="H586" s="53">
        <v>0</v>
      </c>
      <c r="I586" s="53">
        <v>2669337.5299999998</v>
      </c>
      <c r="J586" s="53">
        <v>98.864352962962954</v>
      </c>
      <c r="K586" s="53">
        <v>0</v>
      </c>
      <c r="L586" s="53">
        <v>0</v>
      </c>
      <c r="M586" s="53">
        <v>2669337.5299999998</v>
      </c>
      <c r="N586" s="53">
        <v>0</v>
      </c>
      <c r="O586" s="53">
        <v>2669337.5299999998</v>
      </c>
      <c r="P586" s="53">
        <v>0</v>
      </c>
      <c r="Q586" s="53">
        <v>0</v>
      </c>
      <c r="R586" s="53">
        <v>0</v>
      </c>
      <c r="S586" s="3" t="s">
        <v>1242</v>
      </c>
      <c r="T586" s="3" t="s">
        <v>41</v>
      </c>
      <c r="U586" s="3" t="s">
        <v>42</v>
      </c>
      <c r="V586" s="3" t="s">
        <v>41</v>
      </c>
      <c r="W586" s="3" t="s">
        <v>33</v>
      </c>
      <c r="X586" s="3" t="s">
        <v>43</v>
      </c>
      <c r="Y586" s="3" t="s">
        <v>35</v>
      </c>
      <c r="Z586" s="54">
        <v>45131</v>
      </c>
      <c r="AA586" s="54">
        <v>45657</v>
      </c>
      <c r="AB586" s="3" t="s">
        <v>36</v>
      </c>
      <c r="AC586" s="53">
        <v>2700000</v>
      </c>
      <c r="AD586" s="3" t="s">
        <v>42</v>
      </c>
      <c r="AE586" s="3" t="s">
        <v>37</v>
      </c>
    </row>
    <row r="587" spans="1:31" x14ac:dyDescent="0.3">
      <c r="A587" s="3" t="s">
        <v>1329</v>
      </c>
      <c r="B587" s="3" t="s">
        <v>1330</v>
      </c>
      <c r="C587" s="3" t="s">
        <v>1857</v>
      </c>
      <c r="D587" s="53">
        <v>13000000</v>
      </c>
      <c r="E587" s="53">
        <v>13000000</v>
      </c>
      <c r="F587" s="53">
        <v>0</v>
      </c>
      <c r="G587" s="53">
        <v>0</v>
      </c>
      <c r="H587" s="53">
        <v>0</v>
      </c>
      <c r="I587" s="53">
        <v>12798164.390000001</v>
      </c>
      <c r="J587" s="53">
        <v>98.447418384615389</v>
      </c>
      <c r="K587" s="53">
        <v>0</v>
      </c>
      <c r="L587" s="53">
        <v>0</v>
      </c>
      <c r="M587" s="53">
        <v>12798164.390000001</v>
      </c>
      <c r="N587" s="53">
        <v>0</v>
      </c>
      <c r="O587" s="53">
        <v>12798164.390000001</v>
      </c>
      <c r="P587" s="53">
        <v>0</v>
      </c>
      <c r="Q587" s="53">
        <v>0</v>
      </c>
      <c r="R587" s="53">
        <v>0</v>
      </c>
      <c r="S587" s="3" t="s">
        <v>1001</v>
      </c>
      <c r="T587" s="3" t="s">
        <v>100</v>
      </c>
      <c r="U587" s="3" t="s">
        <v>101</v>
      </c>
      <c r="V587" s="3" t="s">
        <v>100</v>
      </c>
      <c r="W587" s="3" t="s">
        <v>33</v>
      </c>
      <c r="X587" s="3" t="s">
        <v>102</v>
      </c>
      <c r="Y587" s="3" t="s">
        <v>35</v>
      </c>
      <c r="Z587" s="54">
        <v>45131</v>
      </c>
      <c r="AA587" s="54">
        <v>45595</v>
      </c>
      <c r="AB587" s="3" t="s">
        <v>36</v>
      </c>
      <c r="AC587" s="53">
        <v>13000000</v>
      </c>
      <c r="AD587" s="3" t="s">
        <v>101</v>
      </c>
      <c r="AE587" s="3" t="s">
        <v>37</v>
      </c>
    </row>
    <row r="588" spans="1:31" x14ac:dyDescent="0.3">
      <c r="A588" s="3" t="s">
        <v>1302</v>
      </c>
      <c r="B588" s="3" t="s">
        <v>1244</v>
      </c>
      <c r="C588" s="3" t="s">
        <v>1854</v>
      </c>
      <c r="D588" s="53">
        <v>800000</v>
      </c>
      <c r="E588" s="53">
        <v>800000</v>
      </c>
      <c r="F588" s="53">
        <v>0</v>
      </c>
      <c r="G588" s="53">
        <v>0</v>
      </c>
      <c r="H588" s="53">
        <v>0</v>
      </c>
      <c r="I588" s="53">
        <v>660979.78</v>
      </c>
      <c r="J588" s="53">
        <v>82.622472500000001</v>
      </c>
      <c r="K588" s="53">
        <v>0</v>
      </c>
      <c r="L588" s="53">
        <v>0</v>
      </c>
      <c r="M588" s="53">
        <v>660979.78</v>
      </c>
      <c r="N588" s="53">
        <v>0</v>
      </c>
      <c r="O588" s="53">
        <v>660979.78</v>
      </c>
      <c r="P588" s="53">
        <v>0</v>
      </c>
      <c r="Q588" s="53">
        <v>0</v>
      </c>
      <c r="R588" s="53">
        <v>0</v>
      </c>
      <c r="S588" s="3" t="s">
        <v>72</v>
      </c>
      <c r="T588" s="3" t="s">
        <v>41</v>
      </c>
      <c r="U588" s="3" t="s">
        <v>42</v>
      </c>
      <c r="V588" s="3" t="s">
        <v>41</v>
      </c>
      <c r="W588" s="3" t="s">
        <v>33</v>
      </c>
      <c r="X588" s="3" t="s">
        <v>43</v>
      </c>
      <c r="Y588" s="3" t="s">
        <v>35</v>
      </c>
      <c r="Z588" s="54">
        <v>45133</v>
      </c>
      <c r="AA588" s="54">
        <v>45504</v>
      </c>
      <c r="AB588" s="3" t="s">
        <v>36</v>
      </c>
      <c r="AC588" s="53">
        <v>800000</v>
      </c>
      <c r="AD588" s="3" t="s">
        <v>42</v>
      </c>
      <c r="AE588" s="3" t="s">
        <v>37</v>
      </c>
    </row>
    <row r="589" spans="1:31" x14ac:dyDescent="0.3">
      <c r="A589" s="3" t="s">
        <v>1337</v>
      </c>
      <c r="B589" s="3" t="s">
        <v>1338</v>
      </c>
      <c r="C589" s="3" t="s">
        <v>1857</v>
      </c>
      <c r="D589" s="53">
        <v>2000000</v>
      </c>
      <c r="E589" s="53">
        <v>2000000</v>
      </c>
      <c r="F589" s="53">
        <v>0</v>
      </c>
      <c r="G589" s="53">
        <v>0</v>
      </c>
      <c r="H589" s="53">
        <v>0</v>
      </c>
      <c r="I589" s="53">
        <v>1116426.5900000001</v>
      </c>
      <c r="J589" s="53">
        <v>55.821329500000004</v>
      </c>
      <c r="K589" s="53">
        <v>0</v>
      </c>
      <c r="L589" s="53">
        <v>0</v>
      </c>
      <c r="M589" s="53">
        <v>1116426.5900000001</v>
      </c>
      <c r="N589" s="53">
        <v>0</v>
      </c>
      <c r="O589" s="53">
        <v>1116426.5900000001</v>
      </c>
      <c r="P589" s="53">
        <v>0</v>
      </c>
      <c r="Q589" s="53">
        <v>0</v>
      </c>
      <c r="R589" s="53">
        <v>0</v>
      </c>
      <c r="S589" s="3" t="s">
        <v>1001</v>
      </c>
      <c r="T589" s="3" t="s">
        <v>100</v>
      </c>
      <c r="U589" s="3" t="s">
        <v>101</v>
      </c>
      <c r="V589" s="3" t="s">
        <v>100</v>
      </c>
      <c r="W589" s="3" t="s">
        <v>33</v>
      </c>
      <c r="X589" s="3" t="s">
        <v>102</v>
      </c>
      <c r="Y589" s="3" t="s">
        <v>35</v>
      </c>
      <c r="Z589" s="54">
        <v>45138</v>
      </c>
      <c r="AA589" s="54">
        <v>45503</v>
      </c>
      <c r="AB589" s="3" t="s">
        <v>36</v>
      </c>
      <c r="AC589" s="53">
        <v>2000000</v>
      </c>
      <c r="AD589" s="3" t="s">
        <v>101</v>
      </c>
      <c r="AE589" s="3" t="s">
        <v>37</v>
      </c>
    </row>
    <row r="590" spans="1:31" x14ac:dyDescent="0.3">
      <c r="A590" s="3" t="s">
        <v>1336</v>
      </c>
      <c r="B590" s="3" t="s">
        <v>29</v>
      </c>
      <c r="C590" s="3" t="s">
        <v>1857</v>
      </c>
      <c r="D590" s="53">
        <v>3200000</v>
      </c>
      <c r="E590" s="53">
        <v>3200000</v>
      </c>
      <c r="F590" s="53">
        <v>0</v>
      </c>
      <c r="G590" s="53">
        <v>0</v>
      </c>
      <c r="H590" s="53">
        <v>0</v>
      </c>
      <c r="I590" s="53">
        <v>1781413.86</v>
      </c>
      <c r="J590" s="53">
        <v>55.669183125000004</v>
      </c>
      <c r="K590" s="53">
        <v>0</v>
      </c>
      <c r="L590" s="53">
        <v>0</v>
      </c>
      <c r="M590" s="53">
        <v>1781413.86</v>
      </c>
      <c r="N590" s="53">
        <v>0</v>
      </c>
      <c r="O590" s="53">
        <v>1781413.86</v>
      </c>
      <c r="P590" s="53">
        <v>0</v>
      </c>
      <c r="Q590" s="53">
        <v>0</v>
      </c>
      <c r="R590" s="53">
        <v>0</v>
      </c>
      <c r="S590" s="3" t="s">
        <v>1001</v>
      </c>
      <c r="T590" s="3" t="s">
        <v>100</v>
      </c>
      <c r="U590" s="3" t="s">
        <v>101</v>
      </c>
      <c r="V590" s="3" t="s">
        <v>100</v>
      </c>
      <c r="W590" s="3" t="s">
        <v>33</v>
      </c>
      <c r="X590" s="3" t="s">
        <v>102</v>
      </c>
      <c r="Y590" s="3" t="s">
        <v>35</v>
      </c>
      <c r="Z590" s="54">
        <v>45134</v>
      </c>
      <c r="AA590" s="54">
        <v>45595</v>
      </c>
      <c r="AB590" s="3" t="s">
        <v>36</v>
      </c>
      <c r="AC590" s="53">
        <v>3200000</v>
      </c>
      <c r="AD590" s="3" t="s">
        <v>101</v>
      </c>
      <c r="AE590" s="3" t="s">
        <v>37</v>
      </c>
    </row>
    <row r="591" spans="1:31" x14ac:dyDescent="0.3">
      <c r="A591" s="3" t="s">
        <v>1303</v>
      </c>
      <c r="B591" s="3" t="s">
        <v>1304</v>
      </c>
      <c r="C591" s="3" t="s">
        <v>1854</v>
      </c>
      <c r="D591" s="53">
        <v>1500000</v>
      </c>
      <c r="E591" s="53">
        <v>1500000</v>
      </c>
      <c r="F591" s="53">
        <v>0</v>
      </c>
      <c r="G591" s="53">
        <v>0</v>
      </c>
      <c r="H591" s="53">
        <v>0</v>
      </c>
      <c r="I591" s="53">
        <v>1475900.54</v>
      </c>
      <c r="J591" s="53">
        <v>98.393369333333339</v>
      </c>
      <c r="K591" s="53">
        <v>0</v>
      </c>
      <c r="L591" s="53">
        <v>0</v>
      </c>
      <c r="M591" s="53">
        <v>1475900.54</v>
      </c>
      <c r="N591" s="53">
        <v>0</v>
      </c>
      <c r="O591" s="53">
        <v>1475900.54</v>
      </c>
      <c r="P591" s="53">
        <v>0</v>
      </c>
      <c r="Q591" s="53">
        <v>0</v>
      </c>
      <c r="R591" s="53">
        <v>0</v>
      </c>
      <c r="S591" s="3" t="s">
        <v>72</v>
      </c>
      <c r="T591" s="3" t="s">
        <v>41</v>
      </c>
      <c r="U591" s="3" t="s">
        <v>42</v>
      </c>
      <c r="V591" s="3" t="s">
        <v>41</v>
      </c>
      <c r="W591" s="3" t="s">
        <v>33</v>
      </c>
      <c r="X591" s="3" t="s">
        <v>43</v>
      </c>
      <c r="Y591" s="3" t="s">
        <v>35</v>
      </c>
      <c r="Z591" s="54">
        <v>45134</v>
      </c>
      <c r="AA591" s="54">
        <v>45504</v>
      </c>
      <c r="AB591" s="3" t="s">
        <v>36</v>
      </c>
      <c r="AC591" s="53">
        <v>1500000</v>
      </c>
      <c r="AD591" s="3" t="s">
        <v>42</v>
      </c>
      <c r="AE591" s="3" t="s">
        <v>37</v>
      </c>
    </row>
    <row r="592" spans="1:31" x14ac:dyDescent="0.3">
      <c r="A592" s="3" t="s">
        <v>1339</v>
      </c>
      <c r="B592" s="3" t="s">
        <v>1340</v>
      </c>
      <c r="C592" s="3" t="s">
        <v>1857</v>
      </c>
      <c r="D592" s="53">
        <v>850000</v>
      </c>
      <c r="E592" s="53">
        <v>850000</v>
      </c>
      <c r="F592" s="53">
        <v>0</v>
      </c>
      <c r="G592" s="53">
        <v>0</v>
      </c>
      <c r="H592" s="53">
        <v>0</v>
      </c>
      <c r="I592" s="53">
        <v>797036.48</v>
      </c>
      <c r="J592" s="53">
        <v>93.768997647058825</v>
      </c>
      <c r="K592" s="53">
        <v>0</v>
      </c>
      <c r="L592" s="53">
        <v>0</v>
      </c>
      <c r="M592" s="53">
        <v>797036.48</v>
      </c>
      <c r="N592" s="53">
        <v>0</v>
      </c>
      <c r="O592" s="53">
        <v>797036.48</v>
      </c>
      <c r="P592" s="53">
        <v>0</v>
      </c>
      <c r="Q592" s="53">
        <v>0</v>
      </c>
      <c r="R592" s="53">
        <v>0</v>
      </c>
      <c r="S592" s="3" t="s">
        <v>1001</v>
      </c>
      <c r="T592" s="3" t="s">
        <v>100</v>
      </c>
      <c r="U592" s="3" t="s">
        <v>101</v>
      </c>
      <c r="V592" s="3" t="s">
        <v>100</v>
      </c>
      <c r="W592" s="3" t="s">
        <v>33</v>
      </c>
      <c r="X592" s="3" t="s">
        <v>102</v>
      </c>
      <c r="Y592" s="3" t="s">
        <v>35</v>
      </c>
      <c r="Z592" s="54">
        <v>45139</v>
      </c>
      <c r="AA592" s="54">
        <v>45535</v>
      </c>
      <c r="AB592" s="3" t="s">
        <v>36</v>
      </c>
      <c r="AC592" s="53">
        <v>1200000</v>
      </c>
      <c r="AD592" s="3" t="s">
        <v>101</v>
      </c>
      <c r="AE592" s="3" t="s">
        <v>37</v>
      </c>
    </row>
    <row r="593" spans="1:31" x14ac:dyDescent="0.3">
      <c r="A593" s="3" t="s">
        <v>1305</v>
      </c>
      <c r="B593" s="3" t="s">
        <v>1306</v>
      </c>
      <c r="C593" s="3" t="s">
        <v>1854</v>
      </c>
      <c r="D593" s="53">
        <v>1200000</v>
      </c>
      <c r="E593" s="53">
        <v>1200000</v>
      </c>
      <c r="F593" s="53">
        <v>25000</v>
      </c>
      <c r="G593" s="53">
        <v>0</v>
      </c>
      <c r="H593" s="53">
        <v>0</v>
      </c>
      <c r="I593" s="53">
        <v>1109773.73</v>
      </c>
      <c r="J593" s="53">
        <v>92.481144166666667</v>
      </c>
      <c r="K593" s="53">
        <v>0</v>
      </c>
      <c r="L593" s="53">
        <v>0</v>
      </c>
      <c r="M593" s="53">
        <v>1109773.73</v>
      </c>
      <c r="N593" s="53">
        <v>0</v>
      </c>
      <c r="O593" s="53">
        <v>1134773.73</v>
      </c>
      <c r="P593" s="53">
        <v>0</v>
      </c>
      <c r="Q593" s="53">
        <v>0</v>
      </c>
      <c r="R593" s="53">
        <v>0</v>
      </c>
      <c r="S593" s="3" t="s">
        <v>72</v>
      </c>
      <c r="T593" s="3" t="s">
        <v>41</v>
      </c>
      <c r="U593" s="3" t="s">
        <v>42</v>
      </c>
      <c r="V593" s="3" t="s">
        <v>41</v>
      </c>
      <c r="W593" s="3" t="s">
        <v>33</v>
      </c>
      <c r="X593" s="3" t="s">
        <v>43</v>
      </c>
      <c r="Y593" s="3" t="s">
        <v>44</v>
      </c>
      <c r="Z593" s="54">
        <v>45134</v>
      </c>
      <c r="AA593" s="54">
        <v>45504</v>
      </c>
      <c r="AB593" s="3" t="s">
        <v>36</v>
      </c>
      <c r="AC593" s="53">
        <v>1200000</v>
      </c>
      <c r="AD593" s="3" t="s">
        <v>42</v>
      </c>
      <c r="AE593" s="3" t="s">
        <v>2231</v>
      </c>
    </row>
    <row r="594" spans="1:31" x14ac:dyDescent="0.3">
      <c r="A594" s="3" t="s">
        <v>1341</v>
      </c>
      <c r="B594" s="3" t="s">
        <v>1342</v>
      </c>
      <c r="C594" s="3" t="s">
        <v>1857</v>
      </c>
      <c r="D594" s="53">
        <v>300000</v>
      </c>
      <c r="E594" s="53">
        <v>300000</v>
      </c>
      <c r="F594" s="53">
        <v>0</v>
      </c>
      <c r="G594" s="53">
        <v>0</v>
      </c>
      <c r="H594" s="53">
        <v>0</v>
      </c>
      <c r="I594" s="53">
        <v>230184</v>
      </c>
      <c r="J594" s="53">
        <v>76.727999999999994</v>
      </c>
      <c r="K594" s="53">
        <v>0</v>
      </c>
      <c r="L594" s="53">
        <v>0</v>
      </c>
      <c r="M594" s="53">
        <v>230184</v>
      </c>
      <c r="N594" s="53">
        <v>0</v>
      </c>
      <c r="O594" s="53">
        <v>230184</v>
      </c>
      <c r="P594" s="53">
        <v>0</v>
      </c>
      <c r="Q594" s="53">
        <v>0</v>
      </c>
      <c r="R594" s="53">
        <v>0</v>
      </c>
      <c r="S594" s="3" t="s">
        <v>1001</v>
      </c>
      <c r="T594" s="3" t="s">
        <v>100</v>
      </c>
      <c r="U594" s="3" t="s">
        <v>101</v>
      </c>
      <c r="V594" s="3" t="s">
        <v>100</v>
      </c>
      <c r="W594" s="3" t="s">
        <v>33</v>
      </c>
      <c r="X594" s="3" t="s">
        <v>102</v>
      </c>
      <c r="Y594" s="3" t="s">
        <v>35</v>
      </c>
      <c r="Z594" s="54">
        <v>45139</v>
      </c>
      <c r="AA594" s="54">
        <v>45534</v>
      </c>
      <c r="AB594" s="3" t="s">
        <v>36</v>
      </c>
      <c r="AC594" s="53">
        <v>2000000</v>
      </c>
      <c r="AD594" s="3" t="s">
        <v>101</v>
      </c>
      <c r="AE594" s="3" t="s">
        <v>37</v>
      </c>
    </row>
    <row r="595" spans="1:31" x14ac:dyDescent="0.3">
      <c r="A595" s="3" t="s">
        <v>1309</v>
      </c>
      <c r="B595" s="3" t="s">
        <v>1310</v>
      </c>
      <c r="C595" s="3" t="s">
        <v>1854</v>
      </c>
      <c r="D595" s="53">
        <v>900000</v>
      </c>
      <c r="E595" s="53">
        <v>900000</v>
      </c>
      <c r="F595" s="53">
        <v>0</v>
      </c>
      <c r="G595" s="53">
        <v>0</v>
      </c>
      <c r="H595" s="53">
        <v>0</v>
      </c>
      <c r="I595" s="53">
        <v>704108.02</v>
      </c>
      <c r="J595" s="53">
        <v>78.23422444444445</v>
      </c>
      <c r="K595" s="53">
        <v>0</v>
      </c>
      <c r="L595" s="53">
        <v>0</v>
      </c>
      <c r="M595" s="53">
        <v>704108.02</v>
      </c>
      <c r="N595" s="53">
        <v>0</v>
      </c>
      <c r="O595" s="53">
        <v>704108.02</v>
      </c>
      <c r="P595" s="53">
        <v>0</v>
      </c>
      <c r="Q595" s="53">
        <v>0</v>
      </c>
      <c r="R595" s="53">
        <v>0</v>
      </c>
      <c r="S595" s="3" t="s">
        <v>72</v>
      </c>
      <c r="T595" s="3" t="s">
        <v>41</v>
      </c>
      <c r="U595" s="3" t="s">
        <v>42</v>
      </c>
      <c r="V595" s="3" t="s">
        <v>41</v>
      </c>
      <c r="W595" s="3" t="s">
        <v>33</v>
      </c>
      <c r="X595" s="3" t="s">
        <v>43</v>
      </c>
      <c r="Y595" s="3" t="s">
        <v>35</v>
      </c>
      <c r="Z595" s="54">
        <v>45134</v>
      </c>
      <c r="AA595" s="54">
        <v>45504</v>
      </c>
      <c r="AB595" s="3" t="s">
        <v>36</v>
      </c>
      <c r="AC595" s="53">
        <v>900000</v>
      </c>
      <c r="AD595" s="3" t="s">
        <v>42</v>
      </c>
      <c r="AE595" s="3" t="s">
        <v>37</v>
      </c>
    </row>
    <row r="596" spans="1:31" x14ac:dyDescent="0.3">
      <c r="A596" s="3" t="s">
        <v>1270</v>
      </c>
      <c r="B596" s="3" t="s">
        <v>1271</v>
      </c>
      <c r="C596" s="3" t="s">
        <v>1860</v>
      </c>
      <c r="D596" s="53">
        <v>1800000</v>
      </c>
      <c r="E596" s="53">
        <v>1800000</v>
      </c>
      <c r="F596" s="53">
        <v>0</v>
      </c>
      <c r="G596" s="53">
        <v>0</v>
      </c>
      <c r="H596" s="53">
        <v>0</v>
      </c>
      <c r="I596" s="53">
        <v>1781298.2</v>
      </c>
      <c r="J596" s="53">
        <v>98.961011111111105</v>
      </c>
      <c r="K596" s="53">
        <v>0</v>
      </c>
      <c r="L596" s="53">
        <v>0</v>
      </c>
      <c r="M596" s="53">
        <v>1781298.2</v>
      </c>
      <c r="N596" s="53">
        <v>0</v>
      </c>
      <c r="O596" s="53">
        <v>1781298.2</v>
      </c>
      <c r="P596" s="53">
        <v>0</v>
      </c>
      <c r="Q596" s="53">
        <v>0</v>
      </c>
      <c r="R596" s="53">
        <v>0</v>
      </c>
      <c r="S596" s="3" t="s">
        <v>111</v>
      </c>
      <c r="T596" s="3" t="s">
        <v>112</v>
      </c>
      <c r="U596" s="3" t="s">
        <v>113</v>
      </c>
      <c r="V596" s="3" t="s">
        <v>112</v>
      </c>
      <c r="W596" s="3" t="s">
        <v>33</v>
      </c>
      <c r="X596" s="3" t="s">
        <v>114</v>
      </c>
      <c r="Y596" s="3" t="s">
        <v>35</v>
      </c>
      <c r="Z596" s="54">
        <v>45136</v>
      </c>
      <c r="AA596" s="54">
        <v>45504</v>
      </c>
      <c r="AB596" s="3" t="s">
        <v>36</v>
      </c>
      <c r="AC596" s="53">
        <v>1800000</v>
      </c>
      <c r="AD596" s="3" t="s">
        <v>113</v>
      </c>
      <c r="AE596" s="3" t="s">
        <v>37</v>
      </c>
    </row>
    <row r="597" spans="1:31" x14ac:dyDescent="0.3">
      <c r="A597" s="3" t="s">
        <v>1258</v>
      </c>
      <c r="B597" s="3" t="s">
        <v>1259</v>
      </c>
      <c r="C597" s="3" t="s">
        <v>1860</v>
      </c>
      <c r="D597" s="53">
        <v>2100000</v>
      </c>
      <c r="E597" s="53">
        <v>2100000</v>
      </c>
      <c r="F597" s="53">
        <v>0</v>
      </c>
      <c r="G597" s="53">
        <v>0</v>
      </c>
      <c r="H597" s="53">
        <v>0</v>
      </c>
      <c r="I597" s="53">
        <v>1790552.35</v>
      </c>
      <c r="J597" s="53">
        <v>85.264397619047628</v>
      </c>
      <c r="K597" s="53">
        <v>0</v>
      </c>
      <c r="L597" s="53">
        <v>0</v>
      </c>
      <c r="M597" s="53">
        <v>1790552.35</v>
      </c>
      <c r="N597" s="53">
        <v>0</v>
      </c>
      <c r="O597" s="53">
        <v>1790552.35</v>
      </c>
      <c r="P597" s="53">
        <v>0</v>
      </c>
      <c r="Q597" s="53">
        <v>0</v>
      </c>
      <c r="R597" s="53">
        <v>0</v>
      </c>
      <c r="S597" s="3" t="s">
        <v>111</v>
      </c>
      <c r="T597" s="3" t="s">
        <v>112</v>
      </c>
      <c r="U597" s="3" t="s">
        <v>113</v>
      </c>
      <c r="V597" s="3" t="s">
        <v>112</v>
      </c>
      <c r="W597" s="3" t="s">
        <v>33</v>
      </c>
      <c r="X597" s="3" t="s">
        <v>114</v>
      </c>
      <c r="Y597" s="3" t="s">
        <v>35</v>
      </c>
      <c r="Z597" s="54">
        <v>45135</v>
      </c>
      <c r="AA597" s="54">
        <v>45747</v>
      </c>
      <c r="AB597" s="3" t="s">
        <v>36</v>
      </c>
      <c r="AC597" s="53">
        <v>2100000</v>
      </c>
      <c r="AD597" s="3" t="s">
        <v>113</v>
      </c>
      <c r="AE597" s="3" t="s">
        <v>37</v>
      </c>
    </row>
    <row r="598" spans="1:31" x14ac:dyDescent="0.3">
      <c r="A598" s="3" t="s">
        <v>1262</v>
      </c>
      <c r="B598" s="3" t="s">
        <v>1263</v>
      </c>
      <c r="C598" s="3" t="s">
        <v>1860</v>
      </c>
      <c r="D598" s="53">
        <v>870000</v>
      </c>
      <c r="E598" s="53">
        <v>870000</v>
      </c>
      <c r="F598" s="53">
        <v>0</v>
      </c>
      <c r="G598" s="53">
        <v>0</v>
      </c>
      <c r="H598" s="53">
        <v>0</v>
      </c>
      <c r="I598" s="53">
        <v>725616.83</v>
      </c>
      <c r="J598" s="53">
        <v>83.404233333333323</v>
      </c>
      <c r="K598" s="53">
        <v>0</v>
      </c>
      <c r="L598" s="53">
        <v>0</v>
      </c>
      <c r="M598" s="53">
        <v>725616.83</v>
      </c>
      <c r="N598" s="53">
        <v>0</v>
      </c>
      <c r="O598" s="53">
        <v>725616.83</v>
      </c>
      <c r="P598" s="53">
        <v>0</v>
      </c>
      <c r="Q598" s="53">
        <v>0</v>
      </c>
      <c r="R598" s="53">
        <v>0</v>
      </c>
      <c r="S598" s="3" t="s">
        <v>111</v>
      </c>
      <c r="T598" s="3" t="s">
        <v>112</v>
      </c>
      <c r="U598" s="3" t="s">
        <v>113</v>
      </c>
      <c r="V598" s="3" t="s">
        <v>112</v>
      </c>
      <c r="W598" s="3" t="s">
        <v>33</v>
      </c>
      <c r="X598" s="3" t="s">
        <v>114</v>
      </c>
      <c r="Y598" s="3" t="s">
        <v>35</v>
      </c>
      <c r="Z598" s="54">
        <v>45136</v>
      </c>
      <c r="AA598" s="54">
        <v>45747</v>
      </c>
      <c r="AB598" s="3" t="s">
        <v>36</v>
      </c>
      <c r="AC598" s="53">
        <v>870000</v>
      </c>
      <c r="AD598" s="3" t="s">
        <v>113</v>
      </c>
      <c r="AE598" s="3" t="s">
        <v>37</v>
      </c>
    </row>
    <row r="599" spans="1:31" x14ac:dyDescent="0.3">
      <c r="A599" s="3" t="s">
        <v>1260</v>
      </c>
      <c r="B599" s="3" t="s">
        <v>1261</v>
      </c>
      <c r="C599" s="3" t="s">
        <v>1860</v>
      </c>
      <c r="D599" s="53">
        <v>870000</v>
      </c>
      <c r="E599" s="53">
        <v>870000</v>
      </c>
      <c r="F599" s="53">
        <v>0</v>
      </c>
      <c r="G599" s="53">
        <v>0</v>
      </c>
      <c r="H599" s="53">
        <v>0</v>
      </c>
      <c r="I599" s="53">
        <v>727119.81</v>
      </c>
      <c r="J599" s="53">
        <v>83.576989655172426</v>
      </c>
      <c r="K599" s="53">
        <v>0</v>
      </c>
      <c r="L599" s="53">
        <v>0</v>
      </c>
      <c r="M599" s="53">
        <v>727119.81</v>
      </c>
      <c r="N599" s="53">
        <v>0</v>
      </c>
      <c r="O599" s="53">
        <v>727119.81</v>
      </c>
      <c r="P599" s="53">
        <v>0</v>
      </c>
      <c r="Q599" s="53">
        <v>0</v>
      </c>
      <c r="R599" s="53">
        <v>0</v>
      </c>
      <c r="S599" s="3" t="s">
        <v>111</v>
      </c>
      <c r="T599" s="3" t="s">
        <v>112</v>
      </c>
      <c r="U599" s="3" t="s">
        <v>113</v>
      </c>
      <c r="V599" s="3" t="s">
        <v>112</v>
      </c>
      <c r="W599" s="3" t="s">
        <v>33</v>
      </c>
      <c r="X599" s="3" t="s">
        <v>114</v>
      </c>
      <c r="Y599" s="3" t="s">
        <v>35</v>
      </c>
      <c r="Z599" s="54">
        <v>45136</v>
      </c>
      <c r="AA599" s="54">
        <v>45747</v>
      </c>
      <c r="AB599" s="3" t="s">
        <v>36</v>
      </c>
      <c r="AC599" s="53">
        <v>870000</v>
      </c>
      <c r="AD599" s="3" t="s">
        <v>113</v>
      </c>
      <c r="AE599" s="3" t="s">
        <v>37</v>
      </c>
    </row>
    <row r="600" spans="1:31" x14ac:dyDescent="0.3">
      <c r="A600" s="3" t="s">
        <v>1264</v>
      </c>
      <c r="B600" s="3" t="s">
        <v>1265</v>
      </c>
      <c r="C600" s="3" t="s">
        <v>1860</v>
      </c>
      <c r="D600" s="53">
        <v>1157000</v>
      </c>
      <c r="E600" s="53">
        <v>1157000</v>
      </c>
      <c r="F600" s="53">
        <v>0</v>
      </c>
      <c r="G600" s="53">
        <v>0</v>
      </c>
      <c r="H600" s="53">
        <v>0</v>
      </c>
      <c r="I600" s="53">
        <v>1152047.8600000001</v>
      </c>
      <c r="J600" s="53">
        <v>99.571984442523771</v>
      </c>
      <c r="K600" s="53">
        <v>0</v>
      </c>
      <c r="L600" s="53">
        <v>0</v>
      </c>
      <c r="M600" s="53">
        <v>1152047.8600000001</v>
      </c>
      <c r="N600" s="53">
        <v>0</v>
      </c>
      <c r="O600" s="53">
        <v>1152047.8600000001</v>
      </c>
      <c r="P600" s="53">
        <v>0</v>
      </c>
      <c r="Q600" s="53">
        <v>0</v>
      </c>
      <c r="R600" s="53">
        <v>0</v>
      </c>
      <c r="S600" s="3" t="s">
        <v>111</v>
      </c>
      <c r="T600" s="3" t="s">
        <v>112</v>
      </c>
      <c r="U600" s="3" t="s">
        <v>113</v>
      </c>
      <c r="V600" s="3" t="s">
        <v>112</v>
      </c>
      <c r="W600" s="3" t="s">
        <v>33</v>
      </c>
      <c r="X600" s="3" t="s">
        <v>114</v>
      </c>
      <c r="Y600" s="3" t="s">
        <v>35</v>
      </c>
      <c r="Z600" s="54">
        <v>45136</v>
      </c>
      <c r="AA600" s="54">
        <v>45747</v>
      </c>
      <c r="AB600" s="3" t="s">
        <v>36</v>
      </c>
      <c r="AC600" s="53">
        <v>1157000</v>
      </c>
      <c r="AD600" s="3" t="s">
        <v>113</v>
      </c>
      <c r="AE600" s="3" t="s">
        <v>37</v>
      </c>
    </row>
    <row r="601" spans="1:31" x14ac:dyDescent="0.3">
      <c r="A601" s="3" t="s">
        <v>1266</v>
      </c>
      <c r="B601" s="3" t="s">
        <v>1267</v>
      </c>
      <c r="C601" s="3" t="s">
        <v>1853</v>
      </c>
      <c r="D601" s="53">
        <v>2800000</v>
      </c>
      <c r="E601" s="53">
        <v>2800000</v>
      </c>
      <c r="F601" s="53">
        <v>619.84</v>
      </c>
      <c r="G601" s="53">
        <v>0</v>
      </c>
      <c r="H601" s="53">
        <v>0</v>
      </c>
      <c r="I601" s="53">
        <v>2798916.39</v>
      </c>
      <c r="J601" s="53">
        <v>99.961299642857142</v>
      </c>
      <c r="K601" s="53">
        <v>0</v>
      </c>
      <c r="L601" s="53">
        <v>0</v>
      </c>
      <c r="M601" s="53">
        <v>2798916.39</v>
      </c>
      <c r="N601" s="53">
        <v>0</v>
      </c>
      <c r="O601" s="53">
        <v>2799536.23</v>
      </c>
      <c r="P601" s="53">
        <v>0</v>
      </c>
      <c r="Q601" s="53">
        <v>0</v>
      </c>
      <c r="R601" s="53">
        <v>0</v>
      </c>
      <c r="S601" s="3" t="s">
        <v>30</v>
      </c>
      <c r="T601" s="3" t="s">
        <v>31</v>
      </c>
      <c r="U601" s="3" t="s">
        <v>32</v>
      </c>
      <c r="V601" s="3" t="s">
        <v>31</v>
      </c>
      <c r="W601" s="3" t="s">
        <v>33</v>
      </c>
      <c r="X601" s="3" t="s">
        <v>34</v>
      </c>
      <c r="Y601" s="3" t="s">
        <v>35</v>
      </c>
      <c r="Z601" s="54">
        <v>45017</v>
      </c>
      <c r="AA601" s="54">
        <v>45657</v>
      </c>
      <c r="AB601" s="3" t="s">
        <v>36</v>
      </c>
      <c r="AC601" s="53">
        <v>2800000</v>
      </c>
      <c r="AD601" s="3" t="s">
        <v>32</v>
      </c>
      <c r="AE601" s="3" t="s">
        <v>2231</v>
      </c>
    </row>
    <row r="602" spans="1:31" x14ac:dyDescent="0.3">
      <c r="A602" s="3" t="s">
        <v>1268</v>
      </c>
      <c r="B602" s="3" t="s">
        <v>1269</v>
      </c>
      <c r="C602" s="3" t="s">
        <v>1858</v>
      </c>
      <c r="D602" s="53">
        <v>4000000</v>
      </c>
      <c r="E602" s="53">
        <v>4000000</v>
      </c>
      <c r="F602" s="53">
        <v>0</v>
      </c>
      <c r="G602" s="53">
        <v>0</v>
      </c>
      <c r="H602" s="53">
        <v>0</v>
      </c>
      <c r="I602" s="53">
        <v>3985948.16</v>
      </c>
      <c r="J602" s="53">
        <v>99.648704000000009</v>
      </c>
      <c r="K602" s="53">
        <v>0</v>
      </c>
      <c r="L602" s="53">
        <v>0</v>
      </c>
      <c r="M602" s="53">
        <v>3985948.16</v>
      </c>
      <c r="N602" s="53">
        <v>0</v>
      </c>
      <c r="O602" s="53">
        <v>3985948.16</v>
      </c>
      <c r="P602" s="53">
        <v>0</v>
      </c>
      <c r="Q602" s="53">
        <v>0</v>
      </c>
      <c r="R602" s="53">
        <v>0</v>
      </c>
      <c r="S602" s="3" t="s">
        <v>1231</v>
      </c>
      <c r="T602" s="3" t="s">
        <v>51</v>
      </c>
      <c r="U602" s="3" t="s">
        <v>52</v>
      </c>
      <c r="V602" s="3" t="s">
        <v>51</v>
      </c>
      <c r="W602" s="3" t="s">
        <v>33</v>
      </c>
      <c r="X602" s="3" t="s">
        <v>53</v>
      </c>
      <c r="Y602" s="3" t="s">
        <v>44</v>
      </c>
      <c r="Z602" s="54">
        <v>45017</v>
      </c>
      <c r="AA602" s="54">
        <v>45747</v>
      </c>
      <c r="AB602" s="3" t="s">
        <v>36</v>
      </c>
      <c r="AC602" s="53">
        <v>4000000</v>
      </c>
      <c r="AD602" s="3" t="s">
        <v>52</v>
      </c>
      <c r="AE602" s="3" t="s">
        <v>37</v>
      </c>
    </row>
    <row r="603" spans="1:31" x14ac:dyDescent="0.3">
      <c r="A603" s="3" t="s">
        <v>1296</v>
      </c>
      <c r="B603" s="3" t="s">
        <v>1297</v>
      </c>
      <c r="C603" s="3" t="s">
        <v>1853</v>
      </c>
      <c r="D603" s="53">
        <v>3300000</v>
      </c>
      <c r="E603" s="53">
        <v>3300000</v>
      </c>
      <c r="F603" s="53">
        <v>0</v>
      </c>
      <c r="G603" s="53">
        <v>0</v>
      </c>
      <c r="H603" s="53">
        <v>0</v>
      </c>
      <c r="I603" s="53">
        <v>3272375.26</v>
      </c>
      <c r="J603" s="53">
        <v>99.162886666666665</v>
      </c>
      <c r="K603" s="53">
        <v>0</v>
      </c>
      <c r="L603" s="53">
        <v>0</v>
      </c>
      <c r="M603" s="53">
        <v>3272375.26</v>
      </c>
      <c r="N603" s="53">
        <v>0</v>
      </c>
      <c r="O603" s="53">
        <v>3272375.26</v>
      </c>
      <c r="P603" s="53">
        <v>0</v>
      </c>
      <c r="Q603" s="53">
        <v>0</v>
      </c>
      <c r="R603" s="53">
        <v>0</v>
      </c>
      <c r="S603" s="3" t="s">
        <v>30</v>
      </c>
      <c r="T603" s="3" t="s">
        <v>31</v>
      </c>
      <c r="U603" s="3" t="s">
        <v>32</v>
      </c>
      <c r="V603" s="3" t="s">
        <v>31</v>
      </c>
      <c r="W603" s="3" t="s">
        <v>33</v>
      </c>
      <c r="X603" s="3" t="s">
        <v>34</v>
      </c>
      <c r="Y603" s="3" t="s">
        <v>35</v>
      </c>
      <c r="Z603" s="54">
        <v>45017</v>
      </c>
      <c r="AA603" s="54">
        <v>45657</v>
      </c>
      <c r="AB603" s="3" t="s">
        <v>36</v>
      </c>
      <c r="AC603" s="53">
        <v>3300000</v>
      </c>
      <c r="AD603" s="3" t="s">
        <v>32</v>
      </c>
      <c r="AE603" s="3" t="s">
        <v>37</v>
      </c>
    </row>
    <row r="604" spans="1:31" x14ac:dyDescent="0.3">
      <c r="A604" s="3" t="s">
        <v>1294</v>
      </c>
      <c r="B604" s="3" t="s">
        <v>1295</v>
      </c>
      <c r="C604" s="3" t="s">
        <v>1853</v>
      </c>
      <c r="D604" s="53">
        <v>1200000</v>
      </c>
      <c r="E604" s="53">
        <v>1200000</v>
      </c>
      <c r="F604" s="53">
        <v>0</v>
      </c>
      <c r="G604" s="53">
        <v>0</v>
      </c>
      <c r="H604" s="53">
        <v>0</v>
      </c>
      <c r="I604" s="53">
        <v>1189919.22</v>
      </c>
      <c r="J604" s="53">
        <v>99.159935000000004</v>
      </c>
      <c r="K604" s="53">
        <v>0</v>
      </c>
      <c r="L604" s="53">
        <v>0</v>
      </c>
      <c r="M604" s="53">
        <v>1189919.22</v>
      </c>
      <c r="N604" s="53">
        <v>0</v>
      </c>
      <c r="O604" s="53">
        <v>1189919.22</v>
      </c>
      <c r="P604" s="53">
        <v>0</v>
      </c>
      <c r="Q604" s="53">
        <v>0</v>
      </c>
      <c r="R604" s="53">
        <v>0</v>
      </c>
      <c r="S604" s="3" t="s">
        <v>30</v>
      </c>
      <c r="T604" s="3" t="s">
        <v>31</v>
      </c>
      <c r="U604" s="3" t="s">
        <v>32</v>
      </c>
      <c r="V604" s="3" t="s">
        <v>31</v>
      </c>
      <c r="W604" s="3" t="s">
        <v>33</v>
      </c>
      <c r="X604" s="3" t="s">
        <v>34</v>
      </c>
      <c r="Y604" s="3" t="s">
        <v>44</v>
      </c>
      <c r="Z604" s="54">
        <v>45017</v>
      </c>
      <c r="AA604" s="54">
        <v>45657</v>
      </c>
      <c r="AB604" s="3" t="s">
        <v>36</v>
      </c>
      <c r="AC604" s="53">
        <v>1200000</v>
      </c>
      <c r="AD604" s="3" t="s">
        <v>32</v>
      </c>
      <c r="AE604" s="3" t="s">
        <v>37</v>
      </c>
    </row>
    <row r="605" spans="1:31" x14ac:dyDescent="0.3">
      <c r="A605" s="3" t="s">
        <v>1292</v>
      </c>
      <c r="B605" s="3" t="s">
        <v>1293</v>
      </c>
      <c r="C605" s="3" t="s">
        <v>1853</v>
      </c>
      <c r="D605" s="53">
        <v>1200000</v>
      </c>
      <c r="E605" s="53">
        <v>1200000</v>
      </c>
      <c r="F605" s="53">
        <v>0</v>
      </c>
      <c r="G605" s="53">
        <v>0</v>
      </c>
      <c r="H605" s="53">
        <v>0</v>
      </c>
      <c r="I605" s="53">
        <v>1199745.33</v>
      </c>
      <c r="J605" s="53">
        <v>99.978777500000007</v>
      </c>
      <c r="K605" s="53">
        <v>0</v>
      </c>
      <c r="L605" s="53">
        <v>0</v>
      </c>
      <c r="M605" s="53">
        <v>1199745.33</v>
      </c>
      <c r="N605" s="53">
        <v>0</v>
      </c>
      <c r="O605" s="53">
        <v>1199745.33</v>
      </c>
      <c r="P605" s="53">
        <v>0</v>
      </c>
      <c r="Q605" s="53">
        <v>0</v>
      </c>
      <c r="R605" s="53">
        <v>0</v>
      </c>
      <c r="S605" s="3" t="s">
        <v>30</v>
      </c>
      <c r="T605" s="3" t="s">
        <v>31</v>
      </c>
      <c r="U605" s="3" t="s">
        <v>32</v>
      </c>
      <c r="V605" s="3" t="s">
        <v>31</v>
      </c>
      <c r="W605" s="3" t="s">
        <v>33</v>
      </c>
      <c r="X605" s="3" t="s">
        <v>34</v>
      </c>
      <c r="Y605" s="3" t="s">
        <v>35</v>
      </c>
      <c r="Z605" s="54">
        <v>45017</v>
      </c>
      <c r="AA605" s="54">
        <v>45657</v>
      </c>
      <c r="AB605" s="3" t="s">
        <v>36</v>
      </c>
      <c r="AC605" s="53">
        <v>1200000</v>
      </c>
      <c r="AD605" s="3" t="s">
        <v>32</v>
      </c>
      <c r="AE605" s="3" t="s">
        <v>37</v>
      </c>
    </row>
    <row r="606" spans="1:31" x14ac:dyDescent="0.3">
      <c r="A606" s="3" t="s">
        <v>1290</v>
      </c>
      <c r="B606" s="3" t="s">
        <v>1291</v>
      </c>
      <c r="C606" s="3" t="s">
        <v>1853</v>
      </c>
      <c r="D606" s="53">
        <v>1800000</v>
      </c>
      <c r="E606" s="53">
        <v>1800000</v>
      </c>
      <c r="F606" s="53">
        <v>0</v>
      </c>
      <c r="G606" s="53">
        <v>0</v>
      </c>
      <c r="H606" s="53">
        <v>0</v>
      </c>
      <c r="I606" s="53">
        <v>1796335.75</v>
      </c>
      <c r="J606" s="53">
        <v>99.79643055555556</v>
      </c>
      <c r="K606" s="53">
        <v>0</v>
      </c>
      <c r="L606" s="53">
        <v>0</v>
      </c>
      <c r="M606" s="53">
        <v>1796335.75</v>
      </c>
      <c r="N606" s="53">
        <v>0</v>
      </c>
      <c r="O606" s="53">
        <v>1796335.75</v>
      </c>
      <c r="P606" s="53">
        <v>0</v>
      </c>
      <c r="Q606" s="53">
        <v>0</v>
      </c>
      <c r="R606" s="53">
        <v>0</v>
      </c>
      <c r="S606" s="3" t="s">
        <v>30</v>
      </c>
      <c r="T606" s="3" t="s">
        <v>31</v>
      </c>
      <c r="U606" s="3" t="s">
        <v>32</v>
      </c>
      <c r="V606" s="3" t="s">
        <v>31</v>
      </c>
      <c r="W606" s="3" t="s">
        <v>33</v>
      </c>
      <c r="X606" s="3" t="s">
        <v>34</v>
      </c>
      <c r="Y606" s="3" t="s">
        <v>35</v>
      </c>
      <c r="Z606" s="54">
        <v>45017</v>
      </c>
      <c r="AA606" s="54">
        <v>45657</v>
      </c>
      <c r="AB606" s="3" t="s">
        <v>36</v>
      </c>
      <c r="AC606" s="53">
        <v>1800000</v>
      </c>
      <c r="AD606" s="3" t="s">
        <v>32</v>
      </c>
      <c r="AE606" s="3" t="s">
        <v>37</v>
      </c>
    </row>
    <row r="607" spans="1:31" x14ac:dyDescent="0.3">
      <c r="A607" s="3" t="s">
        <v>1288</v>
      </c>
      <c r="B607" s="3" t="s">
        <v>1289</v>
      </c>
      <c r="C607" s="3" t="s">
        <v>1853</v>
      </c>
      <c r="D607" s="53">
        <v>2350000</v>
      </c>
      <c r="E607" s="53">
        <v>2350000</v>
      </c>
      <c r="F607" s="53">
        <v>0</v>
      </c>
      <c r="G607" s="53">
        <v>0</v>
      </c>
      <c r="H607" s="53">
        <v>0</v>
      </c>
      <c r="I607" s="53">
        <v>2347289.15</v>
      </c>
      <c r="J607" s="53">
        <v>99.884644680851054</v>
      </c>
      <c r="K607" s="53">
        <v>0</v>
      </c>
      <c r="L607" s="53">
        <v>0</v>
      </c>
      <c r="M607" s="53">
        <v>2347289.15</v>
      </c>
      <c r="N607" s="53">
        <v>0</v>
      </c>
      <c r="O607" s="53">
        <v>2347289.15</v>
      </c>
      <c r="P607" s="53">
        <v>0</v>
      </c>
      <c r="Q607" s="53">
        <v>0</v>
      </c>
      <c r="R607" s="53">
        <v>0</v>
      </c>
      <c r="S607" s="3" t="s">
        <v>30</v>
      </c>
      <c r="T607" s="3" t="s">
        <v>31</v>
      </c>
      <c r="U607" s="3" t="s">
        <v>32</v>
      </c>
      <c r="V607" s="3" t="s">
        <v>31</v>
      </c>
      <c r="W607" s="3" t="s">
        <v>33</v>
      </c>
      <c r="X607" s="3" t="s">
        <v>34</v>
      </c>
      <c r="Y607" s="3" t="s">
        <v>35</v>
      </c>
      <c r="Z607" s="54">
        <v>45017</v>
      </c>
      <c r="AA607" s="54">
        <v>45657</v>
      </c>
      <c r="AB607" s="3" t="s">
        <v>36</v>
      </c>
      <c r="AC607" s="53">
        <v>2350000</v>
      </c>
      <c r="AD607" s="3" t="s">
        <v>32</v>
      </c>
      <c r="AE607" s="3" t="s">
        <v>37</v>
      </c>
    </row>
    <row r="608" spans="1:31" x14ac:dyDescent="0.3">
      <c r="A608" s="3" t="s">
        <v>1286</v>
      </c>
      <c r="B608" s="3" t="s">
        <v>1287</v>
      </c>
      <c r="C608" s="3" t="s">
        <v>1853</v>
      </c>
      <c r="D608" s="53">
        <v>1200000</v>
      </c>
      <c r="E608" s="53">
        <v>1200000</v>
      </c>
      <c r="F608" s="53">
        <v>0</v>
      </c>
      <c r="G608" s="53">
        <v>0</v>
      </c>
      <c r="H608" s="53">
        <v>0</v>
      </c>
      <c r="I608" s="53">
        <v>1197752.05</v>
      </c>
      <c r="J608" s="53">
        <v>99.812670833333343</v>
      </c>
      <c r="K608" s="53">
        <v>0</v>
      </c>
      <c r="L608" s="53">
        <v>0</v>
      </c>
      <c r="M608" s="53">
        <v>1197752.05</v>
      </c>
      <c r="N608" s="53">
        <v>0</v>
      </c>
      <c r="O608" s="53">
        <v>1197752.05</v>
      </c>
      <c r="P608" s="53">
        <v>0</v>
      </c>
      <c r="Q608" s="53">
        <v>0</v>
      </c>
      <c r="R608" s="53">
        <v>0</v>
      </c>
      <c r="S608" s="3" t="s">
        <v>30</v>
      </c>
      <c r="T608" s="3" t="s">
        <v>31</v>
      </c>
      <c r="U608" s="3" t="s">
        <v>32</v>
      </c>
      <c r="V608" s="3" t="s">
        <v>31</v>
      </c>
      <c r="W608" s="3" t="s">
        <v>33</v>
      </c>
      <c r="X608" s="3" t="s">
        <v>34</v>
      </c>
      <c r="Y608" s="3" t="s">
        <v>35</v>
      </c>
      <c r="Z608" s="54">
        <v>45017</v>
      </c>
      <c r="AA608" s="54">
        <v>45657</v>
      </c>
      <c r="AB608" s="3" t="s">
        <v>36</v>
      </c>
      <c r="AC608" s="53">
        <v>1200000</v>
      </c>
      <c r="AD608" s="3" t="s">
        <v>32</v>
      </c>
      <c r="AE608" s="3" t="s">
        <v>37</v>
      </c>
    </row>
    <row r="609" spans="1:31" x14ac:dyDescent="0.3">
      <c r="A609" s="3" t="s">
        <v>1284</v>
      </c>
      <c r="B609" s="3" t="s">
        <v>1285</v>
      </c>
      <c r="C609" s="3" t="s">
        <v>1853</v>
      </c>
      <c r="D609" s="53">
        <v>1300000</v>
      </c>
      <c r="E609" s="53">
        <v>1300000</v>
      </c>
      <c r="F609" s="53">
        <v>0</v>
      </c>
      <c r="G609" s="53">
        <v>0</v>
      </c>
      <c r="H609" s="53">
        <v>0</v>
      </c>
      <c r="I609" s="53">
        <v>1289992.3899999999</v>
      </c>
      <c r="J609" s="53">
        <v>99.230183846153835</v>
      </c>
      <c r="K609" s="53">
        <v>0</v>
      </c>
      <c r="L609" s="53">
        <v>0</v>
      </c>
      <c r="M609" s="53">
        <v>1289992.3899999999</v>
      </c>
      <c r="N609" s="53">
        <v>0</v>
      </c>
      <c r="O609" s="53">
        <v>1289992.3899999999</v>
      </c>
      <c r="P609" s="53">
        <v>0</v>
      </c>
      <c r="Q609" s="53">
        <v>0</v>
      </c>
      <c r="R609" s="53">
        <v>0</v>
      </c>
      <c r="S609" s="3" t="s">
        <v>30</v>
      </c>
      <c r="T609" s="3" t="s">
        <v>31</v>
      </c>
      <c r="U609" s="3" t="s">
        <v>32</v>
      </c>
      <c r="V609" s="3" t="s">
        <v>31</v>
      </c>
      <c r="W609" s="3" t="s">
        <v>33</v>
      </c>
      <c r="X609" s="3" t="s">
        <v>34</v>
      </c>
      <c r="Y609" s="3" t="s">
        <v>35</v>
      </c>
      <c r="Z609" s="54">
        <v>45017</v>
      </c>
      <c r="AA609" s="54">
        <v>45657</v>
      </c>
      <c r="AB609" s="3" t="s">
        <v>36</v>
      </c>
      <c r="AC609" s="53">
        <v>1300000</v>
      </c>
      <c r="AD609" s="3" t="s">
        <v>32</v>
      </c>
      <c r="AE609" s="3" t="s">
        <v>37</v>
      </c>
    </row>
    <row r="610" spans="1:31" x14ac:dyDescent="0.3">
      <c r="A610" s="3" t="s">
        <v>1282</v>
      </c>
      <c r="B610" s="3" t="s">
        <v>1283</v>
      </c>
      <c r="C610" s="3" t="s">
        <v>1853</v>
      </c>
      <c r="D610" s="53">
        <v>1500000</v>
      </c>
      <c r="E610" s="53">
        <v>1500000</v>
      </c>
      <c r="F610" s="53">
        <v>0</v>
      </c>
      <c r="G610" s="53">
        <v>0</v>
      </c>
      <c r="H610" s="53">
        <v>0</v>
      </c>
      <c r="I610" s="53">
        <v>1499032.92</v>
      </c>
      <c r="J610" s="53">
        <v>99.935527999999991</v>
      </c>
      <c r="K610" s="53">
        <v>0</v>
      </c>
      <c r="L610" s="53">
        <v>0</v>
      </c>
      <c r="M610" s="53">
        <v>1499032.92</v>
      </c>
      <c r="N610" s="53">
        <v>0</v>
      </c>
      <c r="O610" s="53">
        <v>1499032.92</v>
      </c>
      <c r="P610" s="53">
        <v>0</v>
      </c>
      <c r="Q610" s="53">
        <v>0</v>
      </c>
      <c r="R610" s="53">
        <v>0</v>
      </c>
      <c r="S610" s="3" t="s">
        <v>30</v>
      </c>
      <c r="T610" s="3" t="s">
        <v>31</v>
      </c>
      <c r="U610" s="3" t="s">
        <v>32</v>
      </c>
      <c r="V610" s="3" t="s">
        <v>31</v>
      </c>
      <c r="W610" s="3" t="s">
        <v>33</v>
      </c>
      <c r="X610" s="3" t="s">
        <v>34</v>
      </c>
      <c r="Y610" s="3" t="s">
        <v>35</v>
      </c>
      <c r="Z610" s="54">
        <v>45017</v>
      </c>
      <c r="AA610" s="54">
        <v>45657</v>
      </c>
      <c r="AB610" s="3" t="s">
        <v>36</v>
      </c>
      <c r="AC610" s="53">
        <v>1500000</v>
      </c>
      <c r="AD610" s="3" t="s">
        <v>32</v>
      </c>
      <c r="AE610" s="3" t="s">
        <v>37</v>
      </c>
    </row>
    <row r="611" spans="1:31" x14ac:dyDescent="0.3">
      <c r="A611" s="3" t="s">
        <v>1280</v>
      </c>
      <c r="B611" s="3" t="s">
        <v>1281</v>
      </c>
      <c r="C611" s="3" t="s">
        <v>1853</v>
      </c>
      <c r="D611" s="53">
        <v>2200000</v>
      </c>
      <c r="E611" s="53">
        <v>2200000</v>
      </c>
      <c r="F611" s="53">
        <v>0</v>
      </c>
      <c r="G611" s="53">
        <v>0</v>
      </c>
      <c r="H611" s="53">
        <v>0</v>
      </c>
      <c r="I611" s="53">
        <v>2198905.19</v>
      </c>
      <c r="J611" s="53">
        <v>99.950235909090907</v>
      </c>
      <c r="K611" s="53">
        <v>0</v>
      </c>
      <c r="L611" s="53">
        <v>0</v>
      </c>
      <c r="M611" s="53">
        <v>2198905.19</v>
      </c>
      <c r="N611" s="53">
        <v>0</v>
      </c>
      <c r="O611" s="53">
        <v>2198905.19</v>
      </c>
      <c r="P611" s="53">
        <v>0</v>
      </c>
      <c r="Q611" s="53">
        <v>0</v>
      </c>
      <c r="R611" s="53">
        <v>0</v>
      </c>
      <c r="S611" s="3" t="s">
        <v>30</v>
      </c>
      <c r="T611" s="3" t="s">
        <v>31</v>
      </c>
      <c r="U611" s="3" t="s">
        <v>32</v>
      </c>
      <c r="V611" s="3" t="s">
        <v>31</v>
      </c>
      <c r="W611" s="3" t="s">
        <v>33</v>
      </c>
      <c r="X611" s="3" t="s">
        <v>34</v>
      </c>
      <c r="Y611" s="3" t="s">
        <v>35</v>
      </c>
      <c r="Z611" s="54">
        <v>45017</v>
      </c>
      <c r="AA611" s="54">
        <v>45657</v>
      </c>
      <c r="AB611" s="3" t="s">
        <v>36</v>
      </c>
      <c r="AC611" s="53">
        <v>2200000</v>
      </c>
      <c r="AD611" s="3" t="s">
        <v>32</v>
      </c>
      <c r="AE611" s="3" t="s">
        <v>37</v>
      </c>
    </row>
    <row r="612" spans="1:31" x14ac:dyDescent="0.3">
      <c r="A612" s="3" t="s">
        <v>1278</v>
      </c>
      <c r="B612" s="3" t="s">
        <v>1279</v>
      </c>
      <c r="C612" s="3" t="s">
        <v>1853</v>
      </c>
      <c r="D612" s="53">
        <v>1100000</v>
      </c>
      <c r="E612" s="53">
        <v>1100000</v>
      </c>
      <c r="F612" s="53">
        <v>0</v>
      </c>
      <c r="G612" s="53">
        <v>0</v>
      </c>
      <c r="H612" s="53">
        <v>0</v>
      </c>
      <c r="I612" s="53">
        <v>1099599.23</v>
      </c>
      <c r="J612" s="53">
        <v>99.96356636363636</v>
      </c>
      <c r="K612" s="53">
        <v>0</v>
      </c>
      <c r="L612" s="53">
        <v>0</v>
      </c>
      <c r="M612" s="53">
        <v>1099599.23</v>
      </c>
      <c r="N612" s="53">
        <v>0</v>
      </c>
      <c r="O612" s="53">
        <v>1099599.23</v>
      </c>
      <c r="P612" s="53">
        <v>0</v>
      </c>
      <c r="Q612" s="53">
        <v>0</v>
      </c>
      <c r="R612" s="53">
        <v>0</v>
      </c>
      <c r="S612" s="3" t="s">
        <v>30</v>
      </c>
      <c r="T612" s="3" t="s">
        <v>31</v>
      </c>
      <c r="U612" s="3" t="s">
        <v>32</v>
      </c>
      <c r="V612" s="3" t="s">
        <v>31</v>
      </c>
      <c r="W612" s="3" t="s">
        <v>33</v>
      </c>
      <c r="X612" s="3" t="s">
        <v>34</v>
      </c>
      <c r="Y612" s="3" t="s">
        <v>35</v>
      </c>
      <c r="Z612" s="54">
        <v>45017</v>
      </c>
      <c r="AA612" s="54">
        <v>45657</v>
      </c>
      <c r="AB612" s="3" t="s">
        <v>36</v>
      </c>
      <c r="AC612" s="53">
        <v>1100000</v>
      </c>
      <c r="AD612" s="3" t="s">
        <v>32</v>
      </c>
      <c r="AE612" s="3" t="s">
        <v>37</v>
      </c>
    </row>
    <row r="613" spans="1:31" x14ac:dyDescent="0.3">
      <c r="A613" s="3" t="s">
        <v>1276</v>
      </c>
      <c r="B613" s="3" t="s">
        <v>1277</v>
      </c>
      <c r="C613" s="3" t="s">
        <v>1853</v>
      </c>
      <c r="D613" s="53">
        <v>1000000</v>
      </c>
      <c r="E613" s="53">
        <v>1000000</v>
      </c>
      <c r="F613" s="53">
        <v>0</v>
      </c>
      <c r="G613" s="53">
        <v>0</v>
      </c>
      <c r="H613" s="53">
        <v>0</v>
      </c>
      <c r="I613" s="53">
        <v>981400.88</v>
      </c>
      <c r="J613" s="53">
        <v>98.140088000000006</v>
      </c>
      <c r="K613" s="53">
        <v>0</v>
      </c>
      <c r="L613" s="53">
        <v>0</v>
      </c>
      <c r="M613" s="53">
        <v>981400.88</v>
      </c>
      <c r="N613" s="53">
        <v>0</v>
      </c>
      <c r="O613" s="53">
        <v>981400.88</v>
      </c>
      <c r="P613" s="53">
        <v>0</v>
      </c>
      <c r="Q613" s="53">
        <v>0</v>
      </c>
      <c r="R613" s="53">
        <v>0</v>
      </c>
      <c r="S613" s="3" t="s">
        <v>30</v>
      </c>
      <c r="T613" s="3" t="s">
        <v>31</v>
      </c>
      <c r="U613" s="3" t="s">
        <v>32</v>
      </c>
      <c r="V613" s="3" t="s">
        <v>31</v>
      </c>
      <c r="W613" s="3" t="s">
        <v>33</v>
      </c>
      <c r="X613" s="3" t="s">
        <v>34</v>
      </c>
      <c r="Y613" s="3" t="s">
        <v>35</v>
      </c>
      <c r="Z613" s="54">
        <v>45017</v>
      </c>
      <c r="AA613" s="54">
        <v>45657</v>
      </c>
      <c r="AB613" s="3" t="s">
        <v>36</v>
      </c>
      <c r="AC613" s="53">
        <v>1000000</v>
      </c>
      <c r="AD613" s="3" t="s">
        <v>32</v>
      </c>
      <c r="AE613" s="3" t="s">
        <v>37</v>
      </c>
    </row>
    <row r="614" spans="1:31" x14ac:dyDescent="0.3">
      <c r="A614" s="3" t="s">
        <v>1274</v>
      </c>
      <c r="B614" s="3" t="s">
        <v>1275</v>
      </c>
      <c r="C614" s="3" t="s">
        <v>1853</v>
      </c>
      <c r="D614" s="53">
        <v>2800000</v>
      </c>
      <c r="E614" s="53">
        <v>2800000</v>
      </c>
      <c r="F614" s="53">
        <v>0</v>
      </c>
      <c r="G614" s="53">
        <v>0</v>
      </c>
      <c r="H614" s="53">
        <v>0</v>
      </c>
      <c r="I614" s="53">
        <v>2799625.4</v>
      </c>
      <c r="J614" s="53">
        <v>99.986621428571425</v>
      </c>
      <c r="K614" s="53">
        <v>0</v>
      </c>
      <c r="L614" s="53">
        <v>0</v>
      </c>
      <c r="M614" s="53">
        <v>2799625.4</v>
      </c>
      <c r="N614" s="53">
        <v>0</v>
      </c>
      <c r="O614" s="53">
        <v>2799625.4</v>
      </c>
      <c r="P614" s="53">
        <v>0</v>
      </c>
      <c r="Q614" s="53">
        <v>-81</v>
      </c>
      <c r="R614" s="53">
        <v>0</v>
      </c>
      <c r="S614" s="3" t="s">
        <v>1001</v>
      </c>
      <c r="T614" s="3" t="s">
        <v>31</v>
      </c>
      <c r="U614" s="3" t="s">
        <v>32</v>
      </c>
      <c r="V614" s="3" t="s">
        <v>31</v>
      </c>
      <c r="W614" s="3" t="s">
        <v>33</v>
      </c>
      <c r="X614" s="3" t="s">
        <v>34</v>
      </c>
      <c r="Y614" s="3" t="s">
        <v>35</v>
      </c>
      <c r="Z614" s="54">
        <v>45017</v>
      </c>
      <c r="AA614" s="54">
        <v>45747</v>
      </c>
      <c r="AB614" s="3" t="s">
        <v>36</v>
      </c>
      <c r="AC614" s="53">
        <v>2800000</v>
      </c>
      <c r="AD614" s="3" t="s">
        <v>32</v>
      </c>
      <c r="AE614" s="3" t="s">
        <v>37</v>
      </c>
    </row>
    <row r="615" spans="1:31" x14ac:dyDescent="0.3">
      <c r="A615" s="3" t="s">
        <v>1272</v>
      </c>
      <c r="B615" s="3" t="s">
        <v>1273</v>
      </c>
      <c r="C615" s="3" t="s">
        <v>1853</v>
      </c>
      <c r="D615" s="53">
        <v>1800000</v>
      </c>
      <c r="E615" s="53">
        <v>1800000</v>
      </c>
      <c r="F615" s="53">
        <v>0</v>
      </c>
      <c r="G615" s="53">
        <v>0</v>
      </c>
      <c r="H615" s="53">
        <v>0</v>
      </c>
      <c r="I615" s="53">
        <v>1799201.76</v>
      </c>
      <c r="J615" s="53">
        <v>99.955653333333331</v>
      </c>
      <c r="K615" s="53">
        <v>0</v>
      </c>
      <c r="L615" s="53">
        <v>0</v>
      </c>
      <c r="M615" s="53">
        <v>1799201.76</v>
      </c>
      <c r="N615" s="53">
        <v>0</v>
      </c>
      <c r="O615" s="53">
        <v>1799201.76</v>
      </c>
      <c r="P615" s="53">
        <v>0</v>
      </c>
      <c r="Q615" s="53">
        <v>0</v>
      </c>
      <c r="R615" s="53">
        <v>0</v>
      </c>
      <c r="S615" s="3" t="s">
        <v>30</v>
      </c>
      <c r="T615" s="3" t="s">
        <v>31</v>
      </c>
      <c r="U615" s="3" t="s">
        <v>32</v>
      </c>
      <c r="V615" s="3" t="s">
        <v>31</v>
      </c>
      <c r="W615" s="3" t="s">
        <v>33</v>
      </c>
      <c r="X615" s="3" t="s">
        <v>34</v>
      </c>
      <c r="Y615" s="3" t="s">
        <v>35</v>
      </c>
      <c r="Z615" s="54">
        <v>45017</v>
      </c>
      <c r="AA615" s="54">
        <v>45747</v>
      </c>
      <c r="AB615" s="3" t="s">
        <v>36</v>
      </c>
      <c r="AC615" s="53">
        <v>1800000</v>
      </c>
      <c r="AD615" s="3" t="s">
        <v>32</v>
      </c>
      <c r="AE615" s="3" t="s">
        <v>37</v>
      </c>
    </row>
    <row r="616" spans="1:31" x14ac:dyDescent="0.3">
      <c r="A616" s="3" t="s">
        <v>1311</v>
      </c>
      <c r="B616" s="3" t="s">
        <v>1312</v>
      </c>
      <c r="C616" s="3" t="s">
        <v>1854</v>
      </c>
      <c r="D616" s="53">
        <v>3100000</v>
      </c>
      <c r="E616" s="53">
        <v>3100000</v>
      </c>
      <c r="F616" s="53">
        <v>0</v>
      </c>
      <c r="G616" s="53">
        <v>0</v>
      </c>
      <c r="H616" s="53">
        <v>0</v>
      </c>
      <c r="I616" s="53">
        <v>3092101.41</v>
      </c>
      <c r="J616" s="53">
        <v>99.745206774193548</v>
      </c>
      <c r="K616" s="53">
        <v>0</v>
      </c>
      <c r="L616" s="53">
        <v>0</v>
      </c>
      <c r="M616" s="53">
        <v>3092101.41</v>
      </c>
      <c r="N616" s="53">
        <v>0</v>
      </c>
      <c r="O616" s="53">
        <v>3092101.41</v>
      </c>
      <c r="P616" s="53">
        <v>0</v>
      </c>
      <c r="Q616" s="53">
        <v>0</v>
      </c>
      <c r="R616" s="53">
        <v>0</v>
      </c>
      <c r="S616" s="3" t="s">
        <v>72</v>
      </c>
      <c r="T616" s="3" t="s">
        <v>41</v>
      </c>
      <c r="U616" s="3" t="s">
        <v>42</v>
      </c>
      <c r="V616" s="3" t="s">
        <v>41</v>
      </c>
      <c r="W616" s="3" t="s">
        <v>33</v>
      </c>
      <c r="X616" s="3" t="s">
        <v>43</v>
      </c>
      <c r="Y616" s="3" t="s">
        <v>35</v>
      </c>
      <c r="Z616" s="54">
        <v>45137</v>
      </c>
      <c r="AA616" s="54">
        <v>45504</v>
      </c>
      <c r="AB616" s="3" t="s">
        <v>36</v>
      </c>
      <c r="AC616" s="53">
        <v>3100000</v>
      </c>
      <c r="AD616" s="3" t="s">
        <v>42</v>
      </c>
      <c r="AE616" s="3" t="s">
        <v>37</v>
      </c>
    </row>
    <row r="617" spans="1:31" x14ac:dyDescent="0.3">
      <c r="A617" s="3" t="s">
        <v>1313</v>
      </c>
      <c r="B617" s="3" t="s">
        <v>1314</v>
      </c>
      <c r="C617" s="3" t="s">
        <v>1854</v>
      </c>
      <c r="D617" s="53">
        <v>14000000</v>
      </c>
      <c r="E617" s="53">
        <v>14000000</v>
      </c>
      <c r="F617" s="53">
        <v>2458276.9900000002</v>
      </c>
      <c r="G617" s="53">
        <v>0</v>
      </c>
      <c r="H617" s="53">
        <v>0</v>
      </c>
      <c r="I617" s="53">
        <v>11247939.75</v>
      </c>
      <c r="J617" s="53">
        <v>80.342426785714281</v>
      </c>
      <c r="K617" s="53">
        <v>0</v>
      </c>
      <c r="L617" s="53">
        <v>0</v>
      </c>
      <c r="M617" s="53">
        <v>8869076.7300000004</v>
      </c>
      <c r="N617" s="53">
        <v>2378863.02</v>
      </c>
      <c r="O617" s="53">
        <v>13706216.74</v>
      </c>
      <c r="P617" s="53">
        <v>0</v>
      </c>
      <c r="Q617" s="53">
        <v>0</v>
      </c>
      <c r="R617" s="53">
        <v>0</v>
      </c>
      <c r="S617" s="3" t="s">
        <v>72</v>
      </c>
      <c r="T617" s="3" t="s">
        <v>41</v>
      </c>
      <c r="U617" s="3" t="s">
        <v>42</v>
      </c>
      <c r="V617" s="3" t="s">
        <v>29</v>
      </c>
      <c r="W617" s="3" t="s">
        <v>33</v>
      </c>
      <c r="X617" s="3" t="s">
        <v>43</v>
      </c>
      <c r="Y617" s="3" t="s">
        <v>784</v>
      </c>
      <c r="Z617" s="54">
        <v>45137</v>
      </c>
      <c r="AA617" s="54">
        <v>45866</v>
      </c>
      <c r="AB617" s="3" t="s">
        <v>36</v>
      </c>
      <c r="AC617" s="53">
        <v>14000000</v>
      </c>
      <c r="AD617" s="3" t="s">
        <v>29</v>
      </c>
      <c r="AE617" s="3" t="s">
        <v>45</v>
      </c>
    </row>
    <row r="618" spans="1:31" x14ac:dyDescent="0.3">
      <c r="A618" s="3" t="s">
        <v>1349</v>
      </c>
      <c r="B618" s="3" t="s">
        <v>1350</v>
      </c>
      <c r="C618" s="3" t="s">
        <v>1853</v>
      </c>
      <c r="D618" s="53">
        <v>1300000</v>
      </c>
      <c r="E618" s="53">
        <v>1300000</v>
      </c>
      <c r="F618" s="53">
        <v>0</v>
      </c>
      <c r="G618" s="53">
        <v>0</v>
      </c>
      <c r="H618" s="53">
        <v>0</v>
      </c>
      <c r="I618" s="53">
        <v>1118148.6499999999</v>
      </c>
      <c r="J618" s="53">
        <v>86.011434615384601</v>
      </c>
      <c r="K618" s="53">
        <v>0</v>
      </c>
      <c r="L618" s="53">
        <v>0</v>
      </c>
      <c r="M618" s="53">
        <v>1118148.6499999999</v>
      </c>
      <c r="N618" s="53">
        <v>0</v>
      </c>
      <c r="O618" s="53">
        <v>1118148.6499999999</v>
      </c>
      <c r="P618" s="53">
        <v>0</v>
      </c>
      <c r="Q618" s="53">
        <v>0</v>
      </c>
      <c r="R618" s="53">
        <v>0</v>
      </c>
      <c r="S618" s="3" t="s">
        <v>30</v>
      </c>
      <c r="T618" s="3" t="s">
        <v>31</v>
      </c>
      <c r="U618" s="3" t="s">
        <v>32</v>
      </c>
      <c r="V618" s="3" t="s">
        <v>31</v>
      </c>
      <c r="W618" s="3" t="s">
        <v>33</v>
      </c>
      <c r="X618" s="3" t="s">
        <v>34</v>
      </c>
      <c r="Y618" s="3" t="s">
        <v>35</v>
      </c>
      <c r="Z618" s="54">
        <v>45017</v>
      </c>
      <c r="AA618" s="54">
        <v>45747</v>
      </c>
      <c r="AB618" s="3" t="s">
        <v>36</v>
      </c>
      <c r="AC618" s="53">
        <v>1300000</v>
      </c>
      <c r="AD618" s="3" t="s">
        <v>32</v>
      </c>
      <c r="AE618" s="3" t="s">
        <v>37</v>
      </c>
    </row>
    <row r="619" spans="1:31" x14ac:dyDescent="0.3">
      <c r="A619" s="3" t="s">
        <v>1384</v>
      </c>
      <c r="B619" s="3" t="s">
        <v>1385</v>
      </c>
      <c r="C619" s="3" t="s">
        <v>1853</v>
      </c>
      <c r="D619" s="53">
        <v>2200000</v>
      </c>
      <c r="E619" s="53">
        <v>2200000</v>
      </c>
      <c r="F619" s="53">
        <v>0</v>
      </c>
      <c r="G619" s="53">
        <v>0</v>
      </c>
      <c r="H619" s="53">
        <v>0</v>
      </c>
      <c r="I619" s="53">
        <v>2199884.1</v>
      </c>
      <c r="J619" s="53">
        <v>99.994731818181819</v>
      </c>
      <c r="K619" s="53">
        <v>0</v>
      </c>
      <c r="L619" s="53">
        <v>0</v>
      </c>
      <c r="M619" s="53">
        <v>2199884.1</v>
      </c>
      <c r="N619" s="53">
        <v>0</v>
      </c>
      <c r="O619" s="53">
        <v>2199884.1</v>
      </c>
      <c r="P619" s="53">
        <v>0</v>
      </c>
      <c r="Q619" s="53">
        <v>0</v>
      </c>
      <c r="R619" s="53">
        <v>0</v>
      </c>
      <c r="S619" s="3" t="s">
        <v>30</v>
      </c>
      <c r="T619" s="3" t="s">
        <v>31</v>
      </c>
      <c r="U619" s="3" t="s">
        <v>32</v>
      </c>
      <c r="V619" s="3" t="s">
        <v>31</v>
      </c>
      <c r="W619" s="3" t="s">
        <v>33</v>
      </c>
      <c r="X619" s="3" t="s">
        <v>34</v>
      </c>
      <c r="Y619" s="3" t="s">
        <v>35</v>
      </c>
      <c r="Z619" s="54">
        <v>45017</v>
      </c>
      <c r="AA619" s="54">
        <v>45747</v>
      </c>
      <c r="AB619" s="3" t="s">
        <v>36</v>
      </c>
      <c r="AC619" s="53">
        <v>2200000</v>
      </c>
      <c r="AD619" s="3" t="s">
        <v>32</v>
      </c>
      <c r="AE619" s="3" t="s">
        <v>37</v>
      </c>
    </row>
    <row r="620" spans="1:31" x14ac:dyDescent="0.3">
      <c r="A620" s="3" t="s">
        <v>1347</v>
      </c>
      <c r="B620" s="3" t="s">
        <v>1348</v>
      </c>
      <c r="C620" s="3" t="s">
        <v>1853</v>
      </c>
      <c r="D620" s="53">
        <v>1800000</v>
      </c>
      <c r="E620" s="53">
        <v>1800000</v>
      </c>
      <c r="F620" s="53">
        <v>0</v>
      </c>
      <c r="G620" s="53">
        <v>0</v>
      </c>
      <c r="H620" s="53">
        <v>0</v>
      </c>
      <c r="I620" s="53">
        <v>1714246.51</v>
      </c>
      <c r="J620" s="53">
        <v>95.235917222222227</v>
      </c>
      <c r="K620" s="53">
        <v>0</v>
      </c>
      <c r="L620" s="53">
        <v>0</v>
      </c>
      <c r="M620" s="53">
        <v>1714246.51</v>
      </c>
      <c r="N620" s="53">
        <v>0</v>
      </c>
      <c r="O620" s="53">
        <v>1714246.51</v>
      </c>
      <c r="P620" s="53">
        <v>0</v>
      </c>
      <c r="Q620" s="53">
        <v>0</v>
      </c>
      <c r="R620" s="53">
        <v>0</v>
      </c>
      <c r="S620" s="3" t="s">
        <v>30</v>
      </c>
      <c r="T620" s="3" t="s">
        <v>31</v>
      </c>
      <c r="U620" s="3" t="s">
        <v>32</v>
      </c>
      <c r="V620" s="3" t="s">
        <v>31</v>
      </c>
      <c r="W620" s="3" t="s">
        <v>33</v>
      </c>
      <c r="X620" s="3" t="s">
        <v>34</v>
      </c>
      <c r="Y620" s="3" t="s">
        <v>35</v>
      </c>
      <c r="Z620" s="54">
        <v>45017</v>
      </c>
      <c r="AA620" s="54">
        <v>45747</v>
      </c>
      <c r="AB620" s="3" t="s">
        <v>36</v>
      </c>
      <c r="AC620" s="53">
        <v>1800000</v>
      </c>
      <c r="AD620" s="3" t="s">
        <v>32</v>
      </c>
      <c r="AE620" s="3" t="s">
        <v>37</v>
      </c>
    </row>
    <row r="621" spans="1:31" x14ac:dyDescent="0.3">
      <c r="A621" s="3" t="s">
        <v>1345</v>
      </c>
      <c r="B621" s="3" t="s">
        <v>1346</v>
      </c>
      <c r="C621" s="3" t="s">
        <v>1853</v>
      </c>
      <c r="D621" s="53">
        <v>2000000</v>
      </c>
      <c r="E621" s="53">
        <v>2000000</v>
      </c>
      <c r="F621" s="53">
        <v>0</v>
      </c>
      <c r="G621" s="53">
        <v>0</v>
      </c>
      <c r="H621" s="53">
        <v>0</v>
      </c>
      <c r="I621" s="53">
        <v>1997821.92</v>
      </c>
      <c r="J621" s="53">
        <v>99.89109599999999</v>
      </c>
      <c r="K621" s="53">
        <v>0</v>
      </c>
      <c r="L621" s="53">
        <v>0</v>
      </c>
      <c r="M621" s="53">
        <v>1997821.92</v>
      </c>
      <c r="N621" s="53">
        <v>0</v>
      </c>
      <c r="O621" s="53">
        <v>1997821.92</v>
      </c>
      <c r="P621" s="53">
        <v>0</v>
      </c>
      <c r="Q621" s="53">
        <v>0</v>
      </c>
      <c r="R621" s="53">
        <v>0</v>
      </c>
      <c r="S621" s="3" t="s">
        <v>30</v>
      </c>
      <c r="T621" s="3" t="s">
        <v>31</v>
      </c>
      <c r="U621" s="3" t="s">
        <v>32</v>
      </c>
      <c r="V621" s="3" t="s">
        <v>31</v>
      </c>
      <c r="W621" s="3" t="s">
        <v>33</v>
      </c>
      <c r="X621" s="3" t="s">
        <v>34</v>
      </c>
      <c r="Y621" s="3" t="s">
        <v>86</v>
      </c>
      <c r="Z621" s="54">
        <v>45017</v>
      </c>
      <c r="AA621" s="54">
        <v>45747</v>
      </c>
      <c r="AB621" s="3" t="s">
        <v>36</v>
      </c>
      <c r="AC621" s="53">
        <v>2000000</v>
      </c>
      <c r="AD621" s="3" t="s">
        <v>32</v>
      </c>
      <c r="AE621" s="3" t="s">
        <v>37</v>
      </c>
    </row>
    <row r="622" spans="1:31" x14ac:dyDescent="0.3">
      <c r="A622" s="3" t="s">
        <v>1343</v>
      </c>
      <c r="B622" s="3" t="s">
        <v>1344</v>
      </c>
      <c r="C622" s="3" t="s">
        <v>1853</v>
      </c>
      <c r="D622" s="53">
        <v>26200000</v>
      </c>
      <c r="E622" s="53">
        <v>26200000</v>
      </c>
      <c r="F622" s="53">
        <v>6403473.1500000004</v>
      </c>
      <c r="G622" s="53">
        <v>0</v>
      </c>
      <c r="H622" s="53">
        <v>0</v>
      </c>
      <c r="I622" s="53">
        <v>19484982.579999998</v>
      </c>
      <c r="J622" s="53">
        <v>74.370162519083962</v>
      </c>
      <c r="K622" s="53">
        <v>0</v>
      </c>
      <c r="L622" s="53">
        <v>0</v>
      </c>
      <c r="M622" s="53">
        <v>18483153.34</v>
      </c>
      <c r="N622" s="53">
        <v>1001829.24</v>
      </c>
      <c r="O622" s="53">
        <v>25888455.73</v>
      </c>
      <c r="P622" s="53">
        <v>0</v>
      </c>
      <c r="Q622" s="53">
        <v>-23815.88</v>
      </c>
      <c r="R622" s="53">
        <v>0</v>
      </c>
      <c r="S622" s="3" t="s">
        <v>30</v>
      </c>
      <c r="T622" s="3" t="s">
        <v>31</v>
      </c>
      <c r="U622" s="3" t="s">
        <v>32</v>
      </c>
      <c r="V622" s="3" t="s">
        <v>31</v>
      </c>
      <c r="W622" s="3" t="s">
        <v>33</v>
      </c>
      <c r="X622" s="3" t="s">
        <v>34</v>
      </c>
      <c r="Y622" s="3" t="s">
        <v>317</v>
      </c>
      <c r="Z622" s="54">
        <v>45017</v>
      </c>
      <c r="AA622" s="54">
        <v>46112</v>
      </c>
      <c r="AB622" s="3" t="s">
        <v>36</v>
      </c>
      <c r="AC622" s="53">
        <v>26200000</v>
      </c>
      <c r="AD622" s="3" t="s">
        <v>32</v>
      </c>
      <c r="AE622" s="3" t="s">
        <v>45</v>
      </c>
    </row>
    <row r="623" spans="1:31" x14ac:dyDescent="0.3">
      <c r="A623" s="3" t="s">
        <v>1331</v>
      </c>
      <c r="B623" s="3" t="s">
        <v>1332</v>
      </c>
      <c r="C623" s="3" t="s">
        <v>1856</v>
      </c>
      <c r="D623" s="53">
        <v>600000</v>
      </c>
      <c r="E623" s="53">
        <v>600000</v>
      </c>
      <c r="F623" s="53">
        <v>0</v>
      </c>
      <c r="G623" s="53">
        <v>0</v>
      </c>
      <c r="H623" s="53">
        <v>0</v>
      </c>
      <c r="I623" s="53">
        <v>561819.1</v>
      </c>
      <c r="J623" s="53">
        <v>93.636516666666665</v>
      </c>
      <c r="K623" s="53">
        <v>0</v>
      </c>
      <c r="L623" s="53">
        <v>0</v>
      </c>
      <c r="M623" s="53">
        <v>561819.1</v>
      </c>
      <c r="N623" s="53">
        <v>0</v>
      </c>
      <c r="O623" s="53">
        <v>561819.1</v>
      </c>
      <c r="P623" s="53">
        <v>0</v>
      </c>
      <c r="Q623" s="53">
        <v>0</v>
      </c>
      <c r="R623" s="53">
        <v>0</v>
      </c>
      <c r="S623" s="3" t="s">
        <v>1333</v>
      </c>
      <c r="T623" s="3" t="s">
        <v>76</v>
      </c>
      <c r="U623" s="3" t="s">
        <v>77</v>
      </c>
      <c r="V623" s="3" t="s">
        <v>76</v>
      </c>
      <c r="W623" s="3" t="s">
        <v>33</v>
      </c>
      <c r="X623" s="3" t="s">
        <v>78</v>
      </c>
      <c r="Y623" s="3" t="s">
        <v>35</v>
      </c>
      <c r="Z623" s="54">
        <v>45017</v>
      </c>
      <c r="AA623" s="54">
        <v>45565</v>
      </c>
      <c r="AB623" s="3" t="s">
        <v>36</v>
      </c>
      <c r="AC623" s="53">
        <v>600000</v>
      </c>
      <c r="AD623" s="3" t="s">
        <v>77</v>
      </c>
      <c r="AE623" s="3" t="s">
        <v>37</v>
      </c>
    </row>
    <row r="624" spans="1:31" x14ac:dyDescent="0.3">
      <c r="A624" s="3" t="s">
        <v>1334</v>
      </c>
      <c r="B624" s="3" t="s">
        <v>1335</v>
      </c>
      <c r="C624" s="3" t="s">
        <v>1856</v>
      </c>
      <c r="D624" s="53">
        <v>900000</v>
      </c>
      <c r="E624" s="53">
        <v>900000</v>
      </c>
      <c r="F624" s="53">
        <v>0</v>
      </c>
      <c r="G624" s="53">
        <v>0</v>
      </c>
      <c r="H624" s="53">
        <v>0</v>
      </c>
      <c r="I624" s="53">
        <v>576524.89</v>
      </c>
      <c r="J624" s="53">
        <v>64.058321111111113</v>
      </c>
      <c r="K624" s="53">
        <v>0</v>
      </c>
      <c r="L624" s="53">
        <v>0</v>
      </c>
      <c r="M624" s="53">
        <v>576524.89</v>
      </c>
      <c r="N624" s="53">
        <v>0</v>
      </c>
      <c r="O624" s="53">
        <v>576524.89</v>
      </c>
      <c r="P624" s="53">
        <v>0</v>
      </c>
      <c r="Q624" s="53">
        <v>0</v>
      </c>
      <c r="R624" s="53">
        <v>0</v>
      </c>
      <c r="S624" s="3" t="s">
        <v>881</v>
      </c>
      <c r="T624" s="3" t="s">
        <v>76</v>
      </c>
      <c r="U624" s="3" t="s">
        <v>77</v>
      </c>
      <c r="V624" s="3" t="s">
        <v>76</v>
      </c>
      <c r="W624" s="3" t="s">
        <v>33</v>
      </c>
      <c r="X624" s="3" t="s">
        <v>78</v>
      </c>
      <c r="Y624" s="3" t="s">
        <v>35</v>
      </c>
      <c r="Z624" s="54">
        <v>45017</v>
      </c>
      <c r="AA624" s="54">
        <v>45565</v>
      </c>
      <c r="AB624" s="3" t="s">
        <v>36</v>
      </c>
      <c r="AC624" s="53">
        <v>900000</v>
      </c>
      <c r="AD624" s="3" t="s">
        <v>77</v>
      </c>
      <c r="AE624" s="3" t="s">
        <v>37</v>
      </c>
    </row>
    <row r="625" spans="1:31" x14ac:dyDescent="0.3">
      <c r="A625" s="3" t="s">
        <v>1327</v>
      </c>
      <c r="B625" s="3" t="s">
        <v>1328</v>
      </c>
      <c r="C625" s="3" t="s">
        <v>1856</v>
      </c>
      <c r="D625" s="53">
        <v>2550000</v>
      </c>
      <c r="E625" s="53">
        <v>2550000</v>
      </c>
      <c r="F625" s="53">
        <v>0</v>
      </c>
      <c r="G625" s="53">
        <v>0</v>
      </c>
      <c r="H625" s="53">
        <v>0</v>
      </c>
      <c r="I625" s="53">
        <v>2231517.73</v>
      </c>
      <c r="J625" s="53">
        <v>87.510499215686281</v>
      </c>
      <c r="K625" s="53">
        <v>0</v>
      </c>
      <c r="L625" s="53">
        <v>0</v>
      </c>
      <c r="M625" s="53">
        <v>2231517.73</v>
      </c>
      <c r="N625" s="53">
        <v>0</v>
      </c>
      <c r="O625" s="53">
        <v>2231517.73</v>
      </c>
      <c r="P625" s="53">
        <v>0</v>
      </c>
      <c r="Q625" s="53">
        <v>0</v>
      </c>
      <c r="R625" s="53">
        <v>0</v>
      </c>
      <c r="S625" s="3" t="s">
        <v>881</v>
      </c>
      <c r="T625" s="3" t="s">
        <v>76</v>
      </c>
      <c r="U625" s="3" t="s">
        <v>77</v>
      </c>
      <c r="V625" s="3" t="s">
        <v>76</v>
      </c>
      <c r="W625" s="3" t="s">
        <v>33</v>
      </c>
      <c r="X625" s="3" t="s">
        <v>78</v>
      </c>
      <c r="Y625" s="3" t="s">
        <v>35</v>
      </c>
      <c r="Z625" s="54">
        <v>45017</v>
      </c>
      <c r="AA625" s="54">
        <v>45565</v>
      </c>
      <c r="AB625" s="3" t="s">
        <v>36</v>
      </c>
      <c r="AC625" s="53">
        <v>2550000</v>
      </c>
      <c r="AD625" s="3" t="s">
        <v>77</v>
      </c>
      <c r="AE625" s="3" t="s">
        <v>37</v>
      </c>
    </row>
    <row r="626" spans="1:31" x14ac:dyDescent="0.3">
      <c r="A626" s="3" t="s">
        <v>1315</v>
      </c>
      <c r="B626" s="3" t="s">
        <v>1316</v>
      </c>
      <c r="C626" s="3" t="s">
        <v>1854</v>
      </c>
      <c r="D626" s="53">
        <v>900000</v>
      </c>
      <c r="E626" s="53">
        <v>900000</v>
      </c>
      <c r="F626" s="53">
        <v>0</v>
      </c>
      <c r="G626" s="53">
        <v>0</v>
      </c>
      <c r="H626" s="53">
        <v>0</v>
      </c>
      <c r="I626" s="53">
        <v>738507.33</v>
      </c>
      <c r="J626" s="53">
        <v>82.056370000000001</v>
      </c>
      <c r="K626" s="53">
        <v>0</v>
      </c>
      <c r="L626" s="53">
        <v>0</v>
      </c>
      <c r="M626" s="53">
        <v>738507.33</v>
      </c>
      <c r="N626" s="53">
        <v>0</v>
      </c>
      <c r="O626" s="53">
        <v>738507.33</v>
      </c>
      <c r="P626" s="53">
        <v>0</v>
      </c>
      <c r="Q626" s="53">
        <v>0</v>
      </c>
      <c r="R626" s="53">
        <v>0</v>
      </c>
      <c r="S626" s="3" t="s">
        <v>72</v>
      </c>
      <c r="T626" s="3" t="s">
        <v>41</v>
      </c>
      <c r="U626" s="3" t="s">
        <v>42</v>
      </c>
      <c r="V626" s="3" t="s">
        <v>41</v>
      </c>
      <c r="W626" s="3" t="s">
        <v>33</v>
      </c>
      <c r="X626" s="3" t="s">
        <v>43</v>
      </c>
      <c r="Y626" s="3" t="s">
        <v>35</v>
      </c>
      <c r="Z626" s="54">
        <v>45138</v>
      </c>
      <c r="AA626" s="54">
        <v>45504</v>
      </c>
      <c r="AB626" s="3" t="s">
        <v>36</v>
      </c>
      <c r="AC626" s="53">
        <v>900000</v>
      </c>
      <c r="AD626" s="3" t="s">
        <v>42</v>
      </c>
      <c r="AE626" s="3" t="s">
        <v>37</v>
      </c>
    </row>
    <row r="627" spans="1:31" x14ac:dyDescent="0.3">
      <c r="A627" s="3" t="s">
        <v>1317</v>
      </c>
      <c r="B627" s="3" t="s">
        <v>1318</v>
      </c>
      <c r="C627" s="3" t="s">
        <v>1854</v>
      </c>
      <c r="D627" s="53">
        <v>4800000</v>
      </c>
      <c r="E627" s="53">
        <v>4800000</v>
      </c>
      <c r="F627" s="53">
        <v>0</v>
      </c>
      <c r="G627" s="53">
        <v>0</v>
      </c>
      <c r="H627" s="53">
        <v>0</v>
      </c>
      <c r="I627" s="53">
        <v>4758281.13</v>
      </c>
      <c r="J627" s="53">
        <v>99.130856874999992</v>
      </c>
      <c r="K627" s="53">
        <v>0</v>
      </c>
      <c r="L627" s="53">
        <v>0</v>
      </c>
      <c r="M627" s="53">
        <v>4758281.13</v>
      </c>
      <c r="N627" s="53">
        <v>0</v>
      </c>
      <c r="O627" s="53">
        <v>4758281.13</v>
      </c>
      <c r="P627" s="53">
        <v>0</v>
      </c>
      <c r="Q627" s="53">
        <v>0</v>
      </c>
      <c r="R627" s="53">
        <v>0</v>
      </c>
      <c r="S627" s="3" t="s">
        <v>72</v>
      </c>
      <c r="T627" s="3" t="s">
        <v>41</v>
      </c>
      <c r="U627" s="3" t="s">
        <v>42</v>
      </c>
      <c r="V627" s="3" t="s">
        <v>41</v>
      </c>
      <c r="W627" s="3" t="s">
        <v>33</v>
      </c>
      <c r="X627" s="3" t="s">
        <v>43</v>
      </c>
      <c r="Y627" s="3" t="s">
        <v>35</v>
      </c>
      <c r="Z627" s="54">
        <v>45138</v>
      </c>
      <c r="AA627" s="54">
        <v>45626</v>
      </c>
      <c r="AB627" s="3" t="s">
        <v>36</v>
      </c>
      <c r="AC627" s="53">
        <v>4800000</v>
      </c>
      <c r="AD627" s="3" t="s">
        <v>42</v>
      </c>
      <c r="AE627" s="3" t="s">
        <v>37</v>
      </c>
    </row>
    <row r="628" spans="1:31" x14ac:dyDescent="0.3">
      <c r="A628" s="3" t="s">
        <v>1319</v>
      </c>
      <c r="B628" s="3" t="s">
        <v>1320</v>
      </c>
      <c r="C628" s="3" t="s">
        <v>1854</v>
      </c>
      <c r="D628" s="53">
        <v>3300000</v>
      </c>
      <c r="E628" s="53">
        <v>3300000</v>
      </c>
      <c r="F628" s="53">
        <v>0</v>
      </c>
      <c r="G628" s="53">
        <v>0</v>
      </c>
      <c r="H628" s="53">
        <v>0</v>
      </c>
      <c r="I628" s="53">
        <v>3261971.59</v>
      </c>
      <c r="J628" s="53">
        <v>98.847623939393941</v>
      </c>
      <c r="K628" s="53">
        <v>0</v>
      </c>
      <c r="L628" s="53">
        <v>0</v>
      </c>
      <c r="M628" s="53">
        <v>3261971.59</v>
      </c>
      <c r="N628" s="53">
        <v>0</v>
      </c>
      <c r="O628" s="53">
        <v>3261971.59</v>
      </c>
      <c r="P628" s="53">
        <v>0</v>
      </c>
      <c r="Q628" s="53">
        <v>0</v>
      </c>
      <c r="R628" s="53">
        <v>0</v>
      </c>
      <c r="S628" s="3" t="s">
        <v>72</v>
      </c>
      <c r="T628" s="3" t="s">
        <v>41</v>
      </c>
      <c r="U628" s="3" t="s">
        <v>42</v>
      </c>
      <c r="V628" s="3" t="s">
        <v>41</v>
      </c>
      <c r="W628" s="3" t="s">
        <v>33</v>
      </c>
      <c r="X628" s="3" t="s">
        <v>43</v>
      </c>
      <c r="Y628" s="3" t="s">
        <v>35</v>
      </c>
      <c r="Z628" s="54">
        <v>45138</v>
      </c>
      <c r="AA628" s="54">
        <v>45654</v>
      </c>
      <c r="AB628" s="3" t="s">
        <v>36</v>
      </c>
      <c r="AC628" s="53">
        <v>3300000</v>
      </c>
      <c r="AD628" s="3" t="s">
        <v>42</v>
      </c>
      <c r="AE628" s="3" t="s">
        <v>37</v>
      </c>
    </row>
    <row r="629" spans="1:31" x14ac:dyDescent="0.3">
      <c r="A629" s="3" t="s">
        <v>1321</v>
      </c>
      <c r="B629" s="3" t="s">
        <v>1322</v>
      </c>
      <c r="C629" s="3" t="s">
        <v>1854</v>
      </c>
      <c r="D629" s="53">
        <v>1700000</v>
      </c>
      <c r="E629" s="53">
        <v>1700000</v>
      </c>
      <c r="F629" s="53">
        <v>0</v>
      </c>
      <c r="G629" s="53">
        <v>0</v>
      </c>
      <c r="H629" s="53">
        <v>0</v>
      </c>
      <c r="I629" s="53">
        <v>1673614.36</v>
      </c>
      <c r="J629" s="53">
        <v>98.447903529411775</v>
      </c>
      <c r="K629" s="53">
        <v>0</v>
      </c>
      <c r="L629" s="53">
        <v>0</v>
      </c>
      <c r="M629" s="53">
        <v>1673614.36</v>
      </c>
      <c r="N629" s="53">
        <v>0</v>
      </c>
      <c r="O629" s="53">
        <v>1673614.36</v>
      </c>
      <c r="P629" s="53">
        <v>0</v>
      </c>
      <c r="Q629" s="53">
        <v>0</v>
      </c>
      <c r="R629" s="53">
        <v>0</v>
      </c>
      <c r="S629" s="3" t="s">
        <v>72</v>
      </c>
      <c r="T629" s="3" t="s">
        <v>41</v>
      </c>
      <c r="U629" s="3" t="s">
        <v>42</v>
      </c>
      <c r="V629" s="3" t="s">
        <v>41</v>
      </c>
      <c r="W629" s="3" t="s">
        <v>33</v>
      </c>
      <c r="X629" s="3" t="s">
        <v>43</v>
      </c>
      <c r="Y629" s="3" t="s">
        <v>35</v>
      </c>
      <c r="Z629" s="54">
        <v>45138</v>
      </c>
      <c r="AA629" s="54">
        <v>45535</v>
      </c>
      <c r="AB629" s="3" t="s">
        <v>36</v>
      </c>
      <c r="AC629" s="53">
        <v>1700000</v>
      </c>
      <c r="AD629" s="3" t="s">
        <v>42</v>
      </c>
      <c r="AE629" s="3" t="s">
        <v>37</v>
      </c>
    </row>
    <row r="630" spans="1:31" x14ac:dyDescent="0.3">
      <c r="A630" s="3" t="s">
        <v>1325</v>
      </c>
      <c r="B630" s="3" t="s">
        <v>1326</v>
      </c>
      <c r="C630" s="3" t="s">
        <v>1854</v>
      </c>
      <c r="D630" s="53">
        <v>800000</v>
      </c>
      <c r="E630" s="53">
        <v>800000</v>
      </c>
      <c r="F630" s="53">
        <v>0</v>
      </c>
      <c r="G630" s="53">
        <v>0</v>
      </c>
      <c r="H630" s="53">
        <v>0</v>
      </c>
      <c r="I630" s="53">
        <v>504656.93</v>
      </c>
      <c r="J630" s="53">
        <v>63.082116249999999</v>
      </c>
      <c r="K630" s="53">
        <v>0</v>
      </c>
      <c r="L630" s="53">
        <v>0</v>
      </c>
      <c r="M630" s="53">
        <v>504656.93</v>
      </c>
      <c r="N630" s="53">
        <v>0</v>
      </c>
      <c r="O630" s="53">
        <v>504656.93</v>
      </c>
      <c r="P630" s="53">
        <v>0</v>
      </c>
      <c r="Q630" s="53">
        <v>0</v>
      </c>
      <c r="R630" s="53">
        <v>0</v>
      </c>
      <c r="S630" s="3" t="s">
        <v>72</v>
      </c>
      <c r="T630" s="3" t="s">
        <v>41</v>
      </c>
      <c r="U630" s="3" t="s">
        <v>42</v>
      </c>
      <c r="V630" s="3" t="s">
        <v>41</v>
      </c>
      <c r="W630" s="3" t="s">
        <v>33</v>
      </c>
      <c r="X630" s="3" t="s">
        <v>43</v>
      </c>
      <c r="Y630" s="3" t="s">
        <v>35</v>
      </c>
      <c r="Z630" s="54">
        <v>45138</v>
      </c>
      <c r="AA630" s="54">
        <v>45535</v>
      </c>
      <c r="AB630" s="3" t="s">
        <v>36</v>
      </c>
      <c r="AC630" s="53">
        <v>800000</v>
      </c>
      <c r="AD630" s="3" t="s">
        <v>42</v>
      </c>
      <c r="AE630" s="3" t="s">
        <v>37</v>
      </c>
    </row>
    <row r="631" spans="1:31" x14ac:dyDescent="0.3">
      <c r="A631" s="3" t="s">
        <v>1307</v>
      </c>
      <c r="B631" s="3" t="s">
        <v>1308</v>
      </c>
      <c r="C631" s="3" t="s">
        <v>1856</v>
      </c>
      <c r="D631" s="53">
        <v>840000</v>
      </c>
      <c r="E631" s="53">
        <v>840000</v>
      </c>
      <c r="F631" s="53">
        <v>0</v>
      </c>
      <c r="G631" s="53">
        <v>0</v>
      </c>
      <c r="H631" s="53">
        <v>0</v>
      </c>
      <c r="I631" s="53">
        <v>812407.76</v>
      </c>
      <c r="J631" s="53">
        <v>96.71520952380952</v>
      </c>
      <c r="K631" s="53">
        <v>0</v>
      </c>
      <c r="L631" s="53">
        <v>0</v>
      </c>
      <c r="M631" s="53">
        <v>812407.76</v>
      </c>
      <c r="N631" s="53">
        <v>0</v>
      </c>
      <c r="O631" s="53">
        <v>812407.76</v>
      </c>
      <c r="P631" s="53">
        <v>0</v>
      </c>
      <c r="Q631" s="53">
        <v>0</v>
      </c>
      <c r="R631" s="53">
        <v>0</v>
      </c>
      <c r="S631" s="3" t="s">
        <v>1001</v>
      </c>
      <c r="T631" s="3" t="s">
        <v>76</v>
      </c>
      <c r="U631" s="3" t="s">
        <v>77</v>
      </c>
      <c r="V631" s="3" t="s">
        <v>76</v>
      </c>
      <c r="W631" s="3" t="s">
        <v>33</v>
      </c>
      <c r="X631" s="3" t="s">
        <v>78</v>
      </c>
      <c r="Y631" s="3" t="s">
        <v>35</v>
      </c>
      <c r="Z631" s="54">
        <v>45017</v>
      </c>
      <c r="AA631" s="54">
        <v>45565</v>
      </c>
      <c r="AB631" s="3" t="s">
        <v>36</v>
      </c>
      <c r="AC631" s="53">
        <v>840000</v>
      </c>
      <c r="AD631" s="3" t="s">
        <v>77</v>
      </c>
      <c r="AE631" s="3" t="s">
        <v>37</v>
      </c>
    </row>
    <row r="632" spans="1:31" x14ac:dyDescent="0.3">
      <c r="A632" s="3" t="s">
        <v>1323</v>
      </c>
      <c r="B632" s="3" t="s">
        <v>1324</v>
      </c>
      <c r="C632" s="3" t="s">
        <v>1854</v>
      </c>
      <c r="D632" s="53">
        <v>900000</v>
      </c>
      <c r="E632" s="53">
        <v>900000</v>
      </c>
      <c r="F632" s="53">
        <v>0</v>
      </c>
      <c r="G632" s="53">
        <v>0</v>
      </c>
      <c r="H632" s="53">
        <v>0</v>
      </c>
      <c r="I632" s="53">
        <v>431165.66</v>
      </c>
      <c r="J632" s="53">
        <v>47.90729555555555</v>
      </c>
      <c r="K632" s="53">
        <v>0</v>
      </c>
      <c r="L632" s="53">
        <v>0</v>
      </c>
      <c r="M632" s="53">
        <v>431165.66</v>
      </c>
      <c r="N632" s="53">
        <v>0</v>
      </c>
      <c r="O632" s="53">
        <v>431165.66</v>
      </c>
      <c r="P632" s="53">
        <v>0</v>
      </c>
      <c r="Q632" s="53">
        <v>0</v>
      </c>
      <c r="R632" s="53">
        <v>0</v>
      </c>
      <c r="S632" s="3" t="s">
        <v>72</v>
      </c>
      <c r="T632" s="3" t="s">
        <v>41</v>
      </c>
      <c r="U632" s="3" t="s">
        <v>42</v>
      </c>
      <c r="V632" s="3" t="s">
        <v>41</v>
      </c>
      <c r="W632" s="3" t="s">
        <v>33</v>
      </c>
      <c r="X632" s="3" t="s">
        <v>43</v>
      </c>
      <c r="Y632" s="3" t="s">
        <v>35</v>
      </c>
      <c r="Z632" s="54">
        <v>45138</v>
      </c>
      <c r="AA632" s="54">
        <v>45535</v>
      </c>
      <c r="AB632" s="3" t="s">
        <v>36</v>
      </c>
      <c r="AC632" s="53">
        <v>900000</v>
      </c>
      <c r="AD632" s="3" t="s">
        <v>42</v>
      </c>
      <c r="AE632" s="3" t="s">
        <v>37</v>
      </c>
    </row>
    <row r="633" spans="1:31" x14ac:dyDescent="0.3">
      <c r="A633" s="3" t="s">
        <v>1298</v>
      </c>
      <c r="B633" s="3" t="s">
        <v>1299</v>
      </c>
      <c r="C633" s="3" t="s">
        <v>1856</v>
      </c>
      <c r="D633" s="53">
        <v>5000000</v>
      </c>
      <c r="E633" s="53">
        <v>5000000</v>
      </c>
      <c r="F633" s="53">
        <v>0</v>
      </c>
      <c r="G633" s="53">
        <v>0</v>
      </c>
      <c r="H633" s="53">
        <v>0</v>
      </c>
      <c r="I633" s="53">
        <v>4880716.55</v>
      </c>
      <c r="J633" s="53">
        <v>97.614330999999993</v>
      </c>
      <c r="K633" s="53">
        <v>0</v>
      </c>
      <c r="L633" s="53">
        <v>0</v>
      </c>
      <c r="M633" s="53">
        <v>4880716.55</v>
      </c>
      <c r="N633" s="53">
        <v>0</v>
      </c>
      <c r="O633" s="53">
        <v>4880716.55</v>
      </c>
      <c r="P633" s="53">
        <v>0</v>
      </c>
      <c r="Q633" s="53">
        <v>0</v>
      </c>
      <c r="R633" s="53">
        <v>0</v>
      </c>
      <c r="S633" s="3" t="s">
        <v>881</v>
      </c>
      <c r="T633" s="3" t="s">
        <v>76</v>
      </c>
      <c r="U633" s="3" t="s">
        <v>77</v>
      </c>
      <c r="V633" s="3" t="s">
        <v>76</v>
      </c>
      <c r="W633" s="3" t="s">
        <v>33</v>
      </c>
      <c r="X633" s="3" t="s">
        <v>78</v>
      </c>
      <c r="Y633" s="3" t="s">
        <v>35</v>
      </c>
      <c r="Z633" s="54">
        <v>45017</v>
      </c>
      <c r="AA633" s="54">
        <v>45565</v>
      </c>
      <c r="AB633" s="3" t="s">
        <v>36</v>
      </c>
      <c r="AC633" s="53">
        <v>5000000</v>
      </c>
      <c r="AD633" s="3" t="s">
        <v>77</v>
      </c>
      <c r="AE633" s="3" t="s">
        <v>37</v>
      </c>
    </row>
    <row r="634" spans="1:31" x14ac:dyDescent="0.3">
      <c r="A634" s="3" t="s">
        <v>1300</v>
      </c>
      <c r="B634" s="3" t="s">
        <v>1301</v>
      </c>
      <c r="C634" s="3" t="s">
        <v>1856</v>
      </c>
      <c r="D634" s="53">
        <v>800000</v>
      </c>
      <c r="E634" s="53">
        <v>800000</v>
      </c>
      <c r="F634" s="53">
        <v>0</v>
      </c>
      <c r="G634" s="53">
        <v>0</v>
      </c>
      <c r="H634" s="53">
        <v>0</v>
      </c>
      <c r="I634" s="53">
        <v>877090.99</v>
      </c>
      <c r="J634" s="53">
        <v>109.63637375</v>
      </c>
      <c r="K634" s="53">
        <v>0</v>
      </c>
      <c r="L634" s="53">
        <v>0</v>
      </c>
      <c r="M634" s="53">
        <v>877090.99</v>
      </c>
      <c r="N634" s="53">
        <v>0</v>
      </c>
      <c r="O634" s="53">
        <v>877090.99</v>
      </c>
      <c r="P634" s="53">
        <v>0</v>
      </c>
      <c r="Q634" s="53">
        <v>0</v>
      </c>
      <c r="R634" s="53">
        <v>0</v>
      </c>
      <c r="S634" s="3" t="s">
        <v>1001</v>
      </c>
      <c r="T634" s="3" t="s">
        <v>76</v>
      </c>
      <c r="U634" s="3" t="s">
        <v>77</v>
      </c>
      <c r="V634" s="3" t="s">
        <v>76</v>
      </c>
      <c r="W634" s="3" t="s">
        <v>33</v>
      </c>
      <c r="X634" s="3" t="s">
        <v>78</v>
      </c>
      <c r="Y634" s="3" t="s">
        <v>44</v>
      </c>
      <c r="Z634" s="54">
        <v>45017</v>
      </c>
      <c r="AA634" s="54">
        <v>45382</v>
      </c>
      <c r="AB634" s="3" t="s">
        <v>36</v>
      </c>
      <c r="AC634" s="53">
        <v>800000</v>
      </c>
      <c r="AD634" s="3" t="s">
        <v>77</v>
      </c>
      <c r="AE634" s="3" t="s">
        <v>37</v>
      </c>
    </row>
    <row r="635" spans="1:31" x14ac:dyDescent="0.3">
      <c r="A635" s="3" t="s">
        <v>1405</v>
      </c>
      <c r="B635" s="3" t="s">
        <v>1406</v>
      </c>
      <c r="C635" s="3" t="s">
        <v>1856</v>
      </c>
      <c r="D635" s="53">
        <v>15970000</v>
      </c>
      <c r="E635" s="53">
        <v>15970000</v>
      </c>
      <c r="F635" s="53">
        <v>0</v>
      </c>
      <c r="G635" s="53">
        <v>0</v>
      </c>
      <c r="H635" s="53">
        <v>0</v>
      </c>
      <c r="I635" s="53">
        <v>9730340.4900000002</v>
      </c>
      <c r="J635" s="53">
        <v>60.928869693174704</v>
      </c>
      <c r="K635" s="53">
        <v>0</v>
      </c>
      <c r="L635" s="53">
        <v>0</v>
      </c>
      <c r="M635" s="53">
        <v>9730340.4900000002</v>
      </c>
      <c r="N635" s="53">
        <v>0</v>
      </c>
      <c r="O635" s="53">
        <v>9730340.4900000002</v>
      </c>
      <c r="P635" s="53">
        <v>0</v>
      </c>
      <c r="Q635" s="53">
        <v>0</v>
      </c>
      <c r="R635" s="53">
        <v>0</v>
      </c>
      <c r="S635" s="3" t="s">
        <v>881</v>
      </c>
      <c r="T635" s="3" t="s">
        <v>76</v>
      </c>
      <c r="U635" s="3" t="s">
        <v>77</v>
      </c>
      <c r="V635" s="3" t="s">
        <v>76</v>
      </c>
      <c r="W635" s="3" t="s">
        <v>33</v>
      </c>
      <c r="X635" s="3" t="s">
        <v>78</v>
      </c>
      <c r="Y635" s="3" t="s">
        <v>317</v>
      </c>
      <c r="Z635" s="54">
        <v>45147</v>
      </c>
      <c r="AA635" s="54">
        <v>45747</v>
      </c>
      <c r="AB635" s="3" t="s">
        <v>36</v>
      </c>
      <c r="AC635" s="53">
        <v>15970000</v>
      </c>
      <c r="AD635" s="3" t="s">
        <v>77</v>
      </c>
      <c r="AE635" s="3" t="s">
        <v>37</v>
      </c>
    </row>
    <row r="636" spans="1:31" x14ac:dyDescent="0.3">
      <c r="A636" s="3" t="s">
        <v>1351</v>
      </c>
      <c r="B636" s="3" t="s">
        <v>1352</v>
      </c>
      <c r="C636" s="3" t="s">
        <v>1860</v>
      </c>
      <c r="D636" s="53">
        <v>2800000</v>
      </c>
      <c r="E636" s="53">
        <v>2800000</v>
      </c>
      <c r="F636" s="53">
        <v>0</v>
      </c>
      <c r="G636" s="53">
        <v>0</v>
      </c>
      <c r="H636" s="53">
        <v>0</v>
      </c>
      <c r="I636" s="53">
        <v>2688050.18</v>
      </c>
      <c r="J636" s="53">
        <v>96.001792142857155</v>
      </c>
      <c r="K636" s="53">
        <v>0</v>
      </c>
      <c r="L636" s="53">
        <v>0</v>
      </c>
      <c r="M636" s="53">
        <v>2688050.18</v>
      </c>
      <c r="N636" s="53">
        <v>0</v>
      </c>
      <c r="O636" s="53">
        <v>2688050.18</v>
      </c>
      <c r="P636" s="53">
        <v>0</v>
      </c>
      <c r="Q636" s="53">
        <v>0</v>
      </c>
      <c r="R636" s="53">
        <v>0</v>
      </c>
      <c r="S636" s="3" t="s">
        <v>111</v>
      </c>
      <c r="T636" s="3" t="s">
        <v>112</v>
      </c>
      <c r="U636" s="3" t="s">
        <v>113</v>
      </c>
      <c r="V636" s="3" t="s">
        <v>112</v>
      </c>
      <c r="W636" s="3" t="s">
        <v>33</v>
      </c>
      <c r="X636" s="3" t="s">
        <v>114</v>
      </c>
      <c r="Y636" s="3" t="s">
        <v>35</v>
      </c>
      <c r="Z636" s="54">
        <v>45138</v>
      </c>
      <c r="AA636" s="54">
        <v>45504</v>
      </c>
      <c r="AB636" s="3" t="s">
        <v>36</v>
      </c>
      <c r="AC636" s="53">
        <v>2800000</v>
      </c>
      <c r="AD636" s="3" t="s">
        <v>113</v>
      </c>
      <c r="AE636" s="3" t="s">
        <v>37</v>
      </c>
    </row>
    <row r="637" spans="1:31" x14ac:dyDescent="0.3">
      <c r="A637" s="3" t="s">
        <v>1353</v>
      </c>
      <c r="B637" s="3" t="s">
        <v>1354</v>
      </c>
      <c r="C637" s="3" t="s">
        <v>1859</v>
      </c>
      <c r="D637" s="53">
        <v>1000000</v>
      </c>
      <c r="E637" s="53">
        <v>1000000</v>
      </c>
      <c r="F637" s="53">
        <v>0</v>
      </c>
      <c r="G637" s="53">
        <v>0</v>
      </c>
      <c r="H637" s="53">
        <v>0</v>
      </c>
      <c r="I637" s="53">
        <v>756763.88</v>
      </c>
      <c r="J637" s="53">
        <v>75.676388000000003</v>
      </c>
      <c r="K637" s="53">
        <v>0</v>
      </c>
      <c r="L637" s="53">
        <v>0</v>
      </c>
      <c r="M637" s="53">
        <v>756763.88</v>
      </c>
      <c r="N637" s="53">
        <v>0</v>
      </c>
      <c r="O637" s="53">
        <v>756763.88</v>
      </c>
      <c r="P637" s="53">
        <v>0</v>
      </c>
      <c r="Q637" s="53">
        <v>0</v>
      </c>
      <c r="R637" s="53">
        <v>0</v>
      </c>
      <c r="S637" s="3" t="s">
        <v>1355</v>
      </c>
      <c r="T637" s="3" t="s">
        <v>162</v>
      </c>
      <c r="U637" s="3" t="s">
        <v>163</v>
      </c>
      <c r="V637" s="3" t="s">
        <v>162</v>
      </c>
      <c r="W637" s="3" t="s">
        <v>33</v>
      </c>
      <c r="X637" s="3" t="s">
        <v>164</v>
      </c>
      <c r="Y637" s="3" t="s">
        <v>44</v>
      </c>
      <c r="Z637" s="54">
        <v>45017</v>
      </c>
      <c r="AA637" s="54">
        <v>45747</v>
      </c>
      <c r="AB637" s="3" t="s">
        <v>36</v>
      </c>
      <c r="AC637" s="53">
        <v>1000000</v>
      </c>
      <c r="AD637" s="3" t="s">
        <v>163</v>
      </c>
      <c r="AE637" s="3" t="s">
        <v>37</v>
      </c>
    </row>
    <row r="638" spans="1:31" x14ac:dyDescent="0.3">
      <c r="A638" s="3" t="s">
        <v>1356</v>
      </c>
      <c r="B638" s="3" t="s">
        <v>1357</v>
      </c>
      <c r="C638" s="3" t="s">
        <v>1859</v>
      </c>
      <c r="D638" s="53">
        <v>16900000</v>
      </c>
      <c r="E638" s="53">
        <v>16900000</v>
      </c>
      <c r="F638" s="53">
        <v>731887.26</v>
      </c>
      <c r="G638" s="53">
        <v>0</v>
      </c>
      <c r="H638" s="53">
        <v>0</v>
      </c>
      <c r="I638" s="53">
        <v>12803182.029999999</v>
      </c>
      <c r="J638" s="53">
        <v>75.758473550295861</v>
      </c>
      <c r="K638" s="53">
        <v>0</v>
      </c>
      <c r="L638" s="53">
        <v>0</v>
      </c>
      <c r="M638" s="53">
        <v>12803182.029999999</v>
      </c>
      <c r="N638" s="53">
        <v>0</v>
      </c>
      <c r="O638" s="53">
        <v>13535069.289999999</v>
      </c>
      <c r="P638" s="53">
        <v>0</v>
      </c>
      <c r="Q638" s="53">
        <v>-19081.23</v>
      </c>
      <c r="R638" s="53">
        <v>0</v>
      </c>
      <c r="S638" s="3" t="s">
        <v>231</v>
      </c>
      <c r="T638" s="3" t="s">
        <v>162</v>
      </c>
      <c r="U638" s="3" t="s">
        <v>163</v>
      </c>
      <c r="V638" s="3" t="s">
        <v>162</v>
      </c>
      <c r="W638" s="3" t="s">
        <v>33</v>
      </c>
      <c r="X638" s="3" t="s">
        <v>164</v>
      </c>
      <c r="Y638" s="3" t="s">
        <v>784</v>
      </c>
      <c r="Z638" s="54">
        <v>45017</v>
      </c>
      <c r="AA638" s="54">
        <v>46022</v>
      </c>
      <c r="AB638" s="3" t="s">
        <v>36</v>
      </c>
      <c r="AC638" s="53">
        <v>16900000</v>
      </c>
      <c r="AD638" s="3" t="s">
        <v>163</v>
      </c>
      <c r="AE638" s="3" t="s">
        <v>2231</v>
      </c>
    </row>
    <row r="639" spans="1:31" x14ac:dyDescent="0.3">
      <c r="A639" s="3" t="s">
        <v>1358</v>
      </c>
      <c r="B639" s="3" t="s">
        <v>1359</v>
      </c>
      <c r="C639" s="3" t="s">
        <v>1859</v>
      </c>
      <c r="D639" s="53">
        <v>300000</v>
      </c>
      <c r="E639" s="53">
        <v>300000</v>
      </c>
      <c r="F639" s="53">
        <v>0</v>
      </c>
      <c r="G639" s="53">
        <v>0</v>
      </c>
      <c r="H639" s="53">
        <v>0</v>
      </c>
      <c r="I639" s="53">
        <v>299430.15999999997</v>
      </c>
      <c r="J639" s="53">
        <v>99.810053333333329</v>
      </c>
      <c r="K639" s="53">
        <v>0</v>
      </c>
      <c r="L639" s="53">
        <v>0</v>
      </c>
      <c r="M639" s="53">
        <v>299430.15999999997</v>
      </c>
      <c r="N639" s="53">
        <v>0</v>
      </c>
      <c r="O639" s="53">
        <v>299430.15999999997</v>
      </c>
      <c r="P639" s="53">
        <v>0</v>
      </c>
      <c r="Q639" s="53">
        <v>0</v>
      </c>
      <c r="R639" s="53">
        <v>0</v>
      </c>
      <c r="S639" s="3" t="s">
        <v>1355</v>
      </c>
      <c r="T639" s="3" t="s">
        <v>162</v>
      </c>
      <c r="U639" s="3" t="s">
        <v>163</v>
      </c>
      <c r="V639" s="3" t="s">
        <v>162</v>
      </c>
      <c r="W639" s="3" t="s">
        <v>33</v>
      </c>
      <c r="X639" s="3" t="s">
        <v>164</v>
      </c>
      <c r="Y639" s="3" t="s">
        <v>86</v>
      </c>
      <c r="Z639" s="54">
        <v>45017</v>
      </c>
      <c r="AA639" s="54">
        <v>45382</v>
      </c>
      <c r="AB639" s="3" t="s">
        <v>36</v>
      </c>
      <c r="AC639" s="53">
        <v>300000</v>
      </c>
      <c r="AD639" s="3" t="s">
        <v>163</v>
      </c>
      <c r="AE639" s="3" t="s">
        <v>37</v>
      </c>
    </row>
    <row r="640" spans="1:31" x14ac:dyDescent="0.3">
      <c r="A640" s="3" t="s">
        <v>1360</v>
      </c>
      <c r="B640" s="3" t="s">
        <v>1361</v>
      </c>
      <c r="C640" s="3" t="s">
        <v>1859</v>
      </c>
      <c r="D640" s="53">
        <v>1900000</v>
      </c>
      <c r="E640" s="53">
        <v>1900000</v>
      </c>
      <c r="F640" s="53">
        <v>0</v>
      </c>
      <c r="G640" s="53">
        <v>0</v>
      </c>
      <c r="H640" s="53">
        <v>0</v>
      </c>
      <c r="I640" s="53">
        <v>1092045.92</v>
      </c>
      <c r="J640" s="53">
        <v>57.476101052631577</v>
      </c>
      <c r="K640" s="53">
        <v>0</v>
      </c>
      <c r="L640" s="53">
        <v>0</v>
      </c>
      <c r="M640" s="53">
        <v>1092045.92</v>
      </c>
      <c r="N640" s="53">
        <v>0</v>
      </c>
      <c r="O640" s="53">
        <v>1092045.92</v>
      </c>
      <c r="P640" s="53">
        <v>0</v>
      </c>
      <c r="Q640" s="53">
        <v>0</v>
      </c>
      <c r="R640" s="53">
        <v>0</v>
      </c>
      <c r="S640" s="3" t="s">
        <v>1355</v>
      </c>
      <c r="T640" s="3" t="s">
        <v>162</v>
      </c>
      <c r="U640" s="3" t="s">
        <v>163</v>
      </c>
      <c r="V640" s="3" t="s">
        <v>162</v>
      </c>
      <c r="W640" s="3" t="s">
        <v>33</v>
      </c>
      <c r="X640" s="3" t="s">
        <v>164</v>
      </c>
      <c r="Y640" s="3" t="s">
        <v>35</v>
      </c>
      <c r="Z640" s="54">
        <v>45017</v>
      </c>
      <c r="AA640" s="54">
        <v>45382</v>
      </c>
      <c r="AB640" s="3" t="s">
        <v>36</v>
      </c>
      <c r="AC640" s="53">
        <v>1900000</v>
      </c>
      <c r="AD640" s="3" t="s">
        <v>163</v>
      </c>
      <c r="AE640" s="3" t="s">
        <v>37</v>
      </c>
    </row>
    <row r="641" spans="1:31" x14ac:dyDescent="0.3">
      <c r="A641" s="3" t="s">
        <v>1362</v>
      </c>
      <c r="B641" s="3" t="s">
        <v>1363</v>
      </c>
      <c r="C641" s="3" t="s">
        <v>1859</v>
      </c>
      <c r="D641" s="53">
        <v>800000</v>
      </c>
      <c r="E641" s="53">
        <v>800000</v>
      </c>
      <c r="F641" s="53">
        <v>0</v>
      </c>
      <c r="G641" s="53">
        <v>0</v>
      </c>
      <c r="H641" s="53">
        <v>0</v>
      </c>
      <c r="I641" s="53">
        <v>715429.9</v>
      </c>
      <c r="J641" s="53">
        <v>89.428737499999997</v>
      </c>
      <c r="K641" s="53">
        <v>0</v>
      </c>
      <c r="L641" s="53">
        <v>0</v>
      </c>
      <c r="M641" s="53">
        <v>715429.9</v>
      </c>
      <c r="N641" s="53">
        <v>0</v>
      </c>
      <c r="O641" s="53">
        <v>715429.9</v>
      </c>
      <c r="P641" s="53">
        <v>0</v>
      </c>
      <c r="Q641" s="53">
        <v>0</v>
      </c>
      <c r="R641" s="53">
        <v>0</v>
      </c>
      <c r="S641" s="3" t="s">
        <v>1355</v>
      </c>
      <c r="T641" s="3" t="s">
        <v>162</v>
      </c>
      <c r="U641" s="3" t="s">
        <v>163</v>
      </c>
      <c r="V641" s="3" t="s">
        <v>162</v>
      </c>
      <c r="W641" s="3" t="s">
        <v>33</v>
      </c>
      <c r="X641" s="3" t="s">
        <v>164</v>
      </c>
      <c r="Y641" s="3" t="s">
        <v>35</v>
      </c>
      <c r="Z641" s="54">
        <v>45017</v>
      </c>
      <c r="AA641" s="54">
        <v>45382</v>
      </c>
      <c r="AB641" s="3" t="s">
        <v>36</v>
      </c>
      <c r="AC641" s="53">
        <v>800000</v>
      </c>
      <c r="AD641" s="3" t="s">
        <v>163</v>
      </c>
      <c r="AE641" s="3" t="s">
        <v>37</v>
      </c>
    </row>
    <row r="642" spans="1:31" x14ac:dyDescent="0.3">
      <c r="A642" s="3" t="s">
        <v>1364</v>
      </c>
      <c r="B642" s="3" t="s">
        <v>1365</v>
      </c>
      <c r="C642" s="3" t="s">
        <v>1859</v>
      </c>
      <c r="D642" s="53">
        <v>4000000</v>
      </c>
      <c r="E642" s="53">
        <v>4000000</v>
      </c>
      <c r="F642" s="53">
        <v>0</v>
      </c>
      <c r="G642" s="53">
        <v>0</v>
      </c>
      <c r="H642" s="53">
        <v>0</v>
      </c>
      <c r="I642" s="53">
        <v>3967283.7</v>
      </c>
      <c r="J642" s="53">
        <v>99.18209250000001</v>
      </c>
      <c r="K642" s="53">
        <v>0</v>
      </c>
      <c r="L642" s="53">
        <v>0</v>
      </c>
      <c r="M642" s="53">
        <v>3579923.7</v>
      </c>
      <c r="N642" s="53">
        <v>0</v>
      </c>
      <c r="O642" s="53">
        <v>3967283.7</v>
      </c>
      <c r="P642" s="53">
        <v>0</v>
      </c>
      <c r="Q642" s="53">
        <v>0</v>
      </c>
      <c r="R642" s="53">
        <v>0</v>
      </c>
      <c r="S642" s="3" t="s">
        <v>231</v>
      </c>
      <c r="T642" s="3" t="s">
        <v>162</v>
      </c>
      <c r="U642" s="3" t="s">
        <v>163</v>
      </c>
      <c r="V642" s="3" t="s">
        <v>162</v>
      </c>
      <c r="W642" s="3" t="s">
        <v>33</v>
      </c>
      <c r="X642" s="3" t="s">
        <v>164</v>
      </c>
      <c r="Y642" s="3" t="s">
        <v>35</v>
      </c>
      <c r="Z642" s="54">
        <v>45017</v>
      </c>
      <c r="AA642" s="54">
        <v>45747</v>
      </c>
      <c r="AB642" s="3" t="s">
        <v>36</v>
      </c>
      <c r="AC642" s="53">
        <v>4000000</v>
      </c>
      <c r="AD642" s="3" t="s">
        <v>163</v>
      </c>
      <c r="AE642" s="3" t="s">
        <v>2231</v>
      </c>
    </row>
    <row r="643" spans="1:31" x14ac:dyDescent="0.3">
      <c r="A643" s="3" t="s">
        <v>1366</v>
      </c>
      <c r="B643" s="3" t="s">
        <v>1367</v>
      </c>
      <c r="C643" s="3" t="s">
        <v>1859</v>
      </c>
      <c r="D643" s="53">
        <v>1900000</v>
      </c>
      <c r="E643" s="53">
        <v>1900000</v>
      </c>
      <c r="F643" s="53">
        <v>0</v>
      </c>
      <c r="G643" s="53">
        <v>0</v>
      </c>
      <c r="H643" s="53">
        <v>0</v>
      </c>
      <c r="I643" s="53">
        <v>1559534.12</v>
      </c>
      <c r="J643" s="53">
        <v>82.080743157894744</v>
      </c>
      <c r="K643" s="53">
        <v>0</v>
      </c>
      <c r="L643" s="53">
        <v>0</v>
      </c>
      <c r="M643" s="53">
        <v>1559534.12</v>
      </c>
      <c r="N643" s="53">
        <v>0</v>
      </c>
      <c r="O643" s="53">
        <v>1559534.12</v>
      </c>
      <c r="P643" s="53">
        <v>0</v>
      </c>
      <c r="Q643" s="53">
        <v>0</v>
      </c>
      <c r="R643" s="53">
        <v>0</v>
      </c>
      <c r="S643" s="3" t="s">
        <v>1355</v>
      </c>
      <c r="T643" s="3" t="s">
        <v>162</v>
      </c>
      <c r="U643" s="3" t="s">
        <v>163</v>
      </c>
      <c r="V643" s="3" t="s">
        <v>162</v>
      </c>
      <c r="W643" s="3" t="s">
        <v>33</v>
      </c>
      <c r="X643" s="3" t="s">
        <v>164</v>
      </c>
      <c r="Y643" s="3" t="s">
        <v>35</v>
      </c>
      <c r="Z643" s="54">
        <v>45017</v>
      </c>
      <c r="AA643" s="54">
        <v>45412</v>
      </c>
      <c r="AB643" s="3" t="s">
        <v>36</v>
      </c>
      <c r="AC643" s="53">
        <v>1900000</v>
      </c>
      <c r="AD643" s="3" t="s">
        <v>163</v>
      </c>
      <c r="AE643" s="3" t="s">
        <v>37</v>
      </c>
    </row>
    <row r="644" spans="1:31" x14ac:dyDescent="0.3">
      <c r="A644" s="3" t="s">
        <v>1368</v>
      </c>
      <c r="B644" s="3" t="s">
        <v>1369</v>
      </c>
      <c r="C644" s="3" t="s">
        <v>1859</v>
      </c>
      <c r="D644" s="53">
        <v>1130000</v>
      </c>
      <c r="E644" s="53">
        <v>1130000</v>
      </c>
      <c r="F644" s="53">
        <v>0</v>
      </c>
      <c r="G644" s="53">
        <v>0</v>
      </c>
      <c r="H644" s="53">
        <v>0</v>
      </c>
      <c r="I644" s="53">
        <v>494361.82</v>
      </c>
      <c r="J644" s="53">
        <v>43.748833628318586</v>
      </c>
      <c r="K644" s="53">
        <v>0</v>
      </c>
      <c r="L644" s="53">
        <v>0</v>
      </c>
      <c r="M644" s="53">
        <v>494361.82</v>
      </c>
      <c r="N644" s="53">
        <v>0</v>
      </c>
      <c r="O644" s="53">
        <v>494361.82</v>
      </c>
      <c r="P644" s="53">
        <v>0</v>
      </c>
      <c r="Q644" s="53">
        <v>0</v>
      </c>
      <c r="R644" s="53">
        <v>0</v>
      </c>
      <c r="S644" s="3" t="s">
        <v>1355</v>
      </c>
      <c r="T644" s="3" t="s">
        <v>162</v>
      </c>
      <c r="U644" s="3" t="s">
        <v>163</v>
      </c>
      <c r="V644" s="3" t="s">
        <v>162</v>
      </c>
      <c r="W644" s="3" t="s">
        <v>33</v>
      </c>
      <c r="X644" s="3" t="s">
        <v>164</v>
      </c>
      <c r="Y644" s="3" t="s">
        <v>35</v>
      </c>
      <c r="Z644" s="54">
        <v>45017</v>
      </c>
      <c r="AA644" s="54">
        <v>45382</v>
      </c>
      <c r="AB644" s="3" t="s">
        <v>36</v>
      </c>
      <c r="AC644" s="53">
        <v>1130000</v>
      </c>
      <c r="AD644" s="3" t="s">
        <v>163</v>
      </c>
      <c r="AE644" s="3" t="s">
        <v>2231</v>
      </c>
    </row>
    <row r="645" spans="1:31" x14ac:dyDescent="0.3">
      <c r="A645" s="3" t="s">
        <v>1370</v>
      </c>
      <c r="B645" s="3" t="s">
        <v>1371</v>
      </c>
      <c r="C645" s="3" t="s">
        <v>1859</v>
      </c>
      <c r="D645" s="53">
        <v>2700000</v>
      </c>
      <c r="E645" s="53">
        <v>2700000</v>
      </c>
      <c r="F645" s="53">
        <v>0</v>
      </c>
      <c r="G645" s="53">
        <v>0</v>
      </c>
      <c r="H645" s="53">
        <v>0</v>
      </c>
      <c r="I645" s="53">
        <v>2699788.62</v>
      </c>
      <c r="J645" s="53">
        <v>99.992171111111119</v>
      </c>
      <c r="K645" s="53">
        <v>0</v>
      </c>
      <c r="L645" s="53">
        <v>0</v>
      </c>
      <c r="M645" s="53">
        <v>2699788.62</v>
      </c>
      <c r="N645" s="53">
        <v>0</v>
      </c>
      <c r="O645" s="53">
        <v>2699788.62</v>
      </c>
      <c r="P645" s="53">
        <v>0</v>
      </c>
      <c r="Q645" s="53">
        <v>0</v>
      </c>
      <c r="R645" s="53">
        <v>0</v>
      </c>
      <c r="S645" s="3" t="s">
        <v>1355</v>
      </c>
      <c r="T645" s="3" t="s">
        <v>162</v>
      </c>
      <c r="U645" s="3" t="s">
        <v>163</v>
      </c>
      <c r="V645" s="3" t="s">
        <v>162</v>
      </c>
      <c r="W645" s="3" t="s">
        <v>33</v>
      </c>
      <c r="X645" s="3" t="s">
        <v>164</v>
      </c>
      <c r="Y645" s="3" t="s">
        <v>35</v>
      </c>
      <c r="Z645" s="54">
        <v>45017</v>
      </c>
      <c r="AA645" s="54">
        <v>45382</v>
      </c>
      <c r="AB645" s="3" t="s">
        <v>36</v>
      </c>
      <c r="AC645" s="53">
        <v>2700000</v>
      </c>
      <c r="AD645" s="3" t="s">
        <v>163</v>
      </c>
      <c r="AE645" s="3" t="s">
        <v>37</v>
      </c>
    </row>
    <row r="646" spans="1:31" x14ac:dyDescent="0.3">
      <c r="A646" s="3" t="s">
        <v>1403</v>
      </c>
      <c r="B646" s="3" t="s">
        <v>1404</v>
      </c>
      <c r="C646" s="3" t="s">
        <v>1859</v>
      </c>
      <c r="D646" s="53">
        <v>1200000</v>
      </c>
      <c r="E646" s="53">
        <v>1200000</v>
      </c>
      <c r="F646" s="53">
        <v>0</v>
      </c>
      <c r="G646" s="53">
        <v>0</v>
      </c>
      <c r="H646" s="53">
        <v>0</v>
      </c>
      <c r="I646" s="53">
        <v>852871.34</v>
      </c>
      <c r="J646" s="53">
        <v>71.07261166666666</v>
      </c>
      <c r="K646" s="53">
        <v>0</v>
      </c>
      <c r="L646" s="53">
        <v>0</v>
      </c>
      <c r="M646" s="53">
        <v>852871.34</v>
      </c>
      <c r="N646" s="53">
        <v>0</v>
      </c>
      <c r="O646" s="53">
        <v>852871.34</v>
      </c>
      <c r="P646" s="53">
        <v>0</v>
      </c>
      <c r="Q646" s="53">
        <v>0</v>
      </c>
      <c r="R646" s="53">
        <v>0</v>
      </c>
      <c r="S646" s="3" t="s">
        <v>1355</v>
      </c>
      <c r="T646" s="3" t="s">
        <v>162</v>
      </c>
      <c r="U646" s="3" t="s">
        <v>163</v>
      </c>
      <c r="V646" s="3" t="s">
        <v>162</v>
      </c>
      <c r="W646" s="3" t="s">
        <v>33</v>
      </c>
      <c r="X646" s="3" t="s">
        <v>164</v>
      </c>
      <c r="Y646" s="3" t="s">
        <v>35</v>
      </c>
      <c r="Z646" s="54">
        <v>45017</v>
      </c>
      <c r="AA646" s="54">
        <v>45382</v>
      </c>
      <c r="AB646" s="3" t="s">
        <v>36</v>
      </c>
      <c r="AC646" s="53">
        <v>1200000</v>
      </c>
      <c r="AD646" s="3" t="s">
        <v>163</v>
      </c>
      <c r="AE646" s="3" t="s">
        <v>37</v>
      </c>
    </row>
    <row r="647" spans="1:31" x14ac:dyDescent="0.3">
      <c r="A647" s="3" t="s">
        <v>1382</v>
      </c>
      <c r="B647" s="3" t="s">
        <v>1383</v>
      </c>
      <c r="C647" s="3" t="s">
        <v>1853</v>
      </c>
      <c r="D647" s="53">
        <v>3000000</v>
      </c>
      <c r="E647" s="53">
        <v>3000000</v>
      </c>
      <c r="F647" s="53">
        <v>0</v>
      </c>
      <c r="G647" s="53">
        <v>0</v>
      </c>
      <c r="H647" s="53">
        <v>0</v>
      </c>
      <c r="I647" s="53">
        <v>2994125.67</v>
      </c>
      <c r="J647" s="53">
        <v>99.804188999999994</v>
      </c>
      <c r="K647" s="53">
        <v>0</v>
      </c>
      <c r="L647" s="53">
        <v>0</v>
      </c>
      <c r="M647" s="53">
        <v>2994125.67</v>
      </c>
      <c r="N647" s="53">
        <v>0</v>
      </c>
      <c r="O647" s="53">
        <v>2994125.67</v>
      </c>
      <c r="P647" s="53">
        <v>0</v>
      </c>
      <c r="Q647" s="53">
        <v>0</v>
      </c>
      <c r="R647" s="53">
        <v>0</v>
      </c>
      <c r="S647" s="3" t="s">
        <v>30</v>
      </c>
      <c r="T647" s="3" t="s">
        <v>31</v>
      </c>
      <c r="U647" s="3" t="s">
        <v>32</v>
      </c>
      <c r="V647" s="3" t="s">
        <v>31</v>
      </c>
      <c r="W647" s="3" t="s">
        <v>33</v>
      </c>
      <c r="X647" s="3" t="s">
        <v>34</v>
      </c>
      <c r="Y647" s="3" t="s">
        <v>35</v>
      </c>
      <c r="Z647" s="54">
        <v>45017</v>
      </c>
      <c r="AA647" s="54">
        <v>45747</v>
      </c>
      <c r="AB647" s="3" t="s">
        <v>36</v>
      </c>
      <c r="AC647" s="53">
        <v>3000000</v>
      </c>
      <c r="AD647" s="3" t="s">
        <v>32</v>
      </c>
      <c r="AE647" s="3" t="s">
        <v>37</v>
      </c>
    </row>
    <row r="648" spans="1:31" x14ac:dyDescent="0.3">
      <c r="A648" s="3" t="s">
        <v>1376</v>
      </c>
      <c r="B648" s="3" t="s">
        <v>1377</v>
      </c>
      <c r="C648" s="3" t="s">
        <v>1853</v>
      </c>
      <c r="D648" s="53">
        <v>1000000</v>
      </c>
      <c r="E648" s="53">
        <v>1000000</v>
      </c>
      <c r="F648" s="53">
        <v>0</v>
      </c>
      <c r="G648" s="53">
        <v>0</v>
      </c>
      <c r="H648" s="53">
        <v>0</v>
      </c>
      <c r="I648" s="53">
        <v>998525.35</v>
      </c>
      <c r="J648" s="53">
        <v>99.852535000000003</v>
      </c>
      <c r="K648" s="53">
        <v>0</v>
      </c>
      <c r="L648" s="53">
        <v>0</v>
      </c>
      <c r="M648" s="53">
        <v>998525.35</v>
      </c>
      <c r="N648" s="53">
        <v>0</v>
      </c>
      <c r="O648" s="53">
        <v>998525.35</v>
      </c>
      <c r="P648" s="53">
        <v>0</v>
      </c>
      <c r="Q648" s="53">
        <v>0</v>
      </c>
      <c r="R648" s="53">
        <v>0</v>
      </c>
      <c r="S648" s="3" t="s">
        <v>30</v>
      </c>
      <c r="T648" s="3" t="s">
        <v>31</v>
      </c>
      <c r="U648" s="3" t="s">
        <v>32</v>
      </c>
      <c r="V648" s="3" t="s">
        <v>31</v>
      </c>
      <c r="W648" s="3" t="s">
        <v>33</v>
      </c>
      <c r="X648" s="3" t="s">
        <v>34</v>
      </c>
      <c r="Y648" s="3" t="s">
        <v>35</v>
      </c>
      <c r="Z648" s="54">
        <v>45017</v>
      </c>
      <c r="AA648" s="54">
        <v>45747</v>
      </c>
      <c r="AB648" s="3" t="s">
        <v>36</v>
      </c>
      <c r="AC648" s="53">
        <v>1000000</v>
      </c>
      <c r="AD648" s="3" t="s">
        <v>32</v>
      </c>
      <c r="AE648" s="3" t="s">
        <v>37</v>
      </c>
    </row>
    <row r="649" spans="1:31" x14ac:dyDescent="0.3">
      <c r="A649" s="3" t="s">
        <v>1380</v>
      </c>
      <c r="B649" s="3" t="s">
        <v>1381</v>
      </c>
      <c r="C649" s="3" t="s">
        <v>1853</v>
      </c>
      <c r="D649" s="53">
        <v>1400000</v>
      </c>
      <c r="E649" s="53">
        <v>1400000</v>
      </c>
      <c r="F649" s="53">
        <v>0</v>
      </c>
      <c r="G649" s="53">
        <v>0</v>
      </c>
      <c r="H649" s="53">
        <v>0</v>
      </c>
      <c r="I649" s="53">
        <v>1393691.86</v>
      </c>
      <c r="J649" s="53">
        <v>99.549418571428575</v>
      </c>
      <c r="K649" s="53">
        <v>0</v>
      </c>
      <c r="L649" s="53">
        <v>0</v>
      </c>
      <c r="M649" s="53">
        <v>1393691.86</v>
      </c>
      <c r="N649" s="53">
        <v>0</v>
      </c>
      <c r="O649" s="53">
        <v>1393691.86</v>
      </c>
      <c r="P649" s="53">
        <v>0</v>
      </c>
      <c r="Q649" s="53">
        <v>0</v>
      </c>
      <c r="R649" s="53">
        <v>0</v>
      </c>
      <c r="S649" s="3" t="s">
        <v>30</v>
      </c>
      <c r="T649" s="3" t="s">
        <v>31</v>
      </c>
      <c r="U649" s="3" t="s">
        <v>32</v>
      </c>
      <c r="V649" s="3" t="s">
        <v>31</v>
      </c>
      <c r="W649" s="3" t="s">
        <v>33</v>
      </c>
      <c r="X649" s="3" t="s">
        <v>34</v>
      </c>
      <c r="Y649" s="3" t="s">
        <v>35</v>
      </c>
      <c r="Z649" s="54">
        <v>45017</v>
      </c>
      <c r="AA649" s="54">
        <v>45747</v>
      </c>
      <c r="AB649" s="3" t="s">
        <v>36</v>
      </c>
      <c r="AC649" s="53">
        <v>1400000</v>
      </c>
      <c r="AD649" s="3" t="s">
        <v>32</v>
      </c>
      <c r="AE649" s="3" t="s">
        <v>37</v>
      </c>
    </row>
    <row r="650" spans="1:31" x14ac:dyDescent="0.3">
      <c r="A650" s="3" t="s">
        <v>1374</v>
      </c>
      <c r="B650" s="3" t="s">
        <v>1375</v>
      </c>
      <c r="C650" s="3" t="s">
        <v>1853</v>
      </c>
      <c r="D650" s="53">
        <v>1000000</v>
      </c>
      <c r="E650" s="53">
        <v>1000000</v>
      </c>
      <c r="F650" s="53">
        <v>0</v>
      </c>
      <c r="G650" s="53">
        <v>0</v>
      </c>
      <c r="H650" s="53">
        <v>0</v>
      </c>
      <c r="I650" s="53">
        <v>998552.19</v>
      </c>
      <c r="J650" s="53">
        <v>99.855218999999991</v>
      </c>
      <c r="K650" s="53">
        <v>0</v>
      </c>
      <c r="L650" s="53">
        <v>0</v>
      </c>
      <c r="M650" s="53">
        <v>998552.19</v>
      </c>
      <c r="N650" s="53">
        <v>0</v>
      </c>
      <c r="O650" s="53">
        <v>998552.19</v>
      </c>
      <c r="P650" s="53">
        <v>0</v>
      </c>
      <c r="Q650" s="53">
        <v>0</v>
      </c>
      <c r="R650" s="53">
        <v>0</v>
      </c>
      <c r="S650" s="3" t="s">
        <v>30</v>
      </c>
      <c r="T650" s="3" t="s">
        <v>31</v>
      </c>
      <c r="U650" s="3" t="s">
        <v>32</v>
      </c>
      <c r="V650" s="3" t="s">
        <v>31</v>
      </c>
      <c r="W650" s="3" t="s">
        <v>33</v>
      </c>
      <c r="X650" s="3" t="s">
        <v>34</v>
      </c>
      <c r="Y650" s="3" t="s">
        <v>35</v>
      </c>
      <c r="Z650" s="54">
        <v>45017</v>
      </c>
      <c r="AA650" s="54">
        <v>45747</v>
      </c>
      <c r="AB650" s="3" t="s">
        <v>36</v>
      </c>
      <c r="AC650" s="53">
        <v>1000000</v>
      </c>
      <c r="AD650" s="3" t="s">
        <v>32</v>
      </c>
      <c r="AE650" s="3" t="s">
        <v>37</v>
      </c>
    </row>
    <row r="651" spans="1:31" x14ac:dyDescent="0.3">
      <c r="A651" s="3" t="s">
        <v>1378</v>
      </c>
      <c r="B651" s="3" t="s">
        <v>1379</v>
      </c>
      <c r="C651" s="3" t="s">
        <v>1853</v>
      </c>
      <c r="D651" s="53">
        <v>3900000</v>
      </c>
      <c r="E651" s="53">
        <v>3900000</v>
      </c>
      <c r="F651" s="53">
        <v>0</v>
      </c>
      <c r="G651" s="53">
        <v>0</v>
      </c>
      <c r="H651" s="53">
        <v>0</v>
      </c>
      <c r="I651" s="53">
        <v>3916516.43</v>
      </c>
      <c r="J651" s="53">
        <v>100.42349820512821</v>
      </c>
      <c r="K651" s="53">
        <v>0</v>
      </c>
      <c r="L651" s="53">
        <v>0</v>
      </c>
      <c r="M651" s="53">
        <v>3916516.43</v>
      </c>
      <c r="N651" s="53">
        <v>0</v>
      </c>
      <c r="O651" s="53">
        <v>3916516.43</v>
      </c>
      <c r="P651" s="53">
        <v>0</v>
      </c>
      <c r="Q651" s="53">
        <v>0</v>
      </c>
      <c r="R651" s="53">
        <v>0</v>
      </c>
      <c r="S651" s="3" t="s">
        <v>30</v>
      </c>
      <c r="T651" s="3" t="s">
        <v>31</v>
      </c>
      <c r="U651" s="3" t="s">
        <v>32</v>
      </c>
      <c r="V651" s="3" t="s">
        <v>31</v>
      </c>
      <c r="W651" s="3" t="s">
        <v>33</v>
      </c>
      <c r="X651" s="3" t="s">
        <v>34</v>
      </c>
      <c r="Y651" s="3" t="s">
        <v>35</v>
      </c>
      <c r="Z651" s="54">
        <v>45017</v>
      </c>
      <c r="AA651" s="54">
        <v>45747</v>
      </c>
      <c r="AB651" s="3" t="s">
        <v>36</v>
      </c>
      <c r="AC651" s="53">
        <v>3900000</v>
      </c>
      <c r="AD651" s="3" t="s">
        <v>32</v>
      </c>
      <c r="AE651" s="3" t="s">
        <v>37</v>
      </c>
    </row>
    <row r="652" spans="1:31" x14ac:dyDescent="0.3">
      <c r="A652" s="3" t="s">
        <v>1372</v>
      </c>
      <c r="B652" s="3" t="s">
        <v>1373</v>
      </c>
      <c r="C652" s="3" t="s">
        <v>1859</v>
      </c>
      <c r="D652" s="53">
        <v>1800000</v>
      </c>
      <c r="E652" s="53">
        <v>1800000</v>
      </c>
      <c r="F652" s="53">
        <v>0</v>
      </c>
      <c r="G652" s="53">
        <v>0</v>
      </c>
      <c r="H652" s="53">
        <v>0</v>
      </c>
      <c r="I652" s="53">
        <v>1515249.06</v>
      </c>
      <c r="J652" s="53">
        <v>84.180503333333334</v>
      </c>
      <c r="K652" s="53">
        <v>0</v>
      </c>
      <c r="L652" s="53">
        <v>0</v>
      </c>
      <c r="M652" s="53">
        <v>1515249.06</v>
      </c>
      <c r="N652" s="53">
        <v>0</v>
      </c>
      <c r="O652" s="53">
        <v>1515249.06</v>
      </c>
      <c r="P652" s="53">
        <v>0</v>
      </c>
      <c r="Q652" s="53">
        <v>0</v>
      </c>
      <c r="R652" s="53">
        <v>0</v>
      </c>
      <c r="S652" s="3" t="s">
        <v>1355</v>
      </c>
      <c r="T652" s="3" t="s">
        <v>162</v>
      </c>
      <c r="U652" s="3" t="s">
        <v>163</v>
      </c>
      <c r="V652" s="3" t="s">
        <v>162</v>
      </c>
      <c r="W652" s="3" t="s">
        <v>33</v>
      </c>
      <c r="X652" s="3" t="s">
        <v>164</v>
      </c>
      <c r="Y652" s="3" t="s">
        <v>35</v>
      </c>
      <c r="Z652" s="54">
        <v>45017</v>
      </c>
      <c r="AA652" s="54">
        <v>45412</v>
      </c>
      <c r="AB652" s="3" t="s">
        <v>36</v>
      </c>
      <c r="AC652" s="53">
        <v>1800000</v>
      </c>
      <c r="AD652" s="3" t="s">
        <v>163</v>
      </c>
      <c r="AE652" s="3" t="s">
        <v>37</v>
      </c>
    </row>
    <row r="653" spans="1:31" x14ac:dyDescent="0.3">
      <c r="A653" s="3" t="s">
        <v>1391</v>
      </c>
      <c r="B653" s="3" t="s">
        <v>1392</v>
      </c>
      <c r="C653" s="3" t="s">
        <v>1854</v>
      </c>
      <c r="D653" s="53">
        <v>3000000</v>
      </c>
      <c r="E653" s="53">
        <v>3000000</v>
      </c>
      <c r="F653" s="53">
        <v>0</v>
      </c>
      <c r="G653" s="53">
        <v>0</v>
      </c>
      <c r="H653" s="53">
        <v>0</v>
      </c>
      <c r="I653" s="53">
        <v>2675640.4</v>
      </c>
      <c r="J653" s="53">
        <v>89.18801333333333</v>
      </c>
      <c r="K653" s="53">
        <v>0</v>
      </c>
      <c r="L653" s="53">
        <v>0</v>
      </c>
      <c r="M653" s="53">
        <v>2675640.4</v>
      </c>
      <c r="N653" s="53">
        <v>0</v>
      </c>
      <c r="O653" s="53">
        <v>2675640.4</v>
      </c>
      <c r="P653" s="53">
        <v>0</v>
      </c>
      <c r="Q653" s="53">
        <v>0</v>
      </c>
      <c r="R653" s="53">
        <v>0</v>
      </c>
      <c r="S653" s="3" t="s">
        <v>72</v>
      </c>
      <c r="T653" s="3" t="s">
        <v>41</v>
      </c>
      <c r="U653" s="3" t="s">
        <v>42</v>
      </c>
      <c r="V653" s="3" t="s">
        <v>41</v>
      </c>
      <c r="W653" s="3" t="s">
        <v>33</v>
      </c>
      <c r="X653" s="3" t="s">
        <v>43</v>
      </c>
      <c r="Y653" s="3" t="s">
        <v>35</v>
      </c>
      <c r="Z653" s="54">
        <v>45146</v>
      </c>
      <c r="AA653" s="54">
        <v>45655</v>
      </c>
      <c r="AB653" s="3" t="s">
        <v>36</v>
      </c>
      <c r="AC653" s="53">
        <v>3000000</v>
      </c>
      <c r="AD653" s="3" t="s">
        <v>42</v>
      </c>
      <c r="AE653" s="3" t="s">
        <v>37</v>
      </c>
    </row>
    <row r="654" spans="1:31" x14ac:dyDescent="0.3">
      <c r="A654" s="3" t="s">
        <v>1393</v>
      </c>
      <c r="B654" s="3" t="s">
        <v>1394</v>
      </c>
      <c r="C654" s="3" t="s">
        <v>1854</v>
      </c>
      <c r="D654" s="53">
        <v>2200000</v>
      </c>
      <c r="E654" s="53">
        <v>2200000</v>
      </c>
      <c r="F654" s="53">
        <v>0</v>
      </c>
      <c r="G654" s="53">
        <v>0</v>
      </c>
      <c r="H654" s="53">
        <v>0</v>
      </c>
      <c r="I654" s="53">
        <v>1937783.89</v>
      </c>
      <c r="J654" s="53">
        <v>88.081085909090902</v>
      </c>
      <c r="K654" s="53">
        <v>0</v>
      </c>
      <c r="L654" s="53">
        <v>0</v>
      </c>
      <c r="M654" s="53">
        <v>1937783.89</v>
      </c>
      <c r="N654" s="53">
        <v>0</v>
      </c>
      <c r="O654" s="53">
        <v>1937783.89</v>
      </c>
      <c r="P654" s="53">
        <v>0</v>
      </c>
      <c r="Q654" s="53">
        <v>0</v>
      </c>
      <c r="R654" s="53">
        <v>0</v>
      </c>
      <c r="S654" s="3" t="s">
        <v>72</v>
      </c>
      <c r="T654" s="3" t="s">
        <v>41</v>
      </c>
      <c r="U654" s="3" t="s">
        <v>42</v>
      </c>
      <c r="V654" s="3" t="s">
        <v>41</v>
      </c>
      <c r="W654" s="3" t="s">
        <v>33</v>
      </c>
      <c r="X654" s="3" t="s">
        <v>43</v>
      </c>
      <c r="Y654" s="3" t="s">
        <v>35</v>
      </c>
      <c r="Z654" s="54">
        <v>45146</v>
      </c>
      <c r="AA654" s="54">
        <v>45535</v>
      </c>
      <c r="AB654" s="3" t="s">
        <v>36</v>
      </c>
      <c r="AC654" s="53">
        <v>2200000</v>
      </c>
      <c r="AD654" s="3" t="s">
        <v>42</v>
      </c>
      <c r="AE654" s="3" t="s">
        <v>37</v>
      </c>
    </row>
    <row r="655" spans="1:31" x14ac:dyDescent="0.3">
      <c r="A655" s="3" t="s">
        <v>1401</v>
      </c>
      <c r="B655" s="3" t="s">
        <v>1402</v>
      </c>
      <c r="C655" s="3" t="s">
        <v>1859</v>
      </c>
      <c r="D655" s="53">
        <v>2200000</v>
      </c>
      <c r="E655" s="53">
        <v>2200000</v>
      </c>
      <c r="F655" s="53">
        <v>0</v>
      </c>
      <c r="G655" s="53">
        <v>0</v>
      </c>
      <c r="H655" s="53">
        <v>0</v>
      </c>
      <c r="I655" s="53">
        <v>1987639.65</v>
      </c>
      <c r="J655" s="53">
        <v>90.347256818181819</v>
      </c>
      <c r="K655" s="53">
        <v>0</v>
      </c>
      <c r="L655" s="53">
        <v>0</v>
      </c>
      <c r="M655" s="53">
        <v>1987639.65</v>
      </c>
      <c r="N655" s="53">
        <v>0</v>
      </c>
      <c r="O655" s="53">
        <v>1987639.65</v>
      </c>
      <c r="P655" s="53">
        <v>0</v>
      </c>
      <c r="Q655" s="53">
        <v>0</v>
      </c>
      <c r="R655" s="53">
        <v>0</v>
      </c>
      <c r="S655" s="3" t="s">
        <v>1355</v>
      </c>
      <c r="T655" s="3" t="s">
        <v>162</v>
      </c>
      <c r="U655" s="3" t="s">
        <v>163</v>
      </c>
      <c r="V655" s="3" t="s">
        <v>162</v>
      </c>
      <c r="W655" s="3" t="s">
        <v>33</v>
      </c>
      <c r="X655" s="3" t="s">
        <v>164</v>
      </c>
      <c r="Y655" s="3" t="s">
        <v>35</v>
      </c>
      <c r="Z655" s="54">
        <v>45017</v>
      </c>
      <c r="AA655" s="54">
        <v>45412</v>
      </c>
      <c r="AB655" s="3" t="s">
        <v>36</v>
      </c>
      <c r="AC655" s="53">
        <v>2200000</v>
      </c>
      <c r="AD655" s="3" t="s">
        <v>163</v>
      </c>
      <c r="AE655" s="3" t="s">
        <v>37</v>
      </c>
    </row>
    <row r="656" spans="1:31" x14ac:dyDescent="0.3">
      <c r="A656" s="3" t="s">
        <v>1399</v>
      </c>
      <c r="B656" s="3" t="s">
        <v>1400</v>
      </c>
      <c r="C656" s="3" t="s">
        <v>1859</v>
      </c>
      <c r="D656" s="53">
        <v>2000000</v>
      </c>
      <c r="E656" s="53">
        <v>2000000</v>
      </c>
      <c r="F656" s="53">
        <v>0</v>
      </c>
      <c r="G656" s="53">
        <v>0</v>
      </c>
      <c r="H656" s="53">
        <v>0</v>
      </c>
      <c r="I656" s="53">
        <v>1628152.93</v>
      </c>
      <c r="J656" s="53">
        <v>81.407646499999998</v>
      </c>
      <c r="K656" s="53">
        <v>0</v>
      </c>
      <c r="L656" s="53">
        <v>0</v>
      </c>
      <c r="M656" s="53">
        <v>1628152.93</v>
      </c>
      <c r="N656" s="53">
        <v>0</v>
      </c>
      <c r="O656" s="53">
        <v>1628152.93</v>
      </c>
      <c r="P656" s="53">
        <v>0</v>
      </c>
      <c r="Q656" s="53">
        <v>0</v>
      </c>
      <c r="R656" s="53">
        <v>0</v>
      </c>
      <c r="S656" s="3" t="s">
        <v>1355</v>
      </c>
      <c r="T656" s="3" t="s">
        <v>162</v>
      </c>
      <c r="U656" s="3" t="s">
        <v>163</v>
      </c>
      <c r="V656" s="3" t="s">
        <v>162</v>
      </c>
      <c r="W656" s="3" t="s">
        <v>33</v>
      </c>
      <c r="X656" s="3" t="s">
        <v>164</v>
      </c>
      <c r="Y656" s="3" t="s">
        <v>35</v>
      </c>
      <c r="Z656" s="54">
        <v>45017</v>
      </c>
      <c r="AA656" s="54">
        <v>45412</v>
      </c>
      <c r="AB656" s="3" t="s">
        <v>36</v>
      </c>
      <c r="AC656" s="53">
        <v>2000000</v>
      </c>
      <c r="AD656" s="3" t="s">
        <v>163</v>
      </c>
      <c r="AE656" s="3" t="s">
        <v>37</v>
      </c>
    </row>
    <row r="657" spans="1:31" x14ac:dyDescent="0.3">
      <c r="A657" s="3" t="s">
        <v>1395</v>
      </c>
      <c r="B657" s="3" t="s">
        <v>1396</v>
      </c>
      <c r="C657" s="3" t="s">
        <v>1854</v>
      </c>
      <c r="D657" s="53">
        <v>2700000</v>
      </c>
      <c r="E657" s="53">
        <v>2700000</v>
      </c>
      <c r="F657" s="53">
        <v>0</v>
      </c>
      <c r="G657" s="53">
        <v>0</v>
      </c>
      <c r="H657" s="53">
        <v>0</v>
      </c>
      <c r="I657" s="53">
        <v>2699313.92</v>
      </c>
      <c r="J657" s="53">
        <v>99.974589629629634</v>
      </c>
      <c r="K657" s="53">
        <v>0</v>
      </c>
      <c r="L657" s="53">
        <v>0</v>
      </c>
      <c r="M657" s="53">
        <v>2699313.92</v>
      </c>
      <c r="N657" s="53">
        <v>0</v>
      </c>
      <c r="O657" s="53">
        <v>2699313.92</v>
      </c>
      <c r="P657" s="53">
        <v>0</v>
      </c>
      <c r="Q657" s="53">
        <v>0</v>
      </c>
      <c r="R657" s="53">
        <v>0</v>
      </c>
      <c r="S657" s="3" t="s">
        <v>72</v>
      </c>
      <c r="T657" s="3" t="s">
        <v>41</v>
      </c>
      <c r="U657" s="3" t="s">
        <v>42</v>
      </c>
      <c r="V657" s="3" t="s">
        <v>41</v>
      </c>
      <c r="W657" s="3" t="s">
        <v>33</v>
      </c>
      <c r="X657" s="3" t="s">
        <v>43</v>
      </c>
      <c r="Y657" s="3" t="s">
        <v>35</v>
      </c>
      <c r="Z657" s="54">
        <v>45147</v>
      </c>
      <c r="AA657" s="54">
        <v>45535</v>
      </c>
      <c r="AB657" s="3" t="s">
        <v>36</v>
      </c>
      <c r="AC657" s="53">
        <v>2700000</v>
      </c>
      <c r="AD657" s="3" t="s">
        <v>42</v>
      </c>
      <c r="AE657" s="3" t="s">
        <v>37</v>
      </c>
    </row>
    <row r="658" spans="1:31" x14ac:dyDescent="0.3">
      <c r="A658" s="3" t="s">
        <v>1397</v>
      </c>
      <c r="B658" s="3" t="s">
        <v>1398</v>
      </c>
      <c r="C658" s="3" t="s">
        <v>1854</v>
      </c>
      <c r="D658" s="53">
        <v>3200000</v>
      </c>
      <c r="E658" s="53">
        <v>3200000</v>
      </c>
      <c r="F658" s="53">
        <v>0</v>
      </c>
      <c r="G658" s="53">
        <v>0</v>
      </c>
      <c r="H658" s="53">
        <v>0</v>
      </c>
      <c r="I658" s="53">
        <v>3193450.02</v>
      </c>
      <c r="J658" s="53">
        <v>99.795313125000007</v>
      </c>
      <c r="K658" s="53">
        <v>0</v>
      </c>
      <c r="L658" s="53">
        <v>0</v>
      </c>
      <c r="M658" s="53">
        <v>3193450.02</v>
      </c>
      <c r="N658" s="53">
        <v>0</v>
      </c>
      <c r="O658" s="53">
        <v>3193450.02</v>
      </c>
      <c r="P658" s="53">
        <v>0</v>
      </c>
      <c r="Q658" s="53">
        <v>0</v>
      </c>
      <c r="R658" s="53">
        <v>0</v>
      </c>
      <c r="S658" s="3" t="s">
        <v>72</v>
      </c>
      <c r="T658" s="3" t="s">
        <v>41</v>
      </c>
      <c r="U658" s="3" t="s">
        <v>42</v>
      </c>
      <c r="V658" s="3" t="s">
        <v>41</v>
      </c>
      <c r="W658" s="3" t="s">
        <v>33</v>
      </c>
      <c r="X658" s="3" t="s">
        <v>43</v>
      </c>
      <c r="Y658" s="3" t="s">
        <v>35</v>
      </c>
      <c r="Z658" s="54">
        <v>45147</v>
      </c>
      <c r="AA658" s="54">
        <v>45563</v>
      </c>
      <c r="AB658" s="3" t="s">
        <v>36</v>
      </c>
      <c r="AC658" s="53">
        <v>3200000</v>
      </c>
      <c r="AD658" s="3" t="s">
        <v>42</v>
      </c>
      <c r="AE658" s="3" t="s">
        <v>37</v>
      </c>
    </row>
    <row r="659" spans="1:31" x14ac:dyDescent="0.3">
      <c r="A659" s="3" t="s">
        <v>1388</v>
      </c>
      <c r="B659" s="3" t="s">
        <v>1389</v>
      </c>
      <c r="C659" s="3" t="s">
        <v>1853</v>
      </c>
      <c r="D659" s="53">
        <v>851000</v>
      </c>
      <c r="E659" s="53">
        <v>851000</v>
      </c>
      <c r="F659" s="53">
        <v>0</v>
      </c>
      <c r="G659" s="53">
        <v>0</v>
      </c>
      <c r="H659" s="53">
        <v>0</v>
      </c>
      <c r="I659" s="53">
        <v>754225.46</v>
      </c>
      <c r="J659" s="53">
        <v>88.628138660399529</v>
      </c>
      <c r="K659" s="53">
        <v>0</v>
      </c>
      <c r="L659" s="53">
        <v>0</v>
      </c>
      <c r="M659" s="53">
        <v>754225.46</v>
      </c>
      <c r="N659" s="53">
        <v>0</v>
      </c>
      <c r="O659" s="53">
        <v>754225.46</v>
      </c>
      <c r="P659" s="53">
        <v>0</v>
      </c>
      <c r="Q659" s="53">
        <v>0</v>
      </c>
      <c r="R659" s="53">
        <v>0</v>
      </c>
      <c r="S659" s="3" t="s">
        <v>391</v>
      </c>
      <c r="T659" s="3" t="s">
        <v>1390</v>
      </c>
      <c r="U659" s="3" t="s">
        <v>883</v>
      </c>
      <c r="V659" s="3" t="s">
        <v>31</v>
      </c>
      <c r="W659" s="3" t="s">
        <v>33</v>
      </c>
      <c r="X659" s="3" t="s">
        <v>34</v>
      </c>
      <c r="Y659" s="3" t="s">
        <v>44</v>
      </c>
      <c r="Z659" s="54">
        <v>45017</v>
      </c>
      <c r="AA659" s="54">
        <v>45565</v>
      </c>
      <c r="AB659" s="3" t="s">
        <v>36</v>
      </c>
      <c r="AC659" s="53">
        <v>851000</v>
      </c>
      <c r="AD659" s="3" t="s">
        <v>32</v>
      </c>
      <c r="AE659" s="3" t="s">
        <v>37</v>
      </c>
    </row>
    <row r="660" spans="1:31" x14ac:dyDescent="0.3">
      <c r="A660" s="3" t="s">
        <v>1386</v>
      </c>
      <c r="B660" s="3" t="s">
        <v>1387</v>
      </c>
      <c r="C660" s="3" t="s">
        <v>1859</v>
      </c>
      <c r="D660" s="53">
        <v>6350000</v>
      </c>
      <c r="E660" s="53">
        <v>6350000</v>
      </c>
      <c r="F660" s="53">
        <v>0</v>
      </c>
      <c r="G660" s="53">
        <v>0</v>
      </c>
      <c r="H660" s="53">
        <v>0</v>
      </c>
      <c r="I660" s="53">
        <v>6320150.79</v>
      </c>
      <c r="J660" s="53">
        <v>99.529933700787396</v>
      </c>
      <c r="K660" s="53">
        <v>0</v>
      </c>
      <c r="L660" s="53">
        <v>0</v>
      </c>
      <c r="M660" s="53">
        <v>6320150.79</v>
      </c>
      <c r="N660" s="53">
        <v>0</v>
      </c>
      <c r="O660" s="53">
        <v>6320150.79</v>
      </c>
      <c r="P660" s="53">
        <v>0</v>
      </c>
      <c r="Q660" s="53">
        <v>0</v>
      </c>
      <c r="R660" s="53">
        <v>0</v>
      </c>
      <c r="S660" s="3" t="s">
        <v>231</v>
      </c>
      <c r="T660" s="3" t="s">
        <v>162</v>
      </c>
      <c r="U660" s="3" t="s">
        <v>163</v>
      </c>
      <c r="V660" s="3" t="s">
        <v>162</v>
      </c>
      <c r="W660" s="3" t="s">
        <v>33</v>
      </c>
      <c r="X660" s="3" t="s">
        <v>164</v>
      </c>
      <c r="Y660" s="3" t="s">
        <v>35</v>
      </c>
      <c r="Z660" s="54">
        <v>45017</v>
      </c>
      <c r="AA660" s="54">
        <v>45747</v>
      </c>
      <c r="AB660" s="3" t="s">
        <v>36</v>
      </c>
      <c r="AC660" s="53">
        <v>6350000</v>
      </c>
      <c r="AD660" s="3" t="s">
        <v>163</v>
      </c>
      <c r="AE660" s="3" t="s">
        <v>37</v>
      </c>
    </row>
    <row r="661" spans="1:31" x14ac:dyDescent="0.3">
      <c r="A661" s="3" t="s">
        <v>1476</v>
      </c>
      <c r="B661" s="3" t="s">
        <v>1477</v>
      </c>
      <c r="C661" s="3" t="s">
        <v>1856</v>
      </c>
      <c r="D661" s="53">
        <v>2400000</v>
      </c>
      <c r="E661" s="53">
        <v>2400000</v>
      </c>
      <c r="F661" s="53">
        <v>0</v>
      </c>
      <c r="G661" s="53">
        <v>0</v>
      </c>
      <c r="H661" s="53">
        <v>0</v>
      </c>
      <c r="I661" s="53">
        <v>2223986.4300000002</v>
      </c>
      <c r="J661" s="53">
        <v>92.666101250000011</v>
      </c>
      <c r="K661" s="53">
        <v>0</v>
      </c>
      <c r="L661" s="53">
        <v>0</v>
      </c>
      <c r="M661" s="53">
        <v>2223986.4300000002</v>
      </c>
      <c r="N661" s="53">
        <v>0</v>
      </c>
      <c r="O661" s="53">
        <v>2223986.4300000002</v>
      </c>
      <c r="P661" s="53">
        <v>0</v>
      </c>
      <c r="Q661" s="53">
        <v>-13569.62</v>
      </c>
      <c r="R661" s="53">
        <v>0</v>
      </c>
      <c r="S661" s="3" t="s">
        <v>1333</v>
      </c>
      <c r="T661" s="3" t="s">
        <v>76</v>
      </c>
      <c r="U661" s="3" t="s">
        <v>77</v>
      </c>
      <c r="V661" s="3" t="s">
        <v>76</v>
      </c>
      <c r="W661" s="3" t="s">
        <v>33</v>
      </c>
      <c r="X661" s="3" t="s">
        <v>78</v>
      </c>
      <c r="Y661" s="3" t="s">
        <v>35</v>
      </c>
      <c r="Z661" s="54">
        <v>45017</v>
      </c>
      <c r="AA661" s="54">
        <v>45747</v>
      </c>
      <c r="AB661" s="3" t="s">
        <v>36</v>
      </c>
      <c r="AC661" s="53">
        <v>2400000</v>
      </c>
      <c r="AD661" s="3" t="s">
        <v>77</v>
      </c>
      <c r="AE661" s="3" t="s">
        <v>37</v>
      </c>
    </row>
    <row r="662" spans="1:31" x14ac:dyDescent="0.3">
      <c r="A662" s="3" t="s">
        <v>1409</v>
      </c>
      <c r="B662" s="3" t="s">
        <v>1410</v>
      </c>
      <c r="C662" s="3" t="s">
        <v>1855</v>
      </c>
      <c r="D662" s="53">
        <v>2190000</v>
      </c>
      <c r="E662" s="53">
        <v>2190000</v>
      </c>
      <c r="F662" s="53">
        <v>0</v>
      </c>
      <c r="G662" s="53">
        <v>0</v>
      </c>
      <c r="H662" s="53">
        <v>0</v>
      </c>
      <c r="I662" s="53">
        <v>1826862.46</v>
      </c>
      <c r="J662" s="53">
        <v>83.418377168949775</v>
      </c>
      <c r="K662" s="53">
        <v>0</v>
      </c>
      <c r="L662" s="53">
        <v>0</v>
      </c>
      <c r="M662" s="53">
        <v>1826862.46</v>
      </c>
      <c r="N662" s="53">
        <v>0</v>
      </c>
      <c r="O662" s="53">
        <v>1826862.46</v>
      </c>
      <c r="P662" s="53">
        <v>0</v>
      </c>
      <c r="Q662" s="53">
        <v>0</v>
      </c>
      <c r="R662" s="53">
        <v>0</v>
      </c>
      <c r="S662" s="3" t="s">
        <v>286</v>
      </c>
      <c r="T662" s="3" t="s">
        <v>57</v>
      </c>
      <c r="U662" s="3" t="s">
        <v>58</v>
      </c>
      <c r="V662" s="3" t="s">
        <v>57</v>
      </c>
      <c r="W662" s="3" t="s">
        <v>33</v>
      </c>
      <c r="X662" s="3" t="s">
        <v>1411</v>
      </c>
      <c r="Y662" s="3" t="s">
        <v>35</v>
      </c>
      <c r="Z662" s="54">
        <v>45149</v>
      </c>
      <c r="AA662" s="54">
        <v>45657</v>
      </c>
      <c r="AB662" s="3" t="s">
        <v>36</v>
      </c>
      <c r="AC662" s="53">
        <v>2190000</v>
      </c>
      <c r="AD662" s="3" t="s">
        <v>58</v>
      </c>
      <c r="AE662" s="3" t="s">
        <v>37</v>
      </c>
    </row>
    <row r="663" spans="1:31" x14ac:dyDescent="0.3">
      <c r="A663" s="3" t="s">
        <v>1472</v>
      </c>
      <c r="B663" s="3" t="s">
        <v>1473</v>
      </c>
      <c r="C663" s="3" t="s">
        <v>1858</v>
      </c>
      <c r="D663" s="53">
        <v>5000000</v>
      </c>
      <c r="E663" s="53">
        <v>5000000</v>
      </c>
      <c r="F663" s="53">
        <v>0</v>
      </c>
      <c r="G663" s="53">
        <v>0</v>
      </c>
      <c r="H663" s="53">
        <v>0</v>
      </c>
      <c r="I663" s="53">
        <v>4999980.5</v>
      </c>
      <c r="J663" s="53">
        <v>99.999610000000004</v>
      </c>
      <c r="K663" s="53">
        <v>0</v>
      </c>
      <c r="L663" s="53">
        <v>0</v>
      </c>
      <c r="M663" s="53">
        <v>4999980.5</v>
      </c>
      <c r="N663" s="53">
        <v>0</v>
      </c>
      <c r="O663" s="53">
        <v>4999980.5</v>
      </c>
      <c r="P663" s="53">
        <v>0</v>
      </c>
      <c r="Q663" s="53">
        <v>0</v>
      </c>
      <c r="R663" s="53">
        <v>0</v>
      </c>
      <c r="S663" s="3" t="s">
        <v>1231</v>
      </c>
      <c r="T663" s="3" t="s">
        <v>51</v>
      </c>
      <c r="U663" s="3" t="s">
        <v>52</v>
      </c>
      <c r="V663" s="3" t="s">
        <v>51</v>
      </c>
      <c r="W663" s="3" t="s">
        <v>33</v>
      </c>
      <c r="X663" s="3" t="s">
        <v>53</v>
      </c>
      <c r="Y663" s="3" t="s">
        <v>35</v>
      </c>
      <c r="Z663" s="54">
        <v>45153</v>
      </c>
      <c r="AA663" s="54">
        <v>45535</v>
      </c>
      <c r="AB663" s="3" t="s">
        <v>36</v>
      </c>
      <c r="AC663" s="53">
        <v>5000000</v>
      </c>
      <c r="AD663" s="3" t="s">
        <v>52</v>
      </c>
      <c r="AE663" s="3" t="s">
        <v>37</v>
      </c>
    </row>
    <row r="664" spans="1:31" x14ac:dyDescent="0.3">
      <c r="A664" s="3" t="s">
        <v>1407</v>
      </c>
      <c r="B664" s="3" t="s">
        <v>1408</v>
      </c>
      <c r="C664" s="3" t="s">
        <v>1858</v>
      </c>
      <c r="D664" s="53">
        <v>4900000</v>
      </c>
      <c r="E664" s="53">
        <v>4900000</v>
      </c>
      <c r="F664" s="53">
        <v>0</v>
      </c>
      <c r="G664" s="53">
        <v>0</v>
      </c>
      <c r="H664" s="53">
        <v>0</v>
      </c>
      <c r="I664" s="53">
        <v>4828531.09</v>
      </c>
      <c r="J664" s="53">
        <v>98.541450816326531</v>
      </c>
      <c r="K664" s="53">
        <v>0</v>
      </c>
      <c r="L664" s="53">
        <v>0</v>
      </c>
      <c r="M664" s="53">
        <v>4828531.09</v>
      </c>
      <c r="N664" s="53">
        <v>0</v>
      </c>
      <c r="O664" s="53">
        <v>4828531.09</v>
      </c>
      <c r="P664" s="53">
        <v>0</v>
      </c>
      <c r="Q664" s="53">
        <v>-96803.15</v>
      </c>
      <c r="R664" s="53">
        <v>0</v>
      </c>
      <c r="S664" s="3" t="s">
        <v>1231</v>
      </c>
      <c r="T664" s="3" t="s">
        <v>51</v>
      </c>
      <c r="U664" s="3" t="s">
        <v>52</v>
      </c>
      <c r="V664" s="3" t="s">
        <v>51</v>
      </c>
      <c r="W664" s="3" t="s">
        <v>33</v>
      </c>
      <c r="X664" s="3" t="s">
        <v>53</v>
      </c>
      <c r="Y664" s="3" t="s">
        <v>35</v>
      </c>
      <c r="Z664" s="54">
        <v>45017</v>
      </c>
      <c r="AA664" s="54">
        <v>45747</v>
      </c>
      <c r="AB664" s="3" t="s">
        <v>36</v>
      </c>
      <c r="AC664" s="53">
        <v>4900000</v>
      </c>
      <c r="AD664" s="3" t="s">
        <v>52</v>
      </c>
      <c r="AE664" s="3" t="s">
        <v>37</v>
      </c>
    </row>
    <row r="665" spans="1:31" x14ac:dyDescent="0.3">
      <c r="A665" s="3" t="s">
        <v>1422</v>
      </c>
      <c r="B665" s="3" t="s">
        <v>1423</v>
      </c>
      <c r="C665" s="3" t="s">
        <v>1860</v>
      </c>
      <c r="D665" s="53">
        <v>2400000</v>
      </c>
      <c r="E665" s="53">
        <v>2400000</v>
      </c>
      <c r="F665" s="53">
        <v>0</v>
      </c>
      <c r="G665" s="53">
        <v>0</v>
      </c>
      <c r="H665" s="53">
        <v>0</v>
      </c>
      <c r="I665" s="53">
        <v>2002040.19</v>
      </c>
      <c r="J665" s="53">
        <v>83.418341249999997</v>
      </c>
      <c r="K665" s="53">
        <v>0</v>
      </c>
      <c r="L665" s="53">
        <v>0</v>
      </c>
      <c r="M665" s="53">
        <v>2057796.09</v>
      </c>
      <c r="N665" s="53">
        <v>0</v>
      </c>
      <c r="O665" s="53">
        <v>2002040.19</v>
      </c>
      <c r="P665" s="53">
        <v>0</v>
      </c>
      <c r="Q665" s="53">
        <v>0</v>
      </c>
      <c r="R665" s="53">
        <v>0</v>
      </c>
      <c r="S665" s="3" t="s">
        <v>111</v>
      </c>
      <c r="T665" s="3" t="s">
        <v>112</v>
      </c>
      <c r="U665" s="3" t="s">
        <v>113</v>
      </c>
      <c r="V665" s="3" t="s">
        <v>112</v>
      </c>
      <c r="W665" s="3" t="s">
        <v>33</v>
      </c>
      <c r="X665" s="3" t="s">
        <v>114</v>
      </c>
      <c r="Y665" s="3" t="s">
        <v>35</v>
      </c>
      <c r="Z665" s="54">
        <v>45152</v>
      </c>
      <c r="AA665" s="54">
        <v>45535</v>
      </c>
      <c r="AB665" s="3" t="s">
        <v>36</v>
      </c>
      <c r="AC665" s="53">
        <v>2400000</v>
      </c>
      <c r="AD665" s="3" t="s">
        <v>113</v>
      </c>
      <c r="AE665" s="3" t="s">
        <v>37</v>
      </c>
    </row>
    <row r="666" spans="1:31" x14ac:dyDescent="0.3">
      <c r="A666" s="3" t="s">
        <v>1424</v>
      </c>
      <c r="B666" s="3" t="s">
        <v>1425</v>
      </c>
      <c r="C666" s="3" t="s">
        <v>1860</v>
      </c>
      <c r="D666" s="53">
        <v>1900000</v>
      </c>
      <c r="E666" s="53">
        <v>1900000</v>
      </c>
      <c r="F666" s="53">
        <v>0</v>
      </c>
      <c r="G666" s="53">
        <v>0</v>
      </c>
      <c r="H666" s="53">
        <v>0</v>
      </c>
      <c r="I666" s="53">
        <v>1270954.74</v>
      </c>
      <c r="J666" s="53">
        <v>66.892354736842108</v>
      </c>
      <c r="K666" s="53">
        <v>0</v>
      </c>
      <c r="L666" s="53">
        <v>0</v>
      </c>
      <c r="M666" s="53">
        <v>1270954.74</v>
      </c>
      <c r="N666" s="53">
        <v>0</v>
      </c>
      <c r="O666" s="53">
        <v>1270954.74</v>
      </c>
      <c r="P666" s="53">
        <v>0</v>
      </c>
      <c r="Q666" s="53">
        <v>0</v>
      </c>
      <c r="R666" s="53">
        <v>0</v>
      </c>
      <c r="S666" s="3" t="s">
        <v>111</v>
      </c>
      <c r="T666" s="3" t="s">
        <v>112</v>
      </c>
      <c r="U666" s="3" t="s">
        <v>113</v>
      </c>
      <c r="V666" s="3" t="s">
        <v>112</v>
      </c>
      <c r="W666" s="3" t="s">
        <v>33</v>
      </c>
      <c r="X666" s="3" t="s">
        <v>114</v>
      </c>
      <c r="Y666" s="3" t="s">
        <v>35</v>
      </c>
      <c r="Z666" s="54">
        <v>45153</v>
      </c>
      <c r="AA666" s="54">
        <v>45535</v>
      </c>
      <c r="AB666" s="3" t="s">
        <v>36</v>
      </c>
      <c r="AC666" s="53">
        <v>1900000</v>
      </c>
      <c r="AD666" s="3" t="s">
        <v>113</v>
      </c>
      <c r="AE666" s="3" t="s">
        <v>37</v>
      </c>
    </row>
    <row r="667" spans="1:31" x14ac:dyDescent="0.3">
      <c r="A667" s="3" t="s">
        <v>1418</v>
      </c>
      <c r="B667" s="3" t="s">
        <v>1419</v>
      </c>
      <c r="C667" s="3" t="s">
        <v>1856</v>
      </c>
      <c r="D667" s="53">
        <v>9000000</v>
      </c>
      <c r="E667" s="53">
        <v>9000000</v>
      </c>
      <c r="F667" s="53">
        <v>0</v>
      </c>
      <c r="G667" s="53">
        <v>0</v>
      </c>
      <c r="H667" s="53">
        <v>0</v>
      </c>
      <c r="I667" s="53">
        <v>8958185.9000000004</v>
      </c>
      <c r="J667" s="53">
        <v>99.535398888888892</v>
      </c>
      <c r="K667" s="53">
        <v>0</v>
      </c>
      <c r="L667" s="53">
        <v>0</v>
      </c>
      <c r="M667" s="53">
        <v>8958185.9000000004</v>
      </c>
      <c r="N667" s="53">
        <v>0</v>
      </c>
      <c r="O667" s="53">
        <v>8958185.9000000004</v>
      </c>
      <c r="P667" s="53">
        <v>0</v>
      </c>
      <c r="Q667" s="53">
        <v>0</v>
      </c>
      <c r="R667" s="53">
        <v>0</v>
      </c>
      <c r="S667" s="3" t="s">
        <v>881</v>
      </c>
      <c r="T667" s="3" t="s">
        <v>76</v>
      </c>
      <c r="U667" s="3" t="s">
        <v>77</v>
      </c>
      <c r="V667" s="3" t="s">
        <v>76</v>
      </c>
      <c r="W667" s="3" t="s">
        <v>33</v>
      </c>
      <c r="X667" s="3" t="s">
        <v>78</v>
      </c>
      <c r="Y667" s="3" t="s">
        <v>35</v>
      </c>
      <c r="Z667" s="54">
        <v>45163</v>
      </c>
      <c r="AA667" s="54">
        <v>45747</v>
      </c>
      <c r="AB667" s="3" t="s">
        <v>36</v>
      </c>
      <c r="AC667" s="53">
        <v>9000000</v>
      </c>
      <c r="AD667" s="3" t="s">
        <v>77</v>
      </c>
      <c r="AE667" s="3" t="s">
        <v>37</v>
      </c>
    </row>
    <row r="668" spans="1:31" x14ac:dyDescent="0.3">
      <c r="A668" s="3" t="s">
        <v>1414</v>
      </c>
      <c r="B668" s="3" t="s">
        <v>1415</v>
      </c>
      <c r="C668" s="3" t="s">
        <v>1859</v>
      </c>
      <c r="D668" s="53">
        <v>5700000</v>
      </c>
      <c r="E668" s="53">
        <v>5700000</v>
      </c>
      <c r="F668" s="53">
        <v>0</v>
      </c>
      <c r="G668" s="53">
        <v>0</v>
      </c>
      <c r="H668" s="53">
        <v>0</v>
      </c>
      <c r="I668" s="53">
        <v>5694950.5800000001</v>
      </c>
      <c r="J668" s="53">
        <v>99.91141368421053</v>
      </c>
      <c r="K668" s="53">
        <v>0</v>
      </c>
      <c r="L668" s="53">
        <v>0</v>
      </c>
      <c r="M668" s="53">
        <v>5694950.5800000001</v>
      </c>
      <c r="N668" s="53">
        <v>0</v>
      </c>
      <c r="O668" s="53">
        <v>5694950.5800000001</v>
      </c>
      <c r="P668" s="53">
        <v>0</v>
      </c>
      <c r="Q668" s="53">
        <v>0</v>
      </c>
      <c r="R668" s="53">
        <v>0</v>
      </c>
      <c r="S668" s="3" t="s">
        <v>1355</v>
      </c>
      <c r="T668" s="3" t="s">
        <v>162</v>
      </c>
      <c r="U668" s="3" t="s">
        <v>163</v>
      </c>
      <c r="V668" s="3" t="s">
        <v>162</v>
      </c>
      <c r="W668" s="3" t="s">
        <v>33</v>
      </c>
      <c r="X668" s="3" t="s">
        <v>164</v>
      </c>
      <c r="Y668" s="3" t="s">
        <v>35</v>
      </c>
      <c r="Z668" s="54">
        <v>45017</v>
      </c>
      <c r="AA668" s="54">
        <v>45382</v>
      </c>
      <c r="AB668" s="3" t="s">
        <v>36</v>
      </c>
      <c r="AC668" s="53">
        <v>5700000</v>
      </c>
      <c r="AD668" s="3" t="s">
        <v>163</v>
      </c>
      <c r="AE668" s="3" t="s">
        <v>37</v>
      </c>
    </row>
    <row r="669" spans="1:31" x14ac:dyDescent="0.3">
      <c r="A669" s="3" t="s">
        <v>1416</v>
      </c>
      <c r="B669" s="3" t="s">
        <v>1417</v>
      </c>
      <c r="C669" s="3" t="s">
        <v>1856</v>
      </c>
      <c r="D669" s="53">
        <v>0</v>
      </c>
      <c r="E669" s="53">
        <v>0</v>
      </c>
      <c r="F669" s="53">
        <v>0</v>
      </c>
      <c r="G669" s="53">
        <v>0</v>
      </c>
      <c r="H669" s="53">
        <v>0</v>
      </c>
      <c r="I669" s="53">
        <v>0</v>
      </c>
      <c r="J669" s="53" t="e">
        <v>#DIV/0!</v>
      </c>
      <c r="K669" s="53">
        <v>0</v>
      </c>
      <c r="L669" s="53">
        <v>0</v>
      </c>
      <c r="M669" s="53">
        <v>0</v>
      </c>
      <c r="N669" s="53">
        <v>0</v>
      </c>
      <c r="O669" s="53">
        <v>0</v>
      </c>
      <c r="P669" s="53">
        <v>0</v>
      </c>
      <c r="Q669" s="53">
        <v>0</v>
      </c>
      <c r="R669" s="53">
        <v>0</v>
      </c>
      <c r="S669" s="3" t="s">
        <v>881</v>
      </c>
      <c r="T669" s="3" t="s">
        <v>76</v>
      </c>
      <c r="U669" s="3" t="s">
        <v>77</v>
      </c>
      <c r="V669" s="3" t="s">
        <v>76</v>
      </c>
      <c r="W669" s="3" t="s">
        <v>33</v>
      </c>
      <c r="X669" s="3" t="s">
        <v>78</v>
      </c>
      <c r="Y669" s="3" t="s">
        <v>35</v>
      </c>
      <c r="Z669" s="54">
        <v>45155</v>
      </c>
      <c r="AA669" s="54">
        <v>45565</v>
      </c>
      <c r="AB669" s="3" t="s">
        <v>36</v>
      </c>
      <c r="AC669" s="53">
        <v>8200000</v>
      </c>
      <c r="AD669" s="3" t="s">
        <v>77</v>
      </c>
      <c r="AE669" s="3" t="s">
        <v>37</v>
      </c>
    </row>
    <row r="670" spans="1:31" x14ac:dyDescent="0.3">
      <c r="A670" s="3" t="s">
        <v>1426</v>
      </c>
      <c r="B670" s="3" t="s">
        <v>1427</v>
      </c>
      <c r="C670" s="3" t="s">
        <v>1859</v>
      </c>
      <c r="D670" s="53">
        <v>5700000</v>
      </c>
      <c r="E670" s="53">
        <v>5700000</v>
      </c>
      <c r="F670" s="53">
        <v>0</v>
      </c>
      <c r="G670" s="53">
        <v>0</v>
      </c>
      <c r="H670" s="53">
        <v>0</v>
      </c>
      <c r="I670" s="53">
        <v>5093670.6100000003</v>
      </c>
      <c r="J670" s="53">
        <v>89.362642280701763</v>
      </c>
      <c r="K670" s="53">
        <v>0</v>
      </c>
      <c r="L670" s="53">
        <v>0</v>
      </c>
      <c r="M670" s="53">
        <v>5093670.6100000003</v>
      </c>
      <c r="N670" s="53">
        <v>0</v>
      </c>
      <c r="O670" s="53">
        <v>5093670.6100000003</v>
      </c>
      <c r="P670" s="53">
        <v>0</v>
      </c>
      <c r="Q670" s="53">
        <v>0</v>
      </c>
      <c r="R670" s="53">
        <v>0</v>
      </c>
      <c r="S670" s="3" t="s">
        <v>1355</v>
      </c>
      <c r="T670" s="3" t="s">
        <v>162</v>
      </c>
      <c r="U670" s="3" t="s">
        <v>163</v>
      </c>
      <c r="V670" s="3" t="s">
        <v>162</v>
      </c>
      <c r="W670" s="3" t="s">
        <v>33</v>
      </c>
      <c r="X670" s="3" t="s">
        <v>164</v>
      </c>
      <c r="Y670" s="3" t="s">
        <v>35</v>
      </c>
      <c r="Z670" s="54">
        <v>45017</v>
      </c>
      <c r="AA670" s="54">
        <v>45382</v>
      </c>
      <c r="AB670" s="3" t="s">
        <v>36</v>
      </c>
      <c r="AC670" s="53">
        <v>5700000</v>
      </c>
      <c r="AD670" s="3" t="s">
        <v>163</v>
      </c>
      <c r="AE670" s="3" t="s">
        <v>37</v>
      </c>
    </row>
    <row r="671" spans="1:31" x14ac:dyDescent="0.3">
      <c r="A671" s="3" t="s">
        <v>1630</v>
      </c>
      <c r="B671" s="3" t="s">
        <v>1631</v>
      </c>
      <c r="C671" s="3" t="s">
        <v>1859</v>
      </c>
      <c r="D671" s="53">
        <v>2250000</v>
      </c>
      <c r="E671" s="53">
        <v>2250000</v>
      </c>
      <c r="F671" s="53">
        <v>0</v>
      </c>
      <c r="G671" s="53">
        <v>0</v>
      </c>
      <c r="H671" s="53">
        <v>0</v>
      </c>
      <c r="I671" s="53">
        <v>2154008.2000000002</v>
      </c>
      <c r="J671" s="53">
        <v>95.733697777777792</v>
      </c>
      <c r="K671" s="53">
        <v>0</v>
      </c>
      <c r="L671" s="53">
        <v>0</v>
      </c>
      <c r="M671" s="53">
        <v>2154008.2000000002</v>
      </c>
      <c r="N671" s="53">
        <v>0</v>
      </c>
      <c r="O671" s="53">
        <v>2154008.2000000002</v>
      </c>
      <c r="P671" s="53">
        <v>0</v>
      </c>
      <c r="Q671" s="53">
        <v>0</v>
      </c>
      <c r="R671" s="53">
        <v>0</v>
      </c>
      <c r="S671" s="3" t="s">
        <v>1355</v>
      </c>
      <c r="T671" s="3" t="s">
        <v>162</v>
      </c>
      <c r="U671" s="3" t="s">
        <v>163</v>
      </c>
      <c r="V671" s="3" t="s">
        <v>162</v>
      </c>
      <c r="W671" s="3" t="s">
        <v>33</v>
      </c>
      <c r="X671" s="3" t="s">
        <v>164</v>
      </c>
      <c r="Y671" s="3" t="s">
        <v>35</v>
      </c>
      <c r="Z671" s="54">
        <v>45017</v>
      </c>
      <c r="AA671" s="54">
        <v>45382</v>
      </c>
      <c r="AB671" s="3" t="s">
        <v>36</v>
      </c>
      <c r="AC671" s="53">
        <v>2250000</v>
      </c>
      <c r="AD671" s="3" t="s">
        <v>163</v>
      </c>
      <c r="AE671" s="3" t="s">
        <v>37</v>
      </c>
    </row>
    <row r="672" spans="1:31" x14ac:dyDescent="0.3">
      <c r="A672" s="3" t="s">
        <v>1452</v>
      </c>
      <c r="B672" s="3" t="s">
        <v>1453</v>
      </c>
      <c r="C672" s="3" t="s">
        <v>1856</v>
      </c>
      <c r="D672" s="53">
        <v>422000</v>
      </c>
      <c r="E672" s="53">
        <v>422000</v>
      </c>
      <c r="F672" s="53">
        <v>0</v>
      </c>
      <c r="G672" s="53">
        <v>0</v>
      </c>
      <c r="H672" s="53">
        <v>0</v>
      </c>
      <c r="I672" s="53">
        <v>413006.53</v>
      </c>
      <c r="J672" s="53">
        <v>97.868845971563985</v>
      </c>
      <c r="K672" s="53">
        <v>0</v>
      </c>
      <c r="L672" s="53">
        <v>0</v>
      </c>
      <c r="M672" s="53">
        <v>413006.53</v>
      </c>
      <c r="N672" s="53">
        <v>0</v>
      </c>
      <c r="O672" s="53">
        <v>413006.53</v>
      </c>
      <c r="P672" s="53">
        <v>0</v>
      </c>
      <c r="Q672" s="53">
        <v>0</v>
      </c>
      <c r="R672" s="53">
        <v>0</v>
      </c>
      <c r="S672" s="3" t="s">
        <v>1333</v>
      </c>
      <c r="T672" s="3" t="s">
        <v>76</v>
      </c>
      <c r="U672" s="3" t="s">
        <v>77</v>
      </c>
      <c r="V672" s="3" t="s">
        <v>76</v>
      </c>
      <c r="W672" s="3" t="s">
        <v>33</v>
      </c>
      <c r="X672" s="3" t="s">
        <v>78</v>
      </c>
      <c r="Y672" s="3" t="s">
        <v>35</v>
      </c>
      <c r="Z672" s="54">
        <v>45170</v>
      </c>
      <c r="AA672" s="54">
        <v>45747</v>
      </c>
      <c r="AB672" s="3" t="s">
        <v>36</v>
      </c>
      <c r="AC672" s="53">
        <v>422000</v>
      </c>
      <c r="AD672" s="3" t="s">
        <v>77</v>
      </c>
      <c r="AE672" s="3" t="s">
        <v>37</v>
      </c>
    </row>
    <row r="673" spans="1:31" x14ac:dyDescent="0.3">
      <c r="A673" s="3" t="s">
        <v>1450</v>
      </c>
      <c r="B673" s="3" t="s">
        <v>1451</v>
      </c>
      <c r="C673" s="3" t="s">
        <v>1856</v>
      </c>
      <c r="D673" s="53">
        <v>422000</v>
      </c>
      <c r="E673" s="53">
        <v>422000</v>
      </c>
      <c r="F673" s="53">
        <v>0</v>
      </c>
      <c r="G673" s="53">
        <v>0</v>
      </c>
      <c r="H673" s="53">
        <v>0</v>
      </c>
      <c r="I673" s="53">
        <v>388303.88</v>
      </c>
      <c r="J673" s="53">
        <v>92.015137440758295</v>
      </c>
      <c r="K673" s="53">
        <v>0</v>
      </c>
      <c r="L673" s="53">
        <v>0</v>
      </c>
      <c r="M673" s="53">
        <v>388303.88</v>
      </c>
      <c r="N673" s="53">
        <v>0</v>
      </c>
      <c r="O673" s="53">
        <v>388303.88</v>
      </c>
      <c r="P673" s="53">
        <v>0</v>
      </c>
      <c r="Q673" s="53">
        <v>0</v>
      </c>
      <c r="R673" s="53">
        <v>0</v>
      </c>
      <c r="S673" s="3" t="s">
        <v>1333</v>
      </c>
      <c r="T673" s="3" t="s">
        <v>76</v>
      </c>
      <c r="U673" s="3" t="s">
        <v>77</v>
      </c>
      <c r="V673" s="3" t="s">
        <v>76</v>
      </c>
      <c r="W673" s="3" t="s">
        <v>33</v>
      </c>
      <c r="X673" s="3" t="s">
        <v>78</v>
      </c>
      <c r="Y673" s="3" t="s">
        <v>35</v>
      </c>
      <c r="Z673" s="54">
        <v>45170</v>
      </c>
      <c r="AA673" s="54">
        <v>45747</v>
      </c>
      <c r="AB673" s="3" t="s">
        <v>36</v>
      </c>
      <c r="AC673" s="53">
        <v>422000</v>
      </c>
      <c r="AD673" s="3" t="s">
        <v>77</v>
      </c>
      <c r="AE673" s="3" t="s">
        <v>37</v>
      </c>
    </row>
    <row r="674" spans="1:31" x14ac:dyDescent="0.3">
      <c r="A674" s="3" t="s">
        <v>1454</v>
      </c>
      <c r="B674" s="3" t="s">
        <v>1455</v>
      </c>
      <c r="C674" s="3" t="s">
        <v>1856</v>
      </c>
      <c r="D674" s="53">
        <v>422000</v>
      </c>
      <c r="E674" s="53">
        <v>422000</v>
      </c>
      <c r="F674" s="53">
        <v>0</v>
      </c>
      <c r="G674" s="53">
        <v>0</v>
      </c>
      <c r="H674" s="53">
        <v>0</v>
      </c>
      <c r="I674" s="53">
        <v>388303.88</v>
      </c>
      <c r="J674" s="53">
        <v>92.015137440758295</v>
      </c>
      <c r="K674" s="53">
        <v>0</v>
      </c>
      <c r="L674" s="53">
        <v>0</v>
      </c>
      <c r="M674" s="53">
        <v>388303.88</v>
      </c>
      <c r="N674" s="53">
        <v>0</v>
      </c>
      <c r="O674" s="53">
        <v>388303.88</v>
      </c>
      <c r="P674" s="53">
        <v>0</v>
      </c>
      <c r="Q674" s="53">
        <v>0</v>
      </c>
      <c r="R674" s="53">
        <v>0</v>
      </c>
      <c r="S674" s="3" t="s">
        <v>1333</v>
      </c>
      <c r="T674" s="3" t="s">
        <v>76</v>
      </c>
      <c r="U674" s="3" t="s">
        <v>77</v>
      </c>
      <c r="V674" s="3" t="s">
        <v>76</v>
      </c>
      <c r="W674" s="3" t="s">
        <v>33</v>
      </c>
      <c r="X674" s="3" t="s">
        <v>78</v>
      </c>
      <c r="Y674" s="3" t="s">
        <v>35</v>
      </c>
      <c r="Z674" s="54">
        <v>45170</v>
      </c>
      <c r="AA674" s="54">
        <v>45747</v>
      </c>
      <c r="AB674" s="3" t="s">
        <v>36</v>
      </c>
      <c r="AC674" s="53">
        <v>422000</v>
      </c>
      <c r="AD674" s="3" t="s">
        <v>77</v>
      </c>
      <c r="AE674" s="3" t="s">
        <v>37</v>
      </c>
    </row>
    <row r="675" spans="1:31" x14ac:dyDescent="0.3">
      <c r="A675" s="3" t="s">
        <v>1412</v>
      </c>
      <c r="B675" s="3" t="s">
        <v>1413</v>
      </c>
      <c r="C675" s="3" t="s">
        <v>1859</v>
      </c>
      <c r="D675" s="53">
        <v>1200000</v>
      </c>
      <c r="E675" s="53">
        <v>1200000</v>
      </c>
      <c r="F675" s="53">
        <v>0</v>
      </c>
      <c r="G675" s="53">
        <v>0</v>
      </c>
      <c r="H675" s="53">
        <v>0</v>
      </c>
      <c r="I675" s="53">
        <v>854739.73</v>
      </c>
      <c r="J675" s="53">
        <v>71.228310833333339</v>
      </c>
      <c r="K675" s="53">
        <v>0</v>
      </c>
      <c r="L675" s="53">
        <v>0</v>
      </c>
      <c r="M675" s="53">
        <v>854739.73</v>
      </c>
      <c r="N675" s="53">
        <v>0</v>
      </c>
      <c r="O675" s="53">
        <v>854739.73</v>
      </c>
      <c r="P675" s="53">
        <v>0</v>
      </c>
      <c r="Q675" s="53">
        <v>0</v>
      </c>
      <c r="R675" s="53">
        <v>0</v>
      </c>
      <c r="S675" s="3" t="s">
        <v>231</v>
      </c>
      <c r="T675" s="3" t="s">
        <v>162</v>
      </c>
      <c r="U675" s="3" t="s">
        <v>163</v>
      </c>
      <c r="V675" s="3" t="s">
        <v>162</v>
      </c>
      <c r="W675" s="3" t="s">
        <v>33</v>
      </c>
      <c r="X675" s="3" t="s">
        <v>164</v>
      </c>
      <c r="Y675" s="3" t="s">
        <v>35</v>
      </c>
      <c r="Z675" s="54">
        <v>45017</v>
      </c>
      <c r="AA675" s="54">
        <v>45382</v>
      </c>
      <c r="AB675" s="3" t="s">
        <v>36</v>
      </c>
      <c r="AC675" s="53">
        <v>1200000</v>
      </c>
      <c r="AD675" s="3" t="s">
        <v>163</v>
      </c>
      <c r="AE675" s="3" t="s">
        <v>37</v>
      </c>
    </row>
    <row r="676" spans="1:31" x14ac:dyDescent="0.3">
      <c r="A676" s="3" t="s">
        <v>1456</v>
      </c>
      <c r="B676" s="3" t="s">
        <v>1457</v>
      </c>
      <c r="C676" s="3" t="s">
        <v>1858</v>
      </c>
      <c r="D676" s="53">
        <v>3600000</v>
      </c>
      <c r="E676" s="53">
        <v>3600000</v>
      </c>
      <c r="F676" s="53">
        <v>0</v>
      </c>
      <c r="G676" s="53">
        <v>0</v>
      </c>
      <c r="H676" s="53">
        <v>0</v>
      </c>
      <c r="I676" s="53">
        <v>3600402.99</v>
      </c>
      <c r="J676" s="53">
        <v>100.01119416666667</v>
      </c>
      <c r="K676" s="53">
        <v>0</v>
      </c>
      <c r="L676" s="53">
        <v>0</v>
      </c>
      <c r="M676" s="53">
        <v>3600402.99</v>
      </c>
      <c r="N676" s="53">
        <v>0</v>
      </c>
      <c r="O676" s="53">
        <v>3600402.99</v>
      </c>
      <c r="P676" s="53">
        <v>0</v>
      </c>
      <c r="Q676" s="53">
        <v>0</v>
      </c>
      <c r="R676" s="53">
        <v>0</v>
      </c>
      <c r="S676" s="3" t="s">
        <v>1231</v>
      </c>
      <c r="T676" s="3" t="s">
        <v>51</v>
      </c>
      <c r="U676" s="3" t="s">
        <v>52</v>
      </c>
      <c r="V676" s="3" t="s">
        <v>51</v>
      </c>
      <c r="W676" s="3" t="s">
        <v>33</v>
      </c>
      <c r="X676" s="3" t="s">
        <v>53</v>
      </c>
      <c r="Y676" s="3" t="s">
        <v>35</v>
      </c>
      <c r="Z676" s="54">
        <v>45170</v>
      </c>
      <c r="AA676" s="54">
        <v>45627</v>
      </c>
      <c r="AB676" s="3" t="s">
        <v>36</v>
      </c>
      <c r="AC676" s="53">
        <v>3600000</v>
      </c>
      <c r="AD676" s="3" t="s">
        <v>52</v>
      </c>
      <c r="AE676" s="3" t="s">
        <v>37</v>
      </c>
    </row>
    <row r="677" spans="1:31" x14ac:dyDescent="0.3">
      <c r="A677" s="3" t="s">
        <v>1438</v>
      </c>
      <c r="B677" s="3" t="s">
        <v>1439</v>
      </c>
      <c r="C677" s="3" t="s">
        <v>1853</v>
      </c>
      <c r="D677" s="53">
        <v>1300000</v>
      </c>
      <c r="E677" s="53">
        <v>1300000</v>
      </c>
      <c r="F677" s="53">
        <v>0</v>
      </c>
      <c r="G677" s="53">
        <v>0</v>
      </c>
      <c r="H677" s="53">
        <v>0</v>
      </c>
      <c r="I677" s="53">
        <v>1297749.3700000001</v>
      </c>
      <c r="J677" s="53">
        <v>99.826874615384625</v>
      </c>
      <c r="K677" s="53">
        <v>0</v>
      </c>
      <c r="L677" s="53">
        <v>0</v>
      </c>
      <c r="M677" s="53">
        <v>1297749.3700000001</v>
      </c>
      <c r="N677" s="53">
        <v>0</v>
      </c>
      <c r="O677" s="53">
        <v>1297749.3700000001</v>
      </c>
      <c r="P677" s="53">
        <v>0</v>
      </c>
      <c r="Q677" s="53">
        <v>0</v>
      </c>
      <c r="R677" s="53">
        <v>0</v>
      </c>
      <c r="S677" s="3" t="s">
        <v>30</v>
      </c>
      <c r="T677" s="3" t="s">
        <v>31</v>
      </c>
      <c r="U677" s="3" t="s">
        <v>32</v>
      </c>
      <c r="V677" s="3" t="s">
        <v>31</v>
      </c>
      <c r="W677" s="3" t="s">
        <v>33</v>
      </c>
      <c r="X677" s="3" t="s">
        <v>34</v>
      </c>
      <c r="Y677" s="3" t="s">
        <v>35</v>
      </c>
      <c r="Z677" s="54">
        <v>45017</v>
      </c>
      <c r="AA677" s="54">
        <v>45535</v>
      </c>
      <c r="AB677" s="3" t="s">
        <v>36</v>
      </c>
      <c r="AC677" s="53">
        <v>1300000</v>
      </c>
      <c r="AD677" s="3" t="s">
        <v>32</v>
      </c>
      <c r="AE677" s="3" t="s">
        <v>37</v>
      </c>
    </row>
    <row r="678" spans="1:31" x14ac:dyDescent="0.3">
      <c r="A678" s="3" t="s">
        <v>1430</v>
      </c>
      <c r="B678" s="3" t="s">
        <v>1431</v>
      </c>
      <c r="C678" s="3" t="s">
        <v>1859</v>
      </c>
      <c r="D678" s="53">
        <v>5500000</v>
      </c>
      <c r="E678" s="53">
        <v>5500000</v>
      </c>
      <c r="F678" s="53">
        <v>0</v>
      </c>
      <c r="G678" s="53">
        <v>0</v>
      </c>
      <c r="H678" s="53">
        <v>0</v>
      </c>
      <c r="I678" s="53">
        <v>4602337.4800000004</v>
      </c>
      <c r="J678" s="53">
        <v>83.678863272727284</v>
      </c>
      <c r="K678" s="53">
        <v>0</v>
      </c>
      <c r="L678" s="53">
        <v>0</v>
      </c>
      <c r="M678" s="53">
        <v>4602337.4800000004</v>
      </c>
      <c r="N678" s="53">
        <v>0</v>
      </c>
      <c r="O678" s="53">
        <v>4602337.4800000004</v>
      </c>
      <c r="P678" s="53">
        <v>0</v>
      </c>
      <c r="Q678" s="53">
        <v>0</v>
      </c>
      <c r="R678" s="53">
        <v>0</v>
      </c>
      <c r="S678" s="3" t="s">
        <v>231</v>
      </c>
      <c r="T678" s="3" t="s">
        <v>162</v>
      </c>
      <c r="U678" s="3" t="s">
        <v>163</v>
      </c>
      <c r="V678" s="3" t="s">
        <v>162</v>
      </c>
      <c r="W678" s="3" t="s">
        <v>33</v>
      </c>
      <c r="X678" s="3" t="s">
        <v>164</v>
      </c>
      <c r="Y678" s="3" t="s">
        <v>83</v>
      </c>
      <c r="Z678" s="54">
        <v>45017</v>
      </c>
      <c r="AA678" s="54">
        <v>45657</v>
      </c>
      <c r="AB678" s="3" t="s">
        <v>36</v>
      </c>
      <c r="AC678" s="53">
        <v>5500000</v>
      </c>
      <c r="AD678" s="3" t="s">
        <v>163</v>
      </c>
      <c r="AE678" s="3" t="s">
        <v>37</v>
      </c>
    </row>
    <row r="679" spans="1:31" x14ac:dyDescent="0.3">
      <c r="A679" s="3" t="s">
        <v>1428</v>
      </c>
      <c r="B679" s="3" t="s">
        <v>1429</v>
      </c>
      <c r="C679" s="3" t="s">
        <v>1859</v>
      </c>
      <c r="D679" s="53">
        <v>900000</v>
      </c>
      <c r="E679" s="53">
        <v>900000</v>
      </c>
      <c r="F679" s="53">
        <v>0</v>
      </c>
      <c r="G679" s="53">
        <v>0</v>
      </c>
      <c r="H679" s="53">
        <v>0</v>
      </c>
      <c r="I679" s="53">
        <v>600393.56999999995</v>
      </c>
      <c r="J679" s="53">
        <v>66.710396666666668</v>
      </c>
      <c r="K679" s="53">
        <v>0</v>
      </c>
      <c r="L679" s="53">
        <v>0</v>
      </c>
      <c r="M679" s="53">
        <v>600393.56999999995</v>
      </c>
      <c r="N679" s="53">
        <v>0</v>
      </c>
      <c r="O679" s="53">
        <v>600393.56999999995</v>
      </c>
      <c r="P679" s="53">
        <v>0</v>
      </c>
      <c r="Q679" s="53">
        <v>0</v>
      </c>
      <c r="R679" s="53">
        <v>0</v>
      </c>
      <c r="S679" s="3" t="s">
        <v>1355</v>
      </c>
      <c r="T679" s="3" t="s">
        <v>162</v>
      </c>
      <c r="U679" s="3" t="s">
        <v>163</v>
      </c>
      <c r="V679" s="3" t="s">
        <v>162</v>
      </c>
      <c r="W679" s="3" t="s">
        <v>33</v>
      </c>
      <c r="X679" s="3" t="s">
        <v>164</v>
      </c>
      <c r="Y679" s="3" t="s">
        <v>35</v>
      </c>
      <c r="Z679" s="54">
        <v>45017</v>
      </c>
      <c r="AA679" s="54">
        <v>45382</v>
      </c>
      <c r="AB679" s="3" t="s">
        <v>36</v>
      </c>
      <c r="AC679" s="53">
        <v>900000</v>
      </c>
      <c r="AD679" s="3" t="s">
        <v>163</v>
      </c>
      <c r="AE679" s="3" t="s">
        <v>37</v>
      </c>
    </row>
    <row r="680" spans="1:31" x14ac:dyDescent="0.3">
      <c r="A680" s="3" t="s">
        <v>1420</v>
      </c>
      <c r="B680" s="3" t="s">
        <v>1421</v>
      </c>
      <c r="C680" s="3" t="s">
        <v>1853</v>
      </c>
      <c r="D680" s="53">
        <v>2950000</v>
      </c>
      <c r="E680" s="53">
        <v>2950000</v>
      </c>
      <c r="F680" s="53">
        <v>0</v>
      </c>
      <c r="G680" s="53">
        <v>0</v>
      </c>
      <c r="H680" s="53">
        <v>0</v>
      </c>
      <c r="I680" s="53">
        <v>2943457.12</v>
      </c>
      <c r="J680" s="53">
        <v>99.778207457627119</v>
      </c>
      <c r="K680" s="53">
        <v>0</v>
      </c>
      <c r="L680" s="53">
        <v>0</v>
      </c>
      <c r="M680" s="53">
        <v>2943457.12</v>
      </c>
      <c r="N680" s="53">
        <v>0</v>
      </c>
      <c r="O680" s="53">
        <v>2943457.12</v>
      </c>
      <c r="P680" s="53">
        <v>0</v>
      </c>
      <c r="Q680" s="53">
        <v>0</v>
      </c>
      <c r="R680" s="53">
        <v>0</v>
      </c>
      <c r="S680" s="3" t="s">
        <v>30</v>
      </c>
      <c r="T680" s="3" t="s">
        <v>31</v>
      </c>
      <c r="U680" s="3" t="s">
        <v>32</v>
      </c>
      <c r="V680" s="3" t="s">
        <v>31</v>
      </c>
      <c r="W680" s="3" t="s">
        <v>33</v>
      </c>
      <c r="X680" s="3" t="s">
        <v>34</v>
      </c>
      <c r="Y680" s="3" t="s">
        <v>35</v>
      </c>
      <c r="Z680" s="54">
        <v>45017</v>
      </c>
      <c r="AA680" s="54">
        <v>45535</v>
      </c>
      <c r="AB680" s="3" t="s">
        <v>36</v>
      </c>
      <c r="AC680" s="53">
        <v>2950000</v>
      </c>
      <c r="AD680" s="3" t="s">
        <v>32</v>
      </c>
      <c r="AE680" s="3" t="s">
        <v>37</v>
      </c>
    </row>
    <row r="681" spans="1:31" x14ac:dyDescent="0.3">
      <c r="A681" s="3" t="s">
        <v>1436</v>
      </c>
      <c r="B681" s="3" t="s">
        <v>1437</v>
      </c>
      <c r="C681" s="3" t="s">
        <v>1853</v>
      </c>
      <c r="D681" s="53">
        <v>1400000</v>
      </c>
      <c r="E681" s="53">
        <v>1400000</v>
      </c>
      <c r="F681" s="53">
        <v>0</v>
      </c>
      <c r="G681" s="53">
        <v>0</v>
      </c>
      <c r="H681" s="53">
        <v>0</v>
      </c>
      <c r="I681" s="53">
        <v>1383564.57</v>
      </c>
      <c r="J681" s="53">
        <v>98.826040714285725</v>
      </c>
      <c r="K681" s="53">
        <v>0</v>
      </c>
      <c r="L681" s="53">
        <v>0</v>
      </c>
      <c r="M681" s="53">
        <v>1383564.57</v>
      </c>
      <c r="N681" s="53">
        <v>0</v>
      </c>
      <c r="O681" s="53">
        <v>1383564.57</v>
      </c>
      <c r="P681" s="53">
        <v>0</v>
      </c>
      <c r="Q681" s="53">
        <v>0</v>
      </c>
      <c r="R681" s="53">
        <v>0</v>
      </c>
      <c r="S681" s="3" t="s">
        <v>30</v>
      </c>
      <c r="T681" s="3" t="s">
        <v>31</v>
      </c>
      <c r="U681" s="3" t="s">
        <v>32</v>
      </c>
      <c r="V681" s="3" t="s">
        <v>31</v>
      </c>
      <c r="W681" s="3" t="s">
        <v>33</v>
      </c>
      <c r="X681" s="3" t="s">
        <v>34</v>
      </c>
      <c r="Y681" s="3" t="s">
        <v>35</v>
      </c>
      <c r="Z681" s="54">
        <v>45017</v>
      </c>
      <c r="AA681" s="54">
        <v>45565</v>
      </c>
      <c r="AB681" s="3" t="s">
        <v>36</v>
      </c>
      <c r="AC681" s="53">
        <v>1400000</v>
      </c>
      <c r="AD681" s="3" t="s">
        <v>32</v>
      </c>
      <c r="AE681" s="3" t="s">
        <v>37</v>
      </c>
    </row>
    <row r="682" spans="1:31" x14ac:dyDescent="0.3">
      <c r="A682" s="3" t="s">
        <v>1434</v>
      </c>
      <c r="B682" s="3" t="s">
        <v>1435</v>
      </c>
      <c r="C682" s="3" t="s">
        <v>1853</v>
      </c>
      <c r="D682" s="53">
        <v>2200000</v>
      </c>
      <c r="E682" s="53">
        <v>2200000</v>
      </c>
      <c r="F682" s="53">
        <v>0</v>
      </c>
      <c r="G682" s="53">
        <v>0</v>
      </c>
      <c r="H682" s="53">
        <v>0</v>
      </c>
      <c r="I682" s="53">
        <v>2130649.59</v>
      </c>
      <c r="J682" s="53">
        <v>96.847708636363635</v>
      </c>
      <c r="K682" s="53">
        <v>0</v>
      </c>
      <c r="L682" s="53">
        <v>0</v>
      </c>
      <c r="M682" s="53">
        <v>2130649.59</v>
      </c>
      <c r="N682" s="53">
        <v>0</v>
      </c>
      <c r="O682" s="53">
        <v>2130649.59</v>
      </c>
      <c r="P682" s="53">
        <v>0</v>
      </c>
      <c r="Q682" s="53">
        <v>0</v>
      </c>
      <c r="R682" s="53">
        <v>0</v>
      </c>
      <c r="S682" s="3" t="s">
        <v>30</v>
      </c>
      <c r="T682" s="3" t="s">
        <v>1002</v>
      </c>
      <c r="U682" s="3" t="s">
        <v>1003</v>
      </c>
      <c r="V682" s="3" t="s">
        <v>1002</v>
      </c>
      <c r="W682" s="3" t="s">
        <v>33</v>
      </c>
      <c r="X682" s="3" t="s">
        <v>34</v>
      </c>
      <c r="Y682" s="3" t="s">
        <v>35</v>
      </c>
      <c r="Z682" s="54">
        <v>45017</v>
      </c>
      <c r="AA682" s="54">
        <v>45565</v>
      </c>
      <c r="AB682" s="3" t="s">
        <v>36</v>
      </c>
      <c r="AC682" s="53">
        <v>2200000</v>
      </c>
      <c r="AD682" s="3" t="s">
        <v>1003</v>
      </c>
      <c r="AE682" s="3" t="s">
        <v>37</v>
      </c>
    </row>
    <row r="683" spans="1:31" x14ac:dyDescent="0.3">
      <c r="A683" s="3" t="s">
        <v>1432</v>
      </c>
      <c r="B683" s="3" t="s">
        <v>1433</v>
      </c>
      <c r="C683" s="3" t="s">
        <v>1855</v>
      </c>
      <c r="D683" s="53">
        <v>1200000</v>
      </c>
      <c r="E683" s="53">
        <v>1200000</v>
      </c>
      <c r="F683" s="53">
        <v>0</v>
      </c>
      <c r="G683" s="53">
        <v>0</v>
      </c>
      <c r="H683" s="53">
        <v>0</v>
      </c>
      <c r="I683" s="53">
        <v>941446.47</v>
      </c>
      <c r="J683" s="53">
        <v>78.453872500000003</v>
      </c>
      <c r="K683" s="53">
        <v>0</v>
      </c>
      <c r="L683" s="53">
        <v>0</v>
      </c>
      <c r="M683" s="53">
        <v>941446.47</v>
      </c>
      <c r="N683" s="53">
        <v>0</v>
      </c>
      <c r="O683" s="53">
        <v>941446.47</v>
      </c>
      <c r="P683" s="53">
        <v>0</v>
      </c>
      <c r="Q683" s="53">
        <v>0</v>
      </c>
      <c r="R683" s="53">
        <v>0</v>
      </c>
      <c r="S683" s="3" t="s">
        <v>56</v>
      </c>
      <c r="T683" s="3" t="s">
        <v>57</v>
      </c>
      <c r="U683" s="3" t="s">
        <v>58</v>
      </c>
      <c r="V683" s="3" t="s">
        <v>57</v>
      </c>
      <c r="W683" s="3" t="s">
        <v>33</v>
      </c>
      <c r="X683" s="3" t="s">
        <v>59</v>
      </c>
      <c r="Y683" s="3" t="s">
        <v>35</v>
      </c>
      <c r="Z683" s="54">
        <v>45164</v>
      </c>
      <c r="AA683" s="54">
        <v>45565</v>
      </c>
      <c r="AB683" s="3" t="s">
        <v>36</v>
      </c>
      <c r="AC683" s="53">
        <v>1200000</v>
      </c>
      <c r="AD683" s="3" t="s">
        <v>58</v>
      </c>
      <c r="AE683" s="3" t="s">
        <v>37</v>
      </c>
    </row>
    <row r="684" spans="1:31" x14ac:dyDescent="0.3">
      <c r="A684" s="3" t="s">
        <v>1446</v>
      </c>
      <c r="B684" s="3" t="s">
        <v>1447</v>
      </c>
      <c r="C684" s="3" t="s">
        <v>1860</v>
      </c>
      <c r="D684" s="53">
        <v>1200000</v>
      </c>
      <c r="E684" s="53">
        <v>1200000</v>
      </c>
      <c r="F684" s="53">
        <v>0</v>
      </c>
      <c r="G684" s="53">
        <v>0</v>
      </c>
      <c r="H684" s="53">
        <v>0</v>
      </c>
      <c r="I684" s="53">
        <v>1036164.99</v>
      </c>
      <c r="J684" s="53">
        <v>86.347082499999999</v>
      </c>
      <c r="K684" s="53">
        <v>0</v>
      </c>
      <c r="L684" s="53">
        <v>0</v>
      </c>
      <c r="M684" s="53">
        <v>1036164.99</v>
      </c>
      <c r="N684" s="53">
        <v>0</v>
      </c>
      <c r="O684" s="53">
        <v>1036164.99</v>
      </c>
      <c r="P684" s="53">
        <v>0</v>
      </c>
      <c r="Q684" s="53">
        <v>0</v>
      </c>
      <c r="R684" s="53">
        <v>0</v>
      </c>
      <c r="S684" s="3" t="s">
        <v>111</v>
      </c>
      <c r="T684" s="3" t="s">
        <v>112</v>
      </c>
      <c r="U684" s="3" t="s">
        <v>113</v>
      </c>
      <c r="V684" s="3" t="s">
        <v>112</v>
      </c>
      <c r="W684" s="3" t="s">
        <v>33</v>
      </c>
      <c r="X684" s="3" t="s">
        <v>114</v>
      </c>
      <c r="Y684" s="3" t="s">
        <v>35</v>
      </c>
      <c r="Z684" s="54">
        <v>45170</v>
      </c>
      <c r="AA684" s="54">
        <v>45565</v>
      </c>
      <c r="AB684" s="3" t="s">
        <v>36</v>
      </c>
      <c r="AC684" s="53">
        <v>1200000</v>
      </c>
      <c r="AD684" s="3" t="s">
        <v>113</v>
      </c>
      <c r="AE684" s="3" t="s">
        <v>37</v>
      </c>
    </row>
    <row r="685" spans="1:31" x14ac:dyDescent="0.3">
      <c r="A685" s="3" t="s">
        <v>1448</v>
      </c>
      <c r="B685" s="3" t="s">
        <v>1449</v>
      </c>
      <c r="C685" s="3" t="s">
        <v>1860</v>
      </c>
      <c r="D685" s="53">
        <v>1200000</v>
      </c>
      <c r="E685" s="53">
        <v>1200000</v>
      </c>
      <c r="F685" s="53">
        <v>0</v>
      </c>
      <c r="G685" s="53">
        <v>0</v>
      </c>
      <c r="H685" s="53">
        <v>0</v>
      </c>
      <c r="I685" s="53">
        <v>1104684.8700000001</v>
      </c>
      <c r="J685" s="53">
        <v>92.057072500000004</v>
      </c>
      <c r="K685" s="53">
        <v>0</v>
      </c>
      <c r="L685" s="53">
        <v>0</v>
      </c>
      <c r="M685" s="53">
        <v>1104684.8700000001</v>
      </c>
      <c r="N685" s="53">
        <v>0</v>
      </c>
      <c r="O685" s="53">
        <v>1104684.8700000001</v>
      </c>
      <c r="P685" s="53">
        <v>0</v>
      </c>
      <c r="Q685" s="53">
        <v>0</v>
      </c>
      <c r="R685" s="53">
        <v>0</v>
      </c>
      <c r="S685" s="3" t="s">
        <v>111</v>
      </c>
      <c r="T685" s="3" t="s">
        <v>112</v>
      </c>
      <c r="U685" s="3" t="s">
        <v>113</v>
      </c>
      <c r="V685" s="3" t="s">
        <v>112</v>
      </c>
      <c r="W685" s="3" t="s">
        <v>33</v>
      </c>
      <c r="X685" s="3" t="s">
        <v>114</v>
      </c>
      <c r="Y685" s="3" t="s">
        <v>44</v>
      </c>
      <c r="Z685" s="54">
        <v>45169</v>
      </c>
      <c r="AA685" s="54">
        <v>45565</v>
      </c>
      <c r="AB685" s="3" t="s">
        <v>36</v>
      </c>
      <c r="AC685" s="53">
        <v>1200000</v>
      </c>
      <c r="AD685" s="3" t="s">
        <v>113</v>
      </c>
      <c r="AE685" s="3" t="s">
        <v>37</v>
      </c>
    </row>
    <row r="686" spans="1:31" x14ac:dyDescent="0.3">
      <c r="A686" s="3" t="s">
        <v>1442</v>
      </c>
      <c r="B686" s="3" t="s">
        <v>1443</v>
      </c>
      <c r="C686" s="3" t="s">
        <v>1859</v>
      </c>
      <c r="D686" s="53">
        <v>2500000</v>
      </c>
      <c r="E686" s="53">
        <v>2500000</v>
      </c>
      <c r="F686" s="53">
        <v>0</v>
      </c>
      <c r="G686" s="53">
        <v>0</v>
      </c>
      <c r="H686" s="53">
        <v>0</v>
      </c>
      <c r="I686" s="53">
        <v>1551007.7</v>
      </c>
      <c r="J686" s="53">
        <v>62.040307999999996</v>
      </c>
      <c r="K686" s="53">
        <v>0</v>
      </c>
      <c r="L686" s="53">
        <v>0</v>
      </c>
      <c r="M686" s="53">
        <v>1551007.7</v>
      </c>
      <c r="N686" s="53">
        <v>0</v>
      </c>
      <c r="O686" s="53">
        <v>1551007.7</v>
      </c>
      <c r="P686" s="53">
        <v>0</v>
      </c>
      <c r="Q686" s="53">
        <v>0</v>
      </c>
      <c r="R686" s="53">
        <v>0</v>
      </c>
      <c r="S686" s="3" t="s">
        <v>1355</v>
      </c>
      <c r="T686" s="3" t="s">
        <v>162</v>
      </c>
      <c r="U686" s="3" t="s">
        <v>163</v>
      </c>
      <c r="V686" s="3" t="s">
        <v>162</v>
      </c>
      <c r="W686" s="3" t="s">
        <v>33</v>
      </c>
      <c r="X686" s="3" t="s">
        <v>164</v>
      </c>
      <c r="Y686" s="3" t="s">
        <v>35</v>
      </c>
      <c r="Z686" s="54">
        <v>45017</v>
      </c>
      <c r="AA686" s="54">
        <v>45565</v>
      </c>
      <c r="AB686" s="3" t="s">
        <v>36</v>
      </c>
      <c r="AC686" s="53">
        <v>2500000</v>
      </c>
      <c r="AD686" s="3" t="s">
        <v>163</v>
      </c>
      <c r="AE686" s="3" t="s">
        <v>37</v>
      </c>
    </row>
    <row r="687" spans="1:31" x14ac:dyDescent="0.3">
      <c r="A687" s="3" t="s">
        <v>1444</v>
      </c>
      <c r="B687" s="3" t="s">
        <v>1445</v>
      </c>
      <c r="C687" s="3" t="s">
        <v>1859</v>
      </c>
      <c r="D687" s="53">
        <v>1500000</v>
      </c>
      <c r="E687" s="53">
        <v>1500000</v>
      </c>
      <c r="F687" s="53">
        <v>0</v>
      </c>
      <c r="G687" s="53">
        <v>0</v>
      </c>
      <c r="H687" s="53">
        <v>0</v>
      </c>
      <c r="I687" s="53">
        <v>1174453.54</v>
      </c>
      <c r="J687" s="53">
        <v>78.296902666666668</v>
      </c>
      <c r="K687" s="53">
        <v>0</v>
      </c>
      <c r="L687" s="53">
        <v>0</v>
      </c>
      <c r="M687" s="53">
        <v>1174453.54</v>
      </c>
      <c r="N687" s="53">
        <v>0</v>
      </c>
      <c r="O687" s="53">
        <v>1174453.54</v>
      </c>
      <c r="P687" s="53">
        <v>0</v>
      </c>
      <c r="Q687" s="53">
        <v>0</v>
      </c>
      <c r="R687" s="53">
        <v>0</v>
      </c>
      <c r="S687" s="3" t="s">
        <v>1355</v>
      </c>
      <c r="T687" s="3" t="s">
        <v>162</v>
      </c>
      <c r="U687" s="3" t="s">
        <v>163</v>
      </c>
      <c r="V687" s="3" t="s">
        <v>162</v>
      </c>
      <c r="W687" s="3" t="s">
        <v>33</v>
      </c>
      <c r="X687" s="3" t="s">
        <v>164</v>
      </c>
      <c r="Y687" s="3" t="s">
        <v>35</v>
      </c>
      <c r="Z687" s="54">
        <v>45017</v>
      </c>
      <c r="AA687" s="54">
        <v>45808</v>
      </c>
      <c r="AB687" s="3" t="s">
        <v>36</v>
      </c>
      <c r="AC687" s="53">
        <v>1500000</v>
      </c>
      <c r="AD687" s="3" t="s">
        <v>163</v>
      </c>
      <c r="AE687" s="3" t="s">
        <v>37</v>
      </c>
    </row>
    <row r="688" spans="1:31" x14ac:dyDescent="0.3">
      <c r="A688" s="3" t="s">
        <v>1458</v>
      </c>
      <c r="B688" s="3" t="s">
        <v>1459</v>
      </c>
      <c r="C688" s="3" t="s">
        <v>1853</v>
      </c>
      <c r="D688" s="53">
        <v>2100000</v>
      </c>
      <c r="E688" s="53">
        <v>2100000</v>
      </c>
      <c r="F688" s="53">
        <v>0</v>
      </c>
      <c r="G688" s="53">
        <v>0</v>
      </c>
      <c r="H688" s="53">
        <v>0</v>
      </c>
      <c r="I688" s="53">
        <v>2097796.91</v>
      </c>
      <c r="J688" s="53">
        <v>99.895090952380954</v>
      </c>
      <c r="K688" s="53">
        <v>0</v>
      </c>
      <c r="L688" s="53">
        <v>0</v>
      </c>
      <c r="M688" s="53">
        <v>2097796.91</v>
      </c>
      <c r="N688" s="53">
        <v>0</v>
      </c>
      <c r="O688" s="53">
        <v>2097796.91</v>
      </c>
      <c r="P688" s="53">
        <v>0</v>
      </c>
      <c r="Q688" s="53">
        <v>0</v>
      </c>
      <c r="R688" s="53">
        <v>0</v>
      </c>
      <c r="S688" s="3" t="s">
        <v>30</v>
      </c>
      <c r="T688" s="3" t="s">
        <v>31</v>
      </c>
      <c r="U688" s="3" t="s">
        <v>32</v>
      </c>
      <c r="V688" s="3" t="s">
        <v>31</v>
      </c>
      <c r="W688" s="3" t="s">
        <v>33</v>
      </c>
      <c r="X688" s="3" t="s">
        <v>34</v>
      </c>
      <c r="Y688" s="3" t="s">
        <v>35</v>
      </c>
      <c r="Z688" s="54">
        <v>45017</v>
      </c>
      <c r="AA688" s="54">
        <v>45565</v>
      </c>
      <c r="AB688" s="3" t="s">
        <v>36</v>
      </c>
      <c r="AC688" s="53">
        <v>2100000</v>
      </c>
      <c r="AD688" s="3" t="s">
        <v>32</v>
      </c>
      <c r="AE688" s="3" t="s">
        <v>37</v>
      </c>
    </row>
    <row r="689" spans="1:31" x14ac:dyDescent="0.3">
      <c r="A689" s="3" t="s">
        <v>1468</v>
      </c>
      <c r="B689" s="3" t="s">
        <v>1469</v>
      </c>
      <c r="C689" s="3" t="s">
        <v>1857</v>
      </c>
      <c r="D689" s="53">
        <v>4995000</v>
      </c>
      <c r="E689" s="53">
        <v>4995000</v>
      </c>
      <c r="F689" s="53">
        <v>0</v>
      </c>
      <c r="G689" s="53">
        <v>0</v>
      </c>
      <c r="H689" s="53">
        <v>0</v>
      </c>
      <c r="I689" s="53">
        <v>3305631.82</v>
      </c>
      <c r="J689" s="53">
        <v>66.178815215215209</v>
      </c>
      <c r="K689" s="53">
        <v>0</v>
      </c>
      <c r="L689" s="53">
        <v>0</v>
      </c>
      <c r="M689" s="53">
        <v>3305631.82</v>
      </c>
      <c r="N689" s="53">
        <v>0</v>
      </c>
      <c r="O689" s="53">
        <v>3305631.82</v>
      </c>
      <c r="P689" s="53">
        <v>0</v>
      </c>
      <c r="Q689" s="53">
        <v>0</v>
      </c>
      <c r="R689" s="53">
        <v>0</v>
      </c>
      <c r="S689" s="3" t="s">
        <v>99</v>
      </c>
      <c r="T689" s="3" t="s">
        <v>100</v>
      </c>
      <c r="U689" s="3" t="s">
        <v>101</v>
      </c>
      <c r="V689" s="3" t="s">
        <v>100</v>
      </c>
      <c r="W689" s="3" t="s">
        <v>33</v>
      </c>
      <c r="X689" s="3" t="s">
        <v>102</v>
      </c>
      <c r="Y689" s="3" t="s">
        <v>317</v>
      </c>
      <c r="Z689" s="54">
        <v>45167</v>
      </c>
      <c r="AA689" s="54">
        <v>45626</v>
      </c>
      <c r="AB689" s="3" t="s">
        <v>36</v>
      </c>
      <c r="AC689" s="53">
        <v>4995000</v>
      </c>
      <c r="AD689" s="3" t="s">
        <v>101</v>
      </c>
      <c r="AE689" s="3" t="s">
        <v>37</v>
      </c>
    </row>
    <row r="690" spans="1:31" x14ac:dyDescent="0.3">
      <c r="A690" s="3" t="s">
        <v>1460</v>
      </c>
      <c r="B690" s="3" t="s">
        <v>1461</v>
      </c>
      <c r="C690" s="3" t="s">
        <v>1853</v>
      </c>
      <c r="D690" s="53">
        <v>3500000</v>
      </c>
      <c r="E690" s="53">
        <v>3500000</v>
      </c>
      <c r="F690" s="53">
        <v>0</v>
      </c>
      <c r="G690" s="53">
        <v>0</v>
      </c>
      <c r="H690" s="53">
        <v>0</v>
      </c>
      <c r="I690" s="53">
        <v>3477582.15</v>
      </c>
      <c r="J690" s="53">
        <v>99.359489999999994</v>
      </c>
      <c r="K690" s="53">
        <v>0</v>
      </c>
      <c r="L690" s="53">
        <v>0</v>
      </c>
      <c r="M690" s="53">
        <v>3477582.15</v>
      </c>
      <c r="N690" s="53">
        <v>0</v>
      </c>
      <c r="O690" s="53">
        <v>3477582.15</v>
      </c>
      <c r="P690" s="53">
        <v>0</v>
      </c>
      <c r="Q690" s="53">
        <v>0</v>
      </c>
      <c r="R690" s="53">
        <v>0</v>
      </c>
      <c r="S690" s="3" t="s">
        <v>30</v>
      </c>
      <c r="T690" s="3" t="s">
        <v>31</v>
      </c>
      <c r="U690" s="3" t="s">
        <v>32</v>
      </c>
      <c r="V690" s="3" t="s">
        <v>31</v>
      </c>
      <c r="W690" s="3" t="s">
        <v>33</v>
      </c>
      <c r="X690" s="3" t="s">
        <v>34</v>
      </c>
      <c r="Y690" s="3" t="s">
        <v>35</v>
      </c>
      <c r="Z690" s="54">
        <v>45017</v>
      </c>
      <c r="AA690" s="54">
        <v>45657</v>
      </c>
      <c r="AB690" s="3" t="s">
        <v>36</v>
      </c>
      <c r="AC690" s="53">
        <v>3500000</v>
      </c>
      <c r="AD690" s="3" t="s">
        <v>32</v>
      </c>
      <c r="AE690" s="3" t="s">
        <v>37</v>
      </c>
    </row>
    <row r="691" spans="1:31" x14ac:dyDescent="0.3">
      <c r="A691" s="3" t="s">
        <v>1482</v>
      </c>
      <c r="B691" s="3" t="s">
        <v>1483</v>
      </c>
      <c r="C691" s="3" t="s">
        <v>1859</v>
      </c>
      <c r="D691" s="53">
        <v>1500000</v>
      </c>
      <c r="E691" s="53">
        <v>1500000</v>
      </c>
      <c r="F691" s="53">
        <v>0</v>
      </c>
      <c r="G691" s="53">
        <v>0</v>
      </c>
      <c r="H691" s="53">
        <v>0</v>
      </c>
      <c r="I691" s="53">
        <v>534414.66</v>
      </c>
      <c r="J691" s="53">
        <v>35.627644000000004</v>
      </c>
      <c r="K691" s="53">
        <v>0</v>
      </c>
      <c r="L691" s="53">
        <v>0</v>
      </c>
      <c r="M691" s="53">
        <v>534414.66</v>
      </c>
      <c r="N691" s="53">
        <v>0</v>
      </c>
      <c r="O691" s="53">
        <v>534414.66</v>
      </c>
      <c r="P691" s="53">
        <v>0</v>
      </c>
      <c r="Q691" s="53">
        <v>0</v>
      </c>
      <c r="R691" s="53">
        <v>0</v>
      </c>
      <c r="S691" s="3" t="s">
        <v>231</v>
      </c>
      <c r="T691" s="3" t="s">
        <v>162</v>
      </c>
      <c r="U691" s="3" t="s">
        <v>163</v>
      </c>
      <c r="V691" s="3" t="s">
        <v>162</v>
      </c>
      <c r="W691" s="3" t="s">
        <v>33</v>
      </c>
      <c r="X691" s="3" t="s">
        <v>164</v>
      </c>
      <c r="Y691" s="3" t="s">
        <v>44</v>
      </c>
      <c r="Z691" s="54">
        <v>45017</v>
      </c>
      <c r="AA691" s="54">
        <v>45565</v>
      </c>
      <c r="AB691" s="3" t="s">
        <v>36</v>
      </c>
      <c r="AC691" s="53">
        <v>1500000</v>
      </c>
      <c r="AD691" s="3" t="s">
        <v>163</v>
      </c>
      <c r="AE691" s="3" t="s">
        <v>37</v>
      </c>
    </row>
    <row r="692" spans="1:31" x14ac:dyDescent="0.3">
      <c r="A692" s="3" t="s">
        <v>1462</v>
      </c>
      <c r="B692" s="3" t="s">
        <v>1463</v>
      </c>
      <c r="C692" s="3" t="s">
        <v>1853</v>
      </c>
      <c r="D692" s="53">
        <v>6100000</v>
      </c>
      <c r="E692" s="53">
        <v>6100000</v>
      </c>
      <c r="F692" s="53">
        <v>0</v>
      </c>
      <c r="G692" s="53">
        <v>0</v>
      </c>
      <c r="H692" s="53">
        <v>0</v>
      </c>
      <c r="I692" s="53">
        <v>4643110.0999999996</v>
      </c>
      <c r="J692" s="53">
        <v>76.116559016393438</v>
      </c>
      <c r="K692" s="53">
        <v>0</v>
      </c>
      <c r="L692" s="53">
        <v>0</v>
      </c>
      <c r="M692" s="53">
        <v>4643110.0999999996</v>
      </c>
      <c r="N692" s="53">
        <v>0</v>
      </c>
      <c r="O692" s="53">
        <v>4643110.0999999996</v>
      </c>
      <c r="P692" s="53">
        <v>0</v>
      </c>
      <c r="Q692" s="53">
        <v>0</v>
      </c>
      <c r="R692" s="53">
        <v>0</v>
      </c>
      <c r="S692" s="3" t="s">
        <v>30</v>
      </c>
      <c r="T692" s="3" t="s">
        <v>31</v>
      </c>
      <c r="U692" s="3" t="s">
        <v>32</v>
      </c>
      <c r="V692" s="3" t="s">
        <v>31</v>
      </c>
      <c r="W692" s="3" t="s">
        <v>33</v>
      </c>
      <c r="X692" s="3" t="s">
        <v>34</v>
      </c>
      <c r="Y692" s="3" t="s">
        <v>35</v>
      </c>
      <c r="Z692" s="54">
        <v>45017</v>
      </c>
      <c r="AA692" s="54">
        <v>45747</v>
      </c>
      <c r="AB692" s="3" t="s">
        <v>36</v>
      </c>
      <c r="AC692" s="53">
        <v>6100000</v>
      </c>
      <c r="AD692" s="3" t="s">
        <v>32</v>
      </c>
      <c r="AE692" s="3" t="s">
        <v>37</v>
      </c>
    </row>
    <row r="693" spans="1:31" x14ac:dyDescent="0.3">
      <c r="A693" s="3" t="s">
        <v>1470</v>
      </c>
      <c r="B693" s="3" t="s">
        <v>1471</v>
      </c>
      <c r="C693" s="3" t="s">
        <v>1857</v>
      </c>
      <c r="D693" s="53">
        <v>700000</v>
      </c>
      <c r="E693" s="53">
        <v>700000</v>
      </c>
      <c r="F693" s="53">
        <v>0</v>
      </c>
      <c r="G693" s="53">
        <v>0</v>
      </c>
      <c r="H693" s="53">
        <v>0</v>
      </c>
      <c r="I693" s="53">
        <v>601200.71</v>
      </c>
      <c r="J693" s="53">
        <v>85.885815714285712</v>
      </c>
      <c r="K693" s="53">
        <v>0</v>
      </c>
      <c r="L693" s="53">
        <v>0</v>
      </c>
      <c r="M693" s="53">
        <v>601200.71</v>
      </c>
      <c r="N693" s="53">
        <v>0</v>
      </c>
      <c r="O693" s="53">
        <v>601200.71</v>
      </c>
      <c r="P693" s="53">
        <v>0</v>
      </c>
      <c r="Q693" s="53">
        <v>0</v>
      </c>
      <c r="R693" s="53">
        <v>0</v>
      </c>
      <c r="S693" s="3" t="s">
        <v>99</v>
      </c>
      <c r="T693" s="3" t="s">
        <v>100</v>
      </c>
      <c r="U693" s="3" t="s">
        <v>101</v>
      </c>
      <c r="V693" s="3" t="s">
        <v>100</v>
      </c>
      <c r="W693" s="3" t="s">
        <v>33</v>
      </c>
      <c r="X693" s="3" t="s">
        <v>102</v>
      </c>
      <c r="Y693" s="3" t="s">
        <v>35</v>
      </c>
      <c r="Z693" s="54">
        <v>45167</v>
      </c>
      <c r="AA693" s="54">
        <v>45535</v>
      </c>
      <c r="AB693" s="3" t="s">
        <v>36</v>
      </c>
      <c r="AC693" s="53">
        <v>1200000</v>
      </c>
      <c r="AD693" s="3" t="s">
        <v>101</v>
      </c>
      <c r="AE693" s="3" t="s">
        <v>37</v>
      </c>
    </row>
    <row r="694" spans="1:31" x14ac:dyDescent="0.3">
      <c r="A694" s="3" t="s">
        <v>1464</v>
      </c>
      <c r="B694" s="3" t="s">
        <v>1465</v>
      </c>
      <c r="C694" s="3" t="s">
        <v>1853</v>
      </c>
      <c r="D694" s="53">
        <v>4500000</v>
      </c>
      <c r="E694" s="53">
        <v>4500000</v>
      </c>
      <c r="F694" s="53">
        <v>0</v>
      </c>
      <c r="G694" s="53">
        <v>0</v>
      </c>
      <c r="H694" s="53">
        <v>0</v>
      </c>
      <c r="I694" s="53">
        <v>4499312.46</v>
      </c>
      <c r="J694" s="53">
        <v>99.984721333333326</v>
      </c>
      <c r="K694" s="53">
        <v>0</v>
      </c>
      <c r="L694" s="53">
        <v>0</v>
      </c>
      <c r="M694" s="53">
        <v>4499312.46</v>
      </c>
      <c r="N694" s="53">
        <v>0</v>
      </c>
      <c r="O694" s="53">
        <v>4499312.46</v>
      </c>
      <c r="P694" s="53">
        <v>0</v>
      </c>
      <c r="Q694" s="53">
        <v>0</v>
      </c>
      <c r="R694" s="53">
        <v>0</v>
      </c>
      <c r="S694" s="3" t="s">
        <v>30</v>
      </c>
      <c r="T694" s="3" t="s">
        <v>31</v>
      </c>
      <c r="U694" s="3" t="s">
        <v>32</v>
      </c>
      <c r="V694" s="3" t="s">
        <v>31</v>
      </c>
      <c r="W694" s="3" t="s">
        <v>33</v>
      </c>
      <c r="X694" s="3" t="s">
        <v>34</v>
      </c>
      <c r="Y694" s="3" t="s">
        <v>44</v>
      </c>
      <c r="Z694" s="54">
        <v>45017</v>
      </c>
      <c r="AA694" s="54">
        <v>45747</v>
      </c>
      <c r="AB694" s="3" t="s">
        <v>36</v>
      </c>
      <c r="AC694" s="53">
        <v>4500000</v>
      </c>
      <c r="AD694" s="3" t="s">
        <v>32</v>
      </c>
      <c r="AE694" s="3" t="s">
        <v>37</v>
      </c>
    </row>
    <row r="695" spans="1:31" x14ac:dyDescent="0.3">
      <c r="A695" s="3" t="s">
        <v>1484</v>
      </c>
      <c r="B695" s="3" t="s">
        <v>1485</v>
      </c>
      <c r="C695" s="3" t="s">
        <v>1857</v>
      </c>
      <c r="D695" s="53">
        <v>1200000</v>
      </c>
      <c r="E695" s="53">
        <v>1200000</v>
      </c>
      <c r="F695" s="53">
        <v>0</v>
      </c>
      <c r="G695" s="53">
        <v>0</v>
      </c>
      <c r="H695" s="53">
        <v>0</v>
      </c>
      <c r="I695" s="53">
        <v>1008200.84</v>
      </c>
      <c r="J695" s="53">
        <v>84.01673666666666</v>
      </c>
      <c r="K695" s="53">
        <v>0</v>
      </c>
      <c r="L695" s="53">
        <v>0</v>
      </c>
      <c r="M695" s="53">
        <v>1008200.84</v>
      </c>
      <c r="N695" s="53">
        <v>0</v>
      </c>
      <c r="O695" s="53">
        <v>1008200.84</v>
      </c>
      <c r="P695" s="53">
        <v>0</v>
      </c>
      <c r="Q695" s="53">
        <v>0</v>
      </c>
      <c r="R695" s="53">
        <v>0</v>
      </c>
      <c r="S695" s="3" t="s">
        <v>99</v>
      </c>
      <c r="T695" s="3" t="s">
        <v>100</v>
      </c>
      <c r="U695" s="3" t="s">
        <v>101</v>
      </c>
      <c r="V695" s="3" t="s">
        <v>100</v>
      </c>
      <c r="W695" s="3" t="s">
        <v>33</v>
      </c>
      <c r="X695" s="3" t="s">
        <v>102</v>
      </c>
      <c r="Y695" s="3" t="s">
        <v>44</v>
      </c>
      <c r="Z695" s="54">
        <v>45167</v>
      </c>
      <c r="AA695" s="54">
        <v>45535</v>
      </c>
      <c r="AB695" s="3" t="s">
        <v>36</v>
      </c>
      <c r="AC695" s="53">
        <v>1200000</v>
      </c>
      <c r="AD695" s="3" t="s">
        <v>101</v>
      </c>
      <c r="AE695" s="3" t="s">
        <v>37</v>
      </c>
    </row>
    <row r="696" spans="1:31" x14ac:dyDescent="0.3">
      <c r="A696" s="3" t="s">
        <v>1440</v>
      </c>
      <c r="B696" s="3" t="s">
        <v>1441</v>
      </c>
      <c r="C696" s="3" t="s">
        <v>1854</v>
      </c>
      <c r="D696" s="53">
        <v>15800000</v>
      </c>
      <c r="E696" s="53">
        <v>15800000</v>
      </c>
      <c r="F696" s="53">
        <v>0</v>
      </c>
      <c r="G696" s="53">
        <v>0</v>
      </c>
      <c r="H696" s="53">
        <v>0</v>
      </c>
      <c r="I696" s="53">
        <v>15620520.67</v>
      </c>
      <c r="J696" s="53">
        <v>98.864054873417714</v>
      </c>
      <c r="K696" s="53">
        <v>0</v>
      </c>
      <c r="L696" s="53">
        <v>0</v>
      </c>
      <c r="M696" s="53">
        <v>15620520.67</v>
      </c>
      <c r="N696" s="53">
        <v>0</v>
      </c>
      <c r="O696" s="53">
        <v>15620520.67</v>
      </c>
      <c r="P696" s="53">
        <v>0</v>
      </c>
      <c r="Q696" s="53">
        <v>0</v>
      </c>
      <c r="R696" s="53">
        <v>0</v>
      </c>
      <c r="S696" s="3" t="s">
        <v>72</v>
      </c>
      <c r="T696" s="3" t="s">
        <v>41</v>
      </c>
      <c r="U696" s="3" t="s">
        <v>42</v>
      </c>
      <c r="V696" s="3" t="s">
        <v>41</v>
      </c>
      <c r="W696" s="3" t="s">
        <v>33</v>
      </c>
      <c r="X696" s="3" t="s">
        <v>43</v>
      </c>
      <c r="Y696" s="3" t="s">
        <v>35</v>
      </c>
      <c r="Z696" s="54">
        <v>45167</v>
      </c>
      <c r="AA696" s="54">
        <v>45899</v>
      </c>
      <c r="AB696" s="3" t="s">
        <v>36</v>
      </c>
      <c r="AC696" s="53">
        <v>15800000</v>
      </c>
      <c r="AD696" s="3" t="s">
        <v>42</v>
      </c>
      <c r="AE696" s="3" t="s">
        <v>37</v>
      </c>
    </row>
    <row r="697" spans="1:31" x14ac:dyDescent="0.3">
      <c r="A697" s="3" t="s">
        <v>1480</v>
      </c>
      <c r="B697" s="3" t="s">
        <v>1481</v>
      </c>
      <c r="C697" s="3" t="s">
        <v>1854</v>
      </c>
      <c r="D697" s="53">
        <v>1100000</v>
      </c>
      <c r="E697" s="53">
        <v>1100000</v>
      </c>
      <c r="F697" s="53">
        <v>0</v>
      </c>
      <c r="G697" s="53">
        <v>0</v>
      </c>
      <c r="H697" s="53">
        <v>0</v>
      </c>
      <c r="I697" s="53">
        <v>873529.14</v>
      </c>
      <c r="J697" s="53">
        <v>79.411739999999995</v>
      </c>
      <c r="K697" s="53">
        <v>0</v>
      </c>
      <c r="L697" s="53">
        <v>0</v>
      </c>
      <c r="M697" s="53">
        <v>873529.14</v>
      </c>
      <c r="N697" s="53">
        <v>0</v>
      </c>
      <c r="O697" s="53">
        <v>873529.14</v>
      </c>
      <c r="P697" s="53">
        <v>0</v>
      </c>
      <c r="Q697" s="53">
        <v>0</v>
      </c>
      <c r="R697" s="53">
        <v>0</v>
      </c>
      <c r="S697" s="3" t="s">
        <v>72</v>
      </c>
      <c r="T697" s="3" t="s">
        <v>41</v>
      </c>
      <c r="U697" s="3" t="s">
        <v>42</v>
      </c>
      <c r="V697" s="3" t="s">
        <v>41</v>
      </c>
      <c r="W697" s="3" t="s">
        <v>33</v>
      </c>
      <c r="X697" s="3" t="s">
        <v>43</v>
      </c>
      <c r="Y697" s="3" t="s">
        <v>44</v>
      </c>
      <c r="Z697" s="54">
        <v>45167</v>
      </c>
      <c r="AA697" s="54">
        <v>45533</v>
      </c>
      <c r="AB697" s="3" t="s">
        <v>36</v>
      </c>
      <c r="AC697" s="53">
        <v>1100000</v>
      </c>
      <c r="AD697" s="3" t="s">
        <v>42</v>
      </c>
      <c r="AE697" s="3" t="s">
        <v>37</v>
      </c>
    </row>
    <row r="698" spans="1:31" x14ac:dyDescent="0.3">
      <c r="A698" s="3" t="s">
        <v>1466</v>
      </c>
      <c r="B698" s="3" t="s">
        <v>1467</v>
      </c>
      <c r="C698" s="3" t="s">
        <v>1854</v>
      </c>
      <c r="D698" s="53">
        <v>17000000</v>
      </c>
      <c r="E698" s="53">
        <v>17000000</v>
      </c>
      <c r="F698" s="53">
        <v>0</v>
      </c>
      <c r="G698" s="53">
        <v>0</v>
      </c>
      <c r="H698" s="53">
        <v>0</v>
      </c>
      <c r="I698" s="53">
        <v>16681278.15</v>
      </c>
      <c r="J698" s="53">
        <v>98.125165588235291</v>
      </c>
      <c r="K698" s="53">
        <v>0</v>
      </c>
      <c r="L698" s="53">
        <v>0</v>
      </c>
      <c r="M698" s="53">
        <v>16681278.15</v>
      </c>
      <c r="N698" s="53">
        <v>0</v>
      </c>
      <c r="O698" s="53">
        <v>16681278.15</v>
      </c>
      <c r="P698" s="53">
        <v>0</v>
      </c>
      <c r="Q698" s="53">
        <v>0</v>
      </c>
      <c r="R698" s="53">
        <v>0</v>
      </c>
      <c r="S698" s="3" t="s">
        <v>72</v>
      </c>
      <c r="T698" s="3" t="s">
        <v>41</v>
      </c>
      <c r="U698" s="3" t="s">
        <v>42</v>
      </c>
      <c r="V698" s="3" t="s">
        <v>41</v>
      </c>
      <c r="W698" s="3" t="s">
        <v>33</v>
      </c>
      <c r="X698" s="3" t="s">
        <v>43</v>
      </c>
      <c r="Y698" s="3" t="s">
        <v>317</v>
      </c>
      <c r="Z698" s="54">
        <v>45168</v>
      </c>
      <c r="AA698" s="54">
        <v>45900</v>
      </c>
      <c r="AB698" s="3" t="s">
        <v>36</v>
      </c>
      <c r="AC698" s="53">
        <v>17000000</v>
      </c>
      <c r="AD698" s="3" t="s">
        <v>42</v>
      </c>
      <c r="AE698" s="3" t="s">
        <v>37</v>
      </c>
    </row>
    <row r="699" spans="1:31" x14ac:dyDescent="0.3">
      <c r="A699" s="3" t="s">
        <v>1478</v>
      </c>
      <c r="B699" s="3" t="s">
        <v>1479</v>
      </c>
      <c r="C699" s="3" t="s">
        <v>1858</v>
      </c>
      <c r="D699" s="53">
        <v>1450000</v>
      </c>
      <c r="E699" s="53">
        <v>1450000</v>
      </c>
      <c r="F699" s="53">
        <v>0</v>
      </c>
      <c r="G699" s="53">
        <v>0</v>
      </c>
      <c r="H699" s="53">
        <v>0</v>
      </c>
      <c r="I699" s="53">
        <v>1482000</v>
      </c>
      <c r="J699" s="53">
        <v>102.20689655172414</v>
      </c>
      <c r="K699" s="53">
        <v>0</v>
      </c>
      <c r="L699" s="53">
        <v>0</v>
      </c>
      <c r="M699" s="53">
        <v>1482000</v>
      </c>
      <c r="N699" s="53">
        <v>0</v>
      </c>
      <c r="O699" s="53">
        <v>1482000</v>
      </c>
      <c r="P699" s="53">
        <v>0</v>
      </c>
      <c r="Q699" s="53">
        <v>0</v>
      </c>
      <c r="R699" s="53">
        <v>0</v>
      </c>
      <c r="S699" s="3" t="s">
        <v>1231</v>
      </c>
      <c r="T699" s="3" t="s">
        <v>51</v>
      </c>
      <c r="U699" s="3" t="s">
        <v>52</v>
      </c>
      <c r="V699" s="3" t="s">
        <v>51</v>
      </c>
      <c r="W699" s="3" t="s">
        <v>33</v>
      </c>
      <c r="X699" s="3" t="s">
        <v>53</v>
      </c>
      <c r="Y699" s="3" t="s">
        <v>44</v>
      </c>
      <c r="Z699" s="54">
        <v>45170</v>
      </c>
      <c r="AA699" s="54">
        <v>45565</v>
      </c>
      <c r="AB699" s="3" t="s">
        <v>36</v>
      </c>
      <c r="AC699" s="53">
        <v>1450000</v>
      </c>
      <c r="AD699" s="3" t="s">
        <v>52</v>
      </c>
      <c r="AE699" s="3" t="s">
        <v>37</v>
      </c>
    </row>
    <row r="700" spans="1:31" x14ac:dyDescent="0.3">
      <c r="A700" s="3" t="s">
        <v>1500</v>
      </c>
      <c r="B700" s="3" t="s">
        <v>1501</v>
      </c>
      <c r="C700" s="3" t="s">
        <v>1858</v>
      </c>
      <c r="D700" s="53">
        <v>1390000</v>
      </c>
      <c r="E700" s="53">
        <v>1390000</v>
      </c>
      <c r="F700" s="53">
        <v>0</v>
      </c>
      <c r="G700" s="53">
        <v>0</v>
      </c>
      <c r="H700" s="53">
        <v>0</v>
      </c>
      <c r="I700" s="53">
        <v>1482000</v>
      </c>
      <c r="J700" s="53">
        <v>106.61870503597122</v>
      </c>
      <c r="K700" s="53">
        <v>0</v>
      </c>
      <c r="L700" s="53">
        <v>0</v>
      </c>
      <c r="M700" s="53">
        <v>1482000</v>
      </c>
      <c r="N700" s="53">
        <v>0</v>
      </c>
      <c r="O700" s="53">
        <v>1482000</v>
      </c>
      <c r="P700" s="53">
        <v>0</v>
      </c>
      <c r="Q700" s="53">
        <v>0</v>
      </c>
      <c r="R700" s="53">
        <v>0</v>
      </c>
      <c r="S700" s="3" t="s">
        <v>1231</v>
      </c>
      <c r="T700" s="3" t="s">
        <v>51</v>
      </c>
      <c r="U700" s="3" t="s">
        <v>52</v>
      </c>
      <c r="V700" s="3" t="s">
        <v>51</v>
      </c>
      <c r="W700" s="3" t="s">
        <v>33</v>
      </c>
      <c r="X700" s="3" t="s">
        <v>53</v>
      </c>
      <c r="Y700" s="3" t="s">
        <v>44</v>
      </c>
      <c r="Z700" s="54">
        <v>45170</v>
      </c>
      <c r="AA700" s="54">
        <v>45565</v>
      </c>
      <c r="AB700" s="3" t="s">
        <v>36</v>
      </c>
      <c r="AC700" s="53">
        <v>1390000</v>
      </c>
      <c r="AD700" s="3" t="s">
        <v>52</v>
      </c>
      <c r="AE700" s="3" t="s">
        <v>37</v>
      </c>
    </row>
    <row r="701" spans="1:31" x14ac:dyDescent="0.3">
      <c r="A701" s="3" t="s">
        <v>1474</v>
      </c>
      <c r="B701" s="3" t="s">
        <v>1475</v>
      </c>
      <c r="C701" s="3" t="s">
        <v>1855</v>
      </c>
      <c r="D701" s="53">
        <v>2400000</v>
      </c>
      <c r="E701" s="53">
        <v>2400000</v>
      </c>
      <c r="F701" s="53">
        <v>0</v>
      </c>
      <c r="G701" s="53">
        <v>0</v>
      </c>
      <c r="H701" s="53">
        <v>0</v>
      </c>
      <c r="I701" s="53">
        <v>2330385.77</v>
      </c>
      <c r="J701" s="53">
        <v>97.099407083333332</v>
      </c>
      <c r="K701" s="53">
        <v>0</v>
      </c>
      <c r="L701" s="53">
        <v>0</v>
      </c>
      <c r="M701" s="53">
        <v>2330385.77</v>
      </c>
      <c r="N701" s="53">
        <v>0</v>
      </c>
      <c r="O701" s="53">
        <v>2330385.77</v>
      </c>
      <c r="P701" s="53">
        <v>0</v>
      </c>
      <c r="Q701" s="53">
        <v>0</v>
      </c>
      <c r="R701" s="53">
        <v>0</v>
      </c>
      <c r="S701" s="3" t="s">
        <v>286</v>
      </c>
      <c r="T701" s="3" t="s">
        <v>57</v>
      </c>
      <c r="U701" s="3" t="s">
        <v>58</v>
      </c>
      <c r="V701" s="3" t="s">
        <v>57</v>
      </c>
      <c r="W701" s="3" t="s">
        <v>33</v>
      </c>
      <c r="X701" s="3" t="s">
        <v>59</v>
      </c>
      <c r="Y701" s="3" t="s">
        <v>35</v>
      </c>
      <c r="Z701" s="54">
        <v>45169</v>
      </c>
      <c r="AA701" s="54">
        <v>45657</v>
      </c>
      <c r="AB701" s="3" t="s">
        <v>36</v>
      </c>
      <c r="AC701" s="53">
        <v>2400000</v>
      </c>
      <c r="AD701" s="3" t="s">
        <v>58</v>
      </c>
      <c r="AE701" s="3" t="s">
        <v>37</v>
      </c>
    </row>
    <row r="702" spans="1:31" x14ac:dyDescent="0.3">
      <c r="A702" s="3" t="s">
        <v>1496</v>
      </c>
      <c r="B702" s="3" t="s">
        <v>1497</v>
      </c>
      <c r="C702" s="3" t="s">
        <v>1858</v>
      </c>
      <c r="D702" s="53">
        <v>1300000</v>
      </c>
      <c r="E702" s="53">
        <v>1300000</v>
      </c>
      <c r="F702" s="53">
        <v>0</v>
      </c>
      <c r="G702" s="53">
        <v>0</v>
      </c>
      <c r="H702" s="53">
        <v>0</v>
      </c>
      <c r="I702" s="53">
        <v>837082.53</v>
      </c>
      <c r="J702" s="53">
        <v>64.390963846153852</v>
      </c>
      <c r="K702" s="53">
        <v>0</v>
      </c>
      <c r="L702" s="53">
        <v>0</v>
      </c>
      <c r="M702" s="53">
        <v>837082.53</v>
      </c>
      <c r="N702" s="53">
        <v>0</v>
      </c>
      <c r="O702" s="53">
        <v>837082.53</v>
      </c>
      <c r="P702" s="53">
        <v>0</v>
      </c>
      <c r="Q702" s="53">
        <v>0</v>
      </c>
      <c r="R702" s="53">
        <v>0</v>
      </c>
      <c r="S702" s="3" t="s">
        <v>1231</v>
      </c>
      <c r="T702" s="3" t="s">
        <v>51</v>
      </c>
      <c r="U702" s="3" t="s">
        <v>52</v>
      </c>
      <c r="V702" s="3" t="s">
        <v>51</v>
      </c>
      <c r="W702" s="3" t="s">
        <v>33</v>
      </c>
      <c r="X702" s="3" t="s">
        <v>53</v>
      </c>
      <c r="Y702" s="3" t="s">
        <v>35</v>
      </c>
      <c r="Z702" s="54">
        <v>45170</v>
      </c>
      <c r="AA702" s="54">
        <v>45565</v>
      </c>
      <c r="AB702" s="3" t="s">
        <v>36</v>
      </c>
      <c r="AC702" s="53">
        <v>1300000</v>
      </c>
      <c r="AD702" s="3" t="s">
        <v>52</v>
      </c>
      <c r="AE702" s="3" t="s">
        <v>37</v>
      </c>
    </row>
    <row r="703" spans="1:31" x14ac:dyDescent="0.3">
      <c r="A703" s="3" t="s">
        <v>1498</v>
      </c>
      <c r="B703" s="3" t="s">
        <v>1499</v>
      </c>
      <c r="C703" s="3" t="s">
        <v>1858</v>
      </c>
      <c r="D703" s="53">
        <v>1700000</v>
      </c>
      <c r="E703" s="53">
        <v>1700000</v>
      </c>
      <c r="F703" s="53">
        <v>0</v>
      </c>
      <c r="G703" s="53">
        <v>0</v>
      </c>
      <c r="H703" s="53">
        <v>0</v>
      </c>
      <c r="I703" s="53">
        <v>1695240.14</v>
      </c>
      <c r="J703" s="53">
        <v>99.720008235294117</v>
      </c>
      <c r="K703" s="53">
        <v>0</v>
      </c>
      <c r="L703" s="53">
        <v>0</v>
      </c>
      <c r="M703" s="53">
        <v>1695240.14</v>
      </c>
      <c r="N703" s="53">
        <v>0</v>
      </c>
      <c r="O703" s="53">
        <v>1695240.14</v>
      </c>
      <c r="P703" s="53">
        <v>0</v>
      </c>
      <c r="Q703" s="53">
        <v>0</v>
      </c>
      <c r="R703" s="53">
        <v>0</v>
      </c>
      <c r="S703" s="3" t="s">
        <v>1231</v>
      </c>
      <c r="T703" s="3" t="s">
        <v>51</v>
      </c>
      <c r="U703" s="3" t="s">
        <v>52</v>
      </c>
      <c r="V703" s="3" t="s">
        <v>51</v>
      </c>
      <c r="W703" s="3" t="s">
        <v>33</v>
      </c>
      <c r="X703" s="3" t="s">
        <v>53</v>
      </c>
      <c r="Y703" s="3" t="s">
        <v>35</v>
      </c>
      <c r="Z703" s="54">
        <v>45170</v>
      </c>
      <c r="AA703" s="54">
        <v>45565</v>
      </c>
      <c r="AB703" s="3" t="s">
        <v>36</v>
      </c>
      <c r="AC703" s="53">
        <v>1700000</v>
      </c>
      <c r="AD703" s="3" t="s">
        <v>52</v>
      </c>
      <c r="AE703" s="3" t="s">
        <v>37</v>
      </c>
    </row>
    <row r="704" spans="1:31" x14ac:dyDescent="0.3">
      <c r="A704" s="3" t="s">
        <v>1608</v>
      </c>
      <c r="B704" s="3" t="s">
        <v>1609</v>
      </c>
      <c r="C704" s="3" t="s">
        <v>1858</v>
      </c>
      <c r="D704" s="53">
        <v>1200000</v>
      </c>
      <c r="E704" s="53">
        <v>1200000</v>
      </c>
      <c r="F704" s="53">
        <v>0</v>
      </c>
      <c r="G704" s="53">
        <v>0</v>
      </c>
      <c r="H704" s="53">
        <v>0</v>
      </c>
      <c r="I704" s="53">
        <v>1172031.56</v>
      </c>
      <c r="J704" s="53">
        <v>97.669296666666668</v>
      </c>
      <c r="K704" s="53">
        <v>0</v>
      </c>
      <c r="L704" s="53">
        <v>0</v>
      </c>
      <c r="M704" s="53">
        <v>1172031.56</v>
      </c>
      <c r="N704" s="53">
        <v>0</v>
      </c>
      <c r="O704" s="53">
        <v>1172031.56</v>
      </c>
      <c r="P704" s="53">
        <v>0</v>
      </c>
      <c r="Q704" s="53">
        <v>0</v>
      </c>
      <c r="R704" s="53">
        <v>0</v>
      </c>
      <c r="S704" s="3" t="s">
        <v>1231</v>
      </c>
      <c r="T704" s="3" t="s">
        <v>51</v>
      </c>
      <c r="U704" s="3" t="s">
        <v>52</v>
      </c>
      <c r="V704" s="3" t="s">
        <v>51</v>
      </c>
      <c r="W704" s="3" t="s">
        <v>33</v>
      </c>
      <c r="X704" s="3" t="s">
        <v>53</v>
      </c>
      <c r="Y704" s="3" t="s">
        <v>44</v>
      </c>
      <c r="Z704" s="54">
        <v>45170</v>
      </c>
      <c r="AA704" s="54">
        <v>45565</v>
      </c>
      <c r="AB704" s="3" t="s">
        <v>36</v>
      </c>
      <c r="AC704" s="53">
        <v>1200000</v>
      </c>
      <c r="AD704" s="3" t="s">
        <v>52</v>
      </c>
      <c r="AE704" s="3" t="s">
        <v>37</v>
      </c>
    </row>
    <row r="705" spans="1:31" x14ac:dyDescent="0.3">
      <c r="A705" s="3" t="s">
        <v>1490</v>
      </c>
      <c r="B705" s="3" t="s">
        <v>1491</v>
      </c>
      <c r="C705" s="3" t="s">
        <v>1859</v>
      </c>
      <c r="D705" s="53">
        <v>2400000</v>
      </c>
      <c r="E705" s="53">
        <v>2400000</v>
      </c>
      <c r="F705" s="53">
        <v>0</v>
      </c>
      <c r="G705" s="53">
        <v>0</v>
      </c>
      <c r="H705" s="53">
        <v>0</v>
      </c>
      <c r="I705" s="53">
        <v>2385978.36</v>
      </c>
      <c r="J705" s="53">
        <v>99.415764999999993</v>
      </c>
      <c r="K705" s="53">
        <v>0</v>
      </c>
      <c r="L705" s="53">
        <v>0</v>
      </c>
      <c r="M705" s="53">
        <v>2385978.36</v>
      </c>
      <c r="N705" s="53">
        <v>0</v>
      </c>
      <c r="O705" s="53">
        <v>2385978.36</v>
      </c>
      <c r="P705" s="53">
        <v>0</v>
      </c>
      <c r="Q705" s="53">
        <v>0</v>
      </c>
      <c r="R705" s="53">
        <v>0</v>
      </c>
      <c r="S705" s="3" t="s">
        <v>1355</v>
      </c>
      <c r="T705" s="3" t="s">
        <v>162</v>
      </c>
      <c r="U705" s="3" t="s">
        <v>163</v>
      </c>
      <c r="V705" s="3" t="s">
        <v>162</v>
      </c>
      <c r="W705" s="3" t="s">
        <v>33</v>
      </c>
      <c r="X705" s="3" t="s">
        <v>164</v>
      </c>
      <c r="Y705" s="3" t="s">
        <v>35</v>
      </c>
      <c r="Z705" s="54">
        <v>45017</v>
      </c>
      <c r="AA705" s="54">
        <v>45747</v>
      </c>
      <c r="AB705" s="3" t="s">
        <v>36</v>
      </c>
      <c r="AC705" s="53">
        <v>2400000</v>
      </c>
      <c r="AD705" s="3" t="s">
        <v>163</v>
      </c>
      <c r="AE705" s="3" t="s">
        <v>37</v>
      </c>
    </row>
    <row r="706" spans="1:31" x14ac:dyDescent="0.3">
      <c r="A706" s="3" t="s">
        <v>1492</v>
      </c>
      <c r="B706" s="3" t="s">
        <v>1493</v>
      </c>
      <c r="C706" s="3" t="s">
        <v>1854</v>
      </c>
      <c r="D706" s="53">
        <v>2800000</v>
      </c>
      <c r="E706" s="53">
        <v>2800000</v>
      </c>
      <c r="F706" s="53">
        <v>0</v>
      </c>
      <c r="G706" s="53">
        <v>0</v>
      </c>
      <c r="H706" s="53">
        <v>0</v>
      </c>
      <c r="I706" s="53">
        <v>2552471.34</v>
      </c>
      <c r="J706" s="53">
        <v>91.159690714285702</v>
      </c>
      <c r="K706" s="53">
        <v>0</v>
      </c>
      <c r="L706" s="53">
        <v>0</v>
      </c>
      <c r="M706" s="53">
        <v>2552471.34</v>
      </c>
      <c r="N706" s="53">
        <v>0</v>
      </c>
      <c r="O706" s="53">
        <v>2552471.34</v>
      </c>
      <c r="P706" s="53">
        <v>0</v>
      </c>
      <c r="Q706" s="53">
        <v>0</v>
      </c>
      <c r="R706" s="53">
        <v>0</v>
      </c>
      <c r="S706" s="3" t="s">
        <v>72</v>
      </c>
      <c r="T706" s="3" t="s">
        <v>41</v>
      </c>
      <c r="U706" s="3" t="s">
        <v>42</v>
      </c>
      <c r="V706" s="3" t="s">
        <v>41</v>
      </c>
      <c r="W706" s="3" t="s">
        <v>33</v>
      </c>
      <c r="X706" s="3" t="s">
        <v>43</v>
      </c>
      <c r="Y706" s="3" t="s">
        <v>35</v>
      </c>
      <c r="Z706" s="54">
        <v>45170</v>
      </c>
      <c r="AA706" s="54">
        <v>45564</v>
      </c>
      <c r="AB706" s="3" t="s">
        <v>36</v>
      </c>
      <c r="AC706" s="53">
        <v>2800000</v>
      </c>
      <c r="AD706" s="3" t="s">
        <v>42</v>
      </c>
      <c r="AE706" s="3" t="s">
        <v>37</v>
      </c>
    </row>
    <row r="707" spans="1:31" x14ac:dyDescent="0.3">
      <c r="A707" s="3" t="s">
        <v>1486</v>
      </c>
      <c r="B707" s="3" t="s">
        <v>1487</v>
      </c>
      <c r="C707" s="3" t="s">
        <v>1855</v>
      </c>
      <c r="D707" s="53">
        <v>3254000</v>
      </c>
      <c r="E707" s="53">
        <v>3254000</v>
      </c>
      <c r="F707" s="53">
        <v>0</v>
      </c>
      <c r="G707" s="53">
        <v>0</v>
      </c>
      <c r="H707" s="53">
        <v>0</v>
      </c>
      <c r="I707" s="53">
        <v>3224956.52</v>
      </c>
      <c r="J707" s="53">
        <v>99.107452980946533</v>
      </c>
      <c r="K707" s="53">
        <v>0</v>
      </c>
      <c r="L707" s="53">
        <v>0</v>
      </c>
      <c r="M707" s="53">
        <v>3224956.52</v>
      </c>
      <c r="N707" s="53">
        <v>0</v>
      </c>
      <c r="O707" s="53">
        <v>3224956.52</v>
      </c>
      <c r="P707" s="53">
        <v>0</v>
      </c>
      <c r="Q707" s="53">
        <v>0</v>
      </c>
      <c r="R707" s="53">
        <v>0</v>
      </c>
      <c r="S707" s="3" t="s">
        <v>2949</v>
      </c>
      <c r="T707" s="3" t="s">
        <v>57</v>
      </c>
      <c r="U707" s="3" t="s">
        <v>58</v>
      </c>
      <c r="V707" s="3" t="s">
        <v>57</v>
      </c>
      <c r="W707" s="3" t="s">
        <v>33</v>
      </c>
      <c r="X707" s="3" t="s">
        <v>59</v>
      </c>
      <c r="Y707" s="3" t="s">
        <v>35</v>
      </c>
      <c r="Z707" s="54">
        <v>45175</v>
      </c>
      <c r="AA707" s="54">
        <v>45657</v>
      </c>
      <c r="AB707" s="3" t="s">
        <v>36</v>
      </c>
      <c r="AC707" s="53">
        <v>3254000</v>
      </c>
      <c r="AD707" s="3" t="s">
        <v>58</v>
      </c>
      <c r="AE707" s="3" t="s">
        <v>37</v>
      </c>
    </row>
    <row r="708" spans="1:31" x14ac:dyDescent="0.3">
      <c r="A708" s="3" t="s">
        <v>1488</v>
      </c>
      <c r="B708" s="3" t="s">
        <v>1489</v>
      </c>
      <c r="C708" s="3" t="s">
        <v>1855</v>
      </c>
      <c r="D708" s="53">
        <v>2000000</v>
      </c>
      <c r="E708" s="53">
        <v>2000000</v>
      </c>
      <c r="F708" s="53">
        <v>0</v>
      </c>
      <c r="G708" s="53">
        <v>0</v>
      </c>
      <c r="H708" s="53">
        <v>0</v>
      </c>
      <c r="I708" s="53">
        <v>1378423.87</v>
      </c>
      <c r="J708" s="53">
        <v>68.921193500000001</v>
      </c>
      <c r="K708" s="53">
        <v>0</v>
      </c>
      <c r="L708" s="53">
        <v>0</v>
      </c>
      <c r="M708" s="53">
        <v>1378423.87</v>
      </c>
      <c r="N708" s="53">
        <v>0</v>
      </c>
      <c r="O708" s="53">
        <v>1378423.87</v>
      </c>
      <c r="P708" s="53">
        <v>0</v>
      </c>
      <c r="Q708" s="53">
        <v>0</v>
      </c>
      <c r="R708" s="53">
        <v>0</v>
      </c>
      <c r="S708" s="3" t="s">
        <v>56</v>
      </c>
      <c r="T708" s="3" t="s">
        <v>57</v>
      </c>
      <c r="U708" s="3" t="s">
        <v>58</v>
      </c>
      <c r="V708" s="3" t="s">
        <v>57</v>
      </c>
      <c r="W708" s="3" t="s">
        <v>33</v>
      </c>
      <c r="X708" s="3" t="s">
        <v>59</v>
      </c>
      <c r="Y708" s="3" t="s">
        <v>86</v>
      </c>
      <c r="Z708" s="54">
        <v>45175</v>
      </c>
      <c r="AA708" s="54">
        <v>45565</v>
      </c>
      <c r="AB708" s="3" t="s">
        <v>36</v>
      </c>
      <c r="AC708" s="53">
        <v>2000000</v>
      </c>
      <c r="AD708" s="3" t="s">
        <v>58</v>
      </c>
      <c r="AE708" s="3" t="s">
        <v>37</v>
      </c>
    </row>
    <row r="709" spans="1:31" x14ac:dyDescent="0.3">
      <c r="A709" s="3" t="s">
        <v>1494</v>
      </c>
      <c r="B709" s="3" t="s">
        <v>1495</v>
      </c>
      <c r="C709" s="3" t="s">
        <v>1860</v>
      </c>
      <c r="D709" s="53">
        <v>1200000</v>
      </c>
      <c r="E709" s="53">
        <v>1200000</v>
      </c>
      <c r="F709" s="53">
        <v>0</v>
      </c>
      <c r="G709" s="53">
        <v>0</v>
      </c>
      <c r="H709" s="53">
        <v>0</v>
      </c>
      <c r="I709" s="53">
        <v>1184745.05</v>
      </c>
      <c r="J709" s="53">
        <v>98.728754166666675</v>
      </c>
      <c r="K709" s="53">
        <v>0</v>
      </c>
      <c r="L709" s="53">
        <v>0</v>
      </c>
      <c r="M709" s="53">
        <v>1184745.05</v>
      </c>
      <c r="N709" s="53">
        <v>0</v>
      </c>
      <c r="O709" s="53">
        <v>1184745.05</v>
      </c>
      <c r="P709" s="53">
        <v>0</v>
      </c>
      <c r="Q709" s="53">
        <v>0</v>
      </c>
      <c r="R709" s="53">
        <v>0</v>
      </c>
      <c r="S709" s="3" t="s">
        <v>111</v>
      </c>
      <c r="T709" s="3" t="s">
        <v>112</v>
      </c>
      <c r="U709" s="3" t="s">
        <v>113</v>
      </c>
      <c r="V709" s="3" t="s">
        <v>112</v>
      </c>
      <c r="W709" s="3" t="s">
        <v>33</v>
      </c>
      <c r="X709" s="3" t="s">
        <v>114</v>
      </c>
      <c r="Y709" s="3" t="s">
        <v>44</v>
      </c>
      <c r="Z709" s="54">
        <v>45185</v>
      </c>
      <c r="AA709" s="54">
        <v>45657</v>
      </c>
      <c r="AB709" s="3" t="s">
        <v>36</v>
      </c>
      <c r="AC709" s="53">
        <v>1200000</v>
      </c>
      <c r="AD709" s="3" t="s">
        <v>113</v>
      </c>
      <c r="AE709" s="3" t="s">
        <v>37</v>
      </c>
    </row>
    <row r="710" spans="1:31" x14ac:dyDescent="0.3">
      <c r="A710" s="3" t="s">
        <v>1596</v>
      </c>
      <c r="B710" s="3" t="s">
        <v>1597</v>
      </c>
      <c r="C710" s="3" t="s">
        <v>1856</v>
      </c>
      <c r="D710" s="53">
        <v>735000</v>
      </c>
      <c r="E710" s="53">
        <v>735000</v>
      </c>
      <c r="F710" s="53">
        <v>0</v>
      </c>
      <c r="G710" s="53">
        <v>0</v>
      </c>
      <c r="H710" s="53">
        <v>0</v>
      </c>
      <c r="I710" s="53">
        <v>734081</v>
      </c>
      <c r="J710" s="53">
        <v>99.874965986394557</v>
      </c>
      <c r="K710" s="53">
        <v>0</v>
      </c>
      <c r="L710" s="53">
        <v>0</v>
      </c>
      <c r="M710" s="53">
        <v>734081</v>
      </c>
      <c r="N710" s="53">
        <v>0</v>
      </c>
      <c r="O710" s="53">
        <v>734081</v>
      </c>
      <c r="P710" s="53">
        <v>0</v>
      </c>
      <c r="Q710" s="53">
        <v>0</v>
      </c>
      <c r="R710" s="53">
        <v>0</v>
      </c>
      <c r="S710" s="3" t="s">
        <v>881</v>
      </c>
      <c r="T710" s="3" t="s">
        <v>76</v>
      </c>
      <c r="U710" s="3" t="s">
        <v>77</v>
      </c>
      <c r="V710" s="3" t="s">
        <v>76</v>
      </c>
      <c r="W710" s="3" t="s">
        <v>33</v>
      </c>
      <c r="X710" s="3" t="s">
        <v>78</v>
      </c>
      <c r="Y710" s="3" t="s">
        <v>265</v>
      </c>
      <c r="Z710" s="54">
        <v>45182</v>
      </c>
      <c r="AA710" s="54">
        <v>45565</v>
      </c>
      <c r="AB710" s="3" t="s">
        <v>36</v>
      </c>
      <c r="AC710" s="53">
        <v>735000</v>
      </c>
      <c r="AD710" s="3" t="s">
        <v>77</v>
      </c>
      <c r="AE710" s="3" t="s">
        <v>37</v>
      </c>
    </row>
    <row r="711" spans="1:31" x14ac:dyDescent="0.3">
      <c r="A711" s="3" t="s">
        <v>1516</v>
      </c>
      <c r="B711" s="3" t="s">
        <v>1517</v>
      </c>
      <c r="C711" s="3" t="s">
        <v>1856</v>
      </c>
      <c r="D711" s="53">
        <v>800000</v>
      </c>
      <c r="E711" s="53">
        <v>800000</v>
      </c>
      <c r="F711" s="53">
        <v>0</v>
      </c>
      <c r="G711" s="53">
        <v>0</v>
      </c>
      <c r="H711" s="53">
        <v>0</v>
      </c>
      <c r="I711" s="53">
        <v>785202</v>
      </c>
      <c r="J711" s="53">
        <v>98.15025</v>
      </c>
      <c r="K711" s="53">
        <v>0</v>
      </c>
      <c r="L711" s="53">
        <v>0</v>
      </c>
      <c r="M711" s="53">
        <v>785202</v>
      </c>
      <c r="N711" s="53">
        <v>0</v>
      </c>
      <c r="O711" s="53">
        <v>785202</v>
      </c>
      <c r="P711" s="53">
        <v>0</v>
      </c>
      <c r="Q711" s="53">
        <v>0</v>
      </c>
      <c r="R711" s="53">
        <v>0</v>
      </c>
      <c r="S711" s="3" t="s">
        <v>881</v>
      </c>
      <c r="T711" s="3" t="s">
        <v>76</v>
      </c>
      <c r="U711" s="3" t="s">
        <v>77</v>
      </c>
      <c r="V711" s="3" t="s">
        <v>76</v>
      </c>
      <c r="W711" s="3" t="s">
        <v>33</v>
      </c>
      <c r="X711" s="3" t="s">
        <v>78</v>
      </c>
      <c r="Y711" s="3" t="s">
        <v>265</v>
      </c>
      <c r="Z711" s="54">
        <v>45183</v>
      </c>
      <c r="AA711" s="54">
        <v>45565</v>
      </c>
      <c r="AB711" s="3" t="s">
        <v>36</v>
      </c>
      <c r="AC711" s="53">
        <v>800000</v>
      </c>
      <c r="AD711" s="3" t="s">
        <v>77</v>
      </c>
      <c r="AE711" s="3" t="s">
        <v>37</v>
      </c>
    </row>
    <row r="712" spans="1:31" x14ac:dyDescent="0.3">
      <c r="A712" s="3" t="s">
        <v>1570</v>
      </c>
      <c r="B712" s="3" t="s">
        <v>1571</v>
      </c>
      <c r="C712" s="3" t="s">
        <v>1860</v>
      </c>
      <c r="D712" s="53">
        <v>12200000</v>
      </c>
      <c r="E712" s="53">
        <v>12200000</v>
      </c>
      <c r="F712" s="53">
        <v>0</v>
      </c>
      <c r="G712" s="53">
        <v>0</v>
      </c>
      <c r="H712" s="53">
        <v>0</v>
      </c>
      <c r="I712" s="53">
        <v>11322185.550000001</v>
      </c>
      <c r="J712" s="53">
        <v>92.804799590163938</v>
      </c>
      <c r="K712" s="53">
        <v>0</v>
      </c>
      <c r="L712" s="53">
        <v>0</v>
      </c>
      <c r="M712" s="53">
        <v>11322185.550000001</v>
      </c>
      <c r="N712" s="53">
        <v>0</v>
      </c>
      <c r="O712" s="53">
        <v>11322185.550000001</v>
      </c>
      <c r="P712" s="53">
        <v>0</v>
      </c>
      <c r="Q712" s="53">
        <v>0</v>
      </c>
      <c r="R712" s="53">
        <v>0</v>
      </c>
      <c r="S712" s="3" t="s">
        <v>111</v>
      </c>
      <c r="T712" s="3" t="s">
        <v>112</v>
      </c>
      <c r="U712" s="3" t="s">
        <v>113</v>
      </c>
      <c r="V712" s="3" t="s">
        <v>112</v>
      </c>
      <c r="W712" s="3" t="s">
        <v>33</v>
      </c>
      <c r="X712" s="3" t="s">
        <v>114</v>
      </c>
      <c r="Y712" s="3" t="s">
        <v>35</v>
      </c>
      <c r="Z712" s="54">
        <v>45199</v>
      </c>
      <c r="AA712" s="54">
        <v>45657</v>
      </c>
      <c r="AB712" s="3" t="s">
        <v>36</v>
      </c>
      <c r="AC712" s="53">
        <v>12200000</v>
      </c>
      <c r="AD712" s="3" t="s">
        <v>113</v>
      </c>
      <c r="AE712" s="3" t="s">
        <v>37</v>
      </c>
    </row>
    <row r="713" spans="1:31" x14ac:dyDescent="0.3">
      <c r="A713" s="3" t="s">
        <v>1508</v>
      </c>
      <c r="B713" s="3" t="s">
        <v>1509</v>
      </c>
      <c r="C713" s="3" t="s">
        <v>1858</v>
      </c>
      <c r="D713" s="53">
        <v>2300000</v>
      </c>
      <c r="E713" s="53">
        <v>2300000</v>
      </c>
      <c r="F713" s="53">
        <v>0</v>
      </c>
      <c r="G713" s="53">
        <v>0</v>
      </c>
      <c r="H713" s="53">
        <v>0</v>
      </c>
      <c r="I713" s="53">
        <v>1970712.27</v>
      </c>
      <c r="J713" s="53">
        <v>85.683142173913041</v>
      </c>
      <c r="K713" s="53">
        <v>0</v>
      </c>
      <c r="L713" s="53">
        <v>0</v>
      </c>
      <c r="M713" s="53">
        <v>1970712.27</v>
      </c>
      <c r="N713" s="53">
        <v>0</v>
      </c>
      <c r="O713" s="53">
        <v>1970712.27</v>
      </c>
      <c r="P713" s="53">
        <v>0</v>
      </c>
      <c r="Q713" s="53">
        <v>0</v>
      </c>
      <c r="R713" s="53">
        <v>0</v>
      </c>
      <c r="S713" s="3" t="s">
        <v>1231</v>
      </c>
      <c r="T713" s="3" t="s">
        <v>51</v>
      </c>
      <c r="U713" s="3" t="s">
        <v>52</v>
      </c>
      <c r="V713" s="3" t="s">
        <v>51</v>
      </c>
      <c r="W713" s="3" t="s">
        <v>33</v>
      </c>
      <c r="X713" s="3" t="s">
        <v>53</v>
      </c>
      <c r="Y713" s="3" t="s">
        <v>35</v>
      </c>
      <c r="Z713" s="54">
        <v>45195</v>
      </c>
      <c r="AA713" s="54">
        <v>45565</v>
      </c>
      <c r="AB713" s="3" t="s">
        <v>36</v>
      </c>
      <c r="AC713" s="53">
        <v>2300000</v>
      </c>
      <c r="AD713" s="3" t="s">
        <v>52</v>
      </c>
      <c r="AE713" s="3" t="s">
        <v>37</v>
      </c>
    </row>
    <row r="714" spans="1:31" x14ac:dyDescent="0.3">
      <c r="A714" s="3" t="s">
        <v>1512</v>
      </c>
      <c r="B714" s="3" t="s">
        <v>1513</v>
      </c>
      <c r="C714" s="3" t="s">
        <v>1858</v>
      </c>
      <c r="D714" s="53">
        <v>1800000</v>
      </c>
      <c r="E714" s="53">
        <v>1800000</v>
      </c>
      <c r="F714" s="53">
        <v>0</v>
      </c>
      <c r="G714" s="53">
        <v>0</v>
      </c>
      <c r="H714" s="53">
        <v>0</v>
      </c>
      <c r="I714" s="53">
        <v>1473506.61</v>
      </c>
      <c r="J714" s="53">
        <v>81.861478333333338</v>
      </c>
      <c r="K714" s="53">
        <v>0</v>
      </c>
      <c r="L714" s="53">
        <v>0</v>
      </c>
      <c r="M714" s="53">
        <v>1473506.61</v>
      </c>
      <c r="N714" s="53">
        <v>0</v>
      </c>
      <c r="O714" s="53">
        <v>1473506.61</v>
      </c>
      <c r="P714" s="53">
        <v>0</v>
      </c>
      <c r="Q714" s="53">
        <v>0</v>
      </c>
      <c r="R714" s="53">
        <v>0</v>
      </c>
      <c r="S714" s="3" t="s">
        <v>1231</v>
      </c>
      <c r="T714" s="3" t="s">
        <v>51</v>
      </c>
      <c r="U714" s="3" t="s">
        <v>52</v>
      </c>
      <c r="V714" s="3" t="s">
        <v>51</v>
      </c>
      <c r="W714" s="3" t="s">
        <v>33</v>
      </c>
      <c r="X714" s="3" t="s">
        <v>53</v>
      </c>
      <c r="Y714" s="3" t="s">
        <v>35</v>
      </c>
      <c r="Z714" s="54">
        <v>45188</v>
      </c>
      <c r="AA714" s="54">
        <v>45565</v>
      </c>
      <c r="AB714" s="3" t="s">
        <v>36</v>
      </c>
      <c r="AC714" s="53">
        <v>1800000</v>
      </c>
      <c r="AD714" s="3" t="s">
        <v>52</v>
      </c>
      <c r="AE714" s="3" t="s">
        <v>37</v>
      </c>
    </row>
    <row r="715" spans="1:31" x14ac:dyDescent="0.3">
      <c r="A715" s="3" t="s">
        <v>1622</v>
      </c>
      <c r="B715" s="3" t="s">
        <v>1623</v>
      </c>
      <c r="C715" s="3" t="s">
        <v>1858</v>
      </c>
      <c r="D715" s="53">
        <v>4800000</v>
      </c>
      <c r="E715" s="53">
        <v>4800000</v>
      </c>
      <c r="F715" s="53">
        <v>0</v>
      </c>
      <c r="G715" s="53">
        <v>0</v>
      </c>
      <c r="H715" s="53">
        <v>0</v>
      </c>
      <c r="I715" s="53">
        <v>4739162.45</v>
      </c>
      <c r="J715" s="53">
        <v>98.732551041666667</v>
      </c>
      <c r="K715" s="53">
        <v>0</v>
      </c>
      <c r="L715" s="53">
        <v>0</v>
      </c>
      <c r="M715" s="53">
        <v>4739162.45</v>
      </c>
      <c r="N715" s="53">
        <v>0</v>
      </c>
      <c r="O715" s="53">
        <v>4739162.45</v>
      </c>
      <c r="P715" s="53">
        <v>0</v>
      </c>
      <c r="Q715" s="53">
        <v>-13920</v>
      </c>
      <c r="R715" s="53">
        <v>0</v>
      </c>
      <c r="S715" s="3" t="s">
        <v>1231</v>
      </c>
      <c r="T715" s="3" t="s">
        <v>51</v>
      </c>
      <c r="U715" s="3" t="s">
        <v>52</v>
      </c>
      <c r="V715" s="3" t="s">
        <v>51</v>
      </c>
      <c r="W715" s="3" t="s">
        <v>33</v>
      </c>
      <c r="X715" s="3" t="s">
        <v>53</v>
      </c>
      <c r="Y715" s="3" t="s">
        <v>35</v>
      </c>
      <c r="Z715" s="54">
        <v>45199</v>
      </c>
      <c r="AA715" s="54">
        <v>45565</v>
      </c>
      <c r="AB715" s="3" t="s">
        <v>36</v>
      </c>
      <c r="AC715" s="53">
        <v>4800000</v>
      </c>
      <c r="AD715" s="3" t="s">
        <v>52</v>
      </c>
      <c r="AE715" s="3" t="s">
        <v>37</v>
      </c>
    </row>
    <row r="716" spans="1:31" x14ac:dyDescent="0.3">
      <c r="A716" s="3" t="s">
        <v>1510</v>
      </c>
      <c r="B716" s="3" t="s">
        <v>1511</v>
      </c>
      <c r="C716" s="3" t="s">
        <v>1858</v>
      </c>
      <c r="D716" s="53">
        <v>1200000</v>
      </c>
      <c r="E716" s="53">
        <v>1200000</v>
      </c>
      <c r="F716" s="53">
        <v>0</v>
      </c>
      <c r="G716" s="53">
        <v>0</v>
      </c>
      <c r="H716" s="53">
        <v>0</v>
      </c>
      <c r="I716" s="53">
        <v>867577.1</v>
      </c>
      <c r="J716" s="53">
        <v>72.298091666666664</v>
      </c>
      <c r="K716" s="53">
        <v>0</v>
      </c>
      <c r="L716" s="53">
        <v>0</v>
      </c>
      <c r="M716" s="53">
        <v>867577.1</v>
      </c>
      <c r="N716" s="53">
        <v>0</v>
      </c>
      <c r="O716" s="53">
        <v>867577.1</v>
      </c>
      <c r="P716" s="53">
        <v>0</v>
      </c>
      <c r="Q716" s="53">
        <v>0</v>
      </c>
      <c r="R716" s="53">
        <v>0</v>
      </c>
      <c r="S716" s="3" t="s">
        <v>1231</v>
      </c>
      <c r="T716" s="3" t="s">
        <v>51</v>
      </c>
      <c r="U716" s="3" t="s">
        <v>52</v>
      </c>
      <c r="V716" s="3" t="s">
        <v>51</v>
      </c>
      <c r="W716" s="3" t="s">
        <v>33</v>
      </c>
      <c r="X716" s="3" t="s">
        <v>53</v>
      </c>
      <c r="Y716" s="3" t="s">
        <v>35</v>
      </c>
      <c r="Z716" s="54">
        <v>45199</v>
      </c>
      <c r="AA716" s="54">
        <v>45565</v>
      </c>
      <c r="AB716" s="3" t="s">
        <v>36</v>
      </c>
      <c r="AC716" s="53">
        <v>1200000</v>
      </c>
      <c r="AD716" s="3" t="s">
        <v>52</v>
      </c>
      <c r="AE716" s="3" t="s">
        <v>37</v>
      </c>
    </row>
    <row r="717" spans="1:31" x14ac:dyDescent="0.3">
      <c r="A717" s="3" t="s">
        <v>1556</v>
      </c>
      <c r="B717" s="3" t="s">
        <v>1557</v>
      </c>
      <c r="C717" s="3" t="s">
        <v>1854</v>
      </c>
      <c r="D717" s="53">
        <v>4000000</v>
      </c>
      <c r="E717" s="53">
        <v>4000000</v>
      </c>
      <c r="F717" s="53">
        <v>0</v>
      </c>
      <c r="G717" s="53">
        <v>0</v>
      </c>
      <c r="H717" s="53">
        <v>0</v>
      </c>
      <c r="I717" s="53">
        <v>3993436.9</v>
      </c>
      <c r="J717" s="53">
        <v>99.835922499999995</v>
      </c>
      <c r="K717" s="53">
        <v>0</v>
      </c>
      <c r="L717" s="53">
        <v>0</v>
      </c>
      <c r="M717" s="53">
        <v>3993436.9</v>
      </c>
      <c r="N717" s="53">
        <v>0</v>
      </c>
      <c r="O717" s="53">
        <v>3993436.9</v>
      </c>
      <c r="P717" s="53">
        <v>0</v>
      </c>
      <c r="Q717" s="53">
        <v>0</v>
      </c>
      <c r="R717" s="53">
        <v>0</v>
      </c>
      <c r="S717" s="3" t="s">
        <v>72</v>
      </c>
      <c r="T717" s="3" t="s">
        <v>41</v>
      </c>
      <c r="U717" s="3" t="s">
        <v>42</v>
      </c>
      <c r="V717" s="3" t="s">
        <v>41</v>
      </c>
      <c r="W717" s="3" t="s">
        <v>33</v>
      </c>
      <c r="X717" s="3" t="s">
        <v>43</v>
      </c>
      <c r="Y717" s="3" t="s">
        <v>35</v>
      </c>
      <c r="Z717" s="54">
        <v>45187</v>
      </c>
      <c r="AA717" s="54">
        <v>45626</v>
      </c>
      <c r="AB717" s="3" t="s">
        <v>36</v>
      </c>
      <c r="AC717" s="53">
        <v>4000000</v>
      </c>
      <c r="AD717" s="3" t="s">
        <v>42</v>
      </c>
      <c r="AE717" s="3" t="s">
        <v>37</v>
      </c>
    </row>
    <row r="718" spans="1:31" x14ac:dyDescent="0.3">
      <c r="A718" s="3" t="s">
        <v>1558</v>
      </c>
      <c r="B718" s="3" t="s">
        <v>1559</v>
      </c>
      <c r="C718" s="3" t="s">
        <v>1855</v>
      </c>
      <c r="D718" s="53">
        <v>7500000</v>
      </c>
      <c r="E718" s="53">
        <v>7500000</v>
      </c>
      <c r="F718" s="53">
        <v>0</v>
      </c>
      <c r="G718" s="53">
        <v>0</v>
      </c>
      <c r="H718" s="53">
        <v>0</v>
      </c>
      <c r="I718" s="53">
        <v>3403761.66</v>
      </c>
      <c r="J718" s="53">
        <v>45.383488800000002</v>
      </c>
      <c r="K718" s="53">
        <v>0</v>
      </c>
      <c r="L718" s="53">
        <v>0</v>
      </c>
      <c r="M718" s="53">
        <v>3403761.66</v>
      </c>
      <c r="N718" s="53">
        <v>0</v>
      </c>
      <c r="O718" s="53">
        <v>3403761.66</v>
      </c>
      <c r="P718" s="53">
        <v>0</v>
      </c>
      <c r="Q718" s="53">
        <v>0</v>
      </c>
      <c r="R718" s="53">
        <v>0</v>
      </c>
      <c r="S718" s="3" t="s">
        <v>2949</v>
      </c>
      <c r="T718" s="3" t="s">
        <v>57</v>
      </c>
      <c r="U718" s="3" t="s">
        <v>58</v>
      </c>
      <c r="V718" s="3" t="s">
        <v>57</v>
      </c>
      <c r="W718" s="3" t="s">
        <v>33</v>
      </c>
      <c r="X718" s="3" t="s">
        <v>59</v>
      </c>
      <c r="Y718" s="3" t="s">
        <v>317</v>
      </c>
      <c r="Z718" s="54">
        <v>45196</v>
      </c>
      <c r="AA718" s="54">
        <v>45930</v>
      </c>
      <c r="AB718" s="3" t="s">
        <v>36</v>
      </c>
      <c r="AC718" s="53">
        <v>7500000</v>
      </c>
      <c r="AD718" s="3" t="s">
        <v>58</v>
      </c>
      <c r="AE718" s="3" t="s">
        <v>37</v>
      </c>
    </row>
    <row r="719" spans="1:31" x14ac:dyDescent="0.3">
      <c r="A719" s="3" t="s">
        <v>1520</v>
      </c>
      <c r="B719" s="3" t="s">
        <v>1521</v>
      </c>
      <c r="C719" s="3" t="s">
        <v>1859</v>
      </c>
      <c r="D719" s="53">
        <v>662000</v>
      </c>
      <c r="E719" s="53">
        <v>662000</v>
      </c>
      <c r="F719" s="53">
        <v>0</v>
      </c>
      <c r="G719" s="53">
        <v>0</v>
      </c>
      <c r="H719" s="53">
        <v>0</v>
      </c>
      <c r="I719" s="53">
        <v>642164.03</v>
      </c>
      <c r="J719" s="53">
        <v>97.003629909365557</v>
      </c>
      <c r="K719" s="53">
        <v>0</v>
      </c>
      <c r="L719" s="53">
        <v>0</v>
      </c>
      <c r="M719" s="53">
        <v>642164.03</v>
      </c>
      <c r="N719" s="53">
        <v>0</v>
      </c>
      <c r="O719" s="53">
        <v>642164.03</v>
      </c>
      <c r="P719" s="53">
        <v>0</v>
      </c>
      <c r="Q719" s="53">
        <v>0</v>
      </c>
      <c r="R719" s="53">
        <v>0</v>
      </c>
      <c r="S719" s="3" t="s">
        <v>231</v>
      </c>
      <c r="T719" s="3" t="s">
        <v>162</v>
      </c>
      <c r="U719" s="3" t="s">
        <v>163</v>
      </c>
      <c r="V719" s="3" t="s">
        <v>162</v>
      </c>
      <c r="W719" s="3" t="s">
        <v>33</v>
      </c>
      <c r="X719" s="3" t="s">
        <v>164</v>
      </c>
      <c r="Y719" s="3" t="s">
        <v>83</v>
      </c>
      <c r="Z719" s="54">
        <v>45017</v>
      </c>
      <c r="AA719" s="54">
        <v>45382</v>
      </c>
      <c r="AB719" s="3" t="s">
        <v>36</v>
      </c>
      <c r="AC719" s="53">
        <v>662000</v>
      </c>
      <c r="AD719" s="3" t="s">
        <v>163</v>
      </c>
      <c r="AE719" s="3" t="s">
        <v>37</v>
      </c>
    </row>
    <row r="720" spans="1:31" x14ac:dyDescent="0.3">
      <c r="A720" s="3" t="s">
        <v>1514</v>
      </c>
      <c r="B720" s="3" t="s">
        <v>1515</v>
      </c>
      <c r="C720" s="3" t="s">
        <v>1854</v>
      </c>
      <c r="D720" s="53">
        <v>700000</v>
      </c>
      <c r="E720" s="53">
        <v>700000</v>
      </c>
      <c r="F720" s="53">
        <v>0</v>
      </c>
      <c r="G720" s="53">
        <v>0</v>
      </c>
      <c r="H720" s="53">
        <v>0</v>
      </c>
      <c r="I720" s="53">
        <v>656045.53</v>
      </c>
      <c r="J720" s="53">
        <v>93.720790000000008</v>
      </c>
      <c r="K720" s="53">
        <v>0</v>
      </c>
      <c r="L720" s="53">
        <v>0</v>
      </c>
      <c r="M720" s="53">
        <v>656045.53</v>
      </c>
      <c r="N720" s="53">
        <v>0</v>
      </c>
      <c r="O720" s="53">
        <v>656045.53</v>
      </c>
      <c r="P720" s="53">
        <v>0</v>
      </c>
      <c r="Q720" s="53">
        <v>0</v>
      </c>
      <c r="R720" s="53">
        <v>0</v>
      </c>
      <c r="S720" s="3" t="s">
        <v>72</v>
      </c>
      <c r="T720" s="3" t="s">
        <v>41</v>
      </c>
      <c r="U720" s="3" t="s">
        <v>42</v>
      </c>
      <c r="V720" s="3" t="s">
        <v>41</v>
      </c>
      <c r="W720" s="3" t="s">
        <v>33</v>
      </c>
      <c r="X720" s="3" t="s">
        <v>43</v>
      </c>
      <c r="Y720" s="3" t="s">
        <v>35</v>
      </c>
      <c r="Z720" s="54">
        <v>45190</v>
      </c>
      <c r="AA720" s="54">
        <v>45565</v>
      </c>
      <c r="AB720" s="3" t="s">
        <v>36</v>
      </c>
      <c r="AC720" s="53">
        <v>700000</v>
      </c>
      <c r="AD720" s="3" t="s">
        <v>42</v>
      </c>
      <c r="AE720" s="3" t="s">
        <v>37</v>
      </c>
    </row>
    <row r="721" spans="1:31" x14ac:dyDescent="0.3">
      <c r="A721" s="3" t="s">
        <v>1522</v>
      </c>
      <c r="B721" s="3" t="s">
        <v>1523</v>
      </c>
      <c r="C721" s="3" t="s">
        <v>1855</v>
      </c>
      <c r="D721" s="53">
        <v>200000</v>
      </c>
      <c r="E721" s="53">
        <v>200000</v>
      </c>
      <c r="F721" s="53">
        <v>0</v>
      </c>
      <c r="G721" s="53">
        <v>0</v>
      </c>
      <c r="H721" s="53">
        <v>0</v>
      </c>
      <c r="I721" s="53">
        <v>182400</v>
      </c>
      <c r="J721" s="53">
        <v>91.2</v>
      </c>
      <c r="K721" s="53">
        <v>0</v>
      </c>
      <c r="L721" s="53">
        <v>0</v>
      </c>
      <c r="M721" s="53">
        <v>182400</v>
      </c>
      <c r="N721" s="53">
        <v>0</v>
      </c>
      <c r="O721" s="53">
        <v>182400</v>
      </c>
      <c r="P721" s="53">
        <v>0</v>
      </c>
      <c r="Q721" s="53">
        <v>0</v>
      </c>
      <c r="R721" s="53">
        <v>0</v>
      </c>
      <c r="S721" s="3" t="s">
        <v>2949</v>
      </c>
      <c r="T721" s="3" t="s">
        <v>57</v>
      </c>
      <c r="U721" s="3" t="s">
        <v>58</v>
      </c>
      <c r="V721" s="3" t="s">
        <v>57</v>
      </c>
      <c r="W721" s="3" t="s">
        <v>33</v>
      </c>
      <c r="X721" s="3" t="s">
        <v>59</v>
      </c>
      <c r="Y721" s="3" t="s">
        <v>35</v>
      </c>
      <c r="Z721" s="54">
        <v>45190</v>
      </c>
      <c r="AA721" s="54">
        <v>45657</v>
      </c>
      <c r="AB721" s="3" t="s">
        <v>36</v>
      </c>
      <c r="AC721" s="53">
        <v>200000</v>
      </c>
      <c r="AD721" s="3" t="s">
        <v>58</v>
      </c>
      <c r="AE721" s="3" t="s">
        <v>37</v>
      </c>
    </row>
    <row r="722" spans="1:31" x14ac:dyDescent="0.3">
      <c r="A722" s="3" t="s">
        <v>1524</v>
      </c>
      <c r="B722" s="3" t="s">
        <v>1525</v>
      </c>
      <c r="C722" s="3" t="s">
        <v>1855</v>
      </c>
      <c r="D722" s="53">
        <v>200000</v>
      </c>
      <c r="E722" s="53">
        <v>200000</v>
      </c>
      <c r="F722" s="53">
        <v>0</v>
      </c>
      <c r="G722" s="53">
        <v>0</v>
      </c>
      <c r="H722" s="53">
        <v>0</v>
      </c>
      <c r="I722" s="53">
        <v>182400</v>
      </c>
      <c r="J722" s="53">
        <v>91.2</v>
      </c>
      <c r="K722" s="53">
        <v>0</v>
      </c>
      <c r="L722" s="53">
        <v>0</v>
      </c>
      <c r="M722" s="53">
        <v>182400</v>
      </c>
      <c r="N722" s="53">
        <v>0</v>
      </c>
      <c r="O722" s="53">
        <v>182400</v>
      </c>
      <c r="P722" s="53">
        <v>0</v>
      </c>
      <c r="Q722" s="53">
        <v>0</v>
      </c>
      <c r="R722" s="53">
        <v>0</v>
      </c>
      <c r="S722" s="3" t="s">
        <v>2949</v>
      </c>
      <c r="T722" s="3" t="s">
        <v>57</v>
      </c>
      <c r="U722" s="3" t="s">
        <v>58</v>
      </c>
      <c r="V722" s="3" t="s">
        <v>57</v>
      </c>
      <c r="W722" s="3" t="s">
        <v>33</v>
      </c>
      <c r="X722" s="3" t="s">
        <v>59</v>
      </c>
      <c r="Y722" s="3" t="s">
        <v>35</v>
      </c>
      <c r="Z722" s="54">
        <v>45190</v>
      </c>
      <c r="AA722" s="54">
        <v>45657</v>
      </c>
      <c r="AB722" s="3" t="s">
        <v>36</v>
      </c>
      <c r="AC722" s="53">
        <v>200000</v>
      </c>
      <c r="AD722" s="3" t="s">
        <v>58</v>
      </c>
      <c r="AE722" s="3" t="s">
        <v>37</v>
      </c>
    </row>
    <row r="723" spans="1:31" x14ac:dyDescent="0.3">
      <c r="A723" s="3" t="s">
        <v>1526</v>
      </c>
      <c r="B723" s="3" t="s">
        <v>1527</v>
      </c>
      <c r="C723" s="3" t="s">
        <v>1855</v>
      </c>
      <c r="D723" s="53">
        <v>300000</v>
      </c>
      <c r="E723" s="53">
        <v>300000</v>
      </c>
      <c r="F723" s="53">
        <v>0</v>
      </c>
      <c r="G723" s="53">
        <v>0</v>
      </c>
      <c r="H723" s="53">
        <v>0</v>
      </c>
      <c r="I723" s="53">
        <v>217200</v>
      </c>
      <c r="J723" s="53">
        <v>72.400000000000006</v>
      </c>
      <c r="K723" s="53">
        <v>0</v>
      </c>
      <c r="L723" s="53">
        <v>0</v>
      </c>
      <c r="M723" s="53">
        <v>217200</v>
      </c>
      <c r="N723" s="53">
        <v>0</v>
      </c>
      <c r="O723" s="53">
        <v>217200</v>
      </c>
      <c r="P723" s="53">
        <v>0</v>
      </c>
      <c r="Q723" s="53">
        <v>0</v>
      </c>
      <c r="R723" s="53">
        <v>0</v>
      </c>
      <c r="S723" s="3" t="s">
        <v>2949</v>
      </c>
      <c r="T723" s="3" t="s">
        <v>57</v>
      </c>
      <c r="U723" s="3" t="s">
        <v>58</v>
      </c>
      <c r="V723" s="3" t="s">
        <v>57</v>
      </c>
      <c r="W723" s="3" t="s">
        <v>33</v>
      </c>
      <c r="X723" s="3" t="s">
        <v>59</v>
      </c>
      <c r="Y723" s="3" t="s">
        <v>35</v>
      </c>
      <c r="Z723" s="54">
        <v>45190</v>
      </c>
      <c r="AA723" s="54">
        <v>45657</v>
      </c>
      <c r="AB723" s="3" t="s">
        <v>36</v>
      </c>
      <c r="AC723" s="53">
        <v>300000</v>
      </c>
      <c r="AD723" s="3" t="s">
        <v>58</v>
      </c>
      <c r="AE723" s="3" t="s">
        <v>37</v>
      </c>
    </row>
    <row r="724" spans="1:31" x14ac:dyDescent="0.3">
      <c r="A724" s="3" t="s">
        <v>1528</v>
      </c>
      <c r="B724" s="3" t="s">
        <v>1529</v>
      </c>
      <c r="C724" s="3" t="s">
        <v>1855</v>
      </c>
      <c r="D724" s="53">
        <v>200000</v>
      </c>
      <c r="E724" s="53">
        <v>200000</v>
      </c>
      <c r="F724" s="53">
        <v>0</v>
      </c>
      <c r="G724" s="53">
        <v>0</v>
      </c>
      <c r="H724" s="53">
        <v>0</v>
      </c>
      <c r="I724" s="53">
        <v>182400</v>
      </c>
      <c r="J724" s="53">
        <v>91.2</v>
      </c>
      <c r="K724" s="53">
        <v>0</v>
      </c>
      <c r="L724" s="53">
        <v>0</v>
      </c>
      <c r="M724" s="53">
        <v>182400</v>
      </c>
      <c r="N724" s="53">
        <v>0</v>
      </c>
      <c r="O724" s="53">
        <v>182400</v>
      </c>
      <c r="P724" s="53">
        <v>0</v>
      </c>
      <c r="Q724" s="53">
        <v>0</v>
      </c>
      <c r="R724" s="53">
        <v>0</v>
      </c>
      <c r="S724" s="3" t="s">
        <v>2949</v>
      </c>
      <c r="T724" s="3" t="s">
        <v>57</v>
      </c>
      <c r="U724" s="3" t="s">
        <v>58</v>
      </c>
      <c r="V724" s="3" t="s">
        <v>57</v>
      </c>
      <c r="W724" s="3" t="s">
        <v>33</v>
      </c>
      <c r="X724" s="3" t="s">
        <v>59</v>
      </c>
      <c r="Y724" s="3" t="s">
        <v>35</v>
      </c>
      <c r="Z724" s="54">
        <v>45190</v>
      </c>
      <c r="AA724" s="54">
        <v>45657</v>
      </c>
      <c r="AB724" s="3" t="s">
        <v>36</v>
      </c>
      <c r="AC724" s="53">
        <v>200000</v>
      </c>
      <c r="AD724" s="3" t="s">
        <v>58</v>
      </c>
      <c r="AE724" s="3" t="s">
        <v>37</v>
      </c>
    </row>
    <row r="725" spans="1:31" x14ac:dyDescent="0.3">
      <c r="A725" s="3" t="s">
        <v>1530</v>
      </c>
      <c r="B725" s="3" t="s">
        <v>1531</v>
      </c>
      <c r="C725" s="3" t="s">
        <v>1855</v>
      </c>
      <c r="D725" s="53">
        <v>400000</v>
      </c>
      <c r="E725" s="53">
        <v>400000</v>
      </c>
      <c r="F725" s="53">
        <v>0</v>
      </c>
      <c r="G725" s="53">
        <v>0</v>
      </c>
      <c r="H725" s="53">
        <v>0</v>
      </c>
      <c r="I725" s="53">
        <v>244800</v>
      </c>
      <c r="J725" s="53">
        <v>61.2</v>
      </c>
      <c r="K725" s="53">
        <v>0</v>
      </c>
      <c r="L725" s="53">
        <v>0</v>
      </c>
      <c r="M725" s="53">
        <v>244800</v>
      </c>
      <c r="N725" s="53">
        <v>0</v>
      </c>
      <c r="O725" s="53">
        <v>244800</v>
      </c>
      <c r="P725" s="53">
        <v>0</v>
      </c>
      <c r="Q725" s="53">
        <v>0</v>
      </c>
      <c r="R725" s="53">
        <v>0</v>
      </c>
      <c r="S725" s="3" t="s">
        <v>2949</v>
      </c>
      <c r="T725" s="3" t="s">
        <v>57</v>
      </c>
      <c r="U725" s="3" t="s">
        <v>58</v>
      </c>
      <c r="V725" s="3" t="s">
        <v>57</v>
      </c>
      <c r="W725" s="3" t="s">
        <v>33</v>
      </c>
      <c r="X725" s="3" t="s">
        <v>59</v>
      </c>
      <c r="Y725" s="3" t="s">
        <v>35</v>
      </c>
      <c r="Z725" s="54">
        <v>45190</v>
      </c>
      <c r="AA725" s="54">
        <v>45657</v>
      </c>
      <c r="AB725" s="3" t="s">
        <v>36</v>
      </c>
      <c r="AC725" s="53">
        <v>400000</v>
      </c>
      <c r="AD725" s="3" t="s">
        <v>58</v>
      </c>
      <c r="AE725" s="3" t="s">
        <v>37</v>
      </c>
    </row>
    <row r="726" spans="1:31" x14ac:dyDescent="0.3">
      <c r="A726" s="3" t="s">
        <v>1532</v>
      </c>
      <c r="B726" s="3" t="s">
        <v>1533</v>
      </c>
      <c r="C726" s="3" t="s">
        <v>1855</v>
      </c>
      <c r="D726" s="53">
        <v>200000</v>
      </c>
      <c r="E726" s="53">
        <v>200000</v>
      </c>
      <c r="F726" s="53">
        <v>0</v>
      </c>
      <c r="G726" s="53">
        <v>0</v>
      </c>
      <c r="H726" s="53">
        <v>0</v>
      </c>
      <c r="I726" s="53">
        <v>182400</v>
      </c>
      <c r="J726" s="53">
        <v>91.2</v>
      </c>
      <c r="K726" s="53">
        <v>0</v>
      </c>
      <c r="L726" s="53">
        <v>0</v>
      </c>
      <c r="M726" s="53">
        <v>182400</v>
      </c>
      <c r="N726" s="53">
        <v>0</v>
      </c>
      <c r="O726" s="53">
        <v>182400</v>
      </c>
      <c r="P726" s="53">
        <v>0</v>
      </c>
      <c r="Q726" s="53">
        <v>0</v>
      </c>
      <c r="R726" s="53">
        <v>0</v>
      </c>
      <c r="S726" s="3" t="s">
        <v>2949</v>
      </c>
      <c r="T726" s="3" t="s">
        <v>57</v>
      </c>
      <c r="U726" s="3" t="s">
        <v>58</v>
      </c>
      <c r="V726" s="3" t="s">
        <v>57</v>
      </c>
      <c r="W726" s="3" t="s">
        <v>33</v>
      </c>
      <c r="X726" s="3" t="s">
        <v>59</v>
      </c>
      <c r="Y726" s="3" t="s">
        <v>35</v>
      </c>
      <c r="Z726" s="54">
        <v>45190</v>
      </c>
      <c r="AA726" s="54">
        <v>45657</v>
      </c>
      <c r="AB726" s="3" t="s">
        <v>36</v>
      </c>
      <c r="AC726" s="53">
        <v>200000</v>
      </c>
      <c r="AD726" s="3" t="s">
        <v>58</v>
      </c>
      <c r="AE726" s="3" t="s">
        <v>37</v>
      </c>
    </row>
    <row r="727" spans="1:31" x14ac:dyDescent="0.3">
      <c r="A727" s="3" t="s">
        <v>1534</v>
      </c>
      <c r="B727" s="3" t="s">
        <v>1535</v>
      </c>
      <c r="C727" s="3" t="s">
        <v>1855</v>
      </c>
      <c r="D727" s="53">
        <v>400000</v>
      </c>
      <c r="E727" s="53">
        <v>400000</v>
      </c>
      <c r="F727" s="53">
        <v>0</v>
      </c>
      <c r="G727" s="53">
        <v>0</v>
      </c>
      <c r="H727" s="53">
        <v>0</v>
      </c>
      <c r="I727" s="53">
        <v>244800</v>
      </c>
      <c r="J727" s="53">
        <v>61.2</v>
      </c>
      <c r="K727" s="53">
        <v>0</v>
      </c>
      <c r="L727" s="53">
        <v>0</v>
      </c>
      <c r="M727" s="53">
        <v>244800</v>
      </c>
      <c r="N727" s="53">
        <v>0</v>
      </c>
      <c r="O727" s="53">
        <v>244800</v>
      </c>
      <c r="P727" s="53">
        <v>0</v>
      </c>
      <c r="Q727" s="53">
        <v>0</v>
      </c>
      <c r="R727" s="53">
        <v>0</v>
      </c>
      <c r="S727" s="3" t="s">
        <v>2949</v>
      </c>
      <c r="T727" s="3" t="s">
        <v>57</v>
      </c>
      <c r="U727" s="3" t="s">
        <v>58</v>
      </c>
      <c r="V727" s="3" t="s">
        <v>57</v>
      </c>
      <c r="W727" s="3" t="s">
        <v>33</v>
      </c>
      <c r="X727" s="3" t="s">
        <v>59</v>
      </c>
      <c r="Y727" s="3" t="s">
        <v>35</v>
      </c>
      <c r="Z727" s="54">
        <v>45190</v>
      </c>
      <c r="AA727" s="54">
        <v>45657</v>
      </c>
      <c r="AB727" s="3" t="s">
        <v>36</v>
      </c>
      <c r="AC727" s="53">
        <v>400000</v>
      </c>
      <c r="AD727" s="3" t="s">
        <v>58</v>
      </c>
      <c r="AE727" s="3" t="s">
        <v>37</v>
      </c>
    </row>
    <row r="728" spans="1:31" x14ac:dyDescent="0.3">
      <c r="A728" s="3" t="s">
        <v>1536</v>
      </c>
      <c r="B728" s="3" t="s">
        <v>1537</v>
      </c>
      <c r="C728" s="3" t="s">
        <v>1855</v>
      </c>
      <c r="D728" s="53">
        <v>200000</v>
      </c>
      <c r="E728" s="53">
        <v>200000</v>
      </c>
      <c r="F728" s="53">
        <v>0</v>
      </c>
      <c r="G728" s="53">
        <v>0</v>
      </c>
      <c r="H728" s="53">
        <v>0</v>
      </c>
      <c r="I728" s="53">
        <v>182400</v>
      </c>
      <c r="J728" s="53">
        <v>91.2</v>
      </c>
      <c r="K728" s="53">
        <v>0</v>
      </c>
      <c r="L728" s="53">
        <v>0</v>
      </c>
      <c r="M728" s="53">
        <v>182400</v>
      </c>
      <c r="N728" s="53">
        <v>0</v>
      </c>
      <c r="O728" s="53">
        <v>182400</v>
      </c>
      <c r="P728" s="53">
        <v>0</v>
      </c>
      <c r="Q728" s="53">
        <v>0</v>
      </c>
      <c r="R728" s="53">
        <v>0</v>
      </c>
      <c r="S728" s="3" t="s">
        <v>2949</v>
      </c>
      <c r="T728" s="3" t="s">
        <v>57</v>
      </c>
      <c r="U728" s="3" t="s">
        <v>58</v>
      </c>
      <c r="V728" s="3" t="s">
        <v>57</v>
      </c>
      <c r="W728" s="3" t="s">
        <v>33</v>
      </c>
      <c r="X728" s="3" t="s">
        <v>59</v>
      </c>
      <c r="Y728" s="3" t="s">
        <v>35</v>
      </c>
      <c r="Z728" s="54">
        <v>45190</v>
      </c>
      <c r="AA728" s="54">
        <v>45657</v>
      </c>
      <c r="AB728" s="3" t="s">
        <v>36</v>
      </c>
      <c r="AC728" s="53">
        <v>200000</v>
      </c>
      <c r="AD728" s="3" t="s">
        <v>58</v>
      </c>
      <c r="AE728" s="3" t="s">
        <v>37</v>
      </c>
    </row>
    <row r="729" spans="1:31" x14ac:dyDescent="0.3">
      <c r="A729" s="3" t="s">
        <v>1538</v>
      </c>
      <c r="B729" s="3" t="s">
        <v>1539</v>
      </c>
      <c r="C729" s="3" t="s">
        <v>1855</v>
      </c>
      <c r="D729" s="53">
        <v>200000</v>
      </c>
      <c r="E729" s="53">
        <v>200000</v>
      </c>
      <c r="F729" s="53">
        <v>0</v>
      </c>
      <c r="G729" s="53">
        <v>0</v>
      </c>
      <c r="H729" s="53">
        <v>0</v>
      </c>
      <c r="I729" s="53">
        <v>182400</v>
      </c>
      <c r="J729" s="53">
        <v>91.2</v>
      </c>
      <c r="K729" s="53">
        <v>0</v>
      </c>
      <c r="L729" s="53">
        <v>0</v>
      </c>
      <c r="M729" s="53">
        <v>182400</v>
      </c>
      <c r="N729" s="53">
        <v>0</v>
      </c>
      <c r="O729" s="53">
        <v>182400</v>
      </c>
      <c r="P729" s="53">
        <v>0</v>
      </c>
      <c r="Q729" s="53">
        <v>0</v>
      </c>
      <c r="R729" s="53">
        <v>0</v>
      </c>
      <c r="S729" s="3" t="s">
        <v>2949</v>
      </c>
      <c r="T729" s="3" t="s">
        <v>57</v>
      </c>
      <c r="U729" s="3" t="s">
        <v>58</v>
      </c>
      <c r="V729" s="3" t="s">
        <v>57</v>
      </c>
      <c r="W729" s="3" t="s">
        <v>33</v>
      </c>
      <c r="X729" s="3" t="s">
        <v>59</v>
      </c>
      <c r="Y729" s="3" t="s">
        <v>35</v>
      </c>
      <c r="Z729" s="54">
        <v>45190</v>
      </c>
      <c r="AA729" s="54">
        <v>45657</v>
      </c>
      <c r="AB729" s="3" t="s">
        <v>36</v>
      </c>
      <c r="AC729" s="53">
        <v>200000</v>
      </c>
      <c r="AD729" s="3" t="s">
        <v>58</v>
      </c>
      <c r="AE729" s="3" t="s">
        <v>37</v>
      </c>
    </row>
    <row r="730" spans="1:31" x14ac:dyDescent="0.3">
      <c r="A730" s="3" t="s">
        <v>1540</v>
      </c>
      <c r="B730" s="3" t="s">
        <v>1541</v>
      </c>
      <c r="C730" s="3" t="s">
        <v>1855</v>
      </c>
      <c r="D730" s="53">
        <v>200000</v>
      </c>
      <c r="E730" s="53">
        <v>200000</v>
      </c>
      <c r="F730" s="53">
        <v>0</v>
      </c>
      <c r="G730" s="53">
        <v>0</v>
      </c>
      <c r="H730" s="53">
        <v>0</v>
      </c>
      <c r="I730" s="53">
        <v>182400</v>
      </c>
      <c r="J730" s="53">
        <v>91.2</v>
      </c>
      <c r="K730" s="53">
        <v>0</v>
      </c>
      <c r="L730" s="53">
        <v>0</v>
      </c>
      <c r="M730" s="53">
        <v>182400</v>
      </c>
      <c r="N730" s="53">
        <v>0</v>
      </c>
      <c r="O730" s="53">
        <v>182400</v>
      </c>
      <c r="P730" s="53">
        <v>0</v>
      </c>
      <c r="Q730" s="53">
        <v>0</v>
      </c>
      <c r="R730" s="53">
        <v>0</v>
      </c>
      <c r="S730" s="3" t="s">
        <v>2949</v>
      </c>
      <c r="T730" s="3" t="s">
        <v>57</v>
      </c>
      <c r="U730" s="3" t="s">
        <v>58</v>
      </c>
      <c r="V730" s="3" t="s">
        <v>57</v>
      </c>
      <c r="W730" s="3" t="s">
        <v>33</v>
      </c>
      <c r="X730" s="3" t="s">
        <v>59</v>
      </c>
      <c r="Y730" s="3" t="s">
        <v>35</v>
      </c>
      <c r="Z730" s="54">
        <v>45190</v>
      </c>
      <c r="AA730" s="54">
        <v>45657</v>
      </c>
      <c r="AB730" s="3" t="s">
        <v>36</v>
      </c>
      <c r="AC730" s="53">
        <v>200000</v>
      </c>
      <c r="AD730" s="3" t="s">
        <v>58</v>
      </c>
      <c r="AE730" s="3" t="s">
        <v>37</v>
      </c>
    </row>
    <row r="731" spans="1:31" x14ac:dyDescent="0.3">
      <c r="A731" s="3" t="s">
        <v>1542</v>
      </c>
      <c r="B731" s="3" t="s">
        <v>1543</v>
      </c>
      <c r="C731" s="3" t="s">
        <v>1855</v>
      </c>
      <c r="D731" s="53">
        <v>200000</v>
      </c>
      <c r="E731" s="53">
        <v>200000</v>
      </c>
      <c r="F731" s="53">
        <v>0</v>
      </c>
      <c r="G731" s="53">
        <v>0</v>
      </c>
      <c r="H731" s="53">
        <v>0</v>
      </c>
      <c r="I731" s="53">
        <v>182400</v>
      </c>
      <c r="J731" s="53">
        <v>91.2</v>
      </c>
      <c r="K731" s="53">
        <v>0</v>
      </c>
      <c r="L731" s="53">
        <v>0</v>
      </c>
      <c r="M731" s="53">
        <v>182400</v>
      </c>
      <c r="N731" s="53">
        <v>0</v>
      </c>
      <c r="O731" s="53">
        <v>182400</v>
      </c>
      <c r="P731" s="53">
        <v>0</v>
      </c>
      <c r="Q731" s="53">
        <v>0</v>
      </c>
      <c r="R731" s="53">
        <v>0</v>
      </c>
      <c r="S731" s="3" t="s">
        <v>2949</v>
      </c>
      <c r="T731" s="3" t="s">
        <v>57</v>
      </c>
      <c r="U731" s="3" t="s">
        <v>58</v>
      </c>
      <c r="V731" s="3" t="s">
        <v>57</v>
      </c>
      <c r="W731" s="3" t="s">
        <v>33</v>
      </c>
      <c r="X731" s="3" t="s">
        <v>59</v>
      </c>
      <c r="Y731" s="3" t="s">
        <v>35</v>
      </c>
      <c r="Z731" s="54">
        <v>45190</v>
      </c>
      <c r="AA731" s="54">
        <v>45657</v>
      </c>
      <c r="AB731" s="3" t="s">
        <v>36</v>
      </c>
      <c r="AC731" s="53">
        <v>200000</v>
      </c>
      <c r="AD731" s="3" t="s">
        <v>58</v>
      </c>
      <c r="AE731" s="3" t="s">
        <v>37</v>
      </c>
    </row>
    <row r="732" spans="1:31" x14ac:dyDescent="0.3">
      <c r="A732" s="3" t="s">
        <v>1544</v>
      </c>
      <c r="B732" s="3" t="s">
        <v>1545</v>
      </c>
      <c r="C732" s="3" t="s">
        <v>1855</v>
      </c>
      <c r="D732" s="53">
        <v>400000</v>
      </c>
      <c r="E732" s="53">
        <v>400000</v>
      </c>
      <c r="F732" s="53">
        <v>0</v>
      </c>
      <c r="G732" s="53">
        <v>0</v>
      </c>
      <c r="H732" s="53">
        <v>0</v>
      </c>
      <c r="I732" s="53">
        <v>244800</v>
      </c>
      <c r="J732" s="53">
        <v>61.2</v>
      </c>
      <c r="K732" s="53">
        <v>0</v>
      </c>
      <c r="L732" s="53">
        <v>0</v>
      </c>
      <c r="M732" s="53">
        <v>244800</v>
      </c>
      <c r="N732" s="53">
        <v>0</v>
      </c>
      <c r="O732" s="53">
        <v>244800</v>
      </c>
      <c r="P732" s="53">
        <v>0</v>
      </c>
      <c r="Q732" s="53">
        <v>0</v>
      </c>
      <c r="R732" s="53">
        <v>0</v>
      </c>
      <c r="S732" s="3" t="s">
        <v>2949</v>
      </c>
      <c r="T732" s="3" t="s">
        <v>57</v>
      </c>
      <c r="U732" s="3" t="s">
        <v>58</v>
      </c>
      <c r="V732" s="3" t="s">
        <v>57</v>
      </c>
      <c r="W732" s="3" t="s">
        <v>33</v>
      </c>
      <c r="X732" s="3" t="s">
        <v>59</v>
      </c>
      <c r="Y732" s="3" t="s">
        <v>35</v>
      </c>
      <c r="Z732" s="54">
        <v>45190</v>
      </c>
      <c r="AA732" s="54">
        <v>45657</v>
      </c>
      <c r="AB732" s="3" t="s">
        <v>36</v>
      </c>
      <c r="AC732" s="53">
        <v>400000</v>
      </c>
      <c r="AD732" s="3" t="s">
        <v>58</v>
      </c>
      <c r="AE732" s="3" t="s">
        <v>37</v>
      </c>
    </row>
    <row r="733" spans="1:31" x14ac:dyDescent="0.3">
      <c r="A733" s="3" t="s">
        <v>1546</v>
      </c>
      <c r="B733" s="3" t="s">
        <v>1547</v>
      </c>
      <c r="C733" s="3" t="s">
        <v>1855</v>
      </c>
      <c r="D733" s="53">
        <v>100000</v>
      </c>
      <c r="E733" s="53">
        <v>100000</v>
      </c>
      <c r="F733" s="53">
        <v>0</v>
      </c>
      <c r="G733" s="53">
        <v>0</v>
      </c>
      <c r="H733" s="53">
        <v>0</v>
      </c>
      <c r="I733" s="53">
        <v>91200</v>
      </c>
      <c r="J733" s="53">
        <v>91.2</v>
      </c>
      <c r="K733" s="53">
        <v>0</v>
      </c>
      <c r="L733" s="53">
        <v>0</v>
      </c>
      <c r="M733" s="53">
        <v>91200</v>
      </c>
      <c r="N733" s="53">
        <v>0</v>
      </c>
      <c r="O733" s="53">
        <v>91200</v>
      </c>
      <c r="P733" s="53">
        <v>0</v>
      </c>
      <c r="Q733" s="53">
        <v>0</v>
      </c>
      <c r="R733" s="53">
        <v>0</v>
      </c>
      <c r="S733" s="3" t="s">
        <v>286</v>
      </c>
      <c r="T733" s="3" t="s">
        <v>57</v>
      </c>
      <c r="U733" s="3" t="s">
        <v>58</v>
      </c>
      <c r="V733" s="3" t="s">
        <v>57</v>
      </c>
      <c r="W733" s="3" t="s">
        <v>33</v>
      </c>
      <c r="X733" s="3" t="s">
        <v>59</v>
      </c>
      <c r="Y733" s="3" t="s">
        <v>35</v>
      </c>
      <c r="Z733" s="54">
        <v>45190</v>
      </c>
      <c r="AA733" s="54">
        <v>45657</v>
      </c>
      <c r="AB733" s="3" t="s">
        <v>36</v>
      </c>
      <c r="AC733" s="53">
        <v>100000</v>
      </c>
      <c r="AD733" s="3" t="s">
        <v>58</v>
      </c>
      <c r="AE733" s="3" t="s">
        <v>37</v>
      </c>
    </row>
    <row r="734" spans="1:31" x14ac:dyDescent="0.3">
      <c r="A734" s="3" t="s">
        <v>1548</v>
      </c>
      <c r="B734" s="3" t="s">
        <v>1549</v>
      </c>
      <c r="C734" s="3" t="s">
        <v>1855</v>
      </c>
      <c r="D734" s="53">
        <v>200000</v>
      </c>
      <c r="E734" s="53">
        <v>200000</v>
      </c>
      <c r="F734" s="53">
        <v>0</v>
      </c>
      <c r="G734" s="53">
        <v>0</v>
      </c>
      <c r="H734" s="53">
        <v>0</v>
      </c>
      <c r="I734" s="53">
        <v>182400</v>
      </c>
      <c r="J734" s="53">
        <v>91.2</v>
      </c>
      <c r="K734" s="53">
        <v>0</v>
      </c>
      <c r="L734" s="53">
        <v>0</v>
      </c>
      <c r="M734" s="53">
        <v>182400</v>
      </c>
      <c r="N734" s="53">
        <v>0</v>
      </c>
      <c r="O734" s="53">
        <v>182400</v>
      </c>
      <c r="P734" s="53">
        <v>0</v>
      </c>
      <c r="Q734" s="53">
        <v>0</v>
      </c>
      <c r="R734" s="53">
        <v>0</v>
      </c>
      <c r="S734" s="3" t="s">
        <v>286</v>
      </c>
      <c r="T734" s="3" t="s">
        <v>57</v>
      </c>
      <c r="U734" s="3" t="s">
        <v>58</v>
      </c>
      <c r="V734" s="3" t="s">
        <v>57</v>
      </c>
      <c r="W734" s="3" t="s">
        <v>33</v>
      </c>
      <c r="X734" s="3" t="s">
        <v>59</v>
      </c>
      <c r="Y734" s="3" t="s">
        <v>35</v>
      </c>
      <c r="Z734" s="54">
        <v>45190</v>
      </c>
      <c r="AA734" s="54">
        <v>45657</v>
      </c>
      <c r="AB734" s="3" t="s">
        <v>36</v>
      </c>
      <c r="AC734" s="53">
        <v>200000</v>
      </c>
      <c r="AD734" s="3" t="s">
        <v>58</v>
      </c>
      <c r="AE734" s="3" t="s">
        <v>37</v>
      </c>
    </row>
    <row r="735" spans="1:31" x14ac:dyDescent="0.3">
      <c r="A735" s="3" t="s">
        <v>1550</v>
      </c>
      <c r="B735" s="3" t="s">
        <v>1551</v>
      </c>
      <c r="C735" s="3" t="s">
        <v>1855</v>
      </c>
      <c r="D735" s="53">
        <v>400000</v>
      </c>
      <c r="E735" s="53">
        <v>400000</v>
      </c>
      <c r="F735" s="53">
        <v>0</v>
      </c>
      <c r="G735" s="53">
        <v>0</v>
      </c>
      <c r="H735" s="53">
        <v>0</v>
      </c>
      <c r="I735" s="53">
        <v>244800</v>
      </c>
      <c r="J735" s="53">
        <v>61.2</v>
      </c>
      <c r="K735" s="53">
        <v>0</v>
      </c>
      <c r="L735" s="53">
        <v>0</v>
      </c>
      <c r="M735" s="53">
        <v>244800</v>
      </c>
      <c r="N735" s="53">
        <v>0</v>
      </c>
      <c r="O735" s="53">
        <v>244800</v>
      </c>
      <c r="P735" s="53">
        <v>0</v>
      </c>
      <c r="Q735" s="53">
        <v>0</v>
      </c>
      <c r="R735" s="53">
        <v>0</v>
      </c>
      <c r="S735" s="3" t="s">
        <v>286</v>
      </c>
      <c r="T735" s="3" t="s">
        <v>57</v>
      </c>
      <c r="U735" s="3" t="s">
        <v>58</v>
      </c>
      <c r="V735" s="3" t="s">
        <v>57</v>
      </c>
      <c r="W735" s="3" t="s">
        <v>33</v>
      </c>
      <c r="X735" s="3" t="s">
        <v>59</v>
      </c>
      <c r="Y735" s="3" t="s">
        <v>35</v>
      </c>
      <c r="Z735" s="54">
        <v>45190</v>
      </c>
      <c r="AA735" s="54">
        <v>45565</v>
      </c>
      <c r="AB735" s="3" t="s">
        <v>36</v>
      </c>
      <c r="AC735" s="53">
        <v>400000</v>
      </c>
      <c r="AD735" s="3" t="s">
        <v>58</v>
      </c>
      <c r="AE735" s="3" t="s">
        <v>37</v>
      </c>
    </row>
    <row r="736" spans="1:31" x14ac:dyDescent="0.3">
      <c r="A736" s="3" t="s">
        <v>1552</v>
      </c>
      <c r="B736" s="3" t="s">
        <v>1553</v>
      </c>
      <c r="C736" s="3" t="s">
        <v>1855</v>
      </c>
      <c r="D736" s="53">
        <v>200000</v>
      </c>
      <c r="E736" s="53">
        <v>200000</v>
      </c>
      <c r="F736" s="53">
        <v>0</v>
      </c>
      <c r="G736" s="53">
        <v>0</v>
      </c>
      <c r="H736" s="53">
        <v>0</v>
      </c>
      <c r="I736" s="53">
        <v>182400</v>
      </c>
      <c r="J736" s="53">
        <v>91.2</v>
      </c>
      <c r="K736" s="53">
        <v>0</v>
      </c>
      <c r="L736" s="53">
        <v>0</v>
      </c>
      <c r="M736" s="53">
        <v>182400</v>
      </c>
      <c r="N736" s="53">
        <v>0</v>
      </c>
      <c r="O736" s="53">
        <v>182400</v>
      </c>
      <c r="P736" s="53">
        <v>0</v>
      </c>
      <c r="Q736" s="53">
        <v>0</v>
      </c>
      <c r="R736" s="53">
        <v>0</v>
      </c>
      <c r="S736" s="3" t="s">
        <v>286</v>
      </c>
      <c r="T736" s="3" t="s">
        <v>57</v>
      </c>
      <c r="U736" s="3" t="s">
        <v>58</v>
      </c>
      <c r="V736" s="3" t="s">
        <v>57</v>
      </c>
      <c r="W736" s="3" t="s">
        <v>33</v>
      </c>
      <c r="X736" s="3" t="s">
        <v>59</v>
      </c>
      <c r="Y736" s="3" t="s">
        <v>35</v>
      </c>
      <c r="Z736" s="54">
        <v>45190</v>
      </c>
      <c r="AA736" s="54">
        <v>45657</v>
      </c>
      <c r="AB736" s="3" t="s">
        <v>36</v>
      </c>
      <c r="AC736" s="53">
        <v>200000</v>
      </c>
      <c r="AD736" s="3" t="s">
        <v>58</v>
      </c>
      <c r="AE736" s="3" t="s">
        <v>37</v>
      </c>
    </row>
    <row r="737" spans="1:31" x14ac:dyDescent="0.3">
      <c r="A737" s="3" t="s">
        <v>1554</v>
      </c>
      <c r="B737" s="3" t="s">
        <v>1555</v>
      </c>
      <c r="C737" s="3" t="s">
        <v>1855</v>
      </c>
      <c r="D737" s="53">
        <v>200000</v>
      </c>
      <c r="E737" s="53">
        <v>200000</v>
      </c>
      <c r="F737" s="53">
        <v>0</v>
      </c>
      <c r="G737" s="53">
        <v>0</v>
      </c>
      <c r="H737" s="53">
        <v>0</v>
      </c>
      <c r="I737" s="53">
        <v>182400</v>
      </c>
      <c r="J737" s="53">
        <v>91.2</v>
      </c>
      <c r="K737" s="53">
        <v>0</v>
      </c>
      <c r="L737" s="53">
        <v>0</v>
      </c>
      <c r="M737" s="53">
        <v>182400</v>
      </c>
      <c r="N737" s="53">
        <v>0</v>
      </c>
      <c r="O737" s="53">
        <v>182400</v>
      </c>
      <c r="P737" s="53">
        <v>0</v>
      </c>
      <c r="Q737" s="53">
        <v>0</v>
      </c>
      <c r="R737" s="53">
        <v>0</v>
      </c>
      <c r="S737" s="3" t="s">
        <v>286</v>
      </c>
      <c r="T737" s="3" t="s">
        <v>57</v>
      </c>
      <c r="U737" s="3" t="s">
        <v>58</v>
      </c>
      <c r="V737" s="3" t="s">
        <v>57</v>
      </c>
      <c r="W737" s="3" t="s">
        <v>33</v>
      </c>
      <c r="X737" s="3" t="s">
        <v>59</v>
      </c>
      <c r="Y737" s="3" t="s">
        <v>35</v>
      </c>
      <c r="Z737" s="54">
        <v>45190</v>
      </c>
      <c r="AA737" s="54">
        <v>45657</v>
      </c>
      <c r="AB737" s="3" t="s">
        <v>36</v>
      </c>
      <c r="AC737" s="53">
        <v>200000</v>
      </c>
      <c r="AD737" s="3" t="s">
        <v>58</v>
      </c>
      <c r="AE737" s="3" t="s">
        <v>37</v>
      </c>
    </row>
    <row r="738" spans="1:31" x14ac:dyDescent="0.3">
      <c r="A738" s="3" t="s">
        <v>1560</v>
      </c>
      <c r="B738" s="3" t="s">
        <v>1561</v>
      </c>
      <c r="C738" s="3" t="s">
        <v>1855</v>
      </c>
      <c r="D738" s="53">
        <v>2227000</v>
      </c>
      <c r="E738" s="53">
        <v>2227000</v>
      </c>
      <c r="F738" s="53">
        <v>0</v>
      </c>
      <c r="G738" s="53">
        <v>0</v>
      </c>
      <c r="H738" s="53">
        <v>0</v>
      </c>
      <c r="I738" s="53">
        <v>2138570.88</v>
      </c>
      <c r="J738" s="53">
        <v>96.029226762460709</v>
      </c>
      <c r="K738" s="53">
        <v>0</v>
      </c>
      <c r="L738" s="53">
        <v>0</v>
      </c>
      <c r="M738" s="53">
        <v>2138570.88</v>
      </c>
      <c r="N738" s="53">
        <v>0</v>
      </c>
      <c r="O738" s="53">
        <v>2138570.88</v>
      </c>
      <c r="P738" s="53">
        <v>0</v>
      </c>
      <c r="Q738" s="53">
        <v>0</v>
      </c>
      <c r="R738" s="53">
        <v>0</v>
      </c>
      <c r="S738" s="3" t="s">
        <v>56</v>
      </c>
      <c r="T738" s="3" t="s">
        <v>57</v>
      </c>
      <c r="U738" s="3" t="s">
        <v>58</v>
      </c>
      <c r="V738" s="3" t="s">
        <v>57</v>
      </c>
      <c r="W738" s="3" t="s">
        <v>33</v>
      </c>
      <c r="X738" s="3" t="s">
        <v>59</v>
      </c>
      <c r="Y738" s="3" t="s">
        <v>35</v>
      </c>
      <c r="Z738" s="54">
        <v>45190</v>
      </c>
      <c r="AA738" s="54">
        <v>45565</v>
      </c>
      <c r="AB738" s="3" t="s">
        <v>36</v>
      </c>
      <c r="AC738" s="53">
        <v>2227000</v>
      </c>
      <c r="AD738" s="3" t="s">
        <v>58</v>
      </c>
      <c r="AE738" s="3" t="s">
        <v>37</v>
      </c>
    </row>
    <row r="739" spans="1:31" x14ac:dyDescent="0.3">
      <c r="A739" s="3" t="s">
        <v>1562</v>
      </c>
      <c r="B739" s="3" t="s">
        <v>1563</v>
      </c>
      <c r="C739" s="3" t="s">
        <v>1855</v>
      </c>
      <c r="D739" s="53">
        <v>800000</v>
      </c>
      <c r="E739" s="53">
        <v>800000</v>
      </c>
      <c r="F739" s="53">
        <v>0</v>
      </c>
      <c r="G739" s="53">
        <v>0</v>
      </c>
      <c r="H739" s="53">
        <v>0</v>
      </c>
      <c r="I739" s="53">
        <v>799278.62</v>
      </c>
      <c r="J739" s="53">
        <v>99.909827500000006</v>
      </c>
      <c r="K739" s="53">
        <v>0</v>
      </c>
      <c r="L739" s="53">
        <v>0</v>
      </c>
      <c r="M739" s="53">
        <v>799278.62</v>
      </c>
      <c r="N739" s="53">
        <v>0</v>
      </c>
      <c r="O739" s="53">
        <v>799278.62</v>
      </c>
      <c r="P739" s="53">
        <v>0</v>
      </c>
      <c r="Q739" s="53">
        <v>0</v>
      </c>
      <c r="R739" s="53">
        <v>0</v>
      </c>
      <c r="S739" s="3" t="s">
        <v>2949</v>
      </c>
      <c r="T739" s="3" t="s">
        <v>57</v>
      </c>
      <c r="U739" s="3" t="s">
        <v>58</v>
      </c>
      <c r="V739" s="3" t="s">
        <v>57</v>
      </c>
      <c r="W739" s="3" t="s">
        <v>33</v>
      </c>
      <c r="X739" s="3" t="s">
        <v>59</v>
      </c>
      <c r="Y739" s="3" t="s">
        <v>35</v>
      </c>
      <c r="Z739" s="54">
        <v>45190</v>
      </c>
      <c r="AA739" s="54">
        <v>45657</v>
      </c>
      <c r="AB739" s="3" t="s">
        <v>36</v>
      </c>
      <c r="AC739" s="53">
        <v>800000</v>
      </c>
      <c r="AD739" s="3" t="s">
        <v>58</v>
      </c>
      <c r="AE739" s="3" t="s">
        <v>37</v>
      </c>
    </row>
    <row r="740" spans="1:31" x14ac:dyDescent="0.3">
      <c r="A740" s="3" t="s">
        <v>1504</v>
      </c>
      <c r="B740" s="3" t="s">
        <v>1505</v>
      </c>
      <c r="C740" s="3" t="s">
        <v>1843</v>
      </c>
      <c r="D740" s="53">
        <v>2700000</v>
      </c>
      <c r="E740" s="53">
        <v>2700000</v>
      </c>
      <c r="F740" s="53">
        <v>0</v>
      </c>
      <c r="G740" s="53">
        <v>0</v>
      </c>
      <c r="H740" s="53">
        <v>0</v>
      </c>
      <c r="I740" s="53">
        <v>1835937.5</v>
      </c>
      <c r="J740" s="53">
        <v>67.99768518518519</v>
      </c>
      <c r="K740" s="53">
        <v>0</v>
      </c>
      <c r="L740" s="53">
        <v>0</v>
      </c>
      <c r="M740" s="53">
        <v>1835937.5</v>
      </c>
      <c r="N740" s="53">
        <v>0</v>
      </c>
      <c r="O740" s="53">
        <v>1835937.5</v>
      </c>
      <c r="P740" s="53">
        <v>0</v>
      </c>
      <c r="Q740" s="53">
        <v>0</v>
      </c>
      <c r="R740" s="53">
        <v>0</v>
      </c>
      <c r="S740" s="3" t="s">
        <v>1506</v>
      </c>
      <c r="T740" s="3" t="s">
        <v>882</v>
      </c>
      <c r="U740" s="3" t="s">
        <v>883</v>
      </c>
      <c r="V740" s="3" t="s">
        <v>882</v>
      </c>
      <c r="W740" s="3" t="s">
        <v>33</v>
      </c>
      <c r="X740" s="3" t="s">
        <v>884</v>
      </c>
      <c r="Y740" s="3" t="s">
        <v>1507</v>
      </c>
      <c r="Z740" s="54">
        <v>45170</v>
      </c>
      <c r="AA740" s="54">
        <v>45657</v>
      </c>
      <c r="AB740" s="3" t="s">
        <v>36</v>
      </c>
      <c r="AC740" s="53">
        <v>2700000</v>
      </c>
      <c r="AD740" s="3" t="s">
        <v>883</v>
      </c>
      <c r="AE740" s="3" t="s">
        <v>37</v>
      </c>
    </row>
    <row r="741" spans="1:31" x14ac:dyDescent="0.3">
      <c r="A741" s="3" t="s">
        <v>1502</v>
      </c>
      <c r="B741" s="3" t="s">
        <v>1503</v>
      </c>
      <c r="C741" s="3" t="s">
        <v>1854</v>
      </c>
      <c r="D741" s="53">
        <v>10700000</v>
      </c>
      <c r="E741" s="53">
        <v>10700000</v>
      </c>
      <c r="F741" s="53">
        <v>0</v>
      </c>
      <c r="G741" s="53">
        <v>0</v>
      </c>
      <c r="H741" s="53">
        <v>0</v>
      </c>
      <c r="I741" s="53">
        <v>10660185.65</v>
      </c>
      <c r="J741" s="53">
        <v>99.627903271028046</v>
      </c>
      <c r="K741" s="53">
        <v>0</v>
      </c>
      <c r="L741" s="53">
        <v>0</v>
      </c>
      <c r="M741" s="53">
        <v>10660185.65</v>
      </c>
      <c r="N741" s="53">
        <v>0</v>
      </c>
      <c r="O741" s="53">
        <v>10660185.65</v>
      </c>
      <c r="P741" s="53">
        <v>0</v>
      </c>
      <c r="Q741" s="53">
        <v>0</v>
      </c>
      <c r="R741" s="53">
        <v>0</v>
      </c>
      <c r="S741" s="3" t="s">
        <v>72</v>
      </c>
      <c r="T741" s="3" t="s">
        <v>41</v>
      </c>
      <c r="U741" s="3" t="s">
        <v>42</v>
      </c>
      <c r="V741" s="3" t="s">
        <v>41</v>
      </c>
      <c r="W741" s="3" t="s">
        <v>33</v>
      </c>
      <c r="X741" s="3" t="s">
        <v>43</v>
      </c>
      <c r="Y741" s="3" t="s">
        <v>265</v>
      </c>
      <c r="Z741" s="54">
        <v>45191</v>
      </c>
      <c r="AA741" s="54">
        <v>45596</v>
      </c>
      <c r="AB741" s="3" t="s">
        <v>36</v>
      </c>
      <c r="AC741" s="53">
        <v>10700000</v>
      </c>
      <c r="AD741" s="3" t="s">
        <v>42</v>
      </c>
      <c r="AE741" s="3" t="s">
        <v>45</v>
      </c>
    </row>
    <row r="742" spans="1:31" x14ac:dyDescent="0.3">
      <c r="A742" s="3" t="s">
        <v>1568</v>
      </c>
      <c r="B742" s="3" t="s">
        <v>1569</v>
      </c>
      <c r="C742" s="3" t="s">
        <v>1860</v>
      </c>
      <c r="D742" s="53">
        <v>3000000</v>
      </c>
      <c r="E742" s="53">
        <v>3000000</v>
      </c>
      <c r="F742" s="53">
        <v>0</v>
      </c>
      <c r="G742" s="53">
        <v>0</v>
      </c>
      <c r="H742" s="53">
        <v>0</v>
      </c>
      <c r="I742" s="53">
        <v>2905545.85</v>
      </c>
      <c r="J742" s="53">
        <v>96.851528333333334</v>
      </c>
      <c r="K742" s="53">
        <v>0</v>
      </c>
      <c r="L742" s="53">
        <v>0</v>
      </c>
      <c r="M742" s="53">
        <v>2905545.85</v>
      </c>
      <c r="N742" s="53">
        <v>0</v>
      </c>
      <c r="O742" s="53">
        <v>2905545.85</v>
      </c>
      <c r="P742" s="53">
        <v>0</v>
      </c>
      <c r="Q742" s="53">
        <v>0</v>
      </c>
      <c r="R742" s="53">
        <v>0</v>
      </c>
      <c r="S742" s="3" t="s">
        <v>111</v>
      </c>
      <c r="T742" s="3" t="s">
        <v>112</v>
      </c>
      <c r="U742" s="3" t="s">
        <v>113</v>
      </c>
      <c r="V742" s="3" t="s">
        <v>112</v>
      </c>
      <c r="W742" s="3" t="s">
        <v>33</v>
      </c>
      <c r="X742" s="3" t="s">
        <v>114</v>
      </c>
      <c r="Y742" s="3" t="s">
        <v>784</v>
      </c>
      <c r="Z742" s="54">
        <v>45198</v>
      </c>
      <c r="AA742" s="54">
        <v>45657</v>
      </c>
      <c r="AB742" s="3" t="s">
        <v>36</v>
      </c>
      <c r="AC742" s="53">
        <v>3000000</v>
      </c>
      <c r="AD742" s="3" t="s">
        <v>113</v>
      </c>
      <c r="AE742" s="3" t="s">
        <v>37</v>
      </c>
    </row>
    <row r="743" spans="1:31" x14ac:dyDescent="0.3">
      <c r="A743" s="3" t="s">
        <v>1518</v>
      </c>
      <c r="B743" s="3" t="s">
        <v>1519</v>
      </c>
      <c r="C743" s="3" t="s">
        <v>1854</v>
      </c>
      <c r="D743" s="53">
        <v>3000000</v>
      </c>
      <c r="E743" s="53">
        <v>3000000</v>
      </c>
      <c r="F743" s="53">
        <v>0</v>
      </c>
      <c r="G743" s="53">
        <v>0</v>
      </c>
      <c r="H743" s="53">
        <v>0</v>
      </c>
      <c r="I743" s="53">
        <v>2162410.0499999998</v>
      </c>
      <c r="J743" s="53">
        <v>72.080334999999991</v>
      </c>
      <c r="K743" s="53">
        <v>0</v>
      </c>
      <c r="L743" s="53">
        <v>0</v>
      </c>
      <c r="M743" s="53">
        <v>2162410.0499999998</v>
      </c>
      <c r="N743" s="53">
        <v>0</v>
      </c>
      <c r="O743" s="53">
        <v>2162410.0499999998</v>
      </c>
      <c r="P743" s="53">
        <v>0</v>
      </c>
      <c r="Q743" s="53">
        <v>-61790.38</v>
      </c>
      <c r="R743" s="53">
        <v>0</v>
      </c>
      <c r="S743" s="3" t="s">
        <v>72</v>
      </c>
      <c r="T743" s="3" t="s">
        <v>41</v>
      </c>
      <c r="U743" s="3" t="s">
        <v>42</v>
      </c>
      <c r="V743" s="3" t="s">
        <v>41</v>
      </c>
      <c r="W743" s="3" t="s">
        <v>33</v>
      </c>
      <c r="X743" s="3" t="s">
        <v>43</v>
      </c>
      <c r="Y743" s="3" t="s">
        <v>35</v>
      </c>
      <c r="Z743" s="54">
        <v>45196</v>
      </c>
      <c r="AA743" s="54">
        <v>45654</v>
      </c>
      <c r="AB743" s="3" t="s">
        <v>36</v>
      </c>
      <c r="AC743" s="53">
        <v>3000000</v>
      </c>
      <c r="AD743" s="3" t="s">
        <v>42</v>
      </c>
      <c r="AE743" s="3" t="s">
        <v>2231</v>
      </c>
    </row>
    <row r="744" spans="1:31" x14ac:dyDescent="0.3">
      <c r="A744" s="3" t="s">
        <v>1566</v>
      </c>
      <c r="B744" s="3" t="s">
        <v>1567</v>
      </c>
      <c r="C744" s="3" t="s">
        <v>1860</v>
      </c>
      <c r="D744" s="53">
        <v>3300000</v>
      </c>
      <c r="E744" s="53">
        <v>3300000</v>
      </c>
      <c r="F744" s="53">
        <v>0</v>
      </c>
      <c r="G744" s="53">
        <v>0</v>
      </c>
      <c r="H744" s="53">
        <v>0</v>
      </c>
      <c r="I744" s="53">
        <v>3180948.01</v>
      </c>
      <c r="J744" s="53">
        <v>96.392363939393931</v>
      </c>
      <c r="K744" s="53">
        <v>0</v>
      </c>
      <c r="L744" s="53">
        <v>0</v>
      </c>
      <c r="M744" s="53">
        <v>3180948.01</v>
      </c>
      <c r="N744" s="53">
        <v>0</v>
      </c>
      <c r="O744" s="53">
        <v>3180948.01</v>
      </c>
      <c r="P744" s="53">
        <v>0</v>
      </c>
      <c r="Q744" s="53">
        <v>0</v>
      </c>
      <c r="R744" s="53">
        <v>0</v>
      </c>
      <c r="S744" s="3" t="s">
        <v>111</v>
      </c>
      <c r="T744" s="3" t="s">
        <v>112</v>
      </c>
      <c r="U744" s="3" t="s">
        <v>113</v>
      </c>
      <c r="V744" s="3" t="s">
        <v>112</v>
      </c>
      <c r="W744" s="3" t="s">
        <v>33</v>
      </c>
      <c r="X744" s="3" t="s">
        <v>114</v>
      </c>
      <c r="Y744" s="3" t="s">
        <v>35</v>
      </c>
      <c r="Z744" s="54">
        <v>45198</v>
      </c>
      <c r="AA744" s="54">
        <v>45657</v>
      </c>
      <c r="AB744" s="3" t="s">
        <v>36</v>
      </c>
      <c r="AC744" s="53">
        <v>3300000</v>
      </c>
      <c r="AD744" s="3" t="s">
        <v>113</v>
      </c>
      <c r="AE744" s="3" t="s">
        <v>37</v>
      </c>
    </row>
    <row r="745" spans="1:31" x14ac:dyDescent="0.3">
      <c r="A745" s="3" t="s">
        <v>1564</v>
      </c>
      <c r="B745" s="3" t="s">
        <v>1565</v>
      </c>
      <c r="C745" s="3" t="s">
        <v>1860</v>
      </c>
      <c r="D745" s="53">
        <v>3000000</v>
      </c>
      <c r="E745" s="53">
        <v>3000000</v>
      </c>
      <c r="F745" s="53">
        <v>0</v>
      </c>
      <c r="G745" s="53">
        <v>0</v>
      </c>
      <c r="H745" s="53">
        <v>0</v>
      </c>
      <c r="I745" s="53">
        <v>1960821.37</v>
      </c>
      <c r="J745" s="53">
        <v>65.360712333333339</v>
      </c>
      <c r="K745" s="53">
        <v>0</v>
      </c>
      <c r="L745" s="53">
        <v>0</v>
      </c>
      <c r="M745" s="53">
        <v>1960821.37</v>
      </c>
      <c r="N745" s="53">
        <v>0</v>
      </c>
      <c r="O745" s="53">
        <v>1960821.37</v>
      </c>
      <c r="P745" s="53">
        <v>0</v>
      </c>
      <c r="Q745" s="53">
        <v>0</v>
      </c>
      <c r="R745" s="53">
        <v>0</v>
      </c>
      <c r="S745" s="3" t="s">
        <v>111</v>
      </c>
      <c r="T745" s="3" t="s">
        <v>112</v>
      </c>
      <c r="U745" s="3" t="s">
        <v>113</v>
      </c>
      <c r="V745" s="3" t="s">
        <v>112</v>
      </c>
      <c r="W745" s="3" t="s">
        <v>33</v>
      </c>
      <c r="X745" s="3" t="s">
        <v>114</v>
      </c>
      <c r="Y745" s="3" t="s">
        <v>35</v>
      </c>
      <c r="Z745" s="54">
        <v>45198</v>
      </c>
      <c r="AA745" s="54">
        <v>45657</v>
      </c>
      <c r="AB745" s="3" t="s">
        <v>36</v>
      </c>
      <c r="AC745" s="53">
        <v>3000000</v>
      </c>
      <c r="AD745" s="3" t="s">
        <v>113</v>
      </c>
      <c r="AE745" s="3" t="s">
        <v>37</v>
      </c>
    </row>
    <row r="746" spans="1:31" x14ac:dyDescent="0.3">
      <c r="A746" s="3" t="s">
        <v>1572</v>
      </c>
      <c r="B746" s="3" t="s">
        <v>1573</v>
      </c>
      <c r="C746" s="3" t="s">
        <v>1854</v>
      </c>
      <c r="D746" s="53">
        <v>1100000</v>
      </c>
      <c r="E746" s="53">
        <v>1100000</v>
      </c>
      <c r="F746" s="53">
        <v>0</v>
      </c>
      <c r="G746" s="53">
        <v>0</v>
      </c>
      <c r="H746" s="53">
        <v>0</v>
      </c>
      <c r="I746" s="53">
        <v>849253.47</v>
      </c>
      <c r="J746" s="53">
        <v>77.204860909090911</v>
      </c>
      <c r="K746" s="53">
        <v>0</v>
      </c>
      <c r="L746" s="53">
        <v>0</v>
      </c>
      <c r="M746" s="53">
        <v>849253.47</v>
      </c>
      <c r="N746" s="53">
        <v>0</v>
      </c>
      <c r="O746" s="53">
        <v>849253.47</v>
      </c>
      <c r="P746" s="53">
        <v>0</v>
      </c>
      <c r="Q746" s="53">
        <v>0</v>
      </c>
      <c r="R746" s="53">
        <v>0</v>
      </c>
      <c r="S746" s="3" t="s">
        <v>72</v>
      </c>
      <c r="T746" s="3" t="s">
        <v>41</v>
      </c>
      <c r="U746" s="3" t="s">
        <v>42</v>
      </c>
      <c r="V746" s="3" t="s">
        <v>41</v>
      </c>
      <c r="W746" s="3" t="s">
        <v>33</v>
      </c>
      <c r="X746" s="3" t="s">
        <v>43</v>
      </c>
      <c r="Y746" s="3" t="s">
        <v>35</v>
      </c>
      <c r="Z746" s="54">
        <v>45196</v>
      </c>
      <c r="AA746" s="54">
        <v>45565</v>
      </c>
      <c r="AB746" s="3" t="s">
        <v>36</v>
      </c>
      <c r="AC746" s="53">
        <v>1100000</v>
      </c>
      <c r="AD746" s="3" t="s">
        <v>42</v>
      </c>
      <c r="AE746" s="3" t="s">
        <v>37</v>
      </c>
    </row>
    <row r="747" spans="1:31" x14ac:dyDescent="0.3">
      <c r="A747" s="3" t="s">
        <v>1574</v>
      </c>
      <c r="B747" s="3" t="s">
        <v>1575</v>
      </c>
      <c r="C747" s="3" t="s">
        <v>1854</v>
      </c>
      <c r="D747" s="53">
        <v>900000</v>
      </c>
      <c r="E747" s="53">
        <v>900000</v>
      </c>
      <c r="F747" s="53">
        <v>0</v>
      </c>
      <c r="G747" s="53">
        <v>0</v>
      </c>
      <c r="H747" s="53">
        <v>0</v>
      </c>
      <c r="I747" s="53">
        <v>782583.7</v>
      </c>
      <c r="J747" s="53">
        <v>86.953744444444439</v>
      </c>
      <c r="K747" s="53">
        <v>0</v>
      </c>
      <c r="L747" s="53">
        <v>0</v>
      </c>
      <c r="M747" s="53">
        <v>782583.7</v>
      </c>
      <c r="N747" s="53">
        <v>0</v>
      </c>
      <c r="O747" s="53">
        <v>782583.7</v>
      </c>
      <c r="P747" s="53">
        <v>0</v>
      </c>
      <c r="Q747" s="53">
        <v>0</v>
      </c>
      <c r="R747" s="53">
        <v>0</v>
      </c>
      <c r="S747" s="3" t="s">
        <v>72</v>
      </c>
      <c r="T747" s="3" t="s">
        <v>41</v>
      </c>
      <c r="U747" s="3" t="s">
        <v>42</v>
      </c>
      <c r="V747" s="3" t="s">
        <v>41</v>
      </c>
      <c r="W747" s="3" t="s">
        <v>33</v>
      </c>
      <c r="X747" s="3" t="s">
        <v>43</v>
      </c>
      <c r="Y747" s="3" t="s">
        <v>35</v>
      </c>
      <c r="Z747" s="54">
        <v>45196</v>
      </c>
      <c r="AA747" s="54">
        <v>45565</v>
      </c>
      <c r="AB747" s="3" t="s">
        <v>36</v>
      </c>
      <c r="AC747" s="53">
        <v>900000</v>
      </c>
      <c r="AD747" s="3" t="s">
        <v>42</v>
      </c>
      <c r="AE747" s="3" t="s">
        <v>37</v>
      </c>
    </row>
    <row r="748" spans="1:31" x14ac:dyDescent="0.3">
      <c r="A748" s="3" t="s">
        <v>1576</v>
      </c>
      <c r="B748" s="3" t="s">
        <v>1577</v>
      </c>
      <c r="C748" s="3" t="s">
        <v>1854</v>
      </c>
      <c r="D748" s="53">
        <v>2500000</v>
      </c>
      <c r="E748" s="53">
        <v>2500000</v>
      </c>
      <c r="F748" s="53">
        <v>0</v>
      </c>
      <c r="G748" s="53">
        <v>0</v>
      </c>
      <c r="H748" s="53">
        <v>0</v>
      </c>
      <c r="I748" s="53">
        <v>2378059.94</v>
      </c>
      <c r="J748" s="53">
        <v>95.122397599999999</v>
      </c>
      <c r="K748" s="53">
        <v>0</v>
      </c>
      <c r="L748" s="53">
        <v>0</v>
      </c>
      <c r="M748" s="53">
        <v>2378059.94</v>
      </c>
      <c r="N748" s="53">
        <v>0</v>
      </c>
      <c r="O748" s="53">
        <v>2378059.94</v>
      </c>
      <c r="P748" s="53">
        <v>0</v>
      </c>
      <c r="Q748" s="53">
        <v>-2428.75</v>
      </c>
      <c r="R748" s="53">
        <v>0</v>
      </c>
      <c r="S748" s="3" t="s">
        <v>72</v>
      </c>
      <c r="T748" s="3" t="s">
        <v>41</v>
      </c>
      <c r="U748" s="3" t="s">
        <v>42</v>
      </c>
      <c r="V748" s="3" t="s">
        <v>41</v>
      </c>
      <c r="W748" s="3" t="s">
        <v>33</v>
      </c>
      <c r="X748" s="3" t="s">
        <v>43</v>
      </c>
      <c r="Y748" s="3" t="s">
        <v>35</v>
      </c>
      <c r="Z748" s="54">
        <v>45196</v>
      </c>
      <c r="AA748" s="54">
        <v>45657</v>
      </c>
      <c r="AB748" s="3" t="s">
        <v>36</v>
      </c>
      <c r="AC748" s="53">
        <v>2500000</v>
      </c>
      <c r="AD748" s="3" t="s">
        <v>42</v>
      </c>
      <c r="AE748" s="3" t="s">
        <v>37</v>
      </c>
    </row>
    <row r="749" spans="1:31" x14ac:dyDescent="0.3">
      <c r="A749" s="3" t="s">
        <v>1578</v>
      </c>
      <c r="B749" s="3" t="s">
        <v>1579</v>
      </c>
      <c r="C749" s="3" t="s">
        <v>1854</v>
      </c>
      <c r="D749" s="53">
        <v>400000</v>
      </c>
      <c r="E749" s="53">
        <v>400000</v>
      </c>
      <c r="F749" s="53">
        <v>0</v>
      </c>
      <c r="G749" s="53">
        <v>0</v>
      </c>
      <c r="H749" s="53">
        <v>0</v>
      </c>
      <c r="I749" s="53">
        <v>393053.11</v>
      </c>
      <c r="J749" s="53">
        <v>98.263277500000001</v>
      </c>
      <c r="K749" s="53">
        <v>0</v>
      </c>
      <c r="L749" s="53">
        <v>0</v>
      </c>
      <c r="M749" s="53">
        <v>393053.11</v>
      </c>
      <c r="N749" s="53">
        <v>0</v>
      </c>
      <c r="O749" s="53">
        <v>393053.11</v>
      </c>
      <c r="P749" s="53">
        <v>0</v>
      </c>
      <c r="Q749" s="53">
        <v>0</v>
      </c>
      <c r="R749" s="53">
        <v>0</v>
      </c>
      <c r="S749" s="3" t="s">
        <v>72</v>
      </c>
      <c r="T749" s="3" t="s">
        <v>41</v>
      </c>
      <c r="U749" s="3" t="s">
        <v>42</v>
      </c>
      <c r="V749" s="3" t="s">
        <v>41</v>
      </c>
      <c r="W749" s="3" t="s">
        <v>33</v>
      </c>
      <c r="X749" s="3" t="s">
        <v>43</v>
      </c>
      <c r="Y749" s="3" t="s">
        <v>35</v>
      </c>
      <c r="Z749" s="54">
        <v>45196</v>
      </c>
      <c r="AA749" s="54">
        <v>45596</v>
      </c>
      <c r="AB749" s="3" t="s">
        <v>36</v>
      </c>
      <c r="AC749" s="53">
        <v>400000</v>
      </c>
      <c r="AD749" s="3" t="s">
        <v>42</v>
      </c>
      <c r="AE749" s="3" t="s">
        <v>37</v>
      </c>
    </row>
    <row r="750" spans="1:31" x14ac:dyDescent="0.3">
      <c r="A750" s="3" t="s">
        <v>1580</v>
      </c>
      <c r="B750" s="3" t="s">
        <v>1581</v>
      </c>
      <c r="C750" s="3" t="s">
        <v>1854</v>
      </c>
      <c r="D750" s="53">
        <v>1200000</v>
      </c>
      <c r="E750" s="53">
        <v>1200000</v>
      </c>
      <c r="F750" s="53">
        <v>0</v>
      </c>
      <c r="G750" s="53">
        <v>0</v>
      </c>
      <c r="H750" s="53">
        <v>0</v>
      </c>
      <c r="I750" s="53">
        <v>997286.40000000002</v>
      </c>
      <c r="J750" s="53">
        <v>83.107200000000006</v>
      </c>
      <c r="K750" s="53">
        <v>0</v>
      </c>
      <c r="L750" s="53">
        <v>0</v>
      </c>
      <c r="M750" s="53">
        <v>997286.40000000002</v>
      </c>
      <c r="N750" s="53">
        <v>0</v>
      </c>
      <c r="O750" s="53">
        <v>997286.40000000002</v>
      </c>
      <c r="P750" s="53">
        <v>0</v>
      </c>
      <c r="Q750" s="53">
        <v>0</v>
      </c>
      <c r="R750" s="53">
        <v>0</v>
      </c>
      <c r="S750" s="3" t="s">
        <v>72</v>
      </c>
      <c r="T750" s="3" t="s">
        <v>41</v>
      </c>
      <c r="U750" s="3" t="s">
        <v>42</v>
      </c>
      <c r="V750" s="3" t="s">
        <v>41</v>
      </c>
      <c r="W750" s="3" t="s">
        <v>33</v>
      </c>
      <c r="X750" s="3" t="s">
        <v>43</v>
      </c>
      <c r="Y750" s="3" t="s">
        <v>35</v>
      </c>
      <c r="Z750" s="54">
        <v>45196</v>
      </c>
      <c r="AA750" s="54">
        <v>45565</v>
      </c>
      <c r="AB750" s="3" t="s">
        <v>36</v>
      </c>
      <c r="AC750" s="53">
        <v>1200000</v>
      </c>
      <c r="AD750" s="3" t="s">
        <v>42</v>
      </c>
      <c r="AE750" s="3" t="s">
        <v>37</v>
      </c>
    </row>
    <row r="751" spans="1:31" x14ac:dyDescent="0.3">
      <c r="A751" s="3" t="s">
        <v>1582</v>
      </c>
      <c r="B751" s="3" t="s">
        <v>1583</v>
      </c>
      <c r="C751" s="3" t="s">
        <v>1854</v>
      </c>
      <c r="D751" s="53">
        <v>1200000</v>
      </c>
      <c r="E751" s="53">
        <v>1200000</v>
      </c>
      <c r="F751" s="53">
        <v>0</v>
      </c>
      <c r="G751" s="53">
        <v>0</v>
      </c>
      <c r="H751" s="53">
        <v>0</v>
      </c>
      <c r="I751" s="53">
        <v>946494.46</v>
      </c>
      <c r="J751" s="53">
        <v>78.874538333333334</v>
      </c>
      <c r="K751" s="53">
        <v>0</v>
      </c>
      <c r="L751" s="53">
        <v>0</v>
      </c>
      <c r="M751" s="53">
        <v>946494.46</v>
      </c>
      <c r="N751" s="53">
        <v>0</v>
      </c>
      <c r="O751" s="53">
        <v>946494.46</v>
      </c>
      <c r="P751" s="53">
        <v>0</v>
      </c>
      <c r="Q751" s="53">
        <v>0</v>
      </c>
      <c r="R751" s="53">
        <v>0</v>
      </c>
      <c r="S751" s="3" t="s">
        <v>72</v>
      </c>
      <c r="T751" s="3" t="s">
        <v>41</v>
      </c>
      <c r="U751" s="3" t="s">
        <v>42</v>
      </c>
      <c r="V751" s="3" t="s">
        <v>41</v>
      </c>
      <c r="W751" s="3" t="s">
        <v>33</v>
      </c>
      <c r="X751" s="3" t="s">
        <v>43</v>
      </c>
      <c r="Y751" s="3" t="s">
        <v>35</v>
      </c>
      <c r="Z751" s="54">
        <v>45196</v>
      </c>
      <c r="AA751" s="54">
        <v>45565</v>
      </c>
      <c r="AB751" s="3" t="s">
        <v>36</v>
      </c>
      <c r="AC751" s="53">
        <v>1200000</v>
      </c>
      <c r="AD751" s="3" t="s">
        <v>42</v>
      </c>
      <c r="AE751" s="3" t="s">
        <v>37</v>
      </c>
    </row>
    <row r="752" spans="1:31" x14ac:dyDescent="0.3">
      <c r="A752" s="3" t="s">
        <v>1584</v>
      </c>
      <c r="B752" s="3" t="s">
        <v>1585</v>
      </c>
      <c r="C752" s="3" t="s">
        <v>1854</v>
      </c>
      <c r="D752" s="53">
        <v>4600000</v>
      </c>
      <c r="E752" s="53">
        <v>4600000</v>
      </c>
      <c r="F752" s="53">
        <v>0</v>
      </c>
      <c r="G752" s="53">
        <v>0</v>
      </c>
      <c r="H752" s="53">
        <v>0</v>
      </c>
      <c r="I752" s="53">
        <v>4525053.84</v>
      </c>
      <c r="J752" s="53">
        <v>98.370735652173906</v>
      </c>
      <c r="K752" s="53">
        <v>0</v>
      </c>
      <c r="L752" s="53">
        <v>0</v>
      </c>
      <c r="M752" s="53">
        <v>4525053.84</v>
      </c>
      <c r="N752" s="53">
        <v>0</v>
      </c>
      <c r="O752" s="53">
        <v>4525053.84</v>
      </c>
      <c r="P752" s="53">
        <v>0</v>
      </c>
      <c r="Q752" s="53">
        <v>0</v>
      </c>
      <c r="R752" s="53">
        <v>0</v>
      </c>
      <c r="S752" s="3" t="s">
        <v>72</v>
      </c>
      <c r="T752" s="3" t="s">
        <v>41</v>
      </c>
      <c r="U752" s="3" t="s">
        <v>42</v>
      </c>
      <c r="V752" s="3" t="s">
        <v>41</v>
      </c>
      <c r="W752" s="3" t="s">
        <v>33</v>
      </c>
      <c r="X752" s="3" t="s">
        <v>43</v>
      </c>
      <c r="Y752" s="3" t="s">
        <v>35</v>
      </c>
      <c r="Z752" s="54">
        <v>45196</v>
      </c>
      <c r="AA752" s="54">
        <v>45657</v>
      </c>
      <c r="AB752" s="3" t="s">
        <v>36</v>
      </c>
      <c r="AC752" s="53">
        <v>4600000</v>
      </c>
      <c r="AD752" s="3" t="s">
        <v>42</v>
      </c>
      <c r="AE752" s="3" t="s">
        <v>37</v>
      </c>
    </row>
    <row r="753" spans="1:31" x14ac:dyDescent="0.3">
      <c r="A753" s="3" t="s">
        <v>1586</v>
      </c>
      <c r="B753" s="3" t="s">
        <v>1587</v>
      </c>
      <c r="C753" s="3" t="s">
        <v>1854</v>
      </c>
      <c r="D753" s="53">
        <v>3400000</v>
      </c>
      <c r="E753" s="53">
        <v>3400000</v>
      </c>
      <c r="F753" s="53">
        <v>0</v>
      </c>
      <c r="G753" s="53">
        <v>0</v>
      </c>
      <c r="H753" s="53">
        <v>0</v>
      </c>
      <c r="I753" s="53">
        <v>3377874.49</v>
      </c>
      <c r="J753" s="53">
        <v>99.349249705882357</v>
      </c>
      <c r="K753" s="53">
        <v>0</v>
      </c>
      <c r="L753" s="53">
        <v>0</v>
      </c>
      <c r="M753" s="53">
        <v>3377874.49</v>
      </c>
      <c r="N753" s="53">
        <v>0</v>
      </c>
      <c r="O753" s="53">
        <v>3377874.49</v>
      </c>
      <c r="P753" s="53">
        <v>0</v>
      </c>
      <c r="Q753" s="53">
        <v>0</v>
      </c>
      <c r="R753" s="53">
        <v>0</v>
      </c>
      <c r="S753" s="3" t="s">
        <v>72</v>
      </c>
      <c r="T753" s="3" t="s">
        <v>41</v>
      </c>
      <c r="U753" s="3" t="s">
        <v>42</v>
      </c>
      <c r="V753" s="3" t="s">
        <v>41</v>
      </c>
      <c r="W753" s="3" t="s">
        <v>33</v>
      </c>
      <c r="X753" s="3" t="s">
        <v>43</v>
      </c>
      <c r="Y753" s="3" t="s">
        <v>35</v>
      </c>
      <c r="Z753" s="54">
        <v>45196</v>
      </c>
      <c r="AA753" s="54">
        <v>45596</v>
      </c>
      <c r="AB753" s="3" t="s">
        <v>36</v>
      </c>
      <c r="AC753" s="53">
        <v>3400000</v>
      </c>
      <c r="AD753" s="3" t="s">
        <v>42</v>
      </c>
      <c r="AE753" s="3" t="s">
        <v>37</v>
      </c>
    </row>
    <row r="754" spans="1:31" x14ac:dyDescent="0.3">
      <c r="A754" s="3" t="s">
        <v>1588</v>
      </c>
      <c r="B754" s="3" t="s">
        <v>1589</v>
      </c>
      <c r="C754" s="3" t="s">
        <v>1854</v>
      </c>
      <c r="D754" s="53">
        <v>800000</v>
      </c>
      <c r="E754" s="53">
        <v>800000</v>
      </c>
      <c r="F754" s="53">
        <v>0</v>
      </c>
      <c r="G754" s="53">
        <v>0</v>
      </c>
      <c r="H754" s="53">
        <v>0</v>
      </c>
      <c r="I754" s="53">
        <v>566556.15</v>
      </c>
      <c r="J754" s="53">
        <v>70.81951875</v>
      </c>
      <c r="K754" s="53">
        <v>0</v>
      </c>
      <c r="L754" s="53">
        <v>0</v>
      </c>
      <c r="M754" s="53">
        <v>566556.15</v>
      </c>
      <c r="N754" s="53">
        <v>0</v>
      </c>
      <c r="O754" s="53">
        <v>566556.15</v>
      </c>
      <c r="P754" s="53">
        <v>0</v>
      </c>
      <c r="Q754" s="53">
        <v>0</v>
      </c>
      <c r="R754" s="53">
        <v>0</v>
      </c>
      <c r="S754" s="3" t="s">
        <v>72</v>
      </c>
      <c r="T754" s="3" t="s">
        <v>41</v>
      </c>
      <c r="U754" s="3" t="s">
        <v>42</v>
      </c>
      <c r="V754" s="3" t="s">
        <v>41</v>
      </c>
      <c r="W754" s="3" t="s">
        <v>33</v>
      </c>
      <c r="X754" s="3" t="s">
        <v>43</v>
      </c>
      <c r="Y754" s="3" t="s">
        <v>35</v>
      </c>
      <c r="Z754" s="54">
        <v>45196</v>
      </c>
      <c r="AA754" s="54">
        <v>45565</v>
      </c>
      <c r="AB754" s="3" t="s">
        <v>36</v>
      </c>
      <c r="AC754" s="53">
        <v>800000</v>
      </c>
      <c r="AD754" s="3" t="s">
        <v>42</v>
      </c>
      <c r="AE754" s="3" t="s">
        <v>37</v>
      </c>
    </row>
    <row r="755" spans="1:31" x14ac:dyDescent="0.3">
      <c r="A755" s="3" t="s">
        <v>1592</v>
      </c>
      <c r="B755" s="3" t="s">
        <v>1593</v>
      </c>
      <c r="C755" s="3" t="s">
        <v>1854</v>
      </c>
      <c r="D755" s="53">
        <v>1000000</v>
      </c>
      <c r="E755" s="53">
        <v>1000000</v>
      </c>
      <c r="F755" s="53">
        <v>0</v>
      </c>
      <c r="G755" s="53">
        <v>0</v>
      </c>
      <c r="H755" s="53">
        <v>0</v>
      </c>
      <c r="I755" s="53">
        <v>724337.03</v>
      </c>
      <c r="J755" s="53">
        <v>72.433703000000008</v>
      </c>
      <c r="K755" s="53">
        <v>0</v>
      </c>
      <c r="L755" s="53">
        <v>0</v>
      </c>
      <c r="M755" s="53">
        <v>724337.03</v>
      </c>
      <c r="N755" s="53">
        <v>0</v>
      </c>
      <c r="O755" s="53">
        <v>724337.03</v>
      </c>
      <c r="P755" s="53">
        <v>0</v>
      </c>
      <c r="Q755" s="53">
        <v>0</v>
      </c>
      <c r="R755" s="53">
        <v>0</v>
      </c>
      <c r="S755" s="3" t="s">
        <v>72</v>
      </c>
      <c r="T755" s="3" t="s">
        <v>41</v>
      </c>
      <c r="U755" s="3" t="s">
        <v>42</v>
      </c>
      <c r="V755" s="3" t="s">
        <v>41</v>
      </c>
      <c r="W755" s="3" t="s">
        <v>33</v>
      </c>
      <c r="X755" s="3" t="s">
        <v>43</v>
      </c>
      <c r="Y755" s="3" t="s">
        <v>35</v>
      </c>
      <c r="Z755" s="54">
        <v>45198</v>
      </c>
      <c r="AA755" s="54">
        <v>45565</v>
      </c>
      <c r="AB755" s="3" t="s">
        <v>36</v>
      </c>
      <c r="AC755" s="53">
        <v>1000000</v>
      </c>
      <c r="AD755" s="3" t="s">
        <v>42</v>
      </c>
      <c r="AE755" s="3" t="s">
        <v>37</v>
      </c>
    </row>
    <row r="756" spans="1:31" x14ac:dyDescent="0.3">
      <c r="A756" s="3" t="s">
        <v>1590</v>
      </c>
      <c r="B756" s="3" t="s">
        <v>1591</v>
      </c>
      <c r="C756" s="3" t="s">
        <v>1860</v>
      </c>
      <c r="D756" s="53">
        <v>4500000</v>
      </c>
      <c r="E756" s="53">
        <v>4500000</v>
      </c>
      <c r="F756" s="53">
        <v>0</v>
      </c>
      <c r="G756" s="53">
        <v>0</v>
      </c>
      <c r="H756" s="53">
        <v>0</v>
      </c>
      <c r="I756" s="53">
        <v>3784926.52</v>
      </c>
      <c r="J756" s="53">
        <v>84.109478222222222</v>
      </c>
      <c r="K756" s="53">
        <v>0</v>
      </c>
      <c r="L756" s="53">
        <v>0</v>
      </c>
      <c r="M756" s="53">
        <v>3784926.52</v>
      </c>
      <c r="N756" s="53">
        <v>0</v>
      </c>
      <c r="O756" s="53">
        <v>3784926.52</v>
      </c>
      <c r="P756" s="53">
        <v>0</v>
      </c>
      <c r="Q756" s="53">
        <v>0</v>
      </c>
      <c r="R756" s="53">
        <v>0</v>
      </c>
      <c r="S756" s="3" t="s">
        <v>111</v>
      </c>
      <c r="T756" s="3" t="s">
        <v>112</v>
      </c>
      <c r="U756" s="3" t="s">
        <v>113</v>
      </c>
      <c r="V756" s="3" t="s">
        <v>112</v>
      </c>
      <c r="W756" s="3" t="s">
        <v>33</v>
      </c>
      <c r="X756" s="3" t="s">
        <v>114</v>
      </c>
      <c r="Y756" s="3" t="s">
        <v>784</v>
      </c>
      <c r="Z756" s="54">
        <v>45198</v>
      </c>
      <c r="AA756" s="54">
        <v>45657</v>
      </c>
      <c r="AB756" s="3" t="s">
        <v>36</v>
      </c>
      <c r="AC756" s="53">
        <v>4500000</v>
      </c>
      <c r="AD756" s="3" t="s">
        <v>113</v>
      </c>
      <c r="AE756" s="3" t="s">
        <v>37</v>
      </c>
    </row>
    <row r="757" spans="1:31" x14ac:dyDescent="0.3">
      <c r="A757" s="3" t="s">
        <v>1594</v>
      </c>
      <c r="B757" s="3" t="s">
        <v>1595</v>
      </c>
      <c r="C757" s="3" t="s">
        <v>1856</v>
      </c>
      <c r="D757" s="53">
        <v>2400000</v>
      </c>
      <c r="E757" s="53">
        <v>2400000</v>
      </c>
      <c r="F757" s="53">
        <v>0</v>
      </c>
      <c r="G757" s="53">
        <v>0</v>
      </c>
      <c r="H757" s="53">
        <v>0</v>
      </c>
      <c r="I757" s="53">
        <v>2387692.91</v>
      </c>
      <c r="J757" s="53">
        <v>99.487204583333337</v>
      </c>
      <c r="K757" s="53">
        <v>0</v>
      </c>
      <c r="L757" s="53">
        <v>0</v>
      </c>
      <c r="M757" s="53">
        <v>2387692.91</v>
      </c>
      <c r="N757" s="53">
        <v>0</v>
      </c>
      <c r="O757" s="53">
        <v>2387692.91</v>
      </c>
      <c r="P757" s="53">
        <v>0</v>
      </c>
      <c r="Q757" s="53">
        <v>0</v>
      </c>
      <c r="R757" s="53">
        <v>0</v>
      </c>
      <c r="S757" s="3" t="s">
        <v>881</v>
      </c>
      <c r="T757" s="3" t="s">
        <v>76</v>
      </c>
      <c r="U757" s="3" t="s">
        <v>77</v>
      </c>
      <c r="V757" s="3" t="s">
        <v>76</v>
      </c>
      <c r="W757" s="3" t="s">
        <v>33</v>
      </c>
      <c r="X757" s="3" t="s">
        <v>78</v>
      </c>
      <c r="Y757" s="3" t="s">
        <v>86</v>
      </c>
      <c r="Z757" s="54">
        <v>45017</v>
      </c>
      <c r="AA757" s="54">
        <v>45565</v>
      </c>
      <c r="AB757" s="3" t="s">
        <v>36</v>
      </c>
      <c r="AC757" s="53">
        <v>2400000</v>
      </c>
      <c r="AD757" s="3" t="s">
        <v>77</v>
      </c>
      <c r="AE757" s="3" t="s">
        <v>37</v>
      </c>
    </row>
    <row r="758" spans="1:31" x14ac:dyDescent="0.3">
      <c r="A758" s="3" t="s">
        <v>1600</v>
      </c>
      <c r="B758" s="3" t="s">
        <v>1601</v>
      </c>
      <c r="C758" s="3" t="s">
        <v>1854</v>
      </c>
      <c r="D758" s="53">
        <v>900000</v>
      </c>
      <c r="E758" s="53">
        <v>900000</v>
      </c>
      <c r="F758" s="53">
        <v>0</v>
      </c>
      <c r="G758" s="53">
        <v>0</v>
      </c>
      <c r="H758" s="53">
        <v>0</v>
      </c>
      <c r="I758" s="53">
        <v>623364.36</v>
      </c>
      <c r="J758" s="53">
        <v>69.262706666666659</v>
      </c>
      <c r="K758" s="53">
        <v>0</v>
      </c>
      <c r="L758" s="53">
        <v>0</v>
      </c>
      <c r="M758" s="53">
        <v>623364.36</v>
      </c>
      <c r="N758" s="53">
        <v>0</v>
      </c>
      <c r="O758" s="53">
        <v>623364.36</v>
      </c>
      <c r="P758" s="53">
        <v>0</v>
      </c>
      <c r="Q758" s="53">
        <v>0</v>
      </c>
      <c r="R758" s="53">
        <v>0</v>
      </c>
      <c r="S758" s="3" t="s">
        <v>72</v>
      </c>
      <c r="T758" s="3" t="s">
        <v>41</v>
      </c>
      <c r="U758" s="3" t="s">
        <v>42</v>
      </c>
      <c r="V758" s="3" t="s">
        <v>41</v>
      </c>
      <c r="W758" s="3" t="s">
        <v>33</v>
      </c>
      <c r="X758" s="3" t="s">
        <v>43</v>
      </c>
      <c r="Y758" s="3" t="s">
        <v>35</v>
      </c>
      <c r="Z758" s="54">
        <v>45198</v>
      </c>
      <c r="AA758" s="54">
        <v>45565</v>
      </c>
      <c r="AB758" s="3" t="s">
        <v>36</v>
      </c>
      <c r="AC758" s="53">
        <v>900000</v>
      </c>
      <c r="AD758" s="3" t="s">
        <v>42</v>
      </c>
      <c r="AE758" s="3" t="s">
        <v>37</v>
      </c>
    </row>
    <row r="759" spans="1:31" x14ac:dyDescent="0.3">
      <c r="A759" s="3" t="s">
        <v>1628</v>
      </c>
      <c r="B759" s="3" t="s">
        <v>1629</v>
      </c>
      <c r="C759" s="3" t="s">
        <v>1853</v>
      </c>
      <c r="D759" s="53">
        <v>2900000</v>
      </c>
      <c r="E759" s="53">
        <v>2900000</v>
      </c>
      <c r="F759" s="53">
        <v>0</v>
      </c>
      <c r="G759" s="53">
        <v>0</v>
      </c>
      <c r="H759" s="53">
        <v>0</v>
      </c>
      <c r="I759" s="53">
        <v>2878081.25</v>
      </c>
      <c r="J759" s="53">
        <v>99.244181034482764</v>
      </c>
      <c r="K759" s="53">
        <v>0</v>
      </c>
      <c r="L759" s="53">
        <v>0</v>
      </c>
      <c r="M759" s="53">
        <v>2878081.25</v>
      </c>
      <c r="N759" s="53">
        <v>0</v>
      </c>
      <c r="O759" s="53">
        <v>2878081.25</v>
      </c>
      <c r="P759" s="53">
        <v>0</v>
      </c>
      <c r="Q759" s="53">
        <v>-12237.96</v>
      </c>
      <c r="R759" s="53">
        <v>0</v>
      </c>
      <c r="S759" s="3" t="s">
        <v>391</v>
      </c>
      <c r="T759" s="3" t="s">
        <v>31</v>
      </c>
      <c r="U759" s="3" t="s">
        <v>32</v>
      </c>
      <c r="V759" s="3" t="s">
        <v>31</v>
      </c>
      <c r="W759" s="3" t="s">
        <v>33</v>
      </c>
      <c r="X759" s="3" t="s">
        <v>34</v>
      </c>
      <c r="Y759" s="3" t="s">
        <v>35</v>
      </c>
      <c r="Z759" s="54">
        <v>45199</v>
      </c>
      <c r="AA759" s="54">
        <v>45382</v>
      </c>
      <c r="AB759" s="3" t="s">
        <v>36</v>
      </c>
      <c r="AC759" s="53">
        <v>2900000</v>
      </c>
      <c r="AD759" s="3" t="s">
        <v>32</v>
      </c>
      <c r="AE759" s="3" t="s">
        <v>37</v>
      </c>
    </row>
    <row r="760" spans="1:31" x14ac:dyDescent="0.3">
      <c r="A760" s="3" t="s">
        <v>1598</v>
      </c>
      <c r="B760" s="3" t="s">
        <v>1599</v>
      </c>
      <c r="C760" s="3" t="s">
        <v>1843</v>
      </c>
      <c r="D760" s="53">
        <v>11000000</v>
      </c>
      <c r="E760" s="53">
        <v>11000000</v>
      </c>
      <c r="F760" s="53">
        <v>3118792.36</v>
      </c>
      <c r="G760" s="53">
        <v>0</v>
      </c>
      <c r="H760" s="53">
        <v>0</v>
      </c>
      <c r="I760" s="53">
        <v>6257887</v>
      </c>
      <c r="J760" s="53">
        <v>56.88988181818182</v>
      </c>
      <c r="K760" s="53">
        <v>0</v>
      </c>
      <c r="L760" s="53">
        <v>0</v>
      </c>
      <c r="M760" s="53">
        <v>5195319.76</v>
      </c>
      <c r="N760" s="53">
        <v>1062567.24</v>
      </c>
      <c r="O760" s="53">
        <v>9376679.3599999994</v>
      </c>
      <c r="P760" s="53">
        <v>0</v>
      </c>
      <c r="Q760" s="53">
        <v>0</v>
      </c>
      <c r="R760" s="53">
        <v>0</v>
      </c>
      <c r="S760" s="3" t="s">
        <v>1506</v>
      </c>
      <c r="T760" s="3" t="s">
        <v>882</v>
      </c>
      <c r="U760" s="3" t="s">
        <v>883</v>
      </c>
      <c r="V760" s="3" t="s">
        <v>882</v>
      </c>
      <c r="W760" s="3" t="s">
        <v>33</v>
      </c>
      <c r="X760" s="3" t="s">
        <v>884</v>
      </c>
      <c r="Y760" s="3" t="s">
        <v>44</v>
      </c>
      <c r="Z760" s="54">
        <v>45017</v>
      </c>
      <c r="AA760" s="54">
        <v>45747</v>
      </c>
      <c r="AB760" s="3" t="s">
        <v>36</v>
      </c>
      <c r="AC760" s="53">
        <v>11000000</v>
      </c>
      <c r="AD760" s="3" t="s">
        <v>883</v>
      </c>
      <c r="AE760" s="3" t="s">
        <v>45</v>
      </c>
    </row>
    <row r="761" spans="1:31" x14ac:dyDescent="0.3">
      <c r="A761" s="3" t="s">
        <v>1604</v>
      </c>
      <c r="B761" s="3" t="s">
        <v>1605</v>
      </c>
      <c r="C761" s="3" t="s">
        <v>1856</v>
      </c>
      <c r="D761" s="53">
        <v>11300000</v>
      </c>
      <c r="E761" s="53">
        <v>11300000</v>
      </c>
      <c r="F761" s="53">
        <v>0</v>
      </c>
      <c r="G761" s="53">
        <v>0</v>
      </c>
      <c r="H761" s="53">
        <v>0</v>
      </c>
      <c r="I761" s="53">
        <v>10856190.41</v>
      </c>
      <c r="J761" s="53">
        <v>96.072481504424786</v>
      </c>
      <c r="K761" s="53">
        <v>0</v>
      </c>
      <c r="L761" s="53">
        <v>0</v>
      </c>
      <c r="M761" s="53">
        <v>10856190.41</v>
      </c>
      <c r="N761" s="53">
        <v>0</v>
      </c>
      <c r="O761" s="53">
        <v>10856190.41</v>
      </c>
      <c r="P761" s="53">
        <v>0</v>
      </c>
      <c r="Q761" s="53">
        <v>0</v>
      </c>
      <c r="R761" s="53">
        <v>0</v>
      </c>
      <c r="S761" s="3" t="s">
        <v>881</v>
      </c>
      <c r="T761" s="3" t="s">
        <v>76</v>
      </c>
      <c r="U761" s="3" t="s">
        <v>77</v>
      </c>
      <c r="V761" s="3" t="s">
        <v>76</v>
      </c>
      <c r="W761" s="3" t="s">
        <v>33</v>
      </c>
      <c r="X761" s="3" t="s">
        <v>78</v>
      </c>
      <c r="Y761" s="3" t="s">
        <v>35</v>
      </c>
      <c r="Z761" s="54">
        <v>45198</v>
      </c>
      <c r="AA761" s="54">
        <v>45657</v>
      </c>
      <c r="AB761" s="3" t="s">
        <v>36</v>
      </c>
      <c r="AC761" s="53">
        <v>11300000</v>
      </c>
      <c r="AD761" s="3" t="s">
        <v>77</v>
      </c>
      <c r="AE761" s="3" t="s">
        <v>37</v>
      </c>
    </row>
    <row r="762" spans="1:31" x14ac:dyDescent="0.3">
      <c r="A762" s="3" t="s">
        <v>1606</v>
      </c>
      <c r="B762" s="3" t="s">
        <v>1607</v>
      </c>
      <c r="C762" s="3" t="s">
        <v>1854</v>
      </c>
      <c r="D762" s="53">
        <v>900000</v>
      </c>
      <c r="E762" s="53">
        <v>900000</v>
      </c>
      <c r="F762" s="53">
        <v>0</v>
      </c>
      <c r="G762" s="53">
        <v>0</v>
      </c>
      <c r="H762" s="53">
        <v>0</v>
      </c>
      <c r="I762" s="53">
        <v>613181.35</v>
      </c>
      <c r="J762" s="53">
        <v>68.131261111111115</v>
      </c>
      <c r="K762" s="53">
        <v>0</v>
      </c>
      <c r="L762" s="53">
        <v>0</v>
      </c>
      <c r="M762" s="53">
        <v>613181.35</v>
      </c>
      <c r="N762" s="53">
        <v>0</v>
      </c>
      <c r="O762" s="53">
        <v>613181.35</v>
      </c>
      <c r="P762" s="53">
        <v>0</v>
      </c>
      <c r="Q762" s="53">
        <v>0</v>
      </c>
      <c r="R762" s="53">
        <v>0</v>
      </c>
      <c r="S762" s="3" t="s">
        <v>72</v>
      </c>
      <c r="T762" s="3" t="s">
        <v>41</v>
      </c>
      <c r="U762" s="3" t="s">
        <v>42</v>
      </c>
      <c r="V762" s="3" t="s">
        <v>41</v>
      </c>
      <c r="W762" s="3" t="s">
        <v>33</v>
      </c>
      <c r="X762" s="3" t="s">
        <v>43</v>
      </c>
      <c r="Y762" s="3" t="s">
        <v>44</v>
      </c>
      <c r="Z762" s="54">
        <v>45198</v>
      </c>
      <c r="AA762" s="54">
        <v>45565</v>
      </c>
      <c r="AB762" s="3" t="s">
        <v>36</v>
      </c>
      <c r="AC762" s="53">
        <v>900000</v>
      </c>
      <c r="AD762" s="3" t="s">
        <v>42</v>
      </c>
      <c r="AE762" s="3" t="s">
        <v>37</v>
      </c>
    </row>
    <row r="763" spans="1:31" x14ac:dyDescent="0.3">
      <c r="A763" s="3" t="s">
        <v>1602</v>
      </c>
      <c r="B763" s="3" t="s">
        <v>1603</v>
      </c>
      <c r="C763" s="3" t="s">
        <v>1855</v>
      </c>
      <c r="D763" s="53">
        <v>9400000</v>
      </c>
      <c r="E763" s="53">
        <v>9400000</v>
      </c>
      <c r="F763" s="53">
        <v>0</v>
      </c>
      <c r="G763" s="53">
        <v>0</v>
      </c>
      <c r="H763" s="53">
        <v>0</v>
      </c>
      <c r="I763" s="53">
        <v>8689033.8100000005</v>
      </c>
      <c r="J763" s="53">
        <v>92.436529893617021</v>
      </c>
      <c r="K763" s="53">
        <v>0</v>
      </c>
      <c r="L763" s="53">
        <v>0</v>
      </c>
      <c r="M763" s="53">
        <v>8689033.8100000005</v>
      </c>
      <c r="N763" s="53">
        <v>0</v>
      </c>
      <c r="O763" s="53">
        <v>8689033.8100000005</v>
      </c>
      <c r="P763" s="53">
        <v>0</v>
      </c>
      <c r="Q763" s="53">
        <v>0</v>
      </c>
      <c r="R763" s="53">
        <v>0</v>
      </c>
      <c r="S763" s="3" t="s">
        <v>286</v>
      </c>
      <c r="T763" s="3" t="s">
        <v>57</v>
      </c>
      <c r="U763" s="3" t="s">
        <v>58</v>
      </c>
      <c r="V763" s="3" t="s">
        <v>57</v>
      </c>
      <c r="W763" s="3" t="s">
        <v>33</v>
      </c>
      <c r="X763" s="3" t="s">
        <v>59</v>
      </c>
      <c r="Y763" s="3" t="s">
        <v>35</v>
      </c>
      <c r="Z763" s="54">
        <v>45198</v>
      </c>
      <c r="AA763" s="54">
        <v>45565</v>
      </c>
      <c r="AB763" s="3" t="s">
        <v>36</v>
      </c>
      <c r="AC763" s="53">
        <v>9400000</v>
      </c>
      <c r="AD763" s="3" t="s">
        <v>58</v>
      </c>
      <c r="AE763" s="3" t="s">
        <v>37</v>
      </c>
    </row>
    <row r="764" spans="1:31" x14ac:dyDescent="0.3">
      <c r="A764" s="3" t="s">
        <v>1610</v>
      </c>
      <c r="B764" s="3" t="s">
        <v>1611</v>
      </c>
      <c r="C764" s="3" t="s">
        <v>1858</v>
      </c>
      <c r="D764" s="53">
        <v>6600000</v>
      </c>
      <c r="E764" s="53">
        <v>6600000</v>
      </c>
      <c r="F764" s="53">
        <v>0</v>
      </c>
      <c r="G764" s="53">
        <v>0</v>
      </c>
      <c r="H764" s="53">
        <v>0</v>
      </c>
      <c r="I764" s="53">
        <v>6584674.8099999996</v>
      </c>
      <c r="J764" s="53">
        <v>99.767800151515146</v>
      </c>
      <c r="K764" s="53">
        <v>0</v>
      </c>
      <c r="L764" s="53">
        <v>0</v>
      </c>
      <c r="M764" s="53">
        <v>6584674.8099999996</v>
      </c>
      <c r="N764" s="53">
        <v>0</v>
      </c>
      <c r="O764" s="53">
        <v>6584674.8099999996</v>
      </c>
      <c r="P764" s="53">
        <v>0</v>
      </c>
      <c r="Q764" s="53">
        <v>-1947.14</v>
      </c>
      <c r="R764" s="53">
        <v>0</v>
      </c>
      <c r="S764" s="3" t="s">
        <v>1231</v>
      </c>
      <c r="T764" s="3" t="s">
        <v>51</v>
      </c>
      <c r="U764" s="3" t="s">
        <v>52</v>
      </c>
      <c r="V764" s="3" t="s">
        <v>51</v>
      </c>
      <c r="W764" s="3" t="s">
        <v>33</v>
      </c>
      <c r="X764" s="3" t="s">
        <v>53</v>
      </c>
      <c r="Y764" s="3" t="s">
        <v>35</v>
      </c>
      <c r="Z764" s="54">
        <v>45199</v>
      </c>
      <c r="AA764" s="54">
        <v>45595</v>
      </c>
      <c r="AB764" s="3" t="s">
        <v>36</v>
      </c>
      <c r="AC764" s="53">
        <v>6600000</v>
      </c>
      <c r="AD764" s="3" t="s">
        <v>52</v>
      </c>
      <c r="AE764" s="3" t="s">
        <v>37</v>
      </c>
    </row>
    <row r="765" spans="1:31" x14ac:dyDescent="0.3">
      <c r="A765" s="3" t="s">
        <v>1614</v>
      </c>
      <c r="B765" s="3" t="s">
        <v>1615</v>
      </c>
      <c r="C765" s="3" t="s">
        <v>1860</v>
      </c>
      <c r="D765" s="53">
        <v>2000000</v>
      </c>
      <c r="E765" s="53">
        <v>2000000</v>
      </c>
      <c r="F765" s="53">
        <v>0</v>
      </c>
      <c r="G765" s="53">
        <v>0</v>
      </c>
      <c r="H765" s="53">
        <v>0</v>
      </c>
      <c r="I765" s="53">
        <v>1485792.21</v>
      </c>
      <c r="J765" s="53">
        <v>74.289610499999995</v>
      </c>
      <c r="K765" s="53">
        <v>0</v>
      </c>
      <c r="L765" s="53">
        <v>0</v>
      </c>
      <c r="M765" s="53">
        <v>1485792.21</v>
      </c>
      <c r="N765" s="53">
        <v>0</v>
      </c>
      <c r="O765" s="53">
        <v>1485792.21</v>
      </c>
      <c r="P765" s="53">
        <v>0</v>
      </c>
      <c r="Q765" s="53">
        <v>0</v>
      </c>
      <c r="R765" s="53">
        <v>0</v>
      </c>
      <c r="S765" s="3" t="s">
        <v>111</v>
      </c>
      <c r="T765" s="3" t="s">
        <v>112</v>
      </c>
      <c r="U765" s="3" t="s">
        <v>113</v>
      </c>
      <c r="V765" s="3" t="s">
        <v>112</v>
      </c>
      <c r="W765" s="3" t="s">
        <v>33</v>
      </c>
      <c r="X765" s="3" t="s">
        <v>114</v>
      </c>
      <c r="Y765" s="3" t="s">
        <v>86</v>
      </c>
      <c r="Z765" s="54">
        <v>45199</v>
      </c>
      <c r="AA765" s="54">
        <v>45657</v>
      </c>
      <c r="AB765" s="3" t="s">
        <v>36</v>
      </c>
      <c r="AC765" s="53">
        <v>2000000</v>
      </c>
      <c r="AD765" s="3" t="s">
        <v>113</v>
      </c>
      <c r="AE765" s="3" t="s">
        <v>37</v>
      </c>
    </row>
    <row r="766" spans="1:31" x14ac:dyDescent="0.3">
      <c r="A766" s="3" t="s">
        <v>1612</v>
      </c>
      <c r="B766" s="3" t="s">
        <v>1613</v>
      </c>
      <c r="C766" s="3" t="s">
        <v>1860</v>
      </c>
      <c r="D766" s="53">
        <v>2000000</v>
      </c>
      <c r="E766" s="53">
        <v>2000000</v>
      </c>
      <c r="F766" s="53">
        <v>0</v>
      </c>
      <c r="G766" s="53">
        <v>0</v>
      </c>
      <c r="H766" s="53">
        <v>0</v>
      </c>
      <c r="I766" s="53">
        <v>1996580.48</v>
      </c>
      <c r="J766" s="53">
        <v>99.829024000000004</v>
      </c>
      <c r="K766" s="53">
        <v>0</v>
      </c>
      <c r="L766" s="53">
        <v>0</v>
      </c>
      <c r="M766" s="53">
        <v>1996580.48</v>
      </c>
      <c r="N766" s="53">
        <v>0</v>
      </c>
      <c r="O766" s="53">
        <v>1996580.48</v>
      </c>
      <c r="P766" s="53">
        <v>0</v>
      </c>
      <c r="Q766" s="53">
        <v>0</v>
      </c>
      <c r="R766" s="53">
        <v>0</v>
      </c>
      <c r="S766" s="3" t="s">
        <v>111</v>
      </c>
      <c r="T766" s="3" t="s">
        <v>112</v>
      </c>
      <c r="U766" s="3" t="s">
        <v>113</v>
      </c>
      <c r="V766" s="3" t="s">
        <v>112</v>
      </c>
      <c r="W766" s="3" t="s">
        <v>33</v>
      </c>
      <c r="X766" s="3" t="s">
        <v>114</v>
      </c>
      <c r="Y766" s="3" t="s">
        <v>86</v>
      </c>
      <c r="Z766" s="54">
        <v>45199</v>
      </c>
      <c r="AA766" s="54">
        <v>45657</v>
      </c>
      <c r="AB766" s="3" t="s">
        <v>36</v>
      </c>
      <c r="AC766" s="53">
        <v>2000000</v>
      </c>
      <c r="AD766" s="3" t="s">
        <v>113</v>
      </c>
      <c r="AE766" s="3" t="s">
        <v>37</v>
      </c>
    </row>
    <row r="767" spans="1:31" x14ac:dyDescent="0.3">
      <c r="A767" s="3" t="s">
        <v>1616</v>
      </c>
      <c r="B767" s="3" t="s">
        <v>1617</v>
      </c>
      <c r="C767" s="3" t="s">
        <v>1860</v>
      </c>
      <c r="D767" s="53">
        <v>2000000</v>
      </c>
      <c r="E767" s="53">
        <v>2000000</v>
      </c>
      <c r="F767" s="53">
        <v>0</v>
      </c>
      <c r="G767" s="53">
        <v>0</v>
      </c>
      <c r="H767" s="53">
        <v>0</v>
      </c>
      <c r="I767" s="53">
        <v>1851564.41</v>
      </c>
      <c r="J767" s="53">
        <v>92.5782205</v>
      </c>
      <c r="K767" s="53">
        <v>0</v>
      </c>
      <c r="L767" s="53">
        <v>0</v>
      </c>
      <c r="M767" s="53">
        <v>1851564.41</v>
      </c>
      <c r="N767" s="53">
        <v>0</v>
      </c>
      <c r="O767" s="53">
        <v>1851564.41</v>
      </c>
      <c r="P767" s="53">
        <v>0</v>
      </c>
      <c r="Q767" s="53">
        <v>0</v>
      </c>
      <c r="R767" s="53">
        <v>0</v>
      </c>
      <c r="S767" s="3" t="s">
        <v>111</v>
      </c>
      <c r="T767" s="3" t="s">
        <v>112</v>
      </c>
      <c r="U767" s="3" t="s">
        <v>113</v>
      </c>
      <c r="V767" s="3" t="s">
        <v>112</v>
      </c>
      <c r="W767" s="3" t="s">
        <v>33</v>
      </c>
      <c r="X767" s="3" t="s">
        <v>114</v>
      </c>
      <c r="Y767" s="3" t="s">
        <v>86</v>
      </c>
      <c r="Z767" s="54">
        <v>45199</v>
      </c>
      <c r="AA767" s="54">
        <v>45657</v>
      </c>
      <c r="AB767" s="3" t="s">
        <v>36</v>
      </c>
      <c r="AC767" s="53">
        <v>2000000</v>
      </c>
      <c r="AD767" s="3" t="s">
        <v>113</v>
      </c>
      <c r="AE767" s="3" t="s">
        <v>37</v>
      </c>
    </row>
    <row r="768" spans="1:31" x14ac:dyDescent="0.3">
      <c r="A768" s="3" t="s">
        <v>1620</v>
      </c>
      <c r="B768" s="3" t="s">
        <v>1621</v>
      </c>
      <c r="C768" s="3" t="s">
        <v>1860</v>
      </c>
      <c r="D768" s="53">
        <v>2000000</v>
      </c>
      <c r="E768" s="53">
        <v>2000000</v>
      </c>
      <c r="F768" s="53">
        <v>0</v>
      </c>
      <c r="G768" s="53">
        <v>0</v>
      </c>
      <c r="H768" s="53">
        <v>0</v>
      </c>
      <c r="I768" s="53">
        <v>1996828.99</v>
      </c>
      <c r="J768" s="53">
        <v>99.841449499999996</v>
      </c>
      <c r="K768" s="53">
        <v>0</v>
      </c>
      <c r="L768" s="53">
        <v>0</v>
      </c>
      <c r="M768" s="53">
        <v>1996828.99</v>
      </c>
      <c r="N768" s="53">
        <v>0</v>
      </c>
      <c r="O768" s="53">
        <v>1996828.99</v>
      </c>
      <c r="P768" s="53">
        <v>0</v>
      </c>
      <c r="Q768" s="53">
        <v>0</v>
      </c>
      <c r="R768" s="53">
        <v>0</v>
      </c>
      <c r="S768" s="3" t="s">
        <v>111</v>
      </c>
      <c r="T768" s="3" t="s">
        <v>112</v>
      </c>
      <c r="U768" s="3" t="s">
        <v>113</v>
      </c>
      <c r="V768" s="3" t="s">
        <v>112</v>
      </c>
      <c r="W768" s="3" t="s">
        <v>33</v>
      </c>
      <c r="X768" s="3" t="s">
        <v>114</v>
      </c>
      <c r="Y768" s="3" t="s">
        <v>86</v>
      </c>
      <c r="Z768" s="54">
        <v>45199</v>
      </c>
      <c r="AA768" s="54">
        <v>45657</v>
      </c>
      <c r="AB768" s="3" t="s">
        <v>36</v>
      </c>
      <c r="AC768" s="53">
        <v>2000000</v>
      </c>
      <c r="AD768" s="3" t="s">
        <v>113</v>
      </c>
      <c r="AE768" s="3" t="s">
        <v>37</v>
      </c>
    </row>
    <row r="769" spans="1:31" x14ac:dyDescent="0.3">
      <c r="A769" s="3" t="s">
        <v>1618</v>
      </c>
      <c r="B769" s="3" t="s">
        <v>1619</v>
      </c>
      <c r="C769" s="3" t="s">
        <v>1860</v>
      </c>
      <c r="D769" s="53">
        <v>2000000</v>
      </c>
      <c r="E769" s="53">
        <v>2000000</v>
      </c>
      <c r="F769" s="53">
        <v>0</v>
      </c>
      <c r="G769" s="53">
        <v>0</v>
      </c>
      <c r="H769" s="53">
        <v>0</v>
      </c>
      <c r="I769" s="53">
        <v>1990516.58</v>
      </c>
      <c r="J769" s="53">
        <v>99.525829000000002</v>
      </c>
      <c r="K769" s="53">
        <v>0</v>
      </c>
      <c r="L769" s="53">
        <v>0</v>
      </c>
      <c r="M769" s="53">
        <v>1990516.58</v>
      </c>
      <c r="N769" s="53">
        <v>0</v>
      </c>
      <c r="O769" s="53">
        <v>1990516.58</v>
      </c>
      <c r="P769" s="53">
        <v>0</v>
      </c>
      <c r="Q769" s="53">
        <v>0</v>
      </c>
      <c r="R769" s="53">
        <v>0</v>
      </c>
      <c r="S769" s="3" t="s">
        <v>111</v>
      </c>
      <c r="T769" s="3" t="s">
        <v>112</v>
      </c>
      <c r="U769" s="3" t="s">
        <v>113</v>
      </c>
      <c r="V769" s="3" t="s">
        <v>112</v>
      </c>
      <c r="W769" s="3" t="s">
        <v>33</v>
      </c>
      <c r="X769" s="3" t="s">
        <v>114</v>
      </c>
      <c r="Y769" s="3" t="s">
        <v>86</v>
      </c>
      <c r="Z769" s="54">
        <v>45199</v>
      </c>
      <c r="AA769" s="54">
        <v>45657</v>
      </c>
      <c r="AB769" s="3" t="s">
        <v>36</v>
      </c>
      <c r="AC769" s="53">
        <v>2000000</v>
      </c>
      <c r="AD769" s="3" t="s">
        <v>113</v>
      </c>
      <c r="AE769" s="3" t="s">
        <v>37</v>
      </c>
    </row>
    <row r="770" spans="1:31" x14ac:dyDescent="0.3">
      <c r="A770" s="3" t="s">
        <v>1626</v>
      </c>
      <c r="B770" s="3" t="s">
        <v>1627</v>
      </c>
      <c r="C770" s="3" t="s">
        <v>1860</v>
      </c>
      <c r="D770" s="53">
        <v>12200000</v>
      </c>
      <c r="E770" s="53">
        <v>12200000</v>
      </c>
      <c r="F770" s="53">
        <v>0</v>
      </c>
      <c r="G770" s="53">
        <v>0</v>
      </c>
      <c r="H770" s="53">
        <v>0</v>
      </c>
      <c r="I770" s="53">
        <v>11758726.640000001</v>
      </c>
      <c r="J770" s="53">
        <v>96.383005245901643</v>
      </c>
      <c r="K770" s="53">
        <v>0</v>
      </c>
      <c r="L770" s="53">
        <v>0</v>
      </c>
      <c r="M770" s="53">
        <v>11758726.640000001</v>
      </c>
      <c r="N770" s="53">
        <v>0</v>
      </c>
      <c r="O770" s="53">
        <v>11758726.640000001</v>
      </c>
      <c r="P770" s="53">
        <v>0</v>
      </c>
      <c r="Q770" s="53">
        <v>0</v>
      </c>
      <c r="R770" s="53">
        <v>0</v>
      </c>
      <c r="S770" s="3" t="s">
        <v>111</v>
      </c>
      <c r="T770" s="3" t="s">
        <v>112</v>
      </c>
      <c r="U770" s="3" t="s">
        <v>113</v>
      </c>
      <c r="V770" s="3" t="s">
        <v>112</v>
      </c>
      <c r="W770" s="3" t="s">
        <v>33</v>
      </c>
      <c r="X770" s="3" t="s">
        <v>114</v>
      </c>
      <c r="Y770" s="3" t="s">
        <v>35</v>
      </c>
      <c r="Z770" s="54">
        <v>45199</v>
      </c>
      <c r="AA770" s="54">
        <v>45747</v>
      </c>
      <c r="AB770" s="3" t="s">
        <v>36</v>
      </c>
      <c r="AC770" s="53">
        <v>12200000</v>
      </c>
      <c r="AD770" s="3" t="s">
        <v>113</v>
      </c>
      <c r="AE770" s="3" t="s">
        <v>37</v>
      </c>
    </row>
    <row r="771" spans="1:31" x14ac:dyDescent="0.3">
      <c r="A771" s="3" t="s">
        <v>1624</v>
      </c>
      <c r="B771" s="3" t="s">
        <v>1625</v>
      </c>
      <c r="C771" s="3" t="s">
        <v>1860</v>
      </c>
      <c r="D771" s="53">
        <v>7500000</v>
      </c>
      <c r="E771" s="53">
        <v>7500000</v>
      </c>
      <c r="F771" s="53">
        <v>0</v>
      </c>
      <c r="G771" s="53">
        <v>0</v>
      </c>
      <c r="H771" s="53">
        <v>0</v>
      </c>
      <c r="I771" s="53">
        <v>7271553.9000000004</v>
      </c>
      <c r="J771" s="53">
        <v>96.954052000000004</v>
      </c>
      <c r="K771" s="53">
        <v>0</v>
      </c>
      <c r="L771" s="53">
        <v>0</v>
      </c>
      <c r="M771" s="53">
        <v>7271553.9000000004</v>
      </c>
      <c r="N771" s="53">
        <v>0</v>
      </c>
      <c r="O771" s="53">
        <v>7271553.9000000004</v>
      </c>
      <c r="P771" s="53">
        <v>0</v>
      </c>
      <c r="Q771" s="53">
        <v>-41953.39</v>
      </c>
      <c r="R771" s="53">
        <v>0</v>
      </c>
      <c r="S771" s="3" t="s">
        <v>111</v>
      </c>
      <c r="T771" s="3" t="s">
        <v>112</v>
      </c>
      <c r="U771" s="3" t="s">
        <v>113</v>
      </c>
      <c r="V771" s="3" t="s">
        <v>112</v>
      </c>
      <c r="W771" s="3" t="s">
        <v>33</v>
      </c>
      <c r="X771" s="3" t="s">
        <v>114</v>
      </c>
      <c r="Y771" s="3" t="s">
        <v>317</v>
      </c>
      <c r="Z771" s="54">
        <v>45199</v>
      </c>
      <c r="AA771" s="54">
        <v>45747</v>
      </c>
      <c r="AB771" s="3" t="s">
        <v>36</v>
      </c>
      <c r="AC771" s="53">
        <v>7500000</v>
      </c>
      <c r="AD771" s="3" t="s">
        <v>113</v>
      </c>
      <c r="AE771" s="3" t="s">
        <v>37</v>
      </c>
    </row>
    <row r="772" spans="1:31" x14ac:dyDescent="0.3">
      <c r="A772" s="3" t="s">
        <v>1636</v>
      </c>
      <c r="B772" s="3" t="s">
        <v>1637</v>
      </c>
      <c r="C772" s="3" t="s">
        <v>1855</v>
      </c>
      <c r="D772" s="53">
        <v>1650000</v>
      </c>
      <c r="E772" s="53">
        <v>1650000</v>
      </c>
      <c r="F772" s="53">
        <v>0</v>
      </c>
      <c r="G772" s="53">
        <v>0</v>
      </c>
      <c r="H772" s="53">
        <v>0</v>
      </c>
      <c r="I772" s="53">
        <v>1647250.84</v>
      </c>
      <c r="J772" s="53">
        <v>99.833384242424245</v>
      </c>
      <c r="K772" s="53">
        <v>0</v>
      </c>
      <c r="L772" s="53">
        <v>0</v>
      </c>
      <c r="M772" s="53">
        <v>1647250.84</v>
      </c>
      <c r="N772" s="53">
        <v>0</v>
      </c>
      <c r="O772" s="53">
        <v>1647250.84</v>
      </c>
      <c r="P772" s="53">
        <v>0</v>
      </c>
      <c r="Q772" s="53">
        <v>0</v>
      </c>
      <c r="R772" s="53">
        <v>0</v>
      </c>
      <c r="S772" s="3" t="s">
        <v>56</v>
      </c>
      <c r="T772" s="3" t="s">
        <v>57</v>
      </c>
      <c r="U772" s="3" t="s">
        <v>58</v>
      </c>
      <c r="V772" s="3" t="s">
        <v>57</v>
      </c>
      <c r="W772" s="3" t="s">
        <v>33</v>
      </c>
      <c r="X772" s="3" t="s">
        <v>59</v>
      </c>
      <c r="Y772" s="3" t="s">
        <v>35</v>
      </c>
      <c r="Z772" s="54">
        <v>45199</v>
      </c>
      <c r="AA772" s="54">
        <v>45657</v>
      </c>
      <c r="AB772" s="3" t="s">
        <v>36</v>
      </c>
      <c r="AC772" s="53">
        <v>1650000</v>
      </c>
      <c r="AD772" s="3" t="s">
        <v>58</v>
      </c>
      <c r="AE772" s="3" t="s">
        <v>37</v>
      </c>
    </row>
    <row r="773" spans="1:31" x14ac:dyDescent="0.3">
      <c r="A773" s="3" t="s">
        <v>1634</v>
      </c>
      <c r="B773" s="3" t="s">
        <v>1635</v>
      </c>
      <c r="C773" s="3" t="s">
        <v>1855</v>
      </c>
      <c r="D773" s="53">
        <v>250000</v>
      </c>
      <c r="E773" s="53">
        <v>250000</v>
      </c>
      <c r="F773" s="53">
        <v>0</v>
      </c>
      <c r="G773" s="53">
        <v>0</v>
      </c>
      <c r="H773" s="53">
        <v>0</v>
      </c>
      <c r="I773" s="53">
        <v>225590.36</v>
      </c>
      <c r="J773" s="53">
        <v>90.236143999999996</v>
      </c>
      <c r="K773" s="53">
        <v>0</v>
      </c>
      <c r="L773" s="53">
        <v>0</v>
      </c>
      <c r="M773" s="53">
        <v>225590.36</v>
      </c>
      <c r="N773" s="53">
        <v>0</v>
      </c>
      <c r="O773" s="53">
        <v>225590.36</v>
      </c>
      <c r="P773" s="53">
        <v>0</v>
      </c>
      <c r="Q773" s="53">
        <v>0</v>
      </c>
      <c r="R773" s="53">
        <v>0</v>
      </c>
      <c r="S773" s="3" t="s">
        <v>2949</v>
      </c>
      <c r="T773" s="3" t="s">
        <v>57</v>
      </c>
      <c r="U773" s="3" t="s">
        <v>58</v>
      </c>
      <c r="V773" s="3" t="s">
        <v>57</v>
      </c>
      <c r="W773" s="3" t="s">
        <v>33</v>
      </c>
      <c r="X773" s="3" t="s">
        <v>59</v>
      </c>
      <c r="Y773" s="3" t="s">
        <v>317</v>
      </c>
      <c r="Z773" s="54">
        <v>45199</v>
      </c>
      <c r="AA773" s="54">
        <v>45657</v>
      </c>
      <c r="AB773" s="3" t="s">
        <v>36</v>
      </c>
      <c r="AC773" s="53">
        <v>250000</v>
      </c>
      <c r="AD773" s="3" t="s">
        <v>58</v>
      </c>
      <c r="AE773" s="3" t="s">
        <v>37</v>
      </c>
    </row>
    <row r="774" spans="1:31" x14ac:dyDescent="0.3">
      <c r="A774" s="3" t="s">
        <v>1638</v>
      </c>
      <c r="B774" s="3" t="s">
        <v>1639</v>
      </c>
      <c r="C774" s="3" t="s">
        <v>1855</v>
      </c>
      <c r="D774" s="53">
        <v>400000</v>
      </c>
      <c r="E774" s="53">
        <v>400000</v>
      </c>
      <c r="F774" s="53">
        <v>0</v>
      </c>
      <c r="G774" s="53">
        <v>0</v>
      </c>
      <c r="H774" s="53">
        <v>0</v>
      </c>
      <c r="I774" s="53">
        <v>319675.14</v>
      </c>
      <c r="J774" s="53">
        <v>79.918785</v>
      </c>
      <c r="K774" s="53">
        <v>0</v>
      </c>
      <c r="L774" s="53">
        <v>0</v>
      </c>
      <c r="M774" s="53">
        <v>319675.14</v>
      </c>
      <c r="N774" s="53">
        <v>0</v>
      </c>
      <c r="O774" s="53">
        <v>319675.14</v>
      </c>
      <c r="P774" s="53">
        <v>0</v>
      </c>
      <c r="Q774" s="53">
        <v>0</v>
      </c>
      <c r="R774" s="53">
        <v>0</v>
      </c>
      <c r="S774" s="3" t="s">
        <v>56</v>
      </c>
      <c r="T774" s="3" t="s">
        <v>57</v>
      </c>
      <c r="U774" s="3" t="s">
        <v>58</v>
      </c>
      <c r="V774" s="3" t="s">
        <v>57</v>
      </c>
      <c r="W774" s="3" t="s">
        <v>33</v>
      </c>
      <c r="X774" s="3" t="s">
        <v>59</v>
      </c>
      <c r="Y774" s="3" t="s">
        <v>317</v>
      </c>
      <c r="Z774" s="54">
        <v>45199</v>
      </c>
      <c r="AA774" s="54">
        <v>45657</v>
      </c>
      <c r="AB774" s="3" t="s">
        <v>36</v>
      </c>
      <c r="AC774" s="53">
        <v>400000</v>
      </c>
      <c r="AD774" s="3" t="s">
        <v>58</v>
      </c>
      <c r="AE774" s="3" t="s">
        <v>37</v>
      </c>
    </row>
    <row r="775" spans="1:31" x14ac:dyDescent="0.3">
      <c r="A775" s="3" t="s">
        <v>1682</v>
      </c>
      <c r="B775" s="3" t="s">
        <v>1683</v>
      </c>
      <c r="C775" s="3" t="s">
        <v>1853</v>
      </c>
      <c r="D775" s="53">
        <v>14000000</v>
      </c>
      <c r="E775" s="53">
        <v>14000000</v>
      </c>
      <c r="F775" s="53">
        <v>0</v>
      </c>
      <c r="G775" s="53">
        <v>0</v>
      </c>
      <c r="H775" s="53">
        <v>0</v>
      </c>
      <c r="I775" s="53">
        <v>13977149.890000001</v>
      </c>
      <c r="J775" s="53">
        <v>99.836784928571433</v>
      </c>
      <c r="K775" s="53">
        <v>0</v>
      </c>
      <c r="L775" s="53">
        <v>0</v>
      </c>
      <c r="M775" s="53">
        <v>13977149.890000001</v>
      </c>
      <c r="N775" s="53">
        <v>0</v>
      </c>
      <c r="O775" s="53">
        <v>13977149.890000001</v>
      </c>
      <c r="P775" s="53">
        <v>0</v>
      </c>
      <c r="Q775" s="53">
        <v>0</v>
      </c>
      <c r="R775" s="53">
        <v>0</v>
      </c>
      <c r="S775" s="3" t="s">
        <v>30</v>
      </c>
      <c r="T775" s="3" t="s">
        <v>31</v>
      </c>
      <c r="U775" s="3" t="s">
        <v>32</v>
      </c>
      <c r="V775" s="3" t="s">
        <v>31</v>
      </c>
      <c r="W775" s="3" t="s">
        <v>33</v>
      </c>
      <c r="X775" s="3" t="s">
        <v>34</v>
      </c>
      <c r="Y775" s="3" t="s">
        <v>35</v>
      </c>
      <c r="Z775" s="54">
        <v>45247</v>
      </c>
      <c r="AA775" s="54">
        <v>45747</v>
      </c>
      <c r="AB775" s="3" t="s">
        <v>36</v>
      </c>
      <c r="AC775" s="53">
        <v>14000000</v>
      </c>
      <c r="AD775" s="3" t="s">
        <v>32</v>
      </c>
      <c r="AE775" s="3" t="s">
        <v>37</v>
      </c>
    </row>
    <row r="776" spans="1:31" x14ac:dyDescent="0.3">
      <c r="A776" s="3" t="s">
        <v>1632</v>
      </c>
      <c r="B776" s="3" t="s">
        <v>1633</v>
      </c>
      <c r="C776" s="3" t="s">
        <v>1860</v>
      </c>
      <c r="D776" s="53">
        <v>2500000</v>
      </c>
      <c r="E776" s="53">
        <v>2500000</v>
      </c>
      <c r="F776" s="53">
        <v>0</v>
      </c>
      <c r="G776" s="53">
        <v>0</v>
      </c>
      <c r="H776" s="53">
        <v>0</v>
      </c>
      <c r="I776" s="53">
        <v>2383519.2999999998</v>
      </c>
      <c r="J776" s="53">
        <v>95.340771999999987</v>
      </c>
      <c r="K776" s="53">
        <v>0</v>
      </c>
      <c r="L776" s="53">
        <v>0</v>
      </c>
      <c r="M776" s="53">
        <v>2383519.2999999998</v>
      </c>
      <c r="N776" s="53">
        <v>0</v>
      </c>
      <c r="O776" s="53">
        <v>2383519.2999999998</v>
      </c>
      <c r="P776" s="53">
        <v>0</v>
      </c>
      <c r="Q776" s="53">
        <v>0</v>
      </c>
      <c r="R776" s="53">
        <v>0</v>
      </c>
      <c r="S776" s="3" t="s">
        <v>111</v>
      </c>
      <c r="T776" s="3" t="s">
        <v>112</v>
      </c>
      <c r="U776" s="3" t="s">
        <v>113</v>
      </c>
      <c r="V776" s="3" t="s">
        <v>112</v>
      </c>
      <c r="W776" s="3" t="s">
        <v>33</v>
      </c>
      <c r="X776" s="3" t="s">
        <v>114</v>
      </c>
      <c r="Y776" s="3" t="s">
        <v>35</v>
      </c>
      <c r="Z776" s="54">
        <v>45199</v>
      </c>
      <c r="AA776" s="54">
        <v>45657</v>
      </c>
      <c r="AB776" s="3" t="s">
        <v>36</v>
      </c>
      <c r="AC776" s="53">
        <v>2500000</v>
      </c>
      <c r="AD776" s="3" t="s">
        <v>113</v>
      </c>
      <c r="AE776" s="3" t="s">
        <v>37</v>
      </c>
    </row>
    <row r="777" spans="1:31" x14ac:dyDescent="0.3">
      <c r="A777" s="3" t="s">
        <v>1640</v>
      </c>
      <c r="B777" s="3" t="s">
        <v>1641</v>
      </c>
      <c r="C777" s="3" t="s">
        <v>1854</v>
      </c>
      <c r="D777" s="53">
        <v>6800000</v>
      </c>
      <c r="E777" s="53">
        <v>6800000</v>
      </c>
      <c r="F777" s="53">
        <v>0</v>
      </c>
      <c r="G777" s="53">
        <v>0</v>
      </c>
      <c r="H777" s="53">
        <v>0</v>
      </c>
      <c r="I777" s="53">
        <v>6726766.8799999999</v>
      </c>
      <c r="J777" s="53">
        <v>98.923042352941181</v>
      </c>
      <c r="K777" s="53">
        <v>0</v>
      </c>
      <c r="L777" s="53">
        <v>0</v>
      </c>
      <c r="M777" s="53">
        <v>6726766.8799999999</v>
      </c>
      <c r="N777" s="53">
        <v>0</v>
      </c>
      <c r="O777" s="53">
        <v>6726766.8799999999</v>
      </c>
      <c r="P777" s="53">
        <v>0</v>
      </c>
      <c r="Q777" s="53">
        <v>0</v>
      </c>
      <c r="R777" s="53">
        <v>0</v>
      </c>
      <c r="S777" s="3" t="s">
        <v>72</v>
      </c>
      <c r="T777" s="3" t="s">
        <v>41</v>
      </c>
      <c r="U777" s="3" t="s">
        <v>42</v>
      </c>
      <c r="V777" s="3" t="s">
        <v>41</v>
      </c>
      <c r="W777" s="3" t="s">
        <v>33</v>
      </c>
      <c r="X777" s="3" t="s">
        <v>43</v>
      </c>
      <c r="Y777" s="3" t="s">
        <v>83</v>
      </c>
      <c r="Z777" s="54">
        <v>45199</v>
      </c>
      <c r="AA777" s="54">
        <v>45747</v>
      </c>
      <c r="AB777" s="3" t="s">
        <v>36</v>
      </c>
      <c r="AC777" s="53">
        <v>6800000</v>
      </c>
      <c r="AD777" s="3" t="s">
        <v>42</v>
      </c>
      <c r="AE777" s="3" t="s">
        <v>37</v>
      </c>
    </row>
    <row r="778" spans="1:31" x14ac:dyDescent="0.3">
      <c r="A778" s="3" t="s">
        <v>1656</v>
      </c>
      <c r="B778" s="3" t="s">
        <v>1657</v>
      </c>
      <c r="C778" s="3" t="s">
        <v>1858</v>
      </c>
      <c r="D778" s="53">
        <v>12460000</v>
      </c>
      <c r="E778" s="53">
        <v>12460000</v>
      </c>
      <c r="F778" s="53">
        <v>0</v>
      </c>
      <c r="G778" s="53">
        <v>0</v>
      </c>
      <c r="H778" s="53">
        <v>0</v>
      </c>
      <c r="I778" s="53">
        <v>12374684.16</v>
      </c>
      <c r="J778" s="53">
        <v>99.315282182985555</v>
      </c>
      <c r="K778" s="53">
        <v>0</v>
      </c>
      <c r="L778" s="53">
        <v>0</v>
      </c>
      <c r="M778" s="53">
        <v>12374684.16</v>
      </c>
      <c r="N778" s="53">
        <v>0</v>
      </c>
      <c r="O778" s="53">
        <v>12374684.16</v>
      </c>
      <c r="P778" s="53">
        <v>0</v>
      </c>
      <c r="Q778" s="53">
        <v>0</v>
      </c>
      <c r="R778" s="53">
        <v>0</v>
      </c>
      <c r="S778" s="3" t="s">
        <v>1231</v>
      </c>
      <c r="T778" s="3" t="s">
        <v>51</v>
      </c>
      <c r="U778" s="3" t="s">
        <v>52</v>
      </c>
      <c r="V778" s="3" t="s">
        <v>51</v>
      </c>
      <c r="W778" s="3" t="s">
        <v>33</v>
      </c>
      <c r="X778" s="3" t="s">
        <v>53</v>
      </c>
      <c r="Y778" s="3" t="s">
        <v>265</v>
      </c>
      <c r="Z778" s="54">
        <v>45200</v>
      </c>
      <c r="AA778" s="54">
        <v>45930</v>
      </c>
      <c r="AB778" s="3" t="s">
        <v>36</v>
      </c>
      <c r="AC778" s="53">
        <v>12460000</v>
      </c>
      <c r="AD778" s="3" t="s">
        <v>52</v>
      </c>
      <c r="AE778" s="3" t="s">
        <v>37</v>
      </c>
    </row>
    <row r="779" spans="1:31" x14ac:dyDescent="0.3">
      <c r="A779" s="3" t="s">
        <v>1642</v>
      </c>
      <c r="B779" s="3" t="s">
        <v>1643</v>
      </c>
      <c r="C779" s="3" t="s">
        <v>1854</v>
      </c>
      <c r="D779" s="53">
        <v>2500000</v>
      </c>
      <c r="E779" s="53">
        <v>2500000</v>
      </c>
      <c r="F779" s="53">
        <v>0</v>
      </c>
      <c r="G779" s="53">
        <v>0</v>
      </c>
      <c r="H779" s="53">
        <v>0</v>
      </c>
      <c r="I779" s="53">
        <v>2492546.04</v>
      </c>
      <c r="J779" s="53">
        <v>99.701841599999995</v>
      </c>
      <c r="K779" s="53">
        <v>0</v>
      </c>
      <c r="L779" s="53">
        <v>0</v>
      </c>
      <c r="M779" s="53">
        <v>2492546.04</v>
      </c>
      <c r="N779" s="53">
        <v>0</v>
      </c>
      <c r="O779" s="53">
        <v>2492546.04</v>
      </c>
      <c r="P779" s="53">
        <v>0</v>
      </c>
      <c r="Q779" s="53">
        <v>0</v>
      </c>
      <c r="R779" s="53">
        <v>0</v>
      </c>
      <c r="S779" s="3" t="s">
        <v>72</v>
      </c>
      <c r="T779" s="3" t="s">
        <v>41</v>
      </c>
      <c r="U779" s="3" t="s">
        <v>42</v>
      </c>
      <c r="V779" s="3" t="s">
        <v>41</v>
      </c>
      <c r="W779" s="3" t="s">
        <v>33</v>
      </c>
      <c r="X779" s="3" t="s">
        <v>43</v>
      </c>
      <c r="Y779" s="3" t="s">
        <v>35</v>
      </c>
      <c r="Z779" s="54">
        <v>45199</v>
      </c>
      <c r="AA779" s="54">
        <v>45657</v>
      </c>
      <c r="AB779" s="3" t="s">
        <v>36</v>
      </c>
      <c r="AC779" s="53">
        <v>2500000</v>
      </c>
      <c r="AD779" s="3" t="s">
        <v>42</v>
      </c>
      <c r="AE779" s="3" t="s">
        <v>37</v>
      </c>
    </row>
    <row r="780" spans="1:31" x14ac:dyDescent="0.3">
      <c r="A780" s="3" t="s">
        <v>1646</v>
      </c>
      <c r="B780" s="3" t="s">
        <v>1647</v>
      </c>
      <c r="C780" s="3" t="s">
        <v>1855</v>
      </c>
      <c r="D780" s="53">
        <v>1700000</v>
      </c>
      <c r="E780" s="53">
        <v>1700000</v>
      </c>
      <c r="F780" s="53">
        <v>0</v>
      </c>
      <c r="G780" s="53">
        <v>0</v>
      </c>
      <c r="H780" s="53">
        <v>0</v>
      </c>
      <c r="I780" s="53">
        <v>1699422.44</v>
      </c>
      <c r="J780" s="53">
        <v>99.966025882352938</v>
      </c>
      <c r="K780" s="53">
        <v>0</v>
      </c>
      <c r="L780" s="53">
        <v>0</v>
      </c>
      <c r="M780" s="53">
        <v>1699422.44</v>
      </c>
      <c r="N780" s="53">
        <v>0</v>
      </c>
      <c r="O780" s="53">
        <v>1699422.44</v>
      </c>
      <c r="P780" s="53">
        <v>0</v>
      </c>
      <c r="Q780" s="53">
        <v>0</v>
      </c>
      <c r="R780" s="53">
        <v>0</v>
      </c>
      <c r="S780" s="3" t="s">
        <v>286</v>
      </c>
      <c r="T780" s="3" t="s">
        <v>57</v>
      </c>
      <c r="U780" s="3" t="s">
        <v>58</v>
      </c>
      <c r="V780" s="3" t="s">
        <v>57</v>
      </c>
      <c r="W780" s="3" t="s">
        <v>33</v>
      </c>
      <c r="X780" s="3" t="s">
        <v>59</v>
      </c>
      <c r="Y780" s="3" t="s">
        <v>265</v>
      </c>
      <c r="Z780" s="54">
        <v>45199</v>
      </c>
      <c r="AA780" s="54">
        <v>45565</v>
      </c>
      <c r="AB780" s="3" t="s">
        <v>36</v>
      </c>
      <c r="AC780" s="53">
        <v>1700000</v>
      </c>
      <c r="AD780" s="3" t="s">
        <v>58</v>
      </c>
      <c r="AE780" s="3" t="s">
        <v>37</v>
      </c>
    </row>
    <row r="781" spans="1:31" x14ac:dyDescent="0.3">
      <c r="A781" s="3" t="s">
        <v>1644</v>
      </c>
      <c r="B781" s="3" t="s">
        <v>1645</v>
      </c>
      <c r="C781" s="3" t="s">
        <v>1855</v>
      </c>
      <c r="D781" s="53">
        <v>0</v>
      </c>
      <c r="E781" s="53">
        <v>0</v>
      </c>
      <c r="F781" s="53">
        <v>0</v>
      </c>
      <c r="G781" s="53">
        <v>0</v>
      </c>
      <c r="H781" s="53">
        <v>0</v>
      </c>
      <c r="I781" s="53">
        <v>0</v>
      </c>
      <c r="J781" s="53" t="e">
        <v>#DIV/0!</v>
      </c>
      <c r="K781" s="53">
        <v>0</v>
      </c>
      <c r="L781" s="53">
        <v>0</v>
      </c>
      <c r="M781" s="53">
        <v>0</v>
      </c>
      <c r="N781" s="53">
        <v>0</v>
      </c>
      <c r="O781" s="53">
        <v>0</v>
      </c>
      <c r="P781" s="53">
        <v>0</v>
      </c>
      <c r="Q781" s="53">
        <v>0</v>
      </c>
      <c r="R781" s="53">
        <v>0</v>
      </c>
      <c r="S781" s="3" t="s">
        <v>56</v>
      </c>
      <c r="T781" s="3" t="s">
        <v>57</v>
      </c>
      <c r="U781" s="3" t="s">
        <v>58</v>
      </c>
      <c r="V781" s="3" t="s">
        <v>57</v>
      </c>
      <c r="W781" s="3" t="s">
        <v>33</v>
      </c>
      <c r="X781" s="3" t="s">
        <v>59</v>
      </c>
      <c r="Y781" s="3" t="s">
        <v>86</v>
      </c>
      <c r="Z781" s="54">
        <v>45199</v>
      </c>
      <c r="AA781" s="54">
        <v>45657</v>
      </c>
      <c r="AB781" s="3" t="s">
        <v>36</v>
      </c>
      <c r="AC781" s="53">
        <v>1500000</v>
      </c>
      <c r="AD781" s="3" t="s">
        <v>58</v>
      </c>
      <c r="AE781" s="3" t="s">
        <v>37</v>
      </c>
    </row>
    <row r="782" spans="1:31" x14ac:dyDescent="0.3">
      <c r="A782" s="3" t="s">
        <v>1650</v>
      </c>
      <c r="B782" s="3" t="s">
        <v>1651</v>
      </c>
      <c r="C782" s="3" t="s">
        <v>1853</v>
      </c>
      <c r="D782" s="53">
        <v>1364000</v>
      </c>
      <c r="E782" s="53">
        <v>1364000</v>
      </c>
      <c r="F782" s="53">
        <v>0</v>
      </c>
      <c r="G782" s="53">
        <v>0</v>
      </c>
      <c r="H782" s="53">
        <v>0</v>
      </c>
      <c r="I782" s="53">
        <v>1346868.89</v>
      </c>
      <c r="J782" s="53">
        <v>98.74405351906158</v>
      </c>
      <c r="K782" s="53">
        <v>0</v>
      </c>
      <c r="L782" s="53">
        <v>0</v>
      </c>
      <c r="M782" s="53">
        <v>1346868.89</v>
      </c>
      <c r="N782" s="53">
        <v>0</v>
      </c>
      <c r="O782" s="53">
        <v>1346868.89</v>
      </c>
      <c r="P782" s="53">
        <v>0</v>
      </c>
      <c r="Q782" s="53">
        <v>0</v>
      </c>
      <c r="R782" s="53">
        <v>0</v>
      </c>
      <c r="S782" s="3" t="s">
        <v>391</v>
      </c>
      <c r="T782" s="3" t="s">
        <v>31</v>
      </c>
      <c r="U782" s="3" t="s">
        <v>32</v>
      </c>
      <c r="V782" s="3" t="s">
        <v>31</v>
      </c>
      <c r="W782" s="3" t="s">
        <v>33</v>
      </c>
      <c r="X782" s="3" t="s">
        <v>34</v>
      </c>
      <c r="Y782" s="3" t="s">
        <v>265</v>
      </c>
      <c r="Z782" s="54">
        <v>45191</v>
      </c>
      <c r="AA782" s="54">
        <v>45381</v>
      </c>
      <c r="AB782" s="3" t="s">
        <v>36</v>
      </c>
      <c r="AC782" s="53">
        <v>1364000</v>
      </c>
      <c r="AD782" s="3" t="s">
        <v>32</v>
      </c>
      <c r="AE782" s="3" t="s">
        <v>37</v>
      </c>
    </row>
    <row r="783" spans="1:31" x14ac:dyDescent="0.3">
      <c r="A783" s="3" t="s">
        <v>1648</v>
      </c>
      <c r="B783" s="3" t="s">
        <v>1649</v>
      </c>
      <c r="C783" s="3" t="s">
        <v>1854</v>
      </c>
      <c r="D783" s="53">
        <v>2800000</v>
      </c>
      <c r="E783" s="53">
        <v>2800000</v>
      </c>
      <c r="F783" s="53">
        <v>0</v>
      </c>
      <c r="G783" s="53">
        <v>0</v>
      </c>
      <c r="H783" s="53">
        <v>0</v>
      </c>
      <c r="I783" s="53">
        <v>2684613.77</v>
      </c>
      <c r="J783" s="53">
        <v>95.879063214285722</v>
      </c>
      <c r="K783" s="53">
        <v>0</v>
      </c>
      <c r="L783" s="53">
        <v>0</v>
      </c>
      <c r="M783" s="53">
        <v>2684613.77</v>
      </c>
      <c r="N783" s="53">
        <v>0</v>
      </c>
      <c r="O783" s="53">
        <v>2684613.77</v>
      </c>
      <c r="P783" s="53">
        <v>0</v>
      </c>
      <c r="Q783" s="53">
        <v>0</v>
      </c>
      <c r="R783" s="53">
        <v>0</v>
      </c>
      <c r="S783" s="3" t="s">
        <v>72</v>
      </c>
      <c r="T783" s="3" t="s">
        <v>41</v>
      </c>
      <c r="U783" s="3" t="s">
        <v>42</v>
      </c>
      <c r="V783" s="3" t="s">
        <v>41</v>
      </c>
      <c r="W783" s="3" t="s">
        <v>33</v>
      </c>
      <c r="X783" s="3" t="s">
        <v>43</v>
      </c>
      <c r="Y783" s="3" t="s">
        <v>35</v>
      </c>
      <c r="Z783" s="54">
        <v>45017</v>
      </c>
      <c r="AA783" s="54">
        <v>45596</v>
      </c>
      <c r="AB783" s="3" t="s">
        <v>36</v>
      </c>
      <c r="AC783" s="53">
        <v>2800000</v>
      </c>
      <c r="AD783" s="3" t="s">
        <v>42</v>
      </c>
      <c r="AE783" s="3" t="s">
        <v>37</v>
      </c>
    </row>
    <row r="784" spans="1:31" x14ac:dyDescent="0.3">
      <c r="A784" s="3" t="s">
        <v>1658</v>
      </c>
      <c r="B784" s="3" t="s">
        <v>1659</v>
      </c>
      <c r="C784" s="3" t="s">
        <v>1855</v>
      </c>
      <c r="D784" s="53">
        <v>1400000</v>
      </c>
      <c r="E784" s="53">
        <v>1400000</v>
      </c>
      <c r="F784" s="53">
        <v>0</v>
      </c>
      <c r="G784" s="53">
        <v>0</v>
      </c>
      <c r="H784" s="53">
        <v>0</v>
      </c>
      <c r="I784" s="53">
        <v>861070.73</v>
      </c>
      <c r="J784" s="53">
        <v>61.505052142857139</v>
      </c>
      <c r="K784" s="53">
        <v>0</v>
      </c>
      <c r="L784" s="53">
        <v>0</v>
      </c>
      <c r="M784" s="53">
        <v>861070.73</v>
      </c>
      <c r="N784" s="53">
        <v>0</v>
      </c>
      <c r="O784" s="53">
        <v>861070.73</v>
      </c>
      <c r="P784" s="53">
        <v>0</v>
      </c>
      <c r="Q784" s="53">
        <v>-14.91</v>
      </c>
      <c r="R784" s="53">
        <v>0</v>
      </c>
      <c r="S784" s="3" t="s">
        <v>56</v>
      </c>
      <c r="T784" s="3" t="s">
        <v>57</v>
      </c>
      <c r="U784" s="3" t="s">
        <v>58</v>
      </c>
      <c r="V784" s="3" t="s">
        <v>57</v>
      </c>
      <c r="W784" s="3" t="s">
        <v>33</v>
      </c>
      <c r="X784" s="3" t="s">
        <v>59</v>
      </c>
      <c r="Y784" s="3" t="s">
        <v>35</v>
      </c>
      <c r="Z784" s="54">
        <v>45219</v>
      </c>
      <c r="AA784" s="54">
        <v>45747</v>
      </c>
      <c r="AB784" s="3" t="s">
        <v>36</v>
      </c>
      <c r="AC784" s="53">
        <v>1400000</v>
      </c>
      <c r="AD784" s="3" t="s">
        <v>58</v>
      </c>
      <c r="AE784" s="3" t="s">
        <v>37</v>
      </c>
    </row>
    <row r="785" spans="1:31" x14ac:dyDescent="0.3">
      <c r="A785" s="3" t="s">
        <v>1660</v>
      </c>
      <c r="B785" s="3" t="s">
        <v>1661</v>
      </c>
      <c r="C785" s="3" t="s">
        <v>1860</v>
      </c>
      <c r="D785" s="53">
        <v>2500000</v>
      </c>
      <c r="E785" s="53">
        <v>2500000</v>
      </c>
      <c r="F785" s="53">
        <v>0</v>
      </c>
      <c r="G785" s="53">
        <v>0</v>
      </c>
      <c r="H785" s="53">
        <v>0</v>
      </c>
      <c r="I785" s="53">
        <v>1800131.81</v>
      </c>
      <c r="J785" s="53">
        <v>72.005272399999996</v>
      </c>
      <c r="K785" s="53">
        <v>0</v>
      </c>
      <c r="L785" s="53">
        <v>0</v>
      </c>
      <c r="M785" s="53">
        <v>1800131.81</v>
      </c>
      <c r="N785" s="53">
        <v>0</v>
      </c>
      <c r="O785" s="53">
        <v>1800131.81</v>
      </c>
      <c r="P785" s="53">
        <v>0</v>
      </c>
      <c r="Q785" s="53">
        <v>-40436.83</v>
      </c>
      <c r="R785" s="53">
        <v>0</v>
      </c>
      <c r="S785" s="3" t="s">
        <v>111</v>
      </c>
      <c r="T785" s="3" t="s">
        <v>112</v>
      </c>
      <c r="U785" s="3" t="s">
        <v>113</v>
      </c>
      <c r="V785" s="3" t="s">
        <v>112</v>
      </c>
      <c r="W785" s="3" t="s">
        <v>33</v>
      </c>
      <c r="X785" s="3" t="s">
        <v>114</v>
      </c>
      <c r="Y785" s="3" t="s">
        <v>35</v>
      </c>
      <c r="Z785" s="54">
        <v>45224</v>
      </c>
      <c r="AA785" s="54">
        <v>45657</v>
      </c>
      <c r="AB785" s="3" t="s">
        <v>36</v>
      </c>
      <c r="AC785" s="53">
        <v>2500000</v>
      </c>
      <c r="AD785" s="3" t="s">
        <v>113</v>
      </c>
      <c r="AE785" s="3" t="s">
        <v>37</v>
      </c>
    </row>
    <row r="786" spans="1:31" x14ac:dyDescent="0.3">
      <c r="A786" s="3" t="s">
        <v>1654</v>
      </c>
      <c r="B786" s="3" t="s">
        <v>1655</v>
      </c>
      <c r="C786" s="3" t="s">
        <v>1856</v>
      </c>
      <c r="D786" s="53">
        <v>2500000</v>
      </c>
      <c r="E786" s="53">
        <v>2500000</v>
      </c>
      <c r="F786" s="53">
        <v>0</v>
      </c>
      <c r="G786" s="53">
        <v>0</v>
      </c>
      <c r="H786" s="53">
        <v>0</v>
      </c>
      <c r="I786" s="53">
        <v>2490649.3199999998</v>
      </c>
      <c r="J786" s="53">
        <v>99.6259728</v>
      </c>
      <c r="K786" s="53">
        <v>0</v>
      </c>
      <c r="L786" s="53">
        <v>0</v>
      </c>
      <c r="M786" s="53">
        <v>2490649.3199999998</v>
      </c>
      <c r="N786" s="53">
        <v>0</v>
      </c>
      <c r="O786" s="53">
        <v>2490649.3199999998</v>
      </c>
      <c r="P786" s="53">
        <v>0</v>
      </c>
      <c r="Q786" s="53">
        <v>0</v>
      </c>
      <c r="R786" s="53">
        <v>0</v>
      </c>
      <c r="S786" s="3" t="s">
        <v>881</v>
      </c>
      <c r="T786" s="3" t="s">
        <v>76</v>
      </c>
      <c r="U786" s="3" t="s">
        <v>77</v>
      </c>
      <c r="V786" s="3" t="s">
        <v>76</v>
      </c>
      <c r="W786" s="3" t="s">
        <v>33</v>
      </c>
      <c r="X786" s="3" t="s">
        <v>78</v>
      </c>
      <c r="Y786" s="3" t="s">
        <v>35</v>
      </c>
      <c r="Z786" s="54">
        <v>45170</v>
      </c>
      <c r="AA786" s="54">
        <v>45565</v>
      </c>
      <c r="AB786" s="3" t="s">
        <v>36</v>
      </c>
      <c r="AC786" s="53">
        <v>2500000</v>
      </c>
      <c r="AD786" s="3" t="s">
        <v>77</v>
      </c>
      <c r="AE786" s="3" t="s">
        <v>37</v>
      </c>
    </row>
    <row r="787" spans="1:31" x14ac:dyDescent="0.3">
      <c r="A787" s="3" t="s">
        <v>1652</v>
      </c>
      <c r="B787" s="3" t="s">
        <v>1653</v>
      </c>
      <c r="C787" s="3" t="s">
        <v>1854</v>
      </c>
      <c r="D787" s="53">
        <v>8200000</v>
      </c>
      <c r="E787" s="53">
        <v>8200000</v>
      </c>
      <c r="F787" s="53">
        <v>0</v>
      </c>
      <c r="G787" s="53">
        <v>0</v>
      </c>
      <c r="H787" s="53">
        <v>0</v>
      </c>
      <c r="I787" s="53">
        <v>8172250.4699999997</v>
      </c>
      <c r="J787" s="53">
        <v>99.661591097560972</v>
      </c>
      <c r="K787" s="53">
        <v>0</v>
      </c>
      <c r="L787" s="53">
        <v>0</v>
      </c>
      <c r="M787" s="53">
        <v>8172250.4699999997</v>
      </c>
      <c r="N787" s="53">
        <v>0</v>
      </c>
      <c r="O787" s="53">
        <v>8172250.4699999997</v>
      </c>
      <c r="P787" s="53">
        <v>0</v>
      </c>
      <c r="Q787" s="53">
        <v>0</v>
      </c>
      <c r="R787" s="53">
        <v>0</v>
      </c>
      <c r="S787" s="3" t="s">
        <v>72</v>
      </c>
      <c r="T787" s="3" t="s">
        <v>41</v>
      </c>
      <c r="U787" s="3" t="s">
        <v>42</v>
      </c>
      <c r="V787" s="3" t="s">
        <v>41</v>
      </c>
      <c r="W787" s="3" t="s">
        <v>33</v>
      </c>
      <c r="X787" s="3" t="s">
        <v>43</v>
      </c>
      <c r="Y787" s="3" t="s">
        <v>35</v>
      </c>
      <c r="Z787" s="54">
        <v>45225</v>
      </c>
      <c r="AA787" s="54">
        <v>45596</v>
      </c>
      <c r="AB787" s="3" t="s">
        <v>36</v>
      </c>
      <c r="AC787" s="53">
        <v>8200000</v>
      </c>
      <c r="AD787" s="3" t="s">
        <v>42</v>
      </c>
      <c r="AE787" s="3" t="s">
        <v>45</v>
      </c>
    </row>
    <row r="788" spans="1:31" x14ac:dyDescent="0.3">
      <c r="A788" s="3" t="s">
        <v>1684</v>
      </c>
      <c r="B788" s="3" t="s">
        <v>1685</v>
      </c>
      <c r="C788" s="3" t="s">
        <v>1856</v>
      </c>
      <c r="D788" s="53">
        <v>5800000</v>
      </c>
      <c r="E788" s="53">
        <v>5800000</v>
      </c>
      <c r="F788" s="53">
        <v>0</v>
      </c>
      <c r="G788" s="53">
        <v>0</v>
      </c>
      <c r="H788" s="53">
        <v>0</v>
      </c>
      <c r="I788" s="53">
        <v>5796740.3399999999</v>
      </c>
      <c r="J788" s="53">
        <v>99.943798965517246</v>
      </c>
      <c r="K788" s="53">
        <v>0</v>
      </c>
      <c r="L788" s="53">
        <v>0</v>
      </c>
      <c r="M788" s="53">
        <v>5796740.3399999999</v>
      </c>
      <c r="N788" s="53">
        <v>0</v>
      </c>
      <c r="O788" s="53">
        <v>5796740.3399999999</v>
      </c>
      <c r="P788" s="53">
        <v>0</v>
      </c>
      <c r="Q788" s="53">
        <v>0</v>
      </c>
      <c r="R788" s="53">
        <v>0</v>
      </c>
      <c r="S788" s="3" t="s">
        <v>881</v>
      </c>
      <c r="T788" s="3" t="s">
        <v>76</v>
      </c>
      <c r="U788" s="3" t="s">
        <v>77</v>
      </c>
      <c r="V788" s="3" t="s">
        <v>76</v>
      </c>
      <c r="W788" s="3" t="s">
        <v>33</v>
      </c>
      <c r="X788" s="3" t="s">
        <v>78</v>
      </c>
      <c r="Y788" s="3" t="s">
        <v>83</v>
      </c>
      <c r="Z788" s="54">
        <v>45247</v>
      </c>
      <c r="AA788" s="54">
        <v>45747</v>
      </c>
      <c r="AB788" s="3" t="s">
        <v>36</v>
      </c>
      <c r="AC788" s="53">
        <v>5800000</v>
      </c>
      <c r="AD788" s="3" t="s">
        <v>77</v>
      </c>
      <c r="AE788" s="3" t="s">
        <v>37</v>
      </c>
    </row>
    <row r="789" spans="1:31" x14ac:dyDescent="0.3">
      <c r="A789" s="3" t="s">
        <v>1742</v>
      </c>
      <c r="B789" s="3" t="s">
        <v>1743</v>
      </c>
      <c r="C789" s="3" t="s">
        <v>1860</v>
      </c>
      <c r="D789" s="53">
        <v>7500000</v>
      </c>
      <c r="E789" s="53">
        <v>7500000</v>
      </c>
      <c r="F789" s="53">
        <v>0</v>
      </c>
      <c r="G789" s="53">
        <v>0</v>
      </c>
      <c r="H789" s="53">
        <v>0</v>
      </c>
      <c r="I789" s="53">
        <v>7442566.25</v>
      </c>
      <c r="J789" s="53">
        <v>99.234216666666669</v>
      </c>
      <c r="K789" s="53">
        <v>0</v>
      </c>
      <c r="L789" s="53">
        <v>0</v>
      </c>
      <c r="M789" s="53">
        <v>7442566.25</v>
      </c>
      <c r="N789" s="53">
        <v>0</v>
      </c>
      <c r="O789" s="53">
        <v>7442566.25</v>
      </c>
      <c r="P789" s="53">
        <v>0</v>
      </c>
      <c r="Q789" s="53">
        <v>0</v>
      </c>
      <c r="R789" s="53">
        <v>0</v>
      </c>
      <c r="S789" s="3" t="s">
        <v>111</v>
      </c>
      <c r="T789" s="3" t="s">
        <v>112</v>
      </c>
      <c r="U789" s="3" t="s">
        <v>113</v>
      </c>
      <c r="V789" s="3" t="s">
        <v>112</v>
      </c>
      <c r="W789" s="3" t="s">
        <v>33</v>
      </c>
      <c r="X789" s="3" t="s">
        <v>114</v>
      </c>
      <c r="Y789" s="3" t="s">
        <v>44</v>
      </c>
      <c r="Z789" s="54">
        <v>45260</v>
      </c>
      <c r="AA789" s="54">
        <v>45747</v>
      </c>
      <c r="AB789" s="3" t="s">
        <v>36</v>
      </c>
      <c r="AC789" s="53">
        <v>7500000</v>
      </c>
      <c r="AD789" s="3" t="s">
        <v>113</v>
      </c>
      <c r="AE789" s="3" t="s">
        <v>37</v>
      </c>
    </row>
    <row r="790" spans="1:31" x14ac:dyDescent="0.3">
      <c r="A790" s="3" t="s">
        <v>1662</v>
      </c>
      <c r="B790" s="3" t="s">
        <v>1663</v>
      </c>
      <c r="C790" s="3" t="s">
        <v>1856</v>
      </c>
      <c r="D790" s="53">
        <v>7025000</v>
      </c>
      <c r="E790" s="53">
        <v>7025000</v>
      </c>
      <c r="F790" s="53">
        <v>0</v>
      </c>
      <c r="G790" s="53">
        <v>0</v>
      </c>
      <c r="H790" s="53">
        <v>0</v>
      </c>
      <c r="I790" s="53">
        <v>7013595.2699999996</v>
      </c>
      <c r="J790" s="53">
        <v>99.837655088967963</v>
      </c>
      <c r="K790" s="53">
        <v>0</v>
      </c>
      <c r="L790" s="53">
        <v>0</v>
      </c>
      <c r="M790" s="53">
        <v>7013595.2699999996</v>
      </c>
      <c r="N790" s="53">
        <v>0</v>
      </c>
      <c r="O790" s="53">
        <v>7013595.2699999996</v>
      </c>
      <c r="P790" s="53">
        <v>0</v>
      </c>
      <c r="Q790" s="53">
        <v>0</v>
      </c>
      <c r="R790" s="53">
        <v>0</v>
      </c>
      <c r="S790" s="3" t="s">
        <v>881</v>
      </c>
      <c r="T790" s="3" t="s">
        <v>76</v>
      </c>
      <c r="U790" s="3" t="s">
        <v>77</v>
      </c>
      <c r="V790" s="3" t="s">
        <v>76</v>
      </c>
      <c r="W790" s="3" t="s">
        <v>33</v>
      </c>
      <c r="X790" s="3" t="s">
        <v>78</v>
      </c>
      <c r="Y790" s="3" t="s">
        <v>265</v>
      </c>
      <c r="Z790" s="54">
        <v>45017</v>
      </c>
      <c r="AA790" s="54">
        <v>45747</v>
      </c>
      <c r="AB790" s="3" t="s">
        <v>36</v>
      </c>
      <c r="AC790" s="53">
        <v>7025000</v>
      </c>
      <c r="AD790" s="3" t="s">
        <v>77</v>
      </c>
      <c r="AE790" s="3" t="s">
        <v>37</v>
      </c>
    </row>
    <row r="791" spans="1:31" x14ac:dyDescent="0.3">
      <c r="A791" s="3" t="s">
        <v>1666</v>
      </c>
      <c r="B791" s="3" t="s">
        <v>1667</v>
      </c>
      <c r="C791" s="3" t="s">
        <v>1855</v>
      </c>
      <c r="D791" s="53">
        <v>500000</v>
      </c>
      <c r="E791" s="53">
        <v>500000</v>
      </c>
      <c r="F791" s="53">
        <v>0</v>
      </c>
      <c r="G791" s="53">
        <v>0</v>
      </c>
      <c r="H791" s="53">
        <v>0</v>
      </c>
      <c r="I791" s="53">
        <v>465991.36</v>
      </c>
      <c r="J791" s="53">
        <v>93.198272000000003</v>
      </c>
      <c r="K791" s="53">
        <v>0</v>
      </c>
      <c r="L791" s="53">
        <v>0</v>
      </c>
      <c r="M791" s="53">
        <v>465991.36</v>
      </c>
      <c r="N791" s="53">
        <v>0</v>
      </c>
      <c r="O791" s="53">
        <v>465991.36</v>
      </c>
      <c r="P791" s="53">
        <v>0</v>
      </c>
      <c r="Q791" s="53">
        <v>0</v>
      </c>
      <c r="R791" s="53">
        <v>0</v>
      </c>
      <c r="S791" s="3" t="s">
        <v>286</v>
      </c>
      <c r="T791" s="3" t="s">
        <v>57</v>
      </c>
      <c r="U791" s="3" t="s">
        <v>58</v>
      </c>
      <c r="V791" s="3" t="s">
        <v>57</v>
      </c>
      <c r="W791" s="3" t="s">
        <v>33</v>
      </c>
      <c r="X791" s="3" t="s">
        <v>59</v>
      </c>
      <c r="Y791" s="3" t="s">
        <v>35</v>
      </c>
      <c r="Z791" s="54">
        <v>45229</v>
      </c>
      <c r="AA791" s="54">
        <v>45657</v>
      </c>
      <c r="AB791" s="3" t="s">
        <v>36</v>
      </c>
      <c r="AC791" s="53">
        <v>500000</v>
      </c>
      <c r="AD791" s="3" t="s">
        <v>58</v>
      </c>
      <c r="AE791" s="3" t="s">
        <v>37</v>
      </c>
    </row>
    <row r="792" spans="1:31" x14ac:dyDescent="0.3">
      <c r="A792" s="3" t="s">
        <v>1664</v>
      </c>
      <c r="B792" s="3" t="s">
        <v>1665</v>
      </c>
      <c r="C792" s="3" t="s">
        <v>1855</v>
      </c>
      <c r="D792" s="53">
        <v>600000</v>
      </c>
      <c r="E792" s="53">
        <v>600000</v>
      </c>
      <c r="F792" s="53">
        <v>0</v>
      </c>
      <c r="G792" s="53">
        <v>0</v>
      </c>
      <c r="H792" s="53">
        <v>0</v>
      </c>
      <c r="I792" s="53">
        <v>584000.09</v>
      </c>
      <c r="J792" s="53">
        <v>97.333348333333333</v>
      </c>
      <c r="K792" s="53">
        <v>0</v>
      </c>
      <c r="L792" s="53">
        <v>0</v>
      </c>
      <c r="M792" s="53">
        <v>584000.09</v>
      </c>
      <c r="N792" s="53">
        <v>0</v>
      </c>
      <c r="O792" s="53">
        <v>584000.09</v>
      </c>
      <c r="P792" s="53">
        <v>0</v>
      </c>
      <c r="Q792" s="53">
        <v>0</v>
      </c>
      <c r="R792" s="53">
        <v>0</v>
      </c>
      <c r="S792" s="3" t="s">
        <v>286</v>
      </c>
      <c r="T792" s="3" t="s">
        <v>57</v>
      </c>
      <c r="U792" s="3" t="s">
        <v>58</v>
      </c>
      <c r="V792" s="3" t="s">
        <v>57</v>
      </c>
      <c r="W792" s="3" t="s">
        <v>33</v>
      </c>
      <c r="X792" s="3" t="s">
        <v>59</v>
      </c>
      <c r="Y792" s="3" t="s">
        <v>35</v>
      </c>
      <c r="Z792" s="54">
        <v>45229</v>
      </c>
      <c r="AA792" s="54">
        <v>45412</v>
      </c>
      <c r="AB792" s="3" t="s">
        <v>36</v>
      </c>
      <c r="AC792" s="53">
        <v>600000</v>
      </c>
      <c r="AD792" s="3" t="s">
        <v>58</v>
      </c>
      <c r="AE792" s="3" t="s">
        <v>37</v>
      </c>
    </row>
    <row r="793" spans="1:31" x14ac:dyDescent="0.3">
      <c r="A793" s="3" t="s">
        <v>1674</v>
      </c>
      <c r="B793" s="3" t="s">
        <v>1675</v>
      </c>
      <c r="C793" s="3" t="s">
        <v>1860</v>
      </c>
      <c r="D793" s="53">
        <v>7020000</v>
      </c>
      <c r="E793" s="53">
        <v>7020000</v>
      </c>
      <c r="F793" s="53">
        <v>0</v>
      </c>
      <c r="G793" s="53">
        <v>0</v>
      </c>
      <c r="H793" s="53">
        <v>0</v>
      </c>
      <c r="I793" s="53">
        <v>6992638.0700000003</v>
      </c>
      <c r="J793" s="53">
        <v>99.610228917378919</v>
      </c>
      <c r="K793" s="53">
        <v>0</v>
      </c>
      <c r="L793" s="53">
        <v>0</v>
      </c>
      <c r="M793" s="53">
        <v>6890985.0700000003</v>
      </c>
      <c r="N793" s="53">
        <v>101653</v>
      </c>
      <c r="O793" s="53">
        <v>6992638.0700000003</v>
      </c>
      <c r="P793" s="53">
        <v>0</v>
      </c>
      <c r="Q793" s="53">
        <v>0</v>
      </c>
      <c r="R793" s="53">
        <v>0</v>
      </c>
      <c r="S793" s="3" t="s">
        <v>111</v>
      </c>
      <c r="T793" s="3" t="s">
        <v>112</v>
      </c>
      <c r="U793" s="3" t="s">
        <v>113</v>
      </c>
      <c r="V793" s="3" t="s">
        <v>112</v>
      </c>
      <c r="W793" s="3" t="s">
        <v>33</v>
      </c>
      <c r="X793" s="3" t="s">
        <v>114</v>
      </c>
      <c r="Y793" s="3" t="s">
        <v>265</v>
      </c>
      <c r="Z793" s="54">
        <v>45231</v>
      </c>
      <c r="AA793" s="54">
        <v>45747</v>
      </c>
      <c r="AB793" s="3" t="s">
        <v>36</v>
      </c>
      <c r="AC793" s="53">
        <v>7020000</v>
      </c>
      <c r="AD793" s="3" t="s">
        <v>113</v>
      </c>
      <c r="AE793" s="3" t="s">
        <v>2231</v>
      </c>
    </row>
    <row r="794" spans="1:31" x14ac:dyDescent="0.3">
      <c r="A794" s="3" t="s">
        <v>1668</v>
      </c>
      <c r="B794" s="3" t="s">
        <v>1669</v>
      </c>
      <c r="C794" s="3" t="s">
        <v>1857</v>
      </c>
      <c r="D794" s="53">
        <v>290800000</v>
      </c>
      <c r="E794" s="53">
        <v>290800000</v>
      </c>
      <c r="F794" s="53">
        <v>0</v>
      </c>
      <c r="G794" s="53">
        <v>0</v>
      </c>
      <c r="H794" s="53">
        <v>0</v>
      </c>
      <c r="I794" s="53">
        <v>288324500</v>
      </c>
      <c r="J794" s="53">
        <v>99.148727647867958</v>
      </c>
      <c r="K794" s="53">
        <v>0</v>
      </c>
      <c r="L794" s="53">
        <v>0</v>
      </c>
      <c r="M794" s="53">
        <v>288324500</v>
      </c>
      <c r="N794" s="53">
        <v>0</v>
      </c>
      <c r="O794" s="53">
        <v>288324500</v>
      </c>
      <c r="P794" s="53">
        <v>0</v>
      </c>
      <c r="Q794" s="53">
        <v>0</v>
      </c>
      <c r="R794" s="53">
        <v>0</v>
      </c>
      <c r="S794" s="3" t="s">
        <v>1001</v>
      </c>
      <c r="T794" s="3" t="s">
        <v>100</v>
      </c>
      <c r="U794" s="3" t="s">
        <v>101</v>
      </c>
      <c r="V794" s="3" t="s">
        <v>100</v>
      </c>
      <c r="W794" s="3" t="s">
        <v>33</v>
      </c>
      <c r="X794" s="3" t="s">
        <v>102</v>
      </c>
      <c r="Y794" s="3" t="s">
        <v>989</v>
      </c>
      <c r="Z794" s="54">
        <v>45017</v>
      </c>
      <c r="AA794" s="54">
        <v>45747</v>
      </c>
      <c r="AB794" s="3" t="s">
        <v>36</v>
      </c>
      <c r="AC794" s="53">
        <v>277000000</v>
      </c>
      <c r="AD794" s="3" t="s">
        <v>101</v>
      </c>
      <c r="AE794" s="3" t="s">
        <v>37</v>
      </c>
    </row>
    <row r="795" spans="1:31" x14ac:dyDescent="0.3">
      <c r="A795" s="3" t="s">
        <v>1670</v>
      </c>
      <c r="B795" s="3" t="s">
        <v>1671</v>
      </c>
      <c r="C795" s="3" t="s">
        <v>1859</v>
      </c>
      <c r="D795" s="53">
        <v>10900000</v>
      </c>
      <c r="E795" s="53">
        <v>10900000</v>
      </c>
      <c r="F795" s="53">
        <v>0</v>
      </c>
      <c r="G795" s="53">
        <v>0</v>
      </c>
      <c r="H795" s="53">
        <v>0</v>
      </c>
      <c r="I795" s="53">
        <v>10591223.859999999</v>
      </c>
      <c r="J795" s="53">
        <v>97.167191376146789</v>
      </c>
      <c r="K795" s="53">
        <v>0</v>
      </c>
      <c r="L795" s="53">
        <v>0</v>
      </c>
      <c r="M795" s="53">
        <v>10591223.859999999</v>
      </c>
      <c r="N795" s="53">
        <v>0</v>
      </c>
      <c r="O795" s="53">
        <v>10591223.859999999</v>
      </c>
      <c r="P795" s="53">
        <v>0</v>
      </c>
      <c r="Q795" s="53">
        <v>0</v>
      </c>
      <c r="R795" s="53">
        <v>0</v>
      </c>
      <c r="S795" s="3" t="s">
        <v>1355</v>
      </c>
      <c r="T795" s="3" t="s">
        <v>162</v>
      </c>
      <c r="U795" s="3" t="s">
        <v>163</v>
      </c>
      <c r="V795" s="3" t="s">
        <v>162</v>
      </c>
      <c r="W795" s="3" t="s">
        <v>33</v>
      </c>
      <c r="X795" s="3" t="s">
        <v>164</v>
      </c>
      <c r="Y795" s="3" t="s">
        <v>35</v>
      </c>
      <c r="Z795" s="54">
        <v>45017</v>
      </c>
      <c r="AA795" s="54">
        <v>45565</v>
      </c>
      <c r="AB795" s="3" t="s">
        <v>36</v>
      </c>
      <c r="AC795" s="53">
        <v>10900000</v>
      </c>
      <c r="AD795" s="3" t="s">
        <v>163</v>
      </c>
      <c r="AE795" s="3" t="s">
        <v>37</v>
      </c>
    </row>
    <row r="796" spans="1:31" x14ac:dyDescent="0.3">
      <c r="A796" s="3" t="s">
        <v>1678</v>
      </c>
      <c r="B796" s="3" t="s">
        <v>1679</v>
      </c>
      <c r="C796" s="3" t="s">
        <v>1860</v>
      </c>
      <c r="D796" s="53">
        <v>11400000</v>
      </c>
      <c r="E796" s="53">
        <v>11400000</v>
      </c>
      <c r="F796" s="53">
        <v>0</v>
      </c>
      <c r="G796" s="53">
        <v>0</v>
      </c>
      <c r="H796" s="53">
        <v>0</v>
      </c>
      <c r="I796" s="53">
        <v>10534043.189999999</v>
      </c>
      <c r="J796" s="53">
        <v>92.403887631578939</v>
      </c>
      <c r="K796" s="53">
        <v>0</v>
      </c>
      <c r="L796" s="53">
        <v>0</v>
      </c>
      <c r="M796" s="53">
        <v>10534043.189999999</v>
      </c>
      <c r="N796" s="53">
        <v>0</v>
      </c>
      <c r="O796" s="53">
        <v>10534043.189999999</v>
      </c>
      <c r="P796" s="53">
        <v>0</v>
      </c>
      <c r="Q796" s="53">
        <v>0</v>
      </c>
      <c r="R796" s="53">
        <v>0</v>
      </c>
      <c r="S796" s="3" t="s">
        <v>111</v>
      </c>
      <c r="T796" s="3" t="s">
        <v>112</v>
      </c>
      <c r="U796" s="3" t="s">
        <v>113</v>
      </c>
      <c r="V796" s="3" t="s">
        <v>112</v>
      </c>
      <c r="W796" s="3" t="s">
        <v>33</v>
      </c>
      <c r="X796" s="3" t="s">
        <v>114</v>
      </c>
      <c r="Y796" s="3" t="s">
        <v>35</v>
      </c>
      <c r="Z796" s="54">
        <v>45231</v>
      </c>
      <c r="AA796" s="54">
        <v>45747</v>
      </c>
      <c r="AB796" s="3" t="s">
        <v>36</v>
      </c>
      <c r="AC796" s="53">
        <v>11400000</v>
      </c>
      <c r="AD796" s="3" t="s">
        <v>113</v>
      </c>
      <c r="AE796" s="3" t="s">
        <v>37</v>
      </c>
    </row>
    <row r="797" spans="1:31" x14ac:dyDescent="0.3">
      <c r="A797" s="3" t="s">
        <v>1672</v>
      </c>
      <c r="B797" s="3" t="s">
        <v>1673</v>
      </c>
      <c r="C797" s="3" t="s">
        <v>1859</v>
      </c>
      <c r="D797" s="53">
        <v>1000000</v>
      </c>
      <c r="E797" s="53">
        <v>1000000</v>
      </c>
      <c r="F797" s="53">
        <v>0</v>
      </c>
      <c r="G797" s="53">
        <v>0</v>
      </c>
      <c r="H797" s="53">
        <v>0</v>
      </c>
      <c r="I797" s="53">
        <v>930372.63</v>
      </c>
      <c r="J797" s="53">
        <v>93.037262999999996</v>
      </c>
      <c r="K797" s="53">
        <v>0</v>
      </c>
      <c r="L797" s="53">
        <v>0</v>
      </c>
      <c r="M797" s="53">
        <v>930372.63</v>
      </c>
      <c r="N797" s="53">
        <v>0</v>
      </c>
      <c r="O797" s="53">
        <v>930372.63</v>
      </c>
      <c r="P797" s="53">
        <v>0</v>
      </c>
      <c r="Q797" s="53">
        <v>0</v>
      </c>
      <c r="R797" s="53">
        <v>0</v>
      </c>
      <c r="S797" s="3" t="s">
        <v>1355</v>
      </c>
      <c r="T797" s="3" t="s">
        <v>162</v>
      </c>
      <c r="U797" s="3" t="s">
        <v>163</v>
      </c>
      <c r="V797" s="3" t="s">
        <v>162</v>
      </c>
      <c r="W797" s="3" t="s">
        <v>33</v>
      </c>
      <c r="X797" s="3" t="s">
        <v>164</v>
      </c>
      <c r="Y797" s="3" t="s">
        <v>44</v>
      </c>
      <c r="Z797" s="54">
        <v>45017</v>
      </c>
      <c r="AA797" s="54">
        <v>45382</v>
      </c>
      <c r="AB797" s="3" t="s">
        <v>36</v>
      </c>
      <c r="AC797" s="53">
        <v>1000000</v>
      </c>
      <c r="AD797" s="3" t="s">
        <v>163</v>
      </c>
      <c r="AE797" s="3" t="s">
        <v>37</v>
      </c>
    </row>
    <row r="798" spans="1:31" x14ac:dyDescent="0.3">
      <c r="A798" s="3" t="s">
        <v>1676</v>
      </c>
      <c r="B798" s="3" t="s">
        <v>1677</v>
      </c>
      <c r="C798" s="3" t="s">
        <v>1854</v>
      </c>
      <c r="D798" s="53">
        <v>11100000</v>
      </c>
      <c r="E798" s="53">
        <v>11100000</v>
      </c>
      <c r="F798" s="53">
        <v>0</v>
      </c>
      <c r="G798" s="53">
        <v>0</v>
      </c>
      <c r="H798" s="53">
        <v>0</v>
      </c>
      <c r="I798" s="53">
        <v>11041973.529999999</v>
      </c>
      <c r="J798" s="53">
        <v>99.477239009008997</v>
      </c>
      <c r="K798" s="53">
        <v>0</v>
      </c>
      <c r="L798" s="53">
        <v>0</v>
      </c>
      <c r="M798" s="53">
        <v>11041973.529999999</v>
      </c>
      <c r="N798" s="53">
        <v>0</v>
      </c>
      <c r="O798" s="53">
        <v>11041973.529999999</v>
      </c>
      <c r="P798" s="53">
        <v>0</v>
      </c>
      <c r="Q798" s="53">
        <v>0</v>
      </c>
      <c r="R798" s="53">
        <v>0</v>
      </c>
      <c r="S798" s="3" t="s">
        <v>72</v>
      </c>
      <c r="T798" s="3" t="s">
        <v>41</v>
      </c>
      <c r="U798" s="3" t="s">
        <v>42</v>
      </c>
      <c r="V798" s="3" t="s">
        <v>41</v>
      </c>
      <c r="W798" s="3" t="s">
        <v>33</v>
      </c>
      <c r="X798" s="3" t="s">
        <v>43</v>
      </c>
      <c r="Y798" s="3" t="s">
        <v>35</v>
      </c>
      <c r="Z798" s="54">
        <v>45236</v>
      </c>
      <c r="AA798" s="54">
        <v>45626</v>
      </c>
      <c r="AB798" s="3" t="s">
        <v>36</v>
      </c>
      <c r="AC798" s="53">
        <v>11100000</v>
      </c>
      <c r="AD798" s="3" t="s">
        <v>42</v>
      </c>
      <c r="AE798" s="3" t="s">
        <v>37</v>
      </c>
    </row>
    <row r="799" spans="1:31" x14ac:dyDescent="0.3">
      <c r="A799" s="3" t="s">
        <v>1698</v>
      </c>
      <c r="B799" s="3" t="s">
        <v>1699</v>
      </c>
      <c r="C799" s="3" t="s">
        <v>1854</v>
      </c>
      <c r="D799" s="53">
        <v>800000</v>
      </c>
      <c r="E799" s="53">
        <v>800000</v>
      </c>
      <c r="F799" s="53">
        <v>0</v>
      </c>
      <c r="G799" s="53">
        <v>0</v>
      </c>
      <c r="H799" s="53">
        <v>0</v>
      </c>
      <c r="I799" s="53">
        <v>539057.37</v>
      </c>
      <c r="J799" s="53">
        <v>67.382171249999999</v>
      </c>
      <c r="K799" s="53">
        <v>0</v>
      </c>
      <c r="L799" s="53">
        <v>0</v>
      </c>
      <c r="M799" s="53">
        <v>539057.37</v>
      </c>
      <c r="N799" s="53">
        <v>0</v>
      </c>
      <c r="O799" s="53">
        <v>539057.37</v>
      </c>
      <c r="P799" s="53">
        <v>0</v>
      </c>
      <c r="Q799" s="53">
        <v>0</v>
      </c>
      <c r="R799" s="53">
        <v>0</v>
      </c>
      <c r="S799" s="3" t="s">
        <v>72</v>
      </c>
      <c r="T799" s="3" t="s">
        <v>41</v>
      </c>
      <c r="U799" s="3" t="s">
        <v>42</v>
      </c>
      <c r="V799" s="3" t="s">
        <v>41</v>
      </c>
      <c r="W799" s="3" t="s">
        <v>33</v>
      </c>
      <c r="X799" s="3" t="s">
        <v>43</v>
      </c>
      <c r="Y799" s="3" t="s">
        <v>35</v>
      </c>
      <c r="Z799" s="54">
        <v>45241</v>
      </c>
      <c r="AA799" s="54">
        <v>45626</v>
      </c>
      <c r="AB799" s="3" t="s">
        <v>36</v>
      </c>
      <c r="AC799" s="53">
        <v>800000</v>
      </c>
      <c r="AD799" s="3" t="s">
        <v>42</v>
      </c>
      <c r="AE799" s="3" t="s">
        <v>37</v>
      </c>
    </row>
    <row r="800" spans="1:31" x14ac:dyDescent="0.3">
      <c r="A800" s="3" t="s">
        <v>1706</v>
      </c>
      <c r="B800" s="3" t="s">
        <v>1707</v>
      </c>
      <c r="C800" s="3" t="s">
        <v>1854</v>
      </c>
      <c r="D800" s="53">
        <v>3200000</v>
      </c>
      <c r="E800" s="53">
        <v>3200000</v>
      </c>
      <c r="F800" s="53">
        <v>0</v>
      </c>
      <c r="G800" s="53">
        <v>0</v>
      </c>
      <c r="H800" s="53">
        <v>0</v>
      </c>
      <c r="I800" s="53">
        <v>2804294.77</v>
      </c>
      <c r="J800" s="53">
        <v>87.634211562499999</v>
      </c>
      <c r="K800" s="53">
        <v>0</v>
      </c>
      <c r="L800" s="53">
        <v>0</v>
      </c>
      <c r="M800" s="53">
        <v>2804294.77</v>
      </c>
      <c r="N800" s="53">
        <v>0</v>
      </c>
      <c r="O800" s="53">
        <v>2804294.77</v>
      </c>
      <c r="P800" s="53">
        <v>0</v>
      </c>
      <c r="Q800" s="53">
        <v>0</v>
      </c>
      <c r="R800" s="53">
        <v>0</v>
      </c>
      <c r="S800" s="3" t="s">
        <v>72</v>
      </c>
      <c r="T800" s="3" t="s">
        <v>41</v>
      </c>
      <c r="U800" s="3" t="s">
        <v>42</v>
      </c>
      <c r="V800" s="3" t="s">
        <v>41</v>
      </c>
      <c r="W800" s="3" t="s">
        <v>33</v>
      </c>
      <c r="X800" s="3" t="s">
        <v>43</v>
      </c>
      <c r="Y800" s="3" t="s">
        <v>35</v>
      </c>
      <c r="Z800" s="54">
        <v>45241</v>
      </c>
      <c r="AA800" s="54">
        <v>45626</v>
      </c>
      <c r="AB800" s="3" t="s">
        <v>36</v>
      </c>
      <c r="AC800" s="53">
        <v>3200000</v>
      </c>
      <c r="AD800" s="3" t="s">
        <v>42</v>
      </c>
      <c r="AE800" s="3" t="s">
        <v>37</v>
      </c>
    </row>
    <row r="801" spans="1:31" x14ac:dyDescent="0.3">
      <c r="A801" s="3" t="s">
        <v>1708</v>
      </c>
      <c r="B801" s="3" t="s">
        <v>1709</v>
      </c>
      <c r="C801" s="3" t="s">
        <v>1854</v>
      </c>
      <c r="D801" s="53">
        <v>3000000</v>
      </c>
      <c r="E801" s="53">
        <v>3000000</v>
      </c>
      <c r="F801" s="53">
        <v>0</v>
      </c>
      <c r="G801" s="53">
        <v>0</v>
      </c>
      <c r="H801" s="53">
        <v>0</v>
      </c>
      <c r="I801" s="53">
        <v>2911864.68</v>
      </c>
      <c r="J801" s="53">
        <v>97.062156000000002</v>
      </c>
      <c r="K801" s="53">
        <v>0</v>
      </c>
      <c r="L801" s="53">
        <v>0</v>
      </c>
      <c r="M801" s="53">
        <v>2911864.68</v>
      </c>
      <c r="N801" s="53">
        <v>0</v>
      </c>
      <c r="O801" s="53">
        <v>2911864.68</v>
      </c>
      <c r="P801" s="53">
        <v>0</v>
      </c>
      <c r="Q801" s="53">
        <v>-27413.34</v>
      </c>
      <c r="R801" s="53">
        <v>0</v>
      </c>
      <c r="S801" s="3" t="s">
        <v>72</v>
      </c>
      <c r="T801" s="3" t="s">
        <v>41</v>
      </c>
      <c r="U801" s="3" t="s">
        <v>42</v>
      </c>
      <c r="V801" s="3" t="s">
        <v>41</v>
      </c>
      <c r="W801" s="3" t="s">
        <v>33</v>
      </c>
      <c r="X801" s="3" t="s">
        <v>43</v>
      </c>
      <c r="Y801" s="3" t="s">
        <v>35</v>
      </c>
      <c r="Z801" s="54">
        <v>45241</v>
      </c>
      <c r="AA801" s="54">
        <v>45626</v>
      </c>
      <c r="AB801" s="3" t="s">
        <v>36</v>
      </c>
      <c r="AC801" s="53">
        <v>3000000</v>
      </c>
      <c r="AD801" s="3" t="s">
        <v>42</v>
      </c>
      <c r="AE801" s="3" t="s">
        <v>37</v>
      </c>
    </row>
    <row r="802" spans="1:31" x14ac:dyDescent="0.3">
      <c r="A802" s="3" t="s">
        <v>1724</v>
      </c>
      <c r="B802" s="3" t="s">
        <v>1725</v>
      </c>
      <c r="C802" s="3" t="s">
        <v>1853</v>
      </c>
      <c r="D802" s="53">
        <v>14800000</v>
      </c>
      <c r="E802" s="53">
        <v>14800000</v>
      </c>
      <c r="F802" s="53">
        <v>0</v>
      </c>
      <c r="G802" s="53">
        <v>0</v>
      </c>
      <c r="H802" s="53">
        <v>0</v>
      </c>
      <c r="I802" s="53">
        <v>14777393.35</v>
      </c>
      <c r="J802" s="53">
        <v>99.847252364864858</v>
      </c>
      <c r="K802" s="53">
        <v>0</v>
      </c>
      <c r="L802" s="53">
        <v>0</v>
      </c>
      <c r="M802" s="53">
        <v>14777393.35</v>
      </c>
      <c r="N802" s="53">
        <v>0</v>
      </c>
      <c r="O802" s="53">
        <v>14777393.35</v>
      </c>
      <c r="P802" s="53">
        <v>0</v>
      </c>
      <c r="Q802" s="53">
        <v>0</v>
      </c>
      <c r="R802" s="53">
        <v>0</v>
      </c>
      <c r="S802" s="3" t="s">
        <v>391</v>
      </c>
      <c r="T802" s="3" t="s">
        <v>31</v>
      </c>
      <c r="U802" s="3" t="s">
        <v>32</v>
      </c>
      <c r="V802" s="3" t="s">
        <v>31</v>
      </c>
      <c r="W802" s="3" t="s">
        <v>33</v>
      </c>
      <c r="X802" s="3" t="s">
        <v>34</v>
      </c>
      <c r="Y802" s="3" t="s">
        <v>35</v>
      </c>
      <c r="Z802" s="54">
        <v>45017</v>
      </c>
      <c r="AA802" s="54">
        <v>45747</v>
      </c>
      <c r="AB802" s="3" t="s">
        <v>36</v>
      </c>
      <c r="AC802" s="53">
        <v>14800000</v>
      </c>
      <c r="AD802" s="3" t="s">
        <v>32</v>
      </c>
      <c r="AE802" s="3" t="s">
        <v>45</v>
      </c>
    </row>
    <row r="803" spans="1:31" x14ac:dyDescent="0.3">
      <c r="A803" s="3" t="s">
        <v>1688</v>
      </c>
      <c r="B803" s="3" t="s">
        <v>1689</v>
      </c>
      <c r="C803" s="3" t="s">
        <v>1853</v>
      </c>
      <c r="D803" s="53">
        <v>4300000</v>
      </c>
      <c r="E803" s="53">
        <v>4300000</v>
      </c>
      <c r="F803" s="53">
        <v>0</v>
      </c>
      <c r="G803" s="53">
        <v>0</v>
      </c>
      <c r="H803" s="53">
        <v>0</v>
      </c>
      <c r="I803" s="53">
        <v>4299213.4400000004</v>
      </c>
      <c r="J803" s="53">
        <v>99.981707906976752</v>
      </c>
      <c r="K803" s="53">
        <v>0</v>
      </c>
      <c r="L803" s="53">
        <v>0</v>
      </c>
      <c r="M803" s="53">
        <v>4299213.4400000004</v>
      </c>
      <c r="N803" s="53">
        <v>0</v>
      </c>
      <c r="O803" s="53">
        <v>4299213.4400000004</v>
      </c>
      <c r="P803" s="53">
        <v>0</v>
      </c>
      <c r="Q803" s="53">
        <v>0</v>
      </c>
      <c r="R803" s="53">
        <v>0</v>
      </c>
      <c r="S803" s="3" t="s">
        <v>391</v>
      </c>
      <c r="T803" s="3" t="s">
        <v>31</v>
      </c>
      <c r="U803" s="3" t="s">
        <v>32</v>
      </c>
      <c r="V803" s="3" t="s">
        <v>31</v>
      </c>
      <c r="W803" s="3" t="s">
        <v>33</v>
      </c>
      <c r="X803" s="3" t="s">
        <v>34</v>
      </c>
      <c r="Y803" s="3" t="s">
        <v>35</v>
      </c>
      <c r="Z803" s="54">
        <v>45017</v>
      </c>
      <c r="AA803" s="54">
        <v>45747</v>
      </c>
      <c r="AB803" s="3" t="s">
        <v>36</v>
      </c>
      <c r="AC803" s="53">
        <v>4300000</v>
      </c>
      <c r="AD803" s="3" t="s">
        <v>32</v>
      </c>
      <c r="AE803" s="3" t="s">
        <v>37</v>
      </c>
    </row>
    <row r="804" spans="1:31" x14ac:dyDescent="0.3">
      <c r="A804" s="3" t="s">
        <v>1714</v>
      </c>
      <c r="B804" s="3" t="s">
        <v>1715</v>
      </c>
      <c r="C804" s="3" t="s">
        <v>1855</v>
      </c>
      <c r="D804" s="53">
        <v>3854000</v>
      </c>
      <c r="E804" s="53">
        <v>3854000</v>
      </c>
      <c r="F804" s="53">
        <v>0</v>
      </c>
      <c r="G804" s="53">
        <v>0</v>
      </c>
      <c r="H804" s="53">
        <v>0</v>
      </c>
      <c r="I804" s="53">
        <v>800531.5</v>
      </c>
      <c r="J804" s="53">
        <v>20.771445251686558</v>
      </c>
      <c r="K804" s="53">
        <v>0</v>
      </c>
      <c r="L804" s="53">
        <v>0</v>
      </c>
      <c r="M804" s="53">
        <v>800531.5</v>
      </c>
      <c r="N804" s="53">
        <v>0</v>
      </c>
      <c r="O804" s="53">
        <v>800531.5</v>
      </c>
      <c r="P804" s="53">
        <v>0</v>
      </c>
      <c r="Q804" s="53">
        <v>0</v>
      </c>
      <c r="R804" s="53">
        <v>0</v>
      </c>
      <c r="S804" s="3" t="s">
        <v>286</v>
      </c>
      <c r="T804" s="3" t="s">
        <v>57</v>
      </c>
      <c r="U804" s="3" t="s">
        <v>58</v>
      </c>
      <c r="V804" s="3" t="s">
        <v>57</v>
      </c>
      <c r="W804" s="3" t="s">
        <v>33</v>
      </c>
      <c r="X804" s="3" t="s">
        <v>59</v>
      </c>
      <c r="Y804" s="3" t="s">
        <v>35</v>
      </c>
      <c r="Z804" s="54">
        <v>45245</v>
      </c>
      <c r="AA804" s="54">
        <v>45747</v>
      </c>
      <c r="AB804" s="3" t="s">
        <v>36</v>
      </c>
      <c r="AC804" s="53">
        <v>7354000</v>
      </c>
      <c r="AD804" s="3" t="s">
        <v>58</v>
      </c>
      <c r="AE804" s="3" t="s">
        <v>45</v>
      </c>
    </row>
    <row r="805" spans="1:31" x14ac:dyDescent="0.3">
      <c r="A805" s="3" t="s">
        <v>1686</v>
      </c>
      <c r="B805" s="3" t="s">
        <v>1687</v>
      </c>
      <c r="C805" s="3" t="s">
        <v>1856</v>
      </c>
      <c r="D805" s="53">
        <v>7450000</v>
      </c>
      <c r="E805" s="53">
        <v>7450000</v>
      </c>
      <c r="F805" s="53">
        <v>0</v>
      </c>
      <c r="G805" s="53">
        <v>0</v>
      </c>
      <c r="H805" s="53">
        <v>0</v>
      </c>
      <c r="I805" s="53">
        <v>7378614.1699999999</v>
      </c>
      <c r="J805" s="53">
        <v>99.041800939597309</v>
      </c>
      <c r="K805" s="53">
        <v>0</v>
      </c>
      <c r="L805" s="53">
        <v>0</v>
      </c>
      <c r="M805" s="53">
        <v>7378614.1699999999</v>
      </c>
      <c r="N805" s="53">
        <v>0</v>
      </c>
      <c r="O805" s="53">
        <v>7378614.1699999999</v>
      </c>
      <c r="P805" s="53">
        <v>0</v>
      </c>
      <c r="Q805" s="53">
        <v>0</v>
      </c>
      <c r="R805" s="53">
        <v>0</v>
      </c>
      <c r="S805" s="3" t="s">
        <v>881</v>
      </c>
      <c r="T805" s="3" t="s">
        <v>76</v>
      </c>
      <c r="U805" s="3" t="s">
        <v>77</v>
      </c>
      <c r="V805" s="3" t="s">
        <v>76</v>
      </c>
      <c r="W805" s="3" t="s">
        <v>33</v>
      </c>
      <c r="X805" s="3" t="s">
        <v>78</v>
      </c>
      <c r="Y805" s="3" t="s">
        <v>44</v>
      </c>
      <c r="Z805" s="54">
        <v>45247</v>
      </c>
      <c r="AA805" s="54">
        <v>45747</v>
      </c>
      <c r="AB805" s="3" t="s">
        <v>36</v>
      </c>
      <c r="AC805" s="53">
        <v>7450000</v>
      </c>
      <c r="AD805" s="3" t="s">
        <v>77</v>
      </c>
      <c r="AE805" s="3" t="s">
        <v>37</v>
      </c>
    </row>
    <row r="806" spans="1:31" x14ac:dyDescent="0.3">
      <c r="A806" s="3" t="s">
        <v>1702</v>
      </c>
      <c r="B806" s="3" t="s">
        <v>1703</v>
      </c>
      <c r="C806" s="3" t="s">
        <v>1854</v>
      </c>
      <c r="D806" s="53">
        <v>3550000</v>
      </c>
      <c r="E806" s="53">
        <v>3550000</v>
      </c>
      <c r="F806" s="53">
        <v>0</v>
      </c>
      <c r="G806" s="53">
        <v>0</v>
      </c>
      <c r="H806" s="53">
        <v>0</v>
      </c>
      <c r="I806" s="53">
        <v>3098425.49</v>
      </c>
      <c r="J806" s="53">
        <v>87.279591267605639</v>
      </c>
      <c r="K806" s="53">
        <v>0</v>
      </c>
      <c r="L806" s="53">
        <v>0</v>
      </c>
      <c r="M806" s="53">
        <v>3098425.49</v>
      </c>
      <c r="N806" s="53">
        <v>0</v>
      </c>
      <c r="O806" s="53">
        <v>3098425.49</v>
      </c>
      <c r="P806" s="53">
        <v>0</v>
      </c>
      <c r="Q806" s="53">
        <v>0</v>
      </c>
      <c r="R806" s="53">
        <v>0</v>
      </c>
      <c r="S806" s="3" t="s">
        <v>72</v>
      </c>
      <c r="T806" s="3" t="s">
        <v>41</v>
      </c>
      <c r="U806" s="3" t="s">
        <v>42</v>
      </c>
      <c r="V806" s="3" t="s">
        <v>41</v>
      </c>
      <c r="W806" s="3" t="s">
        <v>33</v>
      </c>
      <c r="X806" s="3" t="s">
        <v>43</v>
      </c>
      <c r="Y806" s="3" t="s">
        <v>83</v>
      </c>
      <c r="Z806" s="54">
        <v>45247</v>
      </c>
      <c r="AA806" s="54">
        <v>45747</v>
      </c>
      <c r="AB806" s="3" t="s">
        <v>36</v>
      </c>
      <c r="AC806" s="53">
        <v>3550000</v>
      </c>
      <c r="AD806" s="3" t="s">
        <v>42</v>
      </c>
      <c r="AE806" s="3" t="s">
        <v>37</v>
      </c>
    </row>
    <row r="807" spans="1:31" x14ac:dyDescent="0.3">
      <c r="A807" s="3" t="s">
        <v>1700</v>
      </c>
      <c r="B807" s="3" t="s">
        <v>1701</v>
      </c>
      <c r="C807" s="3" t="s">
        <v>1854</v>
      </c>
      <c r="D807" s="53">
        <v>1650000</v>
      </c>
      <c r="E807" s="53">
        <v>1650000</v>
      </c>
      <c r="F807" s="53">
        <v>0</v>
      </c>
      <c r="G807" s="53">
        <v>0</v>
      </c>
      <c r="H807" s="53">
        <v>0</v>
      </c>
      <c r="I807" s="53">
        <v>1492062.29</v>
      </c>
      <c r="J807" s="53">
        <v>90.428017575757579</v>
      </c>
      <c r="K807" s="53">
        <v>0</v>
      </c>
      <c r="L807" s="53">
        <v>0</v>
      </c>
      <c r="M807" s="53">
        <v>1492062.29</v>
      </c>
      <c r="N807" s="53">
        <v>0</v>
      </c>
      <c r="O807" s="53">
        <v>1492062.29</v>
      </c>
      <c r="P807" s="53">
        <v>0</v>
      </c>
      <c r="Q807" s="53">
        <v>0</v>
      </c>
      <c r="R807" s="53">
        <v>0</v>
      </c>
      <c r="S807" s="3" t="s">
        <v>72</v>
      </c>
      <c r="T807" s="3" t="s">
        <v>41</v>
      </c>
      <c r="U807" s="3" t="s">
        <v>42</v>
      </c>
      <c r="V807" s="3" t="s">
        <v>41</v>
      </c>
      <c r="W807" s="3" t="s">
        <v>33</v>
      </c>
      <c r="X807" s="3" t="s">
        <v>43</v>
      </c>
      <c r="Y807" s="3" t="s">
        <v>35</v>
      </c>
      <c r="Z807" s="54">
        <v>45247</v>
      </c>
      <c r="AA807" s="54">
        <v>45626</v>
      </c>
      <c r="AB807" s="3" t="s">
        <v>36</v>
      </c>
      <c r="AC807" s="53">
        <v>1650000</v>
      </c>
      <c r="AD807" s="3" t="s">
        <v>42</v>
      </c>
      <c r="AE807" s="3" t="s">
        <v>37</v>
      </c>
    </row>
    <row r="808" spans="1:31" x14ac:dyDescent="0.3">
      <c r="A808" s="3" t="s">
        <v>1694</v>
      </c>
      <c r="B808" s="3" t="s">
        <v>1695</v>
      </c>
      <c r="C808" s="3" t="s">
        <v>1853</v>
      </c>
      <c r="D808" s="53">
        <v>2800000</v>
      </c>
      <c r="E808" s="53">
        <v>2800000</v>
      </c>
      <c r="F808" s="53">
        <v>0</v>
      </c>
      <c r="G808" s="53">
        <v>0</v>
      </c>
      <c r="H808" s="53">
        <v>0</v>
      </c>
      <c r="I808" s="53">
        <v>2793960.94</v>
      </c>
      <c r="J808" s="53">
        <v>99.78431928571429</v>
      </c>
      <c r="K808" s="53">
        <v>0</v>
      </c>
      <c r="L808" s="53">
        <v>0</v>
      </c>
      <c r="M808" s="53">
        <v>2793960.94</v>
      </c>
      <c r="N808" s="53">
        <v>0</v>
      </c>
      <c r="O808" s="53">
        <v>2793960.94</v>
      </c>
      <c r="P808" s="53">
        <v>0</v>
      </c>
      <c r="Q808" s="53">
        <v>0</v>
      </c>
      <c r="R808" s="53">
        <v>0</v>
      </c>
      <c r="S808" s="3" t="s">
        <v>30</v>
      </c>
      <c r="T808" s="3" t="s">
        <v>31</v>
      </c>
      <c r="U808" s="3" t="s">
        <v>32</v>
      </c>
      <c r="V808" s="3" t="s">
        <v>31</v>
      </c>
      <c r="W808" s="3" t="s">
        <v>33</v>
      </c>
      <c r="X808" s="3" t="s">
        <v>34</v>
      </c>
      <c r="Y808" s="3" t="s">
        <v>317</v>
      </c>
      <c r="Z808" s="54">
        <v>45017</v>
      </c>
      <c r="AA808" s="54">
        <v>45657</v>
      </c>
      <c r="AB808" s="3" t="s">
        <v>36</v>
      </c>
      <c r="AC808" s="53">
        <v>2800000</v>
      </c>
      <c r="AD808" s="3" t="s">
        <v>32</v>
      </c>
      <c r="AE808" s="3" t="s">
        <v>37</v>
      </c>
    </row>
    <row r="809" spans="1:31" x14ac:dyDescent="0.3">
      <c r="A809" s="3" t="s">
        <v>1704</v>
      </c>
      <c r="B809" s="3" t="s">
        <v>1705</v>
      </c>
      <c r="C809" s="3" t="s">
        <v>1854</v>
      </c>
      <c r="D809" s="53">
        <v>8500000</v>
      </c>
      <c r="E809" s="53">
        <v>8500000</v>
      </c>
      <c r="F809" s="53">
        <v>0</v>
      </c>
      <c r="G809" s="53">
        <v>0</v>
      </c>
      <c r="H809" s="53">
        <v>0</v>
      </c>
      <c r="I809" s="53">
        <v>8512976.8399999999</v>
      </c>
      <c r="J809" s="53">
        <v>100.15266870588235</v>
      </c>
      <c r="K809" s="53">
        <v>0</v>
      </c>
      <c r="L809" s="53">
        <v>0</v>
      </c>
      <c r="M809" s="53">
        <v>8512976.8399999999</v>
      </c>
      <c r="N809" s="53">
        <v>0</v>
      </c>
      <c r="O809" s="53">
        <v>8512976.8399999999</v>
      </c>
      <c r="P809" s="53">
        <v>0</v>
      </c>
      <c r="Q809" s="53">
        <v>-69048.639999999999</v>
      </c>
      <c r="R809" s="53">
        <v>0</v>
      </c>
      <c r="S809" s="3" t="s">
        <v>72</v>
      </c>
      <c r="T809" s="3" t="s">
        <v>41</v>
      </c>
      <c r="U809" s="3" t="s">
        <v>42</v>
      </c>
      <c r="V809" s="3" t="s">
        <v>41</v>
      </c>
      <c r="W809" s="3" t="s">
        <v>33</v>
      </c>
      <c r="X809" s="3" t="s">
        <v>43</v>
      </c>
      <c r="Y809" s="3" t="s">
        <v>83</v>
      </c>
      <c r="Z809" s="54">
        <v>45247</v>
      </c>
      <c r="AA809" s="54">
        <v>45747</v>
      </c>
      <c r="AB809" s="3" t="s">
        <v>36</v>
      </c>
      <c r="AC809" s="53">
        <v>8500000</v>
      </c>
      <c r="AD809" s="3" t="s">
        <v>42</v>
      </c>
      <c r="AE809" s="3" t="s">
        <v>37</v>
      </c>
    </row>
    <row r="810" spans="1:31" x14ac:dyDescent="0.3">
      <c r="A810" s="3" t="s">
        <v>1829</v>
      </c>
      <c r="B810" s="3" t="s">
        <v>1830</v>
      </c>
      <c r="C810" s="3" t="s">
        <v>1856</v>
      </c>
      <c r="D810" s="53">
        <v>5800000</v>
      </c>
      <c r="E810" s="53">
        <v>5800000</v>
      </c>
      <c r="F810" s="53">
        <v>0</v>
      </c>
      <c r="G810" s="53">
        <v>0</v>
      </c>
      <c r="H810" s="53">
        <v>0</v>
      </c>
      <c r="I810" s="53">
        <v>4979512.1900000004</v>
      </c>
      <c r="J810" s="53">
        <v>85.853658448275866</v>
      </c>
      <c r="K810" s="53">
        <v>0</v>
      </c>
      <c r="L810" s="53">
        <v>0</v>
      </c>
      <c r="M810" s="53">
        <v>4979512.1900000004</v>
      </c>
      <c r="N810" s="53">
        <v>0</v>
      </c>
      <c r="O810" s="53">
        <v>4979512.1900000004</v>
      </c>
      <c r="P810" s="53">
        <v>0</v>
      </c>
      <c r="Q810" s="53">
        <v>0</v>
      </c>
      <c r="R810" s="53">
        <v>0</v>
      </c>
      <c r="S810" s="3" t="s">
        <v>881</v>
      </c>
      <c r="T810" s="3" t="s">
        <v>76</v>
      </c>
      <c r="U810" s="3" t="s">
        <v>77</v>
      </c>
      <c r="V810" s="3" t="s">
        <v>76</v>
      </c>
      <c r="W810" s="3" t="s">
        <v>33</v>
      </c>
      <c r="X810" s="3" t="s">
        <v>78</v>
      </c>
      <c r="Y810" s="3" t="s">
        <v>83</v>
      </c>
      <c r="Z810" s="54">
        <v>45247</v>
      </c>
      <c r="AA810" s="54">
        <v>45747</v>
      </c>
      <c r="AB810" s="3" t="s">
        <v>36</v>
      </c>
      <c r="AC810" s="53">
        <v>5800000</v>
      </c>
      <c r="AD810" s="3" t="s">
        <v>77</v>
      </c>
      <c r="AE810" s="3" t="s">
        <v>37</v>
      </c>
    </row>
    <row r="811" spans="1:31" x14ac:dyDescent="0.3">
      <c r="A811" s="3" t="s">
        <v>1710</v>
      </c>
      <c r="B811" s="3" t="s">
        <v>1711</v>
      </c>
      <c r="C811" s="3" t="s">
        <v>1854</v>
      </c>
      <c r="D811" s="53">
        <v>4100000</v>
      </c>
      <c r="E811" s="53">
        <v>4100000</v>
      </c>
      <c r="F811" s="53">
        <v>0</v>
      </c>
      <c r="G811" s="53">
        <v>0</v>
      </c>
      <c r="H811" s="53">
        <v>0</v>
      </c>
      <c r="I811" s="53">
        <v>3978487.94</v>
      </c>
      <c r="J811" s="53">
        <v>97.036291219512194</v>
      </c>
      <c r="K811" s="53">
        <v>0</v>
      </c>
      <c r="L811" s="53">
        <v>0</v>
      </c>
      <c r="M811" s="53">
        <v>3978487.94</v>
      </c>
      <c r="N811" s="53">
        <v>0</v>
      </c>
      <c r="O811" s="53">
        <v>3978487.94</v>
      </c>
      <c r="P811" s="53">
        <v>0</v>
      </c>
      <c r="Q811" s="53">
        <v>0</v>
      </c>
      <c r="R811" s="53">
        <v>0</v>
      </c>
      <c r="S811" s="3" t="s">
        <v>72</v>
      </c>
      <c r="T811" s="3" t="s">
        <v>41</v>
      </c>
      <c r="U811" s="3" t="s">
        <v>42</v>
      </c>
      <c r="V811" s="3" t="s">
        <v>41</v>
      </c>
      <c r="W811" s="3" t="s">
        <v>33</v>
      </c>
      <c r="X811" s="3" t="s">
        <v>43</v>
      </c>
      <c r="Y811" s="3" t="s">
        <v>35</v>
      </c>
      <c r="Z811" s="54">
        <v>45247</v>
      </c>
      <c r="AA811" s="54">
        <v>45626</v>
      </c>
      <c r="AB811" s="3" t="s">
        <v>36</v>
      </c>
      <c r="AC811" s="53">
        <v>4100000</v>
      </c>
      <c r="AD811" s="3" t="s">
        <v>42</v>
      </c>
      <c r="AE811" s="3" t="s">
        <v>37</v>
      </c>
    </row>
    <row r="812" spans="1:31" x14ac:dyDescent="0.3">
      <c r="A812" s="3" t="s">
        <v>1680</v>
      </c>
      <c r="B812" s="3" t="s">
        <v>1681</v>
      </c>
      <c r="C812" s="3" t="s">
        <v>1854</v>
      </c>
      <c r="D812" s="53">
        <v>2200000</v>
      </c>
      <c r="E812" s="53">
        <v>2200000</v>
      </c>
      <c r="F812" s="53">
        <v>0</v>
      </c>
      <c r="G812" s="53">
        <v>0</v>
      </c>
      <c r="H812" s="53">
        <v>0</v>
      </c>
      <c r="I812" s="53">
        <v>1605530.37</v>
      </c>
      <c r="J812" s="53">
        <v>72.978653181818189</v>
      </c>
      <c r="K812" s="53">
        <v>0</v>
      </c>
      <c r="L812" s="53">
        <v>0</v>
      </c>
      <c r="M812" s="53">
        <v>1605530.37</v>
      </c>
      <c r="N812" s="53">
        <v>0</v>
      </c>
      <c r="O812" s="53">
        <v>1605530.37</v>
      </c>
      <c r="P812" s="53">
        <v>0</v>
      </c>
      <c r="Q812" s="53">
        <v>0</v>
      </c>
      <c r="R812" s="53">
        <v>0</v>
      </c>
      <c r="S812" s="3" t="s">
        <v>72</v>
      </c>
      <c r="T812" s="3" t="s">
        <v>41</v>
      </c>
      <c r="U812" s="3" t="s">
        <v>42</v>
      </c>
      <c r="V812" s="3" t="s">
        <v>41</v>
      </c>
      <c r="W812" s="3" t="s">
        <v>33</v>
      </c>
      <c r="X812" s="3" t="s">
        <v>43</v>
      </c>
      <c r="Y812" s="3" t="s">
        <v>35</v>
      </c>
      <c r="Z812" s="54">
        <v>45247</v>
      </c>
      <c r="AA812" s="54">
        <v>45626</v>
      </c>
      <c r="AB812" s="3" t="s">
        <v>36</v>
      </c>
      <c r="AC812" s="53">
        <v>2200000</v>
      </c>
      <c r="AD812" s="3" t="s">
        <v>42</v>
      </c>
      <c r="AE812" s="3" t="s">
        <v>37</v>
      </c>
    </row>
    <row r="813" spans="1:31" x14ac:dyDescent="0.3">
      <c r="A813" s="3" t="s">
        <v>1692</v>
      </c>
      <c r="B813" s="3" t="s">
        <v>1693</v>
      </c>
      <c r="C813" s="3" t="s">
        <v>1853</v>
      </c>
      <c r="D813" s="53">
        <v>26450000</v>
      </c>
      <c r="E813" s="53">
        <v>26450000</v>
      </c>
      <c r="F813" s="53">
        <v>8070991.0899999999</v>
      </c>
      <c r="G813" s="53">
        <v>0</v>
      </c>
      <c r="H813" s="53">
        <v>0</v>
      </c>
      <c r="I813" s="53">
        <v>13408136.59</v>
      </c>
      <c r="J813" s="53">
        <v>50.69238786389414</v>
      </c>
      <c r="K813" s="53">
        <v>0</v>
      </c>
      <c r="L813" s="53">
        <v>0</v>
      </c>
      <c r="M813" s="53">
        <v>13408136.59</v>
      </c>
      <c r="N813" s="53">
        <v>0</v>
      </c>
      <c r="O813" s="53">
        <v>21479127.68</v>
      </c>
      <c r="P813" s="53">
        <v>0</v>
      </c>
      <c r="Q813" s="53">
        <v>0</v>
      </c>
      <c r="R813" s="53">
        <v>0</v>
      </c>
      <c r="S813" s="3" t="s">
        <v>30</v>
      </c>
      <c r="T813" s="3" t="s">
        <v>31</v>
      </c>
      <c r="U813" s="3" t="s">
        <v>32</v>
      </c>
      <c r="V813" s="3" t="s">
        <v>31</v>
      </c>
      <c r="W813" s="3" t="s">
        <v>33</v>
      </c>
      <c r="X813" s="3" t="s">
        <v>34</v>
      </c>
      <c r="Y813" s="3" t="s">
        <v>83</v>
      </c>
      <c r="Z813" s="54">
        <v>45017</v>
      </c>
      <c r="AA813" s="54">
        <v>45747</v>
      </c>
      <c r="AB813" s="3" t="s">
        <v>36</v>
      </c>
      <c r="AC813" s="53">
        <v>26450000</v>
      </c>
      <c r="AD813" s="3" t="s">
        <v>32</v>
      </c>
      <c r="AE813" s="3" t="s">
        <v>45</v>
      </c>
    </row>
    <row r="814" spans="1:31" x14ac:dyDescent="0.3">
      <c r="A814" s="3" t="s">
        <v>1734</v>
      </c>
      <c r="B814" s="3" t="s">
        <v>1735</v>
      </c>
      <c r="C814" s="3" t="s">
        <v>1858</v>
      </c>
      <c r="D814" s="53">
        <v>4500000</v>
      </c>
      <c r="E814" s="53">
        <v>4500000</v>
      </c>
      <c r="F814" s="53">
        <v>0</v>
      </c>
      <c r="G814" s="53">
        <v>0</v>
      </c>
      <c r="H814" s="53">
        <v>0</v>
      </c>
      <c r="I814" s="53">
        <v>4469081.45</v>
      </c>
      <c r="J814" s="53">
        <v>99.312921111111109</v>
      </c>
      <c r="K814" s="53">
        <v>0</v>
      </c>
      <c r="L814" s="53">
        <v>0</v>
      </c>
      <c r="M814" s="53">
        <v>4469081.45</v>
      </c>
      <c r="N814" s="53">
        <v>0</v>
      </c>
      <c r="O814" s="53">
        <v>4469081.45</v>
      </c>
      <c r="P814" s="53">
        <v>0</v>
      </c>
      <c r="Q814" s="53">
        <v>0</v>
      </c>
      <c r="R814" s="53">
        <v>0</v>
      </c>
      <c r="S814" s="3" t="s">
        <v>1231</v>
      </c>
      <c r="T814" s="3" t="s">
        <v>51</v>
      </c>
      <c r="U814" s="3" t="s">
        <v>52</v>
      </c>
      <c r="V814" s="3" t="s">
        <v>51</v>
      </c>
      <c r="W814" s="3" t="s">
        <v>33</v>
      </c>
      <c r="X814" s="3" t="s">
        <v>53</v>
      </c>
      <c r="Y814" s="3" t="s">
        <v>35</v>
      </c>
      <c r="Z814" s="54">
        <v>45200</v>
      </c>
      <c r="AA814" s="54">
        <v>45747</v>
      </c>
      <c r="AB814" s="3" t="s">
        <v>36</v>
      </c>
      <c r="AC814" s="53">
        <v>4500000</v>
      </c>
      <c r="AD814" s="3" t="s">
        <v>52</v>
      </c>
      <c r="AE814" s="3" t="s">
        <v>37</v>
      </c>
    </row>
    <row r="815" spans="1:31" x14ac:dyDescent="0.3">
      <c r="A815" s="3" t="s">
        <v>1690</v>
      </c>
      <c r="B815" s="3" t="s">
        <v>1691</v>
      </c>
      <c r="C815" s="3" t="s">
        <v>1858</v>
      </c>
      <c r="D815" s="53">
        <v>3000000</v>
      </c>
      <c r="E815" s="53">
        <v>3000000</v>
      </c>
      <c r="F815" s="53">
        <v>0</v>
      </c>
      <c r="G815" s="53">
        <v>0</v>
      </c>
      <c r="H815" s="53">
        <v>0</v>
      </c>
      <c r="I815" s="53">
        <v>2927498.14</v>
      </c>
      <c r="J815" s="53">
        <v>97.583271333333343</v>
      </c>
      <c r="K815" s="53">
        <v>0</v>
      </c>
      <c r="L815" s="53">
        <v>0</v>
      </c>
      <c r="M815" s="53">
        <v>2927498.14</v>
      </c>
      <c r="N815" s="53">
        <v>0</v>
      </c>
      <c r="O815" s="53">
        <v>2927498.14</v>
      </c>
      <c r="P815" s="53">
        <v>0</v>
      </c>
      <c r="Q815" s="53">
        <v>0</v>
      </c>
      <c r="R815" s="53">
        <v>0</v>
      </c>
      <c r="S815" s="3" t="s">
        <v>1231</v>
      </c>
      <c r="T815" s="3" t="s">
        <v>51</v>
      </c>
      <c r="U815" s="3" t="s">
        <v>52</v>
      </c>
      <c r="V815" s="3" t="s">
        <v>51</v>
      </c>
      <c r="W815" s="3" t="s">
        <v>33</v>
      </c>
      <c r="X815" s="3" t="s">
        <v>53</v>
      </c>
      <c r="Y815" s="3" t="s">
        <v>35</v>
      </c>
      <c r="Z815" s="54">
        <v>45200</v>
      </c>
      <c r="AA815" s="54">
        <v>45747</v>
      </c>
      <c r="AB815" s="3" t="s">
        <v>36</v>
      </c>
      <c r="AC815" s="53">
        <v>3000000</v>
      </c>
      <c r="AD815" s="3" t="s">
        <v>52</v>
      </c>
      <c r="AE815" s="3" t="s">
        <v>37</v>
      </c>
    </row>
    <row r="816" spans="1:31" x14ac:dyDescent="0.3">
      <c r="A816" s="3" t="s">
        <v>1696</v>
      </c>
      <c r="B816" s="3" t="s">
        <v>1697</v>
      </c>
      <c r="C816" s="3" t="s">
        <v>1853</v>
      </c>
      <c r="D816" s="53">
        <v>1200000</v>
      </c>
      <c r="E816" s="53">
        <v>1200000</v>
      </c>
      <c r="F816" s="53">
        <v>0</v>
      </c>
      <c r="G816" s="53">
        <v>0</v>
      </c>
      <c r="H816" s="53">
        <v>0</v>
      </c>
      <c r="I816" s="53">
        <v>840801.44</v>
      </c>
      <c r="J816" s="53">
        <v>70.066786666666658</v>
      </c>
      <c r="K816" s="53">
        <v>0</v>
      </c>
      <c r="L816" s="53">
        <v>0</v>
      </c>
      <c r="M816" s="53">
        <v>840801.44</v>
      </c>
      <c r="N816" s="53">
        <v>0</v>
      </c>
      <c r="O816" s="53">
        <v>840801.44</v>
      </c>
      <c r="P816" s="53">
        <v>0</v>
      </c>
      <c r="Q816" s="53">
        <v>0</v>
      </c>
      <c r="R816" s="53">
        <v>0</v>
      </c>
      <c r="S816" s="3" t="s">
        <v>30</v>
      </c>
      <c r="T816" s="3" t="s">
        <v>31</v>
      </c>
      <c r="U816" s="3" t="s">
        <v>32</v>
      </c>
      <c r="V816" s="3" t="s">
        <v>31</v>
      </c>
      <c r="W816" s="3" t="s">
        <v>33</v>
      </c>
      <c r="X816" s="3" t="s">
        <v>34</v>
      </c>
      <c r="Y816" s="3" t="s">
        <v>317</v>
      </c>
      <c r="Z816" s="54">
        <v>45017</v>
      </c>
      <c r="AA816" s="54">
        <v>45747</v>
      </c>
      <c r="AB816" s="3" t="s">
        <v>36</v>
      </c>
      <c r="AC816" s="53">
        <v>1200000</v>
      </c>
      <c r="AD816" s="3" t="s">
        <v>32</v>
      </c>
      <c r="AE816" s="3" t="s">
        <v>37</v>
      </c>
    </row>
    <row r="817" spans="1:31" x14ac:dyDescent="0.3">
      <c r="A817" s="3" t="s">
        <v>1736</v>
      </c>
      <c r="B817" s="3" t="s">
        <v>1737</v>
      </c>
      <c r="C817" s="3" t="s">
        <v>1858</v>
      </c>
      <c r="D817" s="53">
        <v>800000</v>
      </c>
      <c r="E817" s="53">
        <v>800000</v>
      </c>
      <c r="F817" s="53">
        <v>0</v>
      </c>
      <c r="G817" s="53">
        <v>0</v>
      </c>
      <c r="H817" s="53">
        <v>0</v>
      </c>
      <c r="I817" s="53">
        <v>765475.1</v>
      </c>
      <c r="J817" s="53">
        <v>95.6843875</v>
      </c>
      <c r="K817" s="53">
        <v>0</v>
      </c>
      <c r="L817" s="53">
        <v>0</v>
      </c>
      <c r="M817" s="53">
        <v>765475.1</v>
      </c>
      <c r="N817" s="53">
        <v>0</v>
      </c>
      <c r="O817" s="53">
        <v>765475.1</v>
      </c>
      <c r="P817" s="53">
        <v>0</v>
      </c>
      <c r="Q817" s="53">
        <v>0</v>
      </c>
      <c r="R817" s="53">
        <v>0</v>
      </c>
      <c r="S817" s="3" t="s">
        <v>1231</v>
      </c>
      <c r="T817" s="3" t="s">
        <v>51</v>
      </c>
      <c r="U817" s="3" t="s">
        <v>52</v>
      </c>
      <c r="V817" s="3" t="s">
        <v>51</v>
      </c>
      <c r="W817" s="3" t="s">
        <v>33</v>
      </c>
      <c r="X817" s="3" t="s">
        <v>53</v>
      </c>
      <c r="Y817" s="3" t="s">
        <v>35</v>
      </c>
      <c r="Z817" s="54">
        <v>45200</v>
      </c>
      <c r="AA817" s="54">
        <v>45747</v>
      </c>
      <c r="AB817" s="3" t="s">
        <v>36</v>
      </c>
      <c r="AC817" s="53">
        <v>800000</v>
      </c>
      <c r="AD817" s="3" t="s">
        <v>52</v>
      </c>
      <c r="AE817" s="3" t="s">
        <v>37</v>
      </c>
    </row>
    <row r="818" spans="1:31" x14ac:dyDescent="0.3">
      <c r="A818" s="3" t="s">
        <v>1718</v>
      </c>
      <c r="B818" s="3" t="s">
        <v>1719</v>
      </c>
      <c r="C818" s="3" t="s">
        <v>1854</v>
      </c>
      <c r="D818" s="53">
        <v>1500000</v>
      </c>
      <c r="E818" s="53">
        <v>1500000</v>
      </c>
      <c r="F818" s="53">
        <v>0</v>
      </c>
      <c r="G818" s="53">
        <v>0</v>
      </c>
      <c r="H818" s="53">
        <v>0</v>
      </c>
      <c r="I818" s="53">
        <v>1499557.75</v>
      </c>
      <c r="J818" s="53">
        <v>99.970516666666668</v>
      </c>
      <c r="K818" s="53">
        <v>0</v>
      </c>
      <c r="L818" s="53">
        <v>0</v>
      </c>
      <c r="M818" s="53">
        <v>1499557.75</v>
      </c>
      <c r="N818" s="53">
        <v>0</v>
      </c>
      <c r="O818" s="53">
        <v>1499557.75</v>
      </c>
      <c r="P818" s="53">
        <v>0</v>
      </c>
      <c r="Q818" s="53">
        <v>0</v>
      </c>
      <c r="R818" s="53">
        <v>0</v>
      </c>
      <c r="S818" s="3" t="s">
        <v>72</v>
      </c>
      <c r="T818" s="3" t="s">
        <v>41</v>
      </c>
      <c r="U818" s="3" t="s">
        <v>42</v>
      </c>
      <c r="V818" s="3" t="s">
        <v>41</v>
      </c>
      <c r="W818" s="3" t="s">
        <v>33</v>
      </c>
      <c r="X818" s="3" t="s">
        <v>43</v>
      </c>
      <c r="Y818" s="3" t="s">
        <v>35</v>
      </c>
      <c r="Z818" s="54">
        <v>45251</v>
      </c>
      <c r="AA818" s="54">
        <v>45626</v>
      </c>
      <c r="AB818" s="3" t="s">
        <v>36</v>
      </c>
      <c r="AC818" s="53">
        <v>1500000</v>
      </c>
      <c r="AD818" s="3" t="s">
        <v>42</v>
      </c>
      <c r="AE818" s="3" t="s">
        <v>37</v>
      </c>
    </row>
    <row r="819" spans="1:31" x14ac:dyDescent="0.3">
      <c r="A819" s="3" t="s">
        <v>1716</v>
      </c>
      <c r="B819" s="3" t="s">
        <v>1717</v>
      </c>
      <c r="C819" s="3" t="s">
        <v>1854</v>
      </c>
      <c r="D819" s="53">
        <v>1200000</v>
      </c>
      <c r="E819" s="53">
        <v>1200000</v>
      </c>
      <c r="F819" s="53">
        <v>0</v>
      </c>
      <c r="G819" s="53">
        <v>0</v>
      </c>
      <c r="H819" s="53">
        <v>0</v>
      </c>
      <c r="I819" s="53">
        <v>1144993.25</v>
      </c>
      <c r="J819" s="53">
        <v>95.41610416666667</v>
      </c>
      <c r="K819" s="53">
        <v>0</v>
      </c>
      <c r="L819" s="53">
        <v>0</v>
      </c>
      <c r="M819" s="53">
        <v>1144993.25</v>
      </c>
      <c r="N819" s="53">
        <v>0</v>
      </c>
      <c r="O819" s="53">
        <v>1144993.25</v>
      </c>
      <c r="P819" s="53">
        <v>0</v>
      </c>
      <c r="Q819" s="53">
        <v>0</v>
      </c>
      <c r="R819" s="53">
        <v>0</v>
      </c>
      <c r="S819" s="3" t="s">
        <v>72</v>
      </c>
      <c r="T819" s="3" t="s">
        <v>41</v>
      </c>
      <c r="U819" s="3" t="s">
        <v>42</v>
      </c>
      <c r="V819" s="3" t="s">
        <v>41</v>
      </c>
      <c r="W819" s="3" t="s">
        <v>33</v>
      </c>
      <c r="X819" s="3" t="s">
        <v>43</v>
      </c>
      <c r="Y819" s="3" t="s">
        <v>44</v>
      </c>
      <c r="Z819" s="54">
        <v>45251</v>
      </c>
      <c r="AA819" s="54">
        <v>45626</v>
      </c>
      <c r="AB819" s="3" t="s">
        <v>36</v>
      </c>
      <c r="AC819" s="53">
        <v>1200000</v>
      </c>
      <c r="AD819" s="3" t="s">
        <v>42</v>
      </c>
      <c r="AE819" s="3" t="s">
        <v>37</v>
      </c>
    </row>
    <row r="820" spans="1:31" x14ac:dyDescent="0.3">
      <c r="A820" s="3" t="s">
        <v>1744</v>
      </c>
      <c r="B820" s="3" t="s">
        <v>1745</v>
      </c>
      <c r="C820" s="3" t="s">
        <v>1857</v>
      </c>
      <c r="D820" s="53">
        <v>2600000</v>
      </c>
      <c r="E820" s="53">
        <v>2600000</v>
      </c>
      <c r="F820" s="53">
        <v>0</v>
      </c>
      <c r="G820" s="53">
        <v>0</v>
      </c>
      <c r="H820" s="53">
        <v>0</v>
      </c>
      <c r="I820" s="53">
        <v>2398695.59</v>
      </c>
      <c r="J820" s="53">
        <v>92.257522692307688</v>
      </c>
      <c r="K820" s="53">
        <v>0</v>
      </c>
      <c r="L820" s="53">
        <v>0</v>
      </c>
      <c r="M820" s="53">
        <v>2398695.59</v>
      </c>
      <c r="N820" s="53">
        <v>0</v>
      </c>
      <c r="O820" s="53">
        <v>2398695.59</v>
      </c>
      <c r="P820" s="53">
        <v>0</v>
      </c>
      <c r="Q820" s="53">
        <v>0</v>
      </c>
      <c r="R820" s="53">
        <v>0</v>
      </c>
      <c r="S820" s="3" t="s">
        <v>1001</v>
      </c>
      <c r="T820" s="3" t="s">
        <v>100</v>
      </c>
      <c r="U820" s="3" t="s">
        <v>101</v>
      </c>
      <c r="V820" s="3" t="s">
        <v>100</v>
      </c>
      <c r="W820" s="3" t="s">
        <v>33</v>
      </c>
      <c r="X820" s="3" t="s">
        <v>102</v>
      </c>
      <c r="Y820" s="3" t="s">
        <v>83</v>
      </c>
      <c r="Z820" s="54">
        <v>45251</v>
      </c>
      <c r="AA820" s="54">
        <v>45747</v>
      </c>
      <c r="AB820" s="3" t="s">
        <v>36</v>
      </c>
      <c r="AC820" s="53">
        <v>2600000</v>
      </c>
      <c r="AD820" s="3" t="s">
        <v>101</v>
      </c>
      <c r="AE820" s="3" t="s">
        <v>37</v>
      </c>
    </row>
    <row r="821" spans="1:31" x14ac:dyDescent="0.3">
      <c r="A821" s="3" t="s">
        <v>1730</v>
      </c>
      <c r="B821" s="3" t="s">
        <v>1731</v>
      </c>
      <c r="C821" s="3" t="s">
        <v>1857</v>
      </c>
      <c r="D821" s="53">
        <v>970000</v>
      </c>
      <c r="E821" s="53">
        <v>970000</v>
      </c>
      <c r="F821" s="53">
        <v>0</v>
      </c>
      <c r="G821" s="53">
        <v>0</v>
      </c>
      <c r="H821" s="53">
        <v>0</v>
      </c>
      <c r="I821" s="53">
        <v>944281.38</v>
      </c>
      <c r="J821" s="53">
        <v>97.348595876288655</v>
      </c>
      <c r="K821" s="53">
        <v>0</v>
      </c>
      <c r="L821" s="53">
        <v>0</v>
      </c>
      <c r="M821" s="53">
        <v>944281.38</v>
      </c>
      <c r="N821" s="53">
        <v>0</v>
      </c>
      <c r="O821" s="53">
        <v>944281.38</v>
      </c>
      <c r="P821" s="53">
        <v>0</v>
      </c>
      <c r="Q821" s="53">
        <v>0</v>
      </c>
      <c r="R821" s="53">
        <v>0</v>
      </c>
      <c r="S821" s="3" t="s">
        <v>1001</v>
      </c>
      <c r="T821" s="3" t="s">
        <v>100</v>
      </c>
      <c r="U821" s="3" t="s">
        <v>101</v>
      </c>
      <c r="V821" s="3" t="s">
        <v>100</v>
      </c>
      <c r="W821" s="3" t="s">
        <v>33</v>
      </c>
      <c r="X821" s="3" t="s">
        <v>102</v>
      </c>
      <c r="Y821" s="3" t="s">
        <v>86</v>
      </c>
      <c r="Z821" s="54">
        <v>45251</v>
      </c>
      <c r="AA821" s="54">
        <v>45747</v>
      </c>
      <c r="AB821" s="3" t="s">
        <v>36</v>
      </c>
      <c r="AC821" s="53">
        <v>970000</v>
      </c>
      <c r="AD821" s="3" t="s">
        <v>101</v>
      </c>
      <c r="AE821" s="3" t="s">
        <v>37</v>
      </c>
    </row>
    <row r="822" spans="1:31" x14ac:dyDescent="0.3">
      <c r="A822" s="3" t="s">
        <v>1712</v>
      </c>
      <c r="B822" s="3" t="s">
        <v>1713</v>
      </c>
      <c r="C822" s="3" t="s">
        <v>1856</v>
      </c>
      <c r="D822" s="53">
        <v>1600000</v>
      </c>
      <c r="E822" s="53">
        <v>1600000</v>
      </c>
      <c r="F822" s="53">
        <v>0</v>
      </c>
      <c r="G822" s="53">
        <v>0</v>
      </c>
      <c r="H822" s="53">
        <v>0</v>
      </c>
      <c r="I822" s="53">
        <v>1599846.67</v>
      </c>
      <c r="J822" s="53">
        <v>99.990416874999994</v>
      </c>
      <c r="K822" s="53">
        <v>0</v>
      </c>
      <c r="L822" s="53">
        <v>0</v>
      </c>
      <c r="M822" s="53">
        <v>1599846.67</v>
      </c>
      <c r="N822" s="53">
        <v>0</v>
      </c>
      <c r="O822" s="53">
        <v>1599846.67</v>
      </c>
      <c r="P822" s="53">
        <v>0</v>
      </c>
      <c r="Q822" s="53">
        <v>-22352.19</v>
      </c>
      <c r="R822" s="53">
        <v>0</v>
      </c>
      <c r="S822" s="3" t="s">
        <v>881</v>
      </c>
      <c r="T822" s="3" t="s">
        <v>76</v>
      </c>
      <c r="U822" s="3" t="s">
        <v>77</v>
      </c>
      <c r="V822" s="3" t="s">
        <v>76</v>
      </c>
      <c r="W822" s="3" t="s">
        <v>33</v>
      </c>
      <c r="X822" s="3" t="s">
        <v>78</v>
      </c>
      <c r="Y822" s="3" t="s">
        <v>35</v>
      </c>
      <c r="Z822" s="54">
        <v>45253</v>
      </c>
      <c r="AA822" s="54">
        <v>45747</v>
      </c>
      <c r="AB822" s="3" t="s">
        <v>36</v>
      </c>
      <c r="AC822" s="53">
        <v>1600000</v>
      </c>
      <c r="AD822" s="3" t="s">
        <v>77</v>
      </c>
      <c r="AE822" s="3" t="s">
        <v>37</v>
      </c>
    </row>
    <row r="823" spans="1:31" x14ac:dyDescent="0.3">
      <c r="A823" s="3" t="s">
        <v>1754</v>
      </c>
      <c r="B823" s="3" t="s">
        <v>1755</v>
      </c>
      <c r="C823" s="3" t="s">
        <v>1855</v>
      </c>
      <c r="D823" s="53">
        <v>300000</v>
      </c>
      <c r="E823" s="53">
        <v>300000</v>
      </c>
      <c r="F823" s="53">
        <v>0</v>
      </c>
      <c r="G823" s="53">
        <v>0</v>
      </c>
      <c r="H823" s="53">
        <v>0</v>
      </c>
      <c r="I823" s="53">
        <v>0</v>
      </c>
      <c r="J823" s="53">
        <v>0</v>
      </c>
      <c r="K823" s="53">
        <v>0</v>
      </c>
      <c r="L823" s="53">
        <v>0</v>
      </c>
      <c r="M823" s="53">
        <v>0</v>
      </c>
      <c r="N823" s="53">
        <v>0</v>
      </c>
      <c r="O823" s="53">
        <v>0</v>
      </c>
      <c r="P823" s="53">
        <v>0</v>
      </c>
      <c r="Q823" s="53">
        <v>0</v>
      </c>
      <c r="R823" s="53">
        <v>0</v>
      </c>
      <c r="S823" s="3" t="s">
        <v>286</v>
      </c>
      <c r="T823" s="3" t="s">
        <v>57</v>
      </c>
      <c r="U823" s="3" t="s">
        <v>58</v>
      </c>
      <c r="V823" s="3" t="s">
        <v>57</v>
      </c>
      <c r="W823" s="3" t="s">
        <v>33</v>
      </c>
      <c r="X823" s="3" t="s">
        <v>59</v>
      </c>
      <c r="Y823" s="3" t="s">
        <v>86</v>
      </c>
      <c r="Z823" s="54">
        <v>45255</v>
      </c>
      <c r="AA823" s="54">
        <v>45747</v>
      </c>
      <c r="AB823" s="3" t="s">
        <v>36</v>
      </c>
      <c r="AC823" s="53">
        <v>2000000</v>
      </c>
      <c r="AD823" s="3" t="s">
        <v>58</v>
      </c>
      <c r="AE823" s="3" t="s">
        <v>37</v>
      </c>
    </row>
    <row r="824" spans="1:31" x14ac:dyDescent="0.3">
      <c r="A824" s="3" t="s">
        <v>1787</v>
      </c>
      <c r="B824" s="3" t="s">
        <v>1788</v>
      </c>
      <c r="C824" s="3" t="s">
        <v>1859</v>
      </c>
      <c r="D824" s="53">
        <v>400000</v>
      </c>
      <c r="E824" s="53">
        <v>400000</v>
      </c>
      <c r="F824" s="53">
        <v>0</v>
      </c>
      <c r="G824" s="53">
        <v>0</v>
      </c>
      <c r="H824" s="53">
        <v>0</v>
      </c>
      <c r="I824" s="53">
        <v>144917.75</v>
      </c>
      <c r="J824" s="53">
        <v>36.229437500000003</v>
      </c>
      <c r="K824" s="53">
        <v>0</v>
      </c>
      <c r="L824" s="53">
        <v>0</v>
      </c>
      <c r="M824" s="53">
        <v>144917.75</v>
      </c>
      <c r="N824" s="53">
        <v>0</v>
      </c>
      <c r="O824" s="53">
        <v>144917.75</v>
      </c>
      <c r="P824" s="53">
        <v>0</v>
      </c>
      <c r="Q824" s="53">
        <v>0</v>
      </c>
      <c r="R824" s="53">
        <v>0</v>
      </c>
      <c r="S824" s="3" t="s">
        <v>231</v>
      </c>
      <c r="T824" s="3" t="s">
        <v>162</v>
      </c>
      <c r="U824" s="3" t="s">
        <v>163</v>
      </c>
      <c r="V824" s="3" t="s">
        <v>162</v>
      </c>
      <c r="W824" s="3" t="s">
        <v>33</v>
      </c>
      <c r="X824" s="3" t="s">
        <v>164</v>
      </c>
      <c r="Y824" s="3" t="s">
        <v>317</v>
      </c>
      <c r="Z824" s="54">
        <v>45017</v>
      </c>
      <c r="AA824" s="54">
        <v>45473</v>
      </c>
      <c r="AB824" s="3" t="s">
        <v>36</v>
      </c>
      <c r="AC824" s="53">
        <v>400000</v>
      </c>
      <c r="AD824" s="3" t="s">
        <v>163</v>
      </c>
      <c r="AE824" s="3" t="s">
        <v>37</v>
      </c>
    </row>
    <row r="825" spans="1:31" x14ac:dyDescent="0.3">
      <c r="A825" s="3" t="s">
        <v>1722</v>
      </c>
      <c r="B825" s="3" t="s">
        <v>1723</v>
      </c>
      <c r="C825" s="3" t="s">
        <v>1853</v>
      </c>
      <c r="D825" s="53">
        <v>2600000</v>
      </c>
      <c r="E825" s="53">
        <v>2600000</v>
      </c>
      <c r="F825" s="53">
        <v>0</v>
      </c>
      <c r="G825" s="53">
        <v>0</v>
      </c>
      <c r="H825" s="53">
        <v>0</v>
      </c>
      <c r="I825" s="53">
        <v>2599876.02</v>
      </c>
      <c r="J825" s="53">
        <v>99.995231538461539</v>
      </c>
      <c r="K825" s="53">
        <v>0</v>
      </c>
      <c r="L825" s="53">
        <v>0</v>
      </c>
      <c r="M825" s="53">
        <v>2599876.02</v>
      </c>
      <c r="N825" s="53">
        <v>0</v>
      </c>
      <c r="O825" s="53">
        <v>2599876.02</v>
      </c>
      <c r="P825" s="53">
        <v>0</v>
      </c>
      <c r="Q825" s="53">
        <v>0</v>
      </c>
      <c r="R825" s="53">
        <v>0</v>
      </c>
      <c r="S825" s="3" t="s">
        <v>391</v>
      </c>
      <c r="T825" s="3" t="s">
        <v>31</v>
      </c>
      <c r="U825" s="3" t="s">
        <v>32</v>
      </c>
      <c r="V825" s="3" t="s">
        <v>31</v>
      </c>
      <c r="W825" s="3" t="s">
        <v>33</v>
      </c>
      <c r="X825" s="3" t="s">
        <v>34</v>
      </c>
      <c r="Y825" s="3" t="s">
        <v>35</v>
      </c>
      <c r="Z825" s="54">
        <v>45017</v>
      </c>
      <c r="AA825" s="54">
        <v>45747</v>
      </c>
      <c r="AB825" s="3" t="s">
        <v>36</v>
      </c>
      <c r="AC825" s="53">
        <v>2600000</v>
      </c>
      <c r="AD825" s="3" t="s">
        <v>32</v>
      </c>
      <c r="AE825" s="3" t="s">
        <v>37</v>
      </c>
    </row>
    <row r="826" spans="1:31" x14ac:dyDescent="0.3">
      <c r="A826" s="3" t="s">
        <v>1752</v>
      </c>
      <c r="B826" s="3" t="s">
        <v>1753</v>
      </c>
      <c r="C826" s="3" t="s">
        <v>1857</v>
      </c>
      <c r="D826" s="53">
        <v>5000000</v>
      </c>
      <c r="E826" s="53">
        <v>5000000</v>
      </c>
      <c r="F826" s="53">
        <v>195815.48</v>
      </c>
      <c r="G826" s="53">
        <v>0</v>
      </c>
      <c r="H826" s="53">
        <v>0</v>
      </c>
      <c r="I826" s="53">
        <v>4799242.0599999996</v>
      </c>
      <c r="J826" s="53">
        <v>95.984841199999991</v>
      </c>
      <c r="K826" s="53">
        <v>0</v>
      </c>
      <c r="L826" s="53">
        <v>0</v>
      </c>
      <c r="M826" s="53">
        <v>4266296.21</v>
      </c>
      <c r="N826" s="53">
        <v>532945.85</v>
      </c>
      <c r="O826" s="53">
        <v>4995057.54</v>
      </c>
      <c r="P826" s="53">
        <v>0</v>
      </c>
      <c r="Q826" s="53">
        <v>0</v>
      </c>
      <c r="R826" s="53">
        <v>0</v>
      </c>
      <c r="S826" s="3" t="s">
        <v>1001</v>
      </c>
      <c r="T826" s="3" t="s">
        <v>100</v>
      </c>
      <c r="U826" s="3" t="s">
        <v>101</v>
      </c>
      <c r="V826" s="3" t="s">
        <v>100</v>
      </c>
      <c r="W826" s="3" t="s">
        <v>33</v>
      </c>
      <c r="X826" s="3" t="s">
        <v>102</v>
      </c>
      <c r="Y826" s="3" t="s">
        <v>35</v>
      </c>
      <c r="Z826" s="54">
        <v>45260</v>
      </c>
      <c r="AA826" s="54">
        <v>45747</v>
      </c>
      <c r="AB826" s="3" t="s">
        <v>36</v>
      </c>
      <c r="AC826" s="53">
        <v>5000000</v>
      </c>
      <c r="AD826" s="3" t="s">
        <v>101</v>
      </c>
      <c r="AE826" s="3" t="s">
        <v>45</v>
      </c>
    </row>
    <row r="827" spans="1:31" x14ac:dyDescent="0.3">
      <c r="A827" s="3" t="s">
        <v>1807</v>
      </c>
      <c r="B827" s="3" t="s">
        <v>1808</v>
      </c>
      <c r="C827" s="3" t="s">
        <v>1854</v>
      </c>
      <c r="D827" s="53">
        <v>2000000</v>
      </c>
      <c r="E827" s="53">
        <v>2000000</v>
      </c>
      <c r="F827" s="53">
        <v>161682.73000000001</v>
      </c>
      <c r="G827" s="53">
        <v>0</v>
      </c>
      <c r="H827" s="53">
        <v>0</v>
      </c>
      <c r="I827" s="53">
        <v>1828298.27</v>
      </c>
      <c r="J827" s="53">
        <v>91.414913499999997</v>
      </c>
      <c r="K827" s="53">
        <v>0</v>
      </c>
      <c r="L827" s="53">
        <v>0</v>
      </c>
      <c r="M827" s="53">
        <v>1828298.27</v>
      </c>
      <c r="N827" s="53">
        <v>0</v>
      </c>
      <c r="O827" s="53">
        <v>1989981</v>
      </c>
      <c r="P827" s="53">
        <v>0</v>
      </c>
      <c r="Q827" s="53">
        <v>0</v>
      </c>
      <c r="R827" s="53">
        <v>0</v>
      </c>
      <c r="S827" s="3" t="s">
        <v>72</v>
      </c>
      <c r="T827" s="3" t="s">
        <v>41</v>
      </c>
      <c r="U827" s="3" t="s">
        <v>42</v>
      </c>
      <c r="V827" s="3" t="s">
        <v>41</v>
      </c>
      <c r="W827" s="3" t="s">
        <v>33</v>
      </c>
      <c r="X827" s="3" t="s">
        <v>43</v>
      </c>
      <c r="Y827" s="3" t="s">
        <v>86</v>
      </c>
      <c r="Z827" s="54">
        <v>45259</v>
      </c>
      <c r="AA827" s="54">
        <v>45747</v>
      </c>
      <c r="AB827" s="3" t="s">
        <v>36</v>
      </c>
      <c r="AC827" s="53">
        <v>2000000</v>
      </c>
      <c r="AD827" s="3" t="s">
        <v>42</v>
      </c>
      <c r="AE827" s="3" t="s">
        <v>2231</v>
      </c>
    </row>
    <row r="828" spans="1:31" x14ac:dyDescent="0.3">
      <c r="A828" s="3" t="s">
        <v>1805</v>
      </c>
      <c r="B828" s="3" t="s">
        <v>1806</v>
      </c>
      <c r="C828" s="3" t="s">
        <v>1854</v>
      </c>
      <c r="D828" s="53">
        <v>7100000</v>
      </c>
      <c r="E828" s="53">
        <v>7100000</v>
      </c>
      <c r="F828" s="53">
        <v>0</v>
      </c>
      <c r="G828" s="53">
        <v>0</v>
      </c>
      <c r="H828" s="53">
        <v>0</v>
      </c>
      <c r="I828" s="53">
        <v>7090901.3499999996</v>
      </c>
      <c r="J828" s="53">
        <v>99.871849999999995</v>
      </c>
      <c r="K828" s="53">
        <v>0</v>
      </c>
      <c r="L828" s="53">
        <v>0</v>
      </c>
      <c r="M828" s="53">
        <v>7090901.3499999996</v>
      </c>
      <c r="N828" s="53">
        <v>0</v>
      </c>
      <c r="O828" s="53">
        <v>7090901.3499999996</v>
      </c>
      <c r="P828" s="53">
        <v>0</v>
      </c>
      <c r="Q828" s="53">
        <v>0</v>
      </c>
      <c r="R828" s="53">
        <v>0</v>
      </c>
      <c r="S828" s="3" t="s">
        <v>72</v>
      </c>
      <c r="T828" s="3" t="s">
        <v>41</v>
      </c>
      <c r="U828" s="3" t="s">
        <v>42</v>
      </c>
      <c r="V828" s="3" t="s">
        <v>41</v>
      </c>
      <c r="W828" s="3" t="s">
        <v>33</v>
      </c>
      <c r="X828" s="3" t="s">
        <v>43</v>
      </c>
      <c r="Y828" s="3" t="s">
        <v>35</v>
      </c>
      <c r="Z828" s="54">
        <v>45259</v>
      </c>
      <c r="AA828" s="54">
        <v>45657</v>
      </c>
      <c r="AB828" s="3" t="s">
        <v>36</v>
      </c>
      <c r="AC828" s="53">
        <v>7100000</v>
      </c>
      <c r="AD828" s="3" t="s">
        <v>42</v>
      </c>
      <c r="AE828" s="3" t="s">
        <v>37</v>
      </c>
    </row>
    <row r="829" spans="1:31" x14ac:dyDescent="0.3">
      <c r="A829" s="3" t="s">
        <v>1770</v>
      </c>
      <c r="B829" s="3" t="s">
        <v>1771</v>
      </c>
      <c r="C829" s="3" t="s">
        <v>1855</v>
      </c>
      <c r="D829" s="53">
        <v>27700000</v>
      </c>
      <c r="E829" s="53">
        <v>27700000</v>
      </c>
      <c r="F829" s="53">
        <v>0</v>
      </c>
      <c r="G829" s="53">
        <v>0</v>
      </c>
      <c r="H829" s="53">
        <v>0</v>
      </c>
      <c r="I829" s="53">
        <v>27698177.469999999</v>
      </c>
      <c r="J829" s="53">
        <v>99.993420469314074</v>
      </c>
      <c r="K829" s="53">
        <v>0</v>
      </c>
      <c r="L829" s="53">
        <v>0</v>
      </c>
      <c r="M829" s="53">
        <v>27698177.469999999</v>
      </c>
      <c r="N829" s="53">
        <v>0</v>
      </c>
      <c r="O829" s="53">
        <v>27698177.469999999</v>
      </c>
      <c r="P829" s="53">
        <v>0</v>
      </c>
      <c r="Q829" s="53">
        <v>0</v>
      </c>
      <c r="R829" s="53">
        <v>0</v>
      </c>
      <c r="S829" s="3" t="s">
        <v>286</v>
      </c>
      <c r="T829" s="3" t="s">
        <v>57</v>
      </c>
      <c r="U829" s="3" t="s">
        <v>58</v>
      </c>
      <c r="V829" s="3" t="s">
        <v>57</v>
      </c>
      <c r="W829" s="3" t="s">
        <v>33</v>
      </c>
      <c r="X829" s="3" t="s">
        <v>59</v>
      </c>
      <c r="Y829" s="3" t="s">
        <v>35</v>
      </c>
      <c r="Z829" s="54">
        <v>45259</v>
      </c>
      <c r="AA829" s="54">
        <v>45657</v>
      </c>
      <c r="AB829" s="3" t="s">
        <v>36</v>
      </c>
      <c r="AC829" s="53">
        <v>27700000</v>
      </c>
      <c r="AD829" s="3" t="s">
        <v>58</v>
      </c>
      <c r="AE829" s="3" t="s">
        <v>37</v>
      </c>
    </row>
    <row r="830" spans="1:31" x14ac:dyDescent="0.3">
      <c r="A830" s="3" t="s">
        <v>1738</v>
      </c>
      <c r="B830" s="3" t="s">
        <v>1739</v>
      </c>
      <c r="C830" s="3" t="s">
        <v>1854</v>
      </c>
      <c r="D830" s="53">
        <v>1500000</v>
      </c>
      <c r="E830" s="53">
        <v>1500000</v>
      </c>
      <c r="F830" s="53">
        <v>0</v>
      </c>
      <c r="G830" s="53">
        <v>0</v>
      </c>
      <c r="H830" s="53">
        <v>0</v>
      </c>
      <c r="I830" s="53">
        <v>1351483.97</v>
      </c>
      <c r="J830" s="53">
        <v>90.098931333333326</v>
      </c>
      <c r="K830" s="53">
        <v>0</v>
      </c>
      <c r="L830" s="53">
        <v>0</v>
      </c>
      <c r="M830" s="53">
        <v>1351483.97</v>
      </c>
      <c r="N830" s="53">
        <v>0</v>
      </c>
      <c r="O830" s="53">
        <v>1351483.97</v>
      </c>
      <c r="P830" s="53">
        <v>0</v>
      </c>
      <c r="Q830" s="53">
        <v>0</v>
      </c>
      <c r="R830" s="53">
        <v>0</v>
      </c>
      <c r="S830" s="3" t="s">
        <v>72</v>
      </c>
      <c r="T830" s="3" t="s">
        <v>41</v>
      </c>
      <c r="U830" s="3" t="s">
        <v>42</v>
      </c>
      <c r="V830" s="3" t="s">
        <v>41</v>
      </c>
      <c r="W830" s="3" t="s">
        <v>33</v>
      </c>
      <c r="X830" s="3" t="s">
        <v>43</v>
      </c>
      <c r="Y830" s="3" t="s">
        <v>35</v>
      </c>
      <c r="Z830" s="54">
        <v>45260</v>
      </c>
      <c r="AA830" s="54">
        <v>45626</v>
      </c>
      <c r="AB830" s="3" t="s">
        <v>36</v>
      </c>
      <c r="AC830" s="53">
        <v>1500000</v>
      </c>
      <c r="AD830" s="3" t="s">
        <v>42</v>
      </c>
      <c r="AE830" s="3" t="s">
        <v>37</v>
      </c>
    </row>
    <row r="831" spans="1:31" x14ac:dyDescent="0.3">
      <c r="A831" s="3" t="s">
        <v>1720</v>
      </c>
      <c r="B831" s="3" t="s">
        <v>1721</v>
      </c>
      <c r="C831" s="3" t="s">
        <v>1853</v>
      </c>
      <c r="D831" s="53">
        <v>10300000</v>
      </c>
      <c r="E831" s="53">
        <v>10300000</v>
      </c>
      <c r="F831" s="53">
        <v>0</v>
      </c>
      <c r="G831" s="53">
        <v>0</v>
      </c>
      <c r="H831" s="53">
        <v>0</v>
      </c>
      <c r="I831" s="53">
        <v>10017273.800000001</v>
      </c>
      <c r="J831" s="53">
        <v>97.255085436893211</v>
      </c>
      <c r="K831" s="53">
        <v>0</v>
      </c>
      <c r="L831" s="53">
        <v>0</v>
      </c>
      <c r="M831" s="53">
        <v>8644347.5099999998</v>
      </c>
      <c r="N831" s="53">
        <v>1372926.29</v>
      </c>
      <c r="O831" s="53">
        <v>10017273.800000001</v>
      </c>
      <c r="P831" s="53">
        <v>0</v>
      </c>
      <c r="Q831" s="53">
        <v>0</v>
      </c>
      <c r="R831" s="53">
        <v>0</v>
      </c>
      <c r="S831" s="3" t="s">
        <v>30</v>
      </c>
      <c r="T831" s="3" t="s">
        <v>31</v>
      </c>
      <c r="U831" s="3" t="s">
        <v>32</v>
      </c>
      <c r="V831" s="3" t="s">
        <v>31</v>
      </c>
      <c r="W831" s="3" t="s">
        <v>33</v>
      </c>
      <c r="X831" s="3" t="s">
        <v>34</v>
      </c>
      <c r="Y831" s="3" t="s">
        <v>35</v>
      </c>
      <c r="Z831" s="54">
        <v>45260</v>
      </c>
      <c r="AA831" s="54">
        <v>45747</v>
      </c>
      <c r="AB831" s="3" t="s">
        <v>36</v>
      </c>
      <c r="AC831" s="53">
        <v>10300000</v>
      </c>
      <c r="AD831" s="3" t="s">
        <v>32</v>
      </c>
      <c r="AE831" s="3" t="s">
        <v>45</v>
      </c>
    </row>
    <row r="832" spans="1:31" x14ac:dyDescent="0.3">
      <c r="A832" s="3" t="s">
        <v>1728</v>
      </c>
      <c r="B832" s="3" t="s">
        <v>1729</v>
      </c>
      <c r="C832" s="3" t="s">
        <v>1860</v>
      </c>
      <c r="D832" s="53">
        <v>9100000</v>
      </c>
      <c r="E832" s="53">
        <v>9100000</v>
      </c>
      <c r="F832" s="53">
        <v>0</v>
      </c>
      <c r="G832" s="53">
        <v>0</v>
      </c>
      <c r="H832" s="53">
        <v>0</v>
      </c>
      <c r="I832" s="53">
        <v>8109184.7599999998</v>
      </c>
      <c r="J832" s="53">
        <v>89.111920439560436</v>
      </c>
      <c r="K832" s="53">
        <v>0</v>
      </c>
      <c r="L832" s="53">
        <v>0</v>
      </c>
      <c r="M832" s="53">
        <v>8109184.7599999998</v>
      </c>
      <c r="N832" s="53">
        <v>0</v>
      </c>
      <c r="O832" s="53">
        <v>8109184.7599999998</v>
      </c>
      <c r="P832" s="53">
        <v>0</v>
      </c>
      <c r="Q832" s="53">
        <v>0</v>
      </c>
      <c r="R832" s="53">
        <v>0</v>
      </c>
      <c r="S832" s="3" t="s">
        <v>111</v>
      </c>
      <c r="T832" s="3" t="s">
        <v>112</v>
      </c>
      <c r="U832" s="3" t="s">
        <v>113</v>
      </c>
      <c r="V832" s="3" t="s">
        <v>112</v>
      </c>
      <c r="W832" s="3" t="s">
        <v>33</v>
      </c>
      <c r="X832" s="3" t="s">
        <v>114</v>
      </c>
      <c r="Y832" s="3" t="s">
        <v>35</v>
      </c>
      <c r="Z832" s="54">
        <v>45260</v>
      </c>
      <c r="AA832" s="54">
        <v>45747</v>
      </c>
      <c r="AB832" s="3" t="s">
        <v>36</v>
      </c>
      <c r="AC832" s="53">
        <v>9100000</v>
      </c>
      <c r="AD832" s="3" t="s">
        <v>113</v>
      </c>
      <c r="AE832" s="3" t="s">
        <v>37</v>
      </c>
    </row>
    <row r="833" spans="1:31" x14ac:dyDescent="0.3">
      <c r="A833" s="3" t="s">
        <v>1726</v>
      </c>
      <c r="B833" s="3" t="s">
        <v>1727</v>
      </c>
      <c r="C833" s="3" t="s">
        <v>1858</v>
      </c>
      <c r="D833" s="53">
        <v>10000000</v>
      </c>
      <c r="E833" s="53">
        <v>10000000</v>
      </c>
      <c r="F833" s="53">
        <v>0</v>
      </c>
      <c r="G833" s="53">
        <v>0</v>
      </c>
      <c r="H833" s="53">
        <v>0</v>
      </c>
      <c r="I833" s="53">
        <v>7836146.2199999997</v>
      </c>
      <c r="J833" s="53">
        <v>78.361462199999991</v>
      </c>
      <c r="K833" s="53">
        <v>0</v>
      </c>
      <c r="L833" s="53">
        <v>0</v>
      </c>
      <c r="M833" s="53">
        <v>7836146.2199999997</v>
      </c>
      <c r="N833" s="53">
        <v>0</v>
      </c>
      <c r="O833" s="53">
        <v>7836146.2199999997</v>
      </c>
      <c r="P833" s="53">
        <v>0</v>
      </c>
      <c r="Q833" s="53">
        <v>0</v>
      </c>
      <c r="R833" s="53">
        <v>0</v>
      </c>
      <c r="S833" s="3" t="s">
        <v>1231</v>
      </c>
      <c r="T833" s="3" t="s">
        <v>51</v>
      </c>
      <c r="U833" s="3" t="s">
        <v>52</v>
      </c>
      <c r="V833" s="3" t="s">
        <v>51</v>
      </c>
      <c r="W833" s="3" t="s">
        <v>33</v>
      </c>
      <c r="X833" s="3" t="s">
        <v>53</v>
      </c>
      <c r="Y833" s="3" t="s">
        <v>317</v>
      </c>
      <c r="Z833" s="54">
        <v>45261</v>
      </c>
      <c r="AA833" s="54">
        <v>46022</v>
      </c>
      <c r="AB833" s="3" t="s">
        <v>36</v>
      </c>
      <c r="AC833" s="53">
        <v>10000000</v>
      </c>
      <c r="AD833" s="3" t="s">
        <v>52</v>
      </c>
      <c r="AE833" s="3" t="s">
        <v>2231</v>
      </c>
    </row>
    <row r="834" spans="1:31" x14ac:dyDescent="0.3">
      <c r="A834" s="3" t="s">
        <v>1748</v>
      </c>
      <c r="B834" s="3" t="s">
        <v>1749</v>
      </c>
      <c r="C834" s="3" t="s">
        <v>1856</v>
      </c>
      <c r="D834" s="53">
        <v>4300000</v>
      </c>
      <c r="E834" s="53">
        <v>4300000</v>
      </c>
      <c r="F834" s="53">
        <v>0</v>
      </c>
      <c r="G834" s="53">
        <v>0</v>
      </c>
      <c r="H834" s="53">
        <v>0</v>
      </c>
      <c r="I834" s="53">
        <v>4183230.64</v>
      </c>
      <c r="J834" s="53">
        <v>97.284433488372102</v>
      </c>
      <c r="K834" s="53">
        <v>0</v>
      </c>
      <c r="L834" s="53">
        <v>0</v>
      </c>
      <c r="M834" s="53">
        <v>4183230.64</v>
      </c>
      <c r="N834" s="53">
        <v>0</v>
      </c>
      <c r="O834" s="53">
        <v>4183230.64</v>
      </c>
      <c r="P834" s="53">
        <v>0</v>
      </c>
      <c r="Q834" s="53">
        <v>0</v>
      </c>
      <c r="R834" s="53">
        <v>0</v>
      </c>
      <c r="S834" s="3" t="s">
        <v>881</v>
      </c>
      <c r="T834" s="3" t="s">
        <v>76</v>
      </c>
      <c r="U834" s="3" t="s">
        <v>77</v>
      </c>
      <c r="V834" s="3" t="s">
        <v>76</v>
      </c>
      <c r="W834" s="3" t="s">
        <v>33</v>
      </c>
      <c r="X834" s="3" t="s">
        <v>78</v>
      </c>
      <c r="Y834" s="3" t="s">
        <v>35</v>
      </c>
      <c r="Z834" s="54">
        <v>45017</v>
      </c>
      <c r="AA834" s="54">
        <v>45747</v>
      </c>
      <c r="AB834" s="3" t="s">
        <v>36</v>
      </c>
      <c r="AC834" s="53">
        <v>4300000</v>
      </c>
      <c r="AD834" s="3" t="s">
        <v>77</v>
      </c>
      <c r="AE834" s="3" t="s">
        <v>37</v>
      </c>
    </row>
    <row r="835" spans="1:31" x14ac:dyDescent="0.3">
      <c r="A835" s="3" t="s">
        <v>1740</v>
      </c>
      <c r="B835" s="3" t="s">
        <v>1741</v>
      </c>
      <c r="C835" s="3" t="s">
        <v>1854</v>
      </c>
      <c r="D835" s="53">
        <v>1100000</v>
      </c>
      <c r="E835" s="53">
        <v>1100000</v>
      </c>
      <c r="F835" s="53">
        <v>0</v>
      </c>
      <c r="G835" s="53">
        <v>0</v>
      </c>
      <c r="H835" s="53">
        <v>0</v>
      </c>
      <c r="I835" s="53">
        <v>942062.03</v>
      </c>
      <c r="J835" s="53">
        <v>85.642002727272725</v>
      </c>
      <c r="K835" s="53">
        <v>0</v>
      </c>
      <c r="L835" s="53">
        <v>0</v>
      </c>
      <c r="M835" s="53">
        <v>942062.03</v>
      </c>
      <c r="N835" s="53">
        <v>0</v>
      </c>
      <c r="O835" s="53">
        <v>942062.03</v>
      </c>
      <c r="P835" s="53">
        <v>0</v>
      </c>
      <c r="Q835" s="53">
        <v>0</v>
      </c>
      <c r="R835" s="53">
        <v>0</v>
      </c>
      <c r="S835" s="3" t="s">
        <v>72</v>
      </c>
      <c r="T835" s="3" t="s">
        <v>41</v>
      </c>
      <c r="U835" s="3" t="s">
        <v>42</v>
      </c>
      <c r="V835" s="3" t="s">
        <v>41</v>
      </c>
      <c r="W835" s="3" t="s">
        <v>33</v>
      </c>
      <c r="X835" s="3" t="s">
        <v>43</v>
      </c>
      <c r="Y835" s="3" t="s">
        <v>35</v>
      </c>
      <c r="Z835" s="54">
        <v>45260</v>
      </c>
      <c r="AA835" s="54">
        <v>45626</v>
      </c>
      <c r="AB835" s="3" t="s">
        <v>36</v>
      </c>
      <c r="AC835" s="53">
        <v>1100000</v>
      </c>
      <c r="AD835" s="3" t="s">
        <v>42</v>
      </c>
      <c r="AE835" s="3" t="s">
        <v>37</v>
      </c>
    </row>
    <row r="836" spans="1:31" x14ac:dyDescent="0.3">
      <c r="A836" s="3" t="s">
        <v>1746</v>
      </c>
      <c r="B836" s="3" t="s">
        <v>1747</v>
      </c>
      <c r="C836" s="3" t="s">
        <v>1856</v>
      </c>
      <c r="D836" s="53">
        <v>9000000</v>
      </c>
      <c r="E836" s="53">
        <v>9000000</v>
      </c>
      <c r="F836" s="53">
        <v>0</v>
      </c>
      <c r="G836" s="53">
        <v>0</v>
      </c>
      <c r="H836" s="53">
        <v>0</v>
      </c>
      <c r="I836" s="53">
        <v>8992191.3800000008</v>
      </c>
      <c r="J836" s="53">
        <v>99.913237555555568</v>
      </c>
      <c r="K836" s="53">
        <v>0</v>
      </c>
      <c r="L836" s="53">
        <v>0</v>
      </c>
      <c r="M836" s="53">
        <v>8992191.3800000008</v>
      </c>
      <c r="N836" s="53">
        <v>0</v>
      </c>
      <c r="O836" s="53">
        <v>8992191.3800000008</v>
      </c>
      <c r="P836" s="53">
        <v>0</v>
      </c>
      <c r="Q836" s="53">
        <v>0</v>
      </c>
      <c r="R836" s="53">
        <v>0</v>
      </c>
      <c r="S836" s="3" t="s">
        <v>881</v>
      </c>
      <c r="T836" s="3" t="s">
        <v>76</v>
      </c>
      <c r="U836" s="3" t="s">
        <v>77</v>
      </c>
      <c r="V836" s="3" t="s">
        <v>76</v>
      </c>
      <c r="W836" s="3" t="s">
        <v>33</v>
      </c>
      <c r="X836" s="3" t="s">
        <v>78</v>
      </c>
      <c r="Y836" s="3" t="s">
        <v>35</v>
      </c>
      <c r="Z836" s="54">
        <v>45017</v>
      </c>
      <c r="AA836" s="54">
        <v>45838</v>
      </c>
      <c r="AB836" s="3" t="s">
        <v>36</v>
      </c>
      <c r="AC836" s="53">
        <v>9000000</v>
      </c>
      <c r="AD836" s="3" t="s">
        <v>77</v>
      </c>
      <c r="AE836" s="3" t="s">
        <v>37</v>
      </c>
    </row>
    <row r="837" spans="1:31" x14ac:dyDescent="0.3">
      <c r="A837" s="3" t="s">
        <v>1732</v>
      </c>
      <c r="B837" s="3" t="s">
        <v>1733</v>
      </c>
      <c r="C837" s="3" t="s">
        <v>1857</v>
      </c>
      <c r="D837" s="53">
        <v>0</v>
      </c>
      <c r="E837" s="53">
        <v>0</v>
      </c>
      <c r="F837" s="53">
        <v>0</v>
      </c>
      <c r="G837" s="53">
        <v>0</v>
      </c>
      <c r="H837" s="53">
        <v>0</v>
      </c>
      <c r="I837" s="53">
        <v>0</v>
      </c>
      <c r="J837" s="53" t="e">
        <v>#DIV/0!</v>
      </c>
      <c r="K837" s="53">
        <v>0</v>
      </c>
      <c r="L837" s="53">
        <v>0</v>
      </c>
      <c r="M837" s="53">
        <v>0</v>
      </c>
      <c r="N837" s="53">
        <v>0</v>
      </c>
      <c r="O837" s="53">
        <v>0</v>
      </c>
      <c r="P837" s="53">
        <v>0</v>
      </c>
      <c r="Q837" s="53">
        <v>0</v>
      </c>
      <c r="R837" s="53">
        <v>0</v>
      </c>
      <c r="S837" s="3" t="s">
        <v>1001</v>
      </c>
      <c r="T837" s="3" t="s">
        <v>100</v>
      </c>
      <c r="U837" s="3" t="s">
        <v>101</v>
      </c>
      <c r="V837" s="3" t="s">
        <v>100</v>
      </c>
      <c r="W837" s="3" t="s">
        <v>33</v>
      </c>
      <c r="X837" s="3" t="s">
        <v>102</v>
      </c>
      <c r="Y837" s="3" t="s">
        <v>989</v>
      </c>
      <c r="Z837" s="54">
        <v>45017</v>
      </c>
      <c r="AA837" s="54">
        <v>45747</v>
      </c>
      <c r="AB837" s="3" t="s">
        <v>36</v>
      </c>
      <c r="AC837" s="53">
        <v>13890000</v>
      </c>
      <c r="AD837" s="3" t="s">
        <v>101</v>
      </c>
      <c r="AE837" s="3" t="s">
        <v>37</v>
      </c>
    </row>
    <row r="838" spans="1:31" x14ac:dyDescent="0.3">
      <c r="A838" s="3" t="s">
        <v>1750</v>
      </c>
      <c r="B838" s="3" t="s">
        <v>1751</v>
      </c>
      <c r="C838" s="3" t="s">
        <v>1856</v>
      </c>
      <c r="D838" s="53">
        <v>1900000</v>
      </c>
      <c r="E838" s="53">
        <v>1900000</v>
      </c>
      <c r="F838" s="53">
        <v>0</v>
      </c>
      <c r="G838" s="53">
        <v>0</v>
      </c>
      <c r="H838" s="53">
        <v>0</v>
      </c>
      <c r="I838" s="53">
        <v>1772157.09</v>
      </c>
      <c r="J838" s="53">
        <v>93.271425789473682</v>
      </c>
      <c r="K838" s="53">
        <v>0</v>
      </c>
      <c r="L838" s="53">
        <v>0</v>
      </c>
      <c r="M838" s="53">
        <v>1772157.09</v>
      </c>
      <c r="N838" s="53">
        <v>0</v>
      </c>
      <c r="O838" s="53">
        <v>1772157.09</v>
      </c>
      <c r="P838" s="53">
        <v>0</v>
      </c>
      <c r="Q838" s="53">
        <v>0</v>
      </c>
      <c r="R838" s="53">
        <v>0</v>
      </c>
      <c r="S838" s="3" t="s">
        <v>881</v>
      </c>
      <c r="T838" s="3" t="s">
        <v>76</v>
      </c>
      <c r="U838" s="3" t="s">
        <v>77</v>
      </c>
      <c r="V838" s="3" t="s">
        <v>76</v>
      </c>
      <c r="W838" s="3" t="s">
        <v>33</v>
      </c>
      <c r="X838" s="3" t="s">
        <v>78</v>
      </c>
      <c r="Y838" s="3" t="s">
        <v>86</v>
      </c>
      <c r="Z838" s="54">
        <v>45017</v>
      </c>
      <c r="AA838" s="54">
        <v>45747</v>
      </c>
      <c r="AB838" s="3" t="s">
        <v>36</v>
      </c>
      <c r="AC838" s="53">
        <v>1900000</v>
      </c>
      <c r="AD838" s="3" t="s">
        <v>77</v>
      </c>
      <c r="AE838" s="3" t="s">
        <v>37</v>
      </c>
    </row>
    <row r="839" spans="1:31" x14ac:dyDescent="0.3">
      <c r="A839" s="3" t="s">
        <v>1776</v>
      </c>
      <c r="B839" s="3" t="s">
        <v>1777</v>
      </c>
      <c r="C839" s="3" t="s">
        <v>1854</v>
      </c>
      <c r="D839" s="53">
        <v>1200000</v>
      </c>
      <c r="E839" s="53">
        <v>1200000</v>
      </c>
      <c r="F839" s="53">
        <v>0</v>
      </c>
      <c r="G839" s="53">
        <v>0</v>
      </c>
      <c r="H839" s="53">
        <v>0</v>
      </c>
      <c r="I839" s="53">
        <v>1144933.3799999999</v>
      </c>
      <c r="J839" s="53">
        <v>95.411114999999995</v>
      </c>
      <c r="K839" s="53">
        <v>0</v>
      </c>
      <c r="L839" s="53">
        <v>0</v>
      </c>
      <c r="M839" s="53">
        <v>1144933.3799999999</v>
      </c>
      <c r="N839" s="53">
        <v>0</v>
      </c>
      <c r="O839" s="53">
        <v>1144933.3799999999</v>
      </c>
      <c r="P839" s="53">
        <v>0</v>
      </c>
      <c r="Q839" s="53">
        <v>0</v>
      </c>
      <c r="R839" s="53">
        <v>0</v>
      </c>
      <c r="S839" s="3" t="s">
        <v>72</v>
      </c>
      <c r="T839" s="3" t="s">
        <v>41</v>
      </c>
      <c r="U839" s="3" t="s">
        <v>42</v>
      </c>
      <c r="V839" s="3" t="s">
        <v>41</v>
      </c>
      <c r="W839" s="3" t="s">
        <v>33</v>
      </c>
      <c r="X839" s="3" t="s">
        <v>43</v>
      </c>
      <c r="Y839" s="3" t="s">
        <v>86</v>
      </c>
      <c r="Z839" s="54">
        <v>45262</v>
      </c>
      <c r="AA839" s="54">
        <v>45657</v>
      </c>
      <c r="AB839" s="3" t="s">
        <v>36</v>
      </c>
      <c r="AC839" s="53">
        <v>1200000</v>
      </c>
      <c r="AD839" s="3" t="s">
        <v>42</v>
      </c>
      <c r="AE839" s="3" t="s">
        <v>37</v>
      </c>
    </row>
    <row r="840" spans="1:31" x14ac:dyDescent="0.3">
      <c r="A840" s="3" t="s">
        <v>1813</v>
      </c>
      <c r="B840" s="3" t="s">
        <v>1814</v>
      </c>
      <c r="C840" s="3" t="s">
        <v>1858</v>
      </c>
      <c r="D840" s="53">
        <v>900000</v>
      </c>
      <c r="E840" s="53">
        <v>900000</v>
      </c>
      <c r="F840" s="53">
        <v>0</v>
      </c>
      <c r="G840" s="53">
        <v>0</v>
      </c>
      <c r="H840" s="53">
        <v>0</v>
      </c>
      <c r="I840" s="53">
        <v>899970.02</v>
      </c>
      <c r="J840" s="53">
        <v>99.996668888888891</v>
      </c>
      <c r="K840" s="53">
        <v>0</v>
      </c>
      <c r="L840" s="53">
        <v>0</v>
      </c>
      <c r="M840" s="53">
        <v>899970.02</v>
      </c>
      <c r="N840" s="53">
        <v>0</v>
      </c>
      <c r="O840" s="53">
        <v>899970.02</v>
      </c>
      <c r="P840" s="53">
        <v>0</v>
      </c>
      <c r="Q840" s="53">
        <v>0</v>
      </c>
      <c r="R840" s="53">
        <v>0</v>
      </c>
      <c r="S840" s="3" t="s">
        <v>1231</v>
      </c>
      <c r="T840" s="3" t="s">
        <v>51</v>
      </c>
      <c r="U840" s="3" t="s">
        <v>52</v>
      </c>
      <c r="V840" s="3" t="s">
        <v>51</v>
      </c>
      <c r="W840" s="3" t="s">
        <v>33</v>
      </c>
      <c r="X840" s="3" t="s">
        <v>53</v>
      </c>
      <c r="Y840" s="3" t="s">
        <v>35</v>
      </c>
      <c r="Z840" s="54">
        <v>45275</v>
      </c>
      <c r="AA840" s="54">
        <v>45641</v>
      </c>
      <c r="AB840" s="3" t="s">
        <v>36</v>
      </c>
      <c r="AC840" s="53">
        <v>900000</v>
      </c>
      <c r="AD840" s="3" t="s">
        <v>52</v>
      </c>
      <c r="AE840" s="3" t="s">
        <v>37</v>
      </c>
    </row>
    <row r="841" spans="1:31" x14ac:dyDescent="0.3">
      <c r="A841" s="3" t="s">
        <v>1756</v>
      </c>
      <c r="B841" s="3" t="s">
        <v>1757</v>
      </c>
      <c r="C841" s="3" t="s">
        <v>1859</v>
      </c>
      <c r="D841" s="53">
        <v>1900000</v>
      </c>
      <c r="E841" s="53">
        <v>1900000</v>
      </c>
      <c r="F841" s="53">
        <v>0</v>
      </c>
      <c r="G841" s="53">
        <v>0</v>
      </c>
      <c r="H841" s="53">
        <v>0</v>
      </c>
      <c r="I841" s="53">
        <v>1487550.97</v>
      </c>
      <c r="J841" s="53">
        <v>78.29215631578947</v>
      </c>
      <c r="K841" s="53">
        <v>0</v>
      </c>
      <c r="L841" s="53">
        <v>0</v>
      </c>
      <c r="M841" s="53">
        <v>1487550.97</v>
      </c>
      <c r="N841" s="53">
        <v>0</v>
      </c>
      <c r="O841" s="53">
        <v>1487550.97</v>
      </c>
      <c r="P841" s="53">
        <v>0</v>
      </c>
      <c r="Q841" s="53">
        <v>0</v>
      </c>
      <c r="R841" s="53">
        <v>0</v>
      </c>
      <c r="S841" s="3" t="s">
        <v>1355</v>
      </c>
      <c r="T841" s="3" t="s">
        <v>162</v>
      </c>
      <c r="U841" s="3" t="s">
        <v>163</v>
      </c>
      <c r="V841" s="3" t="s">
        <v>162</v>
      </c>
      <c r="W841" s="3" t="s">
        <v>33</v>
      </c>
      <c r="X841" s="3" t="s">
        <v>164</v>
      </c>
      <c r="Y841" s="3" t="s">
        <v>35</v>
      </c>
      <c r="Z841" s="54">
        <v>45017</v>
      </c>
      <c r="AA841" s="54">
        <v>45657</v>
      </c>
      <c r="AB841" s="3" t="s">
        <v>36</v>
      </c>
      <c r="AC841" s="53">
        <v>1900000</v>
      </c>
      <c r="AD841" s="3" t="s">
        <v>163</v>
      </c>
      <c r="AE841" s="3" t="s">
        <v>37</v>
      </c>
    </row>
    <row r="842" spans="1:31" x14ac:dyDescent="0.3">
      <c r="A842" s="3" t="s">
        <v>1758</v>
      </c>
      <c r="B842" s="3" t="s">
        <v>1759</v>
      </c>
      <c r="C842" s="3" t="s">
        <v>1859</v>
      </c>
      <c r="D842" s="53">
        <v>2200000</v>
      </c>
      <c r="E842" s="53">
        <v>2200000</v>
      </c>
      <c r="F842" s="53">
        <v>0</v>
      </c>
      <c r="G842" s="53">
        <v>0</v>
      </c>
      <c r="H842" s="53">
        <v>0</v>
      </c>
      <c r="I842" s="53">
        <v>1960797.68</v>
      </c>
      <c r="J842" s="53">
        <v>89.127167272727263</v>
      </c>
      <c r="K842" s="53">
        <v>0</v>
      </c>
      <c r="L842" s="53">
        <v>0</v>
      </c>
      <c r="M842" s="53">
        <v>1960797.68</v>
      </c>
      <c r="N842" s="53">
        <v>0</v>
      </c>
      <c r="O842" s="53">
        <v>1960797.68</v>
      </c>
      <c r="P842" s="53">
        <v>0</v>
      </c>
      <c r="Q842" s="53">
        <v>0</v>
      </c>
      <c r="R842" s="53">
        <v>0</v>
      </c>
      <c r="S842" s="3" t="s">
        <v>1355</v>
      </c>
      <c r="T842" s="3" t="s">
        <v>162</v>
      </c>
      <c r="U842" s="3" t="s">
        <v>163</v>
      </c>
      <c r="V842" s="3" t="s">
        <v>162</v>
      </c>
      <c r="W842" s="3" t="s">
        <v>33</v>
      </c>
      <c r="X842" s="3" t="s">
        <v>164</v>
      </c>
      <c r="Y842" s="3" t="s">
        <v>35</v>
      </c>
      <c r="Z842" s="54">
        <v>45017</v>
      </c>
      <c r="AA842" s="54">
        <v>45596</v>
      </c>
      <c r="AB842" s="3" t="s">
        <v>36</v>
      </c>
      <c r="AC842" s="53">
        <v>2200000</v>
      </c>
      <c r="AD842" s="3" t="s">
        <v>163</v>
      </c>
      <c r="AE842" s="3" t="s">
        <v>37</v>
      </c>
    </row>
    <row r="843" spans="1:31" x14ac:dyDescent="0.3">
      <c r="A843" s="3" t="s">
        <v>1760</v>
      </c>
      <c r="B843" s="3" t="s">
        <v>1761</v>
      </c>
      <c r="C843" s="3" t="s">
        <v>1859</v>
      </c>
      <c r="D843" s="53">
        <v>1200000</v>
      </c>
      <c r="E843" s="53">
        <v>1200000</v>
      </c>
      <c r="F843" s="53">
        <v>0</v>
      </c>
      <c r="G843" s="53">
        <v>0</v>
      </c>
      <c r="H843" s="53">
        <v>0</v>
      </c>
      <c r="I843" s="53">
        <v>1045489.35</v>
      </c>
      <c r="J843" s="53">
        <v>87.124112499999995</v>
      </c>
      <c r="K843" s="53">
        <v>0</v>
      </c>
      <c r="L843" s="53">
        <v>0</v>
      </c>
      <c r="M843" s="53">
        <v>1045489.35</v>
      </c>
      <c r="N843" s="53">
        <v>0</v>
      </c>
      <c r="O843" s="53">
        <v>1045489.35</v>
      </c>
      <c r="P843" s="53">
        <v>0</v>
      </c>
      <c r="Q843" s="53">
        <v>0</v>
      </c>
      <c r="R843" s="53">
        <v>0</v>
      </c>
      <c r="S843" s="3" t="s">
        <v>1355</v>
      </c>
      <c r="T843" s="3" t="s">
        <v>162</v>
      </c>
      <c r="U843" s="3" t="s">
        <v>163</v>
      </c>
      <c r="V843" s="3" t="s">
        <v>162</v>
      </c>
      <c r="W843" s="3" t="s">
        <v>33</v>
      </c>
      <c r="X843" s="3" t="s">
        <v>164</v>
      </c>
      <c r="Y843" s="3" t="s">
        <v>35</v>
      </c>
      <c r="Z843" s="54">
        <v>45017</v>
      </c>
      <c r="AA843" s="54">
        <v>45382</v>
      </c>
      <c r="AB843" s="3" t="s">
        <v>36</v>
      </c>
      <c r="AC843" s="53">
        <v>1200000</v>
      </c>
      <c r="AD843" s="3" t="s">
        <v>163</v>
      </c>
      <c r="AE843" s="3" t="s">
        <v>37</v>
      </c>
    </row>
    <row r="844" spans="1:31" x14ac:dyDescent="0.3">
      <c r="A844" s="3" t="s">
        <v>1762</v>
      </c>
      <c r="B844" s="3" t="s">
        <v>1763</v>
      </c>
      <c r="C844" s="3" t="s">
        <v>1857</v>
      </c>
      <c r="D844" s="53">
        <v>345000000</v>
      </c>
      <c r="E844" s="53">
        <v>345000000</v>
      </c>
      <c r="F844" s="53">
        <v>0</v>
      </c>
      <c r="G844" s="53">
        <v>0</v>
      </c>
      <c r="H844" s="53">
        <v>0</v>
      </c>
      <c r="I844" s="53">
        <v>344565108.56</v>
      </c>
      <c r="J844" s="53">
        <v>99.873944510144923</v>
      </c>
      <c r="K844" s="53">
        <v>0</v>
      </c>
      <c r="L844" s="53">
        <v>0</v>
      </c>
      <c r="M844" s="53">
        <v>344565108.56</v>
      </c>
      <c r="N844" s="53">
        <v>0</v>
      </c>
      <c r="O844" s="53">
        <v>344565108.56</v>
      </c>
      <c r="P844" s="53">
        <v>0</v>
      </c>
      <c r="Q844" s="53">
        <v>0</v>
      </c>
      <c r="R844" s="53">
        <v>0</v>
      </c>
      <c r="S844" s="3" t="s">
        <v>1001</v>
      </c>
      <c r="T844" s="3" t="s">
        <v>100</v>
      </c>
      <c r="U844" s="3" t="s">
        <v>101</v>
      </c>
      <c r="V844" s="3" t="s">
        <v>100</v>
      </c>
      <c r="W844" s="3" t="s">
        <v>33</v>
      </c>
      <c r="X844" s="3" t="s">
        <v>102</v>
      </c>
      <c r="Y844" s="3" t="s">
        <v>989</v>
      </c>
      <c r="Z844" s="54">
        <v>45266</v>
      </c>
      <c r="AA844" s="54">
        <v>45747</v>
      </c>
      <c r="AB844" s="3" t="s">
        <v>36</v>
      </c>
      <c r="AC844" s="53">
        <v>345000000</v>
      </c>
      <c r="AD844" s="3" t="s">
        <v>101</v>
      </c>
      <c r="AE844" s="3" t="s">
        <v>37</v>
      </c>
    </row>
    <row r="845" spans="1:31" x14ac:dyDescent="0.3">
      <c r="A845" s="3" t="s">
        <v>1772</v>
      </c>
      <c r="B845" s="3" t="s">
        <v>1773</v>
      </c>
      <c r="C845" s="3" t="s">
        <v>1857</v>
      </c>
      <c r="D845" s="53">
        <v>1200000</v>
      </c>
      <c r="E845" s="53">
        <v>1200000</v>
      </c>
      <c r="F845" s="53">
        <v>0</v>
      </c>
      <c r="G845" s="53">
        <v>0</v>
      </c>
      <c r="H845" s="53">
        <v>0</v>
      </c>
      <c r="I845" s="53">
        <v>1194643</v>
      </c>
      <c r="J845" s="53">
        <v>99.553583333333336</v>
      </c>
      <c r="K845" s="53">
        <v>0</v>
      </c>
      <c r="L845" s="53">
        <v>0</v>
      </c>
      <c r="M845" s="53">
        <v>1194643</v>
      </c>
      <c r="N845" s="53">
        <v>0</v>
      </c>
      <c r="O845" s="53">
        <v>1194643</v>
      </c>
      <c r="P845" s="53">
        <v>0</v>
      </c>
      <c r="Q845" s="53">
        <v>0</v>
      </c>
      <c r="R845" s="53">
        <v>0</v>
      </c>
      <c r="S845" s="3" t="s">
        <v>1001</v>
      </c>
      <c r="T845" s="3" t="s">
        <v>100</v>
      </c>
      <c r="U845" s="3" t="s">
        <v>101</v>
      </c>
      <c r="V845" s="3" t="s">
        <v>100</v>
      </c>
      <c r="W845" s="3" t="s">
        <v>33</v>
      </c>
      <c r="X845" s="3" t="s">
        <v>102</v>
      </c>
      <c r="Y845" s="3" t="s">
        <v>44</v>
      </c>
      <c r="Z845" s="54">
        <v>45266</v>
      </c>
      <c r="AA845" s="54">
        <v>45747</v>
      </c>
      <c r="AB845" s="3" t="s">
        <v>36</v>
      </c>
      <c r="AC845" s="53">
        <v>1200000</v>
      </c>
      <c r="AD845" s="3" t="s">
        <v>101</v>
      </c>
      <c r="AE845" s="3" t="s">
        <v>37</v>
      </c>
    </row>
    <row r="846" spans="1:31" x14ac:dyDescent="0.3">
      <c r="A846" s="3" t="s">
        <v>1976</v>
      </c>
      <c r="B846" s="3" t="s">
        <v>1977</v>
      </c>
      <c r="C846" s="3" t="s">
        <v>1857</v>
      </c>
      <c r="D846" s="53">
        <v>1000000</v>
      </c>
      <c r="E846" s="53">
        <v>1000000</v>
      </c>
      <c r="F846" s="53">
        <v>0</v>
      </c>
      <c r="G846" s="53">
        <v>0</v>
      </c>
      <c r="H846" s="53">
        <v>0</v>
      </c>
      <c r="I846" s="53">
        <v>984014.41</v>
      </c>
      <c r="J846" s="53">
        <v>98.401441000000005</v>
      </c>
      <c r="K846" s="53">
        <v>0</v>
      </c>
      <c r="L846" s="53">
        <v>0</v>
      </c>
      <c r="M846" s="53">
        <v>984014.41</v>
      </c>
      <c r="N846" s="53">
        <v>0</v>
      </c>
      <c r="O846" s="53">
        <v>984014.41</v>
      </c>
      <c r="P846" s="53">
        <v>0</v>
      </c>
      <c r="Q846" s="53">
        <v>0</v>
      </c>
      <c r="R846" s="53">
        <v>0</v>
      </c>
      <c r="S846" s="3" t="s">
        <v>1001</v>
      </c>
      <c r="T846" s="3" t="s">
        <v>100</v>
      </c>
      <c r="U846" s="3" t="s">
        <v>101</v>
      </c>
      <c r="V846" s="3" t="s">
        <v>100</v>
      </c>
      <c r="W846" s="3" t="s">
        <v>33</v>
      </c>
      <c r="X846" s="3" t="s">
        <v>102</v>
      </c>
      <c r="Y846" s="3" t="s">
        <v>86</v>
      </c>
      <c r="Z846" s="54">
        <v>45362</v>
      </c>
      <c r="AA846" s="54">
        <v>45747</v>
      </c>
      <c r="AB846" s="3" t="s">
        <v>36</v>
      </c>
      <c r="AC846" s="53">
        <v>1000000</v>
      </c>
      <c r="AD846" s="3" t="s">
        <v>101</v>
      </c>
      <c r="AE846" s="3" t="s">
        <v>45</v>
      </c>
    </row>
    <row r="847" spans="1:31" x14ac:dyDescent="0.3">
      <c r="A847" s="3" t="s">
        <v>1791</v>
      </c>
      <c r="B847" s="3" t="s">
        <v>1792</v>
      </c>
      <c r="C847" s="3" t="s">
        <v>1857</v>
      </c>
      <c r="D847" s="53">
        <v>1350000</v>
      </c>
      <c r="E847" s="53">
        <v>1350000</v>
      </c>
      <c r="F847" s="53">
        <v>0</v>
      </c>
      <c r="G847" s="53">
        <v>0</v>
      </c>
      <c r="H847" s="53">
        <v>0</v>
      </c>
      <c r="I847" s="53">
        <v>880286.42</v>
      </c>
      <c r="J847" s="53">
        <v>65.206401481481478</v>
      </c>
      <c r="K847" s="53">
        <v>0</v>
      </c>
      <c r="L847" s="53">
        <v>0</v>
      </c>
      <c r="M847" s="53">
        <v>880286.42</v>
      </c>
      <c r="N847" s="53">
        <v>0</v>
      </c>
      <c r="O847" s="53">
        <v>880286.42</v>
      </c>
      <c r="P847" s="53">
        <v>0</v>
      </c>
      <c r="Q847" s="53">
        <v>0</v>
      </c>
      <c r="R847" s="53">
        <v>0</v>
      </c>
      <c r="S847" s="3" t="s">
        <v>1001</v>
      </c>
      <c r="T847" s="3" t="s">
        <v>100</v>
      </c>
      <c r="U847" s="3" t="s">
        <v>101</v>
      </c>
      <c r="V847" s="3" t="s">
        <v>100</v>
      </c>
      <c r="W847" s="3" t="s">
        <v>33</v>
      </c>
      <c r="X847" s="3" t="s">
        <v>102</v>
      </c>
      <c r="Y847" s="3" t="s">
        <v>86</v>
      </c>
      <c r="Z847" s="54">
        <v>45266</v>
      </c>
      <c r="AA847" s="54">
        <v>45747</v>
      </c>
      <c r="AB847" s="3" t="s">
        <v>36</v>
      </c>
      <c r="AC847" s="53">
        <v>1350000</v>
      </c>
      <c r="AD847" s="3" t="s">
        <v>101</v>
      </c>
      <c r="AE847" s="3" t="s">
        <v>37</v>
      </c>
    </row>
    <row r="848" spans="1:31" x14ac:dyDescent="0.3">
      <c r="A848" s="3" t="s">
        <v>1764</v>
      </c>
      <c r="B848" s="3" t="s">
        <v>1765</v>
      </c>
      <c r="C848" s="3" t="s">
        <v>1860</v>
      </c>
      <c r="D848" s="53">
        <v>7100000</v>
      </c>
      <c r="E848" s="53">
        <v>7100000</v>
      </c>
      <c r="F848" s="53">
        <v>0</v>
      </c>
      <c r="G848" s="53">
        <v>0</v>
      </c>
      <c r="H848" s="53">
        <v>0</v>
      </c>
      <c r="I848" s="53">
        <v>7099567.3799999999</v>
      </c>
      <c r="J848" s="53">
        <v>99.993906760563377</v>
      </c>
      <c r="K848" s="53">
        <v>0</v>
      </c>
      <c r="L848" s="53">
        <v>0</v>
      </c>
      <c r="M848" s="53">
        <v>7099567.3799999999</v>
      </c>
      <c r="N848" s="53">
        <v>0</v>
      </c>
      <c r="O848" s="53">
        <v>7099567.3799999999</v>
      </c>
      <c r="P848" s="53">
        <v>0</v>
      </c>
      <c r="Q848" s="53">
        <v>-79524.100000000006</v>
      </c>
      <c r="R848" s="53">
        <v>0</v>
      </c>
      <c r="S848" s="3" t="s">
        <v>111</v>
      </c>
      <c r="T848" s="3" t="s">
        <v>112</v>
      </c>
      <c r="U848" s="3" t="s">
        <v>113</v>
      </c>
      <c r="V848" s="3" t="s">
        <v>112</v>
      </c>
      <c r="W848" s="3" t="s">
        <v>33</v>
      </c>
      <c r="X848" s="3" t="s">
        <v>114</v>
      </c>
      <c r="Y848" s="3" t="s">
        <v>35</v>
      </c>
      <c r="Z848" s="54">
        <v>45267</v>
      </c>
      <c r="AA848" s="54">
        <v>45747</v>
      </c>
      <c r="AB848" s="3" t="s">
        <v>36</v>
      </c>
      <c r="AC848" s="53">
        <v>7100000</v>
      </c>
      <c r="AD848" s="3" t="s">
        <v>113</v>
      </c>
      <c r="AE848" s="3" t="s">
        <v>37</v>
      </c>
    </row>
    <row r="849" spans="1:31" x14ac:dyDescent="0.3">
      <c r="A849" s="3" t="s">
        <v>1766</v>
      </c>
      <c r="B849" s="3" t="s">
        <v>1767</v>
      </c>
      <c r="C849" s="3" t="s">
        <v>1854</v>
      </c>
      <c r="D849" s="53">
        <v>2840000</v>
      </c>
      <c r="E849" s="53">
        <v>2840000</v>
      </c>
      <c r="F849" s="53">
        <v>0</v>
      </c>
      <c r="G849" s="53">
        <v>0</v>
      </c>
      <c r="H849" s="53">
        <v>0</v>
      </c>
      <c r="I849" s="53">
        <v>2694408.45</v>
      </c>
      <c r="J849" s="53">
        <v>94.873536971830987</v>
      </c>
      <c r="K849" s="53">
        <v>0</v>
      </c>
      <c r="L849" s="53">
        <v>0</v>
      </c>
      <c r="M849" s="53">
        <v>2694408.45</v>
      </c>
      <c r="N849" s="53">
        <v>0</v>
      </c>
      <c r="O849" s="53">
        <v>2694408.45</v>
      </c>
      <c r="P849" s="53">
        <v>0</v>
      </c>
      <c r="Q849" s="53">
        <v>0</v>
      </c>
      <c r="R849" s="53">
        <v>0</v>
      </c>
      <c r="S849" s="3" t="s">
        <v>72</v>
      </c>
      <c r="T849" s="3" t="s">
        <v>41</v>
      </c>
      <c r="U849" s="3" t="s">
        <v>42</v>
      </c>
      <c r="V849" s="3" t="s">
        <v>41</v>
      </c>
      <c r="W849" s="3" t="s">
        <v>33</v>
      </c>
      <c r="X849" s="3" t="s">
        <v>43</v>
      </c>
      <c r="Y849" s="3" t="s">
        <v>35</v>
      </c>
      <c r="Z849" s="54">
        <v>45267</v>
      </c>
      <c r="AA849" s="54">
        <v>45747</v>
      </c>
      <c r="AB849" s="3" t="s">
        <v>36</v>
      </c>
      <c r="AC849" s="53">
        <v>2840000</v>
      </c>
      <c r="AD849" s="3" t="s">
        <v>42</v>
      </c>
      <c r="AE849" s="3" t="s">
        <v>37</v>
      </c>
    </row>
    <row r="850" spans="1:31" x14ac:dyDescent="0.3">
      <c r="A850" s="3" t="s">
        <v>1768</v>
      </c>
      <c r="B850" s="3" t="s">
        <v>1769</v>
      </c>
      <c r="C850" s="3" t="s">
        <v>1854</v>
      </c>
      <c r="D850" s="53">
        <v>2200000</v>
      </c>
      <c r="E850" s="53">
        <v>2200000</v>
      </c>
      <c r="F850" s="53">
        <v>0</v>
      </c>
      <c r="G850" s="53">
        <v>0</v>
      </c>
      <c r="H850" s="53">
        <v>0</v>
      </c>
      <c r="I850" s="53">
        <v>2155952.85</v>
      </c>
      <c r="J850" s="53">
        <v>97.997856818181816</v>
      </c>
      <c r="K850" s="53">
        <v>0</v>
      </c>
      <c r="L850" s="53">
        <v>0</v>
      </c>
      <c r="M850" s="53">
        <v>2155952.85</v>
      </c>
      <c r="N850" s="53">
        <v>0</v>
      </c>
      <c r="O850" s="53">
        <v>2155952.85</v>
      </c>
      <c r="P850" s="53">
        <v>0</v>
      </c>
      <c r="Q850" s="53">
        <v>0</v>
      </c>
      <c r="R850" s="53">
        <v>0</v>
      </c>
      <c r="S850" s="3" t="s">
        <v>72</v>
      </c>
      <c r="T850" s="3" t="s">
        <v>41</v>
      </c>
      <c r="U850" s="3" t="s">
        <v>42</v>
      </c>
      <c r="V850" s="3" t="s">
        <v>41</v>
      </c>
      <c r="W850" s="3" t="s">
        <v>33</v>
      </c>
      <c r="X850" s="3" t="s">
        <v>43</v>
      </c>
      <c r="Y850" s="3" t="s">
        <v>35</v>
      </c>
      <c r="Z850" s="54">
        <v>45268</v>
      </c>
      <c r="AA850" s="54">
        <v>45657</v>
      </c>
      <c r="AB850" s="3" t="s">
        <v>36</v>
      </c>
      <c r="AC850" s="53">
        <v>2200000</v>
      </c>
      <c r="AD850" s="3" t="s">
        <v>42</v>
      </c>
      <c r="AE850" s="3" t="s">
        <v>37</v>
      </c>
    </row>
    <row r="851" spans="1:31" x14ac:dyDescent="0.3">
      <c r="A851" s="3" t="s">
        <v>1774</v>
      </c>
      <c r="B851" s="3" t="s">
        <v>1775</v>
      </c>
      <c r="C851" s="3" t="s">
        <v>1854</v>
      </c>
      <c r="D851" s="53">
        <v>1200000</v>
      </c>
      <c r="E851" s="53">
        <v>1200000</v>
      </c>
      <c r="F851" s="53">
        <v>0</v>
      </c>
      <c r="G851" s="53">
        <v>0</v>
      </c>
      <c r="H851" s="53">
        <v>0</v>
      </c>
      <c r="I851" s="53">
        <v>1154935.8</v>
      </c>
      <c r="J851" s="53">
        <v>96.244650000000007</v>
      </c>
      <c r="K851" s="53">
        <v>0</v>
      </c>
      <c r="L851" s="53">
        <v>0</v>
      </c>
      <c r="M851" s="53">
        <v>1154935.8</v>
      </c>
      <c r="N851" s="53">
        <v>0</v>
      </c>
      <c r="O851" s="53">
        <v>1154935.8</v>
      </c>
      <c r="P851" s="53">
        <v>0</v>
      </c>
      <c r="Q851" s="53">
        <v>0</v>
      </c>
      <c r="R851" s="53">
        <v>0</v>
      </c>
      <c r="S851" s="3" t="s">
        <v>72</v>
      </c>
      <c r="T851" s="3" t="s">
        <v>41</v>
      </c>
      <c r="U851" s="3" t="s">
        <v>42</v>
      </c>
      <c r="V851" s="3" t="s">
        <v>41</v>
      </c>
      <c r="W851" s="3" t="s">
        <v>33</v>
      </c>
      <c r="X851" s="3" t="s">
        <v>43</v>
      </c>
      <c r="Y851" s="3" t="s">
        <v>86</v>
      </c>
      <c r="Z851" s="54">
        <v>45268</v>
      </c>
      <c r="AA851" s="54">
        <v>45657</v>
      </c>
      <c r="AB851" s="3" t="s">
        <v>36</v>
      </c>
      <c r="AC851" s="53">
        <v>1200000</v>
      </c>
      <c r="AD851" s="3" t="s">
        <v>42</v>
      </c>
      <c r="AE851" s="3" t="s">
        <v>37</v>
      </c>
    </row>
    <row r="852" spans="1:31" x14ac:dyDescent="0.3">
      <c r="A852" s="3" t="s">
        <v>1780</v>
      </c>
      <c r="B852" s="3" t="s">
        <v>1781</v>
      </c>
      <c r="C852" s="3" t="s">
        <v>1860</v>
      </c>
      <c r="D852" s="53">
        <v>2500000</v>
      </c>
      <c r="E852" s="53">
        <v>2500000</v>
      </c>
      <c r="F852" s="53">
        <v>0</v>
      </c>
      <c r="G852" s="53">
        <v>0</v>
      </c>
      <c r="H852" s="53">
        <v>0</v>
      </c>
      <c r="I852" s="53">
        <v>2472086.63</v>
      </c>
      <c r="J852" s="53">
        <v>98.883465199999989</v>
      </c>
      <c r="K852" s="53">
        <v>0</v>
      </c>
      <c r="L852" s="53">
        <v>0</v>
      </c>
      <c r="M852" s="53">
        <v>2472086.63</v>
      </c>
      <c r="N852" s="53">
        <v>0</v>
      </c>
      <c r="O852" s="53">
        <v>2472086.63</v>
      </c>
      <c r="P852" s="53">
        <v>0</v>
      </c>
      <c r="Q852" s="53">
        <v>0</v>
      </c>
      <c r="R852" s="53">
        <v>0</v>
      </c>
      <c r="S852" s="3" t="s">
        <v>111</v>
      </c>
      <c r="T852" s="3" t="s">
        <v>112</v>
      </c>
      <c r="U852" s="3" t="s">
        <v>113</v>
      </c>
      <c r="V852" s="3" t="s">
        <v>112</v>
      </c>
      <c r="W852" s="3" t="s">
        <v>33</v>
      </c>
      <c r="X852" s="3" t="s">
        <v>114</v>
      </c>
      <c r="Y852" s="3" t="s">
        <v>35</v>
      </c>
      <c r="Z852" s="54">
        <v>45272</v>
      </c>
      <c r="AA852" s="54">
        <v>45657</v>
      </c>
      <c r="AB852" s="3" t="s">
        <v>36</v>
      </c>
      <c r="AC852" s="53">
        <v>2500000</v>
      </c>
      <c r="AD852" s="3" t="s">
        <v>113</v>
      </c>
      <c r="AE852" s="3" t="s">
        <v>37</v>
      </c>
    </row>
    <row r="853" spans="1:31" x14ac:dyDescent="0.3">
      <c r="A853" s="3" t="s">
        <v>1778</v>
      </c>
      <c r="B853" s="3" t="s">
        <v>1779</v>
      </c>
      <c r="C853" s="3" t="s">
        <v>1860</v>
      </c>
      <c r="D853" s="53">
        <v>1500000</v>
      </c>
      <c r="E853" s="53">
        <v>1500000</v>
      </c>
      <c r="F853" s="53">
        <v>0</v>
      </c>
      <c r="G853" s="53">
        <v>0</v>
      </c>
      <c r="H853" s="53">
        <v>0</v>
      </c>
      <c r="I853" s="53">
        <v>1241062.24</v>
      </c>
      <c r="J853" s="53">
        <v>82.737482666666665</v>
      </c>
      <c r="K853" s="53">
        <v>0</v>
      </c>
      <c r="L853" s="53">
        <v>0</v>
      </c>
      <c r="M853" s="53">
        <v>1241062.24</v>
      </c>
      <c r="N853" s="53">
        <v>0</v>
      </c>
      <c r="O853" s="53">
        <v>1241062.24</v>
      </c>
      <c r="P853" s="53">
        <v>0</v>
      </c>
      <c r="Q853" s="53">
        <v>0</v>
      </c>
      <c r="R853" s="53">
        <v>0</v>
      </c>
      <c r="S853" s="3" t="s">
        <v>111</v>
      </c>
      <c r="T853" s="3" t="s">
        <v>112</v>
      </c>
      <c r="U853" s="3" t="s">
        <v>113</v>
      </c>
      <c r="V853" s="3" t="s">
        <v>112</v>
      </c>
      <c r="W853" s="3" t="s">
        <v>33</v>
      </c>
      <c r="X853" s="3" t="s">
        <v>114</v>
      </c>
      <c r="Y853" s="3" t="s">
        <v>86</v>
      </c>
      <c r="Z853" s="54">
        <v>45272</v>
      </c>
      <c r="AA853" s="54">
        <v>45657</v>
      </c>
      <c r="AB853" s="3" t="s">
        <v>36</v>
      </c>
      <c r="AC853" s="53">
        <v>1500000</v>
      </c>
      <c r="AD853" s="3" t="s">
        <v>113</v>
      </c>
      <c r="AE853" s="3" t="s">
        <v>37</v>
      </c>
    </row>
    <row r="854" spans="1:31" x14ac:dyDescent="0.3">
      <c r="A854" s="3" t="s">
        <v>1785</v>
      </c>
      <c r="B854" s="3" t="s">
        <v>1786</v>
      </c>
      <c r="C854" s="3" t="s">
        <v>1856</v>
      </c>
      <c r="D854" s="53">
        <v>1700000</v>
      </c>
      <c r="E854" s="53">
        <v>1700000</v>
      </c>
      <c r="F854" s="53">
        <v>0</v>
      </c>
      <c r="G854" s="53">
        <v>0</v>
      </c>
      <c r="H854" s="53">
        <v>0</v>
      </c>
      <c r="I854" s="53">
        <v>1578460.77</v>
      </c>
      <c r="J854" s="53">
        <v>92.850633529411766</v>
      </c>
      <c r="K854" s="53">
        <v>0</v>
      </c>
      <c r="L854" s="53">
        <v>0</v>
      </c>
      <c r="M854" s="53">
        <v>1578460.77</v>
      </c>
      <c r="N854" s="53">
        <v>0</v>
      </c>
      <c r="O854" s="53">
        <v>1578460.77</v>
      </c>
      <c r="P854" s="53">
        <v>0</v>
      </c>
      <c r="Q854" s="53">
        <v>0</v>
      </c>
      <c r="R854" s="53">
        <v>0</v>
      </c>
      <c r="S854" s="3" t="s">
        <v>1784</v>
      </c>
      <c r="T854" s="3" t="s">
        <v>76</v>
      </c>
      <c r="U854" s="3" t="s">
        <v>77</v>
      </c>
      <c r="V854" s="3" t="s">
        <v>76</v>
      </c>
      <c r="W854" s="3" t="s">
        <v>33</v>
      </c>
      <c r="X854" s="3" t="s">
        <v>78</v>
      </c>
      <c r="Y854" s="3" t="s">
        <v>86</v>
      </c>
      <c r="Z854" s="54">
        <v>45017</v>
      </c>
      <c r="AA854" s="54">
        <v>45747</v>
      </c>
      <c r="AB854" s="3" t="s">
        <v>36</v>
      </c>
      <c r="AC854" s="53">
        <v>1700000</v>
      </c>
      <c r="AD854" s="3" t="s">
        <v>77</v>
      </c>
      <c r="AE854" s="3" t="s">
        <v>37</v>
      </c>
    </row>
    <row r="855" spans="1:31" x14ac:dyDescent="0.3">
      <c r="A855" s="3" t="s">
        <v>1782</v>
      </c>
      <c r="B855" s="3" t="s">
        <v>1783</v>
      </c>
      <c r="C855" s="3" t="s">
        <v>1856</v>
      </c>
      <c r="D855" s="53">
        <v>3500000</v>
      </c>
      <c r="E855" s="53">
        <v>3500000</v>
      </c>
      <c r="F855" s="53">
        <v>0</v>
      </c>
      <c r="G855" s="53">
        <v>0</v>
      </c>
      <c r="H855" s="53">
        <v>0</v>
      </c>
      <c r="I855" s="53">
        <v>3493670.56</v>
      </c>
      <c r="J855" s="53">
        <v>99.819158857142853</v>
      </c>
      <c r="K855" s="53">
        <v>0</v>
      </c>
      <c r="L855" s="53">
        <v>0</v>
      </c>
      <c r="M855" s="53">
        <v>3493670.56</v>
      </c>
      <c r="N855" s="53">
        <v>0</v>
      </c>
      <c r="O855" s="53">
        <v>3493670.56</v>
      </c>
      <c r="P855" s="53">
        <v>0</v>
      </c>
      <c r="Q855" s="53">
        <v>0</v>
      </c>
      <c r="R855" s="53">
        <v>0</v>
      </c>
      <c r="S855" s="3" t="s">
        <v>1784</v>
      </c>
      <c r="T855" s="3" t="s">
        <v>76</v>
      </c>
      <c r="U855" s="3" t="s">
        <v>77</v>
      </c>
      <c r="V855" s="3" t="s">
        <v>76</v>
      </c>
      <c r="W855" s="3" t="s">
        <v>33</v>
      </c>
      <c r="X855" s="3" t="s">
        <v>78</v>
      </c>
      <c r="Y855" s="3" t="s">
        <v>86</v>
      </c>
      <c r="Z855" s="54">
        <v>45017</v>
      </c>
      <c r="AA855" s="54">
        <v>45747</v>
      </c>
      <c r="AB855" s="3" t="s">
        <v>36</v>
      </c>
      <c r="AC855" s="53">
        <v>3500000</v>
      </c>
      <c r="AD855" s="3" t="s">
        <v>77</v>
      </c>
      <c r="AE855" s="3" t="s">
        <v>37</v>
      </c>
    </row>
    <row r="856" spans="1:31" x14ac:dyDescent="0.3">
      <c r="A856" s="3" t="s">
        <v>1789</v>
      </c>
      <c r="B856" s="3" t="s">
        <v>1790</v>
      </c>
      <c r="C856" s="3" t="s">
        <v>1859</v>
      </c>
      <c r="D856" s="53">
        <v>2500000</v>
      </c>
      <c r="E856" s="53">
        <v>2500000</v>
      </c>
      <c r="F856" s="53">
        <v>0</v>
      </c>
      <c r="G856" s="53">
        <v>0</v>
      </c>
      <c r="H856" s="53">
        <v>0</v>
      </c>
      <c r="I856" s="53">
        <v>2496879.5499999998</v>
      </c>
      <c r="J856" s="53">
        <v>99.875181999999995</v>
      </c>
      <c r="K856" s="53">
        <v>0</v>
      </c>
      <c r="L856" s="53">
        <v>0</v>
      </c>
      <c r="M856" s="53">
        <v>2496879.5499999998</v>
      </c>
      <c r="N856" s="53">
        <v>0</v>
      </c>
      <c r="O856" s="53">
        <v>2496879.5499999998</v>
      </c>
      <c r="P856" s="53">
        <v>0</v>
      </c>
      <c r="Q856" s="53">
        <v>0</v>
      </c>
      <c r="R856" s="53">
        <v>0</v>
      </c>
      <c r="S856" s="3" t="s">
        <v>1355</v>
      </c>
      <c r="T856" s="3" t="s">
        <v>162</v>
      </c>
      <c r="U856" s="3" t="s">
        <v>163</v>
      </c>
      <c r="V856" s="3" t="s">
        <v>162</v>
      </c>
      <c r="W856" s="3" t="s">
        <v>33</v>
      </c>
      <c r="X856" s="3" t="s">
        <v>164</v>
      </c>
      <c r="Y856" s="3" t="s">
        <v>35</v>
      </c>
      <c r="Z856" s="54">
        <v>45017</v>
      </c>
      <c r="AA856" s="54">
        <v>45657</v>
      </c>
      <c r="AB856" s="3" t="s">
        <v>36</v>
      </c>
      <c r="AC856" s="53">
        <v>2500000</v>
      </c>
      <c r="AD856" s="3" t="s">
        <v>163</v>
      </c>
      <c r="AE856" s="3" t="s">
        <v>37</v>
      </c>
    </row>
    <row r="857" spans="1:31" x14ac:dyDescent="0.3">
      <c r="A857" s="3" t="s">
        <v>1815</v>
      </c>
      <c r="B857" s="3" t="s">
        <v>1816</v>
      </c>
      <c r="C857" s="3" t="s">
        <v>1857</v>
      </c>
      <c r="D857" s="53">
        <v>10100000</v>
      </c>
      <c r="E857" s="53">
        <v>10100000</v>
      </c>
      <c r="F857" s="53">
        <v>950600</v>
      </c>
      <c r="G857" s="53">
        <v>475300</v>
      </c>
      <c r="H857" s="53">
        <v>475300</v>
      </c>
      <c r="I857" s="53">
        <v>5494613.6399999997</v>
      </c>
      <c r="J857" s="53">
        <v>54.402115247524748</v>
      </c>
      <c r="K857" s="53">
        <v>0</v>
      </c>
      <c r="L857" s="53">
        <v>0</v>
      </c>
      <c r="M857" s="53">
        <v>700000</v>
      </c>
      <c r="N857" s="53">
        <v>4319313.6399999997</v>
      </c>
      <c r="O857" s="53">
        <v>6445213.6399999997</v>
      </c>
      <c r="P857" s="53">
        <v>0</v>
      </c>
      <c r="Q857" s="53">
        <v>0</v>
      </c>
      <c r="R857" s="53">
        <v>0</v>
      </c>
      <c r="S857" s="3" t="s">
        <v>1001</v>
      </c>
      <c r="T857" s="3" t="s">
        <v>100</v>
      </c>
      <c r="U857" s="3" t="s">
        <v>101</v>
      </c>
      <c r="V857" s="3" t="s">
        <v>100</v>
      </c>
      <c r="W857" s="3" t="s">
        <v>33</v>
      </c>
      <c r="X857" s="3" t="s">
        <v>102</v>
      </c>
      <c r="Y857" s="3" t="s">
        <v>35</v>
      </c>
      <c r="Z857" s="54">
        <v>45017</v>
      </c>
      <c r="AA857" s="54">
        <v>45747</v>
      </c>
      <c r="AB857" s="3" t="s">
        <v>36</v>
      </c>
      <c r="AC857" s="53">
        <v>10100000</v>
      </c>
      <c r="AD857" s="3" t="s">
        <v>101</v>
      </c>
      <c r="AE857" s="3" t="s">
        <v>45</v>
      </c>
    </row>
    <row r="858" spans="1:31" x14ac:dyDescent="0.3">
      <c r="A858" s="3" t="s">
        <v>1793</v>
      </c>
      <c r="B858" s="3" t="s">
        <v>1794</v>
      </c>
      <c r="C858" s="3" t="s">
        <v>1857</v>
      </c>
      <c r="D858" s="53">
        <v>6100000</v>
      </c>
      <c r="E858" s="53">
        <v>6100000</v>
      </c>
      <c r="F858" s="53">
        <v>447289.34</v>
      </c>
      <c r="G858" s="53">
        <v>0</v>
      </c>
      <c r="H858" s="53">
        <v>0</v>
      </c>
      <c r="I858" s="53">
        <v>5115191.67</v>
      </c>
      <c r="J858" s="53">
        <v>83.85560114754098</v>
      </c>
      <c r="K858" s="53">
        <v>0</v>
      </c>
      <c r="L858" s="53">
        <v>0</v>
      </c>
      <c r="M858" s="53">
        <v>4894070.78</v>
      </c>
      <c r="N858" s="53">
        <v>221120.89</v>
      </c>
      <c r="O858" s="53">
        <v>5562481.0099999998</v>
      </c>
      <c r="P858" s="53">
        <v>0</v>
      </c>
      <c r="Q858" s="53">
        <v>-8460.18</v>
      </c>
      <c r="R858" s="53">
        <v>0</v>
      </c>
      <c r="S858" s="3" t="s">
        <v>1001</v>
      </c>
      <c r="T858" s="3" t="s">
        <v>100</v>
      </c>
      <c r="U858" s="3" t="s">
        <v>101</v>
      </c>
      <c r="V858" s="3" t="s">
        <v>100</v>
      </c>
      <c r="W858" s="3" t="s">
        <v>33</v>
      </c>
      <c r="X858" s="3" t="s">
        <v>102</v>
      </c>
      <c r="Y858" s="3" t="s">
        <v>35</v>
      </c>
      <c r="Z858" s="54">
        <v>45017</v>
      </c>
      <c r="AA858" s="54">
        <v>45747</v>
      </c>
      <c r="AB858" s="3" t="s">
        <v>36</v>
      </c>
      <c r="AC858" s="53">
        <v>6100000</v>
      </c>
      <c r="AD858" s="3" t="s">
        <v>101</v>
      </c>
      <c r="AE858" s="3" t="s">
        <v>45</v>
      </c>
    </row>
    <row r="859" spans="1:31" x14ac:dyDescent="0.3">
      <c r="A859" s="3" t="s">
        <v>1795</v>
      </c>
      <c r="B859" s="3" t="s">
        <v>1796</v>
      </c>
      <c r="C859" s="3" t="s">
        <v>1857</v>
      </c>
      <c r="D859" s="53">
        <v>1250000</v>
      </c>
      <c r="E859" s="53">
        <v>1250000</v>
      </c>
      <c r="F859" s="53">
        <v>0</v>
      </c>
      <c r="G859" s="53">
        <v>0</v>
      </c>
      <c r="H859" s="53">
        <v>0</v>
      </c>
      <c r="I859" s="53">
        <v>1062509.83</v>
      </c>
      <c r="J859" s="53">
        <v>85.00078640000001</v>
      </c>
      <c r="K859" s="53">
        <v>0</v>
      </c>
      <c r="L859" s="53">
        <v>0</v>
      </c>
      <c r="M859" s="53">
        <v>1062509.83</v>
      </c>
      <c r="N859" s="53">
        <v>0</v>
      </c>
      <c r="O859" s="53">
        <v>1062509.83</v>
      </c>
      <c r="P859" s="53">
        <v>0</v>
      </c>
      <c r="Q859" s="53">
        <v>0</v>
      </c>
      <c r="R859" s="53">
        <v>0</v>
      </c>
      <c r="S859" s="3" t="s">
        <v>1001</v>
      </c>
      <c r="T859" s="3" t="s">
        <v>100</v>
      </c>
      <c r="U859" s="3" t="s">
        <v>101</v>
      </c>
      <c r="V859" s="3" t="s">
        <v>100</v>
      </c>
      <c r="W859" s="3" t="s">
        <v>33</v>
      </c>
      <c r="X859" s="3" t="s">
        <v>102</v>
      </c>
      <c r="Y859" s="3" t="s">
        <v>44</v>
      </c>
      <c r="Z859" s="54">
        <v>45017</v>
      </c>
      <c r="AA859" s="54">
        <v>45747</v>
      </c>
      <c r="AB859" s="3" t="s">
        <v>36</v>
      </c>
      <c r="AC859" s="53">
        <v>1250000</v>
      </c>
      <c r="AD859" s="3" t="s">
        <v>101</v>
      </c>
      <c r="AE859" s="3" t="s">
        <v>37</v>
      </c>
    </row>
    <row r="860" spans="1:31" x14ac:dyDescent="0.3">
      <c r="A860" s="3" t="s">
        <v>1811</v>
      </c>
      <c r="B860" s="3" t="s">
        <v>1812</v>
      </c>
      <c r="C860" s="3" t="s">
        <v>1854</v>
      </c>
      <c r="D860" s="53">
        <v>5600000</v>
      </c>
      <c r="E860" s="53">
        <v>5600000</v>
      </c>
      <c r="F860" s="53">
        <v>0</v>
      </c>
      <c r="G860" s="53">
        <v>0</v>
      </c>
      <c r="H860" s="53">
        <v>0</v>
      </c>
      <c r="I860" s="53">
        <v>5584684.2999999998</v>
      </c>
      <c r="J860" s="53">
        <v>99.726505357142855</v>
      </c>
      <c r="K860" s="53">
        <v>0</v>
      </c>
      <c r="L860" s="53">
        <v>0</v>
      </c>
      <c r="M860" s="53">
        <v>5584684.2999999998</v>
      </c>
      <c r="N860" s="53">
        <v>0</v>
      </c>
      <c r="O860" s="53">
        <v>5584684.2999999998</v>
      </c>
      <c r="P860" s="53">
        <v>0</v>
      </c>
      <c r="Q860" s="53">
        <v>0</v>
      </c>
      <c r="R860" s="53">
        <v>0</v>
      </c>
      <c r="S860" s="3" t="s">
        <v>72</v>
      </c>
      <c r="T860" s="3" t="s">
        <v>41</v>
      </c>
      <c r="U860" s="3" t="s">
        <v>42</v>
      </c>
      <c r="V860" s="3" t="s">
        <v>41</v>
      </c>
      <c r="W860" s="3" t="s">
        <v>33</v>
      </c>
      <c r="X860" s="3" t="s">
        <v>43</v>
      </c>
      <c r="Y860" s="3" t="s">
        <v>265</v>
      </c>
      <c r="Z860" s="54">
        <v>45288</v>
      </c>
      <c r="AA860" s="54">
        <v>45657</v>
      </c>
      <c r="AB860" s="3" t="s">
        <v>36</v>
      </c>
      <c r="AC860" s="53">
        <v>5600000</v>
      </c>
      <c r="AD860" s="3" t="s">
        <v>42</v>
      </c>
      <c r="AE860" s="3" t="s">
        <v>37</v>
      </c>
    </row>
    <row r="861" spans="1:31" x14ac:dyDescent="0.3">
      <c r="A861" s="3" t="s">
        <v>1809</v>
      </c>
      <c r="B861" s="3" t="s">
        <v>1810</v>
      </c>
      <c r="C861" s="3" t="s">
        <v>1856</v>
      </c>
      <c r="D861" s="53">
        <v>7300000</v>
      </c>
      <c r="E861" s="53">
        <v>7300000</v>
      </c>
      <c r="F861" s="53">
        <v>0</v>
      </c>
      <c r="G861" s="53">
        <v>0</v>
      </c>
      <c r="H861" s="53">
        <v>0</v>
      </c>
      <c r="I861" s="53">
        <v>6161159.7199999997</v>
      </c>
      <c r="J861" s="53">
        <v>84.399448219178083</v>
      </c>
      <c r="K861" s="53">
        <v>0</v>
      </c>
      <c r="L861" s="53">
        <v>0</v>
      </c>
      <c r="M861" s="53">
        <v>6161159.7199999997</v>
      </c>
      <c r="N861" s="53">
        <v>0</v>
      </c>
      <c r="O861" s="53">
        <v>6161159.7199999997</v>
      </c>
      <c r="P861" s="53">
        <v>0</v>
      </c>
      <c r="Q861" s="53">
        <v>0</v>
      </c>
      <c r="R861" s="53">
        <v>0</v>
      </c>
      <c r="S861" s="3" t="s">
        <v>881</v>
      </c>
      <c r="T861" s="3" t="s">
        <v>76</v>
      </c>
      <c r="U861" s="3" t="s">
        <v>77</v>
      </c>
      <c r="V861" s="3" t="s">
        <v>76</v>
      </c>
      <c r="W861" s="3" t="s">
        <v>33</v>
      </c>
      <c r="X861" s="3" t="s">
        <v>78</v>
      </c>
      <c r="Y861" s="3" t="s">
        <v>35</v>
      </c>
      <c r="Z861" s="54">
        <v>45017</v>
      </c>
      <c r="AA861" s="54">
        <v>45747</v>
      </c>
      <c r="AB861" s="3" t="s">
        <v>36</v>
      </c>
      <c r="AC861" s="53">
        <v>3400000</v>
      </c>
      <c r="AD861" s="3" t="s">
        <v>77</v>
      </c>
      <c r="AE861" s="3" t="s">
        <v>37</v>
      </c>
    </row>
    <row r="862" spans="1:31" x14ac:dyDescent="0.3">
      <c r="A862" s="3" t="s">
        <v>1799</v>
      </c>
      <c r="B862" s="3" t="s">
        <v>1800</v>
      </c>
      <c r="C862" s="3" t="s">
        <v>1853</v>
      </c>
      <c r="D862" s="53">
        <v>2500000</v>
      </c>
      <c r="E862" s="53">
        <v>2500000</v>
      </c>
      <c r="F862" s="53">
        <v>0</v>
      </c>
      <c r="G862" s="53">
        <v>0</v>
      </c>
      <c r="H862" s="53">
        <v>0</v>
      </c>
      <c r="I862" s="53">
        <v>1932564.99</v>
      </c>
      <c r="J862" s="53">
        <v>77.302599599999994</v>
      </c>
      <c r="K862" s="53">
        <v>0</v>
      </c>
      <c r="L862" s="53">
        <v>0</v>
      </c>
      <c r="M862" s="53">
        <v>1932564.99</v>
      </c>
      <c r="N862" s="53">
        <v>0</v>
      </c>
      <c r="O862" s="53">
        <v>1932564.99</v>
      </c>
      <c r="P862" s="53">
        <v>0</v>
      </c>
      <c r="Q862" s="53">
        <v>0</v>
      </c>
      <c r="R862" s="53">
        <v>0</v>
      </c>
      <c r="S862" s="3" t="s">
        <v>391</v>
      </c>
      <c r="T862" s="3" t="s">
        <v>31</v>
      </c>
      <c r="U862" s="3" t="s">
        <v>32</v>
      </c>
      <c r="V862" s="3" t="s">
        <v>31</v>
      </c>
      <c r="W862" s="3" t="s">
        <v>33</v>
      </c>
      <c r="X862" s="3" t="s">
        <v>34</v>
      </c>
      <c r="Y862" s="3" t="s">
        <v>784</v>
      </c>
      <c r="Z862" s="54">
        <v>45017</v>
      </c>
      <c r="AA862" s="54">
        <v>45747</v>
      </c>
      <c r="AB862" s="3" t="s">
        <v>36</v>
      </c>
      <c r="AC862" s="53">
        <v>2500000</v>
      </c>
      <c r="AD862" s="3" t="s">
        <v>32</v>
      </c>
      <c r="AE862" s="3" t="s">
        <v>37</v>
      </c>
    </row>
    <row r="863" spans="1:31" x14ac:dyDescent="0.3">
      <c r="A863" s="3" t="s">
        <v>1803</v>
      </c>
      <c r="B863" s="3" t="s">
        <v>1804</v>
      </c>
      <c r="C863" s="3" t="s">
        <v>1854</v>
      </c>
      <c r="D863" s="53">
        <v>2900000</v>
      </c>
      <c r="E863" s="53">
        <v>2900000</v>
      </c>
      <c r="F863" s="53">
        <v>311110.69</v>
      </c>
      <c r="G863" s="53">
        <v>0</v>
      </c>
      <c r="H863" s="53">
        <v>0</v>
      </c>
      <c r="I863" s="53">
        <v>1877205.81</v>
      </c>
      <c r="J863" s="53">
        <v>64.731234827586206</v>
      </c>
      <c r="K863" s="53">
        <v>0</v>
      </c>
      <c r="L863" s="53">
        <v>0</v>
      </c>
      <c r="M863" s="53">
        <v>1877205.81</v>
      </c>
      <c r="N863" s="53">
        <v>0</v>
      </c>
      <c r="O863" s="53">
        <v>2188316.5</v>
      </c>
      <c r="P863" s="53">
        <v>0</v>
      </c>
      <c r="Q863" s="53">
        <v>0</v>
      </c>
      <c r="R863" s="53">
        <v>0</v>
      </c>
      <c r="S863" s="3" t="s">
        <v>72</v>
      </c>
      <c r="T863" s="3" t="s">
        <v>41</v>
      </c>
      <c r="U863" s="3" t="s">
        <v>42</v>
      </c>
      <c r="V863" s="3" t="s">
        <v>41</v>
      </c>
      <c r="W863" s="3" t="s">
        <v>33</v>
      </c>
      <c r="X863" s="3" t="s">
        <v>43</v>
      </c>
      <c r="Y863" s="3" t="s">
        <v>35</v>
      </c>
      <c r="Z863" s="54">
        <v>45288</v>
      </c>
      <c r="AA863" s="54">
        <v>45747</v>
      </c>
      <c r="AB863" s="3" t="s">
        <v>36</v>
      </c>
      <c r="AC863" s="53">
        <v>2900000</v>
      </c>
      <c r="AD863" s="3" t="s">
        <v>42</v>
      </c>
      <c r="AE863" s="3" t="s">
        <v>2231</v>
      </c>
    </row>
    <row r="864" spans="1:31" x14ac:dyDescent="0.3">
      <c r="A864" s="3" t="s">
        <v>1801</v>
      </c>
      <c r="B864" s="3" t="s">
        <v>1802</v>
      </c>
      <c r="C864" s="3" t="s">
        <v>1853</v>
      </c>
      <c r="D864" s="53">
        <v>11200000</v>
      </c>
      <c r="E864" s="53">
        <v>11200000</v>
      </c>
      <c r="F864" s="53">
        <v>0</v>
      </c>
      <c r="G864" s="53">
        <v>0</v>
      </c>
      <c r="H864" s="53">
        <v>0</v>
      </c>
      <c r="I864" s="53">
        <v>11162541.18</v>
      </c>
      <c r="J864" s="53">
        <v>99.665546249999991</v>
      </c>
      <c r="K864" s="53">
        <v>0</v>
      </c>
      <c r="L864" s="53">
        <v>0</v>
      </c>
      <c r="M864" s="53">
        <v>11162541.18</v>
      </c>
      <c r="N864" s="53">
        <v>0</v>
      </c>
      <c r="O864" s="53">
        <v>11162541.18</v>
      </c>
      <c r="P864" s="53">
        <v>0</v>
      </c>
      <c r="Q864" s="53">
        <v>0</v>
      </c>
      <c r="R864" s="53">
        <v>0</v>
      </c>
      <c r="S864" s="3" t="s">
        <v>391</v>
      </c>
      <c r="T864" s="3" t="s">
        <v>31</v>
      </c>
      <c r="U864" s="3" t="s">
        <v>32</v>
      </c>
      <c r="V864" s="3" t="s">
        <v>31</v>
      </c>
      <c r="W864" s="3" t="s">
        <v>33</v>
      </c>
      <c r="X864" s="3" t="s">
        <v>34</v>
      </c>
      <c r="Y864" s="3" t="s">
        <v>35</v>
      </c>
      <c r="Z864" s="54">
        <v>45017</v>
      </c>
      <c r="AA864" s="54">
        <v>45747</v>
      </c>
      <c r="AB864" s="3" t="s">
        <v>36</v>
      </c>
      <c r="AC864" s="53">
        <v>11200000</v>
      </c>
      <c r="AD864" s="3" t="s">
        <v>32</v>
      </c>
      <c r="AE864" s="3" t="s">
        <v>37</v>
      </c>
    </row>
    <row r="865" spans="1:31" x14ac:dyDescent="0.3">
      <c r="A865" s="3" t="s">
        <v>1797</v>
      </c>
      <c r="B865" s="3" t="s">
        <v>1798</v>
      </c>
      <c r="C865" s="3" t="s">
        <v>1853</v>
      </c>
      <c r="D865" s="53">
        <v>3000000</v>
      </c>
      <c r="E865" s="53">
        <v>3000000</v>
      </c>
      <c r="F865" s="53">
        <v>0</v>
      </c>
      <c r="G865" s="53">
        <v>0</v>
      </c>
      <c r="H865" s="53">
        <v>0</v>
      </c>
      <c r="I865" s="53">
        <v>2989381.04</v>
      </c>
      <c r="J865" s="53">
        <v>99.646034666666665</v>
      </c>
      <c r="K865" s="53">
        <v>0</v>
      </c>
      <c r="L865" s="53">
        <v>0</v>
      </c>
      <c r="M865" s="53">
        <v>2545654.46</v>
      </c>
      <c r="N865" s="53">
        <v>443726.58</v>
      </c>
      <c r="O865" s="53">
        <v>2989381.04</v>
      </c>
      <c r="P865" s="53">
        <v>0</v>
      </c>
      <c r="Q865" s="53">
        <v>0</v>
      </c>
      <c r="R865" s="53">
        <v>0</v>
      </c>
      <c r="S865" s="3" t="s">
        <v>391</v>
      </c>
      <c r="T865" s="3" t="s">
        <v>31</v>
      </c>
      <c r="U865" s="3" t="s">
        <v>32</v>
      </c>
      <c r="V865" s="3" t="s">
        <v>31</v>
      </c>
      <c r="W865" s="3" t="s">
        <v>33</v>
      </c>
      <c r="X865" s="3" t="s">
        <v>34</v>
      </c>
      <c r="Y865" s="3" t="s">
        <v>35</v>
      </c>
      <c r="Z865" s="54">
        <v>45017</v>
      </c>
      <c r="AA865" s="54">
        <v>45747</v>
      </c>
      <c r="AB865" s="3" t="s">
        <v>36</v>
      </c>
      <c r="AC865" s="53">
        <v>3000000</v>
      </c>
      <c r="AD865" s="3" t="s">
        <v>32</v>
      </c>
      <c r="AE865" s="3" t="s">
        <v>45</v>
      </c>
    </row>
    <row r="866" spans="1:31" x14ac:dyDescent="0.3">
      <c r="A866" s="3" t="s">
        <v>1819</v>
      </c>
      <c r="B866" s="3" t="s">
        <v>1820</v>
      </c>
      <c r="C866" s="3" t="s">
        <v>1853</v>
      </c>
      <c r="D866" s="53">
        <v>9300000</v>
      </c>
      <c r="E866" s="53">
        <v>9300000</v>
      </c>
      <c r="F866" s="53">
        <v>0</v>
      </c>
      <c r="G866" s="53">
        <v>0</v>
      </c>
      <c r="H866" s="53">
        <v>0</v>
      </c>
      <c r="I866" s="53">
        <v>8319963.0099999998</v>
      </c>
      <c r="J866" s="53">
        <v>89.461967849462368</v>
      </c>
      <c r="K866" s="53">
        <v>0</v>
      </c>
      <c r="L866" s="53">
        <v>0</v>
      </c>
      <c r="M866" s="53">
        <v>8122498.4199999999</v>
      </c>
      <c r="N866" s="53">
        <v>197464.59</v>
      </c>
      <c r="O866" s="53">
        <v>8319963.0099999998</v>
      </c>
      <c r="P866" s="53">
        <v>0</v>
      </c>
      <c r="Q866" s="53">
        <v>0</v>
      </c>
      <c r="R866" s="53">
        <v>0</v>
      </c>
      <c r="S866" s="3" t="s">
        <v>391</v>
      </c>
      <c r="T866" s="3" t="s">
        <v>31</v>
      </c>
      <c r="U866" s="3" t="s">
        <v>32</v>
      </c>
      <c r="V866" s="3" t="s">
        <v>31</v>
      </c>
      <c r="W866" s="3" t="s">
        <v>33</v>
      </c>
      <c r="X866" s="3" t="s">
        <v>34</v>
      </c>
      <c r="Y866" s="3" t="s">
        <v>35</v>
      </c>
      <c r="Z866" s="54">
        <v>45017</v>
      </c>
      <c r="AA866" s="54">
        <v>45747</v>
      </c>
      <c r="AB866" s="3" t="s">
        <v>36</v>
      </c>
      <c r="AC866" s="53">
        <v>9300000</v>
      </c>
      <c r="AD866" s="3" t="s">
        <v>32</v>
      </c>
      <c r="AE866" s="3" t="s">
        <v>45</v>
      </c>
    </row>
    <row r="867" spans="1:31" x14ac:dyDescent="0.3">
      <c r="A867" s="3" t="s">
        <v>1817</v>
      </c>
      <c r="B867" s="3" t="s">
        <v>1818</v>
      </c>
      <c r="C867" s="3" t="s">
        <v>1853</v>
      </c>
      <c r="D867" s="53">
        <v>13000000</v>
      </c>
      <c r="E867" s="53">
        <v>13000000</v>
      </c>
      <c r="F867" s="53">
        <v>0</v>
      </c>
      <c r="G867" s="53">
        <v>0</v>
      </c>
      <c r="H867" s="53">
        <v>0</v>
      </c>
      <c r="I867" s="53">
        <v>12682612.029999999</v>
      </c>
      <c r="J867" s="53">
        <v>97.558554076923073</v>
      </c>
      <c r="K867" s="53">
        <v>0</v>
      </c>
      <c r="L867" s="53">
        <v>0</v>
      </c>
      <c r="M867" s="53">
        <v>12682612.029999999</v>
      </c>
      <c r="N867" s="53">
        <v>0</v>
      </c>
      <c r="O867" s="53">
        <v>12682612.029999999</v>
      </c>
      <c r="P867" s="53">
        <v>0</v>
      </c>
      <c r="Q867" s="53">
        <v>0</v>
      </c>
      <c r="R867" s="53">
        <v>0</v>
      </c>
      <c r="S867" s="3" t="s">
        <v>391</v>
      </c>
      <c r="T867" s="3" t="s">
        <v>31</v>
      </c>
      <c r="U867" s="3" t="s">
        <v>32</v>
      </c>
      <c r="V867" s="3" t="s">
        <v>31</v>
      </c>
      <c r="W867" s="3" t="s">
        <v>33</v>
      </c>
      <c r="X867" s="3" t="s">
        <v>34</v>
      </c>
      <c r="Y867" s="3" t="s">
        <v>35</v>
      </c>
      <c r="Z867" s="54">
        <v>45017</v>
      </c>
      <c r="AA867" s="54">
        <v>45747</v>
      </c>
      <c r="AB867" s="3" t="s">
        <v>36</v>
      </c>
      <c r="AC867" s="53">
        <v>13000000</v>
      </c>
      <c r="AD867" s="3" t="s">
        <v>32</v>
      </c>
      <c r="AE867" s="3" t="s">
        <v>37</v>
      </c>
    </row>
    <row r="868" spans="1:31" x14ac:dyDescent="0.3">
      <c r="A868" s="3" t="s">
        <v>1827</v>
      </c>
      <c r="B868" s="3" t="s">
        <v>1828</v>
      </c>
      <c r="C868" s="3" t="s">
        <v>1856</v>
      </c>
      <c r="D868" s="53">
        <v>2500000</v>
      </c>
      <c r="E868" s="53">
        <v>2500000</v>
      </c>
      <c r="F868" s="53">
        <v>0</v>
      </c>
      <c r="G868" s="53">
        <v>0</v>
      </c>
      <c r="H868" s="53">
        <v>0</v>
      </c>
      <c r="I868" s="53">
        <v>2495220.42</v>
      </c>
      <c r="J868" s="53">
        <v>99.808816800000002</v>
      </c>
      <c r="K868" s="53">
        <v>0</v>
      </c>
      <c r="L868" s="53">
        <v>0</v>
      </c>
      <c r="M868" s="53">
        <v>2495220.42</v>
      </c>
      <c r="N868" s="53">
        <v>0</v>
      </c>
      <c r="O868" s="53">
        <v>2495220.42</v>
      </c>
      <c r="P868" s="53">
        <v>0</v>
      </c>
      <c r="Q868" s="53">
        <v>0</v>
      </c>
      <c r="R868" s="53">
        <v>0</v>
      </c>
      <c r="S868" s="3" t="s">
        <v>1784</v>
      </c>
      <c r="T868" s="3" t="s">
        <v>76</v>
      </c>
      <c r="U868" s="3" t="s">
        <v>77</v>
      </c>
      <c r="V868" s="3" t="s">
        <v>76</v>
      </c>
      <c r="W868" s="3" t="s">
        <v>33</v>
      </c>
      <c r="X868" s="3" t="s">
        <v>78</v>
      </c>
      <c r="Y868" s="3" t="s">
        <v>35</v>
      </c>
      <c r="Z868" s="54">
        <v>45017</v>
      </c>
      <c r="AA868" s="54">
        <v>45747</v>
      </c>
      <c r="AB868" s="3" t="s">
        <v>36</v>
      </c>
      <c r="AC868" s="53">
        <v>2500000</v>
      </c>
      <c r="AD868" s="3" t="s">
        <v>77</v>
      </c>
      <c r="AE868" s="3" t="s">
        <v>37</v>
      </c>
    </row>
    <row r="869" spans="1:31" x14ac:dyDescent="0.3">
      <c r="A869" s="3" t="s">
        <v>1821</v>
      </c>
      <c r="B869" s="3" t="s">
        <v>1822</v>
      </c>
      <c r="C869" s="3" t="s">
        <v>1856</v>
      </c>
      <c r="D869" s="53">
        <v>7500000</v>
      </c>
      <c r="E869" s="53">
        <v>7500000</v>
      </c>
      <c r="F869" s="53">
        <v>0</v>
      </c>
      <c r="G869" s="53">
        <v>0</v>
      </c>
      <c r="H869" s="53">
        <v>0</v>
      </c>
      <c r="I869" s="53">
        <v>7498716.0300000003</v>
      </c>
      <c r="J869" s="53">
        <v>99.982880399999999</v>
      </c>
      <c r="K869" s="53">
        <v>0</v>
      </c>
      <c r="L869" s="53">
        <v>0</v>
      </c>
      <c r="M869" s="53">
        <v>7498716.0300000003</v>
      </c>
      <c r="N869" s="53">
        <v>0</v>
      </c>
      <c r="O869" s="53">
        <v>7498716.0300000003</v>
      </c>
      <c r="P869" s="53">
        <v>0</v>
      </c>
      <c r="Q869" s="53">
        <v>-22920.1</v>
      </c>
      <c r="R869" s="53">
        <v>0</v>
      </c>
      <c r="S869" s="3" t="s">
        <v>1784</v>
      </c>
      <c r="T869" s="3" t="s">
        <v>76</v>
      </c>
      <c r="U869" s="3" t="s">
        <v>77</v>
      </c>
      <c r="V869" s="3" t="s">
        <v>76</v>
      </c>
      <c r="W869" s="3" t="s">
        <v>33</v>
      </c>
      <c r="X869" s="3" t="s">
        <v>78</v>
      </c>
      <c r="Y869" s="3" t="s">
        <v>86</v>
      </c>
      <c r="Z869" s="54">
        <v>45017</v>
      </c>
      <c r="AA869" s="54">
        <v>45747</v>
      </c>
      <c r="AB869" s="3" t="s">
        <v>36</v>
      </c>
      <c r="AC869" s="53">
        <v>7500000</v>
      </c>
      <c r="AD869" s="3" t="s">
        <v>77</v>
      </c>
      <c r="AE869" s="3" t="s">
        <v>37</v>
      </c>
    </row>
    <row r="870" spans="1:31" x14ac:dyDescent="0.3">
      <c r="A870" s="3" t="s">
        <v>1823</v>
      </c>
      <c r="B870" s="3" t="s">
        <v>1824</v>
      </c>
      <c r="C870" s="3" t="s">
        <v>1853</v>
      </c>
      <c r="D870" s="53">
        <v>8500000</v>
      </c>
      <c r="E870" s="53">
        <v>8500000</v>
      </c>
      <c r="F870" s="53">
        <v>0</v>
      </c>
      <c r="G870" s="53">
        <v>0</v>
      </c>
      <c r="H870" s="53">
        <v>0</v>
      </c>
      <c r="I870" s="53">
        <v>8493968.5</v>
      </c>
      <c r="J870" s="53">
        <v>99.929041176470591</v>
      </c>
      <c r="K870" s="53">
        <v>0</v>
      </c>
      <c r="L870" s="53">
        <v>0</v>
      </c>
      <c r="M870" s="53">
        <v>8493968.5</v>
      </c>
      <c r="N870" s="53">
        <v>0</v>
      </c>
      <c r="O870" s="53">
        <v>8493968.5</v>
      </c>
      <c r="P870" s="53">
        <v>0</v>
      </c>
      <c r="Q870" s="53">
        <v>0</v>
      </c>
      <c r="R870" s="53">
        <v>0</v>
      </c>
      <c r="S870" s="3" t="s">
        <v>391</v>
      </c>
      <c r="T870" s="3" t="s">
        <v>31</v>
      </c>
      <c r="U870" s="3" t="s">
        <v>32</v>
      </c>
      <c r="V870" s="3" t="s">
        <v>31</v>
      </c>
      <c r="W870" s="3" t="s">
        <v>33</v>
      </c>
      <c r="X870" s="3" t="s">
        <v>34</v>
      </c>
      <c r="Y870" s="3" t="s">
        <v>35</v>
      </c>
      <c r="Z870" s="54">
        <v>45017</v>
      </c>
      <c r="AA870" s="54">
        <v>45747</v>
      </c>
      <c r="AB870" s="3" t="s">
        <v>36</v>
      </c>
      <c r="AC870" s="53">
        <v>8500000</v>
      </c>
      <c r="AD870" s="3" t="s">
        <v>32</v>
      </c>
      <c r="AE870" s="3" t="s">
        <v>37</v>
      </c>
    </row>
    <row r="871" spans="1:31" x14ac:dyDescent="0.3">
      <c r="A871" s="3" t="s">
        <v>1825</v>
      </c>
      <c r="B871" s="3" t="s">
        <v>1826</v>
      </c>
      <c r="C871" s="3" t="s">
        <v>1856</v>
      </c>
      <c r="D871" s="53">
        <v>2500000</v>
      </c>
      <c r="E871" s="53">
        <v>2500000</v>
      </c>
      <c r="F871" s="53">
        <v>0</v>
      </c>
      <c r="G871" s="53">
        <v>0</v>
      </c>
      <c r="H871" s="53">
        <v>0</v>
      </c>
      <c r="I871" s="53">
        <v>2498169.33</v>
      </c>
      <c r="J871" s="53">
        <v>99.9267732</v>
      </c>
      <c r="K871" s="53">
        <v>0</v>
      </c>
      <c r="L871" s="53">
        <v>0</v>
      </c>
      <c r="M871" s="53">
        <v>2498169.33</v>
      </c>
      <c r="N871" s="53">
        <v>0</v>
      </c>
      <c r="O871" s="53">
        <v>2498169.33</v>
      </c>
      <c r="P871" s="53">
        <v>0</v>
      </c>
      <c r="Q871" s="53">
        <v>0</v>
      </c>
      <c r="R871" s="53">
        <v>0</v>
      </c>
      <c r="S871" s="3" t="s">
        <v>1784</v>
      </c>
      <c r="T871" s="3" t="s">
        <v>76</v>
      </c>
      <c r="U871" s="3" t="s">
        <v>77</v>
      </c>
      <c r="V871" s="3" t="s">
        <v>76</v>
      </c>
      <c r="W871" s="3" t="s">
        <v>33</v>
      </c>
      <c r="X871" s="3" t="s">
        <v>78</v>
      </c>
      <c r="Y871" s="3" t="s">
        <v>35</v>
      </c>
      <c r="Z871" s="54">
        <v>45017</v>
      </c>
      <c r="AA871" s="54">
        <v>45747</v>
      </c>
      <c r="AB871" s="3" t="s">
        <v>36</v>
      </c>
      <c r="AC871" s="53">
        <v>2500000</v>
      </c>
      <c r="AD871" s="3" t="s">
        <v>77</v>
      </c>
      <c r="AE871" s="3" t="s">
        <v>37</v>
      </c>
    </row>
    <row r="872" spans="1:31" x14ac:dyDescent="0.3">
      <c r="A872" s="3" t="s">
        <v>1872</v>
      </c>
      <c r="B872" s="3" t="s">
        <v>1873</v>
      </c>
      <c r="C872" s="3" t="s">
        <v>1854</v>
      </c>
      <c r="D872" s="53">
        <v>900000</v>
      </c>
      <c r="E872" s="53">
        <v>900000</v>
      </c>
      <c r="F872" s="53">
        <v>0</v>
      </c>
      <c r="G872" s="53">
        <v>0</v>
      </c>
      <c r="H872" s="53">
        <v>0</v>
      </c>
      <c r="I872" s="53">
        <v>697082.98</v>
      </c>
      <c r="J872" s="53">
        <v>77.453664444444442</v>
      </c>
      <c r="K872" s="53">
        <v>0</v>
      </c>
      <c r="L872" s="53">
        <v>0</v>
      </c>
      <c r="M872" s="53">
        <v>697082.98</v>
      </c>
      <c r="N872" s="53">
        <v>0</v>
      </c>
      <c r="O872" s="53">
        <v>697082.98</v>
      </c>
      <c r="P872" s="53">
        <v>0</v>
      </c>
      <c r="Q872" s="53">
        <v>0</v>
      </c>
      <c r="R872" s="53">
        <v>0</v>
      </c>
      <c r="S872" s="3" t="s">
        <v>72</v>
      </c>
      <c r="T872" s="3" t="s">
        <v>41</v>
      </c>
      <c r="U872" s="3" t="s">
        <v>42</v>
      </c>
      <c r="V872" s="3" t="s">
        <v>41</v>
      </c>
      <c r="W872" s="3" t="s">
        <v>33</v>
      </c>
      <c r="X872" s="3" t="s">
        <v>43</v>
      </c>
      <c r="Y872" s="3" t="s">
        <v>35</v>
      </c>
      <c r="Z872" s="54">
        <v>45299</v>
      </c>
      <c r="AA872" s="54">
        <v>45688</v>
      </c>
      <c r="AB872" s="3" t="s">
        <v>36</v>
      </c>
      <c r="AC872" s="53">
        <v>900000</v>
      </c>
      <c r="AD872" s="3" t="s">
        <v>42</v>
      </c>
      <c r="AE872" s="3" t="s">
        <v>37</v>
      </c>
    </row>
    <row r="873" spans="1:31" x14ac:dyDescent="0.3">
      <c r="A873" s="3" t="s">
        <v>1870</v>
      </c>
      <c r="B873" s="3" t="s">
        <v>1871</v>
      </c>
      <c r="C873" s="3" t="s">
        <v>1854</v>
      </c>
      <c r="D873" s="53">
        <v>1200000</v>
      </c>
      <c r="E873" s="53">
        <v>1200000</v>
      </c>
      <c r="F873" s="53">
        <v>0</v>
      </c>
      <c r="G873" s="53">
        <v>0</v>
      </c>
      <c r="H873" s="53">
        <v>0</v>
      </c>
      <c r="I873" s="53">
        <v>1072953.55</v>
      </c>
      <c r="J873" s="53">
        <v>89.412795833333334</v>
      </c>
      <c r="K873" s="53">
        <v>0</v>
      </c>
      <c r="L873" s="53">
        <v>0</v>
      </c>
      <c r="M873" s="53">
        <v>1072953.55</v>
      </c>
      <c r="N873" s="53">
        <v>0</v>
      </c>
      <c r="O873" s="53">
        <v>1072953.55</v>
      </c>
      <c r="P873" s="53">
        <v>0</v>
      </c>
      <c r="Q873" s="53">
        <v>0</v>
      </c>
      <c r="R873" s="53">
        <v>0</v>
      </c>
      <c r="S873" s="3" t="s">
        <v>72</v>
      </c>
      <c r="T873" s="3" t="s">
        <v>41</v>
      </c>
      <c r="U873" s="3" t="s">
        <v>42</v>
      </c>
      <c r="V873" s="3" t="s">
        <v>41</v>
      </c>
      <c r="W873" s="3" t="s">
        <v>33</v>
      </c>
      <c r="X873" s="3" t="s">
        <v>43</v>
      </c>
      <c r="Y873" s="3" t="s">
        <v>44</v>
      </c>
      <c r="Z873" s="54">
        <v>45300</v>
      </c>
      <c r="AA873" s="54">
        <v>45688</v>
      </c>
      <c r="AB873" s="3" t="s">
        <v>36</v>
      </c>
      <c r="AC873" s="53">
        <v>2710000</v>
      </c>
      <c r="AD873" s="3" t="s">
        <v>42</v>
      </c>
      <c r="AE873" s="3" t="s">
        <v>37</v>
      </c>
    </row>
    <row r="874" spans="1:31" x14ac:dyDescent="0.3">
      <c r="A874" s="3" t="s">
        <v>1851</v>
      </c>
      <c r="B874" s="3" t="s">
        <v>1852</v>
      </c>
      <c r="C874" s="3" t="s">
        <v>1855</v>
      </c>
      <c r="D874" s="53">
        <v>776340</v>
      </c>
      <c r="E874" s="53">
        <v>776340</v>
      </c>
      <c r="F874" s="53">
        <v>0</v>
      </c>
      <c r="G874" s="53">
        <v>0</v>
      </c>
      <c r="H874" s="53">
        <v>0</v>
      </c>
      <c r="I874" s="53">
        <v>651637.32999999996</v>
      </c>
      <c r="J874" s="53">
        <v>83.937106164824684</v>
      </c>
      <c r="K874" s="53">
        <v>0</v>
      </c>
      <c r="L874" s="53">
        <v>0</v>
      </c>
      <c r="M874" s="53">
        <v>651637.32999999996</v>
      </c>
      <c r="N874" s="53">
        <v>0</v>
      </c>
      <c r="O874" s="53">
        <v>651637.32999999996</v>
      </c>
      <c r="P874" s="53">
        <v>0</v>
      </c>
      <c r="Q874" s="53">
        <v>0</v>
      </c>
      <c r="R874" s="53">
        <v>0</v>
      </c>
      <c r="S874" s="3" t="s">
        <v>56</v>
      </c>
      <c r="T874" s="3" t="s">
        <v>57</v>
      </c>
      <c r="U874" s="3" t="s">
        <v>58</v>
      </c>
      <c r="V874" s="3" t="s">
        <v>57</v>
      </c>
      <c r="W874" s="3" t="s">
        <v>33</v>
      </c>
      <c r="X874" s="3" t="s">
        <v>59</v>
      </c>
      <c r="Y874" s="3" t="s">
        <v>35</v>
      </c>
      <c r="Z874" s="54">
        <v>45301</v>
      </c>
      <c r="AA874" s="54">
        <v>45747</v>
      </c>
      <c r="AB874" s="3" t="s">
        <v>36</v>
      </c>
      <c r="AC874" s="53">
        <v>776340</v>
      </c>
      <c r="AD874" s="3" t="s">
        <v>58</v>
      </c>
      <c r="AE874" s="3" t="s">
        <v>37</v>
      </c>
    </row>
    <row r="875" spans="1:31" x14ac:dyDescent="0.3">
      <c r="A875" s="3" t="s">
        <v>1868</v>
      </c>
      <c r="B875" s="3" t="s">
        <v>1869</v>
      </c>
      <c r="C875" s="3" t="s">
        <v>1858</v>
      </c>
      <c r="D875" s="53">
        <v>8500000</v>
      </c>
      <c r="E875" s="53">
        <v>8500000</v>
      </c>
      <c r="F875" s="53">
        <v>0</v>
      </c>
      <c r="G875" s="53">
        <v>0</v>
      </c>
      <c r="H875" s="53">
        <v>0</v>
      </c>
      <c r="I875" s="53">
        <v>7165365.3399999999</v>
      </c>
      <c r="J875" s="53">
        <v>84.298415764705879</v>
      </c>
      <c r="K875" s="53">
        <v>0</v>
      </c>
      <c r="L875" s="53">
        <v>0</v>
      </c>
      <c r="M875" s="53">
        <v>7165365.3399999999</v>
      </c>
      <c r="N875" s="53">
        <v>0</v>
      </c>
      <c r="O875" s="53">
        <v>7165365.3399999999</v>
      </c>
      <c r="P875" s="53">
        <v>0</v>
      </c>
      <c r="Q875" s="53">
        <v>0</v>
      </c>
      <c r="R875" s="53">
        <v>0</v>
      </c>
      <c r="S875" s="3" t="s">
        <v>1231</v>
      </c>
      <c r="T875" s="3" t="s">
        <v>51</v>
      </c>
      <c r="U875" s="3" t="s">
        <v>52</v>
      </c>
      <c r="V875" s="3" t="s">
        <v>51</v>
      </c>
      <c r="W875" s="3" t="s">
        <v>33</v>
      </c>
      <c r="X875" s="3" t="s">
        <v>53</v>
      </c>
      <c r="Y875" s="3" t="s">
        <v>35</v>
      </c>
      <c r="Z875" s="54">
        <v>45306</v>
      </c>
      <c r="AA875" s="54">
        <v>45762</v>
      </c>
      <c r="AB875" s="3" t="s">
        <v>36</v>
      </c>
      <c r="AC875" s="53">
        <v>8500000</v>
      </c>
      <c r="AD875" s="3" t="s">
        <v>52</v>
      </c>
      <c r="AE875" s="3" t="s">
        <v>2231</v>
      </c>
    </row>
    <row r="876" spans="1:31" x14ac:dyDescent="0.3">
      <c r="A876" s="3" t="s">
        <v>1874</v>
      </c>
      <c r="B876" s="3" t="s">
        <v>1875</v>
      </c>
      <c r="C876" s="3" t="s">
        <v>1855</v>
      </c>
      <c r="D876" s="53">
        <v>1248000</v>
      </c>
      <c r="E876" s="53">
        <v>1248000</v>
      </c>
      <c r="F876" s="53">
        <v>0</v>
      </c>
      <c r="G876" s="53">
        <v>0</v>
      </c>
      <c r="H876" s="53">
        <v>0</v>
      </c>
      <c r="I876" s="53">
        <v>488250.13</v>
      </c>
      <c r="J876" s="53">
        <v>39.122606570512822</v>
      </c>
      <c r="K876" s="53">
        <v>0</v>
      </c>
      <c r="L876" s="53">
        <v>0</v>
      </c>
      <c r="M876" s="53">
        <v>488250.13</v>
      </c>
      <c r="N876" s="53">
        <v>0</v>
      </c>
      <c r="O876" s="53">
        <v>488250.13</v>
      </c>
      <c r="P876" s="53">
        <v>0</v>
      </c>
      <c r="Q876" s="53">
        <v>0</v>
      </c>
      <c r="R876" s="53">
        <v>0</v>
      </c>
      <c r="S876" s="3" t="s">
        <v>1001</v>
      </c>
      <c r="T876" s="3" t="s">
        <v>57</v>
      </c>
      <c r="U876" s="3" t="s">
        <v>58</v>
      </c>
      <c r="V876" s="3" t="s">
        <v>57</v>
      </c>
      <c r="W876" s="3" t="s">
        <v>33</v>
      </c>
      <c r="X876" s="3" t="s">
        <v>59</v>
      </c>
      <c r="Y876" s="3" t="s">
        <v>35</v>
      </c>
      <c r="Z876" s="54">
        <v>45306</v>
      </c>
      <c r="AA876" s="54">
        <v>45930</v>
      </c>
      <c r="AB876" s="3" t="s">
        <v>36</v>
      </c>
      <c r="AC876" s="53">
        <v>1248000</v>
      </c>
      <c r="AD876" s="3" t="s">
        <v>58</v>
      </c>
      <c r="AE876" s="3" t="s">
        <v>37</v>
      </c>
    </row>
    <row r="877" spans="1:31" x14ac:dyDescent="0.3">
      <c r="A877" s="3" t="s">
        <v>1849</v>
      </c>
      <c r="B877" s="3" t="s">
        <v>1850</v>
      </c>
      <c r="C877" s="3" t="s">
        <v>1855</v>
      </c>
      <c r="D877" s="53">
        <v>3539000</v>
      </c>
      <c r="E877" s="53">
        <v>3539000</v>
      </c>
      <c r="F877" s="53">
        <v>0</v>
      </c>
      <c r="G877" s="53">
        <v>0</v>
      </c>
      <c r="H877" s="53">
        <v>0</v>
      </c>
      <c r="I877" s="53">
        <v>3538999.61</v>
      </c>
      <c r="J877" s="53">
        <v>99.999988979937825</v>
      </c>
      <c r="K877" s="53">
        <v>0</v>
      </c>
      <c r="L877" s="53">
        <v>0</v>
      </c>
      <c r="M877" s="53">
        <v>3538999.61</v>
      </c>
      <c r="N877" s="53">
        <v>0</v>
      </c>
      <c r="O877" s="53">
        <v>3538999.61</v>
      </c>
      <c r="P877" s="53">
        <v>0</v>
      </c>
      <c r="Q877" s="53">
        <v>0</v>
      </c>
      <c r="R877" s="53">
        <v>0</v>
      </c>
      <c r="S877" s="3" t="s">
        <v>1001</v>
      </c>
      <c r="T877" s="3" t="s">
        <v>57</v>
      </c>
      <c r="U877" s="3" t="s">
        <v>58</v>
      </c>
      <c r="V877" s="3" t="s">
        <v>57</v>
      </c>
      <c r="W877" s="3" t="s">
        <v>33</v>
      </c>
      <c r="X877" s="3" t="s">
        <v>59</v>
      </c>
      <c r="Y877" s="3" t="s">
        <v>265</v>
      </c>
      <c r="Z877" s="54">
        <v>45306</v>
      </c>
      <c r="AA877" s="54">
        <v>45930</v>
      </c>
      <c r="AB877" s="3" t="s">
        <v>36</v>
      </c>
      <c r="AC877" s="53">
        <v>3539000</v>
      </c>
      <c r="AD877" s="3" t="s">
        <v>58</v>
      </c>
      <c r="AE877" s="3" t="s">
        <v>45</v>
      </c>
    </row>
    <row r="878" spans="1:31" x14ac:dyDescent="0.3">
      <c r="A878" s="3" t="s">
        <v>1879</v>
      </c>
      <c r="B878" s="3" t="s">
        <v>1880</v>
      </c>
      <c r="C878" s="3" t="s">
        <v>1855</v>
      </c>
      <c r="D878" s="53">
        <v>5718000</v>
      </c>
      <c r="E878" s="53">
        <v>5718000</v>
      </c>
      <c r="F878" s="53">
        <v>0</v>
      </c>
      <c r="G878" s="53">
        <v>0</v>
      </c>
      <c r="H878" s="53">
        <v>0</v>
      </c>
      <c r="I878" s="53">
        <v>5717962.6200000001</v>
      </c>
      <c r="J878" s="53">
        <v>99.999346274921308</v>
      </c>
      <c r="K878" s="53">
        <v>0</v>
      </c>
      <c r="L878" s="53">
        <v>0</v>
      </c>
      <c r="M878" s="53">
        <v>5717962.6200000001</v>
      </c>
      <c r="N878" s="53">
        <v>0</v>
      </c>
      <c r="O878" s="53">
        <v>5717962.6200000001</v>
      </c>
      <c r="P878" s="53">
        <v>0</v>
      </c>
      <c r="Q878" s="53">
        <v>0</v>
      </c>
      <c r="R878" s="53">
        <v>0</v>
      </c>
      <c r="S878" s="3" t="s">
        <v>1001</v>
      </c>
      <c r="T878" s="3" t="s">
        <v>57</v>
      </c>
      <c r="U878" s="3" t="s">
        <v>58</v>
      </c>
      <c r="V878" s="3" t="s">
        <v>57</v>
      </c>
      <c r="W878" s="3" t="s">
        <v>33</v>
      </c>
      <c r="X878" s="3" t="s">
        <v>59</v>
      </c>
      <c r="Y878" s="3" t="s">
        <v>35</v>
      </c>
      <c r="Z878" s="54">
        <v>45307</v>
      </c>
      <c r="AA878" s="54">
        <v>46112</v>
      </c>
      <c r="AB878" s="3" t="s">
        <v>36</v>
      </c>
      <c r="AC878" s="53">
        <v>5718000</v>
      </c>
      <c r="AD878" s="3" t="s">
        <v>58</v>
      </c>
      <c r="AE878" s="3" t="s">
        <v>37</v>
      </c>
    </row>
    <row r="879" spans="1:31" x14ac:dyDescent="0.3">
      <c r="A879" s="3" t="s">
        <v>1878</v>
      </c>
      <c r="B879" s="3" t="s">
        <v>1875</v>
      </c>
      <c r="C879" s="3" t="s">
        <v>1855</v>
      </c>
      <c r="D879" s="53">
        <v>2700000</v>
      </c>
      <c r="E879" s="53">
        <v>2700000</v>
      </c>
      <c r="F879" s="53">
        <v>0</v>
      </c>
      <c r="G879" s="53">
        <v>0</v>
      </c>
      <c r="H879" s="53">
        <v>0</v>
      </c>
      <c r="I879" s="53">
        <v>2694224.58</v>
      </c>
      <c r="J879" s="53">
        <v>99.786095555555562</v>
      </c>
      <c r="K879" s="53">
        <v>0</v>
      </c>
      <c r="L879" s="53">
        <v>0</v>
      </c>
      <c r="M879" s="53">
        <v>2694224.58</v>
      </c>
      <c r="N879" s="53">
        <v>0</v>
      </c>
      <c r="O879" s="53">
        <v>2694224.58</v>
      </c>
      <c r="P879" s="53">
        <v>0</v>
      </c>
      <c r="Q879" s="53">
        <v>0</v>
      </c>
      <c r="R879" s="53">
        <v>0</v>
      </c>
      <c r="S879" s="3" t="s">
        <v>1001</v>
      </c>
      <c r="T879" s="3" t="s">
        <v>57</v>
      </c>
      <c r="U879" s="3" t="s">
        <v>58</v>
      </c>
      <c r="V879" s="3" t="s">
        <v>57</v>
      </c>
      <c r="W879" s="3" t="s">
        <v>33</v>
      </c>
      <c r="X879" s="3" t="s">
        <v>59</v>
      </c>
      <c r="Y879" s="3" t="s">
        <v>35</v>
      </c>
      <c r="Z879" s="54">
        <v>45307</v>
      </c>
      <c r="AA879" s="54">
        <v>46112</v>
      </c>
      <c r="AB879" s="3" t="s">
        <v>36</v>
      </c>
      <c r="AC879" s="53">
        <v>2700000</v>
      </c>
      <c r="AD879" s="3" t="s">
        <v>58</v>
      </c>
      <c r="AE879" s="3" t="s">
        <v>37</v>
      </c>
    </row>
    <row r="880" spans="1:31" x14ac:dyDescent="0.3">
      <c r="A880" s="3" t="s">
        <v>1876</v>
      </c>
      <c r="B880" s="3" t="s">
        <v>1877</v>
      </c>
      <c r="C880" s="3" t="s">
        <v>1855</v>
      </c>
      <c r="D880" s="53">
        <v>1485000</v>
      </c>
      <c r="E880" s="53">
        <v>1485000</v>
      </c>
      <c r="F880" s="53">
        <v>0</v>
      </c>
      <c r="G880" s="53">
        <v>0</v>
      </c>
      <c r="H880" s="53">
        <v>0</v>
      </c>
      <c r="I880" s="53">
        <v>1004040.51</v>
      </c>
      <c r="J880" s="53">
        <v>67.61215555555556</v>
      </c>
      <c r="K880" s="53">
        <v>0</v>
      </c>
      <c r="L880" s="53">
        <v>0</v>
      </c>
      <c r="M880" s="53">
        <v>1004040.51</v>
      </c>
      <c r="N880" s="53">
        <v>0</v>
      </c>
      <c r="O880" s="53">
        <v>1004040.51</v>
      </c>
      <c r="P880" s="53">
        <v>0</v>
      </c>
      <c r="Q880" s="53">
        <v>0</v>
      </c>
      <c r="R880" s="53">
        <v>0</v>
      </c>
      <c r="S880" s="3" t="s">
        <v>1001</v>
      </c>
      <c r="T880" s="3" t="s">
        <v>57</v>
      </c>
      <c r="U880" s="3" t="s">
        <v>58</v>
      </c>
      <c r="V880" s="3" t="s">
        <v>57</v>
      </c>
      <c r="W880" s="3" t="s">
        <v>33</v>
      </c>
      <c r="X880" s="3" t="s">
        <v>59</v>
      </c>
      <c r="Y880" s="3" t="s">
        <v>35</v>
      </c>
      <c r="Z880" s="54">
        <v>45307</v>
      </c>
      <c r="AA880" s="54">
        <v>46112</v>
      </c>
      <c r="AB880" s="3" t="s">
        <v>36</v>
      </c>
      <c r="AC880" s="53">
        <v>1485000</v>
      </c>
      <c r="AD880" s="3" t="s">
        <v>58</v>
      </c>
      <c r="AE880" s="3" t="s">
        <v>45</v>
      </c>
    </row>
    <row r="881" spans="1:31" x14ac:dyDescent="0.3">
      <c r="A881" s="3" t="s">
        <v>1895</v>
      </c>
      <c r="B881" s="3" t="s">
        <v>1896</v>
      </c>
      <c r="C881" s="3" t="s">
        <v>1856</v>
      </c>
      <c r="D881" s="53">
        <v>5600000</v>
      </c>
      <c r="E881" s="53">
        <v>5600000</v>
      </c>
      <c r="F881" s="53">
        <v>0</v>
      </c>
      <c r="G881" s="53">
        <v>0</v>
      </c>
      <c r="H881" s="53">
        <v>0</v>
      </c>
      <c r="I881" s="53">
        <v>5592613.7800000003</v>
      </c>
      <c r="J881" s="53">
        <v>99.868103214285725</v>
      </c>
      <c r="K881" s="53">
        <v>0</v>
      </c>
      <c r="L881" s="53">
        <v>0</v>
      </c>
      <c r="M881" s="53">
        <v>5592613.7800000003</v>
      </c>
      <c r="N881" s="53">
        <v>0</v>
      </c>
      <c r="O881" s="53">
        <v>5592613.7800000003</v>
      </c>
      <c r="P881" s="53">
        <v>0</v>
      </c>
      <c r="Q881" s="53">
        <v>0</v>
      </c>
      <c r="R881" s="53">
        <v>0</v>
      </c>
      <c r="S881" s="3" t="s">
        <v>881</v>
      </c>
      <c r="T881" s="3" t="s">
        <v>76</v>
      </c>
      <c r="U881" s="3" t="s">
        <v>77</v>
      </c>
      <c r="V881" s="3" t="s">
        <v>76</v>
      </c>
      <c r="W881" s="3" t="s">
        <v>33</v>
      </c>
      <c r="X881" s="3" t="s">
        <v>78</v>
      </c>
      <c r="Y881" s="3" t="s">
        <v>35</v>
      </c>
      <c r="Z881" s="54">
        <v>45310</v>
      </c>
      <c r="AA881" s="54">
        <v>45930</v>
      </c>
      <c r="AB881" s="3" t="s">
        <v>36</v>
      </c>
      <c r="AC881" s="53">
        <v>5600000</v>
      </c>
      <c r="AD881" s="3" t="s">
        <v>77</v>
      </c>
      <c r="AE881" s="3" t="s">
        <v>37</v>
      </c>
    </row>
    <row r="882" spans="1:31" x14ac:dyDescent="0.3">
      <c r="A882" s="3" t="s">
        <v>1883</v>
      </c>
      <c r="B882" s="3" t="s">
        <v>1884</v>
      </c>
      <c r="C882" s="3" t="s">
        <v>1856</v>
      </c>
      <c r="D882" s="53">
        <v>3800000</v>
      </c>
      <c r="E882" s="53">
        <v>3800000</v>
      </c>
      <c r="F882" s="53">
        <v>0</v>
      </c>
      <c r="G882" s="53">
        <v>0</v>
      </c>
      <c r="H882" s="53">
        <v>0</v>
      </c>
      <c r="I882" s="53">
        <v>3798318.47</v>
      </c>
      <c r="J882" s="53">
        <v>99.955749210526321</v>
      </c>
      <c r="K882" s="53">
        <v>0</v>
      </c>
      <c r="L882" s="53">
        <v>0</v>
      </c>
      <c r="M882" s="53">
        <v>3798318.47</v>
      </c>
      <c r="N882" s="53">
        <v>0</v>
      </c>
      <c r="O882" s="53">
        <v>3798318.47</v>
      </c>
      <c r="P882" s="53">
        <v>0</v>
      </c>
      <c r="Q882" s="53">
        <v>0</v>
      </c>
      <c r="R882" s="53">
        <v>0</v>
      </c>
      <c r="S882" s="3" t="s">
        <v>1784</v>
      </c>
      <c r="T882" s="3" t="s">
        <v>76</v>
      </c>
      <c r="U882" s="3" t="s">
        <v>77</v>
      </c>
      <c r="V882" s="3" t="s">
        <v>76</v>
      </c>
      <c r="W882" s="3" t="s">
        <v>33</v>
      </c>
      <c r="X882" s="3" t="s">
        <v>78</v>
      </c>
      <c r="Y882" s="3" t="s">
        <v>35</v>
      </c>
      <c r="Z882" s="54">
        <v>45310</v>
      </c>
      <c r="AA882" s="54">
        <v>46022</v>
      </c>
      <c r="AB882" s="3" t="s">
        <v>36</v>
      </c>
      <c r="AC882" s="53">
        <v>3100000</v>
      </c>
      <c r="AD882" s="3" t="s">
        <v>77</v>
      </c>
      <c r="AE882" s="3" t="s">
        <v>37</v>
      </c>
    </row>
    <row r="883" spans="1:31" x14ac:dyDescent="0.3">
      <c r="A883" s="3" t="s">
        <v>1887</v>
      </c>
      <c r="B883" s="3" t="s">
        <v>1888</v>
      </c>
      <c r="C883" s="3" t="s">
        <v>1855</v>
      </c>
      <c r="D883" s="53">
        <v>2000000</v>
      </c>
      <c r="E883" s="53">
        <v>2000000</v>
      </c>
      <c r="F883" s="53">
        <v>0</v>
      </c>
      <c r="G883" s="53">
        <v>0</v>
      </c>
      <c r="H883" s="53">
        <v>0</v>
      </c>
      <c r="I883" s="53">
        <v>1996239.11</v>
      </c>
      <c r="J883" s="53">
        <v>99.81195550000001</v>
      </c>
      <c r="K883" s="53">
        <v>0</v>
      </c>
      <c r="L883" s="53">
        <v>0</v>
      </c>
      <c r="M883" s="53">
        <v>1996239.11</v>
      </c>
      <c r="N883" s="53">
        <v>0</v>
      </c>
      <c r="O883" s="53">
        <v>1996239.11</v>
      </c>
      <c r="P883" s="53">
        <v>0</v>
      </c>
      <c r="Q883" s="53">
        <v>0</v>
      </c>
      <c r="R883" s="53">
        <v>0</v>
      </c>
      <c r="S883" s="3" t="s">
        <v>1001</v>
      </c>
      <c r="T883" s="3" t="s">
        <v>57</v>
      </c>
      <c r="U883" s="3" t="s">
        <v>58</v>
      </c>
      <c r="V883" s="3" t="s">
        <v>57</v>
      </c>
      <c r="W883" s="3" t="s">
        <v>33</v>
      </c>
      <c r="X883" s="3" t="s">
        <v>59</v>
      </c>
      <c r="Y883" s="3" t="s">
        <v>86</v>
      </c>
      <c r="Z883" s="54">
        <v>45310</v>
      </c>
      <c r="AA883" s="54">
        <v>46022</v>
      </c>
      <c r="AB883" s="3" t="s">
        <v>36</v>
      </c>
      <c r="AC883" s="53">
        <v>2000000</v>
      </c>
      <c r="AD883" s="3" t="s">
        <v>58</v>
      </c>
      <c r="AE883" s="3" t="s">
        <v>37</v>
      </c>
    </row>
    <row r="884" spans="1:31" x14ac:dyDescent="0.3">
      <c r="A884" s="3" t="s">
        <v>1889</v>
      </c>
      <c r="B884" s="3" t="s">
        <v>1890</v>
      </c>
      <c r="C884" s="3" t="s">
        <v>1855</v>
      </c>
      <c r="D884" s="53">
        <v>2000000</v>
      </c>
      <c r="E884" s="53">
        <v>2000000</v>
      </c>
      <c r="F884" s="53">
        <v>0</v>
      </c>
      <c r="G884" s="53">
        <v>0</v>
      </c>
      <c r="H884" s="53">
        <v>0</v>
      </c>
      <c r="I884" s="53">
        <v>1994547.61</v>
      </c>
      <c r="J884" s="53">
        <v>99.72738050000001</v>
      </c>
      <c r="K884" s="53">
        <v>0</v>
      </c>
      <c r="L884" s="53">
        <v>0</v>
      </c>
      <c r="M884" s="53">
        <v>1994547.61</v>
      </c>
      <c r="N884" s="53">
        <v>0</v>
      </c>
      <c r="O884" s="53">
        <v>1994547.61</v>
      </c>
      <c r="P884" s="53">
        <v>0</v>
      </c>
      <c r="Q884" s="53">
        <v>-60391.63</v>
      </c>
      <c r="R884" s="53">
        <v>0</v>
      </c>
      <c r="S884" s="3" t="s">
        <v>1001</v>
      </c>
      <c r="T884" s="3" t="s">
        <v>57</v>
      </c>
      <c r="U884" s="3" t="s">
        <v>58</v>
      </c>
      <c r="V884" s="3" t="s">
        <v>57</v>
      </c>
      <c r="W884" s="3" t="s">
        <v>33</v>
      </c>
      <c r="X884" s="3" t="s">
        <v>59</v>
      </c>
      <c r="Y884" s="3" t="s">
        <v>86</v>
      </c>
      <c r="Z884" s="54">
        <v>45310</v>
      </c>
      <c r="AA884" s="54">
        <v>46022</v>
      </c>
      <c r="AB884" s="3" t="s">
        <v>36</v>
      </c>
      <c r="AC884" s="53">
        <v>2000000</v>
      </c>
      <c r="AD884" s="3" t="s">
        <v>58</v>
      </c>
      <c r="AE884" s="3" t="s">
        <v>37</v>
      </c>
    </row>
    <row r="885" spans="1:31" x14ac:dyDescent="0.3">
      <c r="A885" s="3" t="s">
        <v>1885</v>
      </c>
      <c r="B885" s="3" t="s">
        <v>1886</v>
      </c>
      <c r="C885" s="3" t="s">
        <v>1860</v>
      </c>
      <c r="D885" s="53">
        <v>12300000</v>
      </c>
      <c r="E885" s="53">
        <v>12300000</v>
      </c>
      <c r="F885" s="53">
        <v>0</v>
      </c>
      <c r="G885" s="53">
        <v>0</v>
      </c>
      <c r="H885" s="53">
        <v>0</v>
      </c>
      <c r="I885" s="53">
        <v>10511834.279999999</v>
      </c>
      <c r="J885" s="53">
        <v>85.462067317073164</v>
      </c>
      <c r="K885" s="53">
        <v>0</v>
      </c>
      <c r="L885" s="53">
        <v>0</v>
      </c>
      <c r="M885" s="53">
        <v>10511834.279999999</v>
      </c>
      <c r="N885" s="53">
        <v>0</v>
      </c>
      <c r="O885" s="53">
        <v>10511834.279999999</v>
      </c>
      <c r="P885" s="53">
        <v>0</v>
      </c>
      <c r="Q885" s="53">
        <v>0</v>
      </c>
      <c r="R885" s="53">
        <v>0</v>
      </c>
      <c r="S885" s="3" t="s">
        <v>111</v>
      </c>
      <c r="T885" s="3" t="s">
        <v>112</v>
      </c>
      <c r="U885" s="3" t="s">
        <v>113</v>
      </c>
      <c r="V885" s="3" t="s">
        <v>112</v>
      </c>
      <c r="W885" s="3" t="s">
        <v>33</v>
      </c>
      <c r="X885" s="3" t="s">
        <v>114</v>
      </c>
      <c r="Y885" s="3" t="s">
        <v>35</v>
      </c>
      <c r="Z885" s="54">
        <v>45316</v>
      </c>
      <c r="AA885" s="54">
        <v>46022</v>
      </c>
      <c r="AB885" s="3" t="s">
        <v>36</v>
      </c>
      <c r="AC885" s="53">
        <v>12300000</v>
      </c>
      <c r="AD885" s="3" t="s">
        <v>113</v>
      </c>
      <c r="AE885" s="3" t="s">
        <v>37</v>
      </c>
    </row>
    <row r="886" spans="1:31" x14ac:dyDescent="0.3">
      <c r="A886" s="3" t="s">
        <v>1985</v>
      </c>
      <c r="B886" s="3" t="s">
        <v>1986</v>
      </c>
      <c r="C886" s="3" t="s">
        <v>1858</v>
      </c>
      <c r="D886" s="53">
        <v>7800000</v>
      </c>
      <c r="E886" s="53">
        <v>7800000</v>
      </c>
      <c r="F886" s="53">
        <v>0</v>
      </c>
      <c r="G886" s="53">
        <v>0</v>
      </c>
      <c r="H886" s="53">
        <v>0</v>
      </c>
      <c r="I886" s="53">
        <v>7369050.1600000001</v>
      </c>
      <c r="J886" s="53">
        <v>94.475002051282047</v>
      </c>
      <c r="K886" s="53">
        <v>0</v>
      </c>
      <c r="L886" s="53">
        <v>0</v>
      </c>
      <c r="M886" s="53">
        <v>7369050.1600000001</v>
      </c>
      <c r="N886" s="53">
        <v>0</v>
      </c>
      <c r="O886" s="53">
        <v>7369050.1600000001</v>
      </c>
      <c r="P886" s="53">
        <v>0</v>
      </c>
      <c r="Q886" s="53">
        <v>0</v>
      </c>
      <c r="R886" s="53">
        <v>0</v>
      </c>
      <c r="S886" s="3" t="s">
        <v>1231</v>
      </c>
      <c r="T886" s="3" t="s">
        <v>51</v>
      </c>
      <c r="U886" s="3" t="s">
        <v>52</v>
      </c>
      <c r="V886" s="3" t="s">
        <v>51</v>
      </c>
      <c r="W886" s="3" t="s">
        <v>33</v>
      </c>
      <c r="X886" s="3" t="s">
        <v>53</v>
      </c>
      <c r="Y886" s="3" t="s">
        <v>35</v>
      </c>
      <c r="Z886" s="54">
        <v>45317</v>
      </c>
      <c r="AA886" s="54">
        <v>46112</v>
      </c>
      <c r="AB886" s="3" t="s">
        <v>36</v>
      </c>
      <c r="AC886" s="53">
        <v>7800000</v>
      </c>
      <c r="AD886" s="3" t="s">
        <v>52</v>
      </c>
      <c r="AE886" s="3" t="s">
        <v>37</v>
      </c>
    </row>
    <row r="887" spans="1:31" x14ac:dyDescent="0.3">
      <c r="A887" s="3" t="s">
        <v>1881</v>
      </c>
      <c r="B887" s="3" t="s">
        <v>1882</v>
      </c>
      <c r="C887" s="3" t="s">
        <v>1854</v>
      </c>
      <c r="D887" s="53">
        <v>12700000</v>
      </c>
      <c r="E887" s="53">
        <v>12700000</v>
      </c>
      <c r="F887" s="53">
        <v>0</v>
      </c>
      <c r="G887" s="53">
        <v>0</v>
      </c>
      <c r="H887" s="53">
        <v>0</v>
      </c>
      <c r="I887" s="53">
        <v>12654416.550000001</v>
      </c>
      <c r="J887" s="53">
        <v>99.641075196850394</v>
      </c>
      <c r="K887" s="53">
        <v>0</v>
      </c>
      <c r="L887" s="53">
        <v>0</v>
      </c>
      <c r="M887" s="53">
        <v>12654416.550000001</v>
      </c>
      <c r="N887" s="53">
        <v>0</v>
      </c>
      <c r="O887" s="53">
        <v>12654416.550000001</v>
      </c>
      <c r="P887" s="53">
        <v>0</v>
      </c>
      <c r="Q887" s="53">
        <v>0</v>
      </c>
      <c r="R887" s="53">
        <v>0</v>
      </c>
      <c r="S887" s="3" t="s">
        <v>72</v>
      </c>
      <c r="T887" s="3" t="s">
        <v>41</v>
      </c>
      <c r="U887" s="3" t="s">
        <v>42</v>
      </c>
      <c r="V887" s="3" t="s">
        <v>41</v>
      </c>
      <c r="W887" s="3" t="s">
        <v>33</v>
      </c>
      <c r="X887" s="3" t="s">
        <v>43</v>
      </c>
      <c r="Y887" s="3" t="s">
        <v>35</v>
      </c>
      <c r="Z887" s="54">
        <v>45316</v>
      </c>
      <c r="AA887" s="54">
        <v>45688</v>
      </c>
      <c r="AB887" s="3" t="s">
        <v>36</v>
      </c>
      <c r="AC887" s="53">
        <v>12700000</v>
      </c>
      <c r="AD887" s="3" t="s">
        <v>42</v>
      </c>
      <c r="AE887" s="3" t="s">
        <v>37</v>
      </c>
    </row>
    <row r="888" spans="1:31" x14ac:dyDescent="0.3">
      <c r="A888" s="3" t="s">
        <v>1893</v>
      </c>
      <c r="B888" s="3" t="s">
        <v>1894</v>
      </c>
      <c r="C888" s="3" t="s">
        <v>1853</v>
      </c>
      <c r="D888" s="53">
        <v>1199000</v>
      </c>
      <c r="E888" s="53">
        <v>1199000</v>
      </c>
      <c r="F888" s="53">
        <v>0</v>
      </c>
      <c r="G888" s="53">
        <v>0</v>
      </c>
      <c r="H888" s="53">
        <v>0</v>
      </c>
      <c r="I888" s="53">
        <v>1197196.24</v>
      </c>
      <c r="J888" s="53">
        <v>99.849561301084236</v>
      </c>
      <c r="K888" s="53">
        <v>0</v>
      </c>
      <c r="L888" s="53">
        <v>0</v>
      </c>
      <c r="M888" s="53">
        <v>1197196.24</v>
      </c>
      <c r="N888" s="53">
        <v>0</v>
      </c>
      <c r="O888" s="53">
        <v>1197196.24</v>
      </c>
      <c r="P888" s="53">
        <v>0</v>
      </c>
      <c r="Q888" s="53">
        <v>0</v>
      </c>
      <c r="R888" s="53">
        <v>0</v>
      </c>
      <c r="S888" s="3" t="s">
        <v>391</v>
      </c>
      <c r="T888" s="3" t="s">
        <v>31</v>
      </c>
      <c r="U888" s="3" t="s">
        <v>32</v>
      </c>
      <c r="V888" s="3" t="s">
        <v>31</v>
      </c>
      <c r="W888" s="3" t="s">
        <v>33</v>
      </c>
      <c r="X888" s="3" t="s">
        <v>34</v>
      </c>
      <c r="Y888" s="3" t="s">
        <v>44</v>
      </c>
      <c r="Z888" s="54">
        <v>45017</v>
      </c>
      <c r="AA888" s="54">
        <v>45747</v>
      </c>
      <c r="AB888" s="3" t="s">
        <v>36</v>
      </c>
      <c r="AC888" s="53">
        <v>1199000</v>
      </c>
      <c r="AD888" s="3" t="s">
        <v>32</v>
      </c>
      <c r="AE888" s="3" t="s">
        <v>37</v>
      </c>
    </row>
    <row r="889" spans="1:31" x14ac:dyDescent="0.3">
      <c r="A889" s="3" t="s">
        <v>1891</v>
      </c>
      <c r="B889" s="3" t="s">
        <v>1892</v>
      </c>
      <c r="C889" s="3" t="s">
        <v>1853</v>
      </c>
      <c r="D889" s="53">
        <v>12700000</v>
      </c>
      <c r="E889" s="53">
        <v>12700000</v>
      </c>
      <c r="F889" s="53">
        <v>0</v>
      </c>
      <c r="G889" s="53">
        <v>0</v>
      </c>
      <c r="H889" s="53">
        <v>0</v>
      </c>
      <c r="I889" s="53">
        <v>12676246.73</v>
      </c>
      <c r="J889" s="53">
        <v>99.812966377952762</v>
      </c>
      <c r="K889" s="53">
        <v>0</v>
      </c>
      <c r="L889" s="53">
        <v>0</v>
      </c>
      <c r="M889" s="53">
        <v>12676246.720000001</v>
      </c>
      <c r="N889" s="53">
        <v>0.01</v>
      </c>
      <c r="O889" s="53">
        <v>12676246.73</v>
      </c>
      <c r="P889" s="53">
        <v>0</v>
      </c>
      <c r="Q889" s="53">
        <v>0</v>
      </c>
      <c r="R889" s="53">
        <v>0</v>
      </c>
      <c r="S889" s="3" t="s">
        <v>391</v>
      </c>
      <c r="T889" s="3" t="s">
        <v>31</v>
      </c>
      <c r="U889" s="3" t="s">
        <v>32</v>
      </c>
      <c r="V889" s="3" t="s">
        <v>31</v>
      </c>
      <c r="W889" s="3" t="s">
        <v>33</v>
      </c>
      <c r="X889" s="3" t="s">
        <v>34</v>
      </c>
      <c r="Y889" s="3" t="s">
        <v>35</v>
      </c>
      <c r="Z889" s="54">
        <v>45017</v>
      </c>
      <c r="AA889" s="54">
        <v>45747</v>
      </c>
      <c r="AB889" s="3" t="s">
        <v>36</v>
      </c>
      <c r="AC889" s="53">
        <v>12700000</v>
      </c>
      <c r="AD889" s="3" t="s">
        <v>32</v>
      </c>
      <c r="AE889" s="3" t="s">
        <v>45</v>
      </c>
    </row>
    <row r="890" spans="1:31" x14ac:dyDescent="0.3">
      <c r="A890" s="3" t="s">
        <v>1897</v>
      </c>
      <c r="B890" s="3" t="s">
        <v>1898</v>
      </c>
      <c r="C890" s="3" t="s">
        <v>1855</v>
      </c>
      <c r="D890" s="53">
        <v>1411000</v>
      </c>
      <c r="E890" s="53">
        <v>1411000</v>
      </c>
      <c r="F890" s="53">
        <v>0</v>
      </c>
      <c r="G890" s="53">
        <v>0</v>
      </c>
      <c r="H890" s="53">
        <v>0</v>
      </c>
      <c r="I890" s="53">
        <v>983781.26</v>
      </c>
      <c r="J890" s="53">
        <v>69.722272147413179</v>
      </c>
      <c r="K890" s="53">
        <v>0</v>
      </c>
      <c r="L890" s="53">
        <v>0</v>
      </c>
      <c r="M890" s="53">
        <v>983781.26</v>
      </c>
      <c r="N890" s="53">
        <v>0</v>
      </c>
      <c r="O890" s="53">
        <v>983781.26</v>
      </c>
      <c r="P890" s="53">
        <v>0</v>
      </c>
      <c r="Q890" s="53">
        <v>-713.11</v>
      </c>
      <c r="R890" s="53">
        <v>0</v>
      </c>
      <c r="S890" s="3" t="s">
        <v>1001</v>
      </c>
      <c r="T890" s="3" t="s">
        <v>57</v>
      </c>
      <c r="U890" s="3" t="s">
        <v>58</v>
      </c>
      <c r="V890" s="3" t="s">
        <v>57</v>
      </c>
      <c r="W890" s="3" t="s">
        <v>33</v>
      </c>
      <c r="X890" s="3" t="s">
        <v>59</v>
      </c>
      <c r="Y890" s="3" t="s">
        <v>35</v>
      </c>
      <c r="Z890" s="54">
        <v>45320</v>
      </c>
      <c r="AA890" s="54">
        <v>46022</v>
      </c>
      <c r="AB890" s="3" t="s">
        <v>36</v>
      </c>
      <c r="AC890" s="53">
        <v>1411000</v>
      </c>
      <c r="AD890" s="3" t="s">
        <v>58</v>
      </c>
      <c r="AE890" s="3" t="s">
        <v>37</v>
      </c>
    </row>
    <row r="891" spans="1:31" x14ac:dyDescent="0.3">
      <c r="A891" s="3" t="s">
        <v>1915</v>
      </c>
      <c r="B891" s="3" t="s">
        <v>1916</v>
      </c>
      <c r="C891" s="3" t="s">
        <v>1843</v>
      </c>
      <c r="D891" s="53">
        <v>2500000</v>
      </c>
      <c r="E891" s="53">
        <v>2500000</v>
      </c>
      <c r="F891" s="53">
        <v>0</v>
      </c>
      <c r="G891" s="53">
        <v>0</v>
      </c>
      <c r="H891" s="53">
        <v>0</v>
      </c>
      <c r="I891" s="53">
        <v>1951181.48</v>
      </c>
      <c r="J891" s="53">
        <v>78.047259199999999</v>
      </c>
      <c r="K891" s="53">
        <v>0</v>
      </c>
      <c r="L891" s="53">
        <v>0</v>
      </c>
      <c r="M891" s="53">
        <v>1951181.48</v>
      </c>
      <c r="N891" s="53">
        <v>0</v>
      </c>
      <c r="O891" s="53">
        <v>1951181.48</v>
      </c>
      <c r="P891" s="53">
        <v>0</v>
      </c>
      <c r="Q891" s="53">
        <v>0</v>
      </c>
      <c r="R891" s="53">
        <v>0</v>
      </c>
      <c r="S891" s="3" t="s">
        <v>1917</v>
      </c>
      <c r="T891" s="3" t="s">
        <v>882</v>
      </c>
      <c r="U891" s="3" t="s">
        <v>883</v>
      </c>
      <c r="V891" s="3" t="s">
        <v>882</v>
      </c>
      <c r="W891" s="3" t="s">
        <v>33</v>
      </c>
      <c r="X891" s="3" t="s">
        <v>884</v>
      </c>
      <c r="Y891" s="3" t="s">
        <v>44</v>
      </c>
      <c r="Z891" s="54">
        <v>45017</v>
      </c>
      <c r="AA891" s="54">
        <v>45747</v>
      </c>
      <c r="AB891" s="3" t="s">
        <v>36</v>
      </c>
      <c r="AC891" s="53">
        <v>2500000</v>
      </c>
      <c r="AD891" s="3" t="s">
        <v>883</v>
      </c>
      <c r="AE891" s="3" t="s">
        <v>2231</v>
      </c>
    </row>
    <row r="892" spans="1:31" x14ac:dyDescent="0.3">
      <c r="A892" s="3" t="s">
        <v>1899</v>
      </c>
      <c r="B892" s="3" t="s">
        <v>1900</v>
      </c>
      <c r="C892" s="3" t="s">
        <v>1860</v>
      </c>
      <c r="D892" s="53">
        <v>2500000</v>
      </c>
      <c r="E892" s="53">
        <v>2500000</v>
      </c>
      <c r="F892" s="53">
        <v>0</v>
      </c>
      <c r="G892" s="53">
        <v>0</v>
      </c>
      <c r="H892" s="53">
        <v>0</v>
      </c>
      <c r="I892" s="53">
        <v>1882912.73</v>
      </c>
      <c r="J892" s="53">
        <v>75.316509199999999</v>
      </c>
      <c r="K892" s="53">
        <v>0</v>
      </c>
      <c r="L892" s="53">
        <v>0</v>
      </c>
      <c r="M892" s="53">
        <v>1882912.73</v>
      </c>
      <c r="N892" s="53">
        <v>0</v>
      </c>
      <c r="O892" s="53">
        <v>1882912.73</v>
      </c>
      <c r="P892" s="53">
        <v>0</v>
      </c>
      <c r="Q892" s="53">
        <v>0</v>
      </c>
      <c r="R892" s="53">
        <v>0</v>
      </c>
      <c r="S892" s="3" t="s">
        <v>111</v>
      </c>
      <c r="T892" s="3" t="s">
        <v>112</v>
      </c>
      <c r="U892" s="3" t="s">
        <v>113</v>
      </c>
      <c r="V892" s="3" t="s">
        <v>112</v>
      </c>
      <c r="W892" s="3" t="s">
        <v>33</v>
      </c>
      <c r="X892" s="3" t="s">
        <v>114</v>
      </c>
      <c r="Y892" s="3" t="s">
        <v>35</v>
      </c>
      <c r="Z892" s="54">
        <v>45321</v>
      </c>
      <c r="AA892" s="54">
        <v>45747</v>
      </c>
      <c r="AB892" s="3" t="s">
        <v>36</v>
      </c>
      <c r="AC892" s="53">
        <v>2500000</v>
      </c>
      <c r="AD892" s="3" t="s">
        <v>113</v>
      </c>
      <c r="AE892" s="3" t="s">
        <v>37</v>
      </c>
    </row>
    <row r="893" spans="1:31" x14ac:dyDescent="0.3">
      <c r="A893" s="3" t="s">
        <v>1901</v>
      </c>
      <c r="B893" s="3" t="s">
        <v>1902</v>
      </c>
      <c r="C893" s="3" t="s">
        <v>1860</v>
      </c>
      <c r="D893" s="53">
        <v>2500000</v>
      </c>
      <c r="E893" s="53">
        <v>2500000</v>
      </c>
      <c r="F893" s="53">
        <v>0</v>
      </c>
      <c r="G893" s="53">
        <v>0</v>
      </c>
      <c r="H893" s="53">
        <v>0</v>
      </c>
      <c r="I893" s="53">
        <v>1575702.44</v>
      </c>
      <c r="J893" s="53">
        <v>63.028097599999995</v>
      </c>
      <c r="K893" s="53">
        <v>0</v>
      </c>
      <c r="L893" s="53">
        <v>0</v>
      </c>
      <c r="M893" s="53">
        <v>1575702.44</v>
      </c>
      <c r="N893" s="53">
        <v>0</v>
      </c>
      <c r="O893" s="53">
        <v>1575702.44</v>
      </c>
      <c r="P893" s="53">
        <v>0</v>
      </c>
      <c r="Q893" s="53">
        <v>0</v>
      </c>
      <c r="R893" s="53">
        <v>0</v>
      </c>
      <c r="S893" s="3" t="s">
        <v>111</v>
      </c>
      <c r="T893" s="3" t="s">
        <v>112</v>
      </c>
      <c r="U893" s="3" t="s">
        <v>113</v>
      </c>
      <c r="V893" s="3" t="s">
        <v>112</v>
      </c>
      <c r="W893" s="3" t="s">
        <v>33</v>
      </c>
      <c r="X893" s="3" t="s">
        <v>114</v>
      </c>
      <c r="Y893" s="3" t="s">
        <v>35</v>
      </c>
      <c r="Z893" s="54">
        <v>45321</v>
      </c>
      <c r="AA893" s="54">
        <v>45747</v>
      </c>
      <c r="AB893" s="3" t="s">
        <v>36</v>
      </c>
      <c r="AC893" s="53">
        <v>2500000</v>
      </c>
      <c r="AD893" s="3" t="s">
        <v>113</v>
      </c>
      <c r="AE893" s="3" t="s">
        <v>37</v>
      </c>
    </row>
    <row r="894" spans="1:31" x14ac:dyDescent="0.3">
      <c r="A894" s="3" t="s">
        <v>1903</v>
      </c>
      <c r="B894" s="3" t="s">
        <v>1904</v>
      </c>
      <c r="C894" s="3" t="s">
        <v>1854</v>
      </c>
      <c r="D894" s="53">
        <v>3000000</v>
      </c>
      <c r="E894" s="53">
        <v>3000000</v>
      </c>
      <c r="F894" s="53">
        <v>0</v>
      </c>
      <c r="G894" s="53">
        <v>0</v>
      </c>
      <c r="H894" s="53">
        <v>0</v>
      </c>
      <c r="I894" s="53">
        <v>2871651.26</v>
      </c>
      <c r="J894" s="53">
        <v>95.721708666666657</v>
      </c>
      <c r="K894" s="53">
        <v>0</v>
      </c>
      <c r="L894" s="53">
        <v>0</v>
      </c>
      <c r="M894" s="53">
        <v>2871651.26</v>
      </c>
      <c r="N894" s="53">
        <v>0</v>
      </c>
      <c r="O894" s="53">
        <v>2871651.26</v>
      </c>
      <c r="P894" s="53">
        <v>0</v>
      </c>
      <c r="Q894" s="53">
        <v>0</v>
      </c>
      <c r="R894" s="53">
        <v>0</v>
      </c>
      <c r="S894" s="3" t="s">
        <v>72</v>
      </c>
      <c r="T894" s="3" t="s">
        <v>41</v>
      </c>
      <c r="U894" s="3" t="s">
        <v>42</v>
      </c>
      <c r="V894" s="3" t="s">
        <v>41</v>
      </c>
      <c r="W894" s="3" t="s">
        <v>33</v>
      </c>
      <c r="X894" s="3" t="s">
        <v>43</v>
      </c>
      <c r="Y894" s="3" t="s">
        <v>35</v>
      </c>
      <c r="Z894" s="54">
        <v>45322</v>
      </c>
      <c r="AA894" s="54">
        <v>45688</v>
      </c>
      <c r="AB894" s="3" t="s">
        <v>36</v>
      </c>
      <c r="AC894" s="53">
        <v>3000000</v>
      </c>
      <c r="AD894" s="3" t="s">
        <v>42</v>
      </c>
      <c r="AE894" s="3" t="s">
        <v>37</v>
      </c>
    </row>
    <row r="895" spans="1:31" x14ac:dyDescent="0.3">
      <c r="A895" s="3" t="s">
        <v>1905</v>
      </c>
      <c r="B895" s="3" t="s">
        <v>1906</v>
      </c>
      <c r="C895" s="3" t="s">
        <v>1853</v>
      </c>
      <c r="D895" s="53">
        <v>840000</v>
      </c>
      <c r="E895" s="53">
        <v>840000</v>
      </c>
      <c r="F895" s="53">
        <v>0</v>
      </c>
      <c r="G895" s="53">
        <v>0</v>
      </c>
      <c r="H895" s="53">
        <v>0</v>
      </c>
      <c r="I895" s="53">
        <v>837146.64</v>
      </c>
      <c r="J895" s="53">
        <v>99.660314285714293</v>
      </c>
      <c r="K895" s="53">
        <v>0</v>
      </c>
      <c r="L895" s="53">
        <v>0</v>
      </c>
      <c r="M895" s="53">
        <v>837146.64</v>
      </c>
      <c r="N895" s="53">
        <v>0</v>
      </c>
      <c r="O895" s="53">
        <v>837146.64</v>
      </c>
      <c r="P895" s="53">
        <v>0</v>
      </c>
      <c r="Q895" s="53">
        <v>0</v>
      </c>
      <c r="R895" s="53">
        <v>0</v>
      </c>
      <c r="S895" s="3" t="s">
        <v>391</v>
      </c>
      <c r="T895" s="3" t="s">
        <v>31</v>
      </c>
      <c r="U895" s="3" t="s">
        <v>32</v>
      </c>
      <c r="V895" s="3" t="s">
        <v>31</v>
      </c>
      <c r="W895" s="3" t="s">
        <v>33</v>
      </c>
      <c r="X895" s="3" t="s">
        <v>34</v>
      </c>
      <c r="Y895" s="3" t="s">
        <v>35</v>
      </c>
      <c r="Z895" s="54">
        <v>45017</v>
      </c>
      <c r="AA895" s="54">
        <v>45747</v>
      </c>
      <c r="AB895" s="3" t="s">
        <v>36</v>
      </c>
      <c r="AC895" s="53">
        <v>840000</v>
      </c>
      <c r="AD895" s="3" t="s">
        <v>32</v>
      </c>
      <c r="AE895" s="3" t="s">
        <v>37</v>
      </c>
    </row>
    <row r="896" spans="1:31" x14ac:dyDescent="0.3">
      <c r="A896" s="3" t="s">
        <v>1909</v>
      </c>
      <c r="B896" s="3" t="s">
        <v>1910</v>
      </c>
      <c r="C896" s="3" t="s">
        <v>1855</v>
      </c>
      <c r="D896" s="53">
        <v>1000000</v>
      </c>
      <c r="E896" s="53">
        <v>1000000</v>
      </c>
      <c r="F896" s="53">
        <v>0</v>
      </c>
      <c r="G896" s="53">
        <v>0</v>
      </c>
      <c r="H896" s="53">
        <v>0</v>
      </c>
      <c r="I896" s="53">
        <v>999317.56</v>
      </c>
      <c r="J896" s="53">
        <v>99.931756000000007</v>
      </c>
      <c r="K896" s="53">
        <v>0</v>
      </c>
      <c r="L896" s="53">
        <v>0</v>
      </c>
      <c r="M896" s="53">
        <v>999317.56</v>
      </c>
      <c r="N896" s="53">
        <v>0</v>
      </c>
      <c r="O896" s="53">
        <v>999317.56</v>
      </c>
      <c r="P896" s="53">
        <v>0</v>
      </c>
      <c r="Q896" s="53">
        <v>0</v>
      </c>
      <c r="R896" s="53">
        <v>0</v>
      </c>
      <c r="S896" s="3" t="s">
        <v>286</v>
      </c>
      <c r="T896" s="3" t="s">
        <v>57</v>
      </c>
      <c r="U896" s="3" t="s">
        <v>58</v>
      </c>
      <c r="V896" s="3" t="s">
        <v>57</v>
      </c>
      <c r="W896" s="3" t="s">
        <v>33</v>
      </c>
      <c r="X896" s="3" t="s">
        <v>59</v>
      </c>
      <c r="Y896" s="3" t="s">
        <v>44</v>
      </c>
      <c r="Z896" s="54">
        <v>45322</v>
      </c>
      <c r="AA896" s="54">
        <v>46022</v>
      </c>
      <c r="AB896" s="3" t="s">
        <v>36</v>
      </c>
      <c r="AC896" s="53">
        <v>1000000</v>
      </c>
      <c r="AD896" s="3" t="s">
        <v>58</v>
      </c>
      <c r="AE896" s="3" t="s">
        <v>37</v>
      </c>
    </row>
    <row r="897" spans="1:31" x14ac:dyDescent="0.3">
      <c r="A897" s="3" t="s">
        <v>1924</v>
      </c>
      <c r="B897" s="3" t="s">
        <v>1925</v>
      </c>
      <c r="C897" s="3" t="s">
        <v>1859</v>
      </c>
      <c r="D897" s="53">
        <v>5000000</v>
      </c>
      <c r="E897" s="53">
        <v>5000000</v>
      </c>
      <c r="F897" s="53">
        <v>0</v>
      </c>
      <c r="G897" s="53">
        <v>0</v>
      </c>
      <c r="H897" s="53">
        <v>0</v>
      </c>
      <c r="I897" s="53">
        <v>4924617.2</v>
      </c>
      <c r="J897" s="53">
        <v>98.492344000000003</v>
      </c>
      <c r="K897" s="53">
        <v>0</v>
      </c>
      <c r="L897" s="53">
        <v>0</v>
      </c>
      <c r="M897" s="53">
        <v>4924617.2</v>
      </c>
      <c r="N897" s="53">
        <v>0</v>
      </c>
      <c r="O897" s="53">
        <v>4924617.2</v>
      </c>
      <c r="P897" s="53">
        <v>0</v>
      </c>
      <c r="Q897" s="53">
        <v>0</v>
      </c>
      <c r="R897" s="53">
        <v>0</v>
      </c>
      <c r="S897" s="3" t="s">
        <v>1355</v>
      </c>
      <c r="T897" s="3" t="s">
        <v>162</v>
      </c>
      <c r="U897" s="3" t="s">
        <v>163</v>
      </c>
      <c r="V897" s="3" t="s">
        <v>162</v>
      </c>
      <c r="W897" s="3" t="s">
        <v>33</v>
      </c>
      <c r="X897" s="3" t="s">
        <v>164</v>
      </c>
      <c r="Y897" s="3" t="s">
        <v>35</v>
      </c>
      <c r="Z897" s="54">
        <v>45017</v>
      </c>
      <c r="AA897" s="54">
        <v>45747</v>
      </c>
      <c r="AB897" s="3" t="s">
        <v>36</v>
      </c>
      <c r="AC897" s="53">
        <v>5000000</v>
      </c>
      <c r="AD897" s="3" t="s">
        <v>163</v>
      </c>
      <c r="AE897" s="3" t="s">
        <v>37</v>
      </c>
    </row>
    <row r="898" spans="1:31" x14ac:dyDescent="0.3">
      <c r="A898" s="3" t="s">
        <v>1913</v>
      </c>
      <c r="B898" s="3" t="s">
        <v>1914</v>
      </c>
      <c r="C898" s="3" t="s">
        <v>1855</v>
      </c>
      <c r="D898" s="53">
        <v>9218000</v>
      </c>
      <c r="E898" s="53">
        <v>9218000</v>
      </c>
      <c r="F898" s="53">
        <v>19935.43</v>
      </c>
      <c r="G898" s="53">
        <v>0</v>
      </c>
      <c r="H898" s="53">
        <v>0</v>
      </c>
      <c r="I898" s="53">
        <v>8989238.0199999996</v>
      </c>
      <c r="J898" s="53">
        <v>97.518312215231063</v>
      </c>
      <c r="K898" s="53">
        <v>0</v>
      </c>
      <c r="L898" s="53">
        <v>0</v>
      </c>
      <c r="M898" s="53">
        <v>8989238.0199999996</v>
      </c>
      <c r="N898" s="53">
        <v>0</v>
      </c>
      <c r="O898" s="53">
        <v>9009173.4499999993</v>
      </c>
      <c r="P898" s="53">
        <v>0</v>
      </c>
      <c r="Q898" s="53">
        <v>0</v>
      </c>
      <c r="R898" s="53">
        <v>0</v>
      </c>
      <c r="S898" s="3" t="s">
        <v>1001</v>
      </c>
      <c r="T898" s="3" t="s">
        <v>57</v>
      </c>
      <c r="U898" s="3" t="s">
        <v>58</v>
      </c>
      <c r="V898" s="3" t="s">
        <v>57</v>
      </c>
      <c r="W898" s="3" t="s">
        <v>33</v>
      </c>
      <c r="X898" s="3" t="s">
        <v>59</v>
      </c>
      <c r="Y898" s="3" t="s">
        <v>35</v>
      </c>
      <c r="Z898" s="54">
        <v>45322</v>
      </c>
      <c r="AA898" s="54">
        <v>46112</v>
      </c>
      <c r="AB898" s="3" t="s">
        <v>36</v>
      </c>
      <c r="AC898" s="53">
        <v>9218000</v>
      </c>
      <c r="AD898" s="3" t="s">
        <v>58</v>
      </c>
      <c r="AE898" s="3" t="s">
        <v>45</v>
      </c>
    </row>
    <row r="899" spans="1:31" x14ac:dyDescent="0.3">
      <c r="A899" s="3" t="s">
        <v>1907</v>
      </c>
      <c r="B899" s="3" t="s">
        <v>1908</v>
      </c>
      <c r="C899" s="3" t="s">
        <v>1855</v>
      </c>
      <c r="D899" s="53">
        <v>1200000</v>
      </c>
      <c r="E899" s="53">
        <v>1200000</v>
      </c>
      <c r="F899" s="53">
        <v>0</v>
      </c>
      <c r="G899" s="53">
        <v>0</v>
      </c>
      <c r="H899" s="53">
        <v>0</v>
      </c>
      <c r="I899" s="53">
        <v>1194454.76</v>
      </c>
      <c r="J899" s="53">
        <v>99.537896666666668</v>
      </c>
      <c r="K899" s="53">
        <v>0</v>
      </c>
      <c r="L899" s="53">
        <v>0</v>
      </c>
      <c r="M899" s="53">
        <v>1194454.76</v>
      </c>
      <c r="N899" s="53">
        <v>0</v>
      </c>
      <c r="O899" s="53">
        <v>1194454.76</v>
      </c>
      <c r="P899" s="53">
        <v>0</v>
      </c>
      <c r="Q899" s="53">
        <v>0</v>
      </c>
      <c r="R899" s="53">
        <v>0</v>
      </c>
      <c r="S899" s="3" t="s">
        <v>1001</v>
      </c>
      <c r="T899" s="3" t="s">
        <v>57</v>
      </c>
      <c r="U899" s="3" t="s">
        <v>58</v>
      </c>
      <c r="V899" s="3" t="s">
        <v>57</v>
      </c>
      <c r="W899" s="3" t="s">
        <v>33</v>
      </c>
      <c r="X899" s="3" t="s">
        <v>59</v>
      </c>
      <c r="Y899" s="3" t="s">
        <v>86</v>
      </c>
      <c r="Z899" s="54">
        <v>45323</v>
      </c>
      <c r="AA899" s="54">
        <v>46022</v>
      </c>
      <c r="AB899" s="3" t="s">
        <v>36</v>
      </c>
      <c r="AC899" s="53">
        <v>1200000</v>
      </c>
      <c r="AD899" s="3" t="s">
        <v>58</v>
      </c>
      <c r="AE899" s="3" t="s">
        <v>37</v>
      </c>
    </row>
    <row r="900" spans="1:31" x14ac:dyDescent="0.3">
      <c r="A900" s="3" t="s">
        <v>1911</v>
      </c>
      <c r="B900" s="3" t="s">
        <v>1912</v>
      </c>
      <c r="C900" s="3" t="s">
        <v>1855</v>
      </c>
      <c r="D900" s="53">
        <v>622000</v>
      </c>
      <c r="E900" s="53">
        <v>622000</v>
      </c>
      <c r="F900" s="53">
        <v>0</v>
      </c>
      <c r="G900" s="53">
        <v>0</v>
      </c>
      <c r="H900" s="53">
        <v>0</v>
      </c>
      <c r="I900" s="53">
        <v>618533.36</v>
      </c>
      <c r="J900" s="53">
        <v>99.442662379421222</v>
      </c>
      <c r="K900" s="53">
        <v>0</v>
      </c>
      <c r="L900" s="53">
        <v>0</v>
      </c>
      <c r="M900" s="53">
        <v>618533.36</v>
      </c>
      <c r="N900" s="53">
        <v>0</v>
      </c>
      <c r="O900" s="53">
        <v>618533.36</v>
      </c>
      <c r="P900" s="53">
        <v>0</v>
      </c>
      <c r="Q900" s="53">
        <v>0</v>
      </c>
      <c r="R900" s="53">
        <v>0</v>
      </c>
      <c r="S900" s="3" t="s">
        <v>1001</v>
      </c>
      <c r="T900" s="3" t="s">
        <v>57</v>
      </c>
      <c r="U900" s="3" t="s">
        <v>58</v>
      </c>
      <c r="V900" s="3" t="s">
        <v>57</v>
      </c>
      <c r="W900" s="3" t="s">
        <v>33</v>
      </c>
      <c r="X900" s="3" t="s">
        <v>59</v>
      </c>
      <c r="Y900" s="3" t="s">
        <v>265</v>
      </c>
      <c r="Z900" s="54">
        <v>45328</v>
      </c>
      <c r="AA900" s="54">
        <v>46022</v>
      </c>
      <c r="AB900" s="3" t="s">
        <v>36</v>
      </c>
      <c r="AC900" s="53">
        <v>622000</v>
      </c>
      <c r="AD900" s="3" t="s">
        <v>58</v>
      </c>
      <c r="AE900" s="3" t="s">
        <v>37</v>
      </c>
    </row>
    <row r="901" spans="1:31" x14ac:dyDescent="0.3">
      <c r="A901" s="3" t="s">
        <v>1932</v>
      </c>
      <c r="B901" s="3" t="s">
        <v>1933</v>
      </c>
      <c r="C901" s="3" t="s">
        <v>1857</v>
      </c>
      <c r="D901" s="53">
        <v>450000</v>
      </c>
      <c r="E901" s="53">
        <v>450000</v>
      </c>
      <c r="F901" s="53">
        <v>0</v>
      </c>
      <c r="G901" s="53">
        <v>0</v>
      </c>
      <c r="H901" s="53">
        <v>0</v>
      </c>
      <c r="I901" s="53">
        <v>354872.36</v>
      </c>
      <c r="J901" s="53">
        <v>78.860524444444437</v>
      </c>
      <c r="K901" s="53">
        <v>0</v>
      </c>
      <c r="L901" s="53">
        <v>0</v>
      </c>
      <c r="M901" s="53">
        <v>354872.36</v>
      </c>
      <c r="N901" s="53">
        <v>0</v>
      </c>
      <c r="O901" s="53">
        <v>354872.36</v>
      </c>
      <c r="P901" s="53">
        <v>0</v>
      </c>
      <c r="Q901" s="53">
        <v>0</v>
      </c>
      <c r="R901" s="53">
        <v>0</v>
      </c>
      <c r="S901" s="3" t="s">
        <v>1001</v>
      </c>
      <c r="T901" s="3" t="s">
        <v>100</v>
      </c>
      <c r="U901" s="3" t="s">
        <v>101</v>
      </c>
      <c r="V901" s="3" t="s">
        <v>100</v>
      </c>
      <c r="W901" s="3" t="s">
        <v>33</v>
      </c>
      <c r="X901" s="3" t="s">
        <v>102</v>
      </c>
      <c r="Y901" s="3" t="s">
        <v>86</v>
      </c>
      <c r="Z901" s="54">
        <v>45330</v>
      </c>
      <c r="AA901" s="54">
        <v>45747</v>
      </c>
      <c r="AB901" s="3" t="s">
        <v>36</v>
      </c>
      <c r="AC901" s="53">
        <v>450000</v>
      </c>
      <c r="AD901" s="3" t="s">
        <v>101</v>
      </c>
      <c r="AE901" s="3" t="s">
        <v>37</v>
      </c>
    </row>
    <row r="902" spans="1:31" x14ac:dyDescent="0.3">
      <c r="A902" s="3" t="s">
        <v>1922</v>
      </c>
      <c r="B902" s="3" t="s">
        <v>1923</v>
      </c>
      <c r="C902" s="3" t="s">
        <v>1855</v>
      </c>
      <c r="D902" s="53">
        <v>1200000</v>
      </c>
      <c r="E902" s="53">
        <v>1200000</v>
      </c>
      <c r="F902" s="53">
        <v>0</v>
      </c>
      <c r="G902" s="53">
        <v>0</v>
      </c>
      <c r="H902" s="53">
        <v>0</v>
      </c>
      <c r="I902" s="53">
        <v>1142600.5</v>
      </c>
      <c r="J902" s="53">
        <v>95.21670833333333</v>
      </c>
      <c r="K902" s="53">
        <v>0</v>
      </c>
      <c r="L902" s="53">
        <v>0</v>
      </c>
      <c r="M902" s="53">
        <v>1142600.5</v>
      </c>
      <c r="N902" s="53">
        <v>0</v>
      </c>
      <c r="O902" s="53">
        <v>1142600.5</v>
      </c>
      <c r="P902" s="53">
        <v>0</v>
      </c>
      <c r="Q902" s="53">
        <v>0</v>
      </c>
      <c r="R902" s="53">
        <v>0</v>
      </c>
      <c r="S902" s="3" t="s">
        <v>1001</v>
      </c>
      <c r="T902" s="3" t="s">
        <v>57</v>
      </c>
      <c r="U902" s="3" t="s">
        <v>58</v>
      </c>
      <c r="V902" s="3" t="s">
        <v>57</v>
      </c>
      <c r="W902" s="3" t="s">
        <v>33</v>
      </c>
      <c r="X902" s="3" t="s">
        <v>59</v>
      </c>
      <c r="Y902" s="3" t="s">
        <v>265</v>
      </c>
      <c r="Z902" s="54">
        <v>45331</v>
      </c>
      <c r="AA902" s="54">
        <v>45747</v>
      </c>
      <c r="AB902" s="3" t="s">
        <v>36</v>
      </c>
      <c r="AC902" s="53">
        <v>1200000</v>
      </c>
      <c r="AD902" s="3" t="s">
        <v>58</v>
      </c>
      <c r="AE902" s="3" t="s">
        <v>37</v>
      </c>
    </row>
    <row r="903" spans="1:31" x14ac:dyDescent="0.3">
      <c r="A903" s="3" t="s">
        <v>1920</v>
      </c>
      <c r="B903" s="3" t="s">
        <v>1921</v>
      </c>
      <c r="C903" s="3" t="s">
        <v>1855</v>
      </c>
      <c r="D903" s="53">
        <v>950000</v>
      </c>
      <c r="E903" s="53">
        <v>950000</v>
      </c>
      <c r="F903" s="53">
        <v>0</v>
      </c>
      <c r="G903" s="53">
        <v>0</v>
      </c>
      <c r="H903" s="53">
        <v>0</v>
      </c>
      <c r="I903" s="53">
        <v>916093.45</v>
      </c>
      <c r="J903" s="53">
        <v>96.430889473684203</v>
      </c>
      <c r="K903" s="53">
        <v>0</v>
      </c>
      <c r="L903" s="53">
        <v>0</v>
      </c>
      <c r="M903" s="53">
        <v>916093.45</v>
      </c>
      <c r="N903" s="53">
        <v>0</v>
      </c>
      <c r="O903" s="53">
        <v>916093.45</v>
      </c>
      <c r="P903" s="53">
        <v>0</v>
      </c>
      <c r="Q903" s="53">
        <v>0</v>
      </c>
      <c r="R903" s="53">
        <v>0</v>
      </c>
      <c r="S903" s="3" t="s">
        <v>1001</v>
      </c>
      <c r="T903" s="3" t="s">
        <v>57</v>
      </c>
      <c r="U903" s="3" t="s">
        <v>58</v>
      </c>
      <c r="V903" s="3" t="s">
        <v>57</v>
      </c>
      <c r="W903" s="3" t="s">
        <v>33</v>
      </c>
      <c r="X903" s="3" t="s">
        <v>59</v>
      </c>
      <c r="Y903" s="3" t="s">
        <v>265</v>
      </c>
      <c r="Z903" s="54">
        <v>45331</v>
      </c>
      <c r="AA903" s="54">
        <v>45747</v>
      </c>
      <c r="AB903" s="3" t="s">
        <v>36</v>
      </c>
      <c r="AC903" s="53">
        <v>950000</v>
      </c>
      <c r="AD903" s="3" t="s">
        <v>58</v>
      </c>
      <c r="AE903" s="3" t="s">
        <v>37</v>
      </c>
    </row>
    <row r="904" spans="1:31" x14ac:dyDescent="0.3">
      <c r="A904" s="3" t="s">
        <v>1918</v>
      </c>
      <c r="B904" s="3" t="s">
        <v>1919</v>
      </c>
      <c r="C904" s="3" t="s">
        <v>1855</v>
      </c>
      <c r="D904" s="53">
        <v>328000</v>
      </c>
      <c r="E904" s="53">
        <v>328000</v>
      </c>
      <c r="F904" s="53">
        <v>0</v>
      </c>
      <c r="G904" s="53">
        <v>0</v>
      </c>
      <c r="H904" s="53">
        <v>0</v>
      </c>
      <c r="I904" s="53">
        <v>327490.8</v>
      </c>
      <c r="J904" s="53">
        <v>99.844756097560975</v>
      </c>
      <c r="K904" s="53">
        <v>0</v>
      </c>
      <c r="L904" s="53">
        <v>0</v>
      </c>
      <c r="M904" s="53">
        <v>327490.8</v>
      </c>
      <c r="N904" s="53">
        <v>0</v>
      </c>
      <c r="O904" s="53">
        <v>327490.8</v>
      </c>
      <c r="P904" s="53">
        <v>0</v>
      </c>
      <c r="Q904" s="53">
        <v>0</v>
      </c>
      <c r="R904" s="53">
        <v>0</v>
      </c>
      <c r="S904" s="3" t="s">
        <v>1001</v>
      </c>
      <c r="T904" s="3" t="s">
        <v>57</v>
      </c>
      <c r="U904" s="3" t="s">
        <v>58</v>
      </c>
      <c r="V904" s="3" t="s">
        <v>57</v>
      </c>
      <c r="W904" s="3" t="s">
        <v>33</v>
      </c>
      <c r="X904" s="3" t="s">
        <v>59</v>
      </c>
      <c r="Y904" s="3" t="s">
        <v>265</v>
      </c>
      <c r="Z904" s="54">
        <v>45331</v>
      </c>
      <c r="AA904" s="54">
        <v>45747</v>
      </c>
      <c r="AB904" s="3" t="s">
        <v>36</v>
      </c>
      <c r="AC904" s="53">
        <v>328000</v>
      </c>
      <c r="AD904" s="3" t="s">
        <v>58</v>
      </c>
      <c r="AE904" s="3" t="s">
        <v>37</v>
      </c>
    </row>
    <row r="905" spans="1:31" x14ac:dyDescent="0.3">
      <c r="A905" s="3" t="s">
        <v>1928</v>
      </c>
      <c r="B905" s="3" t="s">
        <v>1929</v>
      </c>
      <c r="C905" s="3" t="s">
        <v>1855</v>
      </c>
      <c r="D905" s="53">
        <v>2000000</v>
      </c>
      <c r="E905" s="53">
        <v>2000000</v>
      </c>
      <c r="F905" s="53">
        <v>0</v>
      </c>
      <c r="G905" s="53">
        <v>0</v>
      </c>
      <c r="H905" s="53">
        <v>0</v>
      </c>
      <c r="I905" s="53">
        <v>1923448.97</v>
      </c>
      <c r="J905" s="53">
        <v>96.172448500000002</v>
      </c>
      <c r="K905" s="53">
        <v>0</v>
      </c>
      <c r="L905" s="53">
        <v>0</v>
      </c>
      <c r="M905" s="53">
        <v>1923448.97</v>
      </c>
      <c r="N905" s="53">
        <v>0</v>
      </c>
      <c r="O905" s="53">
        <v>1923448.97</v>
      </c>
      <c r="P905" s="53">
        <v>0</v>
      </c>
      <c r="Q905" s="53">
        <v>0</v>
      </c>
      <c r="R905" s="53">
        <v>0</v>
      </c>
      <c r="S905" s="3" t="s">
        <v>1001</v>
      </c>
      <c r="T905" s="3" t="s">
        <v>57</v>
      </c>
      <c r="U905" s="3" t="s">
        <v>58</v>
      </c>
      <c r="V905" s="3" t="s">
        <v>57</v>
      </c>
      <c r="W905" s="3" t="s">
        <v>33</v>
      </c>
      <c r="X905" s="3" t="s">
        <v>59</v>
      </c>
      <c r="Y905" s="3" t="s">
        <v>265</v>
      </c>
      <c r="Z905" s="54">
        <v>45017</v>
      </c>
      <c r="AA905" s="54">
        <v>46022</v>
      </c>
      <c r="AB905" s="3" t="s">
        <v>36</v>
      </c>
      <c r="AC905" s="53">
        <v>2000000</v>
      </c>
      <c r="AD905" s="3" t="s">
        <v>58</v>
      </c>
      <c r="AE905" s="3" t="s">
        <v>37</v>
      </c>
    </row>
    <row r="906" spans="1:31" x14ac:dyDescent="0.3">
      <c r="A906" s="3" t="s">
        <v>1970</v>
      </c>
      <c r="B906" s="3" t="s">
        <v>1971</v>
      </c>
      <c r="C906" s="3" t="s">
        <v>1855</v>
      </c>
      <c r="D906" s="53">
        <v>2000000</v>
      </c>
      <c r="E906" s="53">
        <v>2000000</v>
      </c>
      <c r="F906" s="53">
        <v>0</v>
      </c>
      <c r="G906" s="53">
        <v>0</v>
      </c>
      <c r="H906" s="53">
        <v>0</v>
      </c>
      <c r="I906" s="53">
        <v>1654923.47</v>
      </c>
      <c r="J906" s="53">
        <v>82.746173499999998</v>
      </c>
      <c r="K906" s="53">
        <v>0</v>
      </c>
      <c r="L906" s="53">
        <v>0</v>
      </c>
      <c r="M906" s="53">
        <v>1654923.47</v>
      </c>
      <c r="N906" s="53">
        <v>0</v>
      </c>
      <c r="O906" s="53">
        <v>1654923.47</v>
      </c>
      <c r="P906" s="53">
        <v>0</v>
      </c>
      <c r="Q906" s="53">
        <v>0</v>
      </c>
      <c r="R906" s="53">
        <v>0</v>
      </c>
      <c r="S906" s="3" t="s">
        <v>1001</v>
      </c>
      <c r="T906" s="3" t="s">
        <v>57</v>
      </c>
      <c r="U906" s="3" t="s">
        <v>58</v>
      </c>
      <c r="V906" s="3" t="s">
        <v>57</v>
      </c>
      <c r="W906" s="3" t="s">
        <v>33</v>
      </c>
      <c r="X906" s="3" t="s">
        <v>59</v>
      </c>
      <c r="Y906" s="3" t="s">
        <v>86</v>
      </c>
      <c r="Z906" s="54">
        <v>45334</v>
      </c>
      <c r="AA906" s="54">
        <v>46022</v>
      </c>
      <c r="AB906" s="3" t="s">
        <v>36</v>
      </c>
      <c r="AC906" s="53">
        <v>2000000</v>
      </c>
      <c r="AD906" s="3" t="s">
        <v>58</v>
      </c>
      <c r="AE906" s="3" t="s">
        <v>37</v>
      </c>
    </row>
    <row r="907" spans="1:31" x14ac:dyDescent="0.3">
      <c r="A907" s="3" t="s">
        <v>1926</v>
      </c>
      <c r="B907" s="3" t="s">
        <v>1927</v>
      </c>
      <c r="C907" s="3" t="s">
        <v>1856</v>
      </c>
      <c r="D907" s="53">
        <v>3500000</v>
      </c>
      <c r="E907" s="53">
        <v>3500000</v>
      </c>
      <c r="F907" s="53">
        <v>0</v>
      </c>
      <c r="G907" s="53">
        <v>0</v>
      </c>
      <c r="H907" s="53">
        <v>0</v>
      </c>
      <c r="I907" s="53">
        <v>3468342.18</v>
      </c>
      <c r="J907" s="53">
        <v>99.095490857142863</v>
      </c>
      <c r="K907" s="53">
        <v>0</v>
      </c>
      <c r="L907" s="53">
        <v>0</v>
      </c>
      <c r="M907" s="53">
        <v>3468342.18</v>
      </c>
      <c r="N907" s="53">
        <v>0</v>
      </c>
      <c r="O907" s="53">
        <v>3468342.18</v>
      </c>
      <c r="P907" s="53">
        <v>0</v>
      </c>
      <c r="Q907" s="53">
        <v>-59379.02</v>
      </c>
      <c r="R907" s="53">
        <v>0</v>
      </c>
      <c r="S907" s="3" t="s">
        <v>881</v>
      </c>
      <c r="T907" s="3" t="s">
        <v>76</v>
      </c>
      <c r="U907" s="3" t="s">
        <v>77</v>
      </c>
      <c r="V907" s="3" t="s">
        <v>76</v>
      </c>
      <c r="W907" s="3" t="s">
        <v>33</v>
      </c>
      <c r="X907" s="3" t="s">
        <v>78</v>
      </c>
      <c r="Y907" s="3" t="s">
        <v>86</v>
      </c>
      <c r="Z907" s="54">
        <v>45335</v>
      </c>
      <c r="AA907" s="54">
        <v>45838</v>
      </c>
      <c r="AB907" s="3" t="s">
        <v>36</v>
      </c>
      <c r="AC907" s="53">
        <v>3500000</v>
      </c>
      <c r="AD907" s="3" t="s">
        <v>77</v>
      </c>
      <c r="AE907" s="3" t="s">
        <v>37</v>
      </c>
    </row>
    <row r="908" spans="1:31" x14ac:dyDescent="0.3">
      <c r="A908" s="3" t="s">
        <v>2003</v>
      </c>
      <c r="B908" s="3" t="s">
        <v>2004</v>
      </c>
      <c r="C908" s="3" t="s">
        <v>1856</v>
      </c>
      <c r="D908" s="53">
        <v>2000000</v>
      </c>
      <c r="E908" s="53">
        <v>2000000</v>
      </c>
      <c r="F908" s="53">
        <v>0</v>
      </c>
      <c r="G908" s="53">
        <v>0</v>
      </c>
      <c r="H908" s="53">
        <v>0</v>
      </c>
      <c r="I908" s="53">
        <v>1973190.39</v>
      </c>
      <c r="J908" s="53">
        <v>98.659519500000002</v>
      </c>
      <c r="K908" s="53">
        <v>0</v>
      </c>
      <c r="L908" s="53">
        <v>0</v>
      </c>
      <c r="M908" s="53">
        <v>1973190.39</v>
      </c>
      <c r="N908" s="53">
        <v>0</v>
      </c>
      <c r="O908" s="53">
        <v>1973190.39</v>
      </c>
      <c r="P908" s="53">
        <v>0</v>
      </c>
      <c r="Q908" s="53">
        <v>0</v>
      </c>
      <c r="R908" s="53">
        <v>0</v>
      </c>
      <c r="S908" s="3" t="s">
        <v>1784</v>
      </c>
      <c r="T908" s="3" t="s">
        <v>76</v>
      </c>
      <c r="U908" s="3" t="s">
        <v>77</v>
      </c>
      <c r="V908" s="3" t="s">
        <v>76</v>
      </c>
      <c r="W908" s="3" t="s">
        <v>33</v>
      </c>
      <c r="X908" s="3" t="s">
        <v>78</v>
      </c>
      <c r="Y908" s="3" t="s">
        <v>86</v>
      </c>
      <c r="Z908" s="54">
        <v>45367</v>
      </c>
      <c r="AA908" s="54">
        <v>45838</v>
      </c>
      <c r="AB908" s="3" t="s">
        <v>36</v>
      </c>
      <c r="AC908" s="53">
        <v>2000000</v>
      </c>
      <c r="AD908" s="3" t="s">
        <v>77</v>
      </c>
      <c r="AE908" s="3" t="s">
        <v>37</v>
      </c>
    </row>
    <row r="909" spans="1:31" x14ac:dyDescent="0.3">
      <c r="A909" s="3" t="s">
        <v>2001</v>
      </c>
      <c r="B909" s="3" t="s">
        <v>2002</v>
      </c>
      <c r="C909" s="3" t="s">
        <v>1856</v>
      </c>
      <c r="D909" s="53">
        <v>1900000</v>
      </c>
      <c r="E909" s="53">
        <v>1900000</v>
      </c>
      <c r="F909" s="53">
        <v>0</v>
      </c>
      <c r="G909" s="53">
        <v>0</v>
      </c>
      <c r="H909" s="53">
        <v>0</v>
      </c>
      <c r="I909" s="53">
        <v>1814722.57</v>
      </c>
      <c r="J909" s="53">
        <v>95.511714210526321</v>
      </c>
      <c r="K909" s="53">
        <v>0</v>
      </c>
      <c r="L909" s="53">
        <v>0</v>
      </c>
      <c r="M909" s="53">
        <v>1814722.57</v>
      </c>
      <c r="N909" s="53">
        <v>0</v>
      </c>
      <c r="O909" s="53">
        <v>1814722.57</v>
      </c>
      <c r="P909" s="53">
        <v>0</v>
      </c>
      <c r="Q909" s="53">
        <v>0</v>
      </c>
      <c r="R909" s="53">
        <v>0</v>
      </c>
      <c r="S909" s="3" t="s">
        <v>1784</v>
      </c>
      <c r="T909" s="3" t="s">
        <v>76</v>
      </c>
      <c r="U909" s="3" t="s">
        <v>77</v>
      </c>
      <c r="V909" s="3" t="s">
        <v>76</v>
      </c>
      <c r="W909" s="3" t="s">
        <v>33</v>
      </c>
      <c r="X909" s="3" t="s">
        <v>78</v>
      </c>
      <c r="Y909" s="3" t="s">
        <v>86</v>
      </c>
      <c r="Z909" s="54">
        <v>45017</v>
      </c>
      <c r="AA909" s="54">
        <v>45838</v>
      </c>
      <c r="AB909" s="3" t="s">
        <v>36</v>
      </c>
      <c r="AC909" s="53">
        <v>1900000</v>
      </c>
      <c r="AD909" s="3" t="s">
        <v>77</v>
      </c>
      <c r="AE909" s="3" t="s">
        <v>37</v>
      </c>
    </row>
    <row r="910" spans="1:31" x14ac:dyDescent="0.3">
      <c r="A910" s="3" t="s">
        <v>1948</v>
      </c>
      <c r="B910" s="3" t="s">
        <v>1949</v>
      </c>
      <c r="C910" s="3" t="s">
        <v>1854</v>
      </c>
      <c r="D910" s="53">
        <v>1000000</v>
      </c>
      <c r="E910" s="53">
        <v>1000000</v>
      </c>
      <c r="F910" s="53">
        <v>0</v>
      </c>
      <c r="G910" s="53">
        <v>0</v>
      </c>
      <c r="H910" s="53">
        <v>0</v>
      </c>
      <c r="I910" s="53">
        <v>894954.51</v>
      </c>
      <c r="J910" s="53">
        <v>89.495451000000003</v>
      </c>
      <c r="K910" s="53">
        <v>0</v>
      </c>
      <c r="L910" s="53">
        <v>0</v>
      </c>
      <c r="M910" s="53">
        <v>894954.51</v>
      </c>
      <c r="N910" s="53">
        <v>0</v>
      </c>
      <c r="O910" s="53">
        <v>894954.51</v>
      </c>
      <c r="P910" s="53">
        <v>0</v>
      </c>
      <c r="Q910" s="53">
        <v>0</v>
      </c>
      <c r="R910" s="53">
        <v>0</v>
      </c>
      <c r="S910" s="3" t="s">
        <v>72</v>
      </c>
      <c r="T910" s="3" t="s">
        <v>41</v>
      </c>
      <c r="U910" s="3" t="s">
        <v>42</v>
      </c>
      <c r="V910" s="3" t="s">
        <v>41</v>
      </c>
      <c r="W910" s="3" t="s">
        <v>33</v>
      </c>
      <c r="X910" s="3" t="s">
        <v>43</v>
      </c>
      <c r="Y910" s="3" t="s">
        <v>35</v>
      </c>
      <c r="Z910" s="54">
        <v>45339</v>
      </c>
      <c r="AA910" s="54">
        <v>45716</v>
      </c>
      <c r="AB910" s="3" t="s">
        <v>36</v>
      </c>
      <c r="AC910" s="53">
        <v>1000000</v>
      </c>
      <c r="AD910" s="3" t="s">
        <v>42</v>
      </c>
      <c r="AE910" s="3" t="s">
        <v>37</v>
      </c>
    </row>
    <row r="911" spans="1:31" x14ac:dyDescent="0.3">
      <c r="A911" s="3" t="s">
        <v>1936</v>
      </c>
      <c r="B911" s="3" t="s">
        <v>1937</v>
      </c>
      <c r="C911" s="3" t="s">
        <v>1856</v>
      </c>
      <c r="D911" s="53">
        <v>1400000</v>
      </c>
      <c r="E911" s="53">
        <v>1400000</v>
      </c>
      <c r="F911" s="53">
        <v>0</v>
      </c>
      <c r="G911" s="53">
        <v>0</v>
      </c>
      <c r="H911" s="53">
        <v>0</v>
      </c>
      <c r="I911" s="53">
        <v>1375176.57</v>
      </c>
      <c r="J911" s="53">
        <v>98.226897857142859</v>
      </c>
      <c r="K911" s="53">
        <v>0</v>
      </c>
      <c r="L911" s="53">
        <v>0</v>
      </c>
      <c r="M911" s="53">
        <v>1375176.57</v>
      </c>
      <c r="N911" s="53">
        <v>0</v>
      </c>
      <c r="O911" s="53">
        <v>1375176.57</v>
      </c>
      <c r="P911" s="53">
        <v>0</v>
      </c>
      <c r="Q911" s="53">
        <v>0</v>
      </c>
      <c r="R911" s="53">
        <v>0</v>
      </c>
      <c r="S911" s="3" t="s">
        <v>881</v>
      </c>
      <c r="T911" s="3" t="s">
        <v>76</v>
      </c>
      <c r="U911" s="3" t="s">
        <v>77</v>
      </c>
      <c r="V911" s="3" t="s">
        <v>76</v>
      </c>
      <c r="W911" s="3" t="s">
        <v>33</v>
      </c>
      <c r="X911" s="3" t="s">
        <v>78</v>
      </c>
      <c r="Y911" s="3" t="s">
        <v>44</v>
      </c>
      <c r="Z911" s="54">
        <v>45017</v>
      </c>
      <c r="AA911" s="54">
        <v>45930</v>
      </c>
      <c r="AB911" s="3" t="s">
        <v>36</v>
      </c>
      <c r="AC911" s="53">
        <v>1400000</v>
      </c>
      <c r="AD911" s="3" t="s">
        <v>77</v>
      </c>
      <c r="AE911" s="3" t="s">
        <v>37</v>
      </c>
    </row>
    <row r="912" spans="1:31" x14ac:dyDescent="0.3">
      <c r="A912" s="3" t="s">
        <v>1934</v>
      </c>
      <c r="B912" s="3" t="s">
        <v>1935</v>
      </c>
      <c r="C912" s="3" t="s">
        <v>1856</v>
      </c>
      <c r="D912" s="53">
        <v>1400000</v>
      </c>
      <c r="E912" s="53">
        <v>1400000</v>
      </c>
      <c r="F912" s="53">
        <v>0</v>
      </c>
      <c r="G912" s="53">
        <v>0</v>
      </c>
      <c r="H912" s="53">
        <v>0</v>
      </c>
      <c r="I912" s="53">
        <v>1384470.41</v>
      </c>
      <c r="J912" s="53">
        <v>98.890743571428573</v>
      </c>
      <c r="K912" s="53">
        <v>0</v>
      </c>
      <c r="L912" s="53">
        <v>0</v>
      </c>
      <c r="M912" s="53">
        <v>1384470.41</v>
      </c>
      <c r="N912" s="53">
        <v>0</v>
      </c>
      <c r="O912" s="53">
        <v>1384470.41</v>
      </c>
      <c r="P912" s="53">
        <v>0</v>
      </c>
      <c r="Q912" s="53">
        <v>0</v>
      </c>
      <c r="R912" s="53">
        <v>0</v>
      </c>
      <c r="S912" s="3" t="s">
        <v>881</v>
      </c>
      <c r="T912" s="3" t="s">
        <v>76</v>
      </c>
      <c r="U912" s="3" t="s">
        <v>77</v>
      </c>
      <c r="V912" s="3" t="s">
        <v>76</v>
      </c>
      <c r="W912" s="3" t="s">
        <v>33</v>
      </c>
      <c r="X912" s="3" t="s">
        <v>78</v>
      </c>
      <c r="Y912" s="3" t="s">
        <v>44</v>
      </c>
      <c r="Z912" s="54">
        <v>45017</v>
      </c>
      <c r="AA912" s="54">
        <v>45930</v>
      </c>
      <c r="AB912" s="3" t="s">
        <v>36</v>
      </c>
      <c r="AC912" s="53">
        <v>1400000</v>
      </c>
      <c r="AD912" s="3" t="s">
        <v>77</v>
      </c>
      <c r="AE912" s="3" t="s">
        <v>37</v>
      </c>
    </row>
    <row r="913" spans="1:31" x14ac:dyDescent="0.3">
      <c r="A913" s="3" t="s">
        <v>1979</v>
      </c>
      <c r="B913" s="3" t="s">
        <v>1980</v>
      </c>
      <c r="C913" s="3" t="s">
        <v>1857</v>
      </c>
      <c r="D913" s="53">
        <v>800000</v>
      </c>
      <c r="E913" s="53">
        <v>800000</v>
      </c>
      <c r="F913" s="53">
        <v>0</v>
      </c>
      <c r="G913" s="53">
        <v>0</v>
      </c>
      <c r="H913" s="53">
        <v>0</v>
      </c>
      <c r="I913" s="53">
        <v>789206.55</v>
      </c>
      <c r="J913" s="53">
        <v>98.650818749999999</v>
      </c>
      <c r="K913" s="53">
        <v>0</v>
      </c>
      <c r="L913" s="53">
        <v>0</v>
      </c>
      <c r="M913" s="53">
        <v>789206.55</v>
      </c>
      <c r="N913" s="53">
        <v>0</v>
      </c>
      <c r="O913" s="53">
        <v>789206.55</v>
      </c>
      <c r="P913" s="53">
        <v>0</v>
      </c>
      <c r="Q913" s="53">
        <v>0</v>
      </c>
      <c r="R913" s="53">
        <v>0</v>
      </c>
      <c r="S913" s="3" t="s">
        <v>1001</v>
      </c>
      <c r="T913" s="3" t="s">
        <v>100</v>
      </c>
      <c r="U913" s="3" t="s">
        <v>101</v>
      </c>
      <c r="V913" s="3" t="s">
        <v>100</v>
      </c>
      <c r="W913" s="3" t="s">
        <v>33</v>
      </c>
      <c r="X913" s="3" t="s">
        <v>102</v>
      </c>
      <c r="Y913" s="3" t="s">
        <v>35</v>
      </c>
      <c r="Z913" s="54">
        <v>45342</v>
      </c>
      <c r="AA913" s="54">
        <v>45747</v>
      </c>
      <c r="AB913" s="3" t="s">
        <v>36</v>
      </c>
      <c r="AC913" s="53">
        <v>1</v>
      </c>
      <c r="AD913" s="3" t="s">
        <v>101</v>
      </c>
      <c r="AE913" s="3" t="s">
        <v>37</v>
      </c>
    </row>
    <row r="914" spans="1:31" x14ac:dyDescent="0.3">
      <c r="A914" s="3" t="s">
        <v>2040</v>
      </c>
      <c r="B914" s="3" t="s">
        <v>2041</v>
      </c>
      <c r="C914" s="3" t="s">
        <v>1857</v>
      </c>
      <c r="D914" s="53">
        <v>10800000</v>
      </c>
      <c r="E914" s="53">
        <v>10800000</v>
      </c>
      <c r="F914" s="53">
        <v>0</v>
      </c>
      <c r="G914" s="53">
        <v>0</v>
      </c>
      <c r="H914" s="53">
        <v>0</v>
      </c>
      <c r="I914" s="53">
        <v>10733932.58</v>
      </c>
      <c r="J914" s="53">
        <v>99.388264629629631</v>
      </c>
      <c r="K914" s="53">
        <v>0</v>
      </c>
      <c r="L914" s="53">
        <v>0</v>
      </c>
      <c r="M914" s="53">
        <v>10733932.58</v>
      </c>
      <c r="N914" s="53">
        <v>0</v>
      </c>
      <c r="O914" s="53">
        <v>10733932.58</v>
      </c>
      <c r="P914" s="53">
        <v>0</v>
      </c>
      <c r="Q914" s="53">
        <v>0</v>
      </c>
      <c r="R914" s="53">
        <v>0</v>
      </c>
      <c r="S914" s="3" t="s">
        <v>1001</v>
      </c>
      <c r="T914" s="3" t="s">
        <v>100</v>
      </c>
      <c r="U914" s="3" t="s">
        <v>101</v>
      </c>
      <c r="V914" s="3" t="s">
        <v>100</v>
      </c>
      <c r="W914" s="3" t="s">
        <v>33</v>
      </c>
      <c r="X914" s="3" t="s">
        <v>102</v>
      </c>
      <c r="Y914" s="3" t="s">
        <v>35</v>
      </c>
      <c r="Z914" s="54">
        <v>45377</v>
      </c>
      <c r="AA914" s="54">
        <v>45747</v>
      </c>
      <c r="AB914" s="3" t="s">
        <v>36</v>
      </c>
      <c r="AC914" s="53">
        <v>1000000</v>
      </c>
      <c r="AD914" s="3" t="s">
        <v>101</v>
      </c>
      <c r="AE914" s="3" t="s">
        <v>45</v>
      </c>
    </row>
    <row r="915" spans="1:31" x14ac:dyDescent="0.3">
      <c r="A915" s="3" t="s">
        <v>1946</v>
      </c>
      <c r="B915" s="3" t="s">
        <v>1947</v>
      </c>
      <c r="C915" s="3" t="s">
        <v>1856</v>
      </c>
      <c r="D915" s="53">
        <v>2300001</v>
      </c>
      <c r="E915" s="53">
        <v>2300001</v>
      </c>
      <c r="F915" s="53">
        <v>0</v>
      </c>
      <c r="G915" s="53">
        <v>0</v>
      </c>
      <c r="H915" s="53">
        <v>0</v>
      </c>
      <c r="I915" s="53">
        <v>2262829.2400000002</v>
      </c>
      <c r="J915" s="53">
        <v>98.383837224418613</v>
      </c>
      <c r="K915" s="53">
        <v>0</v>
      </c>
      <c r="L915" s="53">
        <v>0</v>
      </c>
      <c r="M915" s="53">
        <v>2262829.2400000002</v>
      </c>
      <c r="N915" s="53">
        <v>0</v>
      </c>
      <c r="O915" s="53">
        <v>2262829.2400000002</v>
      </c>
      <c r="P915" s="53">
        <v>0</v>
      </c>
      <c r="Q915" s="53">
        <v>0</v>
      </c>
      <c r="R915" s="53">
        <v>0</v>
      </c>
      <c r="S915" s="3" t="s">
        <v>1784</v>
      </c>
      <c r="T915" s="3" t="s">
        <v>1002</v>
      </c>
      <c r="U915" s="3" t="s">
        <v>1003</v>
      </c>
      <c r="V915" s="3" t="s">
        <v>76</v>
      </c>
      <c r="W915" s="3" t="s">
        <v>33</v>
      </c>
      <c r="X915" s="3" t="s">
        <v>78</v>
      </c>
      <c r="Y915" s="3" t="s">
        <v>86</v>
      </c>
      <c r="Z915" s="54">
        <v>45017</v>
      </c>
      <c r="AA915" s="54">
        <v>45930</v>
      </c>
      <c r="AB915" s="3" t="s">
        <v>36</v>
      </c>
      <c r="AC915" s="53">
        <v>1</v>
      </c>
      <c r="AD915" s="3" t="s">
        <v>77</v>
      </c>
      <c r="AE915" s="3" t="s">
        <v>37</v>
      </c>
    </row>
    <row r="916" spans="1:31" x14ac:dyDescent="0.3">
      <c r="A916" s="3" t="s">
        <v>1930</v>
      </c>
      <c r="B916" s="3" t="s">
        <v>1931</v>
      </c>
      <c r="C916" s="3" t="s">
        <v>1854</v>
      </c>
      <c r="D916" s="53">
        <v>3600000</v>
      </c>
      <c r="E916" s="53">
        <v>3600000</v>
      </c>
      <c r="F916" s="53">
        <v>0</v>
      </c>
      <c r="G916" s="53">
        <v>0</v>
      </c>
      <c r="H916" s="53">
        <v>0</v>
      </c>
      <c r="I916" s="53">
        <v>3464683.92</v>
      </c>
      <c r="J916" s="53">
        <v>96.241219999999998</v>
      </c>
      <c r="K916" s="53">
        <v>0</v>
      </c>
      <c r="L916" s="53">
        <v>0</v>
      </c>
      <c r="M916" s="53">
        <v>3464683.92</v>
      </c>
      <c r="N916" s="53">
        <v>0</v>
      </c>
      <c r="O916" s="53">
        <v>3464683.92</v>
      </c>
      <c r="P916" s="53">
        <v>0</v>
      </c>
      <c r="Q916" s="53">
        <v>0</v>
      </c>
      <c r="R916" s="53">
        <v>0</v>
      </c>
      <c r="S916" s="3" t="s">
        <v>72</v>
      </c>
      <c r="T916" s="3" t="s">
        <v>41</v>
      </c>
      <c r="U916" s="3" t="s">
        <v>42</v>
      </c>
      <c r="V916" s="3" t="s">
        <v>41</v>
      </c>
      <c r="W916" s="3" t="s">
        <v>33</v>
      </c>
      <c r="X916" s="3" t="s">
        <v>43</v>
      </c>
      <c r="Y916" s="3" t="s">
        <v>35</v>
      </c>
      <c r="Z916" s="54">
        <v>45343</v>
      </c>
      <c r="AA916" s="54">
        <v>45716</v>
      </c>
      <c r="AB916" s="3" t="s">
        <v>36</v>
      </c>
      <c r="AC916" s="53">
        <v>2600000</v>
      </c>
      <c r="AD916" s="3" t="s">
        <v>42</v>
      </c>
      <c r="AE916" s="3" t="s">
        <v>37</v>
      </c>
    </row>
    <row r="917" spans="1:31" x14ac:dyDescent="0.3">
      <c r="A917" s="3" t="s">
        <v>1956</v>
      </c>
      <c r="B917" s="3" t="s">
        <v>1957</v>
      </c>
      <c r="C917" s="3" t="s">
        <v>1855</v>
      </c>
      <c r="D917" s="53">
        <v>1200000</v>
      </c>
      <c r="E917" s="53">
        <v>1200000</v>
      </c>
      <c r="F917" s="53">
        <v>0</v>
      </c>
      <c r="G917" s="53">
        <v>0</v>
      </c>
      <c r="H917" s="53">
        <v>0</v>
      </c>
      <c r="I917" s="53">
        <v>1184240.75</v>
      </c>
      <c r="J917" s="53">
        <v>98.686729166666666</v>
      </c>
      <c r="K917" s="53">
        <v>0</v>
      </c>
      <c r="L917" s="53">
        <v>0</v>
      </c>
      <c r="M917" s="53">
        <v>1184240.75</v>
      </c>
      <c r="N917" s="53">
        <v>0</v>
      </c>
      <c r="O917" s="53">
        <v>1184240.75</v>
      </c>
      <c r="P917" s="53">
        <v>0</v>
      </c>
      <c r="Q917" s="53">
        <v>0</v>
      </c>
      <c r="R917" s="53">
        <v>0</v>
      </c>
      <c r="S917" s="3" t="s">
        <v>1001</v>
      </c>
      <c r="T917" s="3" t="s">
        <v>57</v>
      </c>
      <c r="U917" s="3" t="s">
        <v>58</v>
      </c>
      <c r="V917" s="3" t="s">
        <v>57</v>
      </c>
      <c r="W917" s="3" t="s">
        <v>33</v>
      </c>
      <c r="X917" s="3" t="s">
        <v>59</v>
      </c>
      <c r="Y917" s="3" t="s">
        <v>44</v>
      </c>
      <c r="Z917" s="54">
        <v>45344</v>
      </c>
      <c r="AA917" s="54">
        <v>46022</v>
      </c>
      <c r="AB917" s="3" t="s">
        <v>36</v>
      </c>
      <c r="AC917" s="53">
        <v>1200000</v>
      </c>
      <c r="AD917" s="3" t="s">
        <v>58</v>
      </c>
      <c r="AE917" s="3" t="s">
        <v>37</v>
      </c>
    </row>
    <row r="918" spans="1:31" x14ac:dyDescent="0.3">
      <c r="A918" s="3" t="s">
        <v>1938</v>
      </c>
      <c r="B918" s="3" t="s">
        <v>1939</v>
      </c>
      <c r="C918" s="3" t="s">
        <v>1857</v>
      </c>
      <c r="D918" s="53">
        <v>0</v>
      </c>
      <c r="E918" s="53">
        <v>0</v>
      </c>
      <c r="F918" s="53">
        <v>0</v>
      </c>
      <c r="G918" s="53">
        <v>0</v>
      </c>
      <c r="H918" s="53">
        <v>0</v>
      </c>
      <c r="I918" s="53">
        <v>0</v>
      </c>
      <c r="J918" s="53" t="e">
        <v>#DIV/0!</v>
      </c>
      <c r="K918" s="53">
        <v>0</v>
      </c>
      <c r="L918" s="53">
        <v>0</v>
      </c>
      <c r="M918" s="53">
        <v>0</v>
      </c>
      <c r="N918" s="53">
        <v>0</v>
      </c>
      <c r="O918" s="53">
        <v>0</v>
      </c>
      <c r="P918" s="53">
        <v>0</v>
      </c>
      <c r="Q918" s="53">
        <v>0</v>
      </c>
      <c r="R918" s="53">
        <v>0</v>
      </c>
      <c r="S918" s="3" t="s">
        <v>1001</v>
      </c>
      <c r="T918" s="3" t="s">
        <v>100</v>
      </c>
      <c r="U918" s="3" t="s">
        <v>101</v>
      </c>
      <c r="V918" s="3" t="s">
        <v>100</v>
      </c>
      <c r="W918" s="3" t="s">
        <v>33</v>
      </c>
      <c r="X918" s="3" t="s">
        <v>102</v>
      </c>
      <c r="Y918" s="3" t="s">
        <v>989</v>
      </c>
      <c r="Z918" s="54">
        <v>45345</v>
      </c>
      <c r="AA918" s="54">
        <v>45747</v>
      </c>
      <c r="AB918" s="3" t="s">
        <v>36</v>
      </c>
      <c r="AC918" s="53">
        <v>7500000</v>
      </c>
      <c r="AD918" s="3" t="s">
        <v>101</v>
      </c>
      <c r="AE918" s="3" t="s">
        <v>37</v>
      </c>
    </row>
    <row r="919" spans="1:31" x14ac:dyDescent="0.3">
      <c r="A919" s="3" t="s">
        <v>1942</v>
      </c>
      <c r="B919" s="3" t="s">
        <v>1943</v>
      </c>
      <c r="C919" s="3" t="s">
        <v>1856</v>
      </c>
      <c r="D919" s="53">
        <v>1400000</v>
      </c>
      <c r="E919" s="53">
        <v>1400000</v>
      </c>
      <c r="F919" s="53">
        <v>0</v>
      </c>
      <c r="G919" s="53">
        <v>0</v>
      </c>
      <c r="H919" s="53">
        <v>0</v>
      </c>
      <c r="I919" s="53">
        <v>1343469.32</v>
      </c>
      <c r="J919" s="53">
        <v>95.962094285714286</v>
      </c>
      <c r="K919" s="53">
        <v>0</v>
      </c>
      <c r="L919" s="53">
        <v>0</v>
      </c>
      <c r="M919" s="53">
        <v>1343469.32</v>
      </c>
      <c r="N919" s="53">
        <v>0</v>
      </c>
      <c r="O919" s="53">
        <v>1343469.32</v>
      </c>
      <c r="P919" s="53">
        <v>0</v>
      </c>
      <c r="Q919" s="53">
        <v>0</v>
      </c>
      <c r="R919" s="53">
        <v>0</v>
      </c>
      <c r="S919" s="3" t="s">
        <v>881</v>
      </c>
      <c r="T919" s="3" t="s">
        <v>76</v>
      </c>
      <c r="U919" s="3" t="s">
        <v>77</v>
      </c>
      <c r="V919" s="3" t="s">
        <v>76</v>
      </c>
      <c r="W919" s="3" t="s">
        <v>33</v>
      </c>
      <c r="X919" s="3" t="s">
        <v>78</v>
      </c>
      <c r="Y919" s="3" t="s">
        <v>44</v>
      </c>
      <c r="Z919" s="54">
        <v>45017</v>
      </c>
      <c r="AA919" s="54">
        <v>45930</v>
      </c>
      <c r="AB919" s="3" t="s">
        <v>36</v>
      </c>
      <c r="AC919" s="53">
        <v>1400000</v>
      </c>
      <c r="AD919" s="3" t="s">
        <v>77</v>
      </c>
      <c r="AE919" s="3" t="s">
        <v>37</v>
      </c>
    </row>
    <row r="920" spans="1:31" x14ac:dyDescent="0.3">
      <c r="A920" s="3" t="s">
        <v>1940</v>
      </c>
      <c r="B920" s="3" t="s">
        <v>1941</v>
      </c>
      <c r="C920" s="3" t="s">
        <v>1853</v>
      </c>
      <c r="D920" s="53">
        <v>850000</v>
      </c>
      <c r="E920" s="53">
        <v>850000</v>
      </c>
      <c r="F920" s="53">
        <v>0</v>
      </c>
      <c r="G920" s="53">
        <v>0</v>
      </c>
      <c r="H920" s="53">
        <v>0</v>
      </c>
      <c r="I920" s="53">
        <v>848655.72</v>
      </c>
      <c r="J920" s="53">
        <v>99.841849411764699</v>
      </c>
      <c r="K920" s="53">
        <v>0</v>
      </c>
      <c r="L920" s="53">
        <v>0</v>
      </c>
      <c r="M920" s="53">
        <v>848655.72</v>
      </c>
      <c r="N920" s="53">
        <v>0</v>
      </c>
      <c r="O920" s="53">
        <v>848655.72</v>
      </c>
      <c r="P920" s="53">
        <v>0</v>
      </c>
      <c r="Q920" s="53">
        <v>0</v>
      </c>
      <c r="R920" s="53">
        <v>0</v>
      </c>
      <c r="S920" s="3" t="s">
        <v>30</v>
      </c>
      <c r="T920" s="3" t="s">
        <v>31</v>
      </c>
      <c r="U920" s="3" t="s">
        <v>32</v>
      </c>
      <c r="V920" s="3" t="s">
        <v>31</v>
      </c>
      <c r="W920" s="3" t="s">
        <v>33</v>
      </c>
      <c r="X920" s="3" t="s">
        <v>34</v>
      </c>
      <c r="Y920" s="3" t="s">
        <v>44</v>
      </c>
      <c r="Z920" s="54">
        <v>45348</v>
      </c>
      <c r="AA920" s="54">
        <v>45747</v>
      </c>
      <c r="AB920" s="3" t="s">
        <v>36</v>
      </c>
      <c r="AC920" s="53">
        <v>850000</v>
      </c>
      <c r="AD920" s="3" t="s">
        <v>32</v>
      </c>
      <c r="AE920" s="3" t="s">
        <v>37</v>
      </c>
    </row>
    <row r="921" spans="1:31" x14ac:dyDescent="0.3">
      <c r="A921" s="3" t="s">
        <v>1978</v>
      </c>
      <c r="B921" s="3" t="s">
        <v>1973</v>
      </c>
      <c r="C921" s="3" t="s">
        <v>1857</v>
      </c>
      <c r="D921" s="53">
        <v>2050001</v>
      </c>
      <c r="E921" s="53">
        <v>2050001</v>
      </c>
      <c r="F921" s="53">
        <v>0</v>
      </c>
      <c r="G921" s="53">
        <v>0</v>
      </c>
      <c r="H921" s="53">
        <v>0</v>
      </c>
      <c r="I921" s="53">
        <v>2012651.47</v>
      </c>
      <c r="J921" s="53">
        <v>98.178072596062151</v>
      </c>
      <c r="K921" s="53">
        <v>0</v>
      </c>
      <c r="L921" s="53">
        <v>0</v>
      </c>
      <c r="M921" s="53">
        <v>2012651.47</v>
      </c>
      <c r="N921" s="53">
        <v>0</v>
      </c>
      <c r="O921" s="53">
        <v>2012651.47</v>
      </c>
      <c r="P921" s="53">
        <v>0</v>
      </c>
      <c r="Q921" s="53">
        <v>0</v>
      </c>
      <c r="R921" s="53">
        <v>0</v>
      </c>
      <c r="S921" s="3" t="s">
        <v>1001</v>
      </c>
      <c r="T921" s="3" t="s">
        <v>100</v>
      </c>
      <c r="U921" s="3" t="s">
        <v>101</v>
      </c>
      <c r="V921" s="3" t="s">
        <v>100</v>
      </c>
      <c r="W921" s="3" t="s">
        <v>33</v>
      </c>
      <c r="X921" s="3" t="s">
        <v>102</v>
      </c>
      <c r="Y921" s="3" t="s">
        <v>35</v>
      </c>
      <c r="Z921" s="54">
        <v>45349</v>
      </c>
      <c r="AA921" s="54">
        <v>45747</v>
      </c>
      <c r="AB921" s="3" t="s">
        <v>36</v>
      </c>
      <c r="AC921" s="53">
        <v>1</v>
      </c>
      <c r="AD921" s="3" t="s">
        <v>101</v>
      </c>
      <c r="AE921" s="3" t="s">
        <v>37</v>
      </c>
    </row>
    <row r="922" spans="1:31" x14ac:dyDescent="0.3">
      <c r="A922" s="3" t="s">
        <v>1944</v>
      </c>
      <c r="B922" s="3" t="s">
        <v>1945</v>
      </c>
      <c r="C922" s="3" t="s">
        <v>1859</v>
      </c>
      <c r="D922" s="53">
        <v>2000000</v>
      </c>
      <c r="E922" s="53">
        <v>2000000</v>
      </c>
      <c r="F922" s="53">
        <v>0</v>
      </c>
      <c r="G922" s="53">
        <v>0</v>
      </c>
      <c r="H922" s="53">
        <v>0</v>
      </c>
      <c r="I922" s="53">
        <v>1425788.31</v>
      </c>
      <c r="J922" s="53">
        <v>71.289415500000004</v>
      </c>
      <c r="K922" s="53">
        <v>0</v>
      </c>
      <c r="L922" s="53">
        <v>0</v>
      </c>
      <c r="M922" s="53">
        <v>1425788.31</v>
      </c>
      <c r="N922" s="53">
        <v>0</v>
      </c>
      <c r="O922" s="53">
        <v>1425788.31</v>
      </c>
      <c r="P922" s="53">
        <v>0</v>
      </c>
      <c r="Q922" s="53">
        <v>0</v>
      </c>
      <c r="R922" s="53">
        <v>0</v>
      </c>
      <c r="S922" s="3" t="s">
        <v>1355</v>
      </c>
      <c r="T922" s="3" t="s">
        <v>162</v>
      </c>
      <c r="U922" s="3" t="s">
        <v>163</v>
      </c>
      <c r="V922" s="3" t="s">
        <v>162</v>
      </c>
      <c r="W922" s="3" t="s">
        <v>33</v>
      </c>
      <c r="X922" s="3" t="s">
        <v>164</v>
      </c>
      <c r="Y922" s="3" t="s">
        <v>35</v>
      </c>
      <c r="Z922" s="54">
        <v>45017</v>
      </c>
      <c r="AA922" s="54">
        <v>45747</v>
      </c>
      <c r="AB922" s="3" t="s">
        <v>36</v>
      </c>
      <c r="AC922" s="53">
        <v>1000000</v>
      </c>
      <c r="AD922" s="3" t="s">
        <v>163</v>
      </c>
      <c r="AE922" s="3" t="s">
        <v>37</v>
      </c>
    </row>
    <row r="923" spans="1:31" x14ac:dyDescent="0.3">
      <c r="A923" s="3" t="s">
        <v>1950</v>
      </c>
      <c r="B923" s="3" t="s">
        <v>1951</v>
      </c>
      <c r="C923" s="3" t="s">
        <v>1854</v>
      </c>
      <c r="D923" s="53">
        <v>4000000</v>
      </c>
      <c r="E923" s="53">
        <v>4000000</v>
      </c>
      <c r="F923" s="53">
        <v>0</v>
      </c>
      <c r="G923" s="53">
        <v>0</v>
      </c>
      <c r="H923" s="53">
        <v>0</v>
      </c>
      <c r="I923" s="53">
        <v>3992317.68</v>
      </c>
      <c r="J923" s="53">
        <v>99.807942000000011</v>
      </c>
      <c r="K923" s="53">
        <v>0</v>
      </c>
      <c r="L923" s="53">
        <v>0</v>
      </c>
      <c r="M923" s="53">
        <v>3992317.68</v>
      </c>
      <c r="N923" s="53">
        <v>0</v>
      </c>
      <c r="O923" s="53">
        <v>3992317.68</v>
      </c>
      <c r="P923" s="53">
        <v>0</v>
      </c>
      <c r="Q923" s="53">
        <v>0</v>
      </c>
      <c r="R923" s="53">
        <v>0</v>
      </c>
      <c r="S923" s="3" t="s">
        <v>72</v>
      </c>
      <c r="T923" s="3" t="s">
        <v>41</v>
      </c>
      <c r="U923" s="3" t="s">
        <v>42</v>
      </c>
      <c r="V923" s="3" t="s">
        <v>41</v>
      </c>
      <c r="W923" s="3" t="s">
        <v>33</v>
      </c>
      <c r="X923" s="3" t="s">
        <v>43</v>
      </c>
      <c r="Y923" s="3" t="s">
        <v>35</v>
      </c>
      <c r="Z923" s="54">
        <v>45350</v>
      </c>
      <c r="AA923" s="54">
        <v>45747</v>
      </c>
      <c r="AB923" s="3" t="s">
        <v>36</v>
      </c>
      <c r="AC923" s="53">
        <v>3000000</v>
      </c>
      <c r="AD923" s="3" t="s">
        <v>42</v>
      </c>
      <c r="AE923" s="3" t="s">
        <v>37</v>
      </c>
    </row>
    <row r="924" spans="1:31" x14ac:dyDescent="0.3">
      <c r="A924" s="3" t="s">
        <v>1952</v>
      </c>
      <c r="B924" s="3" t="s">
        <v>1953</v>
      </c>
      <c r="C924" s="3" t="s">
        <v>1853</v>
      </c>
      <c r="D924" s="53">
        <v>3000000</v>
      </c>
      <c r="E924" s="53">
        <v>3000000</v>
      </c>
      <c r="F924" s="53">
        <v>0</v>
      </c>
      <c r="G924" s="53">
        <v>0</v>
      </c>
      <c r="H924" s="53">
        <v>0</v>
      </c>
      <c r="I924" s="53">
        <v>2973017.83</v>
      </c>
      <c r="J924" s="53">
        <v>99.100594333333333</v>
      </c>
      <c r="K924" s="53">
        <v>0</v>
      </c>
      <c r="L924" s="53">
        <v>0</v>
      </c>
      <c r="M924" s="53">
        <v>2973017.83</v>
      </c>
      <c r="N924" s="53">
        <v>0</v>
      </c>
      <c r="O924" s="53">
        <v>2973017.83</v>
      </c>
      <c r="P924" s="53">
        <v>0</v>
      </c>
      <c r="Q924" s="53">
        <v>0</v>
      </c>
      <c r="R924" s="53">
        <v>0</v>
      </c>
      <c r="S924" s="3" t="s">
        <v>30</v>
      </c>
      <c r="T924" s="3" t="s">
        <v>31</v>
      </c>
      <c r="U924" s="3" t="s">
        <v>32</v>
      </c>
      <c r="V924" s="3" t="s">
        <v>31</v>
      </c>
      <c r="W924" s="3" t="s">
        <v>33</v>
      </c>
      <c r="X924" s="3" t="s">
        <v>34</v>
      </c>
      <c r="Y924" s="3" t="s">
        <v>35</v>
      </c>
      <c r="Z924" s="54">
        <v>45351</v>
      </c>
      <c r="AA924" s="54">
        <v>45747</v>
      </c>
      <c r="AB924" s="3" t="s">
        <v>36</v>
      </c>
      <c r="AC924" s="53">
        <v>1500000</v>
      </c>
      <c r="AD924" s="3" t="s">
        <v>32</v>
      </c>
      <c r="AE924" s="3" t="s">
        <v>37</v>
      </c>
    </row>
    <row r="925" spans="1:31" x14ac:dyDescent="0.3">
      <c r="A925" s="3" t="s">
        <v>1954</v>
      </c>
      <c r="B925" s="3" t="s">
        <v>1955</v>
      </c>
      <c r="C925" s="3" t="s">
        <v>1860</v>
      </c>
      <c r="D925" s="53">
        <v>2300000</v>
      </c>
      <c r="E925" s="53">
        <v>2300000</v>
      </c>
      <c r="F925" s="53">
        <v>0</v>
      </c>
      <c r="G925" s="53">
        <v>0</v>
      </c>
      <c r="H925" s="53">
        <v>0</v>
      </c>
      <c r="I925" s="53">
        <v>1813299.44</v>
      </c>
      <c r="J925" s="53">
        <v>78.839106086956519</v>
      </c>
      <c r="K925" s="53">
        <v>0</v>
      </c>
      <c r="L925" s="53">
        <v>0</v>
      </c>
      <c r="M925" s="53">
        <v>1813299.44</v>
      </c>
      <c r="N925" s="53">
        <v>0</v>
      </c>
      <c r="O925" s="53">
        <v>1813299.44</v>
      </c>
      <c r="P925" s="53">
        <v>0</v>
      </c>
      <c r="Q925" s="53">
        <v>0</v>
      </c>
      <c r="R925" s="53">
        <v>0</v>
      </c>
      <c r="S925" s="3" t="s">
        <v>111</v>
      </c>
      <c r="T925" s="3" t="s">
        <v>112</v>
      </c>
      <c r="U925" s="3" t="s">
        <v>113</v>
      </c>
      <c r="V925" s="3" t="s">
        <v>112</v>
      </c>
      <c r="W925" s="3" t="s">
        <v>33</v>
      </c>
      <c r="X925" s="3" t="s">
        <v>114</v>
      </c>
      <c r="Y925" s="3" t="s">
        <v>35</v>
      </c>
      <c r="Z925" s="54">
        <v>45351</v>
      </c>
      <c r="AA925" s="54">
        <v>45747</v>
      </c>
      <c r="AB925" s="3" t="s">
        <v>36</v>
      </c>
      <c r="AC925" s="53">
        <v>2300000</v>
      </c>
      <c r="AD925" s="3" t="s">
        <v>113</v>
      </c>
      <c r="AE925" s="3" t="s">
        <v>37</v>
      </c>
    </row>
    <row r="926" spans="1:31" x14ac:dyDescent="0.3">
      <c r="A926" s="3" t="s">
        <v>1966</v>
      </c>
      <c r="B926" s="3" t="s">
        <v>1967</v>
      </c>
      <c r="C926" s="3" t="s">
        <v>1860</v>
      </c>
      <c r="D926" s="53">
        <v>5000000</v>
      </c>
      <c r="E926" s="53">
        <v>5000000</v>
      </c>
      <c r="F926" s="53">
        <v>0</v>
      </c>
      <c r="G926" s="53">
        <v>0</v>
      </c>
      <c r="H926" s="53">
        <v>0</v>
      </c>
      <c r="I926" s="53">
        <v>4048136.33</v>
      </c>
      <c r="J926" s="53">
        <v>80.962726599999996</v>
      </c>
      <c r="K926" s="53">
        <v>0</v>
      </c>
      <c r="L926" s="53">
        <v>0</v>
      </c>
      <c r="M926" s="53">
        <v>4048136.33</v>
      </c>
      <c r="N926" s="53">
        <v>0</v>
      </c>
      <c r="O926" s="53">
        <v>4048136.33</v>
      </c>
      <c r="P926" s="53">
        <v>0</v>
      </c>
      <c r="Q926" s="53">
        <v>0</v>
      </c>
      <c r="R926" s="53">
        <v>0</v>
      </c>
      <c r="S926" s="3" t="s">
        <v>111</v>
      </c>
      <c r="T926" s="3" t="s">
        <v>112</v>
      </c>
      <c r="U926" s="3" t="s">
        <v>113</v>
      </c>
      <c r="V926" s="3" t="s">
        <v>112</v>
      </c>
      <c r="W926" s="3" t="s">
        <v>33</v>
      </c>
      <c r="X926" s="3" t="s">
        <v>114</v>
      </c>
      <c r="Y926" s="3" t="s">
        <v>35</v>
      </c>
      <c r="Z926" s="54">
        <v>45356</v>
      </c>
      <c r="AA926" s="54">
        <v>46022</v>
      </c>
      <c r="AB926" s="3" t="s">
        <v>36</v>
      </c>
      <c r="AC926" s="53">
        <v>4000000</v>
      </c>
      <c r="AD926" s="3" t="s">
        <v>113</v>
      </c>
      <c r="AE926" s="3" t="s">
        <v>37</v>
      </c>
    </row>
    <row r="927" spans="1:31" x14ac:dyDescent="0.3">
      <c r="A927" s="3" t="s">
        <v>2060</v>
      </c>
      <c r="B927" s="3" t="s">
        <v>2061</v>
      </c>
      <c r="C927" s="3" t="s">
        <v>1856</v>
      </c>
      <c r="D927" s="53">
        <v>2500000</v>
      </c>
      <c r="E927" s="53">
        <v>2500000</v>
      </c>
      <c r="F927" s="53">
        <v>0</v>
      </c>
      <c r="G927" s="53">
        <v>0</v>
      </c>
      <c r="H927" s="53">
        <v>0</v>
      </c>
      <c r="I927" s="53">
        <v>2492441.7799999998</v>
      </c>
      <c r="J927" s="53">
        <v>99.697671199999988</v>
      </c>
      <c r="K927" s="53">
        <v>0</v>
      </c>
      <c r="L927" s="53">
        <v>0</v>
      </c>
      <c r="M927" s="53">
        <v>2492441.7799999998</v>
      </c>
      <c r="N927" s="53">
        <v>0</v>
      </c>
      <c r="O927" s="53">
        <v>2492441.7799999998</v>
      </c>
      <c r="P927" s="53">
        <v>0</v>
      </c>
      <c r="Q927" s="53">
        <v>0</v>
      </c>
      <c r="R927" s="53">
        <v>0</v>
      </c>
      <c r="S927" s="3" t="s">
        <v>881</v>
      </c>
      <c r="T927" s="3" t="s">
        <v>76</v>
      </c>
      <c r="U927" s="3" t="s">
        <v>77</v>
      </c>
      <c r="V927" s="3" t="s">
        <v>76</v>
      </c>
      <c r="W927" s="3" t="s">
        <v>33</v>
      </c>
      <c r="X927" s="3" t="s">
        <v>78</v>
      </c>
      <c r="Y927" s="3" t="s">
        <v>35</v>
      </c>
      <c r="Z927" s="54">
        <v>45017</v>
      </c>
      <c r="AA927" s="54">
        <v>45930</v>
      </c>
      <c r="AB927" s="3" t="s">
        <v>36</v>
      </c>
      <c r="AC927" s="53">
        <v>2500000</v>
      </c>
      <c r="AD927" s="3" t="s">
        <v>77</v>
      </c>
      <c r="AE927" s="3" t="s">
        <v>37</v>
      </c>
    </row>
    <row r="928" spans="1:31" x14ac:dyDescent="0.3">
      <c r="A928" s="3" t="s">
        <v>1958</v>
      </c>
      <c r="B928" s="3" t="s">
        <v>1959</v>
      </c>
      <c r="C928" s="3" t="s">
        <v>1860</v>
      </c>
      <c r="D928" s="53">
        <v>1200000</v>
      </c>
      <c r="E928" s="53">
        <v>1200000</v>
      </c>
      <c r="F928" s="53">
        <v>0</v>
      </c>
      <c r="G928" s="53">
        <v>0</v>
      </c>
      <c r="H928" s="53">
        <v>0</v>
      </c>
      <c r="I928" s="53">
        <v>1058034.3500000001</v>
      </c>
      <c r="J928" s="53">
        <v>88.169529166666678</v>
      </c>
      <c r="K928" s="53">
        <v>0</v>
      </c>
      <c r="L928" s="53">
        <v>0</v>
      </c>
      <c r="M928" s="53">
        <v>1058034.3500000001</v>
      </c>
      <c r="N928" s="53">
        <v>0</v>
      </c>
      <c r="O928" s="53">
        <v>1058034.3500000001</v>
      </c>
      <c r="P928" s="53">
        <v>0</v>
      </c>
      <c r="Q928" s="53">
        <v>0</v>
      </c>
      <c r="R928" s="53">
        <v>0</v>
      </c>
      <c r="S928" s="3" t="s">
        <v>111</v>
      </c>
      <c r="T928" s="3" t="s">
        <v>112</v>
      </c>
      <c r="U928" s="3" t="s">
        <v>113</v>
      </c>
      <c r="V928" s="3" t="s">
        <v>112</v>
      </c>
      <c r="W928" s="3" t="s">
        <v>33</v>
      </c>
      <c r="X928" s="3" t="s">
        <v>114</v>
      </c>
      <c r="Y928" s="3" t="s">
        <v>44</v>
      </c>
      <c r="Z928" s="54">
        <v>45351</v>
      </c>
      <c r="AA928" s="54">
        <v>46022</v>
      </c>
      <c r="AB928" s="3" t="s">
        <v>36</v>
      </c>
      <c r="AC928" s="53">
        <v>1200000</v>
      </c>
      <c r="AD928" s="3" t="s">
        <v>113</v>
      </c>
      <c r="AE928" s="3" t="s">
        <v>37</v>
      </c>
    </row>
    <row r="929" spans="1:31" x14ac:dyDescent="0.3">
      <c r="A929" s="3" t="s">
        <v>1960</v>
      </c>
      <c r="B929" s="3" t="s">
        <v>1961</v>
      </c>
      <c r="C929" s="3" t="s">
        <v>1860</v>
      </c>
      <c r="D929" s="53">
        <v>732000</v>
      </c>
      <c r="E929" s="53">
        <v>732000</v>
      </c>
      <c r="F929" s="53">
        <v>0</v>
      </c>
      <c r="G929" s="53">
        <v>0</v>
      </c>
      <c r="H929" s="53">
        <v>0</v>
      </c>
      <c r="I929" s="53">
        <v>619546.69999999995</v>
      </c>
      <c r="J929" s="53">
        <v>84.637527322404367</v>
      </c>
      <c r="K929" s="53">
        <v>0</v>
      </c>
      <c r="L929" s="53">
        <v>0</v>
      </c>
      <c r="M929" s="53">
        <v>619546.69999999995</v>
      </c>
      <c r="N929" s="53">
        <v>0</v>
      </c>
      <c r="O929" s="53">
        <v>619546.69999999995</v>
      </c>
      <c r="P929" s="53">
        <v>0</v>
      </c>
      <c r="Q929" s="53">
        <v>0</v>
      </c>
      <c r="R929" s="53">
        <v>0</v>
      </c>
      <c r="S929" s="3" t="s">
        <v>111</v>
      </c>
      <c r="T929" s="3" t="s">
        <v>112</v>
      </c>
      <c r="U929" s="3" t="s">
        <v>113</v>
      </c>
      <c r="V929" s="3" t="s">
        <v>112</v>
      </c>
      <c r="W929" s="3" t="s">
        <v>33</v>
      </c>
      <c r="X929" s="3" t="s">
        <v>114</v>
      </c>
      <c r="Y929" s="3" t="s">
        <v>35</v>
      </c>
      <c r="Z929" s="54">
        <v>45352</v>
      </c>
      <c r="AA929" s="54">
        <v>45747</v>
      </c>
      <c r="AB929" s="3" t="s">
        <v>36</v>
      </c>
      <c r="AC929" s="53">
        <v>732000</v>
      </c>
      <c r="AD929" s="3" t="s">
        <v>113</v>
      </c>
      <c r="AE929" s="3" t="s">
        <v>37</v>
      </c>
    </row>
    <row r="930" spans="1:31" x14ac:dyDescent="0.3">
      <c r="A930" s="3" t="s">
        <v>1964</v>
      </c>
      <c r="B930" s="3" t="s">
        <v>1965</v>
      </c>
      <c r="C930" s="3" t="s">
        <v>1856</v>
      </c>
      <c r="D930" s="53">
        <v>1400000</v>
      </c>
      <c r="E930" s="53">
        <v>1400000</v>
      </c>
      <c r="F930" s="53">
        <v>0</v>
      </c>
      <c r="G930" s="53">
        <v>0</v>
      </c>
      <c r="H930" s="53">
        <v>0</v>
      </c>
      <c r="I930" s="53">
        <v>1376135.7</v>
      </c>
      <c r="J930" s="53">
        <v>98.295407142857144</v>
      </c>
      <c r="K930" s="53">
        <v>0</v>
      </c>
      <c r="L930" s="53">
        <v>0</v>
      </c>
      <c r="M930" s="53">
        <v>1376135.7</v>
      </c>
      <c r="N930" s="53">
        <v>0</v>
      </c>
      <c r="O930" s="53">
        <v>1376135.7</v>
      </c>
      <c r="P930" s="53">
        <v>0</v>
      </c>
      <c r="Q930" s="53">
        <v>0</v>
      </c>
      <c r="R930" s="53">
        <v>0</v>
      </c>
      <c r="S930" s="3" t="s">
        <v>881</v>
      </c>
      <c r="T930" s="3" t="s">
        <v>76</v>
      </c>
      <c r="U930" s="3" t="s">
        <v>77</v>
      </c>
      <c r="V930" s="3" t="s">
        <v>76</v>
      </c>
      <c r="W930" s="3" t="s">
        <v>33</v>
      </c>
      <c r="X930" s="3" t="s">
        <v>78</v>
      </c>
      <c r="Y930" s="3" t="s">
        <v>44</v>
      </c>
      <c r="Z930" s="54">
        <v>45017</v>
      </c>
      <c r="AA930" s="54">
        <v>45930</v>
      </c>
      <c r="AB930" s="3" t="s">
        <v>36</v>
      </c>
      <c r="AC930" s="53">
        <v>1400000</v>
      </c>
      <c r="AD930" s="3" t="s">
        <v>77</v>
      </c>
      <c r="AE930" s="3" t="s">
        <v>37</v>
      </c>
    </row>
    <row r="931" spans="1:31" x14ac:dyDescent="0.3">
      <c r="A931" s="3" t="s">
        <v>1962</v>
      </c>
      <c r="B931" s="3" t="s">
        <v>1963</v>
      </c>
      <c r="C931" s="3" t="s">
        <v>1843</v>
      </c>
      <c r="D931" s="53">
        <v>2500000</v>
      </c>
      <c r="E931" s="53">
        <v>2500000</v>
      </c>
      <c r="F931" s="53">
        <v>0</v>
      </c>
      <c r="G931" s="53">
        <v>0</v>
      </c>
      <c r="H931" s="53">
        <v>0</v>
      </c>
      <c r="I931" s="53">
        <v>11895.24</v>
      </c>
      <c r="J931" s="53">
        <v>0.4758096</v>
      </c>
      <c r="K931" s="53">
        <v>0</v>
      </c>
      <c r="L931" s="53">
        <v>0</v>
      </c>
      <c r="M931" s="53">
        <v>11895.24</v>
      </c>
      <c r="N931" s="53">
        <v>0</v>
      </c>
      <c r="O931" s="53">
        <v>11895.24</v>
      </c>
      <c r="P931" s="53">
        <v>0</v>
      </c>
      <c r="Q931" s="53">
        <v>0</v>
      </c>
      <c r="R931" s="53">
        <v>0</v>
      </c>
      <c r="S931" s="3" t="s">
        <v>1506</v>
      </c>
      <c r="T931" s="3" t="s">
        <v>882</v>
      </c>
      <c r="U931" s="3" t="s">
        <v>883</v>
      </c>
      <c r="V931" s="3" t="s">
        <v>882</v>
      </c>
      <c r="W931" s="3" t="s">
        <v>33</v>
      </c>
      <c r="X931" s="3" t="s">
        <v>884</v>
      </c>
      <c r="Y931" s="3" t="s">
        <v>44</v>
      </c>
      <c r="Z931" s="54">
        <v>45017</v>
      </c>
      <c r="AA931" s="54">
        <v>45747</v>
      </c>
      <c r="AB931" s="3" t="s">
        <v>36</v>
      </c>
      <c r="AC931" s="53">
        <v>2500000</v>
      </c>
      <c r="AD931" s="3" t="s">
        <v>883</v>
      </c>
      <c r="AE931" s="3" t="s">
        <v>37</v>
      </c>
    </row>
    <row r="932" spans="1:31" x14ac:dyDescent="0.3">
      <c r="A932" s="3" t="s">
        <v>2044</v>
      </c>
      <c r="B932" s="3" t="s">
        <v>2045</v>
      </c>
      <c r="C932" s="3" t="s">
        <v>1860</v>
      </c>
      <c r="D932" s="53">
        <v>2700000</v>
      </c>
      <c r="E932" s="53">
        <v>2700000</v>
      </c>
      <c r="F932" s="53">
        <v>0</v>
      </c>
      <c r="G932" s="53">
        <v>0</v>
      </c>
      <c r="H932" s="53">
        <v>0</v>
      </c>
      <c r="I932" s="53">
        <v>2691974.32</v>
      </c>
      <c r="J932" s="53">
        <v>99.702752592592589</v>
      </c>
      <c r="K932" s="53">
        <v>0</v>
      </c>
      <c r="L932" s="53">
        <v>0</v>
      </c>
      <c r="M932" s="53">
        <v>2691974.32</v>
      </c>
      <c r="N932" s="53">
        <v>0</v>
      </c>
      <c r="O932" s="53">
        <v>2691974.32</v>
      </c>
      <c r="P932" s="53">
        <v>0</v>
      </c>
      <c r="Q932" s="53">
        <v>0</v>
      </c>
      <c r="R932" s="53">
        <v>0</v>
      </c>
      <c r="S932" s="3" t="s">
        <v>111</v>
      </c>
      <c r="T932" s="3" t="s">
        <v>112</v>
      </c>
      <c r="U932" s="3" t="s">
        <v>113</v>
      </c>
      <c r="V932" s="3" t="s">
        <v>112</v>
      </c>
      <c r="W932" s="3" t="s">
        <v>33</v>
      </c>
      <c r="X932" s="3" t="s">
        <v>114</v>
      </c>
      <c r="Y932" s="3" t="s">
        <v>35</v>
      </c>
      <c r="Z932" s="54">
        <v>45379</v>
      </c>
      <c r="AA932" s="54">
        <v>46022</v>
      </c>
      <c r="AB932" s="3" t="s">
        <v>36</v>
      </c>
      <c r="AC932" s="53">
        <v>700000</v>
      </c>
      <c r="AD932" s="3" t="s">
        <v>113</v>
      </c>
      <c r="AE932" s="3" t="s">
        <v>37</v>
      </c>
    </row>
    <row r="933" spans="1:31" x14ac:dyDescent="0.3">
      <c r="A933" s="3" t="s">
        <v>1968</v>
      </c>
      <c r="B933" s="3" t="s">
        <v>1969</v>
      </c>
      <c r="C933" s="3" t="s">
        <v>1857</v>
      </c>
      <c r="D933" s="53">
        <v>0</v>
      </c>
      <c r="E933" s="53">
        <v>0</v>
      </c>
      <c r="F933" s="53">
        <v>0</v>
      </c>
      <c r="G933" s="53">
        <v>0</v>
      </c>
      <c r="H933" s="53">
        <v>0</v>
      </c>
      <c r="I933" s="53">
        <v>0</v>
      </c>
      <c r="J933" s="53" t="e">
        <v>#DIV/0!</v>
      </c>
      <c r="K933" s="53">
        <v>0</v>
      </c>
      <c r="L933" s="53">
        <v>0</v>
      </c>
      <c r="M933" s="53">
        <v>0</v>
      </c>
      <c r="N933" s="53">
        <v>0</v>
      </c>
      <c r="O933" s="53">
        <v>0</v>
      </c>
      <c r="P933" s="53">
        <v>0</v>
      </c>
      <c r="Q933" s="53">
        <v>0</v>
      </c>
      <c r="R933" s="53">
        <v>0</v>
      </c>
      <c r="S933" s="3" t="s">
        <v>1001</v>
      </c>
      <c r="T933" s="3" t="s">
        <v>100</v>
      </c>
      <c r="U933" s="3" t="s">
        <v>101</v>
      </c>
      <c r="V933" s="3" t="s">
        <v>100</v>
      </c>
      <c r="W933" s="3" t="s">
        <v>33</v>
      </c>
      <c r="X933" s="3" t="s">
        <v>102</v>
      </c>
      <c r="Y933" s="3" t="s">
        <v>989</v>
      </c>
      <c r="Z933" s="54">
        <v>44991</v>
      </c>
      <c r="AA933" s="54">
        <v>45747</v>
      </c>
      <c r="AB933" s="3" t="s">
        <v>36</v>
      </c>
      <c r="AC933" s="53">
        <v>800000</v>
      </c>
      <c r="AD933" s="3" t="s">
        <v>101</v>
      </c>
      <c r="AE933" s="3" t="s">
        <v>37</v>
      </c>
    </row>
    <row r="934" spans="1:31" x14ac:dyDescent="0.3">
      <c r="A934" s="3" t="s">
        <v>1972</v>
      </c>
      <c r="B934" s="3" t="s">
        <v>1973</v>
      </c>
      <c r="C934" s="3" t="s">
        <v>1857</v>
      </c>
      <c r="D934" s="53">
        <v>1200000</v>
      </c>
      <c r="E934" s="53">
        <v>1200000</v>
      </c>
      <c r="F934" s="53">
        <v>0</v>
      </c>
      <c r="G934" s="53">
        <v>0</v>
      </c>
      <c r="H934" s="53">
        <v>0</v>
      </c>
      <c r="I934" s="53">
        <v>1113375.3700000001</v>
      </c>
      <c r="J934" s="53">
        <v>92.781280833333341</v>
      </c>
      <c r="K934" s="53">
        <v>0</v>
      </c>
      <c r="L934" s="53">
        <v>0</v>
      </c>
      <c r="M934" s="53">
        <v>1113375.3700000001</v>
      </c>
      <c r="N934" s="53">
        <v>0</v>
      </c>
      <c r="O934" s="53">
        <v>1113375.3700000001</v>
      </c>
      <c r="P934" s="53">
        <v>0</v>
      </c>
      <c r="Q934" s="53">
        <v>0</v>
      </c>
      <c r="R934" s="53">
        <v>0</v>
      </c>
      <c r="S934" s="3" t="s">
        <v>1001</v>
      </c>
      <c r="T934" s="3" t="s">
        <v>100</v>
      </c>
      <c r="U934" s="3" t="s">
        <v>101</v>
      </c>
      <c r="V934" s="3" t="s">
        <v>100</v>
      </c>
      <c r="W934" s="3" t="s">
        <v>33</v>
      </c>
      <c r="X934" s="3" t="s">
        <v>102</v>
      </c>
      <c r="Y934" s="3" t="s">
        <v>44</v>
      </c>
      <c r="Z934" s="54">
        <v>44991</v>
      </c>
      <c r="AA934" s="54">
        <v>45747</v>
      </c>
      <c r="AB934" s="3" t="s">
        <v>36</v>
      </c>
      <c r="AC934" s="53">
        <v>1200000</v>
      </c>
      <c r="AD934" s="3" t="s">
        <v>101</v>
      </c>
      <c r="AE934" s="3" t="s">
        <v>45</v>
      </c>
    </row>
    <row r="935" spans="1:31" x14ac:dyDescent="0.3">
      <c r="A935" s="3" t="s">
        <v>1974</v>
      </c>
      <c r="B935" s="3" t="s">
        <v>1975</v>
      </c>
      <c r="C935" s="3" t="s">
        <v>1855</v>
      </c>
      <c r="D935" s="53">
        <v>1500000</v>
      </c>
      <c r="E935" s="53">
        <v>1500000</v>
      </c>
      <c r="F935" s="53">
        <v>0</v>
      </c>
      <c r="G935" s="53">
        <v>0</v>
      </c>
      <c r="H935" s="53">
        <v>0</v>
      </c>
      <c r="I935" s="53">
        <v>1490158.32</v>
      </c>
      <c r="J935" s="53">
        <v>99.343888000000007</v>
      </c>
      <c r="K935" s="53">
        <v>0</v>
      </c>
      <c r="L935" s="53">
        <v>0</v>
      </c>
      <c r="M935" s="53">
        <v>1490158.32</v>
      </c>
      <c r="N935" s="53">
        <v>0</v>
      </c>
      <c r="O935" s="53">
        <v>1490158.32</v>
      </c>
      <c r="P935" s="53">
        <v>0</v>
      </c>
      <c r="Q935" s="53">
        <v>0</v>
      </c>
      <c r="R935" s="53">
        <v>0</v>
      </c>
      <c r="S935" s="3" t="s">
        <v>1001</v>
      </c>
      <c r="T935" s="3" t="s">
        <v>57</v>
      </c>
      <c r="U935" s="3" t="s">
        <v>58</v>
      </c>
      <c r="V935" s="3" t="s">
        <v>57</v>
      </c>
      <c r="W935" s="3" t="s">
        <v>33</v>
      </c>
      <c r="X935" s="3" t="s">
        <v>59</v>
      </c>
      <c r="Y935" s="3" t="s">
        <v>86</v>
      </c>
      <c r="Z935" s="54">
        <v>45359</v>
      </c>
      <c r="AA935" s="54">
        <v>46022</v>
      </c>
      <c r="AB935" s="3" t="s">
        <v>36</v>
      </c>
      <c r="AC935" s="53">
        <v>1</v>
      </c>
      <c r="AD935" s="3" t="s">
        <v>58</v>
      </c>
      <c r="AE935" s="3" t="s">
        <v>37</v>
      </c>
    </row>
    <row r="936" spans="1:31" x14ac:dyDescent="0.3">
      <c r="A936" s="3" t="s">
        <v>1983</v>
      </c>
      <c r="B936" s="3" t="s">
        <v>1984</v>
      </c>
      <c r="C936" s="3" t="s">
        <v>1855</v>
      </c>
      <c r="D936" s="53">
        <v>1250000</v>
      </c>
      <c r="E936" s="53">
        <v>1250000</v>
      </c>
      <c r="F936" s="53">
        <v>0</v>
      </c>
      <c r="G936" s="53">
        <v>0</v>
      </c>
      <c r="H936" s="53">
        <v>0</v>
      </c>
      <c r="I936" s="53">
        <v>1246641</v>
      </c>
      <c r="J936" s="53">
        <v>99.731279999999998</v>
      </c>
      <c r="K936" s="53">
        <v>0</v>
      </c>
      <c r="L936" s="53">
        <v>0</v>
      </c>
      <c r="M936" s="53">
        <v>1246641</v>
      </c>
      <c r="N936" s="53">
        <v>0</v>
      </c>
      <c r="O936" s="53">
        <v>1246641</v>
      </c>
      <c r="P936" s="53">
        <v>0</v>
      </c>
      <c r="Q936" s="53">
        <v>0</v>
      </c>
      <c r="R936" s="53">
        <v>0</v>
      </c>
      <c r="S936" s="3" t="s">
        <v>1001</v>
      </c>
      <c r="T936" s="3" t="s">
        <v>57</v>
      </c>
      <c r="U936" s="3" t="s">
        <v>58</v>
      </c>
      <c r="V936" s="3" t="s">
        <v>57</v>
      </c>
      <c r="W936" s="3" t="s">
        <v>33</v>
      </c>
      <c r="X936" s="3" t="s">
        <v>59</v>
      </c>
      <c r="Y936" s="3" t="s">
        <v>35</v>
      </c>
      <c r="Z936" s="54">
        <v>45359</v>
      </c>
      <c r="AA936" s="54">
        <v>46022</v>
      </c>
      <c r="AB936" s="3" t="s">
        <v>36</v>
      </c>
      <c r="AC936" s="53">
        <v>1250000</v>
      </c>
      <c r="AD936" s="3" t="s">
        <v>58</v>
      </c>
      <c r="AE936" s="3" t="s">
        <v>37</v>
      </c>
    </row>
    <row r="937" spans="1:31" x14ac:dyDescent="0.3">
      <c r="A937" s="3" t="s">
        <v>1981</v>
      </c>
      <c r="B937" s="3" t="s">
        <v>1982</v>
      </c>
      <c r="C937" s="3" t="s">
        <v>1855</v>
      </c>
      <c r="D937" s="53">
        <v>9000000</v>
      </c>
      <c r="E937" s="53">
        <v>9000000</v>
      </c>
      <c r="F937" s="53">
        <v>0</v>
      </c>
      <c r="G937" s="53">
        <v>0</v>
      </c>
      <c r="H937" s="53">
        <v>0</v>
      </c>
      <c r="I937" s="53">
        <v>8574761.1600000001</v>
      </c>
      <c r="J937" s="53">
        <v>95.275124000000005</v>
      </c>
      <c r="K937" s="53">
        <v>0</v>
      </c>
      <c r="L937" s="53">
        <v>0</v>
      </c>
      <c r="M937" s="53">
        <v>8574761.1600000001</v>
      </c>
      <c r="N937" s="53">
        <v>0</v>
      </c>
      <c r="O937" s="53">
        <v>8574761.1600000001</v>
      </c>
      <c r="P937" s="53">
        <v>0</v>
      </c>
      <c r="Q937" s="53">
        <v>0</v>
      </c>
      <c r="R937" s="53">
        <v>0</v>
      </c>
      <c r="S937" s="3" t="s">
        <v>1001</v>
      </c>
      <c r="T937" s="3" t="s">
        <v>57</v>
      </c>
      <c r="U937" s="3" t="s">
        <v>58</v>
      </c>
      <c r="V937" s="3" t="s">
        <v>57</v>
      </c>
      <c r="W937" s="3" t="s">
        <v>33</v>
      </c>
      <c r="X937" s="3" t="s">
        <v>59</v>
      </c>
      <c r="Y937" s="3" t="s">
        <v>35</v>
      </c>
      <c r="Z937" s="54">
        <v>45359</v>
      </c>
      <c r="AA937" s="54">
        <v>46022</v>
      </c>
      <c r="AB937" s="3" t="s">
        <v>36</v>
      </c>
      <c r="AC937" s="53">
        <v>1</v>
      </c>
      <c r="AD937" s="3" t="s">
        <v>58</v>
      </c>
      <c r="AE937" s="3" t="s">
        <v>45</v>
      </c>
    </row>
    <row r="938" spans="1:31" x14ac:dyDescent="0.3">
      <c r="A938" s="3" t="s">
        <v>1987</v>
      </c>
      <c r="B938" s="3" t="s">
        <v>1988</v>
      </c>
      <c r="C938" s="3" t="s">
        <v>1858</v>
      </c>
      <c r="D938" s="53">
        <v>8000000</v>
      </c>
      <c r="E938" s="53">
        <v>8000000</v>
      </c>
      <c r="F938" s="53">
        <v>0</v>
      </c>
      <c r="G938" s="53">
        <v>0</v>
      </c>
      <c r="H938" s="53">
        <v>0</v>
      </c>
      <c r="I938" s="53">
        <v>7983830.0999999996</v>
      </c>
      <c r="J938" s="53">
        <v>99.797876250000002</v>
      </c>
      <c r="K938" s="53">
        <v>0</v>
      </c>
      <c r="L938" s="53">
        <v>0</v>
      </c>
      <c r="M938" s="53">
        <v>7983830.0999999996</v>
      </c>
      <c r="N938" s="53">
        <v>0</v>
      </c>
      <c r="O938" s="53">
        <v>7983830.0999999996</v>
      </c>
      <c r="P938" s="53">
        <v>0</v>
      </c>
      <c r="Q938" s="53">
        <v>0</v>
      </c>
      <c r="R938" s="53">
        <v>0</v>
      </c>
      <c r="S938" s="3" t="s">
        <v>1231</v>
      </c>
      <c r="T938" s="3" t="s">
        <v>51</v>
      </c>
      <c r="U938" s="3" t="s">
        <v>52</v>
      </c>
      <c r="V938" s="3" t="s">
        <v>51</v>
      </c>
      <c r="W938" s="3" t="s">
        <v>33</v>
      </c>
      <c r="X938" s="3" t="s">
        <v>53</v>
      </c>
      <c r="Y938" s="3" t="s">
        <v>35</v>
      </c>
      <c r="Z938" s="54">
        <v>45365</v>
      </c>
      <c r="AA938" s="54">
        <v>45747</v>
      </c>
      <c r="AB938" s="3" t="s">
        <v>36</v>
      </c>
      <c r="AC938" s="53">
        <v>5000000</v>
      </c>
      <c r="AD938" s="3" t="s">
        <v>52</v>
      </c>
      <c r="AE938" s="3" t="s">
        <v>37</v>
      </c>
    </row>
    <row r="939" spans="1:31" x14ac:dyDescent="0.3">
      <c r="A939" s="3" t="s">
        <v>1989</v>
      </c>
      <c r="B939" s="3" t="s">
        <v>1990</v>
      </c>
      <c r="C939" s="3" t="s">
        <v>1853</v>
      </c>
      <c r="D939" s="53">
        <v>820000</v>
      </c>
      <c r="E939" s="53">
        <v>820000</v>
      </c>
      <c r="F939" s="53">
        <v>0</v>
      </c>
      <c r="G939" s="53">
        <v>0</v>
      </c>
      <c r="H939" s="53">
        <v>0</v>
      </c>
      <c r="I939" s="53">
        <v>815181.85</v>
      </c>
      <c r="J939" s="53">
        <v>99.412420731707314</v>
      </c>
      <c r="K939" s="53">
        <v>0</v>
      </c>
      <c r="L939" s="53">
        <v>0</v>
      </c>
      <c r="M939" s="53">
        <v>815181.85</v>
      </c>
      <c r="N939" s="53">
        <v>0</v>
      </c>
      <c r="O939" s="53">
        <v>815181.85</v>
      </c>
      <c r="P939" s="53">
        <v>0</v>
      </c>
      <c r="Q939" s="53">
        <v>0</v>
      </c>
      <c r="R939" s="53">
        <v>0</v>
      </c>
      <c r="S939" s="3" t="s">
        <v>391</v>
      </c>
      <c r="T939" s="3" t="s">
        <v>31</v>
      </c>
      <c r="U939" s="3" t="s">
        <v>32</v>
      </c>
      <c r="V939" s="3" t="s">
        <v>31</v>
      </c>
      <c r="W939" s="3" t="s">
        <v>33</v>
      </c>
      <c r="X939" s="3" t="s">
        <v>34</v>
      </c>
      <c r="Y939" s="3" t="s">
        <v>86</v>
      </c>
      <c r="Z939" s="54">
        <v>45017</v>
      </c>
      <c r="AA939" s="54">
        <v>45747</v>
      </c>
      <c r="AB939" s="3" t="s">
        <v>36</v>
      </c>
      <c r="AC939" s="53">
        <v>820000</v>
      </c>
      <c r="AD939" s="3" t="s">
        <v>32</v>
      </c>
      <c r="AE939" s="3" t="s">
        <v>37</v>
      </c>
    </row>
    <row r="940" spans="1:31" x14ac:dyDescent="0.3">
      <c r="A940" s="3" t="s">
        <v>1993</v>
      </c>
      <c r="B940" s="3" t="s">
        <v>1994</v>
      </c>
      <c r="C940" s="3" t="s">
        <v>1853</v>
      </c>
      <c r="D940" s="53">
        <v>4400000</v>
      </c>
      <c r="E940" s="53">
        <v>4400000</v>
      </c>
      <c r="F940" s="53">
        <v>0</v>
      </c>
      <c r="G940" s="53">
        <v>0</v>
      </c>
      <c r="H940" s="53">
        <v>0</v>
      </c>
      <c r="I940" s="53">
        <v>4274598.6100000003</v>
      </c>
      <c r="J940" s="53">
        <v>97.149968409090917</v>
      </c>
      <c r="K940" s="53">
        <v>0</v>
      </c>
      <c r="L940" s="53">
        <v>0</v>
      </c>
      <c r="M940" s="53">
        <v>4274598.6100000003</v>
      </c>
      <c r="N940" s="53">
        <v>0</v>
      </c>
      <c r="O940" s="53">
        <v>4274598.6100000003</v>
      </c>
      <c r="P940" s="53">
        <v>0</v>
      </c>
      <c r="Q940" s="53">
        <v>0</v>
      </c>
      <c r="R940" s="53">
        <v>0</v>
      </c>
      <c r="S940" s="3" t="s">
        <v>30</v>
      </c>
      <c r="T940" s="3" t="s">
        <v>31</v>
      </c>
      <c r="U940" s="3" t="s">
        <v>32</v>
      </c>
      <c r="V940" s="3" t="s">
        <v>31</v>
      </c>
      <c r="W940" s="3" t="s">
        <v>33</v>
      </c>
      <c r="X940" s="3" t="s">
        <v>34</v>
      </c>
      <c r="Y940" s="3" t="s">
        <v>35</v>
      </c>
      <c r="Z940" s="54">
        <v>45364</v>
      </c>
      <c r="AA940" s="54">
        <v>45747</v>
      </c>
      <c r="AB940" s="3" t="s">
        <v>36</v>
      </c>
      <c r="AC940" s="53">
        <v>4400000</v>
      </c>
      <c r="AD940" s="3" t="s">
        <v>32</v>
      </c>
      <c r="AE940" s="3" t="s">
        <v>37</v>
      </c>
    </row>
    <row r="941" spans="1:31" x14ac:dyDescent="0.3">
      <c r="A941" s="3" t="s">
        <v>2013</v>
      </c>
      <c r="B941" s="3" t="s">
        <v>2014</v>
      </c>
      <c r="C941" s="3" t="s">
        <v>1855</v>
      </c>
      <c r="D941" s="53">
        <v>750000</v>
      </c>
      <c r="E941" s="53">
        <v>750000</v>
      </c>
      <c r="F941" s="53">
        <v>0</v>
      </c>
      <c r="G941" s="53">
        <v>0</v>
      </c>
      <c r="H941" s="53">
        <v>0</v>
      </c>
      <c r="I941" s="53">
        <v>615403.18999999994</v>
      </c>
      <c r="J941" s="53">
        <v>82.053758666666653</v>
      </c>
      <c r="K941" s="53">
        <v>0</v>
      </c>
      <c r="L941" s="53">
        <v>0</v>
      </c>
      <c r="M941" s="53">
        <v>615403.18999999994</v>
      </c>
      <c r="N941" s="53">
        <v>0</v>
      </c>
      <c r="O941" s="53">
        <v>615403.18999999994</v>
      </c>
      <c r="P941" s="53">
        <v>0</v>
      </c>
      <c r="Q941" s="53">
        <v>0</v>
      </c>
      <c r="R941" s="53">
        <v>0</v>
      </c>
      <c r="S941" s="3" t="s">
        <v>1001</v>
      </c>
      <c r="T941" s="3" t="s">
        <v>57</v>
      </c>
      <c r="U941" s="3" t="s">
        <v>58</v>
      </c>
      <c r="V941" s="3" t="s">
        <v>57</v>
      </c>
      <c r="W941" s="3" t="s">
        <v>33</v>
      </c>
      <c r="X941" s="3" t="s">
        <v>59</v>
      </c>
      <c r="Y941" s="3" t="s">
        <v>44</v>
      </c>
      <c r="Z941" s="54">
        <v>45364</v>
      </c>
      <c r="AA941" s="54">
        <v>46022</v>
      </c>
      <c r="AB941" s="3" t="s">
        <v>36</v>
      </c>
      <c r="AC941" s="53">
        <v>750000</v>
      </c>
      <c r="AD941" s="3" t="s">
        <v>58</v>
      </c>
      <c r="AE941" s="3" t="s">
        <v>37</v>
      </c>
    </row>
    <row r="942" spans="1:31" x14ac:dyDescent="0.3">
      <c r="A942" s="3" t="s">
        <v>2011</v>
      </c>
      <c r="B942" s="3" t="s">
        <v>2012</v>
      </c>
      <c r="C942" s="3" t="s">
        <v>1855</v>
      </c>
      <c r="D942" s="53">
        <v>1700000</v>
      </c>
      <c r="E942" s="53">
        <v>1700000</v>
      </c>
      <c r="F942" s="53">
        <v>0</v>
      </c>
      <c r="G942" s="53">
        <v>0</v>
      </c>
      <c r="H942" s="53">
        <v>0</v>
      </c>
      <c r="I942" s="53">
        <v>1577202.75</v>
      </c>
      <c r="J942" s="53">
        <v>92.776632352941178</v>
      </c>
      <c r="K942" s="53">
        <v>0</v>
      </c>
      <c r="L942" s="53">
        <v>0</v>
      </c>
      <c r="M942" s="53">
        <v>1577202.75</v>
      </c>
      <c r="N942" s="53">
        <v>0</v>
      </c>
      <c r="O942" s="53">
        <v>1577202.75</v>
      </c>
      <c r="P942" s="53">
        <v>0</v>
      </c>
      <c r="Q942" s="53">
        <v>0</v>
      </c>
      <c r="R942" s="53">
        <v>0</v>
      </c>
      <c r="S942" s="3" t="s">
        <v>1001</v>
      </c>
      <c r="T942" s="3" t="s">
        <v>57</v>
      </c>
      <c r="U942" s="3" t="s">
        <v>58</v>
      </c>
      <c r="V942" s="3" t="s">
        <v>57</v>
      </c>
      <c r="W942" s="3" t="s">
        <v>33</v>
      </c>
      <c r="X942" s="3" t="s">
        <v>59</v>
      </c>
      <c r="Y942" s="3" t="s">
        <v>86</v>
      </c>
      <c r="Z942" s="54">
        <v>45365</v>
      </c>
      <c r="AA942" s="54">
        <v>46022</v>
      </c>
      <c r="AB942" s="3" t="s">
        <v>36</v>
      </c>
      <c r="AC942" s="53">
        <v>1</v>
      </c>
      <c r="AD942" s="3" t="s">
        <v>58</v>
      </c>
      <c r="AE942" s="3" t="s">
        <v>37</v>
      </c>
    </row>
    <row r="943" spans="1:31" x14ac:dyDescent="0.3">
      <c r="A943" s="3" t="s">
        <v>2009</v>
      </c>
      <c r="B943" s="3" t="s">
        <v>2010</v>
      </c>
      <c r="C943" s="3" t="s">
        <v>1855</v>
      </c>
      <c r="D943" s="53">
        <v>0</v>
      </c>
      <c r="E943" s="53">
        <v>0</v>
      </c>
      <c r="F943" s="53">
        <v>0</v>
      </c>
      <c r="G943" s="53">
        <v>0</v>
      </c>
      <c r="H943" s="53">
        <v>0</v>
      </c>
      <c r="I943" s="53">
        <v>0</v>
      </c>
      <c r="J943" s="53" t="e">
        <v>#DIV/0!</v>
      </c>
      <c r="K943" s="53">
        <v>0</v>
      </c>
      <c r="L943" s="53">
        <v>0</v>
      </c>
      <c r="M943" s="53">
        <v>0</v>
      </c>
      <c r="N943" s="53">
        <v>0</v>
      </c>
      <c r="O943" s="53">
        <v>0</v>
      </c>
      <c r="P943" s="53">
        <v>0</v>
      </c>
      <c r="Q943" s="53">
        <v>0</v>
      </c>
      <c r="R943" s="53">
        <v>0</v>
      </c>
      <c r="S943" s="3" t="s">
        <v>1001</v>
      </c>
      <c r="T943" s="3" t="s">
        <v>57</v>
      </c>
      <c r="U943" s="3" t="s">
        <v>58</v>
      </c>
      <c r="V943" s="3" t="s">
        <v>57</v>
      </c>
      <c r="W943" s="3" t="s">
        <v>33</v>
      </c>
      <c r="X943" s="3" t="s">
        <v>59</v>
      </c>
      <c r="Y943" s="3" t="s">
        <v>86</v>
      </c>
      <c r="Z943" s="54">
        <v>45365</v>
      </c>
      <c r="AA943" s="54">
        <v>46022</v>
      </c>
      <c r="AB943" s="3" t="s">
        <v>36</v>
      </c>
      <c r="AC943" s="53">
        <v>1</v>
      </c>
      <c r="AD943" s="3" t="s">
        <v>58</v>
      </c>
      <c r="AE943" s="3" t="s">
        <v>37</v>
      </c>
    </row>
    <row r="944" spans="1:31" x14ac:dyDescent="0.3">
      <c r="A944" s="3" t="s">
        <v>1995</v>
      </c>
      <c r="B944" s="3" t="s">
        <v>1996</v>
      </c>
      <c r="C944" s="3" t="s">
        <v>1853</v>
      </c>
      <c r="D944" s="53">
        <v>500000</v>
      </c>
      <c r="E944" s="53">
        <v>500000</v>
      </c>
      <c r="F944" s="53">
        <v>0</v>
      </c>
      <c r="G944" s="53">
        <v>0</v>
      </c>
      <c r="H944" s="53">
        <v>0</v>
      </c>
      <c r="I944" s="53">
        <v>499948.37</v>
      </c>
      <c r="J944" s="53">
        <v>99.989673999999994</v>
      </c>
      <c r="K944" s="53">
        <v>0</v>
      </c>
      <c r="L944" s="53">
        <v>0</v>
      </c>
      <c r="M944" s="53">
        <v>499948.37</v>
      </c>
      <c r="N944" s="53">
        <v>0</v>
      </c>
      <c r="O944" s="53">
        <v>499948.37</v>
      </c>
      <c r="P944" s="53">
        <v>0</v>
      </c>
      <c r="Q944" s="53">
        <v>0</v>
      </c>
      <c r="R944" s="53">
        <v>0</v>
      </c>
      <c r="S944" s="3" t="s">
        <v>30</v>
      </c>
      <c r="T944" s="3" t="s">
        <v>31</v>
      </c>
      <c r="U944" s="3" t="s">
        <v>32</v>
      </c>
      <c r="V944" s="3" t="s">
        <v>31</v>
      </c>
      <c r="W944" s="3" t="s">
        <v>33</v>
      </c>
      <c r="X944" s="3" t="s">
        <v>34</v>
      </c>
      <c r="Y944" s="3" t="s">
        <v>35</v>
      </c>
      <c r="Z944" s="54">
        <v>45365</v>
      </c>
      <c r="AA944" s="54">
        <v>45747</v>
      </c>
      <c r="AB944" s="3" t="s">
        <v>36</v>
      </c>
      <c r="AC944" s="53">
        <v>500000</v>
      </c>
      <c r="AD944" s="3" t="s">
        <v>32</v>
      </c>
      <c r="AE944" s="3" t="s">
        <v>37</v>
      </c>
    </row>
    <row r="945" spans="1:31" x14ac:dyDescent="0.3">
      <c r="A945" s="3" t="s">
        <v>1991</v>
      </c>
      <c r="B945" s="3" t="s">
        <v>1992</v>
      </c>
      <c r="C945" s="3" t="s">
        <v>1853</v>
      </c>
      <c r="D945" s="53">
        <v>19900000</v>
      </c>
      <c r="E945" s="53">
        <v>19900000</v>
      </c>
      <c r="F945" s="53">
        <v>0</v>
      </c>
      <c r="G945" s="53">
        <v>0</v>
      </c>
      <c r="H945" s="53">
        <v>0</v>
      </c>
      <c r="I945" s="53">
        <v>19766356.18</v>
      </c>
      <c r="J945" s="53">
        <v>99.328423015075373</v>
      </c>
      <c r="K945" s="53">
        <v>0</v>
      </c>
      <c r="L945" s="53">
        <v>0</v>
      </c>
      <c r="M945" s="53">
        <v>19766356.18</v>
      </c>
      <c r="N945" s="53">
        <v>0</v>
      </c>
      <c r="O945" s="53">
        <v>19766356.18</v>
      </c>
      <c r="P945" s="53">
        <v>0</v>
      </c>
      <c r="Q945" s="53">
        <v>0</v>
      </c>
      <c r="R945" s="53">
        <v>0</v>
      </c>
      <c r="S945" s="3" t="s">
        <v>30</v>
      </c>
      <c r="T945" s="3" t="s">
        <v>31</v>
      </c>
      <c r="U945" s="3" t="s">
        <v>32</v>
      </c>
      <c r="V945" s="3" t="s">
        <v>31</v>
      </c>
      <c r="W945" s="3" t="s">
        <v>33</v>
      </c>
      <c r="X945" s="3" t="s">
        <v>34</v>
      </c>
      <c r="Y945" s="3" t="s">
        <v>35</v>
      </c>
      <c r="Z945" s="54">
        <v>45365</v>
      </c>
      <c r="AA945" s="54">
        <v>45747</v>
      </c>
      <c r="AB945" s="3" t="s">
        <v>36</v>
      </c>
      <c r="AC945" s="53">
        <v>5000000</v>
      </c>
      <c r="AD945" s="3" t="s">
        <v>32</v>
      </c>
      <c r="AE945" s="3" t="s">
        <v>37</v>
      </c>
    </row>
    <row r="946" spans="1:31" x14ac:dyDescent="0.3">
      <c r="A946" s="3" t="s">
        <v>2005</v>
      </c>
      <c r="B946" s="3" t="s">
        <v>2006</v>
      </c>
      <c r="C946" s="3" t="s">
        <v>1856</v>
      </c>
      <c r="D946" s="53">
        <v>17000000</v>
      </c>
      <c r="E946" s="53">
        <v>17000000</v>
      </c>
      <c r="F946" s="53">
        <v>0</v>
      </c>
      <c r="G946" s="53">
        <v>0</v>
      </c>
      <c r="H946" s="53">
        <v>0</v>
      </c>
      <c r="I946" s="53">
        <v>16943507.940000001</v>
      </c>
      <c r="J946" s="53">
        <v>99.667693764705888</v>
      </c>
      <c r="K946" s="53">
        <v>0</v>
      </c>
      <c r="L946" s="53">
        <v>0</v>
      </c>
      <c r="M946" s="53">
        <v>16943507.940000001</v>
      </c>
      <c r="N946" s="53">
        <v>0</v>
      </c>
      <c r="O946" s="53">
        <v>16943507.940000001</v>
      </c>
      <c r="P946" s="53">
        <v>0</v>
      </c>
      <c r="Q946" s="53">
        <v>0</v>
      </c>
      <c r="R946" s="53">
        <v>0</v>
      </c>
      <c r="S946" s="3" t="s">
        <v>881</v>
      </c>
      <c r="T946" s="3" t="s">
        <v>76</v>
      </c>
      <c r="U946" s="3" t="s">
        <v>77</v>
      </c>
      <c r="V946" s="3" t="s">
        <v>76</v>
      </c>
      <c r="W946" s="3" t="s">
        <v>33</v>
      </c>
      <c r="X946" s="3" t="s">
        <v>78</v>
      </c>
      <c r="Y946" s="3" t="s">
        <v>35</v>
      </c>
      <c r="Z946" s="54">
        <v>45366</v>
      </c>
      <c r="AA946" s="54">
        <v>46112</v>
      </c>
      <c r="AB946" s="3" t="s">
        <v>36</v>
      </c>
      <c r="AC946" s="53">
        <v>7000000</v>
      </c>
      <c r="AD946" s="3" t="s">
        <v>77</v>
      </c>
      <c r="AE946" s="3" t="s">
        <v>37</v>
      </c>
    </row>
    <row r="947" spans="1:31" x14ac:dyDescent="0.3">
      <c r="A947" s="3" t="s">
        <v>2050</v>
      </c>
      <c r="B947" s="3" t="s">
        <v>2051</v>
      </c>
      <c r="C947" s="3" t="s">
        <v>1856</v>
      </c>
      <c r="D947" s="53">
        <v>3000000</v>
      </c>
      <c r="E947" s="53">
        <v>3000000</v>
      </c>
      <c r="F947" s="53">
        <v>0</v>
      </c>
      <c r="G947" s="53">
        <v>0</v>
      </c>
      <c r="H947" s="53">
        <v>0</v>
      </c>
      <c r="I947" s="53">
        <v>2996637.15</v>
      </c>
      <c r="J947" s="53">
        <v>99.887905000000003</v>
      </c>
      <c r="K947" s="53">
        <v>0</v>
      </c>
      <c r="L947" s="53">
        <v>0</v>
      </c>
      <c r="M947" s="53">
        <v>2996637.15</v>
      </c>
      <c r="N947" s="53">
        <v>0</v>
      </c>
      <c r="O947" s="53">
        <v>2996637.15</v>
      </c>
      <c r="P947" s="53">
        <v>0</v>
      </c>
      <c r="Q947" s="53">
        <v>0</v>
      </c>
      <c r="R947" s="53">
        <v>0</v>
      </c>
      <c r="S947" s="3" t="s">
        <v>881</v>
      </c>
      <c r="T947" s="3" t="s">
        <v>76</v>
      </c>
      <c r="U947" s="3" t="s">
        <v>77</v>
      </c>
      <c r="V947" s="3" t="s">
        <v>76</v>
      </c>
      <c r="W947" s="3" t="s">
        <v>33</v>
      </c>
      <c r="X947" s="3" t="s">
        <v>78</v>
      </c>
      <c r="Y947" s="3" t="s">
        <v>35</v>
      </c>
      <c r="Z947" s="54">
        <v>45366</v>
      </c>
      <c r="AA947" s="54">
        <v>45747</v>
      </c>
      <c r="AB947" s="3" t="s">
        <v>36</v>
      </c>
      <c r="AC947" s="53">
        <v>3000000</v>
      </c>
      <c r="AD947" s="3" t="s">
        <v>77</v>
      </c>
      <c r="AE947" s="3" t="s">
        <v>37</v>
      </c>
    </row>
    <row r="948" spans="1:31" x14ac:dyDescent="0.3">
      <c r="A948" s="3" t="s">
        <v>1999</v>
      </c>
      <c r="B948" s="3" t="s">
        <v>2000</v>
      </c>
      <c r="C948" s="3" t="s">
        <v>1856</v>
      </c>
      <c r="D948" s="53">
        <v>800000</v>
      </c>
      <c r="E948" s="53">
        <v>800000</v>
      </c>
      <c r="F948" s="53">
        <v>0</v>
      </c>
      <c r="G948" s="53">
        <v>0</v>
      </c>
      <c r="H948" s="53">
        <v>0</v>
      </c>
      <c r="I948" s="53">
        <v>0</v>
      </c>
      <c r="J948" s="53">
        <v>0</v>
      </c>
      <c r="K948" s="53">
        <v>0</v>
      </c>
      <c r="L948" s="53">
        <v>0</v>
      </c>
      <c r="M948" s="53">
        <v>0</v>
      </c>
      <c r="N948" s="53">
        <v>0</v>
      </c>
      <c r="O948" s="53">
        <v>0</v>
      </c>
      <c r="P948" s="53">
        <v>0</v>
      </c>
      <c r="Q948" s="53">
        <v>0</v>
      </c>
      <c r="R948" s="53">
        <v>0</v>
      </c>
      <c r="S948" s="3" t="s">
        <v>881</v>
      </c>
      <c r="T948" s="3" t="s">
        <v>76</v>
      </c>
      <c r="U948" s="3" t="s">
        <v>77</v>
      </c>
      <c r="V948" s="3" t="s">
        <v>76</v>
      </c>
      <c r="W948" s="3" t="s">
        <v>33</v>
      </c>
      <c r="X948" s="3" t="s">
        <v>78</v>
      </c>
      <c r="Y948" s="3" t="s">
        <v>35</v>
      </c>
      <c r="Z948" s="54">
        <v>45367</v>
      </c>
      <c r="AA948" s="54">
        <v>45747</v>
      </c>
      <c r="AB948" s="3" t="s">
        <v>36</v>
      </c>
      <c r="AC948" s="53">
        <v>800000</v>
      </c>
      <c r="AD948" s="3" t="s">
        <v>77</v>
      </c>
      <c r="AE948" s="3" t="s">
        <v>45</v>
      </c>
    </row>
    <row r="949" spans="1:31" x14ac:dyDescent="0.3">
      <c r="A949" s="3" t="s">
        <v>2066</v>
      </c>
      <c r="B949" s="3" t="s">
        <v>2067</v>
      </c>
      <c r="C949" s="3" t="s">
        <v>1856</v>
      </c>
      <c r="D949" s="53">
        <v>7500001</v>
      </c>
      <c r="E949" s="53">
        <v>7500001</v>
      </c>
      <c r="F949" s="53">
        <v>0</v>
      </c>
      <c r="G949" s="53">
        <v>0</v>
      </c>
      <c r="H949" s="53">
        <v>0</v>
      </c>
      <c r="I949" s="53">
        <v>7452227.46</v>
      </c>
      <c r="J949" s="53">
        <v>99.363019551597404</v>
      </c>
      <c r="K949" s="53">
        <v>0</v>
      </c>
      <c r="L949" s="53">
        <v>0</v>
      </c>
      <c r="M949" s="53">
        <v>7452227.46</v>
      </c>
      <c r="N949" s="53">
        <v>0</v>
      </c>
      <c r="O949" s="53">
        <v>7452227.46</v>
      </c>
      <c r="P949" s="53">
        <v>0</v>
      </c>
      <c r="Q949" s="53">
        <v>0</v>
      </c>
      <c r="R949" s="53">
        <v>0</v>
      </c>
      <c r="S949" s="3" t="s">
        <v>1001</v>
      </c>
      <c r="T949" s="3" t="s">
        <v>76</v>
      </c>
      <c r="U949" s="3" t="s">
        <v>77</v>
      </c>
      <c r="V949" s="3" t="s">
        <v>76</v>
      </c>
      <c r="W949" s="3" t="s">
        <v>33</v>
      </c>
      <c r="X949" s="3" t="s">
        <v>78</v>
      </c>
      <c r="Y949" s="3" t="s">
        <v>35</v>
      </c>
      <c r="Z949" s="54">
        <v>45367</v>
      </c>
      <c r="AA949" s="54">
        <v>46112</v>
      </c>
      <c r="AB949" s="3" t="s">
        <v>36</v>
      </c>
      <c r="AC949" s="53">
        <v>1</v>
      </c>
      <c r="AD949" s="3" t="s">
        <v>77</v>
      </c>
      <c r="AE949" s="3" t="s">
        <v>37</v>
      </c>
    </row>
    <row r="950" spans="1:31" x14ac:dyDescent="0.3">
      <c r="A950" s="3" t="s">
        <v>1997</v>
      </c>
      <c r="B950" s="3" t="s">
        <v>1998</v>
      </c>
      <c r="C950" s="3" t="s">
        <v>1854</v>
      </c>
      <c r="D950" s="53">
        <v>2500000</v>
      </c>
      <c r="E950" s="53">
        <v>2500000</v>
      </c>
      <c r="F950" s="53">
        <v>0</v>
      </c>
      <c r="G950" s="53">
        <v>0</v>
      </c>
      <c r="H950" s="53">
        <v>0</v>
      </c>
      <c r="I950" s="53">
        <v>2371053.5699999998</v>
      </c>
      <c r="J950" s="53">
        <v>94.842142799999991</v>
      </c>
      <c r="K950" s="53">
        <v>0</v>
      </c>
      <c r="L950" s="53">
        <v>0</v>
      </c>
      <c r="M950" s="53">
        <v>2371053.5699999998</v>
      </c>
      <c r="N950" s="53">
        <v>0</v>
      </c>
      <c r="O950" s="53">
        <v>2371053.5699999998</v>
      </c>
      <c r="P950" s="53">
        <v>0</v>
      </c>
      <c r="Q950" s="53">
        <v>0</v>
      </c>
      <c r="R950" s="53">
        <v>0</v>
      </c>
      <c r="S950" s="3" t="s">
        <v>41</v>
      </c>
      <c r="T950" s="3" t="s">
        <v>41</v>
      </c>
      <c r="U950" s="3" t="s">
        <v>42</v>
      </c>
      <c r="V950" s="3" t="s">
        <v>41</v>
      </c>
      <c r="W950" s="3" t="s">
        <v>33</v>
      </c>
      <c r="X950" s="3" t="s">
        <v>43</v>
      </c>
      <c r="Y950" s="3" t="s">
        <v>35</v>
      </c>
      <c r="Z950" s="54">
        <v>45367</v>
      </c>
      <c r="AA950" s="54">
        <v>45747</v>
      </c>
      <c r="AB950" s="3" t="s">
        <v>36</v>
      </c>
      <c r="AC950" s="53">
        <v>2500000</v>
      </c>
      <c r="AD950" s="3" t="s">
        <v>42</v>
      </c>
      <c r="AE950" s="3" t="s">
        <v>37</v>
      </c>
    </row>
    <row r="951" spans="1:31" x14ac:dyDescent="0.3">
      <c r="A951" s="3" t="s">
        <v>2007</v>
      </c>
      <c r="B951" s="3" t="s">
        <v>2008</v>
      </c>
      <c r="C951" s="3" t="s">
        <v>1859</v>
      </c>
      <c r="D951" s="53">
        <v>700000</v>
      </c>
      <c r="E951" s="53">
        <v>700000</v>
      </c>
      <c r="F951" s="53">
        <v>0</v>
      </c>
      <c r="G951" s="53">
        <v>0</v>
      </c>
      <c r="H951" s="53">
        <v>0</v>
      </c>
      <c r="I951" s="53">
        <v>697522.9</v>
      </c>
      <c r="J951" s="53">
        <v>99.646128571428576</v>
      </c>
      <c r="K951" s="53">
        <v>0</v>
      </c>
      <c r="L951" s="53">
        <v>0</v>
      </c>
      <c r="M951" s="53">
        <v>697522.9</v>
      </c>
      <c r="N951" s="53">
        <v>0</v>
      </c>
      <c r="O951" s="53">
        <v>697522.9</v>
      </c>
      <c r="P951" s="53">
        <v>0</v>
      </c>
      <c r="Q951" s="53">
        <v>0</v>
      </c>
      <c r="R951" s="53">
        <v>0</v>
      </c>
      <c r="S951" s="3" t="s">
        <v>1355</v>
      </c>
      <c r="T951" s="3" t="s">
        <v>162</v>
      </c>
      <c r="U951" s="3" t="s">
        <v>163</v>
      </c>
      <c r="V951" s="3" t="s">
        <v>162</v>
      </c>
      <c r="W951" s="3" t="s">
        <v>33</v>
      </c>
      <c r="X951" s="3" t="s">
        <v>164</v>
      </c>
      <c r="Y951" s="3" t="s">
        <v>35</v>
      </c>
      <c r="Z951" s="54">
        <v>45017</v>
      </c>
      <c r="AA951" s="54">
        <v>45747</v>
      </c>
      <c r="AB951" s="3" t="s">
        <v>36</v>
      </c>
      <c r="AC951" s="53">
        <v>700000</v>
      </c>
      <c r="AD951" s="3" t="s">
        <v>163</v>
      </c>
      <c r="AE951" s="3" t="s">
        <v>37</v>
      </c>
    </row>
    <row r="952" spans="1:31" x14ac:dyDescent="0.3">
      <c r="A952" s="3" t="s">
        <v>2015</v>
      </c>
      <c r="B952" s="3" t="s">
        <v>2016</v>
      </c>
      <c r="C952" s="3" t="s">
        <v>1856</v>
      </c>
      <c r="D952" s="53">
        <v>650000</v>
      </c>
      <c r="E952" s="53">
        <v>650000</v>
      </c>
      <c r="F952" s="53">
        <v>0</v>
      </c>
      <c r="G952" s="53">
        <v>0</v>
      </c>
      <c r="H952" s="53">
        <v>0</v>
      </c>
      <c r="I952" s="53">
        <v>608137.17000000004</v>
      </c>
      <c r="J952" s="53">
        <v>93.559564615384616</v>
      </c>
      <c r="K952" s="53">
        <v>0</v>
      </c>
      <c r="L952" s="53">
        <v>0</v>
      </c>
      <c r="M952" s="53">
        <v>608137.17000000004</v>
      </c>
      <c r="N952" s="53">
        <v>0</v>
      </c>
      <c r="O952" s="53">
        <v>608137.17000000004</v>
      </c>
      <c r="P952" s="53">
        <v>0</v>
      </c>
      <c r="Q952" s="53">
        <v>0</v>
      </c>
      <c r="R952" s="53">
        <v>0</v>
      </c>
      <c r="S952" s="3" t="s">
        <v>881</v>
      </c>
      <c r="T952" s="3" t="s">
        <v>76</v>
      </c>
      <c r="U952" s="3" t="s">
        <v>77</v>
      </c>
      <c r="V952" s="3" t="s">
        <v>76</v>
      </c>
      <c r="W952" s="3" t="s">
        <v>33</v>
      </c>
      <c r="X952" s="3" t="s">
        <v>78</v>
      </c>
      <c r="Y952" s="3" t="s">
        <v>35</v>
      </c>
      <c r="Z952" s="54">
        <v>45370</v>
      </c>
      <c r="AA952" s="54">
        <v>45747</v>
      </c>
      <c r="AB952" s="3" t="s">
        <v>36</v>
      </c>
      <c r="AC952" s="53">
        <v>650000</v>
      </c>
      <c r="AD952" s="3" t="s">
        <v>77</v>
      </c>
      <c r="AE952" s="3" t="s">
        <v>37</v>
      </c>
    </row>
    <row r="953" spans="1:31" x14ac:dyDescent="0.3">
      <c r="A953" s="3" t="s">
        <v>2019</v>
      </c>
      <c r="B953" s="3" t="s">
        <v>2020</v>
      </c>
      <c r="C953" s="3" t="s">
        <v>1860</v>
      </c>
      <c r="D953" s="53">
        <v>500000</v>
      </c>
      <c r="E953" s="53">
        <v>500000</v>
      </c>
      <c r="F953" s="53">
        <v>0</v>
      </c>
      <c r="G953" s="53">
        <v>0</v>
      </c>
      <c r="H953" s="53">
        <v>0</v>
      </c>
      <c r="I953" s="53">
        <v>477001.59</v>
      </c>
      <c r="J953" s="53">
        <v>95.400317999999999</v>
      </c>
      <c r="K953" s="53">
        <v>0</v>
      </c>
      <c r="L953" s="53">
        <v>0</v>
      </c>
      <c r="M953" s="53">
        <v>477001.59</v>
      </c>
      <c r="N953" s="53">
        <v>0</v>
      </c>
      <c r="O953" s="53">
        <v>477001.59</v>
      </c>
      <c r="P953" s="53">
        <v>0</v>
      </c>
      <c r="Q953" s="53">
        <v>0</v>
      </c>
      <c r="R953" s="53">
        <v>0</v>
      </c>
      <c r="S953" s="3" t="s">
        <v>111</v>
      </c>
      <c r="T953" s="3" t="s">
        <v>112</v>
      </c>
      <c r="U953" s="3" t="s">
        <v>113</v>
      </c>
      <c r="V953" s="3" t="s">
        <v>112</v>
      </c>
      <c r="W953" s="3" t="s">
        <v>33</v>
      </c>
      <c r="X953" s="3" t="s">
        <v>114</v>
      </c>
      <c r="Y953" s="3" t="s">
        <v>35</v>
      </c>
      <c r="Z953" s="54">
        <v>45372</v>
      </c>
      <c r="AA953" s="54">
        <v>46022</v>
      </c>
      <c r="AB953" s="3" t="s">
        <v>36</v>
      </c>
      <c r="AC953" s="53">
        <v>500000</v>
      </c>
      <c r="AD953" s="3" t="s">
        <v>113</v>
      </c>
      <c r="AE953" s="3" t="s">
        <v>37</v>
      </c>
    </row>
    <row r="954" spans="1:31" x14ac:dyDescent="0.3">
      <c r="A954" s="3" t="s">
        <v>2021</v>
      </c>
      <c r="B954" s="3" t="s">
        <v>2022</v>
      </c>
      <c r="C954" s="3" t="s">
        <v>1860</v>
      </c>
      <c r="D954" s="53">
        <v>500000</v>
      </c>
      <c r="E954" s="53">
        <v>500000</v>
      </c>
      <c r="F954" s="53">
        <v>0</v>
      </c>
      <c r="G954" s="53">
        <v>0</v>
      </c>
      <c r="H954" s="53">
        <v>0</v>
      </c>
      <c r="I954" s="53">
        <v>429540.39</v>
      </c>
      <c r="J954" s="53">
        <v>85.908078000000003</v>
      </c>
      <c r="K954" s="53">
        <v>0</v>
      </c>
      <c r="L954" s="53">
        <v>0</v>
      </c>
      <c r="M954" s="53">
        <v>429540.39</v>
      </c>
      <c r="N954" s="53">
        <v>0</v>
      </c>
      <c r="O954" s="53">
        <v>429540.39</v>
      </c>
      <c r="P954" s="53">
        <v>0</v>
      </c>
      <c r="Q954" s="53">
        <v>0</v>
      </c>
      <c r="R954" s="53">
        <v>0</v>
      </c>
      <c r="S954" s="3" t="s">
        <v>111</v>
      </c>
      <c r="T954" s="3" t="s">
        <v>112</v>
      </c>
      <c r="U954" s="3" t="s">
        <v>113</v>
      </c>
      <c r="V954" s="3" t="s">
        <v>112</v>
      </c>
      <c r="W954" s="3" t="s">
        <v>33</v>
      </c>
      <c r="X954" s="3" t="s">
        <v>114</v>
      </c>
      <c r="Y954" s="3" t="s">
        <v>35</v>
      </c>
      <c r="Z954" s="54">
        <v>45374</v>
      </c>
      <c r="AA954" s="54">
        <v>46022</v>
      </c>
      <c r="AB954" s="3" t="s">
        <v>36</v>
      </c>
      <c r="AC954" s="53">
        <v>500000</v>
      </c>
      <c r="AD954" s="3" t="s">
        <v>113</v>
      </c>
      <c r="AE954" s="3" t="s">
        <v>37</v>
      </c>
    </row>
    <row r="955" spans="1:31" x14ac:dyDescent="0.3">
      <c r="A955" s="3" t="s">
        <v>2046</v>
      </c>
      <c r="B955" s="3" t="s">
        <v>2047</v>
      </c>
      <c r="C955" s="3" t="s">
        <v>1860</v>
      </c>
      <c r="D955" s="53">
        <v>3200000</v>
      </c>
      <c r="E955" s="53">
        <v>3200000</v>
      </c>
      <c r="F955" s="53">
        <v>0</v>
      </c>
      <c r="G955" s="53">
        <v>0</v>
      </c>
      <c r="H955" s="53">
        <v>0</v>
      </c>
      <c r="I955" s="53">
        <v>3199017.39</v>
      </c>
      <c r="J955" s="53">
        <v>99.969293437499999</v>
      </c>
      <c r="K955" s="53">
        <v>0</v>
      </c>
      <c r="L955" s="53">
        <v>0</v>
      </c>
      <c r="M955" s="53">
        <v>3199017.39</v>
      </c>
      <c r="N955" s="53">
        <v>0</v>
      </c>
      <c r="O955" s="53">
        <v>3199017.39</v>
      </c>
      <c r="P955" s="53">
        <v>0</v>
      </c>
      <c r="Q955" s="53">
        <v>0</v>
      </c>
      <c r="R955" s="53">
        <v>0</v>
      </c>
      <c r="S955" s="3" t="s">
        <v>111</v>
      </c>
      <c r="T955" s="3" t="s">
        <v>112</v>
      </c>
      <c r="U955" s="3" t="s">
        <v>113</v>
      </c>
      <c r="V955" s="3" t="s">
        <v>112</v>
      </c>
      <c r="W955" s="3" t="s">
        <v>33</v>
      </c>
      <c r="X955" s="3" t="s">
        <v>114</v>
      </c>
      <c r="Y955" s="3" t="s">
        <v>35</v>
      </c>
      <c r="Z955" s="54">
        <v>45379</v>
      </c>
      <c r="AA955" s="54">
        <v>46022</v>
      </c>
      <c r="AB955" s="3" t="s">
        <v>36</v>
      </c>
      <c r="AC955" s="53">
        <v>700000</v>
      </c>
      <c r="AD955" s="3" t="s">
        <v>113</v>
      </c>
      <c r="AE955" s="3" t="s">
        <v>37</v>
      </c>
    </row>
    <row r="956" spans="1:31" x14ac:dyDescent="0.3">
      <c r="A956" s="3" t="s">
        <v>2029</v>
      </c>
      <c r="B956" s="3" t="s">
        <v>2030</v>
      </c>
      <c r="C956" s="3" t="s">
        <v>1853</v>
      </c>
      <c r="D956" s="53">
        <v>1500000</v>
      </c>
      <c r="E956" s="53">
        <v>1500000</v>
      </c>
      <c r="F956" s="53">
        <v>878.08</v>
      </c>
      <c r="G956" s="53">
        <v>0</v>
      </c>
      <c r="H956" s="53">
        <v>0</v>
      </c>
      <c r="I956" s="53">
        <v>1499114.33</v>
      </c>
      <c r="J956" s="53">
        <v>99.940955333333335</v>
      </c>
      <c r="K956" s="53">
        <v>0</v>
      </c>
      <c r="L956" s="53">
        <v>0</v>
      </c>
      <c r="M956" s="53">
        <v>1499114.33</v>
      </c>
      <c r="N956" s="53">
        <v>0</v>
      </c>
      <c r="O956" s="53">
        <v>1499992.41</v>
      </c>
      <c r="P956" s="53">
        <v>0</v>
      </c>
      <c r="Q956" s="53">
        <v>0</v>
      </c>
      <c r="R956" s="53">
        <v>0</v>
      </c>
      <c r="S956" s="3" t="s">
        <v>30</v>
      </c>
      <c r="T956" s="3" t="s">
        <v>31</v>
      </c>
      <c r="U956" s="3" t="s">
        <v>32</v>
      </c>
      <c r="V956" s="3" t="s">
        <v>31</v>
      </c>
      <c r="W956" s="3" t="s">
        <v>33</v>
      </c>
      <c r="X956" s="3" t="s">
        <v>34</v>
      </c>
      <c r="Y956" s="3" t="s">
        <v>35</v>
      </c>
      <c r="Z956" s="54">
        <v>45377</v>
      </c>
      <c r="AA956" s="54">
        <v>45747</v>
      </c>
      <c r="AB956" s="3" t="s">
        <v>36</v>
      </c>
      <c r="AC956" s="53">
        <v>1500000</v>
      </c>
      <c r="AD956" s="3" t="s">
        <v>32</v>
      </c>
      <c r="AE956" s="3" t="s">
        <v>45</v>
      </c>
    </row>
    <row r="957" spans="1:31" x14ac:dyDescent="0.3">
      <c r="A957" s="3" t="s">
        <v>2017</v>
      </c>
      <c r="B957" s="3" t="s">
        <v>2018</v>
      </c>
      <c r="C957" s="3" t="s">
        <v>1860</v>
      </c>
      <c r="D957" s="53">
        <v>1500000</v>
      </c>
      <c r="E957" s="53">
        <v>1500000</v>
      </c>
      <c r="F957" s="53">
        <v>0</v>
      </c>
      <c r="G957" s="53">
        <v>0</v>
      </c>
      <c r="H957" s="53">
        <v>0</v>
      </c>
      <c r="I957" s="53">
        <v>1428748.27</v>
      </c>
      <c r="J957" s="53">
        <v>95.249884666666674</v>
      </c>
      <c r="K957" s="53">
        <v>0</v>
      </c>
      <c r="L957" s="53">
        <v>0</v>
      </c>
      <c r="M957" s="53">
        <v>1428748.27</v>
      </c>
      <c r="N957" s="53">
        <v>0</v>
      </c>
      <c r="O957" s="53">
        <v>1428748.27</v>
      </c>
      <c r="P957" s="53">
        <v>0</v>
      </c>
      <c r="Q957" s="53">
        <v>0</v>
      </c>
      <c r="R957" s="53">
        <v>0</v>
      </c>
      <c r="S957" s="3" t="s">
        <v>1231</v>
      </c>
      <c r="T957" s="3" t="s">
        <v>51</v>
      </c>
      <c r="U957" s="3" t="s">
        <v>52</v>
      </c>
      <c r="V957" s="3" t="s">
        <v>51</v>
      </c>
      <c r="W957" s="3" t="s">
        <v>33</v>
      </c>
      <c r="X957" s="3" t="s">
        <v>53</v>
      </c>
      <c r="Y957" s="3" t="s">
        <v>35</v>
      </c>
      <c r="Z957" s="54">
        <v>45373</v>
      </c>
      <c r="AA957" s="54">
        <v>45747</v>
      </c>
      <c r="AB957" s="3" t="s">
        <v>36</v>
      </c>
      <c r="AC957" s="53">
        <v>500000</v>
      </c>
      <c r="AD957" s="3" t="s">
        <v>52</v>
      </c>
      <c r="AE957" s="3" t="s">
        <v>37</v>
      </c>
    </row>
    <row r="958" spans="1:31" x14ac:dyDescent="0.3">
      <c r="A958" s="3" t="s">
        <v>2035</v>
      </c>
      <c r="B958" s="3" t="s">
        <v>2036</v>
      </c>
      <c r="C958" s="3" t="s">
        <v>1860</v>
      </c>
      <c r="D958" s="53">
        <v>3600000</v>
      </c>
      <c r="E958" s="53">
        <v>3600000</v>
      </c>
      <c r="F958" s="53">
        <v>0</v>
      </c>
      <c r="G958" s="53">
        <v>0</v>
      </c>
      <c r="H958" s="53">
        <v>0</v>
      </c>
      <c r="I958" s="53">
        <v>3583508.77</v>
      </c>
      <c r="J958" s="53">
        <v>99.541910277777774</v>
      </c>
      <c r="K958" s="53">
        <v>0</v>
      </c>
      <c r="L958" s="53">
        <v>0</v>
      </c>
      <c r="M958" s="53">
        <v>3583508.77</v>
      </c>
      <c r="N958" s="53">
        <v>0</v>
      </c>
      <c r="O958" s="53">
        <v>3583508.77</v>
      </c>
      <c r="P958" s="53">
        <v>0</v>
      </c>
      <c r="Q958" s="53">
        <v>0</v>
      </c>
      <c r="R958" s="53">
        <v>0</v>
      </c>
      <c r="S958" s="3" t="s">
        <v>111</v>
      </c>
      <c r="T958" s="3" t="s">
        <v>112</v>
      </c>
      <c r="U958" s="3" t="s">
        <v>113</v>
      </c>
      <c r="V958" s="3" t="s">
        <v>112</v>
      </c>
      <c r="W958" s="3" t="s">
        <v>33</v>
      </c>
      <c r="X958" s="3" t="s">
        <v>114</v>
      </c>
      <c r="Y958" s="3" t="s">
        <v>35</v>
      </c>
      <c r="Z958" s="54">
        <v>45377</v>
      </c>
      <c r="AA958" s="54">
        <v>46022</v>
      </c>
      <c r="AB958" s="3" t="s">
        <v>36</v>
      </c>
      <c r="AC958" s="53">
        <v>3600000</v>
      </c>
      <c r="AD958" s="3" t="s">
        <v>113</v>
      </c>
      <c r="AE958" s="3" t="s">
        <v>37</v>
      </c>
    </row>
    <row r="959" spans="1:31" x14ac:dyDescent="0.3">
      <c r="A959" s="3" t="s">
        <v>2025</v>
      </c>
      <c r="B959" s="3" t="s">
        <v>2026</v>
      </c>
      <c r="C959" s="3" t="s">
        <v>1860</v>
      </c>
      <c r="D959" s="53">
        <v>1800000</v>
      </c>
      <c r="E959" s="53">
        <v>1800000</v>
      </c>
      <c r="F959" s="53">
        <v>80661.63</v>
      </c>
      <c r="G959" s="53">
        <v>0</v>
      </c>
      <c r="H959" s="53">
        <v>0</v>
      </c>
      <c r="I959" s="53">
        <v>24941.42</v>
      </c>
      <c r="J959" s="53">
        <v>1.3856344444444444</v>
      </c>
      <c r="K959" s="53">
        <v>0</v>
      </c>
      <c r="L959" s="53">
        <v>0</v>
      </c>
      <c r="M959" s="53">
        <v>0</v>
      </c>
      <c r="N959" s="53">
        <v>24941.42</v>
      </c>
      <c r="O959" s="53">
        <v>105603.05</v>
      </c>
      <c r="P959" s="53">
        <v>0</v>
      </c>
      <c r="Q959" s="53">
        <v>0</v>
      </c>
      <c r="R959" s="53">
        <v>0</v>
      </c>
      <c r="S959" s="3" t="s">
        <v>111</v>
      </c>
      <c r="T959" s="3" t="s">
        <v>112</v>
      </c>
      <c r="U959" s="3" t="s">
        <v>113</v>
      </c>
      <c r="V959" s="3" t="s">
        <v>112</v>
      </c>
      <c r="W959" s="3" t="s">
        <v>33</v>
      </c>
      <c r="X959" s="3" t="s">
        <v>114</v>
      </c>
      <c r="Y959" s="3" t="s">
        <v>35</v>
      </c>
      <c r="Z959" s="54">
        <v>45374</v>
      </c>
      <c r="AA959" s="54">
        <v>46022</v>
      </c>
      <c r="AB959" s="3" t="s">
        <v>36</v>
      </c>
      <c r="AC959" s="53">
        <v>1800000</v>
      </c>
      <c r="AD959" s="3" t="s">
        <v>113</v>
      </c>
      <c r="AE959" s="3" t="s">
        <v>45</v>
      </c>
    </row>
    <row r="960" spans="1:31" x14ac:dyDescent="0.3">
      <c r="A960" s="3" t="s">
        <v>2023</v>
      </c>
      <c r="B960" s="3" t="s">
        <v>2024</v>
      </c>
      <c r="C960" s="3" t="s">
        <v>1860</v>
      </c>
      <c r="D960" s="53">
        <v>1800000</v>
      </c>
      <c r="E960" s="53">
        <v>1800000</v>
      </c>
      <c r="F960" s="53">
        <v>6188.62</v>
      </c>
      <c r="G960" s="53">
        <v>0</v>
      </c>
      <c r="H960" s="53">
        <v>0</v>
      </c>
      <c r="I960" s="53">
        <v>1787548</v>
      </c>
      <c r="J960" s="53">
        <v>99.308222222222227</v>
      </c>
      <c r="K960" s="53">
        <v>0</v>
      </c>
      <c r="L960" s="53">
        <v>0</v>
      </c>
      <c r="M960" s="53">
        <v>1681596.6</v>
      </c>
      <c r="N960" s="53">
        <v>105951.4</v>
      </c>
      <c r="O960" s="53">
        <v>1793736.62</v>
      </c>
      <c r="P960" s="53">
        <v>0</v>
      </c>
      <c r="Q960" s="53">
        <v>0</v>
      </c>
      <c r="R960" s="53">
        <v>0</v>
      </c>
      <c r="S960" s="3" t="s">
        <v>111</v>
      </c>
      <c r="T960" s="3" t="s">
        <v>112</v>
      </c>
      <c r="U960" s="3" t="s">
        <v>113</v>
      </c>
      <c r="V960" s="3" t="s">
        <v>112</v>
      </c>
      <c r="W960" s="3" t="s">
        <v>33</v>
      </c>
      <c r="X960" s="3" t="s">
        <v>114</v>
      </c>
      <c r="Y960" s="3" t="s">
        <v>35</v>
      </c>
      <c r="Z960" s="54">
        <v>45374</v>
      </c>
      <c r="AA960" s="54">
        <v>46022</v>
      </c>
      <c r="AB960" s="3" t="s">
        <v>36</v>
      </c>
      <c r="AC960" s="53">
        <v>1800000</v>
      </c>
      <c r="AD960" s="3" t="s">
        <v>113</v>
      </c>
      <c r="AE960" s="3" t="s">
        <v>2231</v>
      </c>
    </row>
    <row r="961" spans="1:31" x14ac:dyDescent="0.3">
      <c r="A961" s="3" t="s">
        <v>2027</v>
      </c>
      <c r="B961" s="3" t="s">
        <v>2028</v>
      </c>
      <c r="C961" s="3" t="s">
        <v>1853</v>
      </c>
      <c r="D961" s="53">
        <v>2200000</v>
      </c>
      <c r="E961" s="53">
        <v>2200000</v>
      </c>
      <c r="F961" s="53">
        <v>0</v>
      </c>
      <c r="G961" s="53">
        <v>0</v>
      </c>
      <c r="H961" s="53">
        <v>0</v>
      </c>
      <c r="I961" s="53">
        <v>2197718.15</v>
      </c>
      <c r="J961" s="53">
        <v>99.896279545454547</v>
      </c>
      <c r="K961" s="53">
        <v>0</v>
      </c>
      <c r="L961" s="53">
        <v>0</v>
      </c>
      <c r="M961" s="53">
        <v>2197718.15</v>
      </c>
      <c r="N961" s="53">
        <v>0</v>
      </c>
      <c r="O961" s="53">
        <v>2197718.15</v>
      </c>
      <c r="P961" s="53">
        <v>0</v>
      </c>
      <c r="Q961" s="53">
        <v>0</v>
      </c>
      <c r="R961" s="53">
        <v>0</v>
      </c>
      <c r="S961" s="3" t="s">
        <v>30</v>
      </c>
      <c r="T961" s="3" t="s">
        <v>31</v>
      </c>
      <c r="U961" s="3" t="s">
        <v>32</v>
      </c>
      <c r="V961" s="3" t="s">
        <v>31</v>
      </c>
      <c r="W961" s="3" t="s">
        <v>33</v>
      </c>
      <c r="X961" s="3" t="s">
        <v>34</v>
      </c>
      <c r="Y961" s="3" t="s">
        <v>35</v>
      </c>
      <c r="Z961" s="54">
        <v>45377</v>
      </c>
      <c r="AA961" s="54">
        <v>45747</v>
      </c>
      <c r="AB961" s="3" t="s">
        <v>36</v>
      </c>
      <c r="AC961" s="53">
        <v>700000</v>
      </c>
      <c r="AD961" s="3" t="s">
        <v>32</v>
      </c>
      <c r="AE961" s="3" t="s">
        <v>37</v>
      </c>
    </row>
    <row r="962" spans="1:31" x14ac:dyDescent="0.3">
      <c r="A962" s="3" t="s">
        <v>2068</v>
      </c>
      <c r="B962" s="3" t="s">
        <v>2069</v>
      </c>
      <c r="C962" s="3" t="s">
        <v>1853</v>
      </c>
      <c r="D962" s="53">
        <v>2500000</v>
      </c>
      <c r="E962" s="53">
        <v>2500000</v>
      </c>
      <c r="F962" s="53">
        <v>2220.29</v>
      </c>
      <c r="G962" s="53">
        <v>0</v>
      </c>
      <c r="H962" s="53">
        <v>0</v>
      </c>
      <c r="I962" s="53">
        <v>2493818.9500000002</v>
      </c>
      <c r="J962" s="53">
        <v>99.752758000000014</v>
      </c>
      <c r="K962" s="53">
        <v>0</v>
      </c>
      <c r="L962" s="53">
        <v>0</v>
      </c>
      <c r="M962" s="53">
        <v>1807599.95</v>
      </c>
      <c r="N962" s="53">
        <v>686219</v>
      </c>
      <c r="O962" s="53">
        <v>2496039.2400000002</v>
      </c>
      <c r="P962" s="53">
        <v>0</v>
      </c>
      <c r="Q962" s="53">
        <v>0</v>
      </c>
      <c r="R962" s="53">
        <v>0</v>
      </c>
      <c r="S962" s="3" t="s">
        <v>30</v>
      </c>
      <c r="T962" s="3" t="s">
        <v>31</v>
      </c>
      <c r="U962" s="3" t="s">
        <v>32</v>
      </c>
      <c r="V962" s="3" t="s">
        <v>31</v>
      </c>
      <c r="W962" s="3" t="s">
        <v>33</v>
      </c>
      <c r="X962" s="3" t="s">
        <v>34</v>
      </c>
      <c r="Y962" s="3" t="s">
        <v>35</v>
      </c>
      <c r="Z962" s="54">
        <v>45377</v>
      </c>
      <c r="AA962" s="54">
        <v>45747</v>
      </c>
      <c r="AB962" s="3" t="s">
        <v>36</v>
      </c>
      <c r="AC962" s="53">
        <v>2500000</v>
      </c>
      <c r="AD962" s="3" t="s">
        <v>32</v>
      </c>
      <c r="AE962" s="3" t="s">
        <v>45</v>
      </c>
    </row>
    <row r="963" spans="1:31" x14ac:dyDescent="0.3">
      <c r="A963" s="3" t="s">
        <v>2033</v>
      </c>
      <c r="B963" s="3" t="s">
        <v>2034</v>
      </c>
      <c r="C963" s="3" t="s">
        <v>1857</v>
      </c>
      <c r="D963" s="53">
        <v>0</v>
      </c>
      <c r="E963" s="53">
        <v>0</v>
      </c>
      <c r="F963" s="53">
        <v>0</v>
      </c>
      <c r="G963" s="53">
        <v>0</v>
      </c>
      <c r="H963" s="53">
        <v>0</v>
      </c>
      <c r="I963" s="53">
        <v>0</v>
      </c>
      <c r="J963" s="53" t="e">
        <v>#DIV/0!</v>
      </c>
      <c r="K963" s="53">
        <v>0</v>
      </c>
      <c r="L963" s="53">
        <v>0</v>
      </c>
      <c r="M963" s="53">
        <v>0</v>
      </c>
      <c r="N963" s="53">
        <v>0</v>
      </c>
      <c r="O963" s="53">
        <v>0</v>
      </c>
      <c r="P963" s="53">
        <v>0</v>
      </c>
      <c r="Q963" s="53">
        <v>0</v>
      </c>
      <c r="R963" s="53">
        <v>0</v>
      </c>
      <c r="S963" s="3" t="s">
        <v>1001</v>
      </c>
      <c r="T963" s="3" t="s">
        <v>100</v>
      </c>
      <c r="U963" s="3" t="s">
        <v>101</v>
      </c>
      <c r="V963" s="3" t="s">
        <v>100</v>
      </c>
      <c r="W963" s="3" t="s">
        <v>33</v>
      </c>
      <c r="X963" s="3" t="s">
        <v>102</v>
      </c>
      <c r="Y963" s="3" t="s">
        <v>989</v>
      </c>
      <c r="Z963" s="54">
        <v>45377</v>
      </c>
      <c r="AA963" s="54">
        <v>45747</v>
      </c>
      <c r="AB963" s="3" t="s">
        <v>36</v>
      </c>
      <c r="AC963" s="53">
        <v>72160000</v>
      </c>
      <c r="AD963" s="3" t="s">
        <v>101</v>
      </c>
      <c r="AE963" s="3" t="s">
        <v>37</v>
      </c>
    </row>
    <row r="964" spans="1:31" x14ac:dyDescent="0.3">
      <c r="A964" s="3" t="s">
        <v>2031</v>
      </c>
      <c r="B964" s="3" t="s">
        <v>2032</v>
      </c>
      <c r="C964" s="3" t="s">
        <v>1853</v>
      </c>
      <c r="D964" s="53">
        <v>3580000</v>
      </c>
      <c r="E964" s="53">
        <v>3580000</v>
      </c>
      <c r="F964" s="53">
        <v>0</v>
      </c>
      <c r="G964" s="53">
        <v>0</v>
      </c>
      <c r="H964" s="53">
        <v>0</v>
      </c>
      <c r="I964" s="53">
        <v>3348604.82</v>
      </c>
      <c r="J964" s="53">
        <v>93.536447486033509</v>
      </c>
      <c r="K964" s="53">
        <v>0</v>
      </c>
      <c r="L964" s="53">
        <v>0</v>
      </c>
      <c r="M964" s="53">
        <v>3348604.82</v>
      </c>
      <c r="N964" s="53">
        <v>0</v>
      </c>
      <c r="O964" s="53">
        <v>3348604.82</v>
      </c>
      <c r="P964" s="53">
        <v>0</v>
      </c>
      <c r="Q964" s="53">
        <v>0</v>
      </c>
      <c r="R964" s="53">
        <v>0</v>
      </c>
      <c r="S964" s="3" t="s">
        <v>391</v>
      </c>
      <c r="T964" s="3" t="s">
        <v>31</v>
      </c>
      <c r="U964" s="3" t="s">
        <v>32</v>
      </c>
      <c r="V964" s="3" t="s">
        <v>31</v>
      </c>
      <c r="W964" s="3" t="s">
        <v>33</v>
      </c>
      <c r="X964" s="3" t="s">
        <v>34</v>
      </c>
      <c r="Y964" s="3" t="s">
        <v>265</v>
      </c>
      <c r="Z964" s="54">
        <v>45017</v>
      </c>
      <c r="AA964" s="54">
        <v>45747</v>
      </c>
      <c r="AB964" s="3" t="s">
        <v>36</v>
      </c>
      <c r="AC964" s="53">
        <v>3580000</v>
      </c>
      <c r="AD964" s="3" t="s">
        <v>32</v>
      </c>
      <c r="AE964" s="3" t="s">
        <v>37</v>
      </c>
    </row>
    <row r="965" spans="1:31" x14ac:dyDescent="0.3">
      <c r="A965" s="3" t="s">
        <v>2037</v>
      </c>
      <c r="B965" s="3" t="s">
        <v>2038</v>
      </c>
      <c r="C965" s="3" t="s">
        <v>1855</v>
      </c>
      <c r="D965" s="53">
        <v>300000</v>
      </c>
      <c r="E965" s="53">
        <v>300000</v>
      </c>
      <c r="F965" s="53">
        <v>0</v>
      </c>
      <c r="G965" s="53">
        <v>0</v>
      </c>
      <c r="H965" s="53">
        <v>0</v>
      </c>
      <c r="I965" s="53">
        <v>270604.68</v>
      </c>
      <c r="J965" s="53">
        <v>90.201560000000001</v>
      </c>
      <c r="K965" s="53">
        <v>0</v>
      </c>
      <c r="L965" s="53">
        <v>0</v>
      </c>
      <c r="M965" s="53">
        <v>270604.68</v>
      </c>
      <c r="N965" s="53">
        <v>0</v>
      </c>
      <c r="O965" s="53">
        <v>270604.68</v>
      </c>
      <c r="P965" s="53">
        <v>0</v>
      </c>
      <c r="Q965" s="53">
        <v>0</v>
      </c>
      <c r="R965" s="53">
        <v>0</v>
      </c>
      <c r="S965" s="3" t="s">
        <v>1001</v>
      </c>
      <c r="T965" s="3" t="s">
        <v>57</v>
      </c>
      <c r="U965" s="3" t="s">
        <v>58</v>
      </c>
      <c r="V965" s="3" t="s">
        <v>57</v>
      </c>
      <c r="W965" s="3" t="s">
        <v>33</v>
      </c>
      <c r="X965" s="3" t="s">
        <v>59</v>
      </c>
      <c r="Y965" s="3" t="s">
        <v>265</v>
      </c>
      <c r="Z965" s="54">
        <v>45378</v>
      </c>
      <c r="AA965" s="54">
        <v>45747</v>
      </c>
      <c r="AB965" s="3" t="s">
        <v>36</v>
      </c>
      <c r="AC965" s="53">
        <v>300000</v>
      </c>
      <c r="AD965" s="3" t="s">
        <v>58</v>
      </c>
      <c r="AE965" s="3" t="s">
        <v>37</v>
      </c>
    </row>
    <row r="966" spans="1:31" x14ac:dyDescent="0.3">
      <c r="A966" s="3" t="s">
        <v>2042</v>
      </c>
      <c r="B966" s="3" t="s">
        <v>2043</v>
      </c>
      <c r="C966" s="3" t="s">
        <v>1856</v>
      </c>
      <c r="D966" s="53">
        <v>3200000</v>
      </c>
      <c r="E966" s="53">
        <v>3200000</v>
      </c>
      <c r="F966" s="53">
        <v>0</v>
      </c>
      <c r="G966" s="53">
        <v>0</v>
      </c>
      <c r="H966" s="53">
        <v>0</v>
      </c>
      <c r="I966" s="53">
        <v>2425131.2599999998</v>
      </c>
      <c r="J966" s="53">
        <v>75.785351874999989</v>
      </c>
      <c r="K966" s="53">
        <v>0</v>
      </c>
      <c r="L966" s="53">
        <v>0</v>
      </c>
      <c r="M966" s="53">
        <v>2425131.2599999998</v>
      </c>
      <c r="N966" s="53">
        <v>0</v>
      </c>
      <c r="O966" s="53">
        <v>2425131.2599999998</v>
      </c>
      <c r="P966" s="53">
        <v>0</v>
      </c>
      <c r="Q966" s="53">
        <v>0</v>
      </c>
      <c r="R966" s="53">
        <v>0</v>
      </c>
      <c r="S966" s="3" t="s">
        <v>881</v>
      </c>
      <c r="T966" s="3" t="s">
        <v>76</v>
      </c>
      <c r="U966" s="3" t="s">
        <v>77</v>
      </c>
      <c r="V966" s="3" t="s">
        <v>76</v>
      </c>
      <c r="W966" s="3" t="s">
        <v>33</v>
      </c>
      <c r="X966" s="3" t="s">
        <v>78</v>
      </c>
      <c r="Y966" s="3" t="s">
        <v>83</v>
      </c>
      <c r="Z966" s="54">
        <v>45378</v>
      </c>
      <c r="AA966" s="54">
        <v>46022</v>
      </c>
      <c r="AB966" s="3" t="s">
        <v>36</v>
      </c>
      <c r="AC966" s="53">
        <v>3200000</v>
      </c>
      <c r="AD966" s="3" t="s">
        <v>77</v>
      </c>
      <c r="AE966" s="3" t="s">
        <v>37</v>
      </c>
    </row>
    <row r="967" spans="1:31" x14ac:dyDescent="0.3">
      <c r="A967" s="3" t="s">
        <v>2048</v>
      </c>
      <c r="B967" s="3" t="s">
        <v>2049</v>
      </c>
      <c r="C967" s="3" t="s">
        <v>1860</v>
      </c>
      <c r="D967" s="53">
        <v>1700000</v>
      </c>
      <c r="E967" s="53">
        <v>1700000</v>
      </c>
      <c r="F967" s="53">
        <v>0</v>
      </c>
      <c r="G967" s="53">
        <v>0</v>
      </c>
      <c r="H967" s="53">
        <v>0</v>
      </c>
      <c r="I967" s="53">
        <v>1655212.86</v>
      </c>
      <c r="J967" s="53">
        <v>97.365462352941179</v>
      </c>
      <c r="K967" s="53">
        <v>0</v>
      </c>
      <c r="L967" s="53">
        <v>0</v>
      </c>
      <c r="M967" s="53">
        <v>1655212.86</v>
      </c>
      <c r="N967" s="53">
        <v>0</v>
      </c>
      <c r="O967" s="53">
        <v>1655212.86</v>
      </c>
      <c r="P967" s="53">
        <v>0</v>
      </c>
      <c r="Q967" s="53">
        <v>0</v>
      </c>
      <c r="R967" s="53">
        <v>0</v>
      </c>
      <c r="S967" s="3" t="s">
        <v>111</v>
      </c>
      <c r="T967" s="3" t="s">
        <v>112</v>
      </c>
      <c r="U967" s="3" t="s">
        <v>113</v>
      </c>
      <c r="V967" s="3" t="s">
        <v>112</v>
      </c>
      <c r="W967" s="3" t="s">
        <v>33</v>
      </c>
      <c r="X967" s="3" t="s">
        <v>114</v>
      </c>
      <c r="Y967" s="3" t="s">
        <v>35</v>
      </c>
      <c r="Z967" s="54">
        <v>45379</v>
      </c>
      <c r="AA967" s="54">
        <v>46022</v>
      </c>
      <c r="AB967" s="3" t="s">
        <v>36</v>
      </c>
      <c r="AC967" s="53">
        <v>700000</v>
      </c>
      <c r="AD967" s="3" t="s">
        <v>113</v>
      </c>
      <c r="AE967" s="3" t="s">
        <v>37</v>
      </c>
    </row>
    <row r="968" spans="1:31" x14ac:dyDescent="0.3">
      <c r="A968" s="3" t="s">
        <v>2078</v>
      </c>
      <c r="B968" s="3" t="s">
        <v>2079</v>
      </c>
      <c r="C968" s="3" t="s">
        <v>1857</v>
      </c>
      <c r="D968" s="53">
        <v>3200000</v>
      </c>
      <c r="E968" s="53">
        <v>3200000</v>
      </c>
      <c r="F968" s="53">
        <v>0</v>
      </c>
      <c r="G968" s="53">
        <v>0</v>
      </c>
      <c r="H968" s="53">
        <v>0</v>
      </c>
      <c r="I968" s="53">
        <v>2624429.7000000002</v>
      </c>
      <c r="J968" s="53">
        <v>82.013428125000004</v>
      </c>
      <c r="K968" s="53">
        <v>0</v>
      </c>
      <c r="L968" s="53">
        <v>0</v>
      </c>
      <c r="M968" s="53">
        <v>2624429.7000000002</v>
      </c>
      <c r="N968" s="53">
        <v>0</v>
      </c>
      <c r="O968" s="53">
        <v>2624429.7000000002</v>
      </c>
      <c r="P968" s="53">
        <v>0</v>
      </c>
      <c r="Q968" s="53">
        <v>0</v>
      </c>
      <c r="R968" s="53">
        <v>0</v>
      </c>
      <c r="S968" s="3" t="s">
        <v>1001</v>
      </c>
      <c r="T968" s="3" t="s">
        <v>100</v>
      </c>
      <c r="U968" s="3" t="s">
        <v>101</v>
      </c>
      <c r="V968" s="3" t="s">
        <v>100</v>
      </c>
      <c r="W968" s="3" t="s">
        <v>33</v>
      </c>
      <c r="X968" s="3" t="s">
        <v>102</v>
      </c>
      <c r="Y968" s="3" t="s">
        <v>83</v>
      </c>
      <c r="Z968" s="54">
        <v>45013</v>
      </c>
      <c r="AA968" s="54">
        <v>45747</v>
      </c>
      <c r="AB968" s="3" t="s">
        <v>36</v>
      </c>
      <c r="AC968" s="53">
        <v>3200000</v>
      </c>
      <c r="AD968" s="3" t="s">
        <v>101</v>
      </c>
      <c r="AE968" s="3" t="s">
        <v>37</v>
      </c>
    </row>
    <row r="969" spans="1:31" x14ac:dyDescent="0.3">
      <c r="A969" s="3" t="s">
        <v>2062</v>
      </c>
      <c r="B969" s="3" t="s">
        <v>2063</v>
      </c>
      <c r="C969" s="3" t="s">
        <v>1855</v>
      </c>
      <c r="D969" s="53">
        <v>680000</v>
      </c>
      <c r="E969" s="53">
        <v>680000</v>
      </c>
      <c r="F969" s="53">
        <v>0</v>
      </c>
      <c r="G969" s="53">
        <v>0</v>
      </c>
      <c r="H969" s="53">
        <v>0</v>
      </c>
      <c r="I969" s="53">
        <v>423806.29</v>
      </c>
      <c r="J969" s="53">
        <v>62.324454411764705</v>
      </c>
      <c r="K969" s="53">
        <v>0</v>
      </c>
      <c r="L969" s="53">
        <v>0</v>
      </c>
      <c r="M969" s="53">
        <v>423806.29</v>
      </c>
      <c r="N969" s="53">
        <v>0</v>
      </c>
      <c r="O969" s="53">
        <v>423806.29</v>
      </c>
      <c r="P969" s="53">
        <v>0</v>
      </c>
      <c r="Q969" s="53">
        <v>0</v>
      </c>
      <c r="R969" s="53">
        <v>0</v>
      </c>
      <c r="S969" s="3" t="s">
        <v>1001</v>
      </c>
      <c r="T969" s="3" t="s">
        <v>57</v>
      </c>
      <c r="U969" s="3" t="s">
        <v>58</v>
      </c>
      <c r="V969" s="3" t="s">
        <v>57</v>
      </c>
      <c r="W969" s="3" t="s">
        <v>33</v>
      </c>
      <c r="X969" s="3" t="s">
        <v>59</v>
      </c>
      <c r="Y969" s="3" t="s">
        <v>86</v>
      </c>
      <c r="Z969" s="54">
        <v>45379</v>
      </c>
      <c r="AA969" s="54">
        <v>46022</v>
      </c>
      <c r="AB969" s="3" t="s">
        <v>36</v>
      </c>
      <c r="AC969" s="53">
        <v>680000</v>
      </c>
      <c r="AD969" s="3" t="s">
        <v>58</v>
      </c>
      <c r="AE969" s="3" t="s">
        <v>37</v>
      </c>
    </row>
    <row r="970" spans="1:31" x14ac:dyDescent="0.3">
      <c r="A970" s="3" t="s">
        <v>2056</v>
      </c>
      <c r="B970" s="3" t="s">
        <v>2057</v>
      </c>
      <c r="C970" s="3" t="s">
        <v>1853</v>
      </c>
      <c r="D970" s="53">
        <v>2500000</v>
      </c>
      <c r="E970" s="53">
        <v>2500000</v>
      </c>
      <c r="F970" s="53">
        <v>0</v>
      </c>
      <c r="G970" s="53">
        <v>0</v>
      </c>
      <c r="H970" s="53">
        <v>0</v>
      </c>
      <c r="I970" s="53">
        <v>2458104.5699999998</v>
      </c>
      <c r="J970" s="53">
        <v>98.324182799999988</v>
      </c>
      <c r="K970" s="53">
        <v>0</v>
      </c>
      <c r="L970" s="53">
        <v>0</v>
      </c>
      <c r="M970" s="53">
        <v>2458104.5699999998</v>
      </c>
      <c r="N970" s="53">
        <v>0</v>
      </c>
      <c r="O970" s="53">
        <v>2458104.5699999998</v>
      </c>
      <c r="P970" s="53">
        <v>0</v>
      </c>
      <c r="Q970" s="53">
        <v>0</v>
      </c>
      <c r="R970" s="53">
        <v>0</v>
      </c>
      <c r="S970" s="3" t="s">
        <v>391</v>
      </c>
      <c r="T970" s="3" t="s">
        <v>31</v>
      </c>
      <c r="U970" s="3" t="s">
        <v>32</v>
      </c>
      <c r="V970" s="3" t="s">
        <v>31</v>
      </c>
      <c r="W970" s="3" t="s">
        <v>33</v>
      </c>
      <c r="X970" s="3" t="s">
        <v>34</v>
      </c>
      <c r="Y970" s="3" t="s">
        <v>35</v>
      </c>
      <c r="Z970" s="54">
        <v>45017</v>
      </c>
      <c r="AA970" s="54">
        <v>45747</v>
      </c>
      <c r="AB970" s="3" t="s">
        <v>36</v>
      </c>
      <c r="AC970" s="53">
        <v>1000000</v>
      </c>
      <c r="AD970" s="3" t="s">
        <v>32</v>
      </c>
      <c r="AE970" s="3" t="s">
        <v>37</v>
      </c>
    </row>
    <row r="971" spans="1:31" x14ac:dyDescent="0.3">
      <c r="A971" s="3" t="s">
        <v>2054</v>
      </c>
      <c r="B971" s="3" t="s">
        <v>2055</v>
      </c>
      <c r="C971" s="3" t="s">
        <v>1853</v>
      </c>
      <c r="D971" s="53">
        <v>2000000</v>
      </c>
      <c r="E971" s="53">
        <v>2000000</v>
      </c>
      <c r="F971" s="53">
        <v>0</v>
      </c>
      <c r="G971" s="53">
        <v>0</v>
      </c>
      <c r="H971" s="53">
        <v>0</v>
      </c>
      <c r="I971" s="53">
        <v>1901435.03</v>
      </c>
      <c r="J971" s="53">
        <v>95.071751500000005</v>
      </c>
      <c r="K971" s="53">
        <v>0</v>
      </c>
      <c r="L971" s="53">
        <v>0</v>
      </c>
      <c r="M971" s="53">
        <v>1901435.03</v>
      </c>
      <c r="N971" s="53">
        <v>0</v>
      </c>
      <c r="O971" s="53">
        <v>1901435.03</v>
      </c>
      <c r="P971" s="53">
        <v>0</v>
      </c>
      <c r="Q971" s="53">
        <v>0</v>
      </c>
      <c r="R971" s="53">
        <v>0</v>
      </c>
      <c r="S971" s="3" t="s">
        <v>391</v>
      </c>
      <c r="T971" s="3" t="s">
        <v>31</v>
      </c>
      <c r="U971" s="3" t="s">
        <v>32</v>
      </c>
      <c r="V971" s="3" t="s">
        <v>31</v>
      </c>
      <c r="W971" s="3" t="s">
        <v>33</v>
      </c>
      <c r="X971" s="3" t="s">
        <v>34</v>
      </c>
      <c r="Y971" s="3" t="s">
        <v>35</v>
      </c>
      <c r="Z971" s="54">
        <v>45017</v>
      </c>
      <c r="AA971" s="54">
        <v>45747</v>
      </c>
      <c r="AB971" s="3" t="s">
        <v>36</v>
      </c>
      <c r="AC971" s="53">
        <v>1000000</v>
      </c>
      <c r="AD971" s="3" t="s">
        <v>32</v>
      </c>
      <c r="AE971" s="3" t="s">
        <v>37</v>
      </c>
    </row>
    <row r="972" spans="1:31" x14ac:dyDescent="0.3">
      <c r="A972" s="3" t="s">
        <v>2052</v>
      </c>
      <c r="B972" s="3" t="s">
        <v>2053</v>
      </c>
      <c r="C972" s="3" t="s">
        <v>1859</v>
      </c>
      <c r="D972" s="53">
        <v>2000000</v>
      </c>
      <c r="E972" s="53">
        <v>2000000</v>
      </c>
      <c r="F972" s="53">
        <v>0</v>
      </c>
      <c r="G972" s="53">
        <v>0</v>
      </c>
      <c r="H972" s="53">
        <v>0</v>
      </c>
      <c r="I972" s="53">
        <v>1669395.92</v>
      </c>
      <c r="J972" s="53">
        <v>83.469796000000002</v>
      </c>
      <c r="K972" s="53">
        <v>0</v>
      </c>
      <c r="L972" s="53">
        <v>0</v>
      </c>
      <c r="M972" s="53">
        <v>1669395.92</v>
      </c>
      <c r="N972" s="53">
        <v>0</v>
      </c>
      <c r="O972" s="53">
        <v>1669395.92</v>
      </c>
      <c r="P972" s="53">
        <v>0</v>
      </c>
      <c r="Q972" s="53">
        <v>0</v>
      </c>
      <c r="R972" s="53">
        <v>0</v>
      </c>
      <c r="S972" s="3" t="s">
        <v>1355</v>
      </c>
      <c r="T972" s="3" t="s">
        <v>162</v>
      </c>
      <c r="U972" s="3" t="s">
        <v>163</v>
      </c>
      <c r="V972" s="3" t="s">
        <v>162</v>
      </c>
      <c r="W972" s="3" t="s">
        <v>33</v>
      </c>
      <c r="X972" s="3" t="s">
        <v>164</v>
      </c>
      <c r="Y972" s="3" t="s">
        <v>35</v>
      </c>
      <c r="Z972" s="54">
        <v>45017</v>
      </c>
      <c r="AA972" s="54">
        <v>45747</v>
      </c>
      <c r="AB972" s="3" t="s">
        <v>36</v>
      </c>
      <c r="AC972" s="53">
        <v>1000000</v>
      </c>
      <c r="AD972" s="3" t="s">
        <v>163</v>
      </c>
      <c r="AE972" s="3" t="s">
        <v>37</v>
      </c>
    </row>
    <row r="973" spans="1:31" x14ac:dyDescent="0.3">
      <c r="A973" s="3" t="s">
        <v>2058</v>
      </c>
      <c r="B973" s="3" t="s">
        <v>2059</v>
      </c>
      <c r="C973" s="3" t="s">
        <v>1853</v>
      </c>
      <c r="D973" s="53">
        <v>3000000</v>
      </c>
      <c r="E973" s="53">
        <v>3000000</v>
      </c>
      <c r="F973" s="53">
        <v>0</v>
      </c>
      <c r="G973" s="53">
        <v>0</v>
      </c>
      <c r="H973" s="53">
        <v>0</v>
      </c>
      <c r="I973" s="53">
        <v>2317236.71</v>
      </c>
      <c r="J973" s="53">
        <v>77.24122366666667</v>
      </c>
      <c r="K973" s="53">
        <v>0</v>
      </c>
      <c r="L973" s="53">
        <v>0</v>
      </c>
      <c r="M973" s="53">
        <v>2258584.21</v>
      </c>
      <c r="N973" s="53">
        <v>58652.5</v>
      </c>
      <c r="O973" s="53">
        <v>2317236.71</v>
      </c>
      <c r="P973" s="53">
        <v>0</v>
      </c>
      <c r="Q973" s="53">
        <v>0</v>
      </c>
      <c r="R973" s="53">
        <v>0</v>
      </c>
      <c r="S973" s="3" t="s">
        <v>391</v>
      </c>
      <c r="T973" s="3" t="s">
        <v>31</v>
      </c>
      <c r="U973" s="3" t="s">
        <v>32</v>
      </c>
      <c r="V973" s="3" t="s">
        <v>31</v>
      </c>
      <c r="W973" s="3" t="s">
        <v>33</v>
      </c>
      <c r="X973" s="3" t="s">
        <v>34</v>
      </c>
      <c r="Y973" s="3" t="s">
        <v>35</v>
      </c>
      <c r="Z973" s="54">
        <v>45017</v>
      </c>
      <c r="AA973" s="54">
        <v>45747</v>
      </c>
      <c r="AB973" s="3" t="s">
        <v>36</v>
      </c>
      <c r="AC973" s="53">
        <v>3000000</v>
      </c>
      <c r="AD973" s="3" t="s">
        <v>32</v>
      </c>
      <c r="AE973" s="3" t="s">
        <v>45</v>
      </c>
    </row>
    <row r="974" spans="1:31" x14ac:dyDescent="0.3">
      <c r="A974" s="3" t="s">
        <v>2064</v>
      </c>
      <c r="B974" s="3" t="s">
        <v>2065</v>
      </c>
      <c r="C974" s="3" t="s">
        <v>1860</v>
      </c>
      <c r="D974" s="53">
        <v>2549997</v>
      </c>
      <c r="E974" s="53">
        <v>2549997</v>
      </c>
      <c r="F974" s="53">
        <v>0</v>
      </c>
      <c r="G974" s="53">
        <v>0</v>
      </c>
      <c r="H974" s="53">
        <v>0</v>
      </c>
      <c r="I974" s="53">
        <v>2524020.7799999998</v>
      </c>
      <c r="J974" s="53">
        <v>98.981323507439413</v>
      </c>
      <c r="K974" s="53">
        <v>0</v>
      </c>
      <c r="L974" s="53">
        <v>0</v>
      </c>
      <c r="M974" s="53">
        <v>2524020.7799999998</v>
      </c>
      <c r="N974" s="53">
        <v>0</v>
      </c>
      <c r="O974" s="53">
        <v>2524020.7799999998</v>
      </c>
      <c r="P974" s="53">
        <v>0</v>
      </c>
      <c r="Q974" s="53">
        <v>0</v>
      </c>
      <c r="R974" s="53">
        <v>0</v>
      </c>
      <c r="S974" s="3" t="s">
        <v>111</v>
      </c>
      <c r="T974" s="3" t="s">
        <v>112</v>
      </c>
      <c r="U974" s="3" t="s">
        <v>113</v>
      </c>
      <c r="V974" s="3" t="s">
        <v>112</v>
      </c>
      <c r="W974" s="3" t="s">
        <v>33</v>
      </c>
      <c r="X974" s="3" t="s">
        <v>114</v>
      </c>
      <c r="Y974" s="3" t="s">
        <v>35</v>
      </c>
      <c r="Z974" s="54">
        <v>45380</v>
      </c>
      <c r="AA974" s="54">
        <v>46022</v>
      </c>
      <c r="AB974" s="3" t="s">
        <v>36</v>
      </c>
      <c r="AC974" s="53">
        <v>2549997</v>
      </c>
      <c r="AD974" s="3" t="s">
        <v>113</v>
      </c>
      <c r="AE974" s="3" t="s">
        <v>2231</v>
      </c>
    </row>
    <row r="975" spans="1:31" x14ac:dyDescent="0.3">
      <c r="A975" s="3" t="s">
        <v>2080</v>
      </c>
      <c r="B975" s="3" t="s">
        <v>2081</v>
      </c>
      <c r="C975" s="3" t="s">
        <v>1854</v>
      </c>
      <c r="D975" s="53">
        <v>500000</v>
      </c>
      <c r="E975" s="53">
        <v>500000</v>
      </c>
      <c r="F975" s="53">
        <v>0</v>
      </c>
      <c r="G975" s="53">
        <v>0</v>
      </c>
      <c r="H975" s="53">
        <v>0</v>
      </c>
      <c r="I975" s="53">
        <v>498417.64</v>
      </c>
      <c r="J975" s="53">
        <v>99.68352800000001</v>
      </c>
      <c r="K975" s="53">
        <v>0</v>
      </c>
      <c r="L975" s="53">
        <v>0</v>
      </c>
      <c r="M975" s="53">
        <v>498417.64</v>
      </c>
      <c r="N975" s="53">
        <v>0</v>
      </c>
      <c r="O975" s="53">
        <v>498417.64</v>
      </c>
      <c r="P975" s="53">
        <v>0</v>
      </c>
      <c r="Q975" s="53">
        <v>0</v>
      </c>
      <c r="R975" s="53">
        <v>0</v>
      </c>
      <c r="S975" s="3" t="s">
        <v>72</v>
      </c>
      <c r="T975" s="3" t="s">
        <v>41</v>
      </c>
      <c r="U975" s="3" t="s">
        <v>42</v>
      </c>
      <c r="V975" s="3" t="s">
        <v>41</v>
      </c>
      <c r="W975" s="3" t="s">
        <v>33</v>
      </c>
      <c r="X975" s="3" t="s">
        <v>43</v>
      </c>
      <c r="Y975" s="3" t="s">
        <v>35</v>
      </c>
      <c r="Z975" s="54">
        <v>45381</v>
      </c>
      <c r="AA975" s="54">
        <v>45747</v>
      </c>
      <c r="AB975" s="3" t="s">
        <v>36</v>
      </c>
      <c r="AC975" s="53">
        <v>500000</v>
      </c>
      <c r="AD975" s="3" t="s">
        <v>42</v>
      </c>
      <c r="AE975" s="3" t="s">
        <v>37</v>
      </c>
    </row>
    <row r="976" spans="1:31" x14ac:dyDescent="0.3">
      <c r="A976" s="3" t="s">
        <v>2082</v>
      </c>
      <c r="B976" s="3" t="s">
        <v>2083</v>
      </c>
      <c r="C976" s="3" t="s">
        <v>1854</v>
      </c>
      <c r="D976" s="53">
        <v>3000000</v>
      </c>
      <c r="E976" s="53">
        <v>3000000</v>
      </c>
      <c r="F976" s="53">
        <v>0</v>
      </c>
      <c r="G976" s="53">
        <v>0</v>
      </c>
      <c r="H976" s="53">
        <v>0</v>
      </c>
      <c r="I976" s="53">
        <v>2989907.74</v>
      </c>
      <c r="J976" s="53">
        <v>99.663591333333343</v>
      </c>
      <c r="K976" s="53">
        <v>0</v>
      </c>
      <c r="L976" s="53">
        <v>0</v>
      </c>
      <c r="M976" s="53">
        <v>2989907.74</v>
      </c>
      <c r="N976" s="53">
        <v>0</v>
      </c>
      <c r="O976" s="53">
        <v>2989907.74</v>
      </c>
      <c r="P976" s="53">
        <v>0</v>
      </c>
      <c r="Q976" s="53">
        <v>0</v>
      </c>
      <c r="R976" s="53">
        <v>0</v>
      </c>
      <c r="S976" s="3" t="s">
        <v>72</v>
      </c>
      <c r="T976" s="3" t="s">
        <v>41</v>
      </c>
      <c r="U976" s="3" t="s">
        <v>42</v>
      </c>
      <c r="V976" s="3" t="s">
        <v>41</v>
      </c>
      <c r="W976" s="3" t="s">
        <v>33</v>
      </c>
      <c r="X976" s="3" t="s">
        <v>43</v>
      </c>
      <c r="Y976" s="3" t="s">
        <v>35</v>
      </c>
      <c r="Z976" s="54">
        <v>45381</v>
      </c>
      <c r="AA976" s="54">
        <v>45747</v>
      </c>
      <c r="AB976" s="3" t="s">
        <v>36</v>
      </c>
      <c r="AC976" s="53">
        <v>3000000</v>
      </c>
      <c r="AD976" s="3" t="s">
        <v>42</v>
      </c>
      <c r="AE976" s="3" t="s">
        <v>37</v>
      </c>
    </row>
    <row r="977" spans="1:31" x14ac:dyDescent="0.3">
      <c r="A977" s="3" t="s">
        <v>2084</v>
      </c>
      <c r="B977" s="3" t="s">
        <v>2085</v>
      </c>
      <c r="C977" s="3" t="s">
        <v>1854</v>
      </c>
      <c r="D977" s="53">
        <v>700000</v>
      </c>
      <c r="E977" s="53">
        <v>700000</v>
      </c>
      <c r="F977" s="53">
        <v>0</v>
      </c>
      <c r="G977" s="53">
        <v>0</v>
      </c>
      <c r="H977" s="53">
        <v>0</v>
      </c>
      <c r="I977" s="53">
        <v>696583.18</v>
      </c>
      <c r="J977" s="53">
        <v>99.511882857142865</v>
      </c>
      <c r="K977" s="53">
        <v>0</v>
      </c>
      <c r="L977" s="53">
        <v>0</v>
      </c>
      <c r="M977" s="53">
        <v>696583.18</v>
      </c>
      <c r="N977" s="53">
        <v>0</v>
      </c>
      <c r="O977" s="53">
        <v>696583.18</v>
      </c>
      <c r="P977" s="53">
        <v>0</v>
      </c>
      <c r="Q977" s="53">
        <v>0</v>
      </c>
      <c r="R977" s="53">
        <v>0</v>
      </c>
      <c r="S977" s="3" t="s">
        <v>72</v>
      </c>
      <c r="T977" s="3" t="s">
        <v>41</v>
      </c>
      <c r="U977" s="3" t="s">
        <v>42</v>
      </c>
      <c r="V977" s="3" t="s">
        <v>41</v>
      </c>
      <c r="W977" s="3" t="s">
        <v>33</v>
      </c>
      <c r="X977" s="3" t="s">
        <v>43</v>
      </c>
      <c r="Y977" s="3" t="s">
        <v>35</v>
      </c>
      <c r="Z977" s="54">
        <v>45381</v>
      </c>
      <c r="AA977" s="54">
        <v>45747</v>
      </c>
      <c r="AB977" s="3" t="s">
        <v>36</v>
      </c>
      <c r="AC977" s="53">
        <v>700000</v>
      </c>
      <c r="AD977" s="3" t="s">
        <v>42</v>
      </c>
      <c r="AE977" s="3" t="s">
        <v>37</v>
      </c>
    </row>
    <row r="978" spans="1:31" x14ac:dyDescent="0.3">
      <c r="A978" s="3" t="s">
        <v>2086</v>
      </c>
      <c r="B978" s="3" t="s">
        <v>2087</v>
      </c>
      <c r="C978" s="3" t="s">
        <v>1854</v>
      </c>
      <c r="D978" s="53">
        <v>5000000</v>
      </c>
      <c r="E978" s="53">
        <v>5000000</v>
      </c>
      <c r="F978" s="53">
        <v>0</v>
      </c>
      <c r="G978" s="53">
        <v>0</v>
      </c>
      <c r="H978" s="53">
        <v>0</v>
      </c>
      <c r="I978" s="53">
        <v>4928389.32</v>
      </c>
      <c r="J978" s="53">
        <v>98.567786400000003</v>
      </c>
      <c r="K978" s="53">
        <v>0</v>
      </c>
      <c r="L978" s="53">
        <v>0</v>
      </c>
      <c r="M978" s="53">
        <v>4928389.32</v>
      </c>
      <c r="N978" s="53">
        <v>0</v>
      </c>
      <c r="O978" s="53">
        <v>4928389.32</v>
      </c>
      <c r="P978" s="53">
        <v>0</v>
      </c>
      <c r="Q978" s="53">
        <v>0</v>
      </c>
      <c r="R978" s="53">
        <v>0</v>
      </c>
      <c r="S978" s="3" t="s">
        <v>72</v>
      </c>
      <c r="T978" s="3" t="s">
        <v>41</v>
      </c>
      <c r="U978" s="3" t="s">
        <v>42</v>
      </c>
      <c r="V978" s="3" t="s">
        <v>41</v>
      </c>
      <c r="W978" s="3" t="s">
        <v>33</v>
      </c>
      <c r="X978" s="3" t="s">
        <v>43</v>
      </c>
      <c r="Y978" s="3" t="s">
        <v>35</v>
      </c>
      <c r="Z978" s="54">
        <v>45381</v>
      </c>
      <c r="AA978" s="54">
        <v>45747</v>
      </c>
      <c r="AB978" s="3" t="s">
        <v>36</v>
      </c>
      <c r="AC978" s="53">
        <v>5000000</v>
      </c>
      <c r="AD978" s="3" t="s">
        <v>42</v>
      </c>
      <c r="AE978" s="3" t="s">
        <v>37</v>
      </c>
    </row>
    <row r="979" spans="1:31" x14ac:dyDescent="0.3">
      <c r="A979" s="3" t="s">
        <v>2070</v>
      </c>
      <c r="B979" s="3" t="s">
        <v>2071</v>
      </c>
      <c r="C979" s="3" t="s">
        <v>1843</v>
      </c>
      <c r="D979" s="53">
        <v>0</v>
      </c>
      <c r="E979" s="53">
        <v>0</v>
      </c>
      <c r="F979" s="53">
        <v>0</v>
      </c>
      <c r="G979" s="53">
        <v>0</v>
      </c>
      <c r="H979" s="53">
        <v>0</v>
      </c>
      <c r="I979" s="53">
        <v>0</v>
      </c>
      <c r="J979" s="53" t="e">
        <v>#DIV/0!</v>
      </c>
      <c r="K979" s="53">
        <v>0</v>
      </c>
      <c r="L979" s="53">
        <v>0</v>
      </c>
      <c r="M979" s="53">
        <v>0</v>
      </c>
      <c r="N979" s="53">
        <v>0</v>
      </c>
      <c r="O979" s="53">
        <v>0</v>
      </c>
      <c r="P979" s="53">
        <v>0</v>
      </c>
      <c r="Q979" s="53">
        <v>0</v>
      </c>
      <c r="R979" s="53">
        <v>0</v>
      </c>
      <c r="S979" s="3" t="s">
        <v>1001</v>
      </c>
      <c r="T979" s="3" t="s">
        <v>882</v>
      </c>
      <c r="U979" s="3" t="s">
        <v>883</v>
      </c>
      <c r="V979" s="3" t="s">
        <v>882</v>
      </c>
      <c r="W979" s="3" t="s">
        <v>33</v>
      </c>
      <c r="X979" s="3" t="s">
        <v>884</v>
      </c>
      <c r="Y979" s="3" t="s">
        <v>35</v>
      </c>
      <c r="Z979" s="54">
        <v>45017</v>
      </c>
      <c r="AA979" s="54">
        <v>45747</v>
      </c>
      <c r="AB979" s="3" t="s">
        <v>36</v>
      </c>
      <c r="AC979" s="53">
        <v>15000000</v>
      </c>
      <c r="AD979" s="3" t="s">
        <v>883</v>
      </c>
      <c r="AE979" s="3" t="s">
        <v>37</v>
      </c>
    </row>
    <row r="980" spans="1:31" x14ac:dyDescent="0.3">
      <c r="A980" s="3" t="s">
        <v>2106</v>
      </c>
      <c r="B980" s="3" t="s">
        <v>2107</v>
      </c>
      <c r="C980" s="3" t="s">
        <v>1853</v>
      </c>
      <c r="D980" s="53">
        <v>2000000</v>
      </c>
      <c r="E980" s="53">
        <v>2000000</v>
      </c>
      <c r="F980" s="53">
        <v>0</v>
      </c>
      <c r="G980" s="53">
        <v>0</v>
      </c>
      <c r="H980" s="53">
        <v>0</v>
      </c>
      <c r="I980" s="53">
        <v>1987379.9</v>
      </c>
      <c r="J980" s="53">
        <v>99.368994999999998</v>
      </c>
      <c r="K980" s="53">
        <v>0</v>
      </c>
      <c r="L980" s="53">
        <v>0</v>
      </c>
      <c r="M980" s="53">
        <v>1987379.9</v>
      </c>
      <c r="N980" s="53">
        <v>0</v>
      </c>
      <c r="O980" s="53">
        <v>1987379.9</v>
      </c>
      <c r="P980" s="53">
        <v>0</v>
      </c>
      <c r="Q980" s="53">
        <v>0</v>
      </c>
      <c r="R980" s="53">
        <v>0</v>
      </c>
      <c r="S980" s="3" t="s">
        <v>30</v>
      </c>
      <c r="T980" s="3" t="s">
        <v>31</v>
      </c>
      <c r="U980" s="3" t="s">
        <v>32</v>
      </c>
      <c r="V980" s="3" t="s">
        <v>31</v>
      </c>
      <c r="W980" s="3" t="s">
        <v>33</v>
      </c>
      <c r="X980" s="3" t="s">
        <v>34</v>
      </c>
      <c r="Y980" s="3" t="s">
        <v>35</v>
      </c>
      <c r="Z980" s="54">
        <v>45381</v>
      </c>
      <c r="AA980" s="54">
        <v>45747</v>
      </c>
      <c r="AB980" s="3" t="s">
        <v>36</v>
      </c>
      <c r="AC980" s="53">
        <v>2100000</v>
      </c>
      <c r="AD980" s="3" t="s">
        <v>32</v>
      </c>
      <c r="AE980" s="3" t="s">
        <v>37</v>
      </c>
    </row>
    <row r="981" spans="1:31" x14ac:dyDescent="0.3">
      <c r="A981" s="3" t="s">
        <v>2094</v>
      </c>
      <c r="B981" s="3" t="s">
        <v>2095</v>
      </c>
      <c r="C981" s="3" t="s">
        <v>1853</v>
      </c>
      <c r="D981" s="53">
        <v>500000</v>
      </c>
      <c r="E981" s="53">
        <v>500000</v>
      </c>
      <c r="F981" s="53">
        <v>0</v>
      </c>
      <c r="G981" s="53">
        <v>0</v>
      </c>
      <c r="H981" s="53">
        <v>0</v>
      </c>
      <c r="I981" s="53">
        <v>474242.89</v>
      </c>
      <c r="J981" s="53">
        <v>94.848578000000003</v>
      </c>
      <c r="K981" s="53">
        <v>0</v>
      </c>
      <c r="L981" s="53">
        <v>0</v>
      </c>
      <c r="M981" s="53">
        <v>474242.89</v>
      </c>
      <c r="N981" s="53">
        <v>0</v>
      </c>
      <c r="O981" s="53">
        <v>474242.89</v>
      </c>
      <c r="P981" s="53">
        <v>0</v>
      </c>
      <c r="Q981" s="53">
        <v>0</v>
      </c>
      <c r="R981" s="53">
        <v>0</v>
      </c>
      <c r="S981" s="3" t="s">
        <v>30</v>
      </c>
      <c r="T981" s="3" t="s">
        <v>31</v>
      </c>
      <c r="U981" s="3" t="s">
        <v>32</v>
      </c>
      <c r="V981" s="3" t="s">
        <v>31</v>
      </c>
      <c r="W981" s="3" t="s">
        <v>33</v>
      </c>
      <c r="X981" s="3" t="s">
        <v>34</v>
      </c>
      <c r="Y981" s="3" t="s">
        <v>35</v>
      </c>
      <c r="Z981" s="54">
        <v>45381</v>
      </c>
      <c r="AA981" s="54">
        <v>45747</v>
      </c>
      <c r="AB981" s="3" t="s">
        <v>36</v>
      </c>
      <c r="AC981" s="53">
        <v>500000</v>
      </c>
      <c r="AD981" s="3" t="s">
        <v>32</v>
      </c>
      <c r="AE981" s="3" t="s">
        <v>37</v>
      </c>
    </row>
    <row r="982" spans="1:31" x14ac:dyDescent="0.3">
      <c r="A982" s="3" t="s">
        <v>2088</v>
      </c>
      <c r="B982" s="3" t="s">
        <v>2089</v>
      </c>
      <c r="C982" s="3" t="s">
        <v>1853</v>
      </c>
      <c r="D982" s="53">
        <v>495000</v>
      </c>
      <c r="E982" s="53">
        <v>495000</v>
      </c>
      <c r="F982" s="53">
        <v>0</v>
      </c>
      <c r="G982" s="53">
        <v>0</v>
      </c>
      <c r="H982" s="53">
        <v>0</v>
      </c>
      <c r="I982" s="53">
        <v>490983.25</v>
      </c>
      <c r="J982" s="53">
        <v>99.188535353535357</v>
      </c>
      <c r="K982" s="53">
        <v>0</v>
      </c>
      <c r="L982" s="53">
        <v>0</v>
      </c>
      <c r="M982" s="53">
        <v>490983.25</v>
      </c>
      <c r="N982" s="53">
        <v>0</v>
      </c>
      <c r="O982" s="53">
        <v>490983.25</v>
      </c>
      <c r="P982" s="53">
        <v>0</v>
      </c>
      <c r="Q982" s="53">
        <v>0</v>
      </c>
      <c r="R982" s="53">
        <v>0</v>
      </c>
      <c r="S982" s="3" t="s">
        <v>30</v>
      </c>
      <c r="T982" s="3" t="s">
        <v>31</v>
      </c>
      <c r="U982" s="3" t="s">
        <v>32</v>
      </c>
      <c r="V982" s="3" t="s">
        <v>31</v>
      </c>
      <c r="W982" s="3" t="s">
        <v>33</v>
      </c>
      <c r="X982" s="3" t="s">
        <v>34</v>
      </c>
      <c r="Y982" s="3" t="s">
        <v>35</v>
      </c>
      <c r="Z982" s="54">
        <v>45381</v>
      </c>
      <c r="AA982" s="54">
        <v>45747</v>
      </c>
      <c r="AB982" s="3" t="s">
        <v>36</v>
      </c>
      <c r="AC982" s="53">
        <v>495000</v>
      </c>
      <c r="AD982" s="3" t="s">
        <v>32</v>
      </c>
      <c r="AE982" s="3" t="s">
        <v>37</v>
      </c>
    </row>
    <row r="983" spans="1:31" x14ac:dyDescent="0.3">
      <c r="A983" s="3" t="s">
        <v>2072</v>
      </c>
      <c r="B983" s="3" t="s">
        <v>2073</v>
      </c>
      <c r="C983" s="3" t="s">
        <v>1843</v>
      </c>
      <c r="D983" s="53">
        <v>0</v>
      </c>
      <c r="E983" s="53">
        <v>0</v>
      </c>
      <c r="F983" s="53">
        <v>0</v>
      </c>
      <c r="G983" s="53">
        <v>0</v>
      </c>
      <c r="H983" s="53">
        <v>0</v>
      </c>
      <c r="I983" s="53">
        <v>0</v>
      </c>
      <c r="J983" s="53" t="e">
        <v>#DIV/0!</v>
      </c>
      <c r="K983" s="53">
        <v>0</v>
      </c>
      <c r="L983" s="53">
        <v>0</v>
      </c>
      <c r="M983" s="53">
        <v>0</v>
      </c>
      <c r="N983" s="53">
        <v>0</v>
      </c>
      <c r="O983" s="53">
        <v>0</v>
      </c>
      <c r="P983" s="53">
        <v>0</v>
      </c>
      <c r="Q983" s="53">
        <v>0</v>
      </c>
      <c r="R983" s="53">
        <v>0</v>
      </c>
      <c r="S983" s="3" t="s">
        <v>1917</v>
      </c>
      <c r="T983" s="3" t="s">
        <v>882</v>
      </c>
      <c r="U983" s="3" t="s">
        <v>883</v>
      </c>
      <c r="V983" s="3" t="s">
        <v>882</v>
      </c>
      <c r="W983" s="3" t="s">
        <v>33</v>
      </c>
      <c r="X983" s="3" t="s">
        <v>884</v>
      </c>
      <c r="Y983" s="3" t="s">
        <v>35</v>
      </c>
      <c r="Z983" s="54">
        <v>45017</v>
      </c>
      <c r="AA983" s="54">
        <v>45747</v>
      </c>
      <c r="AB983" s="3" t="s">
        <v>36</v>
      </c>
      <c r="AC983" s="53">
        <v>29200000</v>
      </c>
      <c r="AD983" s="3" t="s">
        <v>883</v>
      </c>
      <c r="AE983" s="3" t="s">
        <v>37</v>
      </c>
    </row>
    <row r="984" spans="1:31" x14ac:dyDescent="0.3">
      <c r="A984" s="3" t="s">
        <v>2074</v>
      </c>
      <c r="B984" s="3" t="s">
        <v>2075</v>
      </c>
      <c r="C984" s="3" t="s">
        <v>1843</v>
      </c>
      <c r="D984" s="53">
        <v>0</v>
      </c>
      <c r="E984" s="53">
        <v>0</v>
      </c>
      <c r="F984" s="53">
        <v>0</v>
      </c>
      <c r="G984" s="53">
        <v>0</v>
      </c>
      <c r="H984" s="53">
        <v>0</v>
      </c>
      <c r="I984" s="53">
        <v>0</v>
      </c>
      <c r="J984" s="53" t="e">
        <v>#DIV/0!</v>
      </c>
      <c r="K984" s="53">
        <v>0</v>
      </c>
      <c r="L984" s="53">
        <v>0</v>
      </c>
      <c r="M984" s="53">
        <v>0</v>
      </c>
      <c r="N984" s="53">
        <v>0</v>
      </c>
      <c r="O984" s="53">
        <v>0</v>
      </c>
      <c r="P984" s="53">
        <v>0</v>
      </c>
      <c r="Q984" s="53">
        <v>0</v>
      </c>
      <c r="R984" s="53">
        <v>0</v>
      </c>
      <c r="S984" s="3" t="s">
        <v>1917</v>
      </c>
      <c r="T984" s="3" t="s">
        <v>882</v>
      </c>
      <c r="U984" s="3" t="s">
        <v>883</v>
      </c>
      <c r="V984" s="3" t="s">
        <v>882</v>
      </c>
      <c r="W984" s="3" t="s">
        <v>33</v>
      </c>
      <c r="X984" s="3" t="s">
        <v>884</v>
      </c>
      <c r="Y984" s="3" t="s">
        <v>35</v>
      </c>
      <c r="Z984" s="54">
        <v>45017</v>
      </c>
      <c r="AA984" s="54">
        <v>45747</v>
      </c>
      <c r="AB984" s="3" t="s">
        <v>36</v>
      </c>
      <c r="AC984" s="53">
        <v>12000000</v>
      </c>
      <c r="AD984" s="3" t="s">
        <v>883</v>
      </c>
      <c r="AE984" s="3" t="s">
        <v>37</v>
      </c>
    </row>
    <row r="985" spans="1:31" x14ac:dyDescent="0.3">
      <c r="A985" s="3" t="s">
        <v>2076</v>
      </c>
      <c r="B985" s="3" t="s">
        <v>2077</v>
      </c>
      <c r="C985" s="3" t="s">
        <v>1853</v>
      </c>
      <c r="D985" s="53">
        <v>850000</v>
      </c>
      <c r="E985" s="53">
        <v>850000</v>
      </c>
      <c r="F985" s="53">
        <v>0</v>
      </c>
      <c r="G985" s="53">
        <v>0</v>
      </c>
      <c r="H985" s="53">
        <v>0</v>
      </c>
      <c r="I985" s="53">
        <v>642876.47</v>
      </c>
      <c r="J985" s="53">
        <v>75.632525882352937</v>
      </c>
      <c r="K985" s="53">
        <v>0</v>
      </c>
      <c r="L985" s="53">
        <v>0</v>
      </c>
      <c r="M985" s="53">
        <v>642876.47</v>
      </c>
      <c r="N985" s="53">
        <v>0</v>
      </c>
      <c r="O985" s="53">
        <v>642876.47</v>
      </c>
      <c r="P985" s="53">
        <v>0</v>
      </c>
      <c r="Q985" s="53">
        <v>0</v>
      </c>
      <c r="R985" s="53">
        <v>0</v>
      </c>
      <c r="S985" s="3" t="s">
        <v>391</v>
      </c>
      <c r="T985" s="3" t="s">
        <v>31</v>
      </c>
      <c r="U985" s="3" t="s">
        <v>32</v>
      </c>
      <c r="V985" s="3" t="s">
        <v>31</v>
      </c>
      <c r="W985" s="3" t="s">
        <v>33</v>
      </c>
      <c r="X985" s="3" t="s">
        <v>34</v>
      </c>
      <c r="Y985" s="3" t="s">
        <v>44</v>
      </c>
      <c r="Z985" s="54">
        <v>45017</v>
      </c>
      <c r="AA985" s="54">
        <v>45747</v>
      </c>
      <c r="AB985" s="3" t="s">
        <v>36</v>
      </c>
      <c r="AC985" s="53">
        <v>850000</v>
      </c>
      <c r="AD985" s="3" t="s">
        <v>32</v>
      </c>
      <c r="AE985" s="3" t="s">
        <v>37</v>
      </c>
    </row>
    <row r="986" spans="1:31" x14ac:dyDescent="0.3">
      <c r="A986" s="3" t="s">
        <v>2090</v>
      </c>
      <c r="B986" s="3" t="s">
        <v>2091</v>
      </c>
      <c r="C986" s="3" t="s">
        <v>1857</v>
      </c>
      <c r="D986" s="53">
        <v>0</v>
      </c>
      <c r="E986" s="53">
        <v>0</v>
      </c>
      <c r="F986" s="53">
        <v>0</v>
      </c>
      <c r="G986" s="53">
        <v>0</v>
      </c>
      <c r="H986" s="53">
        <v>0</v>
      </c>
      <c r="I986" s="53">
        <v>0</v>
      </c>
      <c r="J986" s="53" t="e">
        <v>#DIV/0!</v>
      </c>
      <c r="K986" s="53">
        <v>0</v>
      </c>
      <c r="L986" s="53">
        <v>0</v>
      </c>
      <c r="M986" s="53">
        <v>0</v>
      </c>
      <c r="N986" s="53">
        <v>0</v>
      </c>
      <c r="O986" s="53">
        <v>0</v>
      </c>
      <c r="P986" s="53">
        <v>0</v>
      </c>
      <c r="Q986" s="53">
        <v>0</v>
      </c>
      <c r="R986" s="53">
        <v>0</v>
      </c>
      <c r="S986" s="3" t="s">
        <v>1001</v>
      </c>
      <c r="T986" s="3" t="s">
        <v>100</v>
      </c>
      <c r="U986" s="3" t="s">
        <v>101</v>
      </c>
      <c r="V986" s="3" t="s">
        <v>100</v>
      </c>
      <c r="W986" s="3" t="s">
        <v>33</v>
      </c>
      <c r="X986" s="3" t="s">
        <v>102</v>
      </c>
      <c r="Y986" s="3" t="s">
        <v>989</v>
      </c>
      <c r="Z986" s="54">
        <v>45381</v>
      </c>
      <c r="AA986" s="54">
        <v>45747</v>
      </c>
      <c r="AB986" s="3" t="s">
        <v>36</v>
      </c>
      <c r="AC986" s="53">
        <v>75000000</v>
      </c>
      <c r="AD986" s="3" t="s">
        <v>101</v>
      </c>
      <c r="AE986" s="3" t="s">
        <v>37</v>
      </c>
    </row>
    <row r="987" spans="1:31" x14ac:dyDescent="0.3">
      <c r="A987" s="3" t="s">
        <v>2092</v>
      </c>
      <c r="B987" s="3" t="s">
        <v>2093</v>
      </c>
      <c r="C987" s="3" t="s">
        <v>1856</v>
      </c>
      <c r="D987" s="53">
        <v>800000</v>
      </c>
      <c r="E987" s="53">
        <v>800000</v>
      </c>
      <c r="F987" s="53">
        <v>0</v>
      </c>
      <c r="G987" s="53">
        <v>0</v>
      </c>
      <c r="H987" s="53">
        <v>0</v>
      </c>
      <c r="I987" s="53">
        <v>771760.53</v>
      </c>
      <c r="J987" s="53">
        <v>96.470066250000002</v>
      </c>
      <c r="K987" s="53">
        <v>0</v>
      </c>
      <c r="L987" s="53">
        <v>0</v>
      </c>
      <c r="M987" s="53">
        <v>771760.53</v>
      </c>
      <c r="N987" s="53">
        <v>0</v>
      </c>
      <c r="O987" s="53">
        <v>771760.53</v>
      </c>
      <c r="P987" s="53">
        <v>0</v>
      </c>
      <c r="Q987" s="53">
        <v>0</v>
      </c>
      <c r="R987" s="53">
        <v>0</v>
      </c>
      <c r="S987" s="3" t="s">
        <v>881</v>
      </c>
      <c r="T987" s="3" t="s">
        <v>76</v>
      </c>
      <c r="U987" s="3" t="s">
        <v>77</v>
      </c>
      <c r="V987" s="3" t="s">
        <v>76</v>
      </c>
      <c r="W987" s="3" t="s">
        <v>33</v>
      </c>
      <c r="X987" s="3" t="s">
        <v>78</v>
      </c>
      <c r="Y987" s="3" t="s">
        <v>44</v>
      </c>
      <c r="Z987" s="54">
        <v>45382</v>
      </c>
      <c r="AA987" s="54">
        <v>45930</v>
      </c>
      <c r="AB987" s="3" t="s">
        <v>36</v>
      </c>
      <c r="AC987" s="53">
        <v>800000</v>
      </c>
      <c r="AD987" s="3" t="s">
        <v>77</v>
      </c>
      <c r="AE987" s="3" t="s">
        <v>37</v>
      </c>
    </row>
    <row r="988" spans="1:31" x14ac:dyDescent="0.3">
      <c r="A988" s="3" t="s">
        <v>2096</v>
      </c>
      <c r="B988" s="3" t="s">
        <v>2097</v>
      </c>
      <c r="C988" s="3" t="s">
        <v>1853</v>
      </c>
      <c r="D988" s="53">
        <v>1000000</v>
      </c>
      <c r="E988" s="53">
        <v>1000000</v>
      </c>
      <c r="F988" s="53">
        <v>0</v>
      </c>
      <c r="G988" s="53">
        <v>0</v>
      </c>
      <c r="H988" s="53">
        <v>0</v>
      </c>
      <c r="I988" s="53">
        <v>998198.3</v>
      </c>
      <c r="J988" s="53">
        <v>99.81983000000001</v>
      </c>
      <c r="K988" s="53">
        <v>0</v>
      </c>
      <c r="L988" s="53">
        <v>0</v>
      </c>
      <c r="M988" s="53">
        <v>998198.3</v>
      </c>
      <c r="N988" s="53">
        <v>0</v>
      </c>
      <c r="O988" s="53">
        <v>998198.3</v>
      </c>
      <c r="P988" s="53">
        <v>0</v>
      </c>
      <c r="Q988" s="53">
        <v>0</v>
      </c>
      <c r="R988" s="53">
        <v>0</v>
      </c>
      <c r="S988" s="3" t="s">
        <v>30</v>
      </c>
      <c r="T988" s="3" t="s">
        <v>31</v>
      </c>
      <c r="U988" s="3" t="s">
        <v>32</v>
      </c>
      <c r="V988" s="3" t="s">
        <v>31</v>
      </c>
      <c r="W988" s="3" t="s">
        <v>33</v>
      </c>
      <c r="X988" s="3" t="s">
        <v>34</v>
      </c>
      <c r="Y988" s="3" t="s">
        <v>35</v>
      </c>
      <c r="Z988" s="54">
        <v>45382</v>
      </c>
      <c r="AA988" s="54">
        <v>45747</v>
      </c>
      <c r="AB988" s="3" t="s">
        <v>36</v>
      </c>
      <c r="AC988" s="53">
        <v>1000000</v>
      </c>
      <c r="AD988" s="3" t="s">
        <v>32</v>
      </c>
      <c r="AE988" s="3" t="s">
        <v>37</v>
      </c>
    </row>
    <row r="989" spans="1:31" x14ac:dyDescent="0.3">
      <c r="A989" s="3" t="s">
        <v>2102</v>
      </c>
      <c r="B989" s="3" t="s">
        <v>2103</v>
      </c>
      <c r="C989" s="3" t="s">
        <v>1858</v>
      </c>
      <c r="D989" s="53">
        <v>2500000</v>
      </c>
      <c r="E989" s="53">
        <v>2500000</v>
      </c>
      <c r="F989" s="53">
        <v>0</v>
      </c>
      <c r="G989" s="53">
        <v>0</v>
      </c>
      <c r="H989" s="53">
        <v>0</v>
      </c>
      <c r="I989" s="53">
        <v>2282768.27</v>
      </c>
      <c r="J989" s="53">
        <v>91.310730800000002</v>
      </c>
      <c r="K989" s="53">
        <v>0</v>
      </c>
      <c r="L989" s="53">
        <v>0</v>
      </c>
      <c r="M989" s="53">
        <v>2282768.27</v>
      </c>
      <c r="N989" s="53">
        <v>0</v>
      </c>
      <c r="O989" s="53">
        <v>2282768.27</v>
      </c>
      <c r="P989" s="53">
        <v>0</v>
      </c>
      <c r="Q989" s="53">
        <v>0</v>
      </c>
      <c r="R989" s="53">
        <v>0</v>
      </c>
      <c r="S989" s="3" t="s">
        <v>1231</v>
      </c>
      <c r="T989" s="3" t="s">
        <v>51</v>
      </c>
      <c r="U989" s="3" t="s">
        <v>52</v>
      </c>
      <c r="V989" s="3" t="s">
        <v>51</v>
      </c>
      <c r="W989" s="3" t="s">
        <v>33</v>
      </c>
      <c r="X989" s="3" t="s">
        <v>53</v>
      </c>
      <c r="Y989" s="3" t="s">
        <v>35</v>
      </c>
      <c r="Z989" s="54">
        <v>45383</v>
      </c>
      <c r="AA989" s="54">
        <v>45747</v>
      </c>
      <c r="AB989" s="3" t="s">
        <v>36</v>
      </c>
      <c r="AC989" s="53">
        <v>2500000</v>
      </c>
      <c r="AD989" s="3" t="s">
        <v>52</v>
      </c>
      <c r="AE989" s="3" t="s">
        <v>37</v>
      </c>
    </row>
    <row r="990" spans="1:31" x14ac:dyDescent="0.3">
      <c r="A990" s="3" t="s">
        <v>2104</v>
      </c>
      <c r="B990" s="3" t="s">
        <v>2105</v>
      </c>
      <c r="C990" s="3" t="s">
        <v>1854</v>
      </c>
      <c r="D990" s="53">
        <v>5100000</v>
      </c>
      <c r="E990" s="53">
        <v>5100000</v>
      </c>
      <c r="F990" s="53">
        <v>0</v>
      </c>
      <c r="G990" s="53">
        <v>0</v>
      </c>
      <c r="H990" s="53">
        <v>0</v>
      </c>
      <c r="I990" s="53">
        <v>4959765.01</v>
      </c>
      <c r="J990" s="53">
        <v>97.25029431372549</v>
      </c>
      <c r="K990" s="53">
        <v>0</v>
      </c>
      <c r="L990" s="53">
        <v>0</v>
      </c>
      <c r="M990" s="53">
        <v>4959765.01</v>
      </c>
      <c r="N990" s="53">
        <v>0</v>
      </c>
      <c r="O990" s="53">
        <v>4959765.01</v>
      </c>
      <c r="P990" s="53">
        <v>0</v>
      </c>
      <c r="Q990" s="53">
        <v>0</v>
      </c>
      <c r="R990" s="53">
        <v>0</v>
      </c>
      <c r="S990" s="3" t="s">
        <v>72</v>
      </c>
      <c r="T990" s="3" t="s">
        <v>41</v>
      </c>
      <c r="U990" s="3" t="s">
        <v>42</v>
      </c>
      <c r="V990" s="3" t="s">
        <v>41</v>
      </c>
      <c r="W990" s="3" t="s">
        <v>33</v>
      </c>
      <c r="X990" s="3" t="s">
        <v>43</v>
      </c>
      <c r="Y990" s="3" t="s">
        <v>35</v>
      </c>
      <c r="Z990" s="54">
        <v>45382</v>
      </c>
      <c r="AA990" s="54">
        <v>45747</v>
      </c>
      <c r="AB990" s="3" t="s">
        <v>36</v>
      </c>
      <c r="AC990" s="53">
        <v>5100000</v>
      </c>
      <c r="AD990" s="3" t="s">
        <v>42</v>
      </c>
      <c r="AE990" s="3" t="s">
        <v>37</v>
      </c>
    </row>
    <row r="991" spans="1:31" x14ac:dyDescent="0.3">
      <c r="A991" s="3" t="s">
        <v>2098</v>
      </c>
      <c r="B991" s="3" t="s">
        <v>2099</v>
      </c>
      <c r="C991" s="3" t="s">
        <v>1859</v>
      </c>
      <c r="D991" s="53">
        <v>1000000</v>
      </c>
      <c r="E991" s="53">
        <v>1000000</v>
      </c>
      <c r="F991" s="53">
        <v>0</v>
      </c>
      <c r="G991" s="53">
        <v>0</v>
      </c>
      <c r="H991" s="53">
        <v>0</v>
      </c>
      <c r="I991" s="53">
        <v>991361.73</v>
      </c>
      <c r="J991" s="53">
        <v>99.136172999999999</v>
      </c>
      <c r="K991" s="53">
        <v>0</v>
      </c>
      <c r="L991" s="53">
        <v>0</v>
      </c>
      <c r="M991" s="53">
        <v>991361.73</v>
      </c>
      <c r="N991" s="53">
        <v>0</v>
      </c>
      <c r="O991" s="53">
        <v>991361.73</v>
      </c>
      <c r="P991" s="53">
        <v>0</v>
      </c>
      <c r="Q991" s="53">
        <v>0</v>
      </c>
      <c r="R991" s="53">
        <v>0</v>
      </c>
      <c r="S991" s="3" t="s">
        <v>1355</v>
      </c>
      <c r="T991" s="3" t="s">
        <v>162</v>
      </c>
      <c r="U991" s="3" t="s">
        <v>163</v>
      </c>
      <c r="V991" s="3" t="s">
        <v>162</v>
      </c>
      <c r="W991" s="3" t="s">
        <v>33</v>
      </c>
      <c r="X991" s="3" t="s">
        <v>164</v>
      </c>
      <c r="Y991" s="3" t="s">
        <v>35</v>
      </c>
      <c r="Z991" s="54">
        <v>45017</v>
      </c>
      <c r="AA991" s="54">
        <v>45747</v>
      </c>
      <c r="AB991" s="3" t="s">
        <v>36</v>
      </c>
      <c r="AC991" s="53">
        <v>1000000</v>
      </c>
      <c r="AD991" s="3" t="s">
        <v>163</v>
      </c>
      <c r="AE991" s="3" t="s">
        <v>37</v>
      </c>
    </row>
    <row r="992" spans="1:31" x14ac:dyDescent="0.3">
      <c r="A992" s="3" t="s">
        <v>2100</v>
      </c>
      <c r="B992" s="3" t="s">
        <v>2101</v>
      </c>
      <c r="C992" s="3" t="s">
        <v>1854</v>
      </c>
      <c r="D992" s="53">
        <v>1000000</v>
      </c>
      <c r="E992" s="53">
        <v>1000000</v>
      </c>
      <c r="F992" s="53">
        <v>0</v>
      </c>
      <c r="G992" s="53">
        <v>0</v>
      </c>
      <c r="H992" s="53">
        <v>0</v>
      </c>
      <c r="I992" s="53">
        <v>998453.46</v>
      </c>
      <c r="J992" s="53">
        <v>99.845345999999992</v>
      </c>
      <c r="K992" s="53">
        <v>0</v>
      </c>
      <c r="L992" s="53">
        <v>0</v>
      </c>
      <c r="M992" s="53">
        <v>998453.46</v>
      </c>
      <c r="N992" s="53">
        <v>0</v>
      </c>
      <c r="O992" s="53">
        <v>998453.46</v>
      </c>
      <c r="P992" s="53">
        <v>0</v>
      </c>
      <c r="Q992" s="53">
        <v>0</v>
      </c>
      <c r="R992" s="53">
        <v>0</v>
      </c>
      <c r="S992" s="3" t="s">
        <v>72</v>
      </c>
      <c r="T992" s="3" t="s">
        <v>41</v>
      </c>
      <c r="U992" s="3" t="s">
        <v>42</v>
      </c>
      <c r="V992" s="3" t="s">
        <v>41</v>
      </c>
      <c r="W992" s="3" t="s">
        <v>33</v>
      </c>
      <c r="X992" s="3" t="s">
        <v>43</v>
      </c>
      <c r="Y992" s="3" t="s">
        <v>35</v>
      </c>
      <c r="Z992" s="54">
        <v>45382</v>
      </c>
      <c r="AA992" s="54">
        <v>45747</v>
      </c>
      <c r="AB992" s="3" t="s">
        <v>36</v>
      </c>
      <c r="AC992" s="53">
        <v>1000000</v>
      </c>
      <c r="AD992" s="3" t="s">
        <v>42</v>
      </c>
      <c r="AE992" s="3" t="s">
        <v>37</v>
      </c>
    </row>
    <row r="993" spans="1:31" x14ac:dyDescent="0.3">
      <c r="A993" s="3" t="s">
        <v>2116</v>
      </c>
      <c r="B993" s="3" t="s">
        <v>2117</v>
      </c>
      <c r="C993" s="3" t="s">
        <v>1855</v>
      </c>
      <c r="D993" s="53">
        <v>7000000</v>
      </c>
      <c r="E993" s="53">
        <v>7000000</v>
      </c>
      <c r="F993" s="53">
        <v>2579.61</v>
      </c>
      <c r="G993" s="53">
        <v>0</v>
      </c>
      <c r="H993" s="53">
        <v>0</v>
      </c>
      <c r="I993" s="53">
        <v>6990084.96</v>
      </c>
      <c r="J993" s="53">
        <v>99.858356571428573</v>
      </c>
      <c r="K993" s="53">
        <v>0</v>
      </c>
      <c r="L993" s="53">
        <v>0</v>
      </c>
      <c r="M993" s="53">
        <v>6990084.96</v>
      </c>
      <c r="N993" s="53">
        <v>0</v>
      </c>
      <c r="O993" s="53">
        <v>6992664.5700000003</v>
      </c>
      <c r="P993" s="53">
        <v>0</v>
      </c>
      <c r="Q993" s="53">
        <v>0</v>
      </c>
      <c r="R993" s="53">
        <v>0</v>
      </c>
      <c r="S993" s="3" t="s">
        <v>286</v>
      </c>
      <c r="T993" s="3" t="s">
        <v>57</v>
      </c>
      <c r="U993" s="3" t="s">
        <v>58</v>
      </c>
      <c r="V993" s="3" t="s">
        <v>57</v>
      </c>
      <c r="W993" s="3" t="s">
        <v>33</v>
      </c>
      <c r="X993" s="3" t="s">
        <v>59</v>
      </c>
      <c r="Y993" s="3" t="s">
        <v>35</v>
      </c>
      <c r="Z993" s="54">
        <v>45382</v>
      </c>
      <c r="AA993" s="54">
        <v>45930</v>
      </c>
      <c r="AB993" s="3" t="s">
        <v>36</v>
      </c>
      <c r="AC993" s="53">
        <v>7000000</v>
      </c>
      <c r="AD993" s="3" t="s">
        <v>58</v>
      </c>
      <c r="AE993" s="3" t="s">
        <v>45</v>
      </c>
    </row>
    <row r="994" spans="1:31" x14ac:dyDescent="0.3">
      <c r="A994" s="3" t="s">
        <v>2120</v>
      </c>
      <c r="B994" s="3" t="s">
        <v>2121</v>
      </c>
      <c r="C994" s="3" t="s">
        <v>1856</v>
      </c>
      <c r="D994" s="53">
        <v>500000</v>
      </c>
      <c r="E994" s="53">
        <v>500000</v>
      </c>
      <c r="F994" s="53">
        <v>0</v>
      </c>
      <c r="G994" s="53">
        <v>0</v>
      </c>
      <c r="H994" s="53">
        <v>0</v>
      </c>
      <c r="I994" s="53">
        <v>486286.63</v>
      </c>
      <c r="J994" s="53">
        <v>97.257326000000006</v>
      </c>
      <c r="K994" s="53">
        <v>0</v>
      </c>
      <c r="L994" s="53">
        <v>0</v>
      </c>
      <c r="M994" s="53">
        <v>486286.63</v>
      </c>
      <c r="N994" s="53">
        <v>0</v>
      </c>
      <c r="O994" s="53">
        <v>486286.63</v>
      </c>
      <c r="P994" s="53">
        <v>0</v>
      </c>
      <c r="Q994" s="53">
        <v>0</v>
      </c>
      <c r="R994" s="53">
        <v>0</v>
      </c>
      <c r="S994" s="3" t="s">
        <v>881</v>
      </c>
      <c r="T994" s="3" t="s">
        <v>76</v>
      </c>
      <c r="U994" s="3" t="s">
        <v>77</v>
      </c>
      <c r="V994" s="3" t="s">
        <v>76</v>
      </c>
      <c r="W994" s="3" t="s">
        <v>33</v>
      </c>
      <c r="X994" s="3" t="s">
        <v>78</v>
      </c>
      <c r="Y994" s="3" t="s">
        <v>35</v>
      </c>
      <c r="Z994" s="54">
        <v>45382</v>
      </c>
      <c r="AA994" s="54">
        <v>46112</v>
      </c>
      <c r="AB994" s="3" t="s">
        <v>36</v>
      </c>
      <c r="AC994" s="53">
        <v>500000</v>
      </c>
      <c r="AD994" s="3" t="s">
        <v>77</v>
      </c>
      <c r="AE994" s="3" t="s">
        <v>37</v>
      </c>
    </row>
    <row r="995" spans="1:31" x14ac:dyDescent="0.3">
      <c r="A995" s="3" t="s">
        <v>2118</v>
      </c>
      <c r="B995" s="3" t="s">
        <v>2119</v>
      </c>
      <c r="C995" s="3" t="s">
        <v>1856</v>
      </c>
      <c r="D995" s="53">
        <v>2200000</v>
      </c>
      <c r="E995" s="53">
        <v>2200000</v>
      </c>
      <c r="F995" s="53">
        <v>0</v>
      </c>
      <c r="G995" s="53">
        <v>0</v>
      </c>
      <c r="H995" s="53">
        <v>0</v>
      </c>
      <c r="I995" s="53">
        <v>2129337.9700000002</v>
      </c>
      <c r="J995" s="53">
        <v>96.788089545454554</v>
      </c>
      <c r="K995" s="53">
        <v>0</v>
      </c>
      <c r="L995" s="53">
        <v>0</v>
      </c>
      <c r="M995" s="53">
        <v>2129337.9700000002</v>
      </c>
      <c r="N995" s="53">
        <v>0</v>
      </c>
      <c r="O995" s="53">
        <v>2129337.9700000002</v>
      </c>
      <c r="P995" s="53">
        <v>0</v>
      </c>
      <c r="Q995" s="53">
        <v>0</v>
      </c>
      <c r="R995" s="53">
        <v>0</v>
      </c>
      <c r="S995" s="3" t="s">
        <v>1001</v>
      </c>
      <c r="T995" s="3" t="s">
        <v>76</v>
      </c>
      <c r="U995" s="3" t="s">
        <v>77</v>
      </c>
      <c r="V995" s="3" t="s">
        <v>76</v>
      </c>
      <c r="W995" s="3" t="s">
        <v>33</v>
      </c>
      <c r="X995" s="3" t="s">
        <v>78</v>
      </c>
      <c r="Y995" s="3" t="s">
        <v>35</v>
      </c>
      <c r="Z995" s="54">
        <v>45382</v>
      </c>
      <c r="AA995" s="54">
        <v>46112</v>
      </c>
      <c r="AB995" s="3" t="s">
        <v>36</v>
      </c>
      <c r="AC995" s="53">
        <v>2200000</v>
      </c>
      <c r="AD995" s="3" t="s">
        <v>77</v>
      </c>
      <c r="AE995" s="3" t="s">
        <v>37</v>
      </c>
    </row>
    <row r="996" spans="1:31" x14ac:dyDescent="0.3">
      <c r="A996" s="3" t="s">
        <v>2114</v>
      </c>
      <c r="B996" s="3" t="s">
        <v>2115</v>
      </c>
      <c r="C996" s="3" t="s">
        <v>1855</v>
      </c>
      <c r="D996" s="53">
        <v>3000000</v>
      </c>
      <c r="E996" s="53">
        <v>3000000</v>
      </c>
      <c r="F996" s="53">
        <v>79889.72</v>
      </c>
      <c r="G996" s="53">
        <v>0</v>
      </c>
      <c r="H996" s="53">
        <v>0</v>
      </c>
      <c r="I996" s="53">
        <v>2822983.87</v>
      </c>
      <c r="J996" s="53">
        <v>94.099462333333335</v>
      </c>
      <c r="K996" s="53">
        <v>0</v>
      </c>
      <c r="L996" s="53">
        <v>0</v>
      </c>
      <c r="M996" s="53">
        <v>2822983.87</v>
      </c>
      <c r="N996" s="53">
        <v>0</v>
      </c>
      <c r="O996" s="53">
        <v>2902873.59</v>
      </c>
      <c r="P996" s="53">
        <v>0</v>
      </c>
      <c r="Q996" s="53">
        <v>0</v>
      </c>
      <c r="R996" s="53">
        <v>0</v>
      </c>
      <c r="S996" s="3" t="s">
        <v>286</v>
      </c>
      <c r="T996" s="3" t="s">
        <v>57</v>
      </c>
      <c r="U996" s="3" t="s">
        <v>58</v>
      </c>
      <c r="V996" s="3" t="s">
        <v>57</v>
      </c>
      <c r="W996" s="3" t="s">
        <v>33</v>
      </c>
      <c r="X996" s="3" t="s">
        <v>59</v>
      </c>
      <c r="Y996" s="3" t="s">
        <v>35</v>
      </c>
      <c r="Z996" s="54">
        <v>45382</v>
      </c>
      <c r="AA996" s="54">
        <v>45930</v>
      </c>
      <c r="AB996" s="3" t="s">
        <v>36</v>
      </c>
      <c r="AC996" s="53">
        <v>3000000</v>
      </c>
      <c r="AD996" s="3" t="s">
        <v>58</v>
      </c>
      <c r="AE996" s="3" t="s">
        <v>45</v>
      </c>
    </row>
    <row r="997" spans="1:31" x14ac:dyDescent="0.3">
      <c r="A997" s="3" t="s">
        <v>2108</v>
      </c>
      <c r="B997" s="3" t="s">
        <v>2109</v>
      </c>
      <c r="C997" s="3" t="s">
        <v>1855</v>
      </c>
      <c r="D997" s="53">
        <v>1500000</v>
      </c>
      <c r="E997" s="53">
        <v>1500000</v>
      </c>
      <c r="F997" s="53">
        <v>0</v>
      </c>
      <c r="G997" s="53">
        <v>0</v>
      </c>
      <c r="H997" s="53">
        <v>0</v>
      </c>
      <c r="I997" s="53">
        <v>1423187.54</v>
      </c>
      <c r="J997" s="53">
        <v>94.879169333333337</v>
      </c>
      <c r="K997" s="53">
        <v>0</v>
      </c>
      <c r="L997" s="53">
        <v>0</v>
      </c>
      <c r="M997" s="53">
        <v>1423187.54</v>
      </c>
      <c r="N997" s="53">
        <v>0</v>
      </c>
      <c r="O997" s="53">
        <v>1423187.54</v>
      </c>
      <c r="P997" s="53">
        <v>0</v>
      </c>
      <c r="Q997" s="53">
        <v>0</v>
      </c>
      <c r="R997" s="53">
        <v>0</v>
      </c>
      <c r="S997" s="3" t="s">
        <v>1001</v>
      </c>
      <c r="T997" s="3" t="s">
        <v>57</v>
      </c>
      <c r="U997" s="3" t="s">
        <v>58</v>
      </c>
      <c r="V997" s="3" t="s">
        <v>57</v>
      </c>
      <c r="W997" s="3" t="s">
        <v>33</v>
      </c>
      <c r="X997" s="3" t="s">
        <v>59</v>
      </c>
      <c r="Y997" s="3" t="s">
        <v>35</v>
      </c>
      <c r="Z997" s="54">
        <v>45382</v>
      </c>
      <c r="AA997" s="54">
        <v>45930</v>
      </c>
      <c r="AB997" s="3" t="s">
        <v>36</v>
      </c>
      <c r="AC997" s="53">
        <v>1500000</v>
      </c>
      <c r="AD997" s="3" t="s">
        <v>58</v>
      </c>
      <c r="AE997" s="3" t="s">
        <v>37</v>
      </c>
    </row>
    <row r="998" spans="1:31" x14ac:dyDescent="0.3">
      <c r="A998" s="3" t="s">
        <v>2110</v>
      </c>
      <c r="B998" s="3" t="s">
        <v>2111</v>
      </c>
      <c r="C998" s="3" t="s">
        <v>1855</v>
      </c>
      <c r="D998" s="53">
        <v>1500000</v>
      </c>
      <c r="E998" s="53">
        <v>1500000</v>
      </c>
      <c r="F998" s="53">
        <v>0</v>
      </c>
      <c r="G998" s="53">
        <v>0</v>
      </c>
      <c r="H998" s="53">
        <v>0</v>
      </c>
      <c r="I998" s="53">
        <v>1463889.01</v>
      </c>
      <c r="J998" s="53">
        <v>97.592600666666669</v>
      </c>
      <c r="K998" s="53">
        <v>0</v>
      </c>
      <c r="L998" s="53">
        <v>0</v>
      </c>
      <c r="M998" s="53">
        <v>1463889.01</v>
      </c>
      <c r="N998" s="53">
        <v>0</v>
      </c>
      <c r="O998" s="53">
        <v>1463889.01</v>
      </c>
      <c r="P998" s="53">
        <v>0</v>
      </c>
      <c r="Q998" s="53">
        <v>0</v>
      </c>
      <c r="R998" s="53">
        <v>0</v>
      </c>
      <c r="S998" s="3" t="s">
        <v>1001</v>
      </c>
      <c r="T998" s="3" t="s">
        <v>57</v>
      </c>
      <c r="U998" s="3" t="s">
        <v>58</v>
      </c>
      <c r="V998" s="3" t="s">
        <v>57</v>
      </c>
      <c r="W998" s="3" t="s">
        <v>33</v>
      </c>
      <c r="X998" s="3" t="s">
        <v>59</v>
      </c>
      <c r="Y998" s="3" t="s">
        <v>35</v>
      </c>
      <c r="Z998" s="54">
        <v>45382</v>
      </c>
      <c r="AA998" s="54">
        <v>45930</v>
      </c>
      <c r="AB998" s="3" t="s">
        <v>36</v>
      </c>
      <c r="AC998" s="53">
        <v>1500000</v>
      </c>
      <c r="AD998" s="3" t="s">
        <v>58</v>
      </c>
      <c r="AE998" s="3" t="s">
        <v>37</v>
      </c>
    </row>
    <row r="999" spans="1:31" x14ac:dyDescent="0.3">
      <c r="A999" s="3" t="s">
        <v>2112</v>
      </c>
      <c r="B999" s="3" t="s">
        <v>2113</v>
      </c>
      <c r="C999" s="3" t="s">
        <v>1855</v>
      </c>
      <c r="D999" s="53">
        <v>500000</v>
      </c>
      <c r="E999" s="53">
        <v>500000</v>
      </c>
      <c r="F999" s="53">
        <v>0</v>
      </c>
      <c r="G999" s="53">
        <v>0</v>
      </c>
      <c r="H999" s="53">
        <v>0</v>
      </c>
      <c r="I999" s="53">
        <v>324060.19</v>
      </c>
      <c r="J999" s="53">
        <v>64.812038000000001</v>
      </c>
      <c r="K999" s="53">
        <v>0</v>
      </c>
      <c r="L999" s="53">
        <v>0</v>
      </c>
      <c r="M999" s="53">
        <v>324060.19</v>
      </c>
      <c r="N999" s="53">
        <v>0</v>
      </c>
      <c r="O999" s="53">
        <v>324060.19</v>
      </c>
      <c r="P999" s="53">
        <v>0</v>
      </c>
      <c r="Q999" s="53">
        <v>0</v>
      </c>
      <c r="R999" s="53">
        <v>0</v>
      </c>
      <c r="S999" s="3" t="s">
        <v>286</v>
      </c>
      <c r="T999" s="3" t="s">
        <v>57</v>
      </c>
      <c r="U999" s="3" t="s">
        <v>58</v>
      </c>
      <c r="V999" s="3" t="s">
        <v>57</v>
      </c>
      <c r="W999" s="3" t="s">
        <v>33</v>
      </c>
      <c r="X999" s="3" t="s">
        <v>59</v>
      </c>
      <c r="Y999" s="3" t="s">
        <v>35</v>
      </c>
      <c r="Z999" s="54">
        <v>45382</v>
      </c>
      <c r="AA999" s="54">
        <v>45930</v>
      </c>
      <c r="AB999" s="3" t="s">
        <v>36</v>
      </c>
      <c r="AC999" s="53">
        <v>500000</v>
      </c>
      <c r="AD999" s="3" t="s">
        <v>58</v>
      </c>
      <c r="AE999" s="3" t="s">
        <v>37</v>
      </c>
    </row>
    <row r="1000" spans="1:31" x14ac:dyDescent="0.3">
      <c r="A1000" s="3" t="s">
        <v>3525</v>
      </c>
      <c r="B1000" s="3" t="s">
        <v>3526</v>
      </c>
      <c r="C1000" s="3" t="s">
        <v>1860</v>
      </c>
      <c r="D1000" s="53">
        <v>9900000</v>
      </c>
      <c r="E1000" s="53">
        <v>9900000</v>
      </c>
      <c r="F1000" s="53">
        <v>4689020</v>
      </c>
      <c r="G1000" s="53">
        <v>0</v>
      </c>
      <c r="H1000" s="53">
        <v>0</v>
      </c>
      <c r="I1000" s="53">
        <v>598597.38</v>
      </c>
      <c r="J1000" s="53">
        <v>6.046438181818182</v>
      </c>
      <c r="K1000" s="53">
        <v>0</v>
      </c>
      <c r="L1000" s="53">
        <v>0</v>
      </c>
      <c r="M1000" s="53">
        <v>0</v>
      </c>
      <c r="N1000" s="53">
        <v>598597.38</v>
      </c>
      <c r="O1000" s="53">
        <v>5287617.38</v>
      </c>
      <c r="P1000" s="53">
        <v>0</v>
      </c>
      <c r="Q1000" s="53">
        <v>0</v>
      </c>
      <c r="R1000" s="53">
        <v>0</v>
      </c>
      <c r="S1000" s="3" t="s">
        <v>111</v>
      </c>
      <c r="T1000" s="3" t="s">
        <v>112</v>
      </c>
      <c r="U1000" s="3" t="s">
        <v>113</v>
      </c>
      <c r="V1000" s="3" t="s">
        <v>112</v>
      </c>
      <c r="W1000" s="3" t="s">
        <v>33</v>
      </c>
      <c r="X1000" s="3" t="s">
        <v>114</v>
      </c>
      <c r="Y1000" s="3" t="s">
        <v>35</v>
      </c>
      <c r="Z1000" s="54">
        <v>45743</v>
      </c>
      <c r="AA1000" s="54">
        <v>46112</v>
      </c>
      <c r="AB1000" s="3" t="s">
        <v>36</v>
      </c>
      <c r="AC1000" s="53">
        <v>9900000</v>
      </c>
      <c r="AD1000" s="3" t="s">
        <v>113</v>
      </c>
      <c r="AE1000" s="3" t="s">
        <v>45</v>
      </c>
    </row>
    <row r="1001" spans="1:31" x14ac:dyDescent="0.3">
      <c r="A1001" s="3" t="s">
        <v>3527</v>
      </c>
      <c r="B1001" s="3" t="s">
        <v>3528</v>
      </c>
      <c r="C1001" s="3" t="s">
        <v>1860</v>
      </c>
      <c r="D1001" s="53">
        <v>12300000</v>
      </c>
      <c r="E1001" s="53">
        <v>12300000</v>
      </c>
      <c r="F1001" s="53">
        <v>7649849.2199999997</v>
      </c>
      <c r="G1001" s="53">
        <v>0</v>
      </c>
      <c r="H1001" s="53">
        <v>0</v>
      </c>
      <c r="I1001" s="53">
        <v>1438932.86</v>
      </c>
      <c r="J1001" s="53">
        <v>11.698641138211382</v>
      </c>
      <c r="K1001" s="53">
        <v>0</v>
      </c>
      <c r="L1001" s="53">
        <v>0</v>
      </c>
      <c r="M1001" s="53">
        <v>826315.53</v>
      </c>
      <c r="N1001" s="53">
        <v>612617.32999999996</v>
      </c>
      <c r="O1001" s="53">
        <v>9088782.0800000001</v>
      </c>
      <c r="P1001" s="53">
        <v>0</v>
      </c>
      <c r="Q1001" s="53">
        <v>0</v>
      </c>
      <c r="R1001" s="53">
        <v>0</v>
      </c>
      <c r="S1001" s="3" t="s">
        <v>111</v>
      </c>
      <c r="T1001" s="3" t="s">
        <v>112</v>
      </c>
      <c r="U1001" s="3" t="s">
        <v>113</v>
      </c>
      <c r="V1001" s="3" t="s">
        <v>112</v>
      </c>
      <c r="W1001" s="3" t="s">
        <v>33</v>
      </c>
      <c r="X1001" s="3" t="s">
        <v>114</v>
      </c>
      <c r="Y1001" s="3" t="s">
        <v>35</v>
      </c>
      <c r="Z1001" s="54">
        <v>45743</v>
      </c>
      <c r="AA1001" s="54">
        <v>46112</v>
      </c>
      <c r="AB1001" s="3" t="s">
        <v>36</v>
      </c>
      <c r="AC1001" s="53">
        <v>12300000</v>
      </c>
      <c r="AD1001" s="3" t="s">
        <v>113</v>
      </c>
      <c r="AE1001" s="3" t="s">
        <v>45</v>
      </c>
    </row>
    <row r="1002" spans="1:31" x14ac:dyDescent="0.3">
      <c r="A1002" s="3" t="s">
        <v>3563</v>
      </c>
      <c r="B1002" s="3" t="s">
        <v>3564</v>
      </c>
      <c r="C1002" s="3" t="s">
        <v>1858</v>
      </c>
      <c r="D1002" s="53">
        <v>7499950</v>
      </c>
      <c r="E1002" s="53">
        <v>7499950</v>
      </c>
      <c r="F1002" s="53">
        <v>207862</v>
      </c>
      <c r="G1002" s="53">
        <v>0</v>
      </c>
      <c r="H1002" s="53">
        <v>0</v>
      </c>
      <c r="I1002" s="53">
        <v>0</v>
      </c>
      <c r="J1002" s="53">
        <v>0</v>
      </c>
      <c r="K1002" s="53">
        <v>0</v>
      </c>
      <c r="L1002" s="53">
        <v>0</v>
      </c>
      <c r="M1002" s="53">
        <v>0</v>
      </c>
      <c r="N1002" s="53">
        <v>0</v>
      </c>
      <c r="O1002" s="53">
        <v>207862</v>
      </c>
      <c r="P1002" s="53">
        <v>0</v>
      </c>
      <c r="Q1002" s="53">
        <v>0</v>
      </c>
      <c r="R1002" s="53">
        <v>0</v>
      </c>
      <c r="S1002" s="3" t="s">
        <v>3204</v>
      </c>
      <c r="T1002" s="3" t="s">
        <v>51</v>
      </c>
      <c r="U1002" s="3" t="s">
        <v>52</v>
      </c>
      <c r="V1002" s="3" t="s">
        <v>51</v>
      </c>
      <c r="W1002" s="3" t="s">
        <v>33</v>
      </c>
      <c r="X1002" s="3" t="s">
        <v>53</v>
      </c>
      <c r="Y1002" s="3" t="s">
        <v>35</v>
      </c>
      <c r="Z1002" s="54">
        <v>45383</v>
      </c>
      <c r="AA1002" s="54">
        <v>46112</v>
      </c>
      <c r="AB1002" s="3" t="s">
        <v>36</v>
      </c>
      <c r="AC1002" s="53">
        <v>7499950</v>
      </c>
      <c r="AD1002" s="3" t="s">
        <v>52</v>
      </c>
      <c r="AE1002" s="3" t="s">
        <v>45</v>
      </c>
    </row>
    <row r="1003" spans="1:31" x14ac:dyDescent="0.3">
      <c r="A1003" s="3" t="s">
        <v>3539</v>
      </c>
      <c r="B1003" s="3" t="s">
        <v>3540</v>
      </c>
      <c r="C1003" s="3" t="s">
        <v>1856</v>
      </c>
      <c r="D1003" s="53">
        <v>7100000</v>
      </c>
      <c r="E1003" s="53">
        <v>7100000</v>
      </c>
      <c r="F1003" s="53">
        <v>0</v>
      </c>
      <c r="G1003" s="53">
        <v>0</v>
      </c>
      <c r="H1003" s="53">
        <v>0</v>
      </c>
      <c r="I1003" s="53">
        <v>7086414.96</v>
      </c>
      <c r="J1003" s="53">
        <v>99.808661408450703</v>
      </c>
      <c r="K1003" s="53">
        <v>0</v>
      </c>
      <c r="L1003" s="53">
        <v>0</v>
      </c>
      <c r="M1003" s="53">
        <v>7086414.96</v>
      </c>
      <c r="N1003" s="53">
        <v>0</v>
      </c>
      <c r="O1003" s="53">
        <v>7086414.96</v>
      </c>
      <c r="P1003" s="53">
        <v>0</v>
      </c>
      <c r="Q1003" s="53">
        <v>0</v>
      </c>
      <c r="R1003" s="53">
        <v>0</v>
      </c>
      <c r="S1003" s="3" t="s">
        <v>3017</v>
      </c>
      <c r="T1003" s="3" t="s">
        <v>76</v>
      </c>
      <c r="U1003" s="3" t="s">
        <v>77</v>
      </c>
      <c r="V1003" s="3" t="s">
        <v>76</v>
      </c>
      <c r="W1003" s="3" t="s">
        <v>33</v>
      </c>
      <c r="X1003" s="3" t="s">
        <v>78</v>
      </c>
      <c r="Y1003" s="3" t="s">
        <v>86</v>
      </c>
      <c r="Z1003" s="54">
        <v>45743</v>
      </c>
      <c r="AA1003" s="54">
        <v>46325</v>
      </c>
      <c r="AB1003" s="3" t="s">
        <v>36</v>
      </c>
      <c r="AC1003" s="53">
        <v>7100000</v>
      </c>
      <c r="AD1003" s="3" t="s">
        <v>77</v>
      </c>
      <c r="AE1003" s="3" t="s">
        <v>45</v>
      </c>
    </row>
    <row r="1004" spans="1:31" x14ac:dyDescent="0.3">
      <c r="A1004" s="3" t="s">
        <v>3537</v>
      </c>
      <c r="B1004" s="3" t="s">
        <v>3538</v>
      </c>
      <c r="C1004" s="3" t="s">
        <v>1860</v>
      </c>
      <c r="D1004" s="53">
        <v>15000000</v>
      </c>
      <c r="E1004" s="53">
        <v>15000000</v>
      </c>
      <c r="F1004" s="53">
        <v>7702349.1600000001</v>
      </c>
      <c r="G1004" s="53">
        <v>40.520000000000003</v>
      </c>
      <c r="H1004" s="53">
        <v>40.520000000000003</v>
      </c>
      <c r="I1004" s="53">
        <v>1472519.8</v>
      </c>
      <c r="J1004" s="53">
        <v>9.8167986666666671</v>
      </c>
      <c r="K1004" s="53">
        <v>0</v>
      </c>
      <c r="L1004" s="53">
        <v>0</v>
      </c>
      <c r="M1004" s="53">
        <v>902235.2</v>
      </c>
      <c r="N1004" s="53">
        <v>570244.07999999996</v>
      </c>
      <c r="O1004" s="53">
        <v>9174868.9600000009</v>
      </c>
      <c r="P1004" s="53">
        <v>0</v>
      </c>
      <c r="Q1004" s="53">
        <v>0</v>
      </c>
      <c r="R1004" s="53">
        <v>0</v>
      </c>
      <c r="S1004" s="3" t="s">
        <v>111</v>
      </c>
      <c r="T1004" s="3" t="s">
        <v>112</v>
      </c>
      <c r="U1004" s="3" t="s">
        <v>113</v>
      </c>
      <c r="V1004" s="3" t="s">
        <v>112</v>
      </c>
      <c r="W1004" s="3" t="s">
        <v>33</v>
      </c>
      <c r="X1004" s="3" t="s">
        <v>114</v>
      </c>
      <c r="Y1004" s="3" t="s">
        <v>35</v>
      </c>
      <c r="Z1004" s="54">
        <v>45743</v>
      </c>
      <c r="AA1004" s="54">
        <v>46112</v>
      </c>
      <c r="AB1004" s="3" t="s">
        <v>36</v>
      </c>
      <c r="AC1004" s="53">
        <v>15000000</v>
      </c>
      <c r="AD1004" s="3" t="s">
        <v>113</v>
      </c>
      <c r="AE1004" s="3" t="s">
        <v>45</v>
      </c>
    </row>
    <row r="1005" spans="1:31" x14ac:dyDescent="0.3">
      <c r="A1005" s="3" t="s">
        <v>3533</v>
      </c>
      <c r="B1005" s="3" t="s">
        <v>3534</v>
      </c>
      <c r="C1005" s="3" t="s">
        <v>1853</v>
      </c>
      <c r="D1005" s="53">
        <v>2500000</v>
      </c>
      <c r="E1005" s="53">
        <v>2500000</v>
      </c>
      <c r="F1005" s="53">
        <v>826707.41</v>
      </c>
      <c r="G1005" s="53">
        <v>0.01</v>
      </c>
      <c r="H1005" s="53">
        <v>0.01</v>
      </c>
      <c r="I1005" s="53">
        <v>1164278.07</v>
      </c>
      <c r="J1005" s="53">
        <v>46.571122800000005</v>
      </c>
      <c r="K1005" s="53">
        <v>0</v>
      </c>
      <c r="L1005" s="53">
        <v>0</v>
      </c>
      <c r="M1005" s="53">
        <v>1100884.71</v>
      </c>
      <c r="N1005" s="53">
        <v>63393.35</v>
      </c>
      <c r="O1005" s="53">
        <v>1990985.48</v>
      </c>
      <c r="P1005" s="53">
        <v>0</v>
      </c>
      <c r="Q1005" s="53">
        <v>0</v>
      </c>
      <c r="R1005" s="53">
        <v>0</v>
      </c>
      <c r="S1005" s="3" t="s">
        <v>391</v>
      </c>
      <c r="T1005" s="3" t="s">
        <v>31</v>
      </c>
      <c r="U1005" s="3" t="s">
        <v>32</v>
      </c>
      <c r="V1005" s="3" t="s">
        <v>31</v>
      </c>
      <c r="W1005" s="3" t="s">
        <v>33</v>
      </c>
      <c r="X1005" s="3" t="s">
        <v>34</v>
      </c>
      <c r="Y1005" s="3" t="s">
        <v>35</v>
      </c>
      <c r="Z1005" s="54">
        <v>45743</v>
      </c>
      <c r="AA1005" s="54">
        <v>46112</v>
      </c>
      <c r="AB1005" s="3" t="s">
        <v>36</v>
      </c>
      <c r="AC1005" s="53">
        <v>2500000</v>
      </c>
      <c r="AD1005" s="3" t="s">
        <v>32</v>
      </c>
      <c r="AE1005" s="3" t="s">
        <v>45</v>
      </c>
    </row>
    <row r="1006" spans="1:31" x14ac:dyDescent="0.3">
      <c r="A1006" s="3" t="s">
        <v>3535</v>
      </c>
      <c r="B1006" s="3" t="s">
        <v>3536</v>
      </c>
      <c r="C1006" s="3" t="s">
        <v>1853</v>
      </c>
      <c r="D1006" s="53">
        <v>8100000</v>
      </c>
      <c r="E1006" s="53">
        <v>8100000</v>
      </c>
      <c r="F1006" s="53">
        <v>3472026.32</v>
      </c>
      <c r="G1006" s="53">
        <v>0</v>
      </c>
      <c r="H1006" s="53">
        <v>0</v>
      </c>
      <c r="I1006" s="53">
        <v>3764147.22</v>
      </c>
      <c r="J1006" s="53">
        <v>46.470953333333334</v>
      </c>
      <c r="K1006" s="53">
        <v>0</v>
      </c>
      <c r="L1006" s="53">
        <v>0</v>
      </c>
      <c r="M1006" s="53">
        <v>3764147.22</v>
      </c>
      <c r="N1006" s="53">
        <v>0</v>
      </c>
      <c r="O1006" s="53">
        <v>7236173.54</v>
      </c>
      <c r="P1006" s="53">
        <v>0</v>
      </c>
      <c r="Q1006" s="53">
        <v>0</v>
      </c>
      <c r="R1006" s="53">
        <v>0</v>
      </c>
      <c r="S1006" s="3" t="s">
        <v>391</v>
      </c>
      <c r="T1006" s="3" t="s">
        <v>31</v>
      </c>
      <c r="U1006" s="3" t="s">
        <v>32</v>
      </c>
      <c r="V1006" s="3" t="s">
        <v>31</v>
      </c>
      <c r="W1006" s="3" t="s">
        <v>33</v>
      </c>
      <c r="X1006" s="3" t="s">
        <v>34</v>
      </c>
      <c r="Y1006" s="3" t="s">
        <v>35</v>
      </c>
      <c r="Z1006" s="54">
        <v>45743</v>
      </c>
      <c r="AA1006" s="54">
        <v>46112</v>
      </c>
      <c r="AB1006" s="3" t="s">
        <v>36</v>
      </c>
      <c r="AC1006" s="53">
        <v>8100000</v>
      </c>
      <c r="AD1006" s="3" t="s">
        <v>32</v>
      </c>
      <c r="AE1006" s="3" t="s">
        <v>45</v>
      </c>
    </row>
    <row r="1007" spans="1:31" x14ac:dyDescent="0.3">
      <c r="A1007" s="3" t="s">
        <v>3543</v>
      </c>
      <c r="B1007" s="3" t="s">
        <v>3544</v>
      </c>
      <c r="C1007" s="3" t="s">
        <v>1853</v>
      </c>
      <c r="D1007" s="53">
        <v>8300000</v>
      </c>
      <c r="E1007" s="53">
        <v>8300000</v>
      </c>
      <c r="F1007" s="53">
        <v>4404739.22</v>
      </c>
      <c r="G1007" s="53">
        <v>0</v>
      </c>
      <c r="H1007" s="53">
        <v>0</v>
      </c>
      <c r="I1007" s="53">
        <v>2637853.96</v>
      </c>
      <c r="J1007" s="53">
        <v>31.781373012048192</v>
      </c>
      <c r="K1007" s="53">
        <v>0</v>
      </c>
      <c r="L1007" s="53">
        <v>0</v>
      </c>
      <c r="M1007" s="53">
        <v>0</v>
      </c>
      <c r="N1007" s="53">
        <v>2637853.96</v>
      </c>
      <c r="O1007" s="53">
        <v>7042593.1799999997</v>
      </c>
      <c r="P1007" s="53">
        <v>0</v>
      </c>
      <c r="Q1007" s="53">
        <v>0</v>
      </c>
      <c r="R1007" s="53">
        <v>0</v>
      </c>
      <c r="S1007" s="3" t="s">
        <v>391</v>
      </c>
      <c r="T1007" s="3" t="s">
        <v>31</v>
      </c>
      <c r="U1007" s="3" t="s">
        <v>32</v>
      </c>
      <c r="V1007" s="3" t="s">
        <v>31</v>
      </c>
      <c r="W1007" s="3" t="s">
        <v>33</v>
      </c>
      <c r="X1007" s="3" t="s">
        <v>34</v>
      </c>
      <c r="Y1007" s="3" t="s">
        <v>35</v>
      </c>
      <c r="Z1007" s="54">
        <v>45744</v>
      </c>
      <c r="AA1007" s="54">
        <v>46112</v>
      </c>
      <c r="AB1007" s="3" t="s">
        <v>36</v>
      </c>
      <c r="AC1007" s="53">
        <v>8300000</v>
      </c>
      <c r="AD1007" s="3" t="s">
        <v>32</v>
      </c>
      <c r="AE1007" s="3" t="s">
        <v>45</v>
      </c>
    </row>
    <row r="1008" spans="1:31" x14ac:dyDescent="0.3">
      <c r="A1008" s="3" t="s">
        <v>3549</v>
      </c>
      <c r="B1008" s="3" t="s">
        <v>3550</v>
      </c>
      <c r="C1008" s="3" t="s">
        <v>1853</v>
      </c>
      <c r="D1008" s="53">
        <v>2500000</v>
      </c>
      <c r="E1008" s="53">
        <v>2500000</v>
      </c>
      <c r="F1008" s="53">
        <v>762850.56</v>
      </c>
      <c r="G1008" s="53">
        <v>0</v>
      </c>
      <c r="H1008" s="53">
        <v>0</v>
      </c>
      <c r="I1008" s="53">
        <v>1361111.6</v>
      </c>
      <c r="J1008" s="53">
        <v>54.444464000000004</v>
      </c>
      <c r="K1008" s="53">
        <v>0</v>
      </c>
      <c r="L1008" s="53">
        <v>0</v>
      </c>
      <c r="M1008" s="53">
        <v>1361111.6</v>
      </c>
      <c r="N1008" s="53">
        <v>0</v>
      </c>
      <c r="O1008" s="53">
        <v>2123962.16</v>
      </c>
      <c r="P1008" s="53">
        <v>0</v>
      </c>
      <c r="Q1008" s="53">
        <v>0</v>
      </c>
      <c r="R1008" s="53">
        <v>0</v>
      </c>
      <c r="S1008" s="3" t="s">
        <v>391</v>
      </c>
      <c r="T1008" s="3" t="s">
        <v>31</v>
      </c>
      <c r="U1008" s="3" t="s">
        <v>32</v>
      </c>
      <c r="V1008" s="3" t="s">
        <v>31</v>
      </c>
      <c r="W1008" s="3" t="s">
        <v>33</v>
      </c>
      <c r="X1008" s="3" t="s">
        <v>34</v>
      </c>
      <c r="Y1008" s="3" t="s">
        <v>35</v>
      </c>
      <c r="Z1008" s="54">
        <v>45744</v>
      </c>
      <c r="AA1008" s="54">
        <v>46112</v>
      </c>
      <c r="AB1008" s="3" t="s">
        <v>36</v>
      </c>
      <c r="AC1008" s="53">
        <v>2500000</v>
      </c>
      <c r="AD1008" s="3" t="s">
        <v>32</v>
      </c>
      <c r="AE1008" s="3" t="s">
        <v>45</v>
      </c>
    </row>
    <row r="1009" spans="1:31" x14ac:dyDescent="0.3">
      <c r="A1009" s="3" t="s">
        <v>3547</v>
      </c>
      <c r="B1009" s="3" t="s">
        <v>3548</v>
      </c>
      <c r="C1009" s="3" t="s">
        <v>1860</v>
      </c>
      <c r="D1009" s="53">
        <v>7500000</v>
      </c>
      <c r="E1009" s="53">
        <v>7500000</v>
      </c>
      <c r="F1009" s="53">
        <v>0</v>
      </c>
      <c r="G1009" s="53">
        <v>0</v>
      </c>
      <c r="H1009" s="53">
        <v>0</v>
      </c>
      <c r="I1009" s="53">
        <v>0</v>
      </c>
      <c r="J1009" s="53">
        <v>0</v>
      </c>
      <c r="K1009" s="53">
        <v>0</v>
      </c>
      <c r="L1009" s="53">
        <v>0</v>
      </c>
      <c r="M1009" s="53">
        <v>0</v>
      </c>
      <c r="N1009" s="53">
        <v>0</v>
      </c>
      <c r="O1009" s="53">
        <v>0</v>
      </c>
      <c r="P1009" s="53">
        <v>0</v>
      </c>
      <c r="Q1009" s="53">
        <v>0</v>
      </c>
      <c r="R1009" s="53">
        <v>0</v>
      </c>
      <c r="S1009" s="3" t="s">
        <v>111</v>
      </c>
      <c r="T1009" s="3" t="s">
        <v>112</v>
      </c>
      <c r="U1009" s="3" t="s">
        <v>113</v>
      </c>
      <c r="V1009" s="3" t="s">
        <v>112</v>
      </c>
      <c r="W1009" s="3" t="s">
        <v>33</v>
      </c>
      <c r="X1009" s="3" t="s">
        <v>114</v>
      </c>
      <c r="Y1009" s="3" t="s">
        <v>35</v>
      </c>
      <c r="Z1009" s="54">
        <v>45744</v>
      </c>
      <c r="AA1009" s="54">
        <v>46112</v>
      </c>
      <c r="AB1009" s="3" t="s">
        <v>36</v>
      </c>
      <c r="AC1009" s="53">
        <v>7500000</v>
      </c>
      <c r="AD1009" s="3" t="s">
        <v>113</v>
      </c>
      <c r="AE1009" s="3" t="s">
        <v>45</v>
      </c>
    </row>
    <row r="1010" spans="1:31" x14ac:dyDescent="0.3">
      <c r="A1010" s="3" t="s">
        <v>2223</v>
      </c>
      <c r="B1010" s="3" t="s">
        <v>2224</v>
      </c>
      <c r="C1010" s="3" t="s">
        <v>1856</v>
      </c>
      <c r="D1010" s="53">
        <v>12500000</v>
      </c>
      <c r="E1010" s="53">
        <v>12500000</v>
      </c>
      <c r="F1010" s="53">
        <v>2046391.87</v>
      </c>
      <c r="G1010" s="53">
        <v>0</v>
      </c>
      <c r="H1010" s="53">
        <v>0</v>
      </c>
      <c r="I1010" s="53">
        <v>9593287.5500000007</v>
      </c>
      <c r="J1010" s="53">
        <v>76.74630040000001</v>
      </c>
      <c r="K1010" s="53">
        <v>0</v>
      </c>
      <c r="L1010" s="53">
        <v>0</v>
      </c>
      <c r="M1010" s="53">
        <v>9412496.7899999991</v>
      </c>
      <c r="N1010" s="53">
        <v>180790.76</v>
      </c>
      <c r="O1010" s="53">
        <v>11917137.039999999</v>
      </c>
      <c r="P1010" s="53">
        <v>0</v>
      </c>
      <c r="Q1010" s="53">
        <v>0</v>
      </c>
      <c r="R1010" s="53">
        <v>0</v>
      </c>
      <c r="S1010" s="3" t="s">
        <v>1784</v>
      </c>
      <c r="T1010" s="3" t="s">
        <v>76</v>
      </c>
      <c r="U1010" s="3" t="s">
        <v>77</v>
      </c>
      <c r="V1010" s="3" t="s">
        <v>76</v>
      </c>
      <c r="W1010" s="3" t="s">
        <v>33</v>
      </c>
      <c r="X1010" s="3" t="s">
        <v>78</v>
      </c>
      <c r="Y1010" s="3" t="s">
        <v>986</v>
      </c>
      <c r="Z1010" s="54">
        <v>45383</v>
      </c>
      <c r="AA1010" s="54">
        <v>46112</v>
      </c>
      <c r="AB1010" s="3" t="s">
        <v>36</v>
      </c>
      <c r="AC1010" s="53">
        <v>12500000</v>
      </c>
      <c r="AD1010" s="3" t="s">
        <v>77</v>
      </c>
      <c r="AE1010" s="3" t="s">
        <v>45</v>
      </c>
    </row>
    <row r="1011" spans="1:31" x14ac:dyDescent="0.3">
      <c r="A1011" s="3" t="s">
        <v>3575</v>
      </c>
      <c r="B1011" s="3" t="s">
        <v>3576</v>
      </c>
      <c r="C1011" s="3" t="s">
        <v>1854</v>
      </c>
      <c r="D1011" s="53">
        <v>22200000</v>
      </c>
      <c r="E1011" s="53">
        <v>22200000</v>
      </c>
      <c r="F1011" s="53">
        <v>6290961.46</v>
      </c>
      <c r="G1011" s="53">
        <v>-0.83</v>
      </c>
      <c r="H1011" s="53">
        <v>-0.83</v>
      </c>
      <c r="I1011" s="53">
        <v>3598647.17</v>
      </c>
      <c r="J1011" s="53">
        <v>16.210122387387386</v>
      </c>
      <c r="K1011" s="53">
        <v>0</v>
      </c>
      <c r="L1011" s="53">
        <v>0</v>
      </c>
      <c r="M1011" s="53">
        <v>3330565</v>
      </c>
      <c r="N1011" s="53">
        <v>268083</v>
      </c>
      <c r="O1011" s="53">
        <v>9889608.6300000008</v>
      </c>
      <c r="P1011" s="53">
        <v>0</v>
      </c>
      <c r="Q1011" s="53">
        <v>0</v>
      </c>
      <c r="R1011" s="53">
        <v>0</v>
      </c>
      <c r="S1011" s="3" t="s">
        <v>72</v>
      </c>
      <c r="T1011" s="3" t="s">
        <v>41</v>
      </c>
      <c r="U1011" s="3" t="s">
        <v>42</v>
      </c>
      <c r="V1011" s="3" t="s">
        <v>41</v>
      </c>
      <c r="W1011" s="3" t="s">
        <v>33</v>
      </c>
      <c r="X1011" s="3" t="s">
        <v>43</v>
      </c>
      <c r="Y1011" s="3" t="s">
        <v>35</v>
      </c>
      <c r="Z1011" s="54">
        <v>45744</v>
      </c>
      <c r="AA1011" s="54">
        <v>46112</v>
      </c>
      <c r="AB1011" s="3" t="s">
        <v>36</v>
      </c>
      <c r="AC1011" s="53">
        <v>22200000</v>
      </c>
      <c r="AD1011" s="3" t="s">
        <v>42</v>
      </c>
      <c r="AE1011" s="3" t="s">
        <v>45</v>
      </c>
    </row>
    <row r="1012" spans="1:31" x14ac:dyDescent="0.3">
      <c r="A1012" s="3" t="s">
        <v>3553</v>
      </c>
      <c r="B1012" s="3" t="s">
        <v>3554</v>
      </c>
      <c r="C1012" s="3" t="s">
        <v>1854</v>
      </c>
      <c r="D1012" s="53">
        <v>12400000</v>
      </c>
      <c r="E1012" s="53">
        <v>12400000</v>
      </c>
      <c r="F1012" s="53">
        <v>4593418.12</v>
      </c>
      <c r="G1012" s="53">
        <v>0.01</v>
      </c>
      <c r="H1012" s="53">
        <v>0.01</v>
      </c>
      <c r="I1012" s="53">
        <v>5860340.1399999997</v>
      </c>
      <c r="J1012" s="53">
        <v>47.260807580645157</v>
      </c>
      <c r="K1012" s="53">
        <v>0</v>
      </c>
      <c r="L1012" s="53">
        <v>0</v>
      </c>
      <c r="M1012" s="53">
        <v>5860338</v>
      </c>
      <c r="N1012" s="53">
        <v>2.13</v>
      </c>
      <c r="O1012" s="53">
        <v>10453758.26</v>
      </c>
      <c r="P1012" s="53">
        <v>0</v>
      </c>
      <c r="Q1012" s="53">
        <v>0</v>
      </c>
      <c r="R1012" s="53">
        <v>0</v>
      </c>
      <c r="S1012" s="3" t="s">
        <v>72</v>
      </c>
      <c r="T1012" s="3" t="s">
        <v>41</v>
      </c>
      <c r="U1012" s="3" t="s">
        <v>42</v>
      </c>
      <c r="V1012" s="3" t="s">
        <v>41</v>
      </c>
      <c r="W1012" s="3" t="s">
        <v>33</v>
      </c>
      <c r="X1012" s="3" t="s">
        <v>43</v>
      </c>
      <c r="Y1012" s="3" t="s">
        <v>35</v>
      </c>
      <c r="Z1012" s="54">
        <v>45744</v>
      </c>
      <c r="AA1012" s="54">
        <v>46112</v>
      </c>
      <c r="AB1012" s="3" t="s">
        <v>36</v>
      </c>
      <c r="AC1012" s="53">
        <v>12400000</v>
      </c>
      <c r="AD1012" s="3" t="s">
        <v>42</v>
      </c>
      <c r="AE1012" s="3" t="s">
        <v>45</v>
      </c>
    </row>
    <row r="1013" spans="1:31" x14ac:dyDescent="0.3">
      <c r="A1013" s="3" t="s">
        <v>3551</v>
      </c>
      <c r="B1013" s="3" t="s">
        <v>3552</v>
      </c>
      <c r="C1013" s="3" t="s">
        <v>1854</v>
      </c>
      <c r="D1013" s="53">
        <v>3000000</v>
      </c>
      <c r="E1013" s="53">
        <v>3000000</v>
      </c>
      <c r="F1013" s="53">
        <v>46737.32</v>
      </c>
      <c r="G1013" s="53">
        <v>0</v>
      </c>
      <c r="H1013" s="53">
        <v>0</v>
      </c>
      <c r="I1013" s="53">
        <v>430285.51</v>
      </c>
      <c r="J1013" s="53">
        <v>14.342850333333333</v>
      </c>
      <c r="K1013" s="53">
        <v>0</v>
      </c>
      <c r="L1013" s="53">
        <v>0</v>
      </c>
      <c r="M1013" s="53">
        <v>0</v>
      </c>
      <c r="N1013" s="53">
        <v>430285.51</v>
      </c>
      <c r="O1013" s="53">
        <v>477022.83</v>
      </c>
      <c r="P1013" s="53">
        <v>0</v>
      </c>
      <c r="Q1013" s="53">
        <v>0</v>
      </c>
      <c r="R1013" s="53">
        <v>0</v>
      </c>
      <c r="S1013" s="3" t="s">
        <v>72</v>
      </c>
      <c r="T1013" s="3" t="s">
        <v>41</v>
      </c>
      <c r="U1013" s="3" t="s">
        <v>42</v>
      </c>
      <c r="V1013" s="3" t="s">
        <v>41</v>
      </c>
      <c r="W1013" s="3" t="s">
        <v>33</v>
      </c>
      <c r="X1013" s="3" t="s">
        <v>43</v>
      </c>
      <c r="Y1013" s="3" t="s">
        <v>35</v>
      </c>
      <c r="Z1013" s="54">
        <v>45744</v>
      </c>
      <c r="AA1013" s="54">
        <v>46112</v>
      </c>
      <c r="AB1013" s="3" t="s">
        <v>36</v>
      </c>
      <c r="AC1013" s="53">
        <v>3000000</v>
      </c>
      <c r="AD1013" s="3" t="s">
        <v>42</v>
      </c>
      <c r="AE1013" s="3" t="s">
        <v>45</v>
      </c>
    </row>
    <row r="1014" spans="1:31" x14ac:dyDescent="0.3">
      <c r="A1014" s="3" t="s">
        <v>3559</v>
      </c>
      <c r="B1014" s="3" t="s">
        <v>3560</v>
      </c>
      <c r="C1014" s="3" t="s">
        <v>1858</v>
      </c>
      <c r="D1014" s="53">
        <v>2500000</v>
      </c>
      <c r="E1014" s="53">
        <v>2500000</v>
      </c>
      <c r="F1014" s="53">
        <v>0</v>
      </c>
      <c r="G1014" s="53">
        <v>0</v>
      </c>
      <c r="H1014" s="53">
        <v>0</v>
      </c>
      <c r="I1014" s="53">
        <v>961857.46</v>
      </c>
      <c r="J1014" s="53">
        <v>38.474298399999995</v>
      </c>
      <c r="K1014" s="53">
        <v>0</v>
      </c>
      <c r="L1014" s="53">
        <v>0</v>
      </c>
      <c r="M1014" s="53">
        <v>0</v>
      </c>
      <c r="N1014" s="53">
        <v>961857.46</v>
      </c>
      <c r="O1014" s="53">
        <v>961857.46</v>
      </c>
      <c r="P1014" s="53">
        <v>0</v>
      </c>
      <c r="Q1014" s="53">
        <v>0</v>
      </c>
      <c r="R1014" s="53">
        <v>0</v>
      </c>
      <c r="S1014" s="3" t="s">
        <v>3204</v>
      </c>
      <c r="T1014" s="3" t="s">
        <v>51</v>
      </c>
      <c r="U1014" s="3" t="s">
        <v>52</v>
      </c>
      <c r="V1014" s="3" t="s">
        <v>51</v>
      </c>
      <c r="W1014" s="3" t="s">
        <v>33</v>
      </c>
      <c r="X1014" s="3" t="s">
        <v>53</v>
      </c>
      <c r="Y1014" s="3" t="s">
        <v>35</v>
      </c>
      <c r="Z1014" s="54">
        <v>45383</v>
      </c>
      <c r="AA1014" s="54">
        <v>46112</v>
      </c>
      <c r="AB1014" s="3" t="s">
        <v>36</v>
      </c>
      <c r="AC1014" s="53">
        <v>2500000</v>
      </c>
      <c r="AD1014" s="3" t="s">
        <v>52</v>
      </c>
      <c r="AE1014" s="3" t="s">
        <v>45</v>
      </c>
    </row>
    <row r="1015" spans="1:31" x14ac:dyDescent="0.3">
      <c r="A1015" s="3" t="s">
        <v>2218</v>
      </c>
      <c r="B1015" s="3" t="s">
        <v>2219</v>
      </c>
      <c r="C1015" s="3" t="s">
        <v>1860</v>
      </c>
      <c r="D1015" s="53">
        <v>27612000</v>
      </c>
      <c r="E1015" s="53">
        <v>27612000</v>
      </c>
      <c r="F1015" s="53">
        <v>35000</v>
      </c>
      <c r="G1015" s="53">
        <v>0</v>
      </c>
      <c r="H1015" s="53">
        <v>0</v>
      </c>
      <c r="I1015" s="53">
        <v>40000</v>
      </c>
      <c r="J1015" s="53">
        <v>0.14486455164421266</v>
      </c>
      <c r="K1015" s="53">
        <v>0</v>
      </c>
      <c r="L1015" s="53">
        <v>0</v>
      </c>
      <c r="M1015" s="53">
        <v>0</v>
      </c>
      <c r="N1015" s="53">
        <v>40000</v>
      </c>
      <c r="O1015" s="53">
        <v>75000</v>
      </c>
      <c r="P1015" s="53">
        <v>0</v>
      </c>
      <c r="Q1015" s="53">
        <v>0</v>
      </c>
      <c r="R1015" s="53">
        <v>0</v>
      </c>
      <c r="S1015" s="3" t="s">
        <v>111</v>
      </c>
      <c r="T1015" s="3" t="s">
        <v>112</v>
      </c>
      <c r="U1015" s="3" t="s">
        <v>113</v>
      </c>
      <c r="V1015" s="3" t="s">
        <v>112</v>
      </c>
      <c r="W1015" s="3" t="s">
        <v>33</v>
      </c>
      <c r="X1015" s="3" t="s">
        <v>114</v>
      </c>
      <c r="Y1015" s="3" t="s">
        <v>986</v>
      </c>
      <c r="Z1015" s="54">
        <v>45383</v>
      </c>
      <c r="AA1015" s="54">
        <v>46022</v>
      </c>
      <c r="AB1015" s="3" t="s">
        <v>36</v>
      </c>
      <c r="AC1015" s="53">
        <v>27612000</v>
      </c>
      <c r="AD1015" s="3" t="s">
        <v>113</v>
      </c>
      <c r="AE1015" s="3" t="s">
        <v>45</v>
      </c>
    </row>
    <row r="1016" spans="1:31" x14ac:dyDescent="0.3">
      <c r="A1016" s="3" t="s">
        <v>2225</v>
      </c>
      <c r="B1016" s="3" t="s">
        <v>2226</v>
      </c>
      <c r="C1016" s="3" t="s">
        <v>1854</v>
      </c>
      <c r="D1016" s="53">
        <v>0</v>
      </c>
      <c r="E1016" s="53">
        <v>0</v>
      </c>
      <c r="F1016" s="53">
        <v>0</v>
      </c>
      <c r="G1016" s="53">
        <v>0</v>
      </c>
      <c r="H1016" s="53">
        <v>0</v>
      </c>
      <c r="I1016" s="53">
        <v>0</v>
      </c>
      <c r="J1016" s="53" t="e">
        <v>#DIV/0!</v>
      </c>
      <c r="K1016" s="53">
        <v>0</v>
      </c>
      <c r="L1016" s="53">
        <v>0</v>
      </c>
      <c r="M1016" s="53">
        <v>0</v>
      </c>
      <c r="N1016" s="53">
        <v>0</v>
      </c>
      <c r="O1016" s="53">
        <v>0</v>
      </c>
      <c r="P1016" s="53">
        <v>0</v>
      </c>
      <c r="Q1016" s="53">
        <v>0</v>
      </c>
      <c r="R1016" s="53">
        <v>0</v>
      </c>
      <c r="S1016" s="3" t="s">
        <v>72</v>
      </c>
      <c r="T1016" s="3" t="s">
        <v>41</v>
      </c>
      <c r="U1016" s="3" t="s">
        <v>42</v>
      </c>
      <c r="V1016" s="3" t="s">
        <v>41</v>
      </c>
      <c r="W1016" s="3" t="s">
        <v>33</v>
      </c>
      <c r="X1016" s="3" t="s">
        <v>29</v>
      </c>
      <c r="Y1016" s="3" t="s">
        <v>986</v>
      </c>
      <c r="Z1016" s="54">
        <v>45383</v>
      </c>
      <c r="AA1016" s="54">
        <v>45777</v>
      </c>
      <c r="AB1016" s="3" t="s">
        <v>36</v>
      </c>
      <c r="AC1016" s="53">
        <v>3130220</v>
      </c>
      <c r="AD1016" s="3" t="s">
        <v>42</v>
      </c>
      <c r="AE1016" s="3" t="s">
        <v>1245</v>
      </c>
    </row>
    <row r="1017" spans="1:31" x14ac:dyDescent="0.3">
      <c r="A1017" s="3" t="s">
        <v>3555</v>
      </c>
      <c r="B1017" s="3" t="s">
        <v>3556</v>
      </c>
      <c r="C1017" s="3" t="s">
        <v>1853</v>
      </c>
      <c r="D1017" s="53">
        <v>2500000</v>
      </c>
      <c r="E1017" s="53">
        <v>2500000</v>
      </c>
      <c r="F1017" s="53">
        <v>501980.86</v>
      </c>
      <c r="G1017" s="53">
        <v>-53.9</v>
      </c>
      <c r="H1017" s="53">
        <v>-53.9</v>
      </c>
      <c r="I1017" s="53">
        <v>864822.19</v>
      </c>
      <c r="J1017" s="53">
        <v>34.592887599999997</v>
      </c>
      <c r="K1017" s="53">
        <v>0</v>
      </c>
      <c r="L1017" s="53">
        <v>0</v>
      </c>
      <c r="M1017" s="53">
        <v>864830.39</v>
      </c>
      <c r="N1017" s="53">
        <v>45.7</v>
      </c>
      <c r="O1017" s="53">
        <v>1366803.05</v>
      </c>
      <c r="P1017" s="53">
        <v>0</v>
      </c>
      <c r="Q1017" s="53">
        <v>0</v>
      </c>
      <c r="R1017" s="53">
        <v>0</v>
      </c>
      <c r="S1017" s="3" t="s">
        <v>391</v>
      </c>
      <c r="T1017" s="3" t="s">
        <v>31</v>
      </c>
      <c r="U1017" s="3" t="s">
        <v>32</v>
      </c>
      <c r="V1017" s="3" t="s">
        <v>31</v>
      </c>
      <c r="W1017" s="3" t="s">
        <v>33</v>
      </c>
      <c r="X1017" s="3" t="s">
        <v>34</v>
      </c>
      <c r="Y1017" s="3" t="s">
        <v>35</v>
      </c>
      <c r="Z1017" s="54">
        <v>45746</v>
      </c>
      <c r="AA1017" s="54">
        <v>46112</v>
      </c>
      <c r="AB1017" s="3" t="s">
        <v>36</v>
      </c>
      <c r="AC1017" s="53">
        <v>2500000</v>
      </c>
      <c r="AD1017" s="3" t="s">
        <v>32</v>
      </c>
      <c r="AE1017" s="3" t="s">
        <v>45</v>
      </c>
    </row>
    <row r="1018" spans="1:31" x14ac:dyDescent="0.3">
      <c r="A1018" s="3" t="s">
        <v>3557</v>
      </c>
      <c r="B1018" s="3" t="s">
        <v>3558</v>
      </c>
      <c r="C1018" s="3" t="s">
        <v>1856</v>
      </c>
      <c r="D1018" s="53">
        <v>2500000</v>
      </c>
      <c r="E1018" s="53">
        <v>2500000</v>
      </c>
      <c r="F1018" s="53">
        <v>22610.95</v>
      </c>
      <c r="G1018" s="53">
        <v>0</v>
      </c>
      <c r="H1018" s="53">
        <v>0</v>
      </c>
      <c r="I1018" s="53">
        <v>1524475.73</v>
      </c>
      <c r="J1018" s="53">
        <v>60.979029199999999</v>
      </c>
      <c r="K1018" s="53">
        <v>0</v>
      </c>
      <c r="L1018" s="53">
        <v>0</v>
      </c>
      <c r="M1018" s="53">
        <v>720000</v>
      </c>
      <c r="N1018" s="53">
        <v>804475.73</v>
      </c>
      <c r="O1018" s="53">
        <v>1547086.68</v>
      </c>
      <c r="P1018" s="53">
        <v>0</v>
      </c>
      <c r="Q1018" s="53">
        <v>0</v>
      </c>
      <c r="R1018" s="53">
        <v>0</v>
      </c>
      <c r="S1018" s="3" t="s">
        <v>3017</v>
      </c>
      <c r="T1018" s="3" t="s">
        <v>76</v>
      </c>
      <c r="U1018" s="3" t="s">
        <v>77</v>
      </c>
      <c r="V1018" s="3" t="s">
        <v>76</v>
      </c>
      <c r="W1018" s="3" t="s">
        <v>33</v>
      </c>
      <c r="X1018" s="3" t="s">
        <v>78</v>
      </c>
      <c r="Y1018" s="3" t="s">
        <v>35</v>
      </c>
      <c r="Z1018" s="54">
        <v>45746</v>
      </c>
      <c r="AA1018" s="54">
        <v>46295</v>
      </c>
      <c r="AB1018" s="3" t="s">
        <v>36</v>
      </c>
      <c r="AC1018" s="53">
        <v>2500000</v>
      </c>
      <c r="AD1018" s="3" t="s">
        <v>77</v>
      </c>
      <c r="AE1018" s="3" t="s">
        <v>45</v>
      </c>
    </row>
    <row r="1019" spans="1:31" x14ac:dyDescent="0.3">
      <c r="A1019" s="3" t="s">
        <v>3561</v>
      </c>
      <c r="B1019" s="3" t="s">
        <v>3562</v>
      </c>
      <c r="C1019" s="3" t="s">
        <v>1858</v>
      </c>
      <c r="D1019" s="53">
        <v>2500000</v>
      </c>
      <c r="E1019" s="53">
        <v>2500000</v>
      </c>
      <c r="F1019" s="53">
        <v>0</v>
      </c>
      <c r="G1019" s="53">
        <v>0</v>
      </c>
      <c r="H1019" s="53">
        <v>0</v>
      </c>
      <c r="I1019" s="53">
        <v>2386554.17</v>
      </c>
      <c r="J1019" s="53">
        <v>95.462166799999991</v>
      </c>
      <c r="K1019" s="53">
        <v>0</v>
      </c>
      <c r="L1019" s="53">
        <v>0</v>
      </c>
      <c r="M1019" s="53">
        <v>1471504.56</v>
      </c>
      <c r="N1019" s="53">
        <v>915049.61</v>
      </c>
      <c r="O1019" s="53">
        <v>2386554.17</v>
      </c>
      <c r="P1019" s="53">
        <v>0</v>
      </c>
      <c r="Q1019" s="53">
        <v>0</v>
      </c>
      <c r="R1019" s="53">
        <v>0</v>
      </c>
      <c r="S1019" s="3" t="s">
        <v>3204</v>
      </c>
      <c r="T1019" s="3" t="s">
        <v>51</v>
      </c>
      <c r="U1019" s="3" t="s">
        <v>52</v>
      </c>
      <c r="V1019" s="3" t="s">
        <v>51</v>
      </c>
      <c r="W1019" s="3" t="s">
        <v>33</v>
      </c>
      <c r="X1019" s="3" t="s">
        <v>53</v>
      </c>
      <c r="Y1019" s="3" t="s">
        <v>35</v>
      </c>
      <c r="Z1019" s="54">
        <v>45383</v>
      </c>
      <c r="AA1019" s="54">
        <v>46112</v>
      </c>
      <c r="AB1019" s="3" t="s">
        <v>36</v>
      </c>
      <c r="AC1019" s="53">
        <v>2500000</v>
      </c>
      <c r="AD1019" s="3" t="s">
        <v>52</v>
      </c>
      <c r="AE1019" s="3" t="s">
        <v>45</v>
      </c>
    </row>
    <row r="1020" spans="1:31" x14ac:dyDescent="0.3">
      <c r="A1020" s="3" t="s">
        <v>2143</v>
      </c>
      <c r="B1020" s="3" t="s">
        <v>2144</v>
      </c>
      <c r="C1020" s="3" t="s">
        <v>1860</v>
      </c>
      <c r="D1020" s="53">
        <v>3300000</v>
      </c>
      <c r="E1020" s="53">
        <v>3300000</v>
      </c>
      <c r="F1020" s="53">
        <v>0</v>
      </c>
      <c r="G1020" s="53">
        <v>0</v>
      </c>
      <c r="H1020" s="53">
        <v>0</v>
      </c>
      <c r="I1020" s="53">
        <v>2947818.09</v>
      </c>
      <c r="J1020" s="53">
        <v>89.327820909090903</v>
      </c>
      <c r="K1020" s="53">
        <v>0</v>
      </c>
      <c r="L1020" s="53">
        <v>0</v>
      </c>
      <c r="M1020" s="53">
        <v>2947818.09</v>
      </c>
      <c r="N1020" s="53">
        <v>0</v>
      </c>
      <c r="O1020" s="53">
        <v>2947818.09</v>
      </c>
      <c r="P1020" s="53">
        <v>0</v>
      </c>
      <c r="Q1020" s="53">
        <v>0</v>
      </c>
      <c r="R1020" s="53">
        <v>0</v>
      </c>
      <c r="S1020" s="3" t="s">
        <v>111</v>
      </c>
      <c r="T1020" s="3" t="s">
        <v>112</v>
      </c>
      <c r="U1020" s="3" t="s">
        <v>113</v>
      </c>
      <c r="V1020" s="3" t="s">
        <v>112</v>
      </c>
      <c r="W1020" s="3" t="s">
        <v>33</v>
      </c>
      <c r="X1020" s="3" t="s">
        <v>114</v>
      </c>
      <c r="Y1020" s="3" t="s">
        <v>35</v>
      </c>
      <c r="Z1020" s="54">
        <v>45390</v>
      </c>
      <c r="AA1020" s="54">
        <v>46112</v>
      </c>
      <c r="AB1020" s="3" t="s">
        <v>36</v>
      </c>
      <c r="AC1020" s="53">
        <v>3300000</v>
      </c>
      <c r="AD1020" s="3" t="s">
        <v>113</v>
      </c>
      <c r="AE1020" s="3" t="s">
        <v>2231</v>
      </c>
    </row>
    <row r="1021" spans="1:31" x14ac:dyDescent="0.3">
      <c r="A1021" s="3" t="s">
        <v>2145</v>
      </c>
      <c r="B1021" s="3" t="s">
        <v>2146</v>
      </c>
      <c r="C1021" s="3" t="s">
        <v>1860</v>
      </c>
      <c r="D1021" s="53">
        <v>6800000</v>
      </c>
      <c r="E1021" s="53">
        <v>6800000</v>
      </c>
      <c r="F1021" s="53">
        <v>0</v>
      </c>
      <c r="G1021" s="53">
        <v>0</v>
      </c>
      <c r="H1021" s="53">
        <v>0</v>
      </c>
      <c r="I1021" s="53">
        <v>6799474.8200000003</v>
      </c>
      <c r="J1021" s="53">
        <v>99.992276764705892</v>
      </c>
      <c r="K1021" s="53">
        <v>0</v>
      </c>
      <c r="L1021" s="53">
        <v>0</v>
      </c>
      <c r="M1021" s="53">
        <v>6799474.8200000003</v>
      </c>
      <c r="N1021" s="53">
        <v>0</v>
      </c>
      <c r="O1021" s="53">
        <v>6799474.8200000003</v>
      </c>
      <c r="P1021" s="53">
        <v>0</v>
      </c>
      <c r="Q1021" s="53">
        <v>0</v>
      </c>
      <c r="R1021" s="53">
        <v>0</v>
      </c>
      <c r="S1021" s="3" t="s">
        <v>111</v>
      </c>
      <c r="T1021" s="3" t="s">
        <v>112</v>
      </c>
      <c r="U1021" s="3" t="s">
        <v>113</v>
      </c>
      <c r="V1021" s="3" t="s">
        <v>112</v>
      </c>
      <c r="W1021" s="3" t="s">
        <v>33</v>
      </c>
      <c r="X1021" s="3" t="s">
        <v>114</v>
      </c>
      <c r="Y1021" s="3" t="s">
        <v>35</v>
      </c>
      <c r="Z1021" s="54">
        <v>45390</v>
      </c>
      <c r="AA1021" s="54">
        <v>46112</v>
      </c>
      <c r="AB1021" s="3" t="s">
        <v>36</v>
      </c>
      <c r="AC1021" s="53">
        <v>6800000</v>
      </c>
      <c r="AD1021" s="3" t="s">
        <v>113</v>
      </c>
      <c r="AE1021" s="3" t="s">
        <v>37</v>
      </c>
    </row>
    <row r="1022" spans="1:31" x14ac:dyDescent="0.3">
      <c r="A1022" s="3" t="s">
        <v>2147</v>
      </c>
      <c r="B1022" s="3" t="s">
        <v>2148</v>
      </c>
      <c r="C1022" s="3" t="s">
        <v>1860</v>
      </c>
      <c r="D1022" s="53">
        <v>8500000</v>
      </c>
      <c r="E1022" s="53">
        <v>8500000</v>
      </c>
      <c r="F1022" s="53">
        <v>99210.28</v>
      </c>
      <c r="G1022" s="53">
        <v>0</v>
      </c>
      <c r="H1022" s="53">
        <v>0</v>
      </c>
      <c r="I1022" s="53">
        <v>7881918.8799999999</v>
      </c>
      <c r="J1022" s="53">
        <v>92.728457411764708</v>
      </c>
      <c r="K1022" s="53">
        <v>0</v>
      </c>
      <c r="L1022" s="53">
        <v>0</v>
      </c>
      <c r="M1022" s="53">
        <v>7881918.8799999999</v>
      </c>
      <c r="N1022" s="53">
        <v>0</v>
      </c>
      <c r="O1022" s="53">
        <v>7981129.1600000001</v>
      </c>
      <c r="P1022" s="53">
        <v>0</v>
      </c>
      <c r="Q1022" s="53">
        <v>0</v>
      </c>
      <c r="R1022" s="53">
        <v>0</v>
      </c>
      <c r="S1022" s="3" t="s">
        <v>111</v>
      </c>
      <c r="T1022" s="3" t="s">
        <v>112</v>
      </c>
      <c r="U1022" s="3" t="s">
        <v>113</v>
      </c>
      <c r="V1022" s="3" t="s">
        <v>112</v>
      </c>
      <c r="W1022" s="3" t="s">
        <v>33</v>
      </c>
      <c r="X1022" s="3" t="s">
        <v>114</v>
      </c>
      <c r="Y1022" s="3" t="s">
        <v>35</v>
      </c>
      <c r="Z1022" s="54">
        <v>45390</v>
      </c>
      <c r="AA1022" s="54">
        <v>46112</v>
      </c>
      <c r="AB1022" s="3" t="s">
        <v>36</v>
      </c>
      <c r="AC1022" s="53">
        <v>8500000</v>
      </c>
      <c r="AD1022" s="3" t="s">
        <v>113</v>
      </c>
      <c r="AE1022" s="3" t="s">
        <v>2231</v>
      </c>
    </row>
    <row r="1023" spans="1:31" x14ac:dyDescent="0.3">
      <c r="A1023" s="3" t="s">
        <v>2149</v>
      </c>
      <c r="B1023" s="3" t="s">
        <v>2150</v>
      </c>
      <c r="C1023" s="3" t="s">
        <v>1860</v>
      </c>
      <c r="D1023" s="53">
        <v>8200000</v>
      </c>
      <c r="E1023" s="53">
        <v>8200000</v>
      </c>
      <c r="F1023" s="53">
        <v>0</v>
      </c>
      <c r="G1023" s="53">
        <v>0</v>
      </c>
      <c r="H1023" s="53">
        <v>0</v>
      </c>
      <c r="I1023" s="53">
        <v>7564371.7699999996</v>
      </c>
      <c r="J1023" s="53">
        <v>92.248436219512186</v>
      </c>
      <c r="K1023" s="53">
        <v>0</v>
      </c>
      <c r="L1023" s="53">
        <v>0</v>
      </c>
      <c r="M1023" s="53">
        <v>7564371.7699999996</v>
      </c>
      <c r="N1023" s="53">
        <v>0</v>
      </c>
      <c r="O1023" s="53">
        <v>7564371.7699999996</v>
      </c>
      <c r="P1023" s="53">
        <v>0</v>
      </c>
      <c r="Q1023" s="53">
        <v>0</v>
      </c>
      <c r="R1023" s="53">
        <v>0</v>
      </c>
      <c r="S1023" s="3" t="s">
        <v>111</v>
      </c>
      <c r="T1023" s="3" t="s">
        <v>112</v>
      </c>
      <c r="U1023" s="3" t="s">
        <v>113</v>
      </c>
      <c r="V1023" s="3" t="s">
        <v>112</v>
      </c>
      <c r="W1023" s="3" t="s">
        <v>33</v>
      </c>
      <c r="X1023" s="3" t="s">
        <v>114</v>
      </c>
      <c r="Y1023" s="3" t="s">
        <v>35</v>
      </c>
      <c r="Z1023" s="54">
        <v>45390</v>
      </c>
      <c r="AA1023" s="54">
        <v>46112</v>
      </c>
      <c r="AB1023" s="3" t="s">
        <v>36</v>
      </c>
      <c r="AC1023" s="53">
        <v>8200000</v>
      </c>
      <c r="AD1023" s="3" t="s">
        <v>113</v>
      </c>
      <c r="AE1023" s="3" t="s">
        <v>2231</v>
      </c>
    </row>
    <row r="1024" spans="1:31" x14ac:dyDescent="0.3">
      <c r="A1024" s="3" t="s">
        <v>2141</v>
      </c>
      <c r="B1024" s="3" t="s">
        <v>2142</v>
      </c>
      <c r="C1024" s="3" t="s">
        <v>1858</v>
      </c>
      <c r="D1024" s="53">
        <v>800000</v>
      </c>
      <c r="E1024" s="53">
        <v>800000</v>
      </c>
      <c r="F1024" s="53">
        <v>0</v>
      </c>
      <c r="G1024" s="53">
        <v>0</v>
      </c>
      <c r="H1024" s="53">
        <v>0</v>
      </c>
      <c r="I1024" s="53">
        <v>791678.5</v>
      </c>
      <c r="J1024" s="53">
        <v>98.959812499999998</v>
      </c>
      <c r="K1024" s="53">
        <v>0</v>
      </c>
      <c r="L1024" s="53">
        <v>0</v>
      </c>
      <c r="M1024" s="53">
        <v>791678.5</v>
      </c>
      <c r="N1024" s="53">
        <v>0</v>
      </c>
      <c r="O1024" s="53">
        <v>791678.5</v>
      </c>
      <c r="P1024" s="53">
        <v>0</v>
      </c>
      <c r="Q1024" s="53">
        <v>0</v>
      </c>
      <c r="R1024" s="53">
        <v>0</v>
      </c>
      <c r="S1024" s="3" t="s">
        <v>1231</v>
      </c>
      <c r="T1024" s="3" t="s">
        <v>51</v>
      </c>
      <c r="U1024" s="3" t="s">
        <v>52</v>
      </c>
      <c r="V1024" s="3" t="s">
        <v>51</v>
      </c>
      <c r="W1024" s="3" t="s">
        <v>33</v>
      </c>
      <c r="X1024" s="3" t="s">
        <v>53</v>
      </c>
      <c r="Y1024" s="3" t="s">
        <v>35</v>
      </c>
      <c r="Z1024" s="54">
        <v>45383</v>
      </c>
      <c r="AA1024" s="54">
        <v>46112</v>
      </c>
      <c r="AB1024" s="3" t="s">
        <v>36</v>
      </c>
      <c r="AC1024" s="53">
        <v>800000</v>
      </c>
      <c r="AD1024" s="3" t="s">
        <v>52</v>
      </c>
      <c r="AE1024" s="3" t="s">
        <v>37</v>
      </c>
    </row>
    <row r="1025" spans="1:31" x14ac:dyDescent="0.3">
      <c r="A1025" s="3" t="s">
        <v>2151</v>
      </c>
      <c r="B1025" s="3" t="s">
        <v>2152</v>
      </c>
      <c r="C1025" s="3" t="s">
        <v>1858</v>
      </c>
      <c r="D1025" s="53">
        <v>9300000</v>
      </c>
      <c r="E1025" s="53">
        <v>9300000</v>
      </c>
      <c r="F1025" s="53">
        <v>362950.81</v>
      </c>
      <c r="G1025" s="53">
        <v>0</v>
      </c>
      <c r="H1025" s="53">
        <v>0</v>
      </c>
      <c r="I1025" s="53">
        <v>8513236.25</v>
      </c>
      <c r="J1025" s="53">
        <v>91.540174731182802</v>
      </c>
      <c r="K1025" s="53">
        <v>0</v>
      </c>
      <c r="L1025" s="53">
        <v>0</v>
      </c>
      <c r="M1025" s="53">
        <v>8408068.9800000004</v>
      </c>
      <c r="N1025" s="53">
        <v>105167.27</v>
      </c>
      <c r="O1025" s="53">
        <v>8876187.0600000005</v>
      </c>
      <c r="P1025" s="53">
        <v>0</v>
      </c>
      <c r="Q1025" s="53">
        <v>0</v>
      </c>
      <c r="R1025" s="53">
        <v>0</v>
      </c>
      <c r="S1025" s="3" t="s">
        <v>1231</v>
      </c>
      <c r="T1025" s="3" t="s">
        <v>51</v>
      </c>
      <c r="U1025" s="3" t="s">
        <v>52</v>
      </c>
      <c r="V1025" s="3" t="s">
        <v>51</v>
      </c>
      <c r="W1025" s="3" t="s">
        <v>33</v>
      </c>
      <c r="X1025" s="3" t="s">
        <v>53</v>
      </c>
      <c r="Y1025" s="3" t="s">
        <v>35</v>
      </c>
      <c r="Z1025" s="54">
        <v>45383</v>
      </c>
      <c r="AA1025" s="54">
        <v>46112</v>
      </c>
      <c r="AB1025" s="3" t="s">
        <v>36</v>
      </c>
      <c r="AC1025" s="53">
        <v>9300000</v>
      </c>
      <c r="AD1025" s="3" t="s">
        <v>52</v>
      </c>
      <c r="AE1025" s="3" t="s">
        <v>45</v>
      </c>
    </row>
    <row r="1026" spans="1:31" x14ac:dyDescent="0.3">
      <c r="A1026" s="3" t="s">
        <v>2139</v>
      </c>
      <c r="B1026" s="3" t="s">
        <v>2140</v>
      </c>
      <c r="C1026" s="3" t="s">
        <v>1858</v>
      </c>
      <c r="D1026" s="53">
        <v>6100000</v>
      </c>
      <c r="E1026" s="53">
        <v>6100000</v>
      </c>
      <c r="F1026" s="53">
        <v>0</v>
      </c>
      <c r="G1026" s="53">
        <v>0</v>
      </c>
      <c r="H1026" s="53">
        <v>0</v>
      </c>
      <c r="I1026" s="53">
        <v>5875442.7699999996</v>
      </c>
      <c r="J1026" s="53">
        <v>96.31873393442622</v>
      </c>
      <c r="K1026" s="53">
        <v>0</v>
      </c>
      <c r="L1026" s="53">
        <v>0</v>
      </c>
      <c r="M1026" s="53">
        <v>5875442.7699999996</v>
      </c>
      <c r="N1026" s="53">
        <v>0</v>
      </c>
      <c r="O1026" s="53">
        <v>5875442.7699999996</v>
      </c>
      <c r="P1026" s="53">
        <v>0</v>
      </c>
      <c r="Q1026" s="53">
        <v>0</v>
      </c>
      <c r="R1026" s="53">
        <v>0</v>
      </c>
      <c r="S1026" s="3" t="s">
        <v>1231</v>
      </c>
      <c r="T1026" s="3" t="s">
        <v>51</v>
      </c>
      <c r="U1026" s="3" t="s">
        <v>52</v>
      </c>
      <c r="V1026" s="3" t="s">
        <v>51</v>
      </c>
      <c r="W1026" s="3" t="s">
        <v>33</v>
      </c>
      <c r="X1026" s="3" t="s">
        <v>53</v>
      </c>
      <c r="Y1026" s="3" t="s">
        <v>35</v>
      </c>
      <c r="Z1026" s="54">
        <v>45383</v>
      </c>
      <c r="AA1026" s="54">
        <v>46112</v>
      </c>
      <c r="AB1026" s="3" t="s">
        <v>36</v>
      </c>
      <c r="AC1026" s="53">
        <v>6100000</v>
      </c>
      <c r="AD1026" s="3" t="s">
        <v>52</v>
      </c>
      <c r="AE1026" s="3" t="s">
        <v>45</v>
      </c>
    </row>
    <row r="1027" spans="1:31" x14ac:dyDescent="0.3">
      <c r="A1027" s="3" t="s">
        <v>2167</v>
      </c>
      <c r="B1027" s="3" t="s">
        <v>2168</v>
      </c>
      <c r="C1027" s="3" t="s">
        <v>1853</v>
      </c>
      <c r="D1027" s="53">
        <v>11100000</v>
      </c>
      <c r="E1027" s="53">
        <v>11100000</v>
      </c>
      <c r="F1027" s="53">
        <v>12961.56</v>
      </c>
      <c r="G1027" s="53">
        <v>0</v>
      </c>
      <c r="H1027" s="53">
        <v>0</v>
      </c>
      <c r="I1027" s="53">
        <v>10374590.32</v>
      </c>
      <c r="J1027" s="53">
        <v>93.464777657657663</v>
      </c>
      <c r="K1027" s="53">
        <v>0</v>
      </c>
      <c r="L1027" s="53">
        <v>0</v>
      </c>
      <c r="M1027" s="53">
        <v>10374590.310000001</v>
      </c>
      <c r="N1027" s="53">
        <v>0.01</v>
      </c>
      <c r="O1027" s="53">
        <v>10387551.880000001</v>
      </c>
      <c r="P1027" s="53">
        <v>0</v>
      </c>
      <c r="Q1027" s="53">
        <v>0</v>
      </c>
      <c r="R1027" s="53">
        <v>0</v>
      </c>
      <c r="S1027" s="3" t="s">
        <v>30</v>
      </c>
      <c r="T1027" s="3" t="s">
        <v>31</v>
      </c>
      <c r="U1027" s="3" t="s">
        <v>32</v>
      </c>
      <c r="V1027" s="3" t="s">
        <v>31</v>
      </c>
      <c r="W1027" s="3" t="s">
        <v>33</v>
      </c>
      <c r="X1027" s="3" t="s">
        <v>34</v>
      </c>
      <c r="Y1027" s="3" t="s">
        <v>35</v>
      </c>
      <c r="Z1027" s="54">
        <v>45390</v>
      </c>
      <c r="AA1027" s="54">
        <v>45747</v>
      </c>
      <c r="AB1027" s="3" t="s">
        <v>36</v>
      </c>
      <c r="AC1027" s="53">
        <v>11100000</v>
      </c>
      <c r="AD1027" s="3" t="s">
        <v>32</v>
      </c>
      <c r="AE1027" s="3" t="s">
        <v>45</v>
      </c>
    </row>
    <row r="1028" spans="1:31" x14ac:dyDescent="0.3">
      <c r="A1028" s="3" t="s">
        <v>2123</v>
      </c>
      <c r="B1028" s="3" t="s">
        <v>2124</v>
      </c>
      <c r="C1028" s="3" t="s">
        <v>1853</v>
      </c>
      <c r="D1028" s="53">
        <v>8500000</v>
      </c>
      <c r="E1028" s="53">
        <v>8500000</v>
      </c>
      <c r="F1028" s="53">
        <v>0</v>
      </c>
      <c r="G1028" s="53">
        <v>0</v>
      </c>
      <c r="H1028" s="53">
        <v>0</v>
      </c>
      <c r="I1028" s="53">
        <v>6939176.0300000003</v>
      </c>
      <c r="J1028" s="53">
        <v>81.637365058823534</v>
      </c>
      <c r="K1028" s="53">
        <v>0</v>
      </c>
      <c r="L1028" s="53">
        <v>0</v>
      </c>
      <c r="M1028" s="53">
        <v>6939176.0300000003</v>
      </c>
      <c r="N1028" s="53">
        <v>0</v>
      </c>
      <c r="O1028" s="53">
        <v>6939176.0300000003</v>
      </c>
      <c r="P1028" s="53">
        <v>0</v>
      </c>
      <c r="Q1028" s="53">
        <v>0</v>
      </c>
      <c r="R1028" s="53">
        <v>0</v>
      </c>
      <c r="S1028" s="3" t="s">
        <v>30</v>
      </c>
      <c r="T1028" s="3" t="s">
        <v>31</v>
      </c>
      <c r="U1028" s="3" t="s">
        <v>32</v>
      </c>
      <c r="V1028" s="3" t="s">
        <v>31</v>
      </c>
      <c r="W1028" s="3" t="s">
        <v>33</v>
      </c>
      <c r="X1028" s="3" t="s">
        <v>34</v>
      </c>
      <c r="Y1028" s="3" t="s">
        <v>35</v>
      </c>
      <c r="Z1028" s="54">
        <v>45390</v>
      </c>
      <c r="AA1028" s="54">
        <v>45747</v>
      </c>
      <c r="AB1028" s="3" t="s">
        <v>36</v>
      </c>
      <c r="AC1028" s="53">
        <v>8500000</v>
      </c>
      <c r="AD1028" s="3" t="s">
        <v>32</v>
      </c>
      <c r="AE1028" s="3" t="s">
        <v>45</v>
      </c>
    </row>
    <row r="1029" spans="1:31" x14ac:dyDescent="0.3">
      <c r="A1029" s="3" t="s">
        <v>2153</v>
      </c>
      <c r="B1029" s="3" t="s">
        <v>2154</v>
      </c>
      <c r="C1029" s="3" t="s">
        <v>1856</v>
      </c>
      <c r="D1029" s="53">
        <v>12800000</v>
      </c>
      <c r="E1029" s="53">
        <v>12800000</v>
      </c>
      <c r="F1029" s="53">
        <v>0</v>
      </c>
      <c r="G1029" s="53">
        <v>40600</v>
      </c>
      <c r="H1029" s="53">
        <v>40600</v>
      </c>
      <c r="I1029" s="53">
        <v>12689181.869999999</v>
      </c>
      <c r="J1029" s="53">
        <v>99.134233359374988</v>
      </c>
      <c r="K1029" s="53">
        <v>0</v>
      </c>
      <c r="L1029" s="53">
        <v>0</v>
      </c>
      <c r="M1029" s="53">
        <v>12345868.5</v>
      </c>
      <c r="N1029" s="53">
        <v>302713.37</v>
      </c>
      <c r="O1029" s="53">
        <v>12689181.869999999</v>
      </c>
      <c r="P1029" s="53">
        <v>0</v>
      </c>
      <c r="Q1029" s="53">
        <v>0</v>
      </c>
      <c r="R1029" s="53">
        <v>0</v>
      </c>
      <c r="S1029" s="3" t="s">
        <v>881</v>
      </c>
      <c r="T1029" s="3" t="s">
        <v>76</v>
      </c>
      <c r="U1029" s="3" t="s">
        <v>77</v>
      </c>
      <c r="V1029" s="3" t="s">
        <v>76</v>
      </c>
      <c r="W1029" s="3" t="s">
        <v>33</v>
      </c>
      <c r="X1029" s="3" t="s">
        <v>78</v>
      </c>
      <c r="Y1029" s="3" t="s">
        <v>35</v>
      </c>
      <c r="Z1029" s="54">
        <v>45390</v>
      </c>
      <c r="AA1029" s="54">
        <v>46112</v>
      </c>
      <c r="AB1029" s="3" t="s">
        <v>36</v>
      </c>
      <c r="AC1029" s="53">
        <v>12800000</v>
      </c>
      <c r="AD1029" s="3" t="s">
        <v>77</v>
      </c>
      <c r="AE1029" s="3" t="s">
        <v>45</v>
      </c>
    </row>
    <row r="1030" spans="1:31" x14ac:dyDescent="0.3">
      <c r="A1030" s="3" t="s">
        <v>2155</v>
      </c>
      <c r="B1030" s="3" t="s">
        <v>2119</v>
      </c>
      <c r="C1030" s="3" t="s">
        <v>1856</v>
      </c>
      <c r="D1030" s="53">
        <v>8300000</v>
      </c>
      <c r="E1030" s="53">
        <v>8300000</v>
      </c>
      <c r="F1030" s="53">
        <v>0</v>
      </c>
      <c r="G1030" s="53">
        <v>60600</v>
      </c>
      <c r="H1030" s="53">
        <v>60600</v>
      </c>
      <c r="I1030" s="53">
        <v>8126880.21</v>
      </c>
      <c r="J1030" s="53">
        <v>97.914219397590358</v>
      </c>
      <c r="K1030" s="53">
        <v>0</v>
      </c>
      <c r="L1030" s="53">
        <v>0</v>
      </c>
      <c r="M1030" s="53">
        <v>8023810.8200000003</v>
      </c>
      <c r="N1030" s="53">
        <v>42469.39</v>
      </c>
      <c r="O1030" s="53">
        <v>8126880.21</v>
      </c>
      <c r="P1030" s="53">
        <v>0</v>
      </c>
      <c r="Q1030" s="53">
        <v>0</v>
      </c>
      <c r="R1030" s="53">
        <v>0</v>
      </c>
      <c r="S1030" s="3" t="s">
        <v>2156</v>
      </c>
      <c r="T1030" s="3" t="s">
        <v>76</v>
      </c>
      <c r="U1030" s="3" t="s">
        <v>77</v>
      </c>
      <c r="V1030" s="3" t="s">
        <v>76</v>
      </c>
      <c r="W1030" s="3" t="s">
        <v>33</v>
      </c>
      <c r="X1030" s="3" t="s">
        <v>78</v>
      </c>
      <c r="Y1030" s="3" t="s">
        <v>35</v>
      </c>
      <c r="Z1030" s="54">
        <v>45383</v>
      </c>
      <c r="AA1030" s="54">
        <v>46112</v>
      </c>
      <c r="AB1030" s="3" t="s">
        <v>36</v>
      </c>
      <c r="AC1030" s="53">
        <v>8300000</v>
      </c>
      <c r="AD1030" s="3" t="s">
        <v>77</v>
      </c>
      <c r="AE1030" s="3" t="s">
        <v>45</v>
      </c>
    </row>
    <row r="1031" spans="1:31" x14ac:dyDescent="0.3">
      <c r="A1031" s="3" t="s">
        <v>2129</v>
      </c>
      <c r="B1031" s="3" t="s">
        <v>2130</v>
      </c>
      <c r="C1031" s="3" t="s">
        <v>1853</v>
      </c>
      <c r="D1031" s="53">
        <v>3100000</v>
      </c>
      <c r="E1031" s="53">
        <v>3100000</v>
      </c>
      <c r="F1031" s="53">
        <v>0</v>
      </c>
      <c r="G1031" s="53">
        <v>0</v>
      </c>
      <c r="H1031" s="53">
        <v>0</v>
      </c>
      <c r="I1031" s="53">
        <v>3093407.39</v>
      </c>
      <c r="J1031" s="53">
        <v>99.787335161290329</v>
      </c>
      <c r="K1031" s="53">
        <v>0</v>
      </c>
      <c r="L1031" s="53">
        <v>0</v>
      </c>
      <c r="M1031" s="53">
        <v>3093407.39</v>
      </c>
      <c r="N1031" s="53">
        <v>0</v>
      </c>
      <c r="O1031" s="53">
        <v>3093407.39</v>
      </c>
      <c r="P1031" s="53">
        <v>0</v>
      </c>
      <c r="Q1031" s="53">
        <v>0</v>
      </c>
      <c r="R1031" s="53">
        <v>0</v>
      </c>
      <c r="S1031" s="3" t="s">
        <v>30</v>
      </c>
      <c r="T1031" s="3" t="s">
        <v>31</v>
      </c>
      <c r="U1031" s="3" t="s">
        <v>32</v>
      </c>
      <c r="V1031" s="3" t="s">
        <v>31</v>
      </c>
      <c r="W1031" s="3" t="s">
        <v>33</v>
      </c>
      <c r="X1031" s="3" t="s">
        <v>34</v>
      </c>
      <c r="Y1031" s="3" t="s">
        <v>35</v>
      </c>
      <c r="Z1031" s="54">
        <v>45383</v>
      </c>
      <c r="AA1031" s="54">
        <v>45747</v>
      </c>
      <c r="AB1031" s="3" t="s">
        <v>36</v>
      </c>
      <c r="AC1031" s="53">
        <v>3100000</v>
      </c>
      <c r="AD1031" s="3" t="s">
        <v>32</v>
      </c>
      <c r="AE1031" s="3" t="s">
        <v>45</v>
      </c>
    </row>
    <row r="1032" spans="1:31" x14ac:dyDescent="0.3">
      <c r="A1032" s="3" t="s">
        <v>2161</v>
      </c>
      <c r="B1032" s="3" t="s">
        <v>2162</v>
      </c>
      <c r="C1032" s="3" t="s">
        <v>1859</v>
      </c>
      <c r="D1032" s="53">
        <v>4900000</v>
      </c>
      <c r="E1032" s="53">
        <v>4900000</v>
      </c>
      <c r="F1032" s="53">
        <v>0</v>
      </c>
      <c r="G1032" s="53">
        <v>0</v>
      </c>
      <c r="H1032" s="53">
        <v>0</v>
      </c>
      <c r="I1032" s="53">
        <v>2503008.17</v>
      </c>
      <c r="J1032" s="53">
        <v>51.081799387755098</v>
      </c>
      <c r="K1032" s="53">
        <v>0</v>
      </c>
      <c r="L1032" s="53">
        <v>0</v>
      </c>
      <c r="M1032" s="53">
        <v>2503008.17</v>
      </c>
      <c r="N1032" s="53">
        <v>0</v>
      </c>
      <c r="O1032" s="53">
        <v>2503008.17</v>
      </c>
      <c r="P1032" s="53">
        <v>0</v>
      </c>
      <c r="Q1032" s="53">
        <v>0</v>
      </c>
      <c r="R1032" s="53">
        <v>0</v>
      </c>
      <c r="S1032" s="3" t="s">
        <v>1355</v>
      </c>
      <c r="T1032" s="3" t="s">
        <v>162</v>
      </c>
      <c r="U1032" s="3" t="s">
        <v>163</v>
      </c>
      <c r="V1032" s="3" t="s">
        <v>162</v>
      </c>
      <c r="W1032" s="3" t="s">
        <v>33</v>
      </c>
      <c r="X1032" s="3" t="s">
        <v>164</v>
      </c>
      <c r="Y1032" s="3" t="s">
        <v>35</v>
      </c>
      <c r="Z1032" s="54">
        <v>45383</v>
      </c>
      <c r="AA1032" s="54">
        <v>45747</v>
      </c>
      <c r="AB1032" s="3" t="s">
        <v>36</v>
      </c>
      <c r="AC1032" s="53">
        <v>4900000</v>
      </c>
      <c r="AD1032" s="3" t="s">
        <v>163</v>
      </c>
      <c r="AE1032" s="3" t="s">
        <v>2231</v>
      </c>
    </row>
    <row r="1033" spans="1:31" x14ac:dyDescent="0.3">
      <c r="A1033" s="3" t="s">
        <v>2165</v>
      </c>
      <c r="B1033" s="3" t="s">
        <v>2166</v>
      </c>
      <c r="C1033" s="3" t="s">
        <v>1859</v>
      </c>
      <c r="D1033" s="53">
        <v>7800000</v>
      </c>
      <c r="E1033" s="53">
        <v>7800000</v>
      </c>
      <c r="F1033" s="53">
        <v>488508.51</v>
      </c>
      <c r="G1033" s="53">
        <v>0</v>
      </c>
      <c r="H1033" s="53">
        <v>0</v>
      </c>
      <c r="I1033" s="53">
        <v>6118201.9199999999</v>
      </c>
      <c r="J1033" s="53">
        <v>78.438486153846156</v>
      </c>
      <c r="K1033" s="53">
        <v>0</v>
      </c>
      <c r="L1033" s="53">
        <v>0</v>
      </c>
      <c r="M1033" s="53">
        <v>6089923.04</v>
      </c>
      <c r="N1033" s="53">
        <v>28278.880000000001</v>
      </c>
      <c r="O1033" s="53">
        <v>6606710.4299999997</v>
      </c>
      <c r="P1033" s="53">
        <v>0</v>
      </c>
      <c r="Q1033" s="53">
        <v>0</v>
      </c>
      <c r="R1033" s="53">
        <v>0</v>
      </c>
      <c r="S1033" s="3" t="s">
        <v>1355</v>
      </c>
      <c r="T1033" s="3" t="s">
        <v>162</v>
      </c>
      <c r="U1033" s="3" t="s">
        <v>163</v>
      </c>
      <c r="V1033" s="3" t="s">
        <v>162</v>
      </c>
      <c r="W1033" s="3" t="s">
        <v>33</v>
      </c>
      <c r="X1033" s="3" t="s">
        <v>164</v>
      </c>
      <c r="Y1033" s="3" t="s">
        <v>35</v>
      </c>
      <c r="Z1033" s="54">
        <v>45383</v>
      </c>
      <c r="AA1033" s="54">
        <v>45747</v>
      </c>
      <c r="AB1033" s="3" t="s">
        <v>36</v>
      </c>
      <c r="AC1033" s="53">
        <v>7800000</v>
      </c>
      <c r="AD1033" s="3" t="s">
        <v>163</v>
      </c>
      <c r="AE1033" s="3" t="s">
        <v>45</v>
      </c>
    </row>
    <row r="1034" spans="1:31" x14ac:dyDescent="0.3">
      <c r="A1034" s="3" t="s">
        <v>2201</v>
      </c>
      <c r="B1034" s="3" t="s">
        <v>2202</v>
      </c>
      <c r="C1034" s="3" t="s">
        <v>1859</v>
      </c>
      <c r="D1034" s="53">
        <v>7900000</v>
      </c>
      <c r="E1034" s="53">
        <v>7900000</v>
      </c>
      <c r="F1034" s="53">
        <v>26782.14</v>
      </c>
      <c r="G1034" s="53">
        <v>-0.13</v>
      </c>
      <c r="H1034" s="53">
        <v>-0.13</v>
      </c>
      <c r="I1034" s="53">
        <v>6995447.5899999999</v>
      </c>
      <c r="J1034" s="53">
        <v>88.549969493670886</v>
      </c>
      <c r="K1034" s="53">
        <v>0</v>
      </c>
      <c r="L1034" s="53">
        <v>0</v>
      </c>
      <c r="M1034" s="53">
        <v>5407066.96</v>
      </c>
      <c r="N1034" s="53">
        <v>1588380.76</v>
      </c>
      <c r="O1034" s="53">
        <v>7022229.7300000004</v>
      </c>
      <c r="P1034" s="53">
        <v>0</v>
      </c>
      <c r="Q1034" s="53">
        <v>0</v>
      </c>
      <c r="R1034" s="53">
        <v>0</v>
      </c>
      <c r="S1034" s="3" t="s">
        <v>1355</v>
      </c>
      <c r="T1034" s="3" t="s">
        <v>162</v>
      </c>
      <c r="U1034" s="3" t="s">
        <v>163</v>
      </c>
      <c r="V1034" s="3" t="s">
        <v>162</v>
      </c>
      <c r="W1034" s="3" t="s">
        <v>33</v>
      </c>
      <c r="X1034" s="3" t="s">
        <v>164</v>
      </c>
      <c r="Y1034" s="3" t="s">
        <v>35</v>
      </c>
      <c r="Z1034" s="54">
        <v>45383</v>
      </c>
      <c r="AA1034" s="54">
        <v>45747</v>
      </c>
      <c r="AB1034" s="3" t="s">
        <v>36</v>
      </c>
      <c r="AC1034" s="53">
        <v>7900000</v>
      </c>
      <c r="AD1034" s="3" t="s">
        <v>163</v>
      </c>
      <c r="AE1034" s="3" t="s">
        <v>45</v>
      </c>
    </row>
    <row r="1035" spans="1:31" x14ac:dyDescent="0.3">
      <c r="A1035" s="3" t="s">
        <v>2169</v>
      </c>
      <c r="B1035" s="3" t="s">
        <v>2170</v>
      </c>
      <c r="C1035" s="3" t="s">
        <v>1859</v>
      </c>
      <c r="D1035" s="53">
        <v>6900000</v>
      </c>
      <c r="E1035" s="53">
        <v>6900000</v>
      </c>
      <c r="F1035" s="53">
        <v>858946.55</v>
      </c>
      <c r="G1035" s="53">
        <v>0</v>
      </c>
      <c r="H1035" s="53">
        <v>0</v>
      </c>
      <c r="I1035" s="53">
        <v>6001414.46</v>
      </c>
      <c r="J1035" s="53">
        <v>86.977021159420289</v>
      </c>
      <c r="K1035" s="53">
        <v>0</v>
      </c>
      <c r="L1035" s="53">
        <v>0</v>
      </c>
      <c r="M1035" s="53">
        <v>6001414.46</v>
      </c>
      <c r="N1035" s="53">
        <v>0</v>
      </c>
      <c r="O1035" s="53">
        <v>6860361.0099999998</v>
      </c>
      <c r="P1035" s="53">
        <v>0</v>
      </c>
      <c r="Q1035" s="53">
        <v>0</v>
      </c>
      <c r="R1035" s="53">
        <v>0</v>
      </c>
      <c r="S1035" s="3" t="s">
        <v>1355</v>
      </c>
      <c r="T1035" s="3" t="s">
        <v>162</v>
      </c>
      <c r="U1035" s="3" t="s">
        <v>163</v>
      </c>
      <c r="V1035" s="3" t="s">
        <v>162</v>
      </c>
      <c r="W1035" s="3" t="s">
        <v>33</v>
      </c>
      <c r="X1035" s="3" t="s">
        <v>164</v>
      </c>
      <c r="Y1035" s="3" t="s">
        <v>35</v>
      </c>
      <c r="Z1035" s="54">
        <v>45383</v>
      </c>
      <c r="AA1035" s="54">
        <v>45747</v>
      </c>
      <c r="AB1035" s="3" t="s">
        <v>36</v>
      </c>
      <c r="AC1035" s="53">
        <v>6900000</v>
      </c>
      <c r="AD1035" s="3" t="s">
        <v>163</v>
      </c>
      <c r="AE1035" s="3" t="s">
        <v>45</v>
      </c>
    </row>
    <row r="1036" spans="1:31" x14ac:dyDescent="0.3">
      <c r="A1036" s="3" t="s">
        <v>2163</v>
      </c>
      <c r="B1036" s="3" t="s">
        <v>2164</v>
      </c>
      <c r="C1036" s="3" t="s">
        <v>1859</v>
      </c>
      <c r="D1036" s="53">
        <v>8300000</v>
      </c>
      <c r="E1036" s="53">
        <v>8300000</v>
      </c>
      <c r="F1036" s="53">
        <v>488508.51</v>
      </c>
      <c r="G1036" s="53">
        <v>0</v>
      </c>
      <c r="H1036" s="53">
        <v>0</v>
      </c>
      <c r="I1036" s="53">
        <v>7491712.1900000004</v>
      </c>
      <c r="J1036" s="53">
        <v>90.26159265060241</v>
      </c>
      <c r="K1036" s="53">
        <v>0</v>
      </c>
      <c r="L1036" s="53">
        <v>0</v>
      </c>
      <c r="M1036" s="53">
        <v>7491712.1900000004</v>
      </c>
      <c r="N1036" s="53">
        <v>0</v>
      </c>
      <c r="O1036" s="53">
        <v>7980220.7000000002</v>
      </c>
      <c r="P1036" s="53">
        <v>0</v>
      </c>
      <c r="Q1036" s="53">
        <v>0</v>
      </c>
      <c r="R1036" s="53">
        <v>0</v>
      </c>
      <c r="S1036" s="3" t="s">
        <v>1355</v>
      </c>
      <c r="T1036" s="3" t="s">
        <v>162</v>
      </c>
      <c r="U1036" s="3" t="s">
        <v>163</v>
      </c>
      <c r="V1036" s="3" t="s">
        <v>162</v>
      </c>
      <c r="W1036" s="3" t="s">
        <v>33</v>
      </c>
      <c r="X1036" s="3" t="s">
        <v>164</v>
      </c>
      <c r="Y1036" s="3" t="s">
        <v>35</v>
      </c>
      <c r="Z1036" s="54">
        <v>45383</v>
      </c>
      <c r="AA1036" s="54">
        <v>45747</v>
      </c>
      <c r="AB1036" s="3" t="s">
        <v>36</v>
      </c>
      <c r="AC1036" s="53">
        <v>8300000</v>
      </c>
      <c r="AD1036" s="3" t="s">
        <v>163</v>
      </c>
      <c r="AE1036" s="3" t="s">
        <v>45</v>
      </c>
    </row>
    <row r="1037" spans="1:31" x14ac:dyDescent="0.3">
      <c r="A1037" s="3" t="s">
        <v>2187</v>
      </c>
      <c r="B1037" s="3" t="s">
        <v>2188</v>
      </c>
      <c r="C1037" s="3" t="s">
        <v>1855</v>
      </c>
      <c r="D1037" s="53">
        <v>8958000</v>
      </c>
      <c r="E1037" s="53">
        <v>8958000</v>
      </c>
      <c r="F1037" s="53">
        <v>448151.3</v>
      </c>
      <c r="G1037" s="53">
        <v>0</v>
      </c>
      <c r="H1037" s="53">
        <v>0</v>
      </c>
      <c r="I1037" s="53">
        <v>7698353.6200000001</v>
      </c>
      <c r="J1037" s="53">
        <v>85.938307881223494</v>
      </c>
      <c r="K1037" s="53">
        <v>0</v>
      </c>
      <c r="L1037" s="53">
        <v>0</v>
      </c>
      <c r="M1037" s="53">
        <v>7698353.6200000001</v>
      </c>
      <c r="N1037" s="53">
        <v>0</v>
      </c>
      <c r="O1037" s="53">
        <v>8146504.9199999999</v>
      </c>
      <c r="P1037" s="53">
        <v>0</v>
      </c>
      <c r="Q1037" s="53">
        <v>0</v>
      </c>
      <c r="R1037" s="53">
        <v>0</v>
      </c>
      <c r="S1037" s="3" t="s">
        <v>286</v>
      </c>
      <c r="T1037" s="3" t="s">
        <v>57</v>
      </c>
      <c r="U1037" s="3" t="s">
        <v>58</v>
      </c>
      <c r="V1037" s="3" t="s">
        <v>57</v>
      </c>
      <c r="W1037" s="3" t="s">
        <v>33</v>
      </c>
      <c r="X1037" s="3" t="s">
        <v>59</v>
      </c>
      <c r="Y1037" s="3" t="s">
        <v>35</v>
      </c>
      <c r="Z1037" s="54">
        <v>45390</v>
      </c>
      <c r="AA1037" s="54">
        <v>45930</v>
      </c>
      <c r="AB1037" s="3" t="s">
        <v>36</v>
      </c>
      <c r="AC1037" s="53">
        <v>8958000</v>
      </c>
      <c r="AD1037" s="3" t="s">
        <v>58</v>
      </c>
      <c r="AE1037" s="3" t="s">
        <v>45</v>
      </c>
    </row>
    <row r="1038" spans="1:31" x14ac:dyDescent="0.3">
      <c r="A1038" s="3" t="s">
        <v>2185</v>
      </c>
      <c r="B1038" s="3" t="s">
        <v>2186</v>
      </c>
      <c r="C1038" s="3" t="s">
        <v>1855</v>
      </c>
      <c r="D1038" s="53">
        <v>8363000</v>
      </c>
      <c r="E1038" s="53">
        <v>8363000</v>
      </c>
      <c r="F1038" s="53">
        <v>0</v>
      </c>
      <c r="G1038" s="53">
        <v>0</v>
      </c>
      <c r="H1038" s="53">
        <v>0</v>
      </c>
      <c r="I1038" s="53">
        <v>7404621.5199999996</v>
      </c>
      <c r="J1038" s="53">
        <v>88.540254932440504</v>
      </c>
      <c r="K1038" s="53">
        <v>0</v>
      </c>
      <c r="L1038" s="53">
        <v>0</v>
      </c>
      <c r="M1038" s="53">
        <v>7404621.5199999996</v>
      </c>
      <c r="N1038" s="53">
        <v>0</v>
      </c>
      <c r="O1038" s="53">
        <v>7404621.5199999996</v>
      </c>
      <c r="P1038" s="53">
        <v>0</v>
      </c>
      <c r="Q1038" s="53">
        <v>0</v>
      </c>
      <c r="R1038" s="53">
        <v>0</v>
      </c>
      <c r="S1038" s="3" t="s">
        <v>286</v>
      </c>
      <c r="T1038" s="3" t="s">
        <v>57</v>
      </c>
      <c r="U1038" s="3" t="s">
        <v>58</v>
      </c>
      <c r="V1038" s="3" t="s">
        <v>57</v>
      </c>
      <c r="W1038" s="3" t="s">
        <v>33</v>
      </c>
      <c r="X1038" s="3" t="s">
        <v>59</v>
      </c>
      <c r="Y1038" s="3" t="s">
        <v>35</v>
      </c>
      <c r="Z1038" s="54">
        <v>45390</v>
      </c>
      <c r="AA1038" s="54">
        <v>45930</v>
      </c>
      <c r="AB1038" s="3" t="s">
        <v>36</v>
      </c>
      <c r="AC1038" s="53">
        <v>8363000</v>
      </c>
      <c r="AD1038" s="3" t="s">
        <v>58</v>
      </c>
      <c r="AE1038" s="3" t="s">
        <v>45</v>
      </c>
    </row>
    <row r="1039" spans="1:31" x14ac:dyDescent="0.3">
      <c r="A1039" s="3" t="s">
        <v>2183</v>
      </c>
      <c r="B1039" s="3" t="s">
        <v>2184</v>
      </c>
      <c r="C1039" s="3" t="s">
        <v>1855</v>
      </c>
      <c r="D1039" s="53">
        <v>5828000</v>
      </c>
      <c r="E1039" s="53">
        <v>5828000</v>
      </c>
      <c r="F1039" s="53">
        <v>0</v>
      </c>
      <c r="G1039" s="53">
        <v>0</v>
      </c>
      <c r="H1039" s="53">
        <v>0</v>
      </c>
      <c r="I1039" s="53">
        <v>5611458.8300000001</v>
      </c>
      <c r="J1039" s="53">
        <v>96.284468599862734</v>
      </c>
      <c r="K1039" s="53">
        <v>0</v>
      </c>
      <c r="L1039" s="53">
        <v>0</v>
      </c>
      <c r="M1039" s="53">
        <v>5611458.8300000001</v>
      </c>
      <c r="N1039" s="53">
        <v>0</v>
      </c>
      <c r="O1039" s="53">
        <v>5611458.8300000001</v>
      </c>
      <c r="P1039" s="53">
        <v>0</v>
      </c>
      <c r="Q1039" s="53">
        <v>0</v>
      </c>
      <c r="R1039" s="53">
        <v>0</v>
      </c>
      <c r="S1039" s="3" t="s">
        <v>2156</v>
      </c>
      <c r="T1039" s="3" t="s">
        <v>57</v>
      </c>
      <c r="U1039" s="3" t="s">
        <v>58</v>
      </c>
      <c r="V1039" s="3" t="s">
        <v>57</v>
      </c>
      <c r="W1039" s="3" t="s">
        <v>33</v>
      </c>
      <c r="X1039" s="3" t="s">
        <v>59</v>
      </c>
      <c r="Y1039" s="3" t="s">
        <v>35</v>
      </c>
      <c r="Z1039" s="54">
        <v>45390</v>
      </c>
      <c r="AA1039" s="54">
        <v>45930</v>
      </c>
      <c r="AB1039" s="3" t="s">
        <v>36</v>
      </c>
      <c r="AC1039" s="53">
        <v>5828000</v>
      </c>
      <c r="AD1039" s="3" t="s">
        <v>58</v>
      </c>
      <c r="AE1039" s="3" t="s">
        <v>45</v>
      </c>
    </row>
    <row r="1040" spans="1:31" x14ac:dyDescent="0.3">
      <c r="A1040" s="3" t="s">
        <v>2216</v>
      </c>
      <c r="B1040" s="3" t="s">
        <v>2217</v>
      </c>
      <c r="C1040" s="3" t="s">
        <v>1855</v>
      </c>
      <c r="D1040" s="53">
        <v>13900000</v>
      </c>
      <c r="E1040" s="53">
        <v>13900000</v>
      </c>
      <c r="F1040" s="53">
        <v>937351.88</v>
      </c>
      <c r="G1040" s="53">
        <v>0.01</v>
      </c>
      <c r="H1040" s="53">
        <v>0.01</v>
      </c>
      <c r="I1040" s="53">
        <v>10527680.130000001</v>
      </c>
      <c r="J1040" s="53">
        <v>75.738705971223027</v>
      </c>
      <c r="K1040" s="53">
        <v>0</v>
      </c>
      <c r="L1040" s="53">
        <v>0</v>
      </c>
      <c r="M1040" s="53">
        <v>10439345.85</v>
      </c>
      <c r="N1040" s="53">
        <v>88334.27</v>
      </c>
      <c r="O1040" s="53">
        <v>11465032.01</v>
      </c>
      <c r="P1040" s="53">
        <v>0</v>
      </c>
      <c r="Q1040" s="53">
        <v>0</v>
      </c>
      <c r="R1040" s="53">
        <v>0</v>
      </c>
      <c r="S1040" s="3" t="s">
        <v>286</v>
      </c>
      <c r="T1040" s="3" t="s">
        <v>57</v>
      </c>
      <c r="U1040" s="3" t="s">
        <v>58</v>
      </c>
      <c r="V1040" s="3" t="s">
        <v>57</v>
      </c>
      <c r="W1040" s="3" t="s">
        <v>33</v>
      </c>
      <c r="X1040" s="3" t="s">
        <v>59</v>
      </c>
      <c r="Y1040" s="3" t="s">
        <v>35</v>
      </c>
      <c r="Z1040" s="54">
        <v>45405</v>
      </c>
      <c r="AA1040" s="54">
        <v>46022</v>
      </c>
      <c r="AB1040" s="3" t="s">
        <v>36</v>
      </c>
      <c r="AC1040" s="53">
        <v>13900000</v>
      </c>
      <c r="AD1040" s="3" t="s">
        <v>58</v>
      </c>
      <c r="AE1040" s="3" t="s">
        <v>45</v>
      </c>
    </row>
    <row r="1041" spans="1:31" x14ac:dyDescent="0.3">
      <c r="A1041" s="3" t="s">
        <v>2137</v>
      </c>
      <c r="B1041" s="3" t="s">
        <v>2138</v>
      </c>
      <c r="C1041" s="3" t="s">
        <v>1853</v>
      </c>
      <c r="D1041" s="53">
        <v>6700000</v>
      </c>
      <c r="E1041" s="53">
        <v>6700000</v>
      </c>
      <c r="F1041" s="53">
        <v>0</v>
      </c>
      <c r="G1041" s="53">
        <v>0</v>
      </c>
      <c r="H1041" s="53">
        <v>0</v>
      </c>
      <c r="I1041" s="53">
        <v>6691003.7999999998</v>
      </c>
      <c r="J1041" s="53">
        <v>99.865728358208955</v>
      </c>
      <c r="K1041" s="53">
        <v>0</v>
      </c>
      <c r="L1041" s="53">
        <v>0</v>
      </c>
      <c r="M1041" s="53">
        <v>6691003.7999999998</v>
      </c>
      <c r="N1041" s="53">
        <v>0</v>
      </c>
      <c r="O1041" s="53">
        <v>6691003.7999999998</v>
      </c>
      <c r="P1041" s="53">
        <v>0</v>
      </c>
      <c r="Q1041" s="53">
        <v>0</v>
      </c>
      <c r="R1041" s="53">
        <v>0</v>
      </c>
      <c r="S1041" s="3" t="s">
        <v>30</v>
      </c>
      <c r="T1041" s="3" t="s">
        <v>31</v>
      </c>
      <c r="U1041" s="3" t="s">
        <v>32</v>
      </c>
      <c r="V1041" s="3" t="s">
        <v>31</v>
      </c>
      <c r="W1041" s="3" t="s">
        <v>33</v>
      </c>
      <c r="X1041" s="3" t="s">
        <v>34</v>
      </c>
      <c r="Y1041" s="3" t="s">
        <v>35</v>
      </c>
      <c r="Z1041" s="54">
        <v>45392</v>
      </c>
      <c r="AA1041" s="54">
        <v>45747</v>
      </c>
      <c r="AB1041" s="3" t="s">
        <v>36</v>
      </c>
      <c r="AC1041" s="53">
        <v>6700000</v>
      </c>
      <c r="AD1041" s="3" t="s">
        <v>32</v>
      </c>
      <c r="AE1041" s="3" t="s">
        <v>45</v>
      </c>
    </row>
    <row r="1042" spans="1:31" x14ac:dyDescent="0.3">
      <c r="A1042" s="3" t="s">
        <v>3565</v>
      </c>
      <c r="B1042" s="3" t="s">
        <v>3566</v>
      </c>
      <c r="C1042" s="3" t="s">
        <v>1855</v>
      </c>
      <c r="D1042" s="53">
        <v>2260000</v>
      </c>
      <c r="E1042" s="53">
        <v>2260000</v>
      </c>
      <c r="F1042" s="53">
        <v>0</v>
      </c>
      <c r="G1042" s="53">
        <v>0</v>
      </c>
      <c r="H1042" s="53">
        <v>0</v>
      </c>
      <c r="I1042" s="53">
        <v>264308.38</v>
      </c>
      <c r="J1042" s="53">
        <v>11.695061061946904</v>
      </c>
      <c r="K1042" s="53">
        <v>0</v>
      </c>
      <c r="L1042" s="53">
        <v>0</v>
      </c>
      <c r="M1042" s="53">
        <v>0</v>
      </c>
      <c r="N1042" s="53">
        <v>264308.38</v>
      </c>
      <c r="O1042" s="53">
        <v>264308.38</v>
      </c>
      <c r="P1042" s="53">
        <v>0</v>
      </c>
      <c r="Q1042" s="53">
        <v>0</v>
      </c>
      <c r="R1042" s="53">
        <v>0</v>
      </c>
      <c r="S1042" s="3" t="s">
        <v>286</v>
      </c>
      <c r="T1042" s="3" t="s">
        <v>57</v>
      </c>
      <c r="U1042" s="3" t="s">
        <v>58</v>
      </c>
      <c r="V1042" s="3" t="s">
        <v>57</v>
      </c>
      <c r="W1042" s="3" t="s">
        <v>33</v>
      </c>
      <c r="X1042" s="3" t="s">
        <v>59</v>
      </c>
      <c r="Y1042" s="3" t="s">
        <v>86</v>
      </c>
      <c r="Z1042" s="54">
        <v>45747</v>
      </c>
      <c r="AA1042" s="54">
        <v>46112</v>
      </c>
      <c r="AB1042" s="3" t="s">
        <v>36</v>
      </c>
      <c r="AC1042" s="53">
        <v>2260000</v>
      </c>
      <c r="AD1042" s="3" t="s">
        <v>58</v>
      </c>
      <c r="AE1042" s="3" t="s">
        <v>45</v>
      </c>
    </row>
    <row r="1043" spans="1:31" x14ac:dyDescent="0.3">
      <c r="A1043" s="3" t="s">
        <v>2135</v>
      </c>
      <c r="B1043" s="3" t="s">
        <v>2136</v>
      </c>
      <c r="C1043" s="3" t="s">
        <v>1853</v>
      </c>
      <c r="D1043" s="53">
        <v>5200000</v>
      </c>
      <c r="E1043" s="53">
        <v>5200000</v>
      </c>
      <c r="F1043" s="53">
        <v>0</v>
      </c>
      <c r="G1043" s="53">
        <v>0</v>
      </c>
      <c r="H1043" s="53">
        <v>0</v>
      </c>
      <c r="I1043" s="53">
        <v>5188133.96</v>
      </c>
      <c r="J1043" s="53">
        <v>99.771806923076923</v>
      </c>
      <c r="K1043" s="53">
        <v>0</v>
      </c>
      <c r="L1043" s="53">
        <v>0</v>
      </c>
      <c r="M1043" s="53">
        <v>5188133.96</v>
      </c>
      <c r="N1043" s="53">
        <v>0</v>
      </c>
      <c r="O1043" s="53">
        <v>5188133.96</v>
      </c>
      <c r="P1043" s="53">
        <v>0</v>
      </c>
      <c r="Q1043" s="53">
        <v>0</v>
      </c>
      <c r="R1043" s="53">
        <v>0</v>
      </c>
      <c r="S1043" s="3" t="s">
        <v>30</v>
      </c>
      <c r="T1043" s="3" t="s">
        <v>31</v>
      </c>
      <c r="U1043" s="3" t="s">
        <v>32</v>
      </c>
      <c r="V1043" s="3" t="s">
        <v>31</v>
      </c>
      <c r="W1043" s="3" t="s">
        <v>33</v>
      </c>
      <c r="X1043" s="3" t="s">
        <v>34</v>
      </c>
      <c r="Y1043" s="3" t="s">
        <v>35</v>
      </c>
      <c r="Z1043" s="54">
        <v>45392</v>
      </c>
      <c r="AA1043" s="54">
        <v>45747</v>
      </c>
      <c r="AB1043" s="3" t="s">
        <v>36</v>
      </c>
      <c r="AC1043" s="53">
        <v>5200000</v>
      </c>
      <c r="AD1043" s="3" t="s">
        <v>32</v>
      </c>
      <c r="AE1043" s="3" t="s">
        <v>45</v>
      </c>
    </row>
    <row r="1044" spans="1:31" x14ac:dyDescent="0.3">
      <c r="A1044" s="3" t="s">
        <v>2131</v>
      </c>
      <c r="B1044" s="3" t="s">
        <v>2132</v>
      </c>
      <c r="C1044" s="3" t="s">
        <v>1853</v>
      </c>
      <c r="D1044" s="53">
        <v>9300000</v>
      </c>
      <c r="E1044" s="53">
        <v>9300000</v>
      </c>
      <c r="F1044" s="53">
        <v>0</v>
      </c>
      <c r="G1044" s="53">
        <v>0</v>
      </c>
      <c r="H1044" s="53">
        <v>0</v>
      </c>
      <c r="I1044" s="53">
        <v>8674745.5199999996</v>
      </c>
      <c r="J1044" s="53">
        <v>93.276833548387089</v>
      </c>
      <c r="K1044" s="53">
        <v>0</v>
      </c>
      <c r="L1044" s="53">
        <v>0</v>
      </c>
      <c r="M1044" s="53">
        <v>8674745.5199999996</v>
      </c>
      <c r="N1044" s="53">
        <v>0</v>
      </c>
      <c r="O1044" s="53">
        <v>8674745.5199999996</v>
      </c>
      <c r="P1044" s="53">
        <v>0</v>
      </c>
      <c r="Q1044" s="53">
        <v>0</v>
      </c>
      <c r="R1044" s="53">
        <v>0</v>
      </c>
      <c r="S1044" s="3" t="s">
        <v>30</v>
      </c>
      <c r="T1044" s="3" t="s">
        <v>31</v>
      </c>
      <c r="U1044" s="3" t="s">
        <v>32</v>
      </c>
      <c r="V1044" s="3" t="s">
        <v>31</v>
      </c>
      <c r="W1044" s="3" t="s">
        <v>33</v>
      </c>
      <c r="X1044" s="3" t="s">
        <v>34</v>
      </c>
      <c r="Y1044" s="3" t="s">
        <v>35</v>
      </c>
      <c r="Z1044" s="54">
        <v>45392</v>
      </c>
      <c r="AA1044" s="54">
        <v>45747</v>
      </c>
      <c r="AB1044" s="3" t="s">
        <v>36</v>
      </c>
      <c r="AC1044" s="53">
        <v>9300000</v>
      </c>
      <c r="AD1044" s="3" t="s">
        <v>32</v>
      </c>
      <c r="AE1044" s="3" t="s">
        <v>45</v>
      </c>
    </row>
    <row r="1045" spans="1:31" x14ac:dyDescent="0.3">
      <c r="A1045" s="3" t="s">
        <v>2125</v>
      </c>
      <c r="B1045" s="3" t="s">
        <v>2126</v>
      </c>
      <c r="C1045" s="3" t="s">
        <v>1853</v>
      </c>
      <c r="D1045" s="53">
        <v>4205000</v>
      </c>
      <c r="E1045" s="53">
        <v>4205000</v>
      </c>
      <c r="F1045" s="53">
        <v>136615.54999999999</v>
      </c>
      <c r="G1045" s="53">
        <v>0</v>
      </c>
      <c r="H1045" s="53">
        <v>0</v>
      </c>
      <c r="I1045" s="53">
        <v>3762363.67</v>
      </c>
      <c r="J1045" s="53">
        <v>89.473571224732453</v>
      </c>
      <c r="K1045" s="53">
        <v>0</v>
      </c>
      <c r="L1045" s="53">
        <v>0</v>
      </c>
      <c r="M1045" s="53">
        <v>3762363.67</v>
      </c>
      <c r="N1045" s="53">
        <v>0</v>
      </c>
      <c r="O1045" s="53">
        <v>3898979.22</v>
      </c>
      <c r="P1045" s="53">
        <v>0</v>
      </c>
      <c r="Q1045" s="53">
        <v>0</v>
      </c>
      <c r="R1045" s="53">
        <v>0</v>
      </c>
      <c r="S1045" s="3" t="s">
        <v>30</v>
      </c>
      <c r="T1045" s="3" t="s">
        <v>31</v>
      </c>
      <c r="U1045" s="3" t="s">
        <v>32</v>
      </c>
      <c r="V1045" s="3" t="s">
        <v>31</v>
      </c>
      <c r="W1045" s="3" t="s">
        <v>33</v>
      </c>
      <c r="X1045" s="3" t="s">
        <v>34</v>
      </c>
      <c r="Y1045" s="3" t="s">
        <v>35</v>
      </c>
      <c r="Z1045" s="54">
        <v>45392</v>
      </c>
      <c r="AA1045" s="54">
        <v>45747</v>
      </c>
      <c r="AB1045" s="3" t="s">
        <v>36</v>
      </c>
      <c r="AC1045" s="53">
        <v>4205000</v>
      </c>
      <c r="AD1045" s="3" t="s">
        <v>32</v>
      </c>
      <c r="AE1045" s="3" t="s">
        <v>45</v>
      </c>
    </row>
    <row r="1046" spans="1:31" x14ac:dyDescent="0.3">
      <c r="A1046" s="3" t="s">
        <v>2127</v>
      </c>
      <c r="B1046" s="3" t="s">
        <v>2128</v>
      </c>
      <c r="C1046" s="3" t="s">
        <v>1853</v>
      </c>
      <c r="D1046" s="53">
        <v>2200000</v>
      </c>
      <c r="E1046" s="53">
        <v>2200000</v>
      </c>
      <c r="F1046" s="53">
        <v>0</v>
      </c>
      <c r="G1046" s="53">
        <v>0</v>
      </c>
      <c r="H1046" s="53">
        <v>0</v>
      </c>
      <c r="I1046" s="53">
        <v>2187904.5</v>
      </c>
      <c r="J1046" s="53">
        <v>99.45020454545454</v>
      </c>
      <c r="K1046" s="53">
        <v>0</v>
      </c>
      <c r="L1046" s="53">
        <v>0</v>
      </c>
      <c r="M1046" s="53">
        <v>2187904.5</v>
      </c>
      <c r="N1046" s="53">
        <v>0</v>
      </c>
      <c r="O1046" s="53">
        <v>2187904.5</v>
      </c>
      <c r="P1046" s="53">
        <v>0</v>
      </c>
      <c r="Q1046" s="53">
        <v>0</v>
      </c>
      <c r="R1046" s="53">
        <v>0</v>
      </c>
      <c r="S1046" s="3" t="s">
        <v>30</v>
      </c>
      <c r="T1046" s="3" t="s">
        <v>31</v>
      </c>
      <c r="U1046" s="3" t="s">
        <v>32</v>
      </c>
      <c r="V1046" s="3" t="s">
        <v>31</v>
      </c>
      <c r="W1046" s="3" t="s">
        <v>33</v>
      </c>
      <c r="X1046" s="3" t="s">
        <v>34</v>
      </c>
      <c r="Y1046" s="3" t="s">
        <v>35</v>
      </c>
      <c r="Z1046" s="54">
        <v>45392</v>
      </c>
      <c r="AA1046" s="54">
        <v>45747</v>
      </c>
      <c r="AB1046" s="3" t="s">
        <v>36</v>
      </c>
      <c r="AC1046" s="53">
        <v>2200000</v>
      </c>
      <c r="AD1046" s="3" t="s">
        <v>32</v>
      </c>
      <c r="AE1046" s="3" t="s">
        <v>37</v>
      </c>
    </row>
    <row r="1047" spans="1:31" x14ac:dyDescent="0.3">
      <c r="A1047" s="3" t="s">
        <v>2133</v>
      </c>
      <c r="B1047" s="3" t="s">
        <v>2134</v>
      </c>
      <c r="C1047" s="3" t="s">
        <v>1853</v>
      </c>
      <c r="D1047" s="53">
        <v>2400000</v>
      </c>
      <c r="E1047" s="53">
        <v>2400000</v>
      </c>
      <c r="F1047" s="53">
        <v>210243.45</v>
      </c>
      <c r="G1047" s="53">
        <v>0</v>
      </c>
      <c r="H1047" s="53">
        <v>0</v>
      </c>
      <c r="I1047" s="53">
        <v>1861199.8</v>
      </c>
      <c r="J1047" s="53">
        <v>77.549991666666671</v>
      </c>
      <c r="K1047" s="53">
        <v>0</v>
      </c>
      <c r="L1047" s="53">
        <v>0</v>
      </c>
      <c r="M1047" s="53">
        <v>1861199.8</v>
      </c>
      <c r="N1047" s="53">
        <v>0</v>
      </c>
      <c r="O1047" s="53">
        <v>2071443.25</v>
      </c>
      <c r="P1047" s="53">
        <v>0</v>
      </c>
      <c r="Q1047" s="53">
        <v>0</v>
      </c>
      <c r="R1047" s="53">
        <v>0</v>
      </c>
      <c r="S1047" s="3" t="s">
        <v>30</v>
      </c>
      <c r="T1047" s="3" t="s">
        <v>31</v>
      </c>
      <c r="U1047" s="3" t="s">
        <v>32</v>
      </c>
      <c r="V1047" s="3" t="s">
        <v>31</v>
      </c>
      <c r="W1047" s="3" t="s">
        <v>33</v>
      </c>
      <c r="X1047" s="3" t="s">
        <v>34</v>
      </c>
      <c r="Y1047" s="3" t="s">
        <v>35</v>
      </c>
      <c r="Z1047" s="54">
        <v>45392</v>
      </c>
      <c r="AA1047" s="54">
        <v>45747</v>
      </c>
      <c r="AB1047" s="3" t="s">
        <v>36</v>
      </c>
      <c r="AC1047" s="53">
        <v>2400000</v>
      </c>
      <c r="AD1047" s="3" t="s">
        <v>32</v>
      </c>
      <c r="AE1047" s="3" t="s">
        <v>45</v>
      </c>
    </row>
    <row r="1048" spans="1:31" x14ac:dyDescent="0.3">
      <c r="A1048" s="3" t="s">
        <v>3567</v>
      </c>
      <c r="B1048" s="3" t="s">
        <v>3568</v>
      </c>
      <c r="C1048" s="3" t="s">
        <v>1855</v>
      </c>
      <c r="D1048" s="53">
        <v>800000</v>
      </c>
      <c r="E1048" s="53">
        <v>800000</v>
      </c>
      <c r="F1048" s="53">
        <v>9938.2000000000007</v>
      </c>
      <c r="G1048" s="53">
        <v>0</v>
      </c>
      <c r="H1048" s="53">
        <v>0</v>
      </c>
      <c r="I1048" s="53">
        <v>781308.14</v>
      </c>
      <c r="J1048" s="53">
        <v>97.663517499999998</v>
      </c>
      <c r="K1048" s="53">
        <v>0</v>
      </c>
      <c r="L1048" s="53">
        <v>0</v>
      </c>
      <c r="M1048" s="53">
        <v>0</v>
      </c>
      <c r="N1048" s="53">
        <v>781308.14</v>
      </c>
      <c r="O1048" s="53">
        <v>791246.34</v>
      </c>
      <c r="P1048" s="53">
        <v>0</v>
      </c>
      <c r="Q1048" s="53">
        <v>0</v>
      </c>
      <c r="R1048" s="53">
        <v>0</v>
      </c>
      <c r="S1048" s="3" t="s">
        <v>2949</v>
      </c>
      <c r="T1048" s="3" t="s">
        <v>57</v>
      </c>
      <c r="U1048" s="3" t="s">
        <v>58</v>
      </c>
      <c r="V1048" s="3" t="s">
        <v>57</v>
      </c>
      <c r="W1048" s="3" t="s">
        <v>33</v>
      </c>
      <c r="X1048" s="3" t="s">
        <v>59</v>
      </c>
      <c r="Y1048" s="3" t="s">
        <v>86</v>
      </c>
      <c r="Z1048" s="54">
        <v>45747</v>
      </c>
      <c r="AA1048" s="54">
        <v>46112</v>
      </c>
      <c r="AB1048" s="3" t="s">
        <v>36</v>
      </c>
      <c r="AC1048" s="53">
        <v>800000</v>
      </c>
      <c r="AD1048" s="3" t="s">
        <v>58</v>
      </c>
      <c r="AE1048" s="3" t="s">
        <v>45</v>
      </c>
    </row>
    <row r="1049" spans="1:31" x14ac:dyDescent="0.3">
      <c r="A1049" s="3" t="s">
        <v>2220</v>
      </c>
      <c r="B1049" s="3" t="s">
        <v>1984</v>
      </c>
      <c r="C1049" s="3" t="s">
        <v>1855</v>
      </c>
      <c r="D1049" s="53">
        <v>3345000</v>
      </c>
      <c r="E1049" s="53">
        <v>3345000</v>
      </c>
      <c r="F1049" s="53">
        <v>0</v>
      </c>
      <c r="G1049" s="53">
        <v>0</v>
      </c>
      <c r="H1049" s="53">
        <v>0</v>
      </c>
      <c r="I1049" s="53">
        <v>2401574.08</v>
      </c>
      <c r="J1049" s="53">
        <v>71.795936621823614</v>
      </c>
      <c r="K1049" s="53">
        <v>0</v>
      </c>
      <c r="L1049" s="53">
        <v>0</v>
      </c>
      <c r="M1049" s="53">
        <v>2401574.08</v>
      </c>
      <c r="N1049" s="53">
        <v>0</v>
      </c>
      <c r="O1049" s="53">
        <v>2401574.08</v>
      </c>
      <c r="P1049" s="53">
        <v>0</v>
      </c>
      <c r="Q1049" s="53">
        <v>0</v>
      </c>
      <c r="R1049" s="53">
        <v>0</v>
      </c>
      <c r="S1049" s="3" t="s">
        <v>2156</v>
      </c>
      <c r="T1049" s="3" t="s">
        <v>57</v>
      </c>
      <c r="U1049" s="3" t="s">
        <v>58</v>
      </c>
      <c r="V1049" s="3" t="s">
        <v>57</v>
      </c>
      <c r="W1049" s="3" t="s">
        <v>33</v>
      </c>
      <c r="X1049" s="3" t="s">
        <v>59</v>
      </c>
      <c r="Y1049" s="3" t="s">
        <v>35</v>
      </c>
      <c r="Z1049" s="54">
        <v>45383</v>
      </c>
      <c r="AA1049" s="54">
        <v>46081</v>
      </c>
      <c r="AB1049" s="3" t="s">
        <v>36</v>
      </c>
      <c r="AC1049" s="53">
        <v>3345000</v>
      </c>
      <c r="AD1049" s="3" t="s">
        <v>58</v>
      </c>
      <c r="AE1049" s="3" t="s">
        <v>45</v>
      </c>
    </row>
    <row r="1050" spans="1:31" x14ac:dyDescent="0.3">
      <c r="A1050" s="3" t="s">
        <v>3569</v>
      </c>
      <c r="B1050" s="3" t="s">
        <v>3570</v>
      </c>
      <c r="C1050" s="3" t="s">
        <v>1858</v>
      </c>
      <c r="D1050" s="53">
        <v>2200000</v>
      </c>
      <c r="E1050" s="53">
        <v>2200000</v>
      </c>
      <c r="F1050" s="53">
        <v>610653.4</v>
      </c>
      <c r="G1050" s="53">
        <v>0</v>
      </c>
      <c r="H1050" s="53">
        <v>0</v>
      </c>
      <c r="I1050" s="53">
        <v>1083892.99</v>
      </c>
      <c r="J1050" s="53">
        <v>49.267863181818178</v>
      </c>
      <c r="K1050" s="53">
        <v>0</v>
      </c>
      <c r="L1050" s="53">
        <v>0</v>
      </c>
      <c r="M1050" s="53">
        <v>0</v>
      </c>
      <c r="N1050" s="53">
        <v>1083892.99</v>
      </c>
      <c r="O1050" s="53">
        <v>1694546.39</v>
      </c>
      <c r="P1050" s="53">
        <v>0</v>
      </c>
      <c r="Q1050" s="53">
        <v>0</v>
      </c>
      <c r="R1050" s="53">
        <v>0</v>
      </c>
      <c r="S1050" s="3" t="s">
        <v>3204</v>
      </c>
      <c r="T1050" s="3" t="s">
        <v>51</v>
      </c>
      <c r="U1050" s="3" t="s">
        <v>52</v>
      </c>
      <c r="V1050" s="3" t="s">
        <v>51</v>
      </c>
      <c r="W1050" s="3" t="s">
        <v>33</v>
      </c>
      <c r="X1050" s="3" t="s">
        <v>53</v>
      </c>
      <c r="Y1050" s="3" t="s">
        <v>35</v>
      </c>
      <c r="Z1050" s="54">
        <v>45383</v>
      </c>
      <c r="AA1050" s="54">
        <v>46112</v>
      </c>
      <c r="AB1050" s="3" t="s">
        <v>36</v>
      </c>
      <c r="AC1050" s="53">
        <v>2200000</v>
      </c>
      <c r="AD1050" s="3" t="s">
        <v>52</v>
      </c>
      <c r="AE1050" s="3" t="s">
        <v>45</v>
      </c>
    </row>
    <row r="1051" spans="1:31" x14ac:dyDescent="0.3">
      <c r="A1051" s="3" t="s">
        <v>2177</v>
      </c>
      <c r="B1051" s="3" t="s">
        <v>2178</v>
      </c>
      <c r="C1051" s="3" t="s">
        <v>1854</v>
      </c>
      <c r="D1051" s="53">
        <v>7000000</v>
      </c>
      <c r="E1051" s="53">
        <v>7000000</v>
      </c>
      <c r="F1051" s="53">
        <v>96970.89</v>
      </c>
      <c r="G1051" s="53">
        <v>0</v>
      </c>
      <c r="H1051" s="53">
        <v>0</v>
      </c>
      <c r="I1051" s="53">
        <v>4455171.97</v>
      </c>
      <c r="J1051" s="53">
        <v>63.645313857142852</v>
      </c>
      <c r="K1051" s="53">
        <v>0</v>
      </c>
      <c r="L1051" s="53">
        <v>0</v>
      </c>
      <c r="M1051" s="53">
        <v>3532530.61</v>
      </c>
      <c r="N1051" s="53">
        <v>922641.36</v>
      </c>
      <c r="O1051" s="53">
        <v>4552142.8600000003</v>
      </c>
      <c r="P1051" s="53">
        <v>0</v>
      </c>
      <c r="Q1051" s="53">
        <v>0</v>
      </c>
      <c r="R1051" s="53">
        <v>0</v>
      </c>
      <c r="S1051" s="3" t="s">
        <v>72</v>
      </c>
      <c r="T1051" s="3" t="s">
        <v>41</v>
      </c>
      <c r="U1051" s="3" t="s">
        <v>42</v>
      </c>
      <c r="V1051" s="3" t="s">
        <v>41</v>
      </c>
      <c r="W1051" s="3" t="s">
        <v>33</v>
      </c>
      <c r="X1051" s="3" t="s">
        <v>43</v>
      </c>
      <c r="Y1051" s="3" t="s">
        <v>35</v>
      </c>
      <c r="Z1051" s="54">
        <v>45392</v>
      </c>
      <c r="AA1051" s="54">
        <v>45777</v>
      </c>
      <c r="AB1051" s="3" t="s">
        <v>36</v>
      </c>
      <c r="AC1051" s="53">
        <v>7000000</v>
      </c>
      <c r="AD1051" s="3" t="s">
        <v>42</v>
      </c>
      <c r="AE1051" s="3" t="s">
        <v>45</v>
      </c>
    </row>
    <row r="1052" spans="1:31" x14ac:dyDescent="0.3">
      <c r="A1052" s="3" t="s">
        <v>2179</v>
      </c>
      <c r="B1052" s="3" t="s">
        <v>2180</v>
      </c>
      <c r="C1052" s="3" t="s">
        <v>1854</v>
      </c>
      <c r="D1052" s="53">
        <v>9300000</v>
      </c>
      <c r="E1052" s="53">
        <v>9300000</v>
      </c>
      <c r="F1052" s="53">
        <v>85142.75</v>
      </c>
      <c r="G1052" s="53">
        <v>0</v>
      </c>
      <c r="H1052" s="53">
        <v>0</v>
      </c>
      <c r="I1052" s="53">
        <v>9124665.6999999993</v>
      </c>
      <c r="J1052" s="53">
        <v>98.114684946236551</v>
      </c>
      <c r="K1052" s="53">
        <v>0</v>
      </c>
      <c r="L1052" s="53">
        <v>0</v>
      </c>
      <c r="M1052" s="53">
        <v>9124665.6999999993</v>
      </c>
      <c r="N1052" s="53">
        <v>0</v>
      </c>
      <c r="O1052" s="53">
        <v>9209808.4499999993</v>
      </c>
      <c r="P1052" s="53">
        <v>0</v>
      </c>
      <c r="Q1052" s="53">
        <v>0</v>
      </c>
      <c r="R1052" s="53">
        <v>0</v>
      </c>
      <c r="S1052" s="3" t="s">
        <v>72</v>
      </c>
      <c r="T1052" s="3" t="s">
        <v>41</v>
      </c>
      <c r="U1052" s="3" t="s">
        <v>42</v>
      </c>
      <c r="V1052" s="3" t="s">
        <v>41</v>
      </c>
      <c r="W1052" s="3" t="s">
        <v>33</v>
      </c>
      <c r="X1052" s="3" t="s">
        <v>43</v>
      </c>
      <c r="Y1052" s="3" t="s">
        <v>35</v>
      </c>
      <c r="Z1052" s="54">
        <v>45392</v>
      </c>
      <c r="AA1052" s="54">
        <v>45777</v>
      </c>
      <c r="AB1052" s="3" t="s">
        <v>36</v>
      </c>
      <c r="AC1052" s="53">
        <v>9300000</v>
      </c>
      <c r="AD1052" s="3" t="s">
        <v>42</v>
      </c>
      <c r="AE1052" s="3" t="s">
        <v>45</v>
      </c>
    </row>
    <row r="1053" spans="1:31" x14ac:dyDescent="0.3">
      <c r="A1053" s="3" t="s">
        <v>2181</v>
      </c>
      <c r="B1053" s="3" t="s">
        <v>2182</v>
      </c>
      <c r="C1053" s="3" t="s">
        <v>1854</v>
      </c>
      <c r="D1053" s="53">
        <v>7800000</v>
      </c>
      <c r="E1053" s="53">
        <v>7800000</v>
      </c>
      <c r="F1053" s="53">
        <v>174.25</v>
      </c>
      <c r="G1053" s="53">
        <v>0</v>
      </c>
      <c r="H1053" s="53">
        <v>0</v>
      </c>
      <c r="I1053" s="53">
        <v>6514044.9900000002</v>
      </c>
      <c r="J1053" s="53">
        <v>83.513397307692316</v>
      </c>
      <c r="K1053" s="53">
        <v>0</v>
      </c>
      <c r="L1053" s="53">
        <v>0</v>
      </c>
      <c r="M1053" s="53">
        <v>6514044.9900000002</v>
      </c>
      <c r="N1053" s="53">
        <v>0</v>
      </c>
      <c r="O1053" s="53">
        <v>6514219.2400000002</v>
      </c>
      <c r="P1053" s="53">
        <v>0</v>
      </c>
      <c r="Q1053" s="53">
        <v>0</v>
      </c>
      <c r="R1053" s="53">
        <v>0</v>
      </c>
      <c r="S1053" s="3" t="s">
        <v>72</v>
      </c>
      <c r="T1053" s="3" t="s">
        <v>41</v>
      </c>
      <c r="U1053" s="3" t="s">
        <v>42</v>
      </c>
      <c r="V1053" s="3" t="s">
        <v>41</v>
      </c>
      <c r="W1053" s="3" t="s">
        <v>33</v>
      </c>
      <c r="X1053" s="3" t="s">
        <v>43</v>
      </c>
      <c r="Y1053" s="3" t="s">
        <v>35</v>
      </c>
      <c r="Z1053" s="54">
        <v>45392</v>
      </c>
      <c r="AA1053" s="54">
        <v>45777</v>
      </c>
      <c r="AB1053" s="3" t="s">
        <v>36</v>
      </c>
      <c r="AC1053" s="53">
        <v>7800000</v>
      </c>
      <c r="AD1053" s="3" t="s">
        <v>42</v>
      </c>
      <c r="AE1053" s="3" t="s">
        <v>45</v>
      </c>
    </row>
    <row r="1054" spans="1:31" x14ac:dyDescent="0.3">
      <c r="A1054" s="3" t="s">
        <v>3577</v>
      </c>
      <c r="B1054" s="3" t="s">
        <v>3578</v>
      </c>
      <c r="C1054" s="3" t="s">
        <v>1856</v>
      </c>
      <c r="D1054" s="53">
        <v>5450000</v>
      </c>
      <c r="E1054" s="53">
        <v>5450000</v>
      </c>
      <c r="F1054" s="53">
        <v>0</v>
      </c>
      <c r="G1054" s="53">
        <v>0</v>
      </c>
      <c r="H1054" s="53">
        <v>0</v>
      </c>
      <c r="I1054" s="53">
        <v>0</v>
      </c>
      <c r="J1054" s="53">
        <v>0</v>
      </c>
      <c r="K1054" s="53">
        <v>0</v>
      </c>
      <c r="L1054" s="53">
        <v>0</v>
      </c>
      <c r="M1054" s="53">
        <v>0</v>
      </c>
      <c r="N1054" s="53">
        <v>0</v>
      </c>
      <c r="O1054" s="53">
        <v>0</v>
      </c>
      <c r="P1054" s="53">
        <v>0</v>
      </c>
      <c r="Q1054" s="53">
        <v>0</v>
      </c>
      <c r="R1054" s="53">
        <v>0</v>
      </c>
      <c r="S1054" s="3" t="s">
        <v>3017</v>
      </c>
      <c r="T1054" s="3" t="s">
        <v>76</v>
      </c>
      <c r="U1054" s="3" t="s">
        <v>77</v>
      </c>
      <c r="V1054" s="3" t="s">
        <v>76</v>
      </c>
      <c r="W1054" s="3" t="s">
        <v>33</v>
      </c>
      <c r="X1054" s="3" t="s">
        <v>78</v>
      </c>
      <c r="Y1054" s="3" t="s">
        <v>86</v>
      </c>
      <c r="Z1054" s="54">
        <v>45747</v>
      </c>
      <c r="AA1054" s="54">
        <v>46295</v>
      </c>
      <c r="AB1054" s="3" t="s">
        <v>36</v>
      </c>
      <c r="AC1054" s="53">
        <v>5450000</v>
      </c>
      <c r="AD1054" s="3" t="s">
        <v>77</v>
      </c>
      <c r="AE1054" s="3" t="s">
        <v>45</v>
      </c>
    </row>
    <row r="1055" spans="1:31" x14ac:dyDescent="0.3">
      <c r="A1055" s="3" t="s">
        <v>3583</v>
      </c>
      <c r="B1055" s="3" t="s">
        <v>3584</v>
      </c>
      <c r="C1055" s="3" t="s">
        <v>1859</v>
      </c>
      <c r="D1055" s="53">
        <v>2500000</v>
      </c>
      <c r="E1055" s="53">
        <v>2500000</v>
      </c>
      <c r="F1055" s="53">
        <v>0</v>
      </c>
      <c r="G1055" s="53">
        <v>0</v>
      </c>
      <c r="H1055" s="53">
        <v>0</v>
      </c>
      <c r="I1055" s="53">
        <v>0</v>
      </c>
      <c r="J1055" s="53">
        <v>0</v>
      </c>
      <c r="K1055" s="53">
        <v>0</v>
      </c>
      <c r="L1055" s="53">
        <v>0</v>
      </c>
      <c r="M1055" s="53">
        <v>0</v>
      </c>
      <c r="N1055" s="53">
        <v>0</v>
      </c>
      <c r="O1055" s="53">
        <v>0</v>
      </c>
      <c r="P1055" s="53">
        <v>0</v>
      </c>
      <c r="Q1055" s="53">
        <v>0</v>
      </c>
      <c r="R1055" s="53">
        <v>0</v>
      </c>
      <c r="S1055" s="3" t="s">
        <v>1355</v>
      </c>
      <c r="T1055" s="3" t="s">
        <v>162</v>
      </c>
      <c r="U1055" s="3" t="s">
        <v>163</v>
      </c>
      <c r="V1055" s="3" t="s">
        <v>162</v>
      </c>
      <c r="W1055" s="3" t="s">
        <v>33</v>
      </c>
      <c r="X1055" s="3" t="s">
        <v>164</v>
      </c>
      <c r="Y1055" s="3" t="s">
        <v>35</v>
      </c>
      <c r="Z1055" s="54">
        <v>45383</v>
      </c>
      <c r="AA1055" s="54">
        <v>46112</v>
      </c>
      <c r="AB1055" s="3" t="s">
        <v>36</v>
      </c>
      <c r="AC1055" s="53">
        <v>2500000</v>
      </c>
      <c r="AD1055" s="3" t="s">
        <v>163</v>
      </c>
      <c r="AE1055" s="3" t="s">
        <v>45</v>
      </c>
    </row>
    <row r="1056" spans="1:31" x14ac:dyDescent="0.3">
      <c r="A1056" s="3" t="s">
        <v>3585</v>
      </c>
      <c r="B1056" s="3" t="s">
        <v>3586</v>
      </c>
      <c r="C1056" s="3" t="s">
        <v>1858</v>
      </c>
      <c r="D1056" s="53">
        <v>2500000</v>
      </c>
      <c r="E1056" s="53">
        <v>2500000</v>
      </c>
      <c r="F1056" s="53">
        <v>0</v>
      </c>
      <c r="G1056" s="53">
        <v>0</v>
      </c>
      <c r="H1056" s="53">
        <v>0</v>
      </c>
      <c r="I1056" s="53">
        <v>306357.28000000003</v>
      </c>
      <c r="J1056" s="53">
        <v>12.254291200000001</v>
      </c>
      <c r="K1056" s="53">
        <v>0</v>
      </c>
      <c r="L1056" s="53">
        <v>0</v>
      </c>
      <c r="M1056" s="53">
        <v>0</v>
      </c>
      <c r="N1056" s="53">
        <v>306357.28000000003</v>
      </c>
      <c r="O1056" s="53">
        <v>306357.28000000003</v>
      </c>
      <c r="P1056" s="53">
        <v>0</v>
      </c>
      <c r="Q1056" s="53">
        <v>0</v>
      </c>
      <c r="R1056" s="53">
        <v>0</v>
      </c>
      <c r="S1056" s="3" t="s">
        <v>3204</v>
      </c>
      <c r="T1056" s="3" t="s">
        <v>51</v>
      </c>
      <c r="U1056" s="3" t="s">
        <v>52</v>
      </c>
      <c r="V1056" s="3" t="s">
        <v>51</v>
      </c>
      <c r="W1056" s="3" t="s">
        <v>33</v>
      </c>
      <c r="X1056" s="3" t="s">
        <v>53</v>
      </c>
      <c r="Y1056" s="3" t="s">
        <v>35</v>
      </c>
      <c r="Z1056" s="54">
        <v>45383</v>
      </c>
      <c r="AA1056" s="54">
        <v>46112</v>
      </c>
      <c r="AB1056" s="3" t="s">
        <v>36</v>
      </c>
      <c r="AC1056" s="53">
        <v>2500000</v>
      </c>
      <c r="AD1056" s="3" t="s">
        <v>52</v>
      </c>
      <c r="AE1056" s="3" t="s">
        <v>45</v>
      </c>
    </row>
    <row r="1057" spans="1:31" x14ac:dyDescent="0.3">
      <c r="A1057" s="3" t="s">
        <v>3589</v>
      </c>
      <c r="B1057" s="3" t="s">
        <v>3590</v>
      </c>
      <c r="C1057" s="3" t="s">
        <v>1853</v>
      </c>
      <c r="D1057" s="53">
        <v>6500000</v>
      </c>
      <c r="E1057" s="53">
        <v>6500000</v>
      </c>
      <c r="F1057" s="53">
        <v>5510332.4800000004</v>
      </c>
      <c r="G1057" s="53">
        <v>0</v>
      </c>
      <c r="H1057" s="53">
        <v>0</v>
      </c>
      <c r="I1057" s="53">
        <v>0</v>
      </c>
      <c r="J1057" s="53">
        <v>0</v>
      </c>
      <c r="K1057" s="53">
        <v>0</v>
      </c>
      <c r="L1057" s="53">
        <v>0</v>
      </c>
      <c r="M1057" s="53">
        <v>0</v>
      </c>
      <c r="N1057" s="53">
        <v>0</v>
      </c>
      <c r="O1057" s="53">
        <v>5510332.4800000004</v>
      </c>
      <c r="P1057" s="53">
        <v>0</v>
      </c>
      <c r="Q1057" s="53">
        <v>0</v>
      </c>
      <c r="R1057" s="53">
        <v>0</v>
      </c>
      <c r="S1057" s="3" t="s">
        <v>391</v>
      </c>
      <c r="T1057" s="3" t="s">
        <v>31</v>
      </c>
      <c r="U1057" s="3" t="s">
        <v>32</v>
      </c>
      <c r="V1057" s="3" t="s">
        <v>31</v>
      </c>
      <c r="W1057" s="3" t="s">
        <v>33</v>
      </c>
      <c r="X1057" s="3" t="s">
        <v>34</v>
      </c>
      <c r="Y1057" s="3" t="s">
        <v>35</v>
      </c>
      <c r="Z1057" s="54">
        <v>45747</v>
      </c>
      <c r="AA1057" s="54">
        <v>46203</v>
      </c>
      <c r="AB1057" s="3" t="s">
        <v>36</v>
      </c>
      <c r="AC1057" s="53">
        <v>6500000</v>
      </c>
      <c r="AD1057" s="3" t="s">
        <v>32</v>
      </c>
      <c r="AE1057" s="3" t="s">
        <v>45</v>
      </c>
    </row>
    <row r="1058" spans="1:31" x14ac:dyDescent="0.3">
      <c r="A1058" s="3" t="s">
        <v>2159</v>
      </c>
      <c r="B1058" s="3" t="s">
        <v>2160</v>
      </c>
      <c r="C1058" s="3" t="s">
        <v>1859</v>
      </c>
      <c r="D1058" s="53">
        <v>1031000</v>
      </c>
      <c r="E1058" s="53">
        <v>1031000</v>
      </c>
      <c r="F1058" s="53">
        <v>0</v>
      </c>
      <c r="G1058" s="53">
        <v>0</v>
      </c>
      <c r="H1058" s="53">
        <v>0</v>
      </c>
      <c r="I1058" s="53">
        <v>802785.7</v>
      </c>
      <c r="J1058" s="53">
        <v>77.864762366634338</v>
      </c>
      <c r="K1058" s="53">
        <v>0</v>
      </c>
      <c r="L1058" s="53">
        <v>0</v>
      </c>
      <c r="M1058" s="53">
        <v>802785.7</v>
      </c>
      <c r="N1058" s="53">
        <v>0</v>
      </c>
      <c r="O1058" s="53">
        <v>802785.7</v>
      </c>
      <c r="P1058" s="53">
        <v>0</v>
      </c>
      <c r="Q1058" s="53">
        <v>0</v>
      </c>
      <c r="R1058" s="53">
        <v>0</v>
      </c>
      <c r="S1058" s="3" t="s">
        <v>1355</v>
      </c>
      <c r="T1058" s="3" t="s">
        <v>162</v>
      </c>
      <c r="U1058" s="3" t="s">
        <v>163</v>
      </c>
      <c r="V1058" s="3" t="s">
        <v>162</v>
      </c>
      <c r="W1058" s="3" t="s">
        <v>33</v>
      </c>
      <c r="X1058" s="3" t="s">
        <v>164</v>
      </c>
      <c r="Y1058" s="3" t="s">
        <v>35</v>
      </c>
      <c r="Z1058" s="54">
        <v>45383</v>
      </c>
      <c r="AA1058" s="54">
        <v>45565</v>
      </c>
      <c r="AB1058" s="3" t="s">
        <v>36</v>
      </c>
      <c r="AC1058" s="53">
        <v>1031000</v>
      </c>
      <c r="AD1058" s="3" t="s">
        <v>163</v>
      </c>
      <c r="AE1058" s="3" t="s">
        <v>37</v>
      </c>
    </row>
    <row r="1059" spans="1:31" x14ac:dyDescent="0.3">
      <c r="A1059" s="3" t="s">
        <v>2189</v>
      </c>
      <c r="B1059" s="3" t="s">
        <v>2190</v>
      </c>
      <c r="C1059" s="3" t="s">
        <v>1856</v>
      </c>
      <c r="D1059" s="53">
        <v>10200000</v>
      </c>
      <c r="E1059" s="53">
        <v>10200000</v>
      </c>
      <c r="F1059" s="53">
        <v>0</v>
      </c>
      <c r="G1059" s="53">
        <v>0</v>
      </c>
      <c r="H1059" s="53">
        <v>0</v>
      </c>
      <c r="I1059" s="53">
        <v>10316219.810000001</v>
      </c>
      <c r="J1059" s="53">
        <v>101.13940990196079</v>
      </c>
      <c r="K1059" s="53">
        <v>0</v>
      </c>
      <c r="L1059" s="53">
        <v>0</v>
      </c>
      <c r="M1059" s="53">
        <v>6478186</v>
      </c>
      <c r="N1059" s="53">
        <v>3838033.81</v>
      </c>
      <c r="O1059" s="53">
        <v>10316219.810000001</v>
      </c>
      <c r="P1059" s="53">
        <v>0</v>
      </c>
      <c r="Q1059" s="53">
        <v>0</v>
      </c>
      <c r="R1059" s="53">
        <v>0</v>
      </c>
      <c r="S1059" s="3" t="s">
        <v>881</v>
      </c>
      <c r="T1059" s="3" t="s">
        <v>76</v>
      </c>
      <c r="U1059" s="3" t="s">
        <v>77</v>
      </c>
      <c r="V1059" s="3" t="s">
        <v>76</v>
      </c>
      <c r="W1059" s="3" t="s">
        <v>33</v>
      </c>
      <c r="X1059" s="3" t="s">
        <v>78</v>
      </c>
      <c r="Y1059" s="3" t="s">
        <v>35</v>
      </c>
      <c r="Z1059" s="54">
        <v>45401</v>
      </c>
      <c r="AA1059" s="54">
        <v>46112</v>
      </c>
      <c r="AB1059" s="3" t="s">
        <v>36</v>
      </c>
      <c r="AC1059" s="53">
        <v>10200000</v>
      </c>
      <c r="AD1059" s="3" t="s">
        <v>77</v>
      </c>
      <c r="AE1059" s="3" t="s">
        <v>45</v>
      </c>
    </row>
    <row r="1060" spans="1:31" x14ac:dyDescent="0.3">
      <c r="A1060" s="3" t="s">
        <v>2171</v>
      </c>
      <c r="B1060" s="3" t="s">
        <v>2172</v>
      </c>
      <c r="C1060" s="3" t="s">
        <v>1859</v>
      </c>
      <c r="D1060" s="53">
        <v>4200000</v>
      </c>
      <c r="E1060" s="53">
        <v>4200000</v>
      </c>
      <c r="F1060" s="53">
        <v>652427.94999999995</v>
      </c>
      <c r="G1060" s="53">
        <v>0</v>
      </c>
      <c r="H1060" s="53">
        <v>0</v>
      </c>
      <c r="I1060" s="53">
        <v>1880575.46</v>
      </c>
      <c r="J1060" s="53">
        <v>44.775606190476189</v>
      </c>
      <c r="K1060" s="53">
        <v>0</v>
      </c>
      <c r="L1060" s="53">
        <v>0</v>
      </c>
      <c r="M1060" s="53">
        <v>1880575.46</v>
      </c>
      <c r="N1060" s="53">
        <v>0</v>
      </c>
      <c r="O1060" s="53">
        <v>2533003.41</v>
      </c>
      <c r="P1060" s="53">
        <v>0</v>
      </c>
      <c r="Q1060" s="53">
        <v>0</v>
      </c>
      <c r="R1060" s="53">
        <v>0</v>
      </c>
      <c r="S1060" s="3" t="s">
        <v>1355</v>
      </c>
      <c r="T1060" s="3" t="s">
        <v>162</v>
      </c>
      <c r="U1060" s="3" t="s">
        <v>163</v>
      </c>
      <c r="V1060" s="3" t="s">
        <v>162</v>
      </c>
      <c r="W1060" s="3" t="s">
        <v>33</v>
      </c>
      <c r="X1060" s="3" t="s">
        <v>164</v>
      </c>
      <c r="Y1060" s="3" t="s">
        <v>35</v>
      </c>
      <c r="Z1060" s="54">
        <v>45383</v>
      </c>
      <c r="AA1060" s="54">
        <v>45747</v>
      </c>
      <c r="AB1060" s="3" t="s">
        <v>36</v>
      </c>
      <c r="AC1060" s="53">
        <v>4200000</v>
      </c>
      <c r="AD1060" s="3" t="s">
        <v>163</v>
      </c>
      <c r="AE1060" s="3" t="s">
        <v>45</v>
      </c>
    </row>
    <row r="1061" spans="1:31" x14ac:dyDescent="0.3">
      <c r="A1061" s="3" t="s">
        <v>2191</v>
      </c>
      <c r="B1061" s="3" t="s">
        <v>2192</v>
      </c>
      <c r="C1061" s="3" t="s">
        <v>1856</v>
      </c>
      <c r="D1061" s="53">
        <v>7000000</v>
      </c>
      <c r="E1061" s="53">
        <v>7000000</v>
      </c>
      <c r="F1061" s="53">
        <v>0</v>
      </c>
      <c r="G1061" s="53">
        <v>0</v>
      </c>
      <c r="H1061" s="53">
        <v>0</v>
      </c>
      <c r="I1061" s="53">
        <v>6324176.8099999996</v>
      </c>
      <c r="J1061" s="53">
        <v>90.345382999999998</v>
      </c>
      <c r="K1061" s="53">
        <v>0</v>
      </c>
      <c r="L1061" s="53">
        <v>0</v>
      </c>
      <c r="M1061" s="53">
        <v>5986749</v>
      </c>
      <c r="N1061" s="53">
        <v>337427.81</v>
      </c>
      <c r="O1061" s="53">
        <v>6324176.8099999996</v>
      </c>
      <c r="P1061" s="53">
        <v>0</v>
      </c>
      <c r="Q1061" s="53">
        <v>0</v>
      </c>
      <c r="R1061" s="53">
        <v>0</v>
      </c>
      <c r="S1061" s="3" t="s">
        <v>881</v>
      </c>
      <c r="T1061" s="3" t="s">
        <v>76</v>
      </c>
      <c r="U1061" s="3" t="s">
        <v>77</v>
      </c>
      <c r="V1061" s="3" t="s">
        <v>76</v>
      </c>
      <c r="W1061" s="3" t="s">
        <v>33</v>
      </c>
      <c r="X1061" s="3" t="s">
        <v>78</v>
      </c>
      <c r="Y1061" s="3" t="s">
        <v>35</v>
      </c>
      <c r="Z1061" s="54">
        <v>45401</v>
      </c>
      <c r="AA1061" s="54">
        <v>46112</v>
      </c>
      <c r="AB1061" s="3" t="s">
        <v>36</v>
      </c>
      <c r="AC1061" s="53">
        <v>7000000</v>
      </c>
      <c r="AD1061" s="3" t="s">
        <v>77</v>
      </c>
      <c r="AE1061" s="3" t="s">
        <v>45</v>
      </c>
    </row>
    <row r="1062" spans="1:31" x14ac:dyDescent="0.3">
      <c r="A1062" s="3" t="s">
        <v>2193</v>
      </c>
      <c r="B1062" s="3" t="s">
        <v>2194</v>
      </c>
      <c r="C1062" s="3" t="s">
        <v>1856</v>
      </c>
      <c r="D1062" s="53">
        <v>3300000</v>
      </c>
      <c r="E1062" s="53">
        <v>3300000</v>
      </c>
      <c r="F1062" s="53">
        <v>61759.38</v>
      </c>
      <c r="G1062" s="53">
        <v>0</v>
      </c>
      <c r="H1062" s="53">
        <v>0</v>
      </c>
      <c r="I1062" s="53">
        <v>2278972.6800000002</v>
      </c>
      <c r="J1062" s="53">
        <v>69.059778181818189</v>
      </c>
      <c r="K1062" s="53">
        <v>0</v>
      </c>
      <c r="L1062" s="53">
        <v>0</v>
      </c>
      <c r="M1062" s="53">
        <v>2278972.6800000002</v>
      </c>
      <c r="N1062" s="53">
        <v>0</v>
      </c>
      <c r="O1062" s="53">
        <v>2340732.06</v>
      </c>
      <c r="P1062" s="53">
        <v>0</v>
      </c>
      <c r="Q1062" s="53">
        <v>0</v>
      </c>
      <c r="R1062" s="53">
        <v>0</v>
      </c>
      <c r="S1062" s="3" t="s">
        <v>881</v>
      </c>
      <c r="T1062" s="3" t="s">
        <v>76</v>
      </c>
      <c r="U1062" s="3" t="s">
        <v>77</v>
      </c>
      <c r="V1062" s="3" t="s">
        <v>76</v>
      </c>
      <c r="W1062" s="3" t="s">
        <v>33</v>
      </c>
      <c r="X1062" s="3" t="s">
        <v>78</v>
      </c>
      <c r="Y1062" s="3" t="s">
        <v>35</v>
      </c>
      <c r="Z1062" s="54">
        <v>45383</v>
      </c>
      <c r="AA1062" s="54">
        <v>46112</v>
      </c>
      <c r="AB1062" s="3" t="s">
        <v>36</v>
      </c>
      <c r="AC1062" s="53">
        <v>3300000</v>
      </c>
      <c r="AD1062" s="3" t="s">
        <v>77</v>
      </c>
      <c r="AE1062" s="3" t="s">
        <v>45</v>
      </c>
    </row>
    <row r="1063" spans="1:31" x14ac:dyDescent="0.3">
      <c r="A1063" s="3" t="s">
        <v>2175</v>
      </c>
      <c r="B1063" s="3" t="s">
        <v>2176</v>
      </c>
      <c r="C1063" s="3" t="s">
        <v>1859</v>
      </c>
      <c r="D1063" s="53">
        <v>6000000</v>
      </c>
      <c r="E1063" s="53">
        <v>6000000</v>
      </c>
      <c r="F1063" s="53">
        <v>1150777.05</v>
      </c>
      <c r="G1063" s="53">
        <v>0.01</v>
      </c>
      <c r="H1063" s="53">
        <v>0.01</v>
      </c>
      <c r="I1063" s="53">
        <v>4765060.92</v>
      </c>
      <c r="J1063" s="53">
        <v>79.417681999999999</v>
      </c>
      <c r="K1063" s="53">
        <v>0</v>
      </c>
      <c r="L1063" s="53">
        <v>0</v>
      </c>
      <c r="M1063" s="53">
        <v>3134522.82</v>
      </c>
      <c r="N1063" s="53">
        <v>1630538.09</v>
      </c>
      <c r="O1063" s="53">
        <v>5915837.9699999997</v>
      </c>
      <c r="P1063" s="53">
        <v>0</v>
      </c>
      <c r="Q1063" s="53">
        <v>0</v>
      </c>
      <c r="R1063" s="53">
        <v>0</v>
      </c>
      <c r="S1063" s="3" t="s">
        <v>1355</v>
      </c>
      <c r="T1063" s="3" t="s">
        <v>162</v>
      </c>
      <c r="U1063" s="3" t="s">
        <v>163</v>
      </c>
      <c r="V1063" s="3" t="s">
        <v>162</v>
      </c>
      <c r="W1063" s="3" t="s">
        <v>33</v>
      </c>
      <c r="X1063" s="3" t="s">
        <v>164</v>
      </c>
      <c r="Y1063" s="3" t="s">
        <v>35</v>
      </c>
      <c r="Z1063" s="54">
        <v>45383</v>
      </c>
      <c r="AA1063" s="54">
        <v>45747</v>
      </c>
      <c r="AB1063" s="3" t="s">
        <v>36</v>
      </c>
      <c r="AC1063" s="53">
        <v>6000000</v>
      </c>
      <c r="AD1063" s="3" t="s">
        <v>163</v>
      </c>
      <c r="AE1063" s="3" t="s">
        <v>45</v>
      </c>
    </row>
    <row r="1064" spans="1:31" x14ac:dyDescent="0.3">
      <c r="A1064" s="3" t="s">
        <v>2173</v>
      </c>
      <c r="B1064" s="3" t="s">
        <v>2174</v>
      </c>
      <c r="C1064" s="3" t="s">
        <v>1859</v>
      </c>
      <c r="D1064" s="53">
        <v>1725000</v>
      </c>
      <c r="E1064" s="53">
        <v>1725000</v>
      </c>
      <c r="F1064" s="53">
        <v>0</v>
      </c>
      <c r="G1064" s="53">
        <v>0</v>
      </c>
      <c r="H1064" s="53">
        <v>0</v>
      </c>
      <c r="I1064" s="53">
        <v>1649610.55</v>
      </c>
      <c r="J1064" s="53">
        <v>95.629597101449278</v>
      </c>
      <c r="K1064" s="53">
        <v>0</v>
      </c>
      <c r="L1064" s="53">
        <v>0</v>
      </c>
      <c r="M1064" s="53">
        <v>1649610.55</v>
      </c>
      <c r="N1064" s="53">
        <v>0</v>
      </c>
      <c r="O1064" s="53">
        <v>1649610.55</v>
      </c>
      <c r="P1064" s="53">
        <v>0</v>
      </c>
      <c r="Q1064" s="53">
        <v>0</v>
      </c>
      <c r="R1064" s="53">
        <v>0</v>
      </c>
      <c r="S1064" s="3" t="s">
        <v>1355</v>
      </c>
      <c r="T1064" s="3" t="s">
        <v>162</v>
      </c>
      <c r="U1064" s="3" t="s">
        <v>163</v>
      </c>
      <c r="V1064" s="3" t="s">
        <v>162</v>
      </c>
      <c r="W1064" s="3" t="s">
        <v>33</v>
      </c>
      <c r="X1064" s="3" t="s">
        <v>164</v>
      </c>
      <c r="Y1064" s="3" t="s">
        <v>35</v>
      </c>
      <c r="Z1064" s="54">
        <v>45383</v>
      </c>
      <c r="AA1064" s="54">
        <v>45747</v>
      </c>
      <c r="AB1064" s="3" t="s">
        <v>36</v>
      </c>
      <c r="AC1064" s="53">
        <v>1725000</v>
      </c>
      <c r="AD1064" s="3" t="s">
        <v>163</v>
      </c>
      <c r="AE1064" s="3" t="s">
        <v>2231</v>
      </c>
    </row>
    <row r="1065" spans="1:31" x14ac:dyDescent="0.3">
      <c r="A1065" s="3" t="s">
        <v>2211</v>
      </c>
      <c r="B1065" s="3" t="s">
        <v>1973</v>
      </c>
      <c r="C1065" s="3" t="s">
        <v>1857</v>
      </c>
      <c r="D1065" s="53">
        <v>3050000</v>
      </c>
      <c r="E1065" s="53">
        <v>3050000</v>
      </c>
      <c r="F1065" s="53">
        <v>970271.43</v>
      </c>
      <c r="G1065" s="53">
        <v>-0.04</v>
      </c>
      <c r="H1065" s="53">
        <v>-0.04</v>
      </c>
      <c r="I1065" s="53">
        <v>2068743.83</v>
      </c>
      <c r="J1065" s="53">
        <v>67.827666557377057</v>
      </c>
      <c r="K1065" s="53">
        <v>0</v>
      </c>
      <c r="L1065" s="53">
        <v>0</v>
      </c>
      <c r="M1065" s="53">
        <v>2068743.87</v>
      </c>
      <c r="N1065" s="53">
        <v>0</v>
      </c>
      <c r="O1065" s="53">
        <v>3039015.26</v>
      </c>
      <c r="P1065" s="53">
        <v>0</v>
      </c>
      <c r="Q1065" s="53">
        <v>0</v>
      </c>
      <c r="R1065" s="53">
        <v>0</v>
      </c>
      <c r="S1065" s="3" t="s">
        <v>2156</v>
      </c>
      <c r="T1065" s="3" t="s">
        <v>100</v>
      </c>
      <c r="U1065" s="3" t="s">
        <v>101</v>
      </c>
      <c r="V1065" s="3" t="s">
        <v>100</v>
      </c>
      <c r="W1065" s="3" t="s">
        <v>33</v>
      </c>
      <c r="X1065" s="3" t="s">
        <v>102</v>
      </c>
      <c r="Y1065" s="3" t="s">
        <v>35</v>
      </c>
      <c r="Z1065" s="54">
        <v>45404</v>
      </c>
      <c r="AA1065" s="54">
        <v>45777</v>
      </c>
      <c r="AB1065" s="3" t="s">
        <v>36</v>
      </c>
      <c r="AC1065" s="53">
        <v>3050000</v>
      </c>
      <c r="AD1065" s="3" t="s">
        <v>101</v>
      </c>
      <c r="AE1065" s="3" t="s">
        <v>45</v>
      </c>
    </row>
    <row r="1066" spans="1:31" x14ac:dyDescent="0.3">
      <c r="A1066" s="3" t="s">
        <v>2207</v>
      </c>
      <c r="B1066" s="3" t="s">
        <v>2208</v>
      </c>
      <c r="C1066" s="3" t="s">
        <v>1854</v>
      </c>
      <c r="D1066" s="53">
        <v>1700000</v>
      </c>
      <c r="E1066" s="53">
        <v>1700000</v>
      </c>
      <c r="F1066" s="53">
        <v>0</v>
      </c>
      <c r="G1066" s="53">
        <v>0</v>
      </c>
      <c r="H1066" s="53">
        <v>0</v>
      </c>
      <c r="I1066" s="53">
        <v>1618677.83</v>
      </c>
      <c r="J1066" s="53">
        <v>95.216342941176478</v>
      </c>
      <c r="K1066" s="53">
        <v>0</v>
      </c>
      <c r="L1066" s="53">
        <v>0</v>
      </c>
      <c r="M1066" s="53">
        <v>1618677.83</v>
      </c>
      <c r="N1066" s="53">
        <v>0</v>
      </c>
      <c r="O1066" s="53">
        <v>1618677.83</v>
      </c>
      <c r="P1066" s="53">
        <v>0</v>
      </c>
      <c r="Q1066" s="53">
        <v>0</v>
      </c>
      <c r="R1066" s="53">
        <v>0</v>
      </c>
      <c r="S1066" s="3" t="s">
        <v>72</v>
      </c>
      <c r="T1066" s="3" t="s">
        <v>41</v>
      </c>
      <c r="U1066" s="3" t="s">
        <v>42</v>
      </c>
      <c r="V1066" s="3" t="s">
        <v>41</v>
      </c>
      <c r="W1066" s="3" t="s">
        <v>33</v>
      </c>
      <c r="X1066" s="3" t="s">
        <v>43</v>
      </c>
      <c r="Y1066" s="3" t="s">
        <v>35</v>
      </c>
      <c r="Z1066" s="54">
        <v>45404</v>
      </c>
      <c r="AA1066" s="54">
        <v>45777</v>
      </c>
      <c r="AB1066" s="3" t="s">
        <v>36</v>
      </c>
      <c r="AC1066" s="53">
        <v>1700000</v>
      </c>
      <c r="AD1066" s="3" t="s">
        <v>42</v>
      </c>
      <c r="AE1066" s="3" t="s">
        <v>37</v>
      </c>
    </row>
    <row r="1067" spans="1:31" x14ac:dyDescent="0.3">
      <c r="A1067" s="3" t="s">
        <v>2221</v>
      </c>
      <c r="B1067" s="3" t="s">
        <v>2222</v>
      </c>
      <c r="C1067" s="3" t="s">
        <v>1856</v>
      </c>
      <c r="D1067" s="53">
        <v>10000000</v>
      </c>
      <c r="E1067" s="53">
        <v>10000000</v>
      </c>
      <c r="F1067" s="53">
        <v>1264019.3899999999</v>
      </c>
      <c r="G1067" s="53">
        <v>0</v>
      </c>
      <c r="H1067" s="53">
        <v>0</v>
      </c>
      <c r="I1067" s="53">
        <v>8040247.5499999998</v>
      </c>
      <c r="J1067" s="53">
        <v>80.402475499999994</v>
      </c>
      <c r="K1067" s="53">
        <v>0</v>
      </c>
      <c r="L1067" s="53">
        <v>0</v>
      </c>
      <c r="M1067" s="53">
        <v>8040247.54</v>
      </c>
      <c r="N1067" s="53">
        <v>0.01</v>
      </c>
      <c r="O1067" s="53">
        <v>9304266.9399999995</v>
      </c>
      <c r="P1067" s="53">
        <v>0</v>
      </c>
      <c r="Q1067" s="53">
        <v>0</v>
      </c>
      <c r="R1067" s="53">
        <v>0</v>
      </c>
      <c r="S1067" s="3" t="s">
        <v>881</v>
      </c>
      <c r="T1067" s="3" t="s">
        <v>76</v>
      </c>
      <c r="U1067" s="3" t="s">
        <v>77</v>
      </c>
      <c r="V1067" s="3" t="s">
        <v>76</v>
      </c>
      <c r="W1067" s="3" t="s">
        <v>33</v>
      </c>
      <c r="X1067" s="3" t="s">
        <v>78</v>
      </c>
      <c r="Y1067" s="3" t="s">
        <v>83</v>
      </c>
      <c r="Z1067" s="54">
        <v>45383</v>
      </c>
      <c r="AA1067" s="54">
        <v>46112</v>
      </c>
      <c r="AB1067" s="3" t="s">
        <v>36</v>
      </c>
      <c r="AC1067" s="53">
        <v>10000000</v>
      </c>
      <c r="AD1067" s="3" t="s">
        <v>77</v>
      </c>
      <c r="AE1067" s="3" t="s">
        <v>45</v>
      </c>
    </row>
    <row r="1068" spans="1:31" x14ac:dyDescent="0.3">
      <c r="A1068" s="3" t="s">
        <v>2214</v>
      </c>
      <c r="B1068" s="3" t="s">
        <v>2215</v>
      </c>
      <c r="C1068" s="3" t="s">
        <v>1855</v>
      </c>
      <c r="D1068" s="53">
        <v>9564000</v>
      </c>
      <c r="E1068" s="53">
        <v>9564000</v>
      </c>
      <c r="F1068" s="53">
        <v>72714.66</v>
      </c>
      <c r="G1068" s="53">
        <v>0</v>
      </c>
      <c r="H1068" s="53">
        <v>0</v>
      </c>
      <c r="I1068" s="53">
        <v>6795945.9699999997</v>
      </c>
      <c r="J1068" s="53">
        <v>71.057569740694262</v>
      </c>
      <c r="K1068" s="53">
        <v>0</v>
      </c>
      <c r="L1068" s="53">
        <v>0</v>
      </c>
      <c r="M1068" s="53">
        <v>6795945.9699999997</v>
      </c>
      <c r="N1068" s="53">
        <v>0</v>
      </c>
      <c r="O1068" s="53">
        <v>6868660.6299999999</v>
      </c>
      <c r="P1068" s="53">
        <v>0</v>
      </c>
      <c r="Q1068" s="53">
        <v>0</v>
      </c>
      <c r="R1068" s="53">
        <v>0</v>
      </c>
      <c r="S1068" s="3" t="s">
        <v>286</v>
      </c>
      <c r="T1068" s="3" t="s">
        <v>57</v>
      </c>
      <c r="U1068" s="3" t="s">
        <v>58</v>
      </c>
      <c r="V1068" s="3" t="s">
        <v>57</v>
      </c>
      <c r="W1068" s="3" t="s">
        <v>33</v>
      </c>
      <c r="X1068" s="3" t="s">
        <v>59</v>
      </c>
      <c r="Y1068" s="3" t="s">
        <v>35</v>
      </c>
      <c r="Z1068" s="54">
        <v>45405</v>
      </c>
      <c r="AA1068" s="54">
        <v>46022</v>
      </c>
      <c r="AB1068" s="3" t="s">
        <v>36</v>
      </c>
      <c r="AC1068" s="53">
        <v>9564000</v>
      </c>
      <c r="AD1068" s="3" t="s">
        <v>58</v>
      </c>
      <c r="AE1068" s="3" t="s">
        <v>45</v>
      </c>
    </row>
    <row r="1069" spans="1:31" x14ac:dyDescent="0.3">
      <c r="A1069" s="3" t="s">
        <v>2209</v>
      </c>
      <c r="B1069" s="3" t="s">
        <v>2210</v>
      </c>
      <c r="C1069" s="3" t="s">
        <v>1854</v>
      </c>
      <c r="D1069" s="53">
        <v>29460000</v>
      </c>
      <c r="E1069" s="53">
        <v>29460000</v>
      </c>
      <c r="F1069" s="53">
        <v>2034933.71</v>
      </c>
      <c r="G1069" s="53">
        <v>0</v>
      </c>
      <c r="H1069" s="53">
        <v>0</v>
      </c>
      <c r="I1069" s="53">
        <v>21800380.170000002</v>
      </c>
      <c r="J1069" s="53">
        <v>73.999932688391041</v>
      </c>
      <c r="K1069" s="53">
        <v>0</v>
      </c>
      <c r="L1069" s="53">
        <v>0</v>
      </c>
      <c r="M1069" s="53">
        <v>21292379.73</v>
      </c>
      <c r="N1069" s="53">
        <v>508000.44</v>
      </c>
      <c r="O1069" s="53">
        <v>23835313.879999999</v>
      </c>
      <c r="P1069" s="53">
        <v>0</v>
      </c>
      <c r="Q1069" s="53">
        <v>0</v>
      </c>
      <c r="R1069" s="53">
        <v>0</v>
      </c>
      <c r="S1069" s="3" t="s">
        <v>72</v>
      </c>
      <c r="T1069" s="3" t="s">
        <v>41</v>
      </c>
      <c r="U1069" s="3" t="s">
        <v>42</v>
      </c>
      <c r="V1069" s="3" t="s">
        <v>41</v>
      </c>
      <c r="W1069" s="3" t="s">
        <v>33</v>
      </c>
      <c r="X1069" s="3" t="s">
        <v>43</v>
      </c>
      <c r="Y1069" s="3" t="s">
        <v>35</v>
      </c>
      <c r="Z1069" s="54">
        <v>45405</v>
      </c>
      <c r="AA1069" s="54">
        <v>45777</v>
      </c>
      <c r="AB1069" s="3" t="s">
        <v>36</v>
      </c>
      <c r="AC1069" s="53">
        <v>29460000</v>
      </c>
      <c r="AD1069" s="3" t="s">
        <v>42</v>
      </c>
      <c r="AE1069" s="3" t="s">
        <v>45</v>
      </c>
    </row>
    <row r="1070" spans="1:31" x14ac:dyDescent="0.3">
      <c r="A1070" s="3" t="s">
        <v>2199</v>
      </c>
      <c r="B1070" s="3" t="s">
        <v>2200</v>
      </c>
      <c r="C1070" s="3" t="s">
        <v>1859</v>
      </c>
      <c r="D1070" s="53">
        <v>3000000</v>
      </c>
      <c r="E1070" s="53">
        <v>3000000</v>
      </c>
      <c r="F1070" s="53">
        <v>757890.49</v>
      </c>
      <c r="G1070" s="53">
        <v>-0.02</v>
      </c>
      <c r="H1070" s="53">
        <v>-0.02</v>
      </c>
      <c r="I1070" s="53">
        <v>2226617.77</v>
      </c>
      <c r="J1070" s="53">
        <v>74.220592333333329</v>
      </c>
      <c r="K1070" s="53">
        <v>0</v>
      </c>
      <c r="L1070" s="53">
        <v>0</v>
      </c>
      <c r="M1070" s="53">
        <v>1380383.88</v>
      </c>
      <c r="N1070" s="53">
        <v>846233.91</v>
      </c>
      <c r="O1070" s="53">
        <v>2984508.26</v>
      </c>
      <c r="P1070" s="53">
        <v>0</v>
      </c>
      <c r="Q1070" s="53">
        <v>0</v>
      </c>
      <c r="R1070" s="53">
        <v>0</v>
      </c>
      <c r="S1070" s="3" t="s">
        <v>1355</v>
      </c>
      <c r="T1070" s="3" t="s">
        <v>162</v>
      </c>
      <c r="U1070" s="3" t="s">
        <v>163</v>
      </c>
      <c r="V1070" s="3" t="s">
        <v>162</v>
      </c>
      <c r="W1070" s="3" t="s">
        <v>33</v>
      </c>
      <c r="X1070" s="3" t="s">
        <v>164</v>
      </c>
      <c r="Y1070" s="3" t="s">
        <v>35</v>
      </c>
      <c r="Z1070" s="54">
        <v>45383</v>
      </c>
      <c r="AA1070" s="54">
        <v>45747</v>
      </c>
      <c r="AB1070" s="3" t="s">
        <v>36</v>
      </c>
      <c r="AC1070" s="53">
        <v>3000000</v>
      </c>
      <c r="AD1070" s="3" t="s">
        <v>163</v>
      </c>
      <c r="AE1070" s="3" t="s">
        <v>45</v>
      </c>
    </row>
    <row r="1071" spans="1:31" x14ac:dyDescent="0.3">
      <c r="A1071" s="3" t="s">
        <v>2203</v>
      </c>
      <c r="B1071" s="3" t="s">
        <v>2204</v>
      </c>
      <c r="C1071" s="3" t="s">
        <v>1859</v>
      </c>
      <c r="D1071" s="53">
        <v>2600000</v>
      </c>
      <c r="E1071" s="53">
        <v>2600000</v>
      </c>
      <c r="F1071" s="53">
        <v>0</v>
      </c>
      <c r="G1071" s="53">
        <v>0</v>
      </c>
      <c r="H1071" s="53">
        <v>0</v>
      </c>
      <c r="I1071" s="53">
        <v>2445167.11</v>
      </c>
      <c r="J1071" s="53">
        <v>94.044888846153839</v>
      </c>
      <c r="K1071" s="53">
        <v>0</v>
      </c>
      <c r="L1071" s="53">
        <v>0</v>
      </c>
      <c r="M1071" s="53">
        <v>2445167.11</v>
      </c>
      <c r="N1071" s="53">
        <v>0</v>
      </c>
      <c r="O1071" s="53">
        <v>2445167.11</v>
      </c>
      <c r="P1071" s="53">
        <v>0</v>
      </c>
      <c r="Q1071" s="53">
        <v>0</v>
      </c>
      <c r="R1071" s="53">
        <v>0</v>
      </c>
      <c r="S1071" s="3" t="s">
        <v>1355</v>
      </c>
      <c r="T1071" s="3" t="s">
        <v>162</v>
      </c>
      <c r="U1071" s="3" t="s">
        <v>163</v>
      </c>
      <c r="V1071" s="3" t="s">
        <v>162</v>
      </c>
      <c r="W1071" s="3" t="s">
        <v>33</v>
      </c>
      <c r="X1071" s="3" t="s">
        <v>164</v>
      </c>
      <c r="Y1071" s="3" t="s">
        <v>35</v>
      </c>
      <c r="Z1071" s="54">
        <v>45383</v>
      </c>
      <c r="AA1071" s="54">
        <v>45747</v>
      </c>
      <c r="AB1071" s="3" t="s">
        <v>36</v>
      </c>
      <c r="AC1071" s="53">
        <v>2600000</v>
      </c>
      <c r="AD1071" s="3" t="s">
        <v>163</v>
      </c>
      <c r="AE1071" s="3" t="s">
        <v>37</v>
      </c>
    </row>
    <row r="1072" spans="1:31" x14ac:dyDescent="0.3">
      <c r="A1072" s="3" t="s">
        <v>2195</v>
      </c>
      <c r="B1072" s="3" t="s">
        <v>2196</v>
      </c>
      <c r="C1072" s="3" t="s">
        <v>1859</v>
      </c>
      <c r="D1072" s="53">
        <v>1200000</v>
      </c>
      <c r="E1072" s="53">
        <v>1200000</v>
      </c>
      <c r="F1072" s="53">
        <v>0</v>
      </c>
      <c r="G1072" s="53">
        <v>0</v>
      </c>
      <c r="H1072" s="53">
        <v>0</v>
      </c>
      <c r="I1072" s="53">
        <v>921894.58</v>
      </c>
      <c r="J1072" s="53">
        <v>76.824548333333325</v>
      </c>
      <c r="K1072" s="53">
        <v>0</v>
      </c>
      <c r="L1072" s="53">
        <v>0</v>
      </c>
      <c r="M1072" s="53">
        <v>921894.58</v>
      </c>
      <c r="N1072" s="53">
        <v>0</v>
      </c>
      <c r="O1072" s="53">
        <v>921894.58</v>
      </c>
      <c r="P1072" s="53">
        <v>0</v>
      </c>
      <c r="Q1072" s="53">
        <v>0</v>
      </c>
      <c r="R1072" s="53">
        <v>0</v>
      </c>
      <c r="S1072" s="3" t="s">
        <v>1355</v>
      </c>
      <c r="T1072" s="3" t="s">
        <v>162</v>
      </c>
      <c r="U1072" s="3" t="s">
        <v>163</v>
      </c>
      <c r="V1072" s="3" t="s">
        <v>162</v>
      </c>
      <c r="W1072" s="3" t="s">
        <v>33</v>
      </c>
      <c r="X1072" s="3" t="s">
        <v>164</v>
      </c>
      <c r="Y1072" s="3" t="s">
        <v>35</v>
      </c>
      <c r="Z1072" s="54">
        <v>45383</v>
      </c>
      <c r="AA1072" s="54">
        <v>45596</v>
      </c>
      <c r="AB1072" s="3" t="s">
        <v>36</v>
      </c>
      <c r="AC1072" s="53">
        <v>1200000</v>
      </c>
      <c r="AD1072" s="3" t="s">
        <v>163</v>
      </c>
      <c r="AE1072" s="3" t="s">
        <v>37</v>
      </c>
    </row>
    <row r="1073" spans="1:31" x14ac:dyDescent="0.3">
      <c r="A1073" s="3" t="s">
        <v>2212</v>
      </c>
      <c r="B1073" s="3" t="s">
        <v>2213</v>
      </c>
      <c r="C1073" s="3" t="s">
        <v>1859</v>
      </c>
      <c r="D1073" s="53">
        <v>7000000</v>
      </c>
      <c r="E1073" s="53">
        <v>7000000</v>
      </c>
      <c r="F1073" s="53">
        <v>0</v>
      </c>
      <c r="G1073" s="53">
        <v>0</v>
      </c>
      <c r="H1073" s="53">
        <v>0</v>
      </c>
      <c r="I1073" s="53">
        <v>6216676.1699999999</v>
      </c>
      <c r="J1073" s="53">
        <v>88.809659571428568</v>
      </c>
      <c r="K1073" s="53">
        <v>0</v>
      </c>
      <c r="L1073" s="53">
        <v>0</v>
      </c>
      <c r="M1073" s="53">
        <v>6216676.1699999999</v>
      </c>
      <c r="N1073" s="53">
        <v>0</v>
      </c>
      <c r="O1073" s="53">
        <v>6216676.1699999999</v>
      </c>
      <c r="P1073" s="53">
        <v>0</v>
      </c>
      <c r="Q1073" s="53">
        <v>0</v>
      </c>
      <c r="R1073" s="53">
        <v>0</v>
      </c>
      <c r="S1073" s="3" t="s">
        <v>231</v>
      </c>
      <c r="T1073" s="3" t="s">
        <v>162</v>
      </c>
      <c r="U1073" s="3" t="s">
        <v>163</v>
      </c>
      <c r="V1073" s="3" t="s">
        <v>162</v>
      </c>
      <c r="W1073" s="3" t="s">
        <v>33</v>
      </c>
      <c r="X1073" s="3" t="s">
        <v>164</v>
      </c>
      <c r="Y1073" s="3" t="s">
        <v>44</v>
      </c>
      <c r="Z1073" s="54">
        <v>45383</v>
      </c>
      <c r="AA1073" s="54">
        <v>46022</v>
      </c>
      <c r="AB1073" s="3" t="s">
        <v>36</v>
      </c>
      <c r="AC1073" s="53">
        <v>7000000</v>
      </c>
      <c r="AD1073" s="3" t="s">
        <v>163</v>
      </c>
      <c r="AE1073" s="3" t="s">
        <v>45</v>
      </c>
    </row>
    <row r="1074" spans="1:31" x14ac:dyDescent="0.3">
      <c r="A1074" s="3" t="s">
        <v>2205</v>
      </c>
      <c r="B1074" s="3" t="s">
        <v>2206</v>
      </c>
      <c r="C1074" s="3" t="s">
        <v>1854</v>
      </c>
      <c r="D1074" s="53">
        <v>7800000</v>
      </c>
      <c r="E1074" s="53">
        <v>7800000</v>
      </c>
      <c r="F1074" s="53">
        <v>0</v>
      </c>
      <c r="G1074" s="53">
        <v>0</v>
      </c>
      <c r="H1074" s="53">
        <v>0</v>
      </c>
      <c r="I1074" s="53">
        <v>7152938.5499999998</v>
      </c>
      <c r="J1074" s="53">
        <v>91.704340384615378</v>
      </c>
      <c r="K1074" s="53">
        <v>0</v>
      </c>
      <c r="L1074" s="53">
        <v>0</v>
      </c>
      <c r="M1074" s="53">
        <v>7152938.5499999998</v>
      </c>
      <c r="N1074" s="53">
        <v>0</v>
      </c>
      <c r="O1074" s="53">
        <v>7152938.5499999998</v>
      </c>
      <c r="P1074" s="53">
        <v>0</v>
      </c>
      <c r="Q1074" s="53">
        <v>0</v>
      </c>
      <c r="R1074" s="53">
        <v>0</v>
      </c>
      <c r="S1074" s="3" t="s">
        <v>72</v>
      </c>
      <c r="T1074" s="3" t="s">
        <v>41</v>
      </c>
      <c r="U1074" s="3" t="s">
        <v>42</v>
      </c>
      <c r="V1074" s="3" t="s">
        <v>41</v>
      </c>
      <c r="W1074" s="3" t="s">
        <v>33</v>
      </c>
      <c r="X1074" s="3" t="s">
        <v>43</v>
      </c>
      <c r="Y1074" s="3" t="s">
        <v>317</v>
      </c>
      <c r="Z1074" s="54">
        <v>45405</v>
      </c>
      <c r="AA1074" s="54">
        <v>45777</v>
      </c>
      <c r="AB1074" s="3" t="s">
        <v>36</v>
      </c>
      <c r="AC1074" s="53">
        <v>7800000</v>
      </c>
      <c r="AD1074" s="3" t="s">
        <v>42</v>
      </c>
      <c r="AE1074" s="3" t="s">
        <v>37</v>
      </c>
    </row>
    <row r="1075" spans="1:31" x14ac:dyDescent="0.3">
      <c r="A1075" s="3" t="s">
        <v>2197</v>
      </c>
      <c r="B1075" s="3" t="s">
        <v>2198</v>
      </c>
      <c r="C1075" s="3" t="s">
        <v>1859</v>
      </c>
      <c r="D1075" s="53">
        <v>1450000</v>
      </c>
      <c r="E1075" s="53">
        <v>1450000</v>
      </c>
      <c r="F1075" s="53">
        <v>0</v>
      </c>
      <c r="G1075" s="53">
        <v>0</v>
      </c>
      <c r="H1075" s="53">
        <v>0</v>
      </c>
      <c r="I1075" s="53">
        <v>1406070.9</v>
      </c>
      <c r="J1075" s="53">
        <v>96.970406896551722</v>
      </c>
      <c r="K1075" s="53">
        <v>0</v>
      </c>
      <c r="L1075" s="53">
        <v>0</v>
      </c>
      <c r="M1075" s="53">
        <v>1406070.9</v>
      </c>
      <c r="N1075" s="53">
        <v>0</v>
      </c>
      <c r="O1075" s="53">
        <v>1406070.9</v>
      </c>
      <c r="P1075" s="53">
        <v>0</v>
      </c>
      <c r="Q1075" s="53">
        <v>0</v>
      </c>
      <c r="R1075" s="53">
        <v>0</v>
      </c>
      <c r="S1075" s="3" t="s">
        <v>231</v>
      </c>
      <c r="T1075" s="3" t="s">
        <v>162</v>
      </c>
      <c r="U1075" s="3" t="s">
        <v>163</v>
      </c>
      <c r="V1075" s="3" t="s">
        <v>162</v>
      </c>
      <c r="W1075" s="3" t="s">
        <v>33</v>
      </c>
      <c r="X1075" s="3" t="s">
        <v>164</v>
      </c>
      <c r="Y1075" s="3" t="s">
        <v>35</v>
      </c>
      <c r="Z1075" s="54">
        <v>45383</v>
      </c>
      <c r="AA1075" s="54">
        <v>45657</v>
      </c>
      <c r="AB1075" s="3" t="s">
        <v>36</v>
      </c>
      <c r="AC1075" s="53">
        <v>1450000</v>
      </c>
      <c r="AD1075" s="3" t="s">
        <v>163</v>
      </c>
      <c r="AE1075" s="3" t="s">
        <v>37</v>
      </c>
    </row>
    <row r="1076" spans="1:31" x14ac:dyDescent="0.3">
      <c r="A1076" s="3" t="s">
        <v>2227</v>
      </c>
      <c r="B1076" s="3" t="s">
        <v>2228</v>
      </c>
      <c r="C1076" s="3" t="s">
        <v>1856</v>
      </c>
      <c r="D1076" s="53">
        <v>7500000</v>
      </c>
      <c r="E1076" s="53">
        <v>7500000</v>
      </c>
      <c r="F1076" s="53">
        <v>0</v>
      </c>
      <c r="G1076" s="53">
        <v>0</v>
      </c>
      <c r="H1076" s="53">
        <v>0</v>
      </c>
      <c r="I1076" s="53">
        <v>7474117.1600000001</v>
      </c>
      <c r="J1076" s="53">
        <v>99.654895466666673</v>
      </c>
      <c r="K1076" s="53">
        <v>0</v>
      </c>
      <c r="L1076" s="53">
        <v>0</v>
      </c>
      <c r="M1076" s="53">
        <v>7474117.1600000001</v>
      </c>
      <c r="N1076" s="53">
        <v>0</v>
      </c>
      <c r="O1076" s="53">
        <v>7474117.1600000001</v>
      </c>
      <c r="P1076" s="53">
        <v>0</v>
      </c>
      <c r="Q1076" s="53">
        <v>0</v>
      </c>
      <c r="R1076" s="53">
        <v>0</v>
      </c>
      <c r="S1076" s="3" t="s">
        <v>1784</v>
      </c>
      <c r="T1076" s="3" t="s">
        <v>76</v>
      </c>
      <c r="U1076" s="3" t="s">
        <v>77</v>
      </c>
      <c r="V1076" s="3" t="s">
        <v>76</v>
      </c>
      <c r="W1076" s="3" t="s">
        <v>33</v>
      </c>
      <c r="X1076" s="3" t="s">
        <v>78</v>
      </c>
      <c r="Y1076" s="3" t="s">
        <v>44</v>
      </c>
      <c r="Z1076" s="54">
        <v>45383</v>
      </c>
      <c r="AA1076" s="54">
        <v>46112</v>
      </c>
      <c r="AB1076" s="3" t="s">
        <v>36</v>
      </c>
      <c r="AC1076" s="53">
        <v>7500000</v>
      </c>
      <c r="AD1076" s="3" t="s">
        <v>77</v>
      </c>
      <c r="AE1076" s="3" t="s">
        <v>37</v>
      </c>
    </row>
    <row r="1077" spans="1:31" x14ac:dyDescent="0.3">
      <c r="A1077" s="3" t="s">
        <v>2263</v>
      </c>
      <c r="B1077" s="3" t="s">
        <v>2264</v>
      </c>
      <c r="C1077" s="3" t="s">
        <v>1859</v>
      </c>
      <c r="D1077" s="53">
        <v>800000</v>
      </c>
      <c r="E1077" s="53">
        <v>800000</v>
      </c>
      <c r="F1077" s="53">
        <v>0</v>
      </c>
      <c r="G1077" s="53">
        <v>0</v>
      </c>
      <c r="H1077" s="53">
        <v>0</v>
      </c>
      <c r="I1077" s="53">
        <v>730197.74</v>
      </c>
      <c r="J1077" s="53">
        <v>91.274717499999994</v>
      </c>
      <c r="K1077" s="53">
        <v>0</v>
      </c>
      <c r="L1077" s="53">
        <v>0</v>
      </c>
      <c r="M1077" s="53">
        <v>730197.74</v>
      </c>
      <c r="N1077" s="53">
        <v>0</v>
      </c>
      <c r="O1077" s="53">
        <v>730197.74</v>
      </c>
      <c r="P1077" s="53">
        <v>0</v>
      </c>
      <c r="Q1077" s="53">
        <v>0</v>
      </c>
      <c r="R1077" s="53">
        <v>0</v>
      </c>
      <c r="S1077" s="3" t="s">
        <v>1355</v>
      </c>
      <c r="T1077" s="3" t="s">
        <v>162</v>
      </c>
      <c r="U1077" s="3" t="s">
        <v>163</v>
      </c>
      <c r="V1077" s="3" t="s">
        <v>162</v>
      </c>
      <c r="W1077" s="3" t="s">
        <v>33</v>
      </c>
      <c r="X1077" s="3" t="s">
        <v>164</v>
      </c>
      <c r="Y1077" s="3" t="s">
        <v>35</v>
      </c>
      <c r="Z1077" s="54">
        <v>45383</v>
      </c>
      <c r="AA1077" s="54">
        <v>45657</v>
      </c>
      <c r="AB1077" s="3" t="s">
        <v>36</v>
      </c>
      <c r="AC1077" s="53">
        <v>800000</v>
      </c>
      <c r="AD1077" s="3" t="s">
        <v>163</v>
      </c>
      <c r="AE1077" s="3" t="s">
        <v>37</v>
      </c>
    </row>
    <row r="1078" spans="1:31" x14ac:dyDescent="0.3">
      <c r="A1078" s="3" t="s">
        <v>2328</v>
      </c>
      <c r="B1078" s="3" t="s">
        <v>2329</v>
      </c>
      <c r="C1078" s="3" t="s">
        <v>1858</v>
      </c>
      <c r="D1078" s="53">
        <v>3000000</v>
      </c>
      <c r="E1078" s="53">
        <v>3000000</v>
      </c>
      <c r="F1078" s="53">
        <v>206230.95</v>
      </c>
      <c r="G1078" s="53">
        <v>0</v>
      </c>
      <c r="H1078" s="53">
        <v>0</v>
      </c>
      <c r="I1078" s="53">
        <v>2003639.04</v>
      </c>
      <c r="J1078" s="53">
        <v>66.787968000000006</v>
      </c>
      <c r="K1078" s="53">
        <v>0</v>
      </c>
      <c r="L1078" s="53">
        <v>0</v>
      </c>
      <c r="M1078" s="53">
        <v>2003639.04</v>
      </c>
      <c r="N1078" s="53">
        <v>0</v>
      </c>
      <c r="O1078" s="53">
        <v>2209869.9900000002</v>
      </c>
      <c r="P1078" s="53">
        <v>0</v>
      </c>
      <c r="Q1078" s="53">
        <v>0</v>
      </c>
      <c r="R1078" s="53">
        <v>0</v>
      </c>
      <c r="S1078" s="3" t="s">
        <v>1231</v>
      </c>
      <c r="T1078" s="3" t="s">
        <v>51</v>
      </c>
      <c r="U1078" s="3" t="s">
        <v>52</v>
      </c>
      <c r="V1078" s="3" t="s">
        <v>51</v>
      </c>
      <c r="W1078" s="3" t="s">
        <v>33</v>
      </c>
      <c r="X1078" s="3" t="s">
        <v>53</v>
      </c>
      <c r="Y1078" s="3" t="s">
        <v>35</v>
      </c>
      <c r="Z1078" s="54">
        <v>45411</v>
      </c>
      <c r="AA1078" s="54">
        <v>46112</v>
      </c>
      <c r="AB1078" s="3" t="s">
        <v>36</v>
      </c>
      <c r="AC1078" s="53">
        <v>3000000</v>
      </c>
      <c r="AD1078" s="3" t="s">
        <v>52</v>
      </c>
      <c r="AE1078" s="3" t="s">
        <v>45</v>
      </c>
    </row>
    <row r="1079" spans="1:31" x14ac:dyDescent="0.3">
      <c r="A1079" s="3" t="s">
        <v>2245</v>
      </c>
      <c r="B1079" s="3" t="s">
        <v>2246</v>
      </c>
      <c r="C1079" s="3" t="s">
        <v>1858</v>
      </c>
      <c r="D1079" s="53">
        <v>3300000</v>
      </c>
      <c r="E1079" s="53">
        <v>3300000</v>
      </c>
      <c r="F1079" s="53">
        <v>0</v>
      </c>
      <c r="G1079" s="53">
        <v>0</v>
      </c>
      <c r="H1079" s="53">
        <v>0</v>
      </c>
      <c r="I1079" s="53">
        <v>1770465.63</v>
      </c>
      <c r="J1079" s="53">
        <v>53.650473636363635</v>
      </c>
      <c r="K1079" s="53">
        <v>0</v>
      </c>
      <c r="L1079" s="53">
        <v>0</v>
      </c>
      <c r="M1079" s="53">
        <v>1770465.63</v>
      </c>
      <c r="N1079" s="53">
        <v>0</v>
      </c>
      <c r="O1079" s="53">
        <v>1770465.63</v>
      </c>
      <c r="P1079" s="53">
        <v>0</v>
      </c>
      <c r="Q1079" s="53">
        <v>0</v>
      </c>
      <c r="R1079" s="53">
        <v>0</v>
      </c>
      <c r="S1079" s="3" t="s">
        <v>1231</v>
      </c>
      <c r="T1079" s="3" t="s">
        <v>51</v>
      </c>
      <c r="U1079" s="3" t="s">
        <v>52</v>
      </c>
      <c r="V1079" s="3" t="s">
        <v>51</v>
      </c>
      <c r="W1079" s="3" t="s">
        <v>33</v>
      </c>
      <c r="X1079" s="3" t="s">
        <v>53</v>
      </c>
      <c r="Y1079" s="3" t="s">
        <v>35</v>
      </c>
      <c r="Z1079" s="54">
        <v>45383</v>
      </c>
      <c r="AA1079" s="54">
        <v>46112</v>
      </c>
      <c r="AB1079" s="3" t="s">
        <v>36</v>
      </c>
      <c r="AC1079" s="53">
        <v>3300000</v>
      </c>
      <c r="AD1079" s="3" t="s">
        <v>52</v>
      </c>
      <c r="AE1079" s="3" t="s">
        <v>2231</v>
      </c>
    </row>
    <row r="1080" spans="1:31" x14ac:dyDescent="0.3">
      <c r="A1080" s="3" t="s">
        <v>2269</v>
      </c>
      <c r="B1080" s="3" t="s">
        <v>2270</v>
      </c>
      <c r="C1080" s="3" t="s">
        <v>1854</v>
      </c>
      <c r="D1080" s="53">
        <v>2900000</v>
      </c>
      <c r="E1080" s="53">
        <v>2900000</v>
      </c>
      <c r="F1080" s="53">
        <v>0</v>
      </c>
      <c r="G1080" s="53">
        <v>0</v>
      </c>
      <c r="H1080" s="53">
        <v>0</v>
      </c>
      <c r="I1080" s="53">
        <v>2803597.98</v>
      </c>
      <c r="J1080" s="53">
        <v>96.675792413793104</v>
      </c>
      <c r="K1080" s="53">
        <v>0</v>
      </c>
      <c r="L1080" s="53">
        <v>0</v>
      </c>
      <c r="M1080" s="53">
        <v>2803597.98</v>
      </c>
      <c r="N1080" s="53">
        <v>0</v>
      </c>
      <c r="O1080" s="53">
        <v>2803597.98</v>
      </c>
      <c r="P1080" s="53">
        <v>0</v>
      </c>
      <c r="Q1080" s="53">
        <v>0</v>
      </c>
      <c r="R1080" s="53">
        <v>0</v>
      </c>
      <c r="S1080" s="3" t="s">
        <v>72</v>
      </c>
      <c r="T1080" s="3" t="s">
        <v>41</v>
      </c>
      <c r="U1080" s="3" t="s">
        <v>42</v>
      </c>
      <c r="V1080" s="3" t="s">
        <v>41</v>
      </c>
      <c r="W1080" s="3" t="s">
        <v>33</v>
      </c>
      <c r="X1080" s="3" t="s">
        <v>43</v>
      </c>
      <c r="Y1080" s="3" t="s">
        <v>35</v>
      </c>
      <c r="Z1080" s="54">
        <v>45413</v>
      </c>
      <c r="AA1080" s="54">
        <v>45808</v>
      </c>
      <c r="AB1080" s="3" t="s">
        <v>36</v>
      </c>
      <c r="AC1080" s="53">
        <v>2900000</v>
      </c>
      <c r="AD1080" s="3" t="s">
        <v>42</v>
      </c>
      <c r="AE1080" s="3" t="s">
        <v>37</v>
      </c>
    </row>
    <row r="1081" spans="1:31" x14ac:dyDescent="0.3">
      <c r="A1081" s="3" t="s">
        <v>2260</v>
      </c>
      <c r="B1081" s="3" t="s">
        <v>2261</v>
      </c>
      <c r="C1081" s="3" t="s">
        <v>1856</v>
      </c>
      <c r="D1081" s="53">
        <v>7000000</v>
      </c>
      <c r="E1081" s="53">
        <v>7000000</v>
      </c>
      <c r="F1081" s="53">
        <v>413309.79</v>
      </c>
      <c r="G1081" s="53">
        <v>0</v>
      </c>
      <c r="H1081" s="53">
        <v>0</v>
      </c>
      <c r="I1081" s="53">
        <v>1725270.76</v>
      </c>
      <c r="J1081" s="53">
        <v>24.646725142857143</v>
      </c>
      <c r="K1081" s="53">
        <v>0</v>
      </c>
      <c r="L1081" s="53">
        <v>0</v>
      </c>
      <c r="M1081" s="53">
        <v>1725270.76</v>
      </c>
      <c r="N1081" s="53">
        <v>0</v>
      </c>
      <c r="O1081" s="53">
        <v>2138580.5499999998</v>
      </c>
      <c r="P1081" s="53">
        <v>0</v>
      </c>
      <c r="Q1081" s="53">
        <v>0</v>
      </c>
      <c r="R1081" s="53">
        <v>0</v>
      </c>
      <c r="S1081" s="3" t="s">
        <v>881</v>
      </c>
      <c r="T1081" s="3" t="s">
        <v>76</v>
      </c>
      <c r="U1081" s="3" t="s">
        <v>77</v>
      </c>
      <c r="V1081" s="3" t="s">
        <v>76</v>
      </c>
      <c r="W1081" s="3" t="s">
        <v>33</v>
      </c>
      <c r="X1081" s="3" t="s">
        <v>78</v>
      </c>
      <c r="Y1081" s="3" t="s">
        <v>35</v>
      </c>
      <c r="Z1081" s="54">
        <v>45383</v>
      </c>
      <c r="AA1081" s="54">
        <v>46112</v>
      </c>
      <c r="AB1081" s="3" t="s">
        <v>36</v>
      </c>
      <c r="AC1081" s="53">
        <v>7000000</v>
      </c>
      <c r="AD1081" s="3" t="s">
        <v>77</v>
      </c>
      <c r="AE1081" s="3" t="s">
        <v>45</v>
      </c>
    </row>
    <row r="1082" spans="1:31" x14ac:dyDescent="0.3">
      <c r="A1082" s="3" t="s">
        <v>2243</v>
      </c>
      <c r="B1082" s="3" t="s">
        <v>2244</v>
      </c>
      <c r="C1082" s="3" t="s">
        <v>1858</v>
      </c>
      <c r="D1082" s="53">
        <v>1000000</v>
      </c>
      <c r="E1082" s="53">
        <v>1000000</v>
      </c>
      <c r="F1082" s="53">
        <v>0</v>
      </c>
      <c r="G1082" s="53">
        <v>0</v>
      </c>
      <c r="H1082" s="53">
        <v>0</v>
      </c>
      <c r="I1082" s="53">
        <v>933464.22</v>
      </c>
      <c r="J1082" s="53">
        <v>93.346422000000004</v>
      </c>
      <c r="K1082" s="53">
        <v>0</v>
      </c>
      <c r="L1082" s="53">
        <v>0</v>
      </c>
      <c r="M1082" s="53">
        <v>933464.22</v>
      </c>
      <c r="N1082" s="53">
        <v>0</v>
      </c>
      <c r="O1082" s="53">
        <v>933464.22</v>
      </c>
      <c r="P1082" s="53">
        <v>0</v>
      </c>
      <c r="Q1082" s="53">
        <v>0</v>
      </c>
      <c r="R1082" s="53">
        <v>0</v>
      </c>
      <c r="S1082" s="3" t="s">
        <v>1231</v>
      </c>
      <c r="T1082" s="3" t="s">
        <v>51</v>
      </c>
      <c r="U1082" s="3" t="s">
        <v>52</v>
      </c>
      <c r="V1082" s="3" t="s">
        <v>51</v>
      </c>
      <c r="W1082" s="3" t="s">
        <v>33</v>
      </c>
      <c r="X1082" s="3" t="s">
        <v>53</v>
      </c>
      <c r="Y1082" s="3" t="s">
        <v>35</v>
      </c>
      <c r="Z1082" s="54">
        <v>45415</v>
      </c>
      <c r="AA1082" s="54">
        <v>46112</v>
      </c>
      <c r="AB1082" s="3" t="s">
        <v>36</v>
      </c>
      <c r="AC1082" s="53">
        <v>1000000</v>
      </c>
      <c r="AD1082" s="3" t="s">
        <v>52</v>
      </c>
      <c r="AE1082" s="3" t="s">
        <v>37</v>
      </c>
    </row>
    <row r="1083" spans="1:31" x14ac:dyDescent="0.3">
      <c r="A1083" s="3" t="s">
        <v>2279</v>
      </c>
      <c r="B1083" s="3" t="s">
        <v>2280</v>
      </c>
      <c r="C1083" s="3" t="s">
        <v>1856</v>
      </c>
      <c r="D1083" s="53">
        <v>6050000</v>
      </c>
      <c r="E1083" s="53">
        <v>6050000</v>
      </c>
      <c r="F1083" s="53">
        <v>0</v>
      </c>
      <c r="G1083" s="53">
        <v>0</v>
      </c>
      <c r="H1083" s="53">
        <v>0</v>
      </c>
      <c r="I1083" s="53">
        <v>2169793.9700000002</v>
      </c>
      <c r="J1083" s="53">
        <v>35.864363140495868</v>
      </c>
      <c r="K1083" s="53">
        <v>0</v>
      </c>
      <c r="L1083" s="53">
        <v>0</v>
      </c>
      <c r="M1083" s="53">
        <v>2169793.9700000002</v>
      </c>
      <c r="N1083" s="53">
        <v>0</v>
      </c>
      <c r="O1083" s="53">
        <v>2169793.9700000002</v>
      </c>
      <c r="P1083" s="53">
        <v>0</v>
      </c>
      <c r="Q1083" s="53">
        <v>0</v>
      </c>
      <c r="R1083" s="53">
        <v>0</v>
      </c>
      <c r="S1083" s="3" t="s">
        <v>881</v>
      </c>
      <c r="T1083" s="3" t="s">
        <v>76</v>
      </c>
      <c r="U1083" s="3" t="s">
        <v>77</v>
      </c>
      <c r="V1083" s="3" t="s">
        <v>76</v>
      </c>
      <c r="W1083" s="3" t="s">
        <v>33</v>
      </c>
      <c r="X1083" s="3" t="s">
        <v>78</v>
      </c>
      <c r="Y1083" s="3" t="s">
        <v>317</v>
      </c>
      <c r="Z1083" s="54">
        <v>45383</v>
      </c>
      <c r="AA1083" s="54">
        <v>46203</v>
      </c>
      <c r="AB1083" s="3" t="s">
        <v>36</v>
      </c>
      <c r="AC1083" s="53">
        <v>6050000</v>
      </c>
      <c r="AD1083" s="3" t="s">
        <v>77</v>
      </c>
      <c r="AE1083" s="3" t="s">
        <v>45</v>
      </c>
    </row>
    <row r="1084" spans="1:31" x14ac:dyDescent="0.3">
      <c r="A1084" s="3" t="s">
        <v>2273</v>
      </c>
      <c r="B1084" s="3" t="s">
        <v>2274</v>
      </c>
      <c r="C1084" s="3" t="s">
        <v>1859</v>
      </c>
      <c r="D1084" s="53">
        <v>15000000</v>
      </c>
      <c r="E1084" s="53">
        <v>15000000</v>
      </c>
      <c r="F1084" s="53">
        <v>5382359.1100000003</v>
      </c>
      <c r="G1084" s="53">
        <v>0</v>
      </c>
      <c r="H1084" s="53">
        <v>0</v>
      </c>
      <c r="I1084" s="53">
        <v>6074411.1799999997</v>
      </c>
      <c r="J1084" s="53">
        <v>40.496074533333328</v>
      </c>
      <c r="K1084" s="53">
        <v>0</v>
      </c>
      <c r="L1084" s="53">
        <v>0</v>
      </c>
      <c r="M1084" s="53">
        <v>6074411.1799999997</v>
      </c>
      <c r="N1084" s="53">
        <v>0</v>
      </c>
      <c r="O1084" s="53">
        <v>11456770.289999999</v>
      </c>
      <c r="P1084" s="53">
        <v>0</v>
      </c>
      <c r="Q1084" s="53">
        <v>0</v>
      </c>
      <c r="R1084" s="53">
        <v>0</v>
      </c>
      <c r="S1084" s="3" t="s">
        <v>231</v>
      </c>
      <c r="T1084" s="3" t="s">
        <v>162</v>
      </c>
      <c r="U1084" s="3" t="s">
        <v>163</v>
      </c>
      <c r="V1084" s="3" t="s">
        <v>162</v>
      </c>
      <c r="W1084" s="3" t="s">
        <v>33</v>
      </c>
      <c r="X1084" s="3" t="s">
        <v>164</v>
      </c>
      <c r="Y1084" s="3" t="s">
        <v>83</v>
      </c>
      <c r="Z1084" s="54">
        <v>45383</v>
      </c>
      <c r="AA1084" s="54">
        <v>46022</v>
      </c>
      <c r="AB1084" s="3" t="s">
        <v>36</v>
      </c>
      <c r="AC1084" s="53">
        <v>15000000</v>
      </c>
      <c r="AD1084" s="3" t="s">
        <v>163</v>
      </c>
      <c r="AE1084" s="3" t="s">
        <v>45</v>
      </c>
    </row>
    <row r="1085" spans="1:31" x14ac:dyDescent="0.3">
      <c r="A1085" s="3" t="s">
        <v>2423</v>
      </c>
      <c r="B1085" s="3" t="s">
        <v>2424</v>
      </c>
      <c r="C1085" s="3" t="s">
        <v>1859</v>
      </c>
      <c r="D1085" s="53">
        <v>1000000</v>
      </c>
      <c r="E1085" s="53">
        <v>1000000</v>
      </c>
      <c r="F1085" s="53">
        <v>0</v>
      </c>
      <c r="G1085" s="53">
        <v>0</v>
      </c>
      <c r="H1085" s="53">
        <v>0</v>
      </c>
      <c r="I1085" s="53">
        <v>995993.12</v>
      </c>
      <c r="J1085" s="53">
        <v>99.599311999999998</v>
      </c>
      <c r="K1085" s="53">
        <v>0</v>
      </c>
      <c r="L1085" s="53">
        <v>0</v>
      </c>
      <c r="M1085" s="53">
        <v>995993.12</v>
      </c>
      <c r="N1085" s="53">
        <v>0</v>
      </c>
      <c r="O1085" s="53">
        <v>995993.12</v>
      </c>
      <c r="P1085" s="53">
        <v>0</v>
      </c>
      <c r="Q1085" s="53">
        <v>0</v>
      </c>
      <c r="R1085" s="53">
        <v>0</v>
      </c>
      <c r="S1085" s="3" t="s">
        <v>1355</v>
      </c>
      <c r="T1085" s="3" t="s">
        <v>162</v>
      </c>
      <c r="U1085" s="3" t="s">
        <v>163</v>
      </c>
      <c r="V1085" s="3" t="s">
        <v>162</v>
      </c>
      <c r="W1085" s="3" t="s">
        <v>33</v>
      </c>
      <c r="X1085" s="3" t="s">
        <v>164</v>
      </c>
      <c r="Y1085" s="3" t="s">
        <v>35</v>
      </c>
      <c r="Z1085" s="54">
        <v>45383</v>
      </c>
      <c r="AA1085" s="54">
        <v>45657</v>
      </c>
      <c r="AB1085" s="3" t="s">
        <v>36</v>
      </c>
      <c r="AC1085" s="53">
        <v>1000000</v>
      </c>
      <c r="AD1085" s="3" t="s">
        <v>163</v>
      </c>
      <c r="AE1085" s="3" t="s">
        <v>37</v>
      </c>
    </row>
    <row r="1086" spans="1:31" x14ac:dyDescent="0.3">
      <c r="A1086" s="3" t="s">
        <v>2250</v>
      </c>
      <c r="B1086" s="3" t="s">
        <v>2251</v>
      </c>
      <c r="C1086" s="3" t="s">
        <v>1860</v>
      </c>
      <c r="D1086" s="53">
        <v>2300000</v>
      </c>
      <c r="E1086" s="53">
        <v>2300000</v>
      </c>
      <c r="F1086" s="53">
        <v>0</v>
      </c>
      <c r="G1086" s="53">
        <v>0</v>
      </c>
      <c r="H1086" s="53">
        <v>0</v>
      </c>
      <c r="I1086" s="53">
        <v>825198.45</v>
      </c>
      <c r="J1086" s="53">
        <v>35.878193478260869</v>
      </c>
      <c r="K1086" s="53">
        <v>0</v>
      </c>
      <c r="L1086" s="53">
        <v>0</v>
      </c>
      <c r="M1086" s="53">
        <v>825198.45</v>
      </c>
      <c r="N1086" s="53">
        <v>0</v>
      </c>
      <c r="O1086" s="53">
        <v>825198.45</v>
      </c>
      <c r="P1086" s="53">
        <v>0</v>
      </c>
      <c r="Q1086" s="53">
        <v>0</v>
      </c>
      <c r="R1086" s="53">
        <v>0</v>
      </c>
      <c r="S1086" s="3" t="s">
        <v>111</v>
      </c>
      <c r="T1086" s="3" t="s">
        <v>112</v>
      </c>
      <c r="U1086" s="3" t="s">
        <v>113</v>
      </c>
      <c r="V1086" s="3" t="s">
        <v>112</v>
      </c>
      <c r="W1086" s="3" t="s">
        <v>33</v>
      </c>
      <c r="X1086" s="3" t="s">
        <v>114</v>
      </c>
      <c r="Y1086" s="3" t="s">
        <v>35</v>
      </c>
      <c r="Z1086" s="54">
        <v>45417</v>
      </c>
      <c r="AA1086" s="54">
        <v>46387</v>
      </c>
      <c r="AB1086" s="3" t="s">
        <v>36</v>
      </c>
      <c r="AC1086" s="53">
        <v>2300000</v>
      </c>
      <c r="AD1086" s="3" t="s">
        <v>113</v>
      </c>
      <c r="AE1086" s="3" t="s">
        <v>2231</v>
      </c>
    </row>
    <row r="1087" spans="1:31" x14ac:dyDescent="0.3">
      <c r="A1087" s="3" t="s">
        <v>2247</v>
      </c>
      <c r="B1087" s="3" t="s">
        <v>1269</v>
      </c>
      <c r="C1087" s="3" t="s">
        <v>1858</v>
      </c>
      <c r="D1087" s="53">
        <v>7000000</v>
      </c>
      <c r="E1087" s="53">
        <v>7000000</v>
      </c>
      <c r="F1087" s="53">
        <v>159.51</v>
      </c>
      <c r="G1087" s="53">
        <v>0</v>
      </c>
      <c r="H1087" s="53">
        <v>0</v>
      </c>
      <c r="I1087" s="53">
        <v>5983608.7000000002</v>
      </c>
      <c r="J1087" s="53">
        <v>85.480124285714282</v>
      </c>
      <c r="K1087" s="53">
        <v>0</v>
      </c>
      <c r="L1087" s="53">
        <v>0</v>
      </c>
      <c r="M1087" s="53">
        <v>4144594.61</v>
      </c>
      <c r="N1087" s="53">
        <v>1839014.09</v>
      </c>
      <c r="O1087" s="53">
        <v>5983768.21</v>
      </c>
      <c r="P1087" s="53">
        <v>0</v>
      </c>
      <c r="Q1087" s="53">
        <v>0</v>
      </c>
      <c r="R1087" s="53">
        <v>0</v>
      </c>
      <c r="S1087" s="3" t="s">
        <v>1231</v>
      </c>
      <c r="T1087" s="3" t="s">
        <v>51</v>
      </c>
      <c r="U1087" s="3" t="s">
        <v>52</v>
      </c>
      <c r="V1087" s="3" t="s">
        <v>51</v>
      </c>
      <c r="W1087" s="3" t="s">
        <v>33</v>
      </c>
      <c r="X1087" s="3" t="s">
        <v>53</v>
      </c>
      <c r="Y1087" s="3" t="s">
        <v>44</v>
      </c>
      <c r="Z1087" s="54">
        <v>45418</v>
      </c>
      <c r="AA1087" s="54">
        <v>46148</v>
      </c>
      <c r="AB1087" s="3" t="s">
        <v>36</v>
      </c>
      <c r="AC1087" s="53">
        <v>7000000</v>
      </c>
      <c r="AD1087" s="3" t="s">
        <v>52</v>
      </c>
      <c r="AE1087" s="3" t="s">
        <v>45</v>
      </c>
    </row>
    <row r="1088" spans="1:31" x14ac:dyDescent="0.3">
      <c r="A1088" s="3" t="s">
        <v>2271</v>
      </c>
      <c r="B1088" s="3" t="s">
        <v>2272</v>
      </c>
      <c r="C1088" s="3" t="s">
        <v>1859</v>
      </c>
      <c r="D1088" s="53">
        <v>4000000</v>
      </c>
      <c r="E1088" s="53">
        <v>4000000</v>
      </c>
      <c r="F1088" s="53">
        <v>802166.41</v>
      </c>
      <c r="G1088" s="53">
        <v>0</v>
      </c>
      <c r="H1088" s="53">
        <v>0</v>
      </c>
      <c r="I1088" s="53">
        <v>3096546.59</v>
      </c>
      <c r="J1088" s="53">
        <v>77.413664749999995</v>
      </c>
      <c r="K1088" s="53">
        <v>0</v>
      </c>
      <c r="L1088" s="53">
        <v>0</v>
      </c>
      <c r="M1088" s="53">
        <v>2987583.64</v>
      </c>
      <c r="N1088" s="53">
        <v>108962.95</v>
      </c>
      <c r="O1088" s="53">
        <v>3898713</v>
      </c>
      <c r="P1088" s="53">
        <v>0</v>
      </c>
      <c r="Q1088" s="53">
        <v>0</v>
      </c>
      <c r="R1088" s="53">
        <v>0</v>
      </c>
      <c r="S1088" s="3" t="s">
        <v>231</v>
      </c>
      <c r="T1088" s="3" t="s">
        <v>162</v>
      </c>
      <c r="U1088" s="3" t="s">
        <v>163</v>
      </c>
      <c r="V1088" s="3" t="s">
        <v>162</v>
      </c>
      <c r="W1088" s="3" t="s">
        <v>33</v>
      </c>
      <c r="X1088" s="3" t="s">
        <v>164</v>
      </c>
      <c r="Y1088" s="3" t="s">
        <v>83</v>
      </c>
      <c r="Z1088" s="54">
        <v>45383</v>
      </c>
      <c r="AA1088" s="54">
        <v>46022</v>
      </c>
      <c r="AB1088" s="3" t="s">
        <v>36</v>
      </c>
      <c r="AC1088" s="53">
        <v>4000000</v>
      </c>
      <c r="AD1088" s="3" t="s">
        <v>163</v>
      </c>
      <c r="AE1088" s="3" t="s">
        <v>45</v>
      </c>
    </row>
    <row r="1089" spans="1:31" x14ac:dyDescent="0.3">
      <c r="A1089" s="3" t="s">
        <v>2248</v>
      </c>
      <c r="B1089" s="3" t="s">
        <v>2249</v>
      </c>
      <c r="C1089" s="3" t="s">
        <v>1856</v>
      </c>
      <c r="D1089" s="53">
        <v>3000000</v>
      </c>
      <c r="E1089" s="53">
        <v>3000000</v>
      </c>
      <c r="F1089" s="53">
        <v>2848300.8</v>
      </c>
      <c r="G1089" s="53">
        <v>0</v>
      </c>
      <c r="H1089" s="53">
        <v>0</v>
      </c>
      <c r="I1089" s="53">
        <v>0</v>
      </c>
      <c r="J1089" s="53">
        <v>0</v>
      </c>
      <c r="K1089" s="53">
        <v>0</v>
      </c>
      <c r="L1089" s="53">
        <v>0</v>
      </c>
      <c r="M1089" s="53">
        <v>0</v>
      </c>
      <c r="N1089" s="53">
        <v>0</v>
      </c>
      <c r="O1089" s="53">
        <v>2848300.8</v>
      </c>
      <c r="P1089" s="53">
        <v>0</v>
      </c>
      <c r="Q1089" s="53">
        <v>0</v>
      </c>
      <c r="R1089" s="53">
        <v>0</v>
      </c>
      <c r="S1089" s="3" t="s">
        <v>881</v>
      </c>
      <c r="T1089" s="3" t="s">
        <v>76</v>
      </c>
      <c r="U1089" s="3" t="s">
        <v>77</v>
      </c>
      <c r="V1089" s="3" t="s">
        <v>76</v>
      </c>
      <c r="W1089" s="3" t="s">
        <v>33</v>
      </c>
      <c r="X1089" s="3" t="s">
        <v>78</v>
      </c>
      <c r="Y1089" s="3" t="s">
        <v>83</v>
      </c>
      <c r="Z1089" s="54">
        <v>45383</v>
      </c>
      <c r="AA1089" s="54">
        <v>46112</v>
      </c>
      <c r="AB1089" s="3" t="s">
        <v>36</v>
      </c>
      <c r="AC1089" s="53">
        <v>3000000</v>
      </c>
      <c r="AD1089" s="3" t="s">
        <v>77</v>
      </c>
      <c r="AE1089" s="3" t="s">
        <v>45</v>
      </c>
    </row>
    <row r="1090" spans="1:31" x14ac:dyDescent="0.3">
      <c r="A1090" s="3" t="s">
        <v>2283</v>
      </c>
      <c r="B1090" s="3" t="s">
        <v>1743</v>
      </c>
      <c r="C1090" s="3" t="s">
        <v>1860</v>
      </c>
      <c r="D1090" s="53">
        <v>7000000</v>
      </c>
      <c r="E1090" s="53">
        <v>7000000</v>
      </c>
      <c r="F1090" s="53">
        <v>310945.90999999997</v>
      </c>
      <c r="G1090" s="53">
        <v>0</v>
      </c>
      <c r="H1090" s="53">
        <v>0</v>
      </c>
      <c r="I1090" s="53">
        <v>3815398.9</v>
      </c>
      <c r="J1090" s="53">
        <v>54.505698571428567</v>
      </c>
      <c r="K1090" s="53">
        <v>0</v>
      </c>
      <c r="L1090" s="53">
        <v>0</v>
      </c>
      <c r="M1090" s="53">
        <v>3815398.9</v>
      </c>
      <c r="N1090" s="53">
        <v>0</v>
      </c>
      <c r="O1090" s="53">
        <v>4126344.81</v>
      </c>
      <c r="P1090" s="53">
        <v>0</v>
      </c>
      <c r="Q1090" s="53">
        <v>0</v>
      </c>
      <c r="R1090" s="53">
        <v>0</v>
      </c>
      <c r="S1090" s="3" t="s">
        <v>111</v>
      </c>
      <c r="T1090" s="3" t="s">
        <v>112</v>
      </c>
      <c r="U1090" s="3" t="s">
        <v>113</v>
      </c>
      <c r="V1090" s="3" t="s">
        <v>112</v>
      </c>
      <c r="W1090" s="3" t="s">
        <v>33</v>
      </c>
      <c r="X1090" s="3" t="s">
        <v>114</v>
      </c>
      <c r="Y1090" s="3" t="s">
        <v>44</v>
      </c>
      <c r="Z1090" s="54">
        <v>45418</v>
      </c>
      <c r="AA1090" s="54">
        <v>46387</v>
      </c>
      <c r="AB1090" s="3" t="s">
        <v>36</v>
      </c>
      <c r="AC1090" s="53">
        <v>7000000</v>
      </c>
      <c r="AD1090" s="3" t="s">
        <v>113</v>
      </c>
      <c r="AE1090" s="3" t="s">
        <v>45</v>
      </c>
    </row>
    <row r="1091" spans="1:31" x14ac:dyDescent="0.3">
      <c r="A1091" s="3" t="s">
        <v>2281</v>
      </c>
      <c r="B1091" s="3" t="s">
        <v>2282</v>
      </c>
      <c r="C1091" s="3" t="s">
        <v>1860</v>
      </c>
      <c r="D1091" s="53">
        <v>4000000</v>
      </c>
      <c r="E1091" s="53">
        <v>4000000</v>
      </c>
      <c r="F1091" s="53">
        <v>3269025.85</v>
      </c>
      <c r="G1091" s="53">
        <v>0</v>
      </c>
      <c r="H1091" s="53">
        <v>0</v>
      </c>
      <c r="I1091" s="53">
        <v>590961.93000000005</v>
      </c>
      <c r="J1091" s="53">
        <v>14.774048250000002</v>
      </c>
      <c r="K1091" s="53">
        <v>0</v>
      </c>
      <c r="L1091" s="53">
        <v>0</v>
      </c>
      <c r="M1091" s="53">
        <v>0</v>
      </c>
      <c r="N1091" s="53">
        <v>590961.93000000005</v>
      </c>
      <c r="O1091" s="53">
        <v>3859987.78</v>
      </c>
      <c r="P1091" s="53">
        <v>0</v>
      </c>
      <c r="Q1091" s="53">
        <v>0</v>
      </c>
      <c r="R1091" s="53">
        <v>0</v>
      </c>
      <c r="S1091" s="3" t="s">
        <v>111</v>
      </c>
      <c r="T1091" s="3" t="s">
        <v>112</v>
      </c>
      <c r="U1091" s="3" t="s">
        <v>113</v>
      </c>
      <c r="V1091" s="3" t="s">
        <v>112</v>
      </c>
      <c r="W1091" s="3" t="s">
        <v>33</v>
      </c>
      <c r="X1091" s="3" t="s">
        <v>114</v>
      </c>
      <c r="Y1091" s="3" t="s">
        <v>83</v>
      </c>
      <c r="Z1091" s="54">
        <v>45418</v>
      </c>
      <c r="AA1091" s="54">
        <v>46387</v>
      </c>
      <c r="AB1091" s="3" t="s">
        <v>36</v>
      </c>
      <c r="AC1091" s="53">
        <v>4000000</v>
      </c>
      <c r="AD1091" s="3" t="s">
        <v>113</v>
      </c>
      <c r="AE1091" s="3" t="s">
        <v>45</v>
      </c>
    </row>
    <row r="1092" spans="1:31" x14ac:dyDescent="0.3">
      <c r="A1092" s="3" t="s">
        <v>2254</v>
      </c>
      <c r="B1092" s="3" t="s">
        <v>2255</v>
      </c>
      <c r="C1092" s="3" t="s">
        <v>1854</v>
      </c>
      <c r="D1092" s="53">
        <v>4600000</v>
      </c>
      <c r="E1092" s="53">
        <v>4600000</v>
      </c>
      <c r="F1092" s="53">
        <v>0</v>
      </c>
      <c r="G1092" s="53">
        <v>0</v>
      </c>
      <c r="H1092" s="53">
        <v>0</v>
      </c>
      <c r="I1092" s="53">
        <v>4590005</v>
      </c>
      <c r="J1092" s="53">
        <v>99.782717391304345</v>
      </c>
      <c r="K1092" s="53">
        <v>0</v>
      </c>
      <c r="L1092" s="53">
        <v>0</v>
      </c>
      <c r="M1092" s="53">
        <v>4590005</v>
      </c>
      <c r="N1092" s="53">
        <v>0</v>
      </c>
      <c r="O1092" s="53">
        <v>4590005</v>
      </c>
      <c r="P1092" s="53">
        <v>0</v>
      </c>
      <c r="Q1092" s="53">
        <v>0</v>
      </c>
      <c r="R1092" s="53">
        <v>0</v>
      </c>
      <c r="S1092" s="3" t="s">
        <v>2156</v>
      </c>
      <c r="T1092" s="3" t="s">
        <v>41</v>
      </c>
      <c r="U1092" s="3" t="s">
        <v>42</v>
      </c>
      <c r="V1092" s="3" t="s">
        <v>41</v>
      </c>
      <c r="W1092" s="3" t="s">
        <v>33</v>
      </c>
      <c r="X1092" s="3" t="s">
        <v>43</v>
      </c>
      <c r="Y1092" s="3" t="s">
        <v>35</v>
      </c>
      <c r="Z1092" s="54">
        <v>45420</v>
      </c>
      <c r="AA1092" s="54">
        <v>45807</v>
      </c>
      <c r="AB1092" s="3" t="s">
        <v>36</v>
      </c>
      <c r="AC1092" s="53">
        <v>4600000</v>
      </c>
      <c r="AD1092" s="3" t="s">
        <v>42</v>
      </c>
      <c r="AE1092" s="3" t="s">
        <v>37</v>
      </c>
    </row>
    <row r="1093" spans="1:31" x14ac:dyDescent="0.3">
      <c r="A1093" s="3" t="s">
        <v>2256</v>
      </c>
      <c r="B1093" s="3" t="s">
        <v>2257</v>
      </c>
      <c r="C1093" s="3" t="s">
        <v>1854</v>
      </c>
      <c r="D1093" s="53">
        <v>4000000</v>
      </c>
      <c r="E1093" s="53">
        <v>4000000</v>
      </c>
      <c r="F1093" s="53">
        <v>0</v>
      </c>
      <c r="G1093" s="53">
        <v>0</v>
      </c>
      <c r="H1093" s="53">
        <v>0</v>
      </c>
      <c r="I1093" s="53">
        <v>3848450.39</v>
      </c>
      <c r="J1093" s="53">
        <v>96.211259749999996</v>
      </c>
      <c r="K1093" s="53">
        <v>0</v>
      </c>
      <c r="L1093" s="53">
        <v>0</v>
      </c>
      <c r="M1093" s="53">
        <v>3848450.39</v>
      </c>
      <c r="N1093" s="53">
        <v>0</v>
      </c>
      <c r="O1093" s="53">
        <v>3848450.39</v>
      </c>
      <c r="P1093" s="53">
        <v>0</v>
      </c>
      <c r="Q1093" s="53">
        <v>0</v>
      </c>
      <c r="R1093" s="53">
        <v>0</v>
      </c>
      <c r="S1093" s="3" t="s">
        <v>72</v>
      </c>
      <c r="T1093" s="3" t="s">
        <v>41</v>
      </c>
      <c r="U1093" s="3" t="s">
        <v>42</v>
      </c>
      <c r="V1093" s="3" t="s">
        <v>41</v>
      </c>
      <c r="W1093" s="3" t="s">
        <v>33</v>
      </c>
      <c r="X1093" s="3" t="s">
        <v>43</v>
      </c>
      <c r="Y1093" s="3" t="s">
        <v>35</v>
      </c>
      <c r="Z1093" s="54">
        <v>45420</v>
      </c>
      <c r="AA1093" s="54">
        <v>45807</v>
      </c>
      <c r="AB1093" s="3" t="s">
        <v>36</v>
      </c>
      <c r="AC1093" s="53">
        <v>4000000</v>
      </c>
      <c r="AD1093" s="3" t="s">
        <v>42</v>
      </c>
      <c r="AE1093" s="3" t="s">
        <v>37</v>
      </c>
    </row>
    <row r="1094" spans="1:31" x14ac:dyDescent="0.3">
      <c r="A1094" s="3" t="s">
        <v>2258</v>
      </c>
      <c r="B1094" s="3" t="s">
        <v>2259</v>
      </c>
      <c r="C1094" s="3" t="s">
        <v>1854</v>
      </c>
      <c r="D1094" s="53">
        <v>4000000</v>
      </c>
      <c r="E1094" s="53">
        <v>4000000</v>
      </c>
      <c r="F1094" s="53">
        <v>167670.18</v>
      </c>
      <c r="G1094" s="53">
        <v>0</v>
      </c>
      <c r="H1094" s="53">
        <v>0</v>
      </c>
      <c r="I1094" s="53">
        <v>3771688.25</v>
      </c>
      <c r="J1094" s="53">
        <v>94.292206250000007</v>
      </c>
      <c r="K1094" s="53">
        <v>0</v>
      </c>
      <c r="L1094" s="53">
        <v>0</v>
      </c>
      <c r="M1094" s="53">
        <v>2328780.7000000002</v>
      </c>
      <c r="N1094" s="53">
        <v>1442907.55</v>
      </c>
      <c r="O1094" s="53">
        <v>3939358.43</v>
      </c>
      <c r="P1094" s="53">
        <v>0</v>
      </c>
      <c r="Q1094" s="53">
        <v>0</v>
      </c>
      <c r="R1094" s="53">
        <v>0</v>
      </c>
      <c r="S1094" s="3" t="s">
        <v>72</v>
      </c>
      <c r="T1094" s="3" t="s">
        <v>41</v>
      </c>
      <c r="U1094" s="3" t="s">
        <v>42</v>
      </c>
      <c r="V1094" s="3" t="s">
        <v>41</v>
      </c>
      <c r="W1094" s="3" t="s">
        <v>33</v>
      </c>
      <c r="X1094" s="3" t="s">
        <v>43</v>
      </c>
      <c r="Y1094" s="3" t="s">
        <v>83</v>
      </c>
      <c r="Z1094" s="54">
        <v>45420</v>
      </c>
      <c r="AA1094" s="54">
        <v>45807</v>
      </c>
      <c r="AB1094" s="3" t="s">
        <v>36</v>
      </c>
      <c r="AC1094" s="53">
        <v>4000000</v>
      </c>
      <c r="AD1094" s="3" t="s">
        <v>42</v>
      </c>
      <c r="AE1094" s="3" t="s">
        <v>45</v>
      </c>
    </row>
    <row r="1095" spans="1:31" x14ac:dyDescent="0.3">
      <c r="A1095" s="3" t="s">
        <v>2267</v>
      </c>
      <c r="B1095" s="3" t="s">
        <v>2268</v>
      </c>
      <c r="C1095" s="3" t="s">
        <v>1854</v>
      </c>
      <c r="D1095" s="53">
        <v>2600000</v>
      </c>
      <c r="E1095" s="53">
        <v>2600000</v>
      </c>
      <c r="F1095" s="53">
        <v>248103</v>
      </c>
      <c r="G1095" s="53">
        <v>0</v>
      </c>
      <c r="H1095" s="53">
        <v>0</v>
      </c>
      <c r="I1095" s="53">
        <v>2299781.88</v>
      </c>
      <c r="J1095" s="53">
        <v>88.453149230769228</v>
      </c>
      <c r="K1095" s="53">
        <v>0</v>
      </c>
      <c r="L1095" s="53">
        <v>0</v>
      </c>
      <c r="M1095" s="53">
        <v>2299781.88</v>
      </c>
      <c r="N1095" s="53">
        <v>0</v>
      </c>
      <c r="O1095" s="53">
        <v>2547884.88</v>
      </c>
      <c r="P1095" s="53">
        <v>0</v>
      </c>
      <c r="Q1095" s="53">
        <v>0</v>
      </c>
      <c r="R1095" s="53">
        <v>0</v>
      </c>
      <c r="S1095" s="3" t="s">
        <v>72</v>
      </c>
      <c r="T1095" s="3" t="s">
        <v>41</v>
      </c>
      <c r="U1095" s="3" t="s">
        <v>42</v>
      </c>
      <c r="V1095" s="3" t="s">
        <v>41</v>
      </c>
      <c r="W1095" s="3" t="s">
        <v>33</v>
      </c>
      <c r="X1095" s="3" t="s">
        <v>43</v>
      </c>
      <c r="Y1095" s="3" t="s">
        <v>35</v>
      </c>
      <c r="Z1095" s="54">
        <v>45420</v>
      </c>
      <c r="AA1095" s="54">
        <v>45807</v>
      </c>
      <c r="AB1095" s="3" t="s">
        <v>36</v>
      </c>
      <c r="AC1095" s="53">
        <v>2600000</v>
      </c>
      <c r="AD1095" s="3" t="s">
        <v>42</v>
      </c>
      <c r="AE1095" s="3" t="s">
        <v>45</v>
      </c>
    </row>
    <row r="1096" spans="1:31" x14ac:dyDescent="0.3">
      <c r="A1096" s="3" t="s">
        <v>2318</v>
      </c>
      <c r="B1096" s="3" t="s">
        <v>2319</v>
      </c>
      <c r="C1096" s="3" t="s">
        <v>1859</v>
      </c>
      <c r="D1096" s="53">
        <v>600000</v>
      </c>
      <c r="E1096" s="53">
        <v>600000</v>
      </c>
      <c r="F1096" s="53">
        <v>0</v>
      </c>
      <c r="G1096" s="53">
        <v>0</v>
      </c>
      <c r="H1096" s="53">
        <v>0</v>
      </c>
      <c r="I1096" s="53">
        <v>429494.63</v>
      </c>
      <c r="J1096" s="53">
        <v>71.582438333333329</v>
      </c>
      <c r="K1096" s="53">
        <v>0</v>
      </c>
      <c r="L1096" s="53">
        <v>0</v>
      </c>
      <c r="M1096" s="53">
        <v>429494.63</v>
      </c>
      <c r="N1096" s="53">
        <v>0</v>
      </c>
      <c r="O1096" s="53">
        <v>429494.63</v>
      </c>
      <c r="P1096" s="53">
        <v>0</v>
      </c>
      <c r="Q1096" s="53">
        <v>0</v>
      </c>
      <c r="R1096" s="53">
        <v>0</v>
      </c>
      <c r="S1096" s="3" t="s">
        <v>231</v>
      </c>
      <c r="T1096" s="3" t="s">
        <v>162</v>
      </c>
      <c r="U1096" s="3" t="s">
        <v>163</v>
      </c>
      <c r="V1096" s="3" t="s">
        <v>162</v>
      </c>
      <c r="W1096" s="3" t="s">
        <v>33</v>
      </c>
      <c r="X1096" s="3" t="s">
        <v>164</v>
      </c>
      <c r="Y1096" s="3" t="s">
        <v>35</v>
      </c>
      <c r="Z1096" s="54">
        <v>45383</v>
      </c>
      <c r="AA1096" s="54">
        <v>46022</v>
      </c>
      <c r="AB1096" s="3" t="s">
        <v>36</v>
      </c>
      <c r="AC1096" s="53">
        <v>600000</v>
      </c>
      <c r="AD1096" s="3" t="s">
        <v>163</v>
      </c>
      <c r="AE1096" s="3" t="s">
        <v>37</v>
      </c>
    </row>
    <row r="1097" spans="1:31" x14ac:dyDescent="0.3">
      <c r="A1097" s="3" t="s">
        <v>2376</v>
      </c>
      <c r="B1097" s="3" t="s">
        <v>2377</v>
      </c>
      <c r="C1097" s="3" t="s">
        <v>1854</v>
      </c>
      <c r="D1097" s="53">
        <v>2600000</v>
      </c>
      <c r="E1097" s="53">
        <v>2600000</v>
      </c>
      <c r="F1097" s="53">
        <v>0</v>
      </c>
      <c r="G1097" s="53">
        <v>0</v>
      </c>
      <c r="H1097" s="53">
        <v>0</v>
      </c>
      <c r="I1097" s="53">
        <v>2586826.15</v>
      </c>
      <c r="J1097" s="53">
        <v>99.493313461538463</v>
      </c>
      <c r="K1097" s="53">
        <v>0</v>
      </c>
      <c r="L1097" s="53">
        <v>0</v>
      </c>
      <c r="M1097" s="53">
        <v>2586826.15</v>
      </c>
      <c r="N1097" s="53">
        <v>0</v>
      </c>
      <c r="O1097" s="53">
        <v>2586826.15</v>
      </c>
      <c r="P1097" s="53">
        <v>0</v>
      </c>
      <c r="Q1097" s="53">
        <v>0</v>
      </c>
      <c r="R1097" s="53">
        <v>0</v>
      </c>
      <c r="S1097" s="3" t="s">
        <v>72</v>
      </c>
      <c r="T1097" s="3" t="s">
        <v>41</v>
      </c>
      <c r="U1097" s="3" t="s">
        <v>42</v>
      </c>
      <c r="V1097" s="3" t="s">
        <v>41</v>
      </c>
      <c r="W1097" s="3" t="s">
        <v>33</v>
      </c>
      <c r="X1097" s="3" t="s">
        <v>43</v>
      </c>
      <c r="Y1097" s="3" t="s">
        <v>35</v>
      </c>
      <c r="Z1097" s="54">
        <v>45420</v>
      </c>
      <c r="AA1097" s="54">
        <v>45807</v>
      </c>
      <c r="AB1097" s="3" t="s">
        <v>36</v>
      </c>
      <c r="AC1097" s="53">
        <v>2600000</v>
      </c>
      <c r="AD1097" s="3" t="s">
        <v>42</v>
      </c>
      <c r="AE1097" s="3" t="s">
        <v>37</v>
      </c>
    </row>
    <row r="1098" spans="1:31" x14ac:dyDescent="0.3">
      <c r="A1098" s="3" t="s">
        <v>2252</v>
      </c>
      <c r="B1098" s="3" t="s">
        <v>2253</v>
      </c>
      <c r="C1098" s="3" t="s">
        <v>1859</v>
      </c>
      <c r="D1098" s="53">
        <v>800000</v>
      </c>
      <c r="E1098" s="53">
        <v>800000</v>
      </c>
      <c r="F1098" s="53">
        <v>0</v>
      </c>
      <c r="G1098" s="53">
        <v>0</v>
      </c>
      <c r="H1098" s="53">
        <v>0</v>
      </c>
      <c r="I1098" s="53">
        <v>550580.64</v>
      </c>
      <c r="J1098" s="53">
        <v>68.822580000000002</v>
      </c>
      <c r="K1098" s="53">
        <v>0</v>
      </c>
      <c r="L1098" s="53">
        <v>0</v>
      </c>
      <c r="M1098" s="53">
        <v>550580.64</v>
      </c>
      <c r="N1098" s="53">
        <v>0</v>
      </c>
      <c r="O1098" s="53">
        <v>550580.64</v>
      </c>
      <c r="P1098" s="53">
        <v>0</v>
      </c>
      <c r="Q1098" s="53">
        <v>0</v>
      </c>
      <c r="R1098" s="53">
        <v>0</v>
      </c>
      <c r="S1098" s="3" t="s">
        <v>1355</v>
      </c>
      <c r="T1098" s="3" t="s">
        <v>162</v>
      </c>
      <c r="U1098" s="3" t="s">
        <v>163</v>
      </c>
      <c r="V1098" s="3" t="s">
        <v>162</v>
      </c>
      <c r="W1098" s="3" t="s">
        <v>33</v>
      </c>
      <c r="X1098" s="3" t="s">
        <v>164</v>
      </c>
      <c r="Y1098" s="3" t="s">
        <v>35</v>
      </c>
      <c r="Z1098" s="54">
        <v>45383</v>
      </c>
      <c r="AA1098" s="54">
        <v>45657</v>
      </c>
      <c r="AB1098" s="3" t="s">
        <v>36</v>
      </c>
      <c r="AC1098" s="53">
        <v>800000</v>
      </c>
      <c r="AD1098" s="3" t="s">
        <v>163</v>
      </c>
      <c r="AE1098" s="3" t="s">
        <v>37</v>
      </c>
    </row>
    <row r="1099" spans="1:31" x14ac:dyDescent="0.3">
      <c r="A1099" s="3" t="s">
        <v>2265</v>
      </c>
      <c r="B1099" s="3" t="s">
        <v>2266</v>
      </c>
      <c r="C1099" s="3" t="s">
        <v>1854</v>
      </c>
      <c r="D1099" s="53">
        <v>2900000</v>
      </c>
      <c r="E1099" s="53">
        <v>2900000</v>
      </c>
      <c r="F1099" s="53">
        <v>0</v>
      </c>
      <c r="G1099" s="53">
        <v>0</v>
      </c>
      <c r="H1099" s="53">
        <v>0</v>
      </c>
      <c r="I1099" s="53">
        <v>2876385.48</v>
      </c>
      <c r="J1099" s="53">
        <v>99.185706206896555</v>
      </c>
      <c r="K1099" s="53">
        <v>0</v>
      </c>
      <c r="L1099" s="53">
        <v>0</v>
      </c>
      <c r="M1099" s="53">
        <v>2876385.48</v>
      </c>
      <c r="N1099" s="53">
        <v>0</v>
      </c>
      <c r="O1099" s="53">
        <v>2876385.48</v>
      </c>
      <c r="P1099" s="53">
        <v>0</v>
      </c>
      <c r="Q1099" s="53">
        <v>0</v>
      </c>
      <c r="R1099" s="53">
        <v>0</v>
      </c>
      <c r="S1099" s="3" t="s">
        <v>72</v>
      </c>
      <c r="T1099" s="3" t="s">
        <v>41</v>
      </c>
      <c r="U1099" s="3" t="s">
        <v>42</v>
      </c>
      <c r="V1099" s="3" t="s">
        <v>41</v>
      </c>
      <c r="W1099" s="3" t="s">
        <v>33</v>
      </c>
      <c r="X1099" s="3" t="s">
        <v>43</v>
      </c>
      <c r="Y1099" s="3" t="s">
        <v>35</v>
      </c>
      <c r="Z1099" s="54">
        <v>45420</v>
      </c>
      <c r="AA1099" s="54">
        <v>45807</v>
      </c>
      <c r="AB1099" s="3" t="s">
        <v>36</v>
      </c>
      <c r="AC1099" s="53">
        <v>2900000</v>
      </c>
      <c r="AD1099" s="3" t="s">
        <v>42</v>
      </c>
      <c r="AE1099" s="3" t="s">
        <v>37</v>
      </c>
    </row>
    <row r="1100" spans="1:31" x14ac:dyDescent="0.3">
      <c r="A1100" s="3" t="s">
        <v>2277</v>
      </c>
      <c r="B1100" s="3" t="s">
        <v>2278</v>
      </c>
      <c r="C1100" s="3" t="s">
        <v>1856</v>
      </c>
      <c r="D1100" s="53">
        <v>12100000</v>
      </c>
      <c r="E1100" s="53">
        <v>12100000</v>
      </c>
      <c r="F1100" s="53">
        <v>3064433.35</v>
      </c>
      <c r="G1100" s="53">
        <v>-25749.15</v>
      </c>
      <c r="H1100" s="53">
        <v>-25749.15</v>
      </c>
      <c r="I1100" s="53">
        <v>7972024.9699999997</v>
      </c>
      <c r="J1100" s="53">
        <v>65.884503884297516</v>
      </c>
      <c r="K1100" s="53">
        <v>0</v>
      </c>
      <c r="L1100" s="53">
        <v>0</v>
      </c>
      <c r="M1100" s="53">
        <v>7318419.2599999998</v>
      </c>
      <c r="N1100" s="53">
        <v>679354.86</v>
      </c>
      <c r="O1100" s="53">
        <v>11036458.32</v>
      </c>
      <c r="P1100" s="53">
        <v>0</v>
      </c>
      <c r="Q1100" s="53">
        <v>0</v>
      </c>
      <c r="R1100" s="53">
        <v>0</v>
      </c>
      <c r="S1100" s="3" t="s">
        <v>1784</v>
      </c>
      <c r="T1100" s="3" t="s">
        <v>76</v>
      </c>
      <c r="U1100" s="3" t="s">
        <v>77</v>
      </c>
      <c r="V1100" s="3" t="s">
        <v>76</v>
      </c>
      <c r="W1100" s="3" t="s">
        <v>33</v>
      </c>
      <c r="X1100" s="3" t="s">
        <v>78</v>
      </c>
      <c r="Y1100" s="3" t="s">
        <v>317</v>
      </c>
      <c r="Z1100" s="54">
        <v>45383</v>
      </c>
      <c r="AA1100" s="54">
        <v>46203</v>
      </c>
      <c r="AB1100" s="3" t="s">
        <v>36</v>
      </c>
      <c r="AC1100" s="53">
        <v>12100000</v>
      </c>
      <c r="AD1100" s="3" t="s">
        <v>77</v>
      </c>
      <c r="AE1100" s="3" t="s">
        <v>45</v>
      </c>
    </row>
    <row r="1101" spans="1:31" x14ac:dyDescent="0.3">
      <c r="A1101" s="3" t="s">
        <v>2302</v>
      </c>
      <c r="B1101" s="3" t="s">
        <v>2303</v>
      </c>
      <c r="C1101" s="3" t="s">
        <v>1855</v>
      </c>
      <c r="D1101" s="53">
        <v>2112000</v>
      </c>
      <c r="E1101" s="53">
        <v>2112000</v>
      </c>
      <c r="F1101" s="53">
        <v>0</v>
      </c>
      <c r="G1101" s="53">
        <v>0</v>
      </c>
      <c r="H1101" s="53">
        <v>0</v>
      </c>
      <c r="I1101" s="53">
        <v>1740300.17</v>
      </c>
      <c r="J1101" s="53">
        <v>82.400576231060597</v>
      </c>
      <c r="K1101" s="53">
        <v>0</v>
      </c>
      <c r="L1101" s="53">
        <v>0</v>
      </c>
      <c r="M1101" s="53">
        <v>1740300.17</v>
      </c>
      <c r="N1101" s="53">
        <v>0</v>
      </c>
      <c r="O1101" s="53">
        <v>1740300.17</v>
      </c>
      <c r="P1101" s="53">
        <v>0</v>
      </c>
      <c r="Q1101" s="53">
        <v>0</v>
      </c>
      <c r="R1101" s="53">
        <v>0</v>
      </c>
      <c r="S1101" s="3" t="s">
        <v>286</v>
      </c>
      <c r="T1101" s="3" t="s">
        <v>57</v>
      </c>
      <c r="U1101" s="3" t="s">
        <v>58</v>
      </c>
      <c r="V1101" s="3" t="s">
        <v>57</v>
      </c>
      <c r="W1101" s="3" t="s">
        <v>33</v>
      </c>
      <c r="X1101" s="3" t="s">
        <v>59</v>
      </c>
      <c r="Y1101" s="3" t="s">
        <v>35</v>
      </c>
      <c r="Z1101" s="54">
        <v>45422</v>
      </c>
      <c r="AA1101" s="54">
        <v>45930</v>
      </c>
      <c r="AB1101" s="3" t="s">
        <v>36</v>
      </c>
      <c r="AC1101" s="53">
        <v>2112000</v>
      </c>
      <c r="AD1101" s="3" t="s">
        <v>58</v>
      </c>
      <c r="AE1101" s="3" t="s">
        <v>45</v>
      </c>
    </row>
    <row r="1102" spans="1:31" x14ac:dyDescent="0.3">
      <c r="A1102" s="3" t="s">
        <v>2306</v>
      </c>
      <c r="B1102" s="3" t="s">
        <v>2307</v>
      </c>
      <c r="C1102" s="3" t="s">
        <v>1855</v>
      </c>
      <c r="D1102" s="53">
        <v>1269000</v>
      </c>
      <c r="E1102" s="53">
        <v>1269000</v>
      </c>
      <c r="F1102" s="53">
        <v>0</v>
      </c>
      <c r="G1102" s="53">
        <v>0</v>
      </c>
      <c r="H1102" s="53">
        <v>0</v>
      </c>
      <c r="I1102" s="53">
        <v>1203583.56</v>
      </c>
      <c r="J1102" s="53">
        <v>94.845040189125299</v>
      </c>
      <c r="K1102" s="53">
        <v>0</v>
      </c>
      <c r="L1102" s="53">
        <v>0</v>
      </c>
      <c r="M1102" s="53">
        <v>915051.41</v>
      </c>
      <c r="N1102" s="53">
        <v>288532.15000000002</v>
      </c>
      <c r="O1102" s="53">
        <v>1203583.56</v>
      </c>
      <c r="P1102" s="53">
        <v>0</v>
      </c>
      <c r="Q1102" s="53">
        <v>0</v>
      </c>
      <c r="R1102" s="53">
        <v>0</v>
      </c>
      <c r="S1102" s="3" t="s">
        <v>286</v>
      </c>
      <c r="T1102" s="3" t="s">
        <v>57</v>
      </c>
      <c r="U1102" s="3" t="s">
        <v>58</v>
      </c>
      <c r="V1102" s="3" t="s">
        <v>57</v>
      </c>
      <c r="W1102" s="3" t="s">
        <v>33</v>
      </c>
      <c r="X1102" s="3" t="s">
        <v>59</v>
      </c>
      <c r="Y1102" s="3" t="s">
        <v>35</v>
      </c>
      <c r="Z1102" s="54">
        <v>45422</v>
      </c>
      <c r="AA1102" s="54">
        <v>45930</v>
      </c>
      <c r="AB1102" s="3" t="s">
        <v>36</v>
      </c>
      <c r="AC1102" s="53">
        <v>1269000</v>
      </c>
      <c r="AD1102" s="3" t="s">
        <v>58</v>
      </c>
      <c r="AE1102" s="3" t="s">
        <v>45</v>
      </c>
    </row>
    <row r="1103" spans="1:31" x14ac:dyDescent="0.3">
      <c r="A1103" s="3" t="s">
        <v>2316</v>
      </c>
      <c r="B1103" s="3" t="s">
        <v>2317</v>
      </c>
      <c r="C1103" s="3" t="s">
        <v>1855</v>
      </c>
      <c r="D1103" s="53">
        <v>2500999</v>
      </c>
      <c r="E1103" s="53">
        <v>2500999</v>
      </c>
      <c r="F1103" s="53">
        <v>0</v>
      </c>
      <c r="G1103" s="53">
        <v>0</v>
      </c>
      <c r="H1103" s="53">
        <v>0</v>
      </c>
      <c r="I1103" s="53">
        <v>2498219.89</v>
      </c>
      <c r="J1103" s="53">
        <v>99.888880003550582</v>
      </c>
      <c r="K1103" s="53">
        <v>0</v>
      </c>
      <c r="L1103" s="53">
        <v>0</v>
      </c>
      <c r="M1103" s="53">
        <v>2498219.89</v>
      </c>
      <c r="N1103" s="53">
        <v>0</v>
      </c>
      <c r="O1103" s="53">
        <v>2498219.89</v>
      </c>
      <c r="P1103" s="53">
        <v>0</v>
      </c>
      <c r="Q1103" s="53">
        <v>0</v>
      </c>
      <c r="R1103" s="53">
        <v>0</v>
      </c>
      <c r="S1103" s="3" t="s">
        <v>286</v>
      </c>
      <c r="T1103" s="3" t="s">
        <v>57</v>
      </c>
      <c r="U1103" s="3" t="s">
        <v>58</v>
      </c>
      <c r="V1103" s="3" t="s">
        <v>57</v>
      </c>
      <c r="W1103" s="3" t="s">
        <v>33</v>
      </c>
      <c r="X1103" s="3" t="s">
        <v>59</v>
      </c>
      <c r="Y1103" s="3" t="s">
        <v>35</v>
      </c>
      <c r="Z1103" s="54">
        <v>45422</v>
      </c>
      <c r="AA1103" s="54">
        <v>46022</v>
      </c>
      <c r="AB1103" s="3" t="s">
        <v>36</v>
      </c>
      <c r="AC1103" s="53">
        <v>2311000</v>
      </c>
      <c r="AD1103" s="3" t="s">
        <v>58</v>
      </c>
      <c r="AE1103" s="3" t="s">
        <v>37</v>
      </c>
    </row>
    <row r="1104" spans="1:31" x14ac:dyDescent="0.3">
      <c r="A1104" s="3" t="s">
        <v>2380</v>
      </c>
      <c r="B1104" s="3" t="s">
        <v>2381</v>
      </c>
      <c r="C1104" s="3" t="s">
        <v>1855</v>
      </c>
      <c r="D1104" s="53">
        <v>891000</v>
      </c>
      <c r="E1104" s="53">
        <v>891000</v>
      </c>
      <c r="F1104" s="53">
        <v>0</v>
      </c>
      <c r="G1104" s="53">
        <v>0</v>
      </c>
      <c r="H1104" s="53">
        <v>0</v>
      </c>
      <c r="I1104" s="53">
        <v>576616.69999999995</v>
      </c>
      <c r="J1104" s="53">
        <v>64.715679012345674</v>
      </c>
      <c r="K1104" s="53">
        <v>0</v>
      </c>
      <c r="L1104" s="53">
        <v>0</v>
      </c>
      <c r="M1104" s="53">
        <v>576616.69999999995</v>
      </c>
      <c r="N1104" s="53">
        <v>0</v>
      </c>
      <c r="O1104" s="53">
        <v>576616.69999999995</v>
      </c>
      <c r="P1104" s="53">
        <v>0</v>
      </c>
      <c r="Q1104" s="53">
        <v>0</v>
      </c>
      <c r="R1104" s="53">
        <v>0</v>
      </c>
      <c r="S1104" s="3" t="s">
        <v>286</v>
      </c>
      <c r="T1104" s="3" t="s">
        <v>57</v>
      </c>
      <c r="U1104" s="3" t="s">
        <v>58</v>
      </c>
      <c r="V1104" s="3" t="s">
        <v>57</v>
      </c>
      <c r="W1104" s="3" t="s">
        <v>33</v>
      </c>
      <c r="X1104" s="3" t="s">
        <v>59</v>
      </c>
      <c r="Y1104" s="3" t="s">
        <v>35</v>
      </c>
      <c r="Z1104" s="54">
        <v>45422</v>
      </c>
      <c r="AA1104" s="54">
        <v>45930</v>
      </c>
      <c r="AB1104" s="3" t="s">
        <v>36</v>
      </c>
      <c r="AC1104" s="53">
        <v>891000</v>
      </c>
      <c r="AD1104" s="3" t="s">
        <v>58</v>
      </c>
      <c r="AE1104" s="3" t="s">
        <v>45</v>
      </c>
    </row>
    <row r="1105" spans="1:31" x14ac:dyDescent="0.3">
      <c r="A1105" s="3" t="s">
        <v>2308</v>
      </c>
      <c r="B1105" s="3" t="s">
        <v>2309</v>
      </c>
      <c r="C1105" s="3" t="s">
        <v>1855</v>
      </c>
      <c r="D1105" s="53">
        <v>287000</v>
      </c>
      <c r="E1105" s="53">
        <v>287000</v>
      </c>
      <c r="F1105" s="53">
        <v>0</v>
      </c>
      <c r="G1105" s="53">
        <v>0</v>
      </c>
      <c r="H1105" s="53">
        <v>0</v>
      </c>
      <c r="I1105" s="53">
        <v>269364.84000000003</v>
      </c>
      <c r="J1105" s="53">
        <v>93.855344947735205</v>
      </c>
      <c r="K1105" s="53">
        <v>0</v>
      </c>
      <c r="L1105" s="53">
        <v>0</v>
      </c>
      <c r="M1105" s="53">
        <v>269364.84000000003</v>
      </c>
      <c r="N1105" s="53">
        <v>0</v>
      </c>
      <c r="O1105" s="53">
        <v>269364.84000000003</v>
      </c>
      <c r="P1105" s="53">
        <v>0</v>
      </c>
      <c r="Q1105" s="53">
        <v>0</v>
      </c>
      <c r="R1105" s="53">
        <v>0</v>
      </c>
      <c r="S1105" s="3" t="s">
        <v>286</v>
      </c>
      <c r="T1105" s="3" t="s">
        <v>57</v>
      </c>
      <c r="U1105" s="3" t="s">
        <v>58</v>
      </c>
      <c r="V1105" s="3" t="s">
        <v>57</v>
      </c>
      <c r="W1105" s="3" t="s">
        <v>33</v>
      </c>
      <c r="X1105" s="3" t="s">
        <v>59</v>
      </c>
      <c r="Y1105" s="3" t="s">
        <v>35</v>
      </c>
      <c r="Z1105" s="54">
        <v>45422</v>
      </c>
      <c r="AA1105" s="54">
        <v>45930</v>
      </c>
      <c r="AB1105" s="3" t="s">
        <v>36</v>
      </c>
      <c r="AC1105" s="53">
        <v>287000</v>
      </c>
      <c r="AD1105" s="3" t="s">
        <v>58</v>
      </c>
      <c r="AE1105" s="3" t="s">
        <v>37</v>
      </c>
    </row>
    <row r="1106" spans="1:31" x14ac:dyDescent="0.3">
      <c r="A1106" s="3" t="s">
        <v>2288</v>
      </c>
      <c r="B1106" s="3" t="s">
        <v>2289</v>
      </c>
      <c r="C1106" s="3" t="s">
        <v>1853</v>
      </c>
      <c r="D1106" s="53">
        <v>2500000</v>
      </c>
      <c r="E1106" s="53">
        <v>2500000</v>
      </c>
      <c r="F1106" s="53">
        <v>697605.23</v>
      </c>
      <c r="G1106" s="53">
        <v>0.02</v>
      </c>
      <c r="H1106" s="53">
        <v>0.02</v>
      </c>
      <c r="I1106" s="53">
        <v>1764112.45</v>
      </c>
      <c r="J1106" s="53">
        <v>70.564498</v>
      </c>
      <c r="K1106" s="53">
        <v>0</v>
      </c>
      <c r="L1106" s="53">
        <v>0</v>
      </c>
      <c r="M1106" s="53">
        <v>1150605.3600000001</v>
      </c>
      <c r="N1106" s="53">
        <v>613507.06999999995</v>
      </c>
      <c r="O1106" s="53">
        <v>2461717.6800000002</v>
      </c>
      <c r="P1106" s="53">
        <v>0</v>
      </c>
      <c r="Q1106" s="53">
        <v>0</v>
      </c>
      <c r="R1106" s="53">
        <v>0</v>
      </c>
      <c r="S1106" s="3" t="s">
        <v>391</v>
      </c>
      <c r="T1106" s="3" t="s">
        <v>31</v>
      </c>
      <c r="U1106" s="3" t="s">
        <v>32</v>
      </c>
      <c r="V1106" s="3" t="s">
        <v>31</v>
      </c>
      <c r="W1106" s="3" t="s">
        <v>33</v>
      </c>
      <c r="X1106" s="3" t="s">
        <v>34</v>
      </c>
      <c r="Y1106" s="3" t="s">
        <v>784</v>
      </c>
      <c r="Z1106" s="54">
        <v>45383</v>
      </c>
      <c r="AA1106" s="54">
        <v>46112</v>
      </c>
      <c r="AB1106" s="3" t="s">
        <v>36</v>
      </c>
      <c r="AC1106" s="53">
        <v>2500000</v>
      </c>
      <c r="AD1106" s="3" t="s">
        <v>32</v>
      </c>
      <c r="AE1106" s="3" t="s">
        <v>45</v>
      </c>
    </row>
    <row r="1107" spans="1:31" x14ac:dyDescent="0.3">
      <c r="A1107" s="3" t="s">
        <v>2275</v>
      </c>
      <c r="B1107" s="3" t="s">
        <v>2276</v>
      </c>
      <c r="C1107" s="3" t="s">
        <v>1853</v>
      </c>
      <c r="D1107" s="53">
        <v>5000000</v>
      </c>
      <c r="E1107" s="53">
        <v>5000000</v>
      </c>
      <c r="F1107" s="53">
        <v>0</v>
      </c>
      <c r="G1107" s="53">
        <v>35143.769999999997</v>
      </c>
      <c r="H1107" s="53">
        <v>35143.769999999997</v>
      </c>
      <c r="I1107" s="53">
        <v>4833660.17</v>
      </c>
      <c r="J1107" s="53">
        <v>96.673203400000006</v>
      </c>
      <c r="K1107" s="53">
        <v>0</v>
      </c>
      <c r="L1107" s="53">
        <v>0</v>
      </c>
      <c r="M1107" s="53">
        <v>3684347.5</v>
      </c>
      <c r="N1107" s="53">
        <v>1114168.8999999999</v>
      </c>
      <c r="O1107" s="53">
        <v>4833660.17</v>
      </c>
      <c r="P1107" s="53">
        <v>0</v>
      </c>
      <c r="Q1107" s="53">
        <v>0</v>
      </c>
      <c r="R1107" s="53">
        <v>0</v>
      </c>
      <c r="S1107" s="3" t="s">
        <v>391</v>
      </c>
      <c r="T1107" s="3" t="s">
        <v>31</v>
      </c>
      <c r="U1107" s="3" t="s">
        <v>32</v>
      </c>
      <c r="V1107" s="3" t="s">
        <v>31</v>
      </c>
      <c r="W1107" s="3" t="s">
        <v>33</v>
      </c>
      <c r="X1107" s="3" t="s">
        <v>34</v>
      </c>
      <c r="Y1107" s="3" t="s">
        <v>44</v>
      </c>
      <c r="Z1107" s="54">
        <v>45383</v>
      </c>
      <c r="AA1107" s="54">
        <v>46112</v>
      </c>
      <c r="AB1107" s="3" t="s">
        <v>36</v>
      </c>
      <c r="AC1107" s="53">
        <v>5000000</v>
      </c>
      <c r="AD1107" s="3" t="s">
        <v>32</v>
      </c>
      <c r="AE1107" s="3" t="s">
        <v>45</v>
      </c>
    </row>
    <row r="1108" spans="1:31" x14ac:dyDescent="0.3">
      <c r="A1108" s="3" t="s">
        <v>2290</v>
      </c>
      <c r="B1108" s="3" t="s">
        <v>2291</v>
      </c>
      <c r="C1108" s="3" t="s">
        <v>1858</v>
      </c>
      <c r="D1108" s="53">
        <v>14800000</v>
      </c>
      <c r="E1108" s="53">
        <v>14800000</v>
      </c>
      <c r="F1108" s="53">
        <v>7990585.2999999998</v>
      </c>
      <c r="G1108" s="53">
        <v>0</v>
      </c>
      <c r="H1108" s="53">
        <v>0</v>
      </c>
      <c r="I1108" s="53">
        <v>5928622.0899999999</v>
      </c>
      <c r="J1108" s="53">
        <v>40.058257364864865</v>
      </c>
      <c r="K1108" s="53">
        <v>0</v>
      </c>
      <c r="L1108" s="53">
        <v>0</v>
      </c>
      <c r="M1108" s="53">
        <v>5458642.7199999997</v>
      </c>
      <c r="N1108" s="53">
        <v>469979.37</v>
      </c>
      <c r="O1108" s="53">
        <v>13919207.390000001</v>
      </c>
      <c r="P1108" s="53">
        <v>0</v>
      </c>
      <c r="Q1108" s="53">
        <v>0</v>
      </c>
      <c r="R1108" s="53">
        <v>0</v>
      </c>
      <c r="S1108" s="3" t="s">
        <v>1231</v>
      </c>
      <c r="T1108" s="3" t="s">
        <v>51</v>
      </c>
      <c r="U1108" s="3" t="s">
        <v>52</v>
      </c>
      <c r="V1108" s="3" t="s">
        <v>51</v>
      </c>
      <c r="W1108" s="3" t="s">
        <v>33</v>
      </c>
      <c r="X1108" s="3" t="s">
        <v>53</v>
      </c>
      <c r="Y1108" s="3" t="s">
        <v>317</v>
      </c>
      <c r="Z1108" s="54">
        <v>45426</v>
      </c>
      <c r="AA1108" s="54">
        <v>46156</v>
      </c>
      <c r="AB1108" s="3" t="s">
        <v>36</v>
      </c>
      <c r="AC1108" s="53">
        <v>14800000</v>
      </c>
      <c r="AD1108" s="3" t="s">
        <v>52</v>
      </c>
      <c r="AE1108" s="3" t="s">
        <v>45</v>
      </c>
    </row>
    <row r="1109" spans="1:31" x14ac:dyDescent="0.3">
      <c r="A1109" s="3" t="s">
        <v>2286</v>
      </c>
      <c r="B1109" s="3" t="s">
        <v>2287</v>
      </c>
      <c r="C1109" s="3" t="s">
        <v>1857</v>
      </c>
      <c r="D1109" s="53">
        <v>4000000</v>
      </c>
      <c r="E1109" s="53">
        <v>4000000</v>
      </c>
      <c r="F1109" s="53">
        <v>176953.13</v>
      </c>
      <c r="G1109" s="53">
        <v>0</v>
      </c>
      <c r="H1109" s="53">
        <v>0</v>
      </c>
      <c r="I1109" s="53">
        <v>3339842.97</v>
      </c>
      <c r="J1109" s="53">
        <v>83.496074250000007</v>
      </c>
      <c r="K1109" s="53">
        <v>0</v>
      </c>
      <c r="L1109" s="53">
        <v>0</v>
      </c>
      <c r="M1109" s="53">
        <v>1874464.5</v>
      </c>
      <c r="N1109" s="53">
        <v>1465378.47</v>
      </c>
      <c r="O1109" s="53">
        <v>3516796.1</v>
      </c>
      <c r="P1109" s="53">
        <v>0</v>
      </c>
      <c r="Q1109" s="53">
        <v>0</v>
      </c>
      <c r="R1109" s="53">
        <v>0</v>
      </c>
      <c r="S1109" s="3" t="s">
        <v>2156</v>
      </c>
      <c r="T1109" s="3" t="s">
        <v>100</v>
      </c>
      <c r="U1109" s="3" t="s">
        <v>101</v>
      </c>
      <c r="V1109" s="3" t="s">
        <v>100</v>
      </c>
      <c r="W1109" s="3" t="s">
        <v>33</v>
      </c>
      <c r="X1109" s="3" t="s">
        <v>102</v>
      </c>
      <c r="Y1109" s="3" t="s">
        <v>44</v>
      </c>
      <c r="Z1109" s="54">
        <v>45422</v>
      </c>
      <c r="AA1109" s="54">
        <v>45838</v>
      </c>
      <c r="AB1109" s="3" t="s">
        <v>36</v>
      </c>
      <c r="AC1109" s="53">
        <v>4000000</v>
      </c>
      <c r="AD1109" s="3" t="s">
        <v>101</v>
      </c>
      <c r="AE1109" s="3" t="s">
        <v>45</v>
      </c>
    </row>
    <row r="1110" spans="1:31" x14ac:dyDescent="0.3">
      <c r="A1110" s="3" t="s">
        <v>2330</v>
      </c>
      <c r="B1110" s="3" t="s">
        <v>2331</v>
      </c>
      <c r="C1110" s="3" t="s">
        <v>1853</v>
      </c>
      <c r="D1110" s="53">
        <v>7100000</v>
      </c>
      <c r="E1110" s="53">
        <v>7100000</v>
      </c>
      <c r="F1110" s="53">
        <v>671561.98</v>
      </c>
      <c r="G1110" s="53">
        <v>0</v>
      </c>
      <c r="H1110" s="53">
        <v>0</v>
      </c>
      <c r="I1110" s="53">
        <v>0</v>
      </c>
      <c r="J1110" s="53">
        <v>0</v>
      </c>
      <c r="K1110" s="53">
        <v>0</v>
      </c>
      <c r="L1110" s="53">
        <v>0</v>
      </c>
      <c r="M1110" s="53">
        <v>0</v>
      </c>
      <c r="N1110" s="53">
        <v>0</v>
      </c>
      <c r="O1110" s="53">
        <v>671561.98</v>
      </c>
      <c r="P1110" s="53">
        <v>0</v>
      </c>
      <c r="Q1110" s="53">
        <v>0</v>
      </c>
      <c r="R1110" s="53">
        <v>0</v>
      </c>
      <c r="S1110" s="3" t="s">
        <v>391</v>
      </c>
      <c r="T1110" s="3" t="s">
        <v>31</v>
      </c>
      <c r="U1110" s="3" t="s">
        <v>32</v>
      </c>
      <c r="V1110" s="3" t="s">
        <v>31</v>
      </c>
      <c r="W1110" s="3" t="s">
        <v>33</v>
      </c>
      <c r="X1110" s="3" t="s">
        <v>34</v>
      </c>
      <c r="Y1110" s="3" t="s">
        <v>35</v>
      </c>
      <c r="Z1110" s="54">
        <v>45383</v>
      </c>
      <c r="AA1110" s="54">
        <v>46112</v>
      </c>
      <c r="AB1110" s="3" t="s">
        <v>36</v>
      </c>
      <c r="AC1110" s="53">
        <v>7100000</v>
      </c>
      <c r="AD1110" s="3" t="s">
        <v>32</v>
      </c>
      <c r="AE1110" s="3" t="s">
        <v>45</v>
      </c>
    </row>
    <row r="1111" spans="1:31" x14ac:dyDescent="0.3">
      <c r="A1111" s="3" t="s">
        <v>2284</v>
      </c>
      <c r="B1111" s="3" t="s">
        <v>2285</v>
      </c>
      <c r="C1111" s="3" t="s">
        <v>1857</v>
      </c>
      <c r="D1111" s="53">
        <v>3000000</v>
      </c>
      <c r="E1111" s="53">
        <v>3000000</v>
      </c>
      <c r="F1111" s="53">
        <v>2263171.0499999998</v>
      </c>
      <c r="G1111" s="53">
        <v>0</v>
      </c>
      <c r="H1111" s="53">
        <v>0</v>
      </c>
      <c r="I1111" s="53">
        <v>657055</v>
      </c>
      <c r="J1111" s="53">
        <v>21.901833333333332</v>
      </c>
      <c r="K1111" s="53">
        <v>0</v>
      </c>
      <c r="L1111" s="53">
        <v>0</v>
      </c>
      <c r="M1111" s="53">
        <v>0</v>
      </c>
      <c r="N1111" s="53">
        <v>657055</v>
      </c>
      <c r="O1111" s="53">
        <v>2920226.05</v>
      </c>
      <c r="P1111" s="53">
        <v>0</v>
      </c>
      <c r="Q1111" s="53">
        <v>0</v>
      </c>
      <c r="R1111" s="53">
        <v>0</v>
      </c>
      <c r="S1111" s="3" t="s">
        <v>2156</v>
      </c>
      <c r="T1111" s="3" t="s">
        <v>100</v>
      </c>
      <c r="U1111" s="3" t="s">
        <v>101</v>
      </c>
      <c r="V1111" s="3" t="s">
        <v>100</v>
      </c>
      <c r="W1111" s="3" t="s">
        <v>33</v>
      </c>
      <c r="X1111" s="3" t="s">
        <v>102</v>
      </c>
      <c r="Y1111" s="3" t="s">
        <v>83</v>
      </c>
      <c r="Z1111" s="54">
        <v>45425</v>
      </c>
      <c r="AA1111" s="54">
        <v>45808</v>
      </c>
      <c r="AB1111" s="3" t="s">
        <v>36</v>
      </c>
      <c r="AC1111" s="53">
        <v>3000000</v>
      </c>
      <c r="AD1111" s="3" t="s">
        <v>101</v>
      </c>
      <c r="AE1111" s="3" t="s">
        <v>45</v>
      </c>
    </row>
    <row r="1112" spans="1:31" x14ac:dyDescent="0.3">
      <c r="A1112" s="3" t="s">
        <v>2292</v>
      </c>
      <c r="B1112" s="3" t="s">
        <v>2293</v>
      </c>
      <c r="C1112" s="3" t="s">
        <v>1858</v>
      </c>
      <c r="D1112" s="53">
        <v>14900000</v>
      </c>
      <c r="E1112" s="53">
        <v>14900000</v>
      </c>
      <c r="F1112" s="53">
        <v>3176353.56</v>
      </c>
      <c r="G1112" s="53">
        <v>0</v>
      </c>
      <c r="H1112" s="53">
        <v>0</v>
      </c>
      <c r="I1112" s="53">
        <v>11467872.49</v>
      </c>
      <c r="J1112" s="53">
        <v>76.965587181208051</v>
      </c>
      <c r="K1112" s="53">
        <v>0</v>
      </c>
      <c r="L1112" s="53">
        <v>0</v>
      </c>
      <c r="M1112" s="53">
        <v>10658525.199999999</v>
      </c>
      <c r="N1112" s="53">
        <v>809347.29</v>
      </c>
      <c r="O1112" s="53">
        <v>14644226.050000001</v>
      </c>
      <c r="P1112" s="53">
        <v>0</v>
      </c>
      <c r="Q1112" s="53">
        <v>0</v>
      </c>
      <c r="R1112" s="53">
        <v>0</v>
      </c>
      <c r="S1112" s="3" t="s">
        <v>1231</v>
      </c>
      <c r="T1112" s="3" t="s">
        <v>51</v>
      </c>
      <c r="U1112" s="3" t="s">
        <v>52</v>
      </c>
      <c r="V1112" s="3" t="s">
        <v>51</v>
      </c>
      <c r="W1112" s="3" t="s">
        <v>33</v>
      </c>
      <c r="X1112" s="3" t="s">
        <v>53</v>
      </c>
      <c r="Y1112" s="3" t="s">
        <v>83</v>
      </c>
      <c r="Z1112" s="54">
        <v>45426</v>
      </c>
      <c r="AA1112" s="54">
        <v>46203</v>
      </c>
      <c r="AB1112" s="3" t="s">
        <v>36</v>
      </c>
      <c r="AC1112" s="53">
        <v>14900000</v>
      </c>
      <c r="AD1112" s="3" t="s">
        <v>52</v>
      </c>
      <c r="AE1112" s="3" t="s">
        <v>45</v>
      </c>
    </row>
    <row r="1113" spans="1:31" x14ac:dyDescent="0.3">
      <c r="A1113" s="3" t="s">
        <v>2320</v>
      </c>
      <c r="B1113" s="3" t="s">
        <v>2321</v>
      </c>
      <c r="C1113" s="3" t="s">
        <v>1855</v>
      </c>
      <c r="D1113" s="53">
        <v>5000000</v>
      </c>
      <c r="E1113" s="53">
        <v>5000000</v>
      </c>
      <c r="F1113" s="53">
        <v>195152.39</v>
      </c>
      <c r="G1113" s="53">
        <v>0</v>
      </c>
      <c r="H1113" s="53">
        <v>0</v>
      </c>
      <c r="I1113" s="53">
        <v>2783210.73</v>
      </c>
      <c r="J1113" s="53">
        <v>55.664214600000001</v>
      </c>
      <c r="K1113" s="53">
        <v>0</v>
      </c>
      <c r="L1113" s="53">
        <v>0</v>
      </c>
      <c r="M1113" s="53">
        <v>194779.99</v>
      </c>
      <c r="N1113" s="53">
        <v>2588430.7400000002</v>
      </c>
      <c r="O1113" s="53">
        <v>2978363.12</v>
      </c>
      <c r="P1113" s="53">
        <v>0</v>
      </c>
      <c r="Q1113" s="53">
        <v>0</v>
      </c>
      <c r="R1113" s="53">
        <v>0</v>
      </c>
      <c r="S1113" s="3" t="s">
        <v>286</v>
      </c>
      <c r="T1113" s="3" t="s">
        <v>57</v>
      </c>
      <c r="U1113" s="3" t="s">
        <v>58</v>
      </c>
      <c r="V1113" s="3" t="s">
        <v>57</v>
      </c>
      <c r="W1113" s="3" t="s">
        <v>33</v>
      </c>
      <c r="X1113" s="3" t="s">
        <v>59</v>
      </c>
      <c r="Y1113" s="3" t="s">
        <v>44</v>
      </c>
      <c r="Z1113" s="54">
        <v>45428</v>
      </c>
      <c r="AA1113" s="54">
        <v>46112</v>
      </c>
      <c r="AB1113" s="3" t="s">
        <v>36</v>
      </c>
      <c r="AC1113" s="53">
        <v>5000000</v>
      </c>
      <c r="AD1113" s="3" t="s">
        <v>58</v>
      </c>
      <c r="AE1113" s="3" t="s">
        <v>45</v>
      </c>
    </row>
    <row r="1114" spans="1:31" x14ac:dyDescent="0.3">
      <c r="A1114" s="3" t="s">
        <v>2312</v>
      </c>
      <c r="B1114" s="3" t="s">
        <v>2313</v>
      </c>
      <c r="C1114" s="3" t="s">
        <v>1855</v>
      </c>
      <c r="D1114" s="53">
        <v>1413000</v>
      </c>
      <c r="E1114" s="53">
        <v>1413000</v>
      </c>
      <c r="F1114" s="53">
        <v>34176.25</v>
      </c>
      <c r="G1114" s="53">
        <v>0</v>
      </c>
      <c r="H1114" s="53">
        <v>0</v>
      </c>
      <c r="I1114" s="53">
        <v>1347145.57</v>
      </c>
      <c r="J1114" s="53">
        <v>95.339389242745938</v>
      </c>
      <c r="K1114" s="53">
        <v>0</v>
      </c>
      <c r="L1114" s="53">
        <v>0</v>
      </c>
      <c r="M1114" s="53">
        <v>1347145.57</v>
      </c>
      <c r="N1114" s="53">
        <v>0</v>
      </c>
      <c r="O1114" s="53">
        <v>1381321.82</v>
      </c>
      <c r="P1114" s="53">
        <v>0</v>
      </c>
      <c r="Q1114" s="53">
        <v>0</v>
      </c>
      <c r="R1114" s="53">
        <v>0</v>
      </c>
      <c r="S1114" s="3" t="s">
        <v>286</v>
      </c>
      <c r="T1114" s="3" t="s">
        <v>57</v>
      </c>
      <c r="U1114" s="3" t="s">
        <v>58</v>
      </c>
      <c r="V1114" s="3" t="s">
        <v>57</v>
      </c>
      <c r="W1114" s="3" t="s">
        <v>33</v>
      </c>
      <c r="X1114" s="3" t="s">
        <v>59</v>
      </c>
      <c r="Y1114" s="3" t="s">
        <v>35</v>
      </c>
      <c r="Z1114" s="54">
        <v>45428</v>
      </c>
      <c r="AA1114" s="54">
        <v>46022</v>
      </c>
      <c r="AB1114" s="3" t="s">
        <v>36</v>
      </c>
      <c r="AC1114" s="53">
        <v>1413000</v>
      </c>
      <c r="AD1114" s="3" t="s">
        <v>58</v>
      </c>
      <c r="AE1114" s="3" t="s">
        <v>45</v>
      </c>
    </row>
    <row r="1115" spans="1:31" x14ac:dyDescent="0.3">
      <c r="A1115" s="3" t="s">
        <v>2304</v>
      </c>
      <c r="B1115" s="3" t="s">
        <v>2305</v>
      </c>
      <c r="C1115" s="3" t="s">
        <v>1855</v>
      </c>
      <c r="D1115" s="53">
        <v>685000</v>
      </c>
      <c r="E1115" s="53">
        <v>685000</v>
      </c>
      <c r="F1115" s="53">
        <v>0</v>
      </c>
      <c r="G1115" s="53">
        <v>0</v>
      </c>
      <c r="H1115" s="53">
        <v>0</v>
      </c>
      <c r="I1115" s="53">
        <v>638821.72</v>
      </c>
      <c r="J1115" s="53">
        <v>93.258645255474448</v>
      </c>
      <c r="K1115" s="53">
        <v>0</v>
      </c>
      <c r="L1115" s="53">
        <v>0</v>
      </c>
      <c r="M1115" s="53">
        <v>638821.72</v>
      </c>
      <c r="N1115" s="53">
        <v>0</v>
      </c>
      <c r="O1115" s="53">
        <v>638821.72</v>
      </c>
      <c r="P1115" s="53">
        <v>0</v>
      </c>
      <c r="Q1115" s="53">
        <v>0</v>
      </c>
      <c r="R1115" s="53">
        <v>0</v>
      </c>
      <c r="S1115" s="3" t="s">
        <v>286</v>
      </c>
      <c r="T1115" s="3" t="s">
        <v>57</v>
      </c>
      <c r="U1115" s="3" t="s">
        <v>58</v>
      </c>
      <c r="V1115" s="3" t="s">
        <v>57</v>
      </c>
      <c r="W1115" s="3" t="s">
        <v>33</v>
      </c>
      <c r="X1115" s="3" t="s">
        <v>59</v>
      </c>
      <c r="Y1115" s="3" t="s">
        <v>35</v>
      </c>
      <c r="Z1115" s="54">
        <v>45428</v>
      </c>
      <c r="AA1115" s="54">
        <v>45930</v>
      </c>
      <c r="AB1115" s="3" t="s">
        <v>36</v>
      </c>
      <c r="AC1115" s="53">
        <v>685000</v>
      </c>
      <c r="AD1115" s="3" t="s">
        <v>58</v>
      </c>
      <c r="AE1115" s="3" t="s">
        <v>37</v>
      </c>
    </row>
    <row r="1116" spans="1:31" x14ac:dyDescent="0.3">
      <c r="A1116" s="3" t="s">
        <v>2332</v>
      </c>
      <c r="B1116" s="3" t="s">
        <v>2333</v>
      </c>
      <c r="C1116" s="3" t="s">
        <v>1858</v>
      </c>
      <c r="D1116" s="53">
        <v>4000000</v>
      </c>
      <c r="E1116" s="53">
        <v>4000000</v>
      </c>
      <c r="F1116" s="53">
        <v>773392.8</v>
      </c>
      <c r="G1116" s="53">
        <v>0</v>
      </c>
      <c r="H1116" s="53">
        <v>0</v>
      </c>
      <c r="I1116" s="53">
        <v>0</v>
      </c>
      <c r="J1116" s="53">
        <v>0</v>
      </c>
      <c r="K1116" s="53">
        <v>0</v>
      </c>
      <c r="L1116" s="53">
        <v>0</v>
      </c>
      <c r="M1116" s="53">
        <v>0</v>
      </c>
      <c r="N1116" s="53">
        <v>0</v>
      </c>
      <c r="O1116" s="53">
        <v>773392.8</v>
      </c>
      <c r="P1116" s="53">
        <v>0</v>
      </c>
      <c r="Q1116" s="53">
        <v>0</v>
      </c>
      <c r="R1116" s="53">
        <v>0</v>
      </c>
      <c r="S1116" s="3" t="s">
        <v>1231</v>
      </c>
      <c r="T1116" s="3" t="s">
        <v>51</v>
      </c>
      <c r="U1116" s="3" t="s">
        <v>52</v>
      </c>
      <c r="V1116" s="3" t="s">
        <v>51</v>
      </c>
      <c r="W1116" s="3" t="s">
        <v>33</v>
      </c>
      <c r="X1116" s="3" t="s">
        <v>53</v>
      </c>
      <c r="Y1116" s="3" t="s">
        <v>83</v>
      </c>
      <c r="Z1116" s="54">
        <v>45429</v>
      </c>
      <c r="AA1116" s="54">
        <v>46203</v>
      </c>
      <c r="AB1116" s="3" t="s">
        <v>36</v>
      </c>
      <c r="AC1116" s="53">
        <v>4000000</v>
      </c>
      <c r="AD1116" s="3" t="s">
        <v>52</v>
      </c>
      <c r="AE1116" s="3" t="s">
        <v>45</v>
      </c>
    </row>
    <row r="1117" spans="1:31" x14ac:dyDescent="0.3">
      <c r="A1117" s="3" t="s">
        <v>2314</v>
      </c>
      <c r="B1117" s="3" t="s">
        <v>2315</v>
      </c>
      <c r="C1117" s="3" t="s">
        <v>1860</v>
      </c>
      <c r="D1117" s="53">
        <v>1800000</v>
      </c>
      <c r="E1117" s="53">
        <v>1800000</v>
      </c>
      <c r="F1117" s="53">
        <v>0</v>
      </c>
      <c r="G1117" s="53">
        <v>0</v>
      </c>
      <c r="H1117" s="53">
        <v>0</v>
      </c>
      <c r="I1117" s="53">
        <v>1792861.66</v>
      </c>
      <c r="J1117" s="53">
        <v>99.603425555555546</v>
      </c>
      <c r="K1117" s="53">
        <v>0</v>
      </c>
      <c r="L1117" s="53">
        <v>0</v>
      </c>
      <c r="M1117" s="53">
        <v>1792861.66</v>
      </c>
      <c r="N1117" s="53">
        <v>0</v>
      </c>
      <c r="O1117" s="53">
        <v>1792861.66</v>
      </c>
      <c r="P1117" s="53">
        <v>0</v>
      </c>
      <c r="Q1117" s="53">
        <v>0</v>
      </c>
      <c r="R1117" s="53">
        <v>0</v>
      </c>
      <c r="S1117" s="3" t="s">
        <v>111</v>
      </c>
      <c r="T1117" s="3" t="s">
        <v>112</v>
      </c>
      <c r="U1117" s="3" t="s">
        <v>113</v>
      </c>
      <c r="V1117" s="3" t="s">
        <v>112</v>
      </c>
      <c r="W1117" s="3" t="s">
        <v>33</v>
      </c>
      <c r="X1117" s="3" t="s">
        <v>114</v>
      </c>
      <c r="Y1117" s="3" t="s">
        <v>35</v>
      </c>
      <c r="Z1117" s="54">
        <v>45429</v>
      </c>
      <c r="AA1117" s="54">
        <v>46022</v>
      </c>
      <c r="AB1117" s="3" t="s">
        <v>36</v>
      </c>
      <c r="AC1117" s="53">
        <v>1800000</v>
      </c>
      <c r="AD1117" s="3" t="s">
        <v>113</v>
      </c>
      <c r="AE1117" s="3" t="s">
        <v>37</v>
      </c>
    </row>
    <row r="1118" spans="1:31" x14ac:dyDescent="0.3">
      <c r="A1118" s="3" t="s">
        <v>2310</v>
      </c>
      <c r="B1118" s="3" t="s">
        <v>2311</v>
      </c>
      <c r="C1118" s="3" t="s">
        <v>1855</v>
      </c>
      <c r="D1118" s="53">
        <v>2850000</v>
      </c>
      <c r="E1118" s="53">
        <v>2850000</v>
      </c>
      <c r="F1118" s="53">
        <v>0</v>
      </c>
      <c r="G1118" s="53">
        <v>0</v>
      </c>
      <c r="H1118" s="53">
        <v>0</v>
      </c>
      <c r="I1118" s="53">
        <v>2788746.95</v>
      </c>
      <c r="J1118" s="53">
        <v>97.850770175438598</v>
      </c>
      <c r="K1118" s="53">
        <v>0</v>
      </c>
      <c r="L1118" s="53">
        <v>0</v>
      </c>
      <c r="M1118" s="53">
        <v>2788746.95</v>
      </c>
      <c r="N1118" s="53">
        <v>0</v>
      </c>
      <c r="O1118" s="53">
        <v>2788746.95</v>
      </c>
      <c r="P1118" s="53">
        <v>0</v>
      </c>
      <c r="Q1118" s="53">
        <v>0</v>
      </c>
      <c r="R1118" s="53">
        <v>0</v>
      </c>
      <c r="S1118" s="3" t="s">
        <v>286</v>
      </c>
      <c r="T1118" s="3" t="s">
        <v>57</v>
      </c>
      <c r="U1118" s="3" t="s">
        <v>58</v>
      </c>
      <c r="V1118" s="3" t="s">
        <v>57</v>
      </c>
      <c r="W1118" s="3" t="s">
        <v>33</v>
      </c>
      <c r="X1118" s="3" t="s">
        <v>59</v>
      </c>
      <c r="Y1118" s="3" t="s">
        <v>35</v>
      </c>
      <c r="Z1118" s="54">
        <v>45430</v>
      </c>
      <c r="AA1118" s="54">
        <v>46022</v>
      </c>
      <c r="AB1118" s="3" t="s">
        <v>36</v>
      </c>
      <c r="AC1118" s="53">
        <v>2850000</v>
      </c>
      <c r="AD1118" s="3" t="s">
        <v>58</v>
      </c>
      <c r="AE1118" s="3" t="s">
        <v>45</v>
      </c>
    </row>
    <row r="1119" spans="1:31" x14ac:dyDescent="0.3">
      <c r="A1119" s="3" t="s">
        <v>2507</v>
      </c>
      <c r="B1119" s="3" t="s">
        <v>2508</v>
      </c>
      <c r="C1119" s="3" t="s">
        <v>1855</v>
      </c>
      <c r="D1119" s="53">
        <v>711000</v>
      </c>
      <c r="E1119" s="53">
        <v>711000</v>
      </c>
      <c r="F1119" s="53">
        <v>0</v>
      </c>
      <c r="G1119" s="53">
        <v>0</v>
      </c>
      <c r="H1119" s="53">
        <v>0</v>
      </c>
      <c r="I1119" s="53">
        <v>707030.11</v>
      </c>
      <c r="J1119" s="53">
        <v>99.441646976090013</v>
      </c>
      <c r="K1119" s="53">
        <v>0</v>
      </c>
      <c r="L1119" s="53">
        <v>0</v>
      </c>
      <c r="M1119" s="53">
        <v>707030.11</v>
      </c>
      <c r="N1119" s="53">
        <v>0</v>
      </c>
      <c r="O1119" s="53">
        <v>707030.11</v>
      </c>
      <c r="P1119" s="53">
        <v>0</v>
      </c>
      <c r="Q1119" s="53">
        <v>0</v>
      </c>
      <c r="R1119" s="53">
        <v>0</v>
      </c>
      <c r="S1119" s="3" t="s">
        <v>286</v>
      </c>
      <c r="T1119" s="3" t="s">
        <v>57</v>
      </c>
      <c r="U1119" s="3" t="s">
        <v>58</v>
      </c>
      <c r="V1119" s="3" t="s">
        <v>57</v>
      </c>
      <c r="W1119" s="3" t="s">
        <v>33</v>
      </c>
      <c r="X1119" s="3" t="s">
        <v>59</v>
      </c>
      <c r="Y1119" s="3" t="s">
        <v>317</v>
      </c>
      <c r="Z1119" s="54">
        <v>45430</v>
      </c>
      <c r="AA1119" s="54">
        <v>46022</v>
      </c>
      <c r="AB1119" s="3" t="s">
        <v>36</v>
      </c>
      <c r="AC1119" s="53">
        <v>711000</v>
      </c>
      <c r="AD1119" s="3" t="s">
        <v>58</v>
      </c>
      <c r="AE1119" s="3" t="s">
        <v>37</v>
      </c>
    </row>
    <row r="1120" spans="1:31" x14ac:dyDescent="0.3">
      <c r="A1120" s="3" t="s">
        <v>2326</v>
      </c>
      <c r="B1120" s="3" t="s">
        <v>2327</v>
      </c>
      <c r="C1120" s="3" t="s">
        <v>1853</v>
      </c>
      <c r="D1120" s="53">
        <v>1000000</v>
      </c>
      <c r="E1120" s="53">
        <v>1000000</v>
      </c>
      <c r="F1120" s="53">
        <v>0</v>
      </c>
      <c r="G1120" s="53">
        <v>0</v>
      </c>
      <c r="H1120" s="53">
        <v>0</v>
      </c>
      <c r="I1120" s="53">
        <v>960811.1</v>
      </c>
      <c r="J1120" s="53">
        <v>96.081109999999995</v>
      </c>
      <c r="K1120" s="53">
        <v>0</v>
      </c>
      <c r="L1120" s="53">
        <v>0</v>
      </c>
      <c r="M1120" s="53">
        <v>960811.1</v>
      </c>
      <c r="N1120" s="53">
        <v>0</v>
      </c>
      <c r="O1120" s="53">
        <v>960811.1</v>
      </c>
      <c r="P1120" s="53">
        <v>0</v>
      </c>
      <c r="Q1120" s="53">
        <v>0</v>
      </c>
      <c r="R1120" s="53">
        <v>0</v>
      </c>
      <c r="S1120" s="3" t="s">
        <v>391</v>
      </c>
      <c r="T1120" s="3" t="s">
        <v>31</v>
      </c>
      <c r="U1120" s="3" t="s">
        <v>32</v>
      </c>
      <c r="V1120" s="3" t="s">
        <v>31</v>
      </c>
      <c r="W1120" s="3" t="s">
        <v>33</v>
      </c>
      <c r="X1120" s="3" t="s">
        <v>34</v>
      </c>
      <c r="Y1120" s="3" t="s">
        <v>35</v>
      </c>
      <c r="Z1120" s="54">
        <v>45383</v>
      </c>
      <c r="AA1120" s="54">
        <v>46112</v>
      </c>
      <c r="AB1120" s="3" t="s">
        <v>36</v>
      </c>
      <c r="AC1120" s="53">
        <v>1000000</v>
      </c>
      <c r="AD1120" s="3" t="s">
        <v>32</v>
      </c>
      <c r="AE1120" s="3" t="s">
        <v>45</v>
      </c>
    </row>
    <row r="1121" spans="1:31" x14ac:dyDescent="0.3">
      <c r="A1121" s="3" t="s">
        <v>2394</v>
      </c>
      <c r="B1121" s="3" t="s">
        <v>2395</v>
      </c>
      <c r="C1121" s="3" t="s">
        <v>1853</v>
      </c>
      <c r="D1121" s="53">
        <v>700000</v>
      </c>
      <c r="E1121" s="53">
        <v>700000</v>
      </c>
      <c r="F1121" s="53">
        <v>24754.02</v>
      </c>
      <c r="G1121" s="53">
        <v>0</v>
      </c>
      <c r="H1121" s="53">
        <v>0</v>
      </c>
      <c r="I1121" s="53">
        <v>528058.18000000005</v>
      </c>
      <c r="J1121" s="53">
        <v>75.436882857142862</v>
      </c>
      <c r="K1121" s="53">
        <v>0</v>
      </c>
      <c r="L1121" s="53">
        <v>0</v>
      </c>
      <c r="M1121" s="53">
        <v>528058.18000000005</v>
      </c>
      <c r="N1121" s="53">
        <v>0</v>
      </c>
      <c r="O1121" s="53">
        <v>552812.19999999995</v>
      </c>
      <c r="P1121" s="53">
        <v>0</v>
      </c>
      <c r="Q1121" s="53">
        <v>0</v>
      </c>
      <c r="R1121" s="53">
        <v>0</v>
      </c>
      <c r="S1121" s="3" t="s">
        <v>391</v>
      </c>
      <c r="T1121" s="3" t="s">
        <v>31</v>
      </c>
      <c r="U1121" s="3" t="s">
        <v>32</v>
      </c>
      <c r="V1121" s="3" t="s">
        <v>31</v>
      </c>
      <c r="W1121" s="3" t="s">
        <v>33</v>
      </c>
      <c r="X1121" s="3" t="s">
        <v>34</v>
      </c>
      <c r="Y1121" s="3" t="s">
        <v>35</v>
      </c>
      <c r="Z1121" s="54">
        <v>45383</v>
      </c>
      <c r="AA1121" s="54">
        <v>46112</v>
      </c>
      <c r="AB1121" s="3" t="s">
        <v>36</v>
      </c>
      <c r="AC1121" s="53">
        <v>700000</v>
      </c>
      <c r="AD1121" s="3" t="s">
        <v>32</v>
      </c>
      <c r="AE1121" s="3" t="s">
        <v>45</v>
      </c>
    </row>
    <row r="1122" spans="1:31" x14ac:dyDescent="0.3">
      <c r="A1122" s="3" t="s">
        <v>2294</v>
      </c>
      <c r="B1122" s="3" t="s">
        <v>2295</v>
      </c>
      <c r="C1122" s="3" t="s">
        <v>1854</v>
      </c>
      <c r="D1122" s="53">
        <v>7000000</v>
      </c>
      <c r="E1122" s="53">
        <v>7000000</v>
      </c>
      <c r="F1122" s="53">
        <v>46306.44</v>
      </c>
      <c r="G1122" s="53">
        <v>0</v>
      </c>
      <c r="H1122" s="53">
        <v>0</v>
      </c>
      <c r="I1122" s="53">
        <v>7068764.1100000003</v>
      </c>
      <c r="J1122" s="53">
        <v>100.98234442857144</v>
      </c>
      <c r="K1122" s="53">
        <v>0</v>
      </c>
      <c r="L1122" s="53">
        <v>0</v>
      </c>
      <c r="M1122" s="53">
        <v>4383382.32</v>
      </c>
      <c r="N1122" s="53">
        <v>2685381.79</v>
      </c>
      <c r="O1122" s="53">
        <v>7115070.5499999998</v>
      </c>
      <c r="P1122" s="53">
        <v>0</v>
      </c>
      <c r="Q1122" s="53">
        <v>0</v>
      </c>
      <c r="R1122" s="53">
        <v>0</v>
      </c>
      <c r="S1122" s="3" t="s">
        <v>72</v>
      </c>
      <c r="T1122" s="3" t="s">
        <v>41</v>
      </c>
      <c r="U1122" s="3" t="s">
        <v>42</v>
      </c>
      <c r="V1122" s="3" t="s">
        <v>41</v>
      </c>
      <c r="W1122" s="3" t="s">
        <v>33</v>
      </c>
      <c r="X1122" s="3" t="s">
        <v>43</v>
      </c>
      <c r="Y1122" s="3" t="s">
        <v>44</v>
      </c>
      <c r="Z1122" s="54">
        <v>45432</v>
      </c>
      <c r="AA1122" s="54">
        <v>45807</v>
      </c>
      <c r="AB1122" s="3" t="s">
        <v>36</v>
      </c>
      <c r="AC1122" s="53">
        <v>7000000</v>
      </c>
      <c r="AD1122" s="3" t="s">
        <v>42</v>
      </c>
      <c r="AE1122" s="3" t="s">
        <v>45</v>
      </c>
    </row>
    <row r="1123" spans="1:31" x14ac:dyDescent="0.3">
      <c r="A1123" s="3" t="s">
        <v>2296</v>
      </c>
      <c r="B1123" s="3" t="s">
        <v>2297</v>
      </c>
      <c r="C1123" s="3" t="s">
        <v>1854</v>
      </c>
      <c r="D1123" s="53">
        <v>4500000</v>
      </c>
      <c r="E1123" s="53">
        <v>4500000</v>
      </c>
      <c r="F1123" s="53">
        <v>35958.46</v>
      </c>
      <c r="G1123" s="53">
        <v>0</v>
      </c>
      <c r="H1123" s="53">
        <v>0</v>
      </c>
      <c r="I1123" s="53">
        <v>3913377.1</v>
      </c>
      <c r="J1123" s="53">
        <v>86.963935555555551</v>
      </c>
      <c r="K1123" s="53">
        <v>0</v>
      </c>
      <c r="L1123" s="53">
        <v>0</v>
      </c>
      <c r="M1123" s="53">
        <v>3913377.1</v>
      </c>
      <c r="N1123" s="53">
        <v>0</v>
      </c>
      <c r="O1123" s="53">
        <v>3949335.56</v>
      </c>
      <c r="P1123" s="53">
        <v>0</v>
      </c>
      <c r="Q1123" s="53">
        <v>0</v>
      </c>
      <c r="R1123" s="53">
        <v>0</v>
      </c>
      <c r="S1123" s="3" t="s">
        <v>72</v>
      </c>
      <c r="T1123" s="3" t="s">
        <v>41</v>
      </c>
      <c r="U1123" s="3" t="s">
        <v>42</v>
      </c>
      <c r="V1123" s="3" t="s">
        <v>41</v>
      </c>
      <c r="W1123" s="3" t="s">
        <v>33</v>
      </c>
      <c r="X1123" s="3" t="s">
        <v>43</v>
      </c>
      <c r="Y1123" s="3" t="s">
        <v>35</v>
      </c>
      <c r="Z1123" s="54">
        <v>45434</v>
      </c>
      <c r="AA1123" s="54">
        <v>45807</v>
      </c>
      <c r="AB1123" s="3" t="s">
        <v>36</v>
      </c>
      <c r="AC1123" s="53">
        <v>4500000</v>
      </c>
      <c r="AD1123" s="3" t="s">
        <v>42</v>
      </c>
      <c r="AE1123" s="3" t="s">
        <v>45</v>
      </c>
    </row>
    <row r="1124" spans="1:31" x14ac:dyDescent="0.3">
      <c r="A1124" s="3" t="s">
        <v>2300</v>
      </c>
      <c r="B1124" s="3" t="s">
        <v>2301</v>
      </c>
      <c r="C1124" s="3" t="s">
        <v>1854</v>
      </c>
      <c r="D1124" s="53">
        <v>2100000</v>
      </c>
      <c r="E1124" s="53">
        <v>2100000</v>
      </c>
      <c r="F1124" s="53">
        <v>0</v>
      </c>
      <c r="G1124" s="53">
        <v>0</v>
      </c>
      <c r="H1124" s="53">
        <v>0</v>
      </c>
      <c r="I1124" s="53">
        <v>1622758.74</v>
      </c>
      <c r="J1124" s="53">
        <v>77.27422571428572</v>
      </c>
      <c r="K1124" s="53">
        <v>0</v>
      </c>
      <c r="L1124" s="53">
        <v>0</v>
      </c>
      <c r="M1124" s="53">
        <v>1622758.74</v>
      </c>
      <c r="N1124" s="53">
        <v>0</v>
      </c>
      <c r="O1124" s="53">
        <v>1622758.74</v>
      </c>
      <c r="P1124" s="53">
        <v>0</v>
      </c>
      <c r="Q1124" s="53">
        <v>0</v>
      </c>
      <c r="R1124" s="53">
        <v>0</v>
      </c>
      <c r="S1124" s="3" t="s">
        <v>72</v>
      </c>
      <c r="T1124" s="3" t="s">
        <v>41</v>
      </c>
      <c r="U1124" s="3" t="s">
        <v>42</v>
      </c>
      <c r="V1124" s="3" t="s">
        <v>41</v>
      </c>
      <c r="W1124" s="3" t="s">
        <v>33</v>
      </c>
      <c r="X1124" s="3" t="s">
        <v>43</v>
      </c>
      <c r="Y1124" s="3" t="s">
        <v>35</v>
      </c>
      <c r="Z1124" s="54">
        <v>45434</v>
      </c>
      <c r="AA1124" s="54">
        <v>45808</v>
      </c>
      <c r="AB1124" s="3" t="s">
        <v>36</v>
      </c>
      <c r="AC1124" s="53">
        <v>2100000</v>
      </c>
      <c r="AD1124" s="3" t="s">
        <v>42</v>
      </c>
      <c r="AE1124" s="3" t="s">
        <v>37</v>
      </c>
    </row>
    <row r="1125" spans="1:31" x14ac:dyDescent="0.3">
      <c r="A1125" s="3" t="s">
        <v>2298</v>
      </c>
      <c r="B1125" s="3" t="s">
        <v>2299</v>
      </c>
      <c r="C1125" s="3" t="s">
        <v>1854</v>
      </c>
      <c r="D1125" s="53">
        <v>1300000</v>
      </c>
      <c r="E1125" s="53">
        <v>1300000</v>
      </c>
      <c r="F1125" s="53">
        <v>0</v>
      </c>
      <c r="G1125" s="53">
        <v>0</v>
      </c>
      <c r="H1125" s="53">
        <v>0</v>
      </c>
      <c r="I1125" s="53">
        <v>1238303.46</v>
      </c>
      <c r="J1125" s="53">
        <v>95.25411230769231</v>
      </c>
      <c r="K1125" s="53">
        <v>0</v>
      </c>
      <c r="L1125" s="53">
        <v>0</v>
      </c>
      <c r="M1125" s="53">
        <v>1238303.46</v>
      </c>
      <c r="N1125" s="53">
        <v>0</v>
      </c>
      <c r="O1125" s="53">
        <v>1238303.46</v>
      </c>
      <c r="P1125" s="53">
        <v>0</v>
      </c>
      <c r="Q1125" s="53">
        <v>0</v>
      </c>
      <c r="R1125" s="53">
        <v>0</v>
      </c>
      <c r="S1125" s="3" t="s">
        <v>72</v>
      </c>
      <c r="T1125" s="3" t="s">
        <v>41</v>
      </c>
      <c r="U1125" s="3" t="s">
        <v>42</v>
      </c>
      <c r="V1125" s="3" t="s">
        <v>41</v>
      </c>
      <c r="W1125" s="3" t="s">
        <v>33</v>
      </c>
      <c r="X1125" s="3" t="s">
        <v>43</v>
      </c>
      <c r="Y1125" s="3" t="s">
        <v>35</v>
      </c>
      <c r="Z1125" s="54">
        <v>45435</v>
      </c>
      <c r="AA1125" s="54">
        <v>45808</v>
      </c>
      <c r="AB1125" s="3" t="s">
        <v>36</v>
      </c>
      <c r="AC1125" s="53">
        <v>1300000</v>
      </c>
      <c r="AD1125" s="3" t="s">
        <v>42</v>
      </c>
      <c r="AE1125" s="3" t="s">
        <v>45</v>
      </c>
    </row>
    <row r="1126" spans="1:31" x14ac:dyDescent="0.3">
      <c r="A1126" s="3" t="s">
        <v>2322</v>
      </c>
      <c r="B1126" s="3" t="s">
        <v>2323</v>
      </c>
      <c r="C1126" s="3" t="s">
        <v>1853</v>
      </c>
      <c r="D1126" s="53">
        <v>4000000</v>
      </c>
      <c r="E1126" s="53">
        <v>4000000</v>
      </c>
      <c r="F1126" s="53">
        <v>0</v>
      </c>
      <c r="G1126" s="53">
        <v>0</v>
      </c>
      <c r="H1126" s="53">
        <v>0</v>
      </c>
      <c r="I1126" s="53">
        <v>0</v>
      </c>
      <c r="J1126" s="53">
        <v>0</v>
      </c>
      <c r="K1126" s="53">
        <v>0</v>
      </c>
      <c r="L1126" s="53">
        <v>0</v>
      </c>
      <c r="M1126" s="53">
        <v>0</v>
      </c>
      <c r="N1126" s="53">
        <v>0</v>
      </c>
      <c r="O1126" s="53">
        <v>0</v>
      </c>
      <c r="P1126" s="53">
        <v>0</v>
      </c>
      <c r="Q1126" s="53">
        <v>0</v>
      </c>
      <c r="R1126" s="53">
        <v>0</v>
      </c>
      <c r="S1126" s="3" t="s">
        <v>391</v>
      </c>
      <c r="T1126" s="3" t="s">
        <v>31</v>
      </c>
      <c r="U1126" s="3" t="s">
        <v>32</v>
      </c>
      <c r="V1126" s="3" t="s">
        <v>31</v>
      </c>
      <c r="W1126" s="3" t="s">
        <v>33</v>
      </c>
      <c r="X1126" s="3" t="s">
        <v>34</v>
      </c>
      <c r="Y1126" s="3" t="s">
        <v>83</v>
      </c>
      <c r="Z1126" s="54">
        <v>45383</v>
      </c>
      <c r="AA1126" s="54">
        <v>46112</v>
      </c>
      <c r="AB1126" s="3" t="s">
        <v>36</v>
      </c>
      <c r="AC1126" s="53">
        <v>4000000</v>
      </c>
      <c r="AD1126" s="3" t="s">
        <v>32</v>
      </c>
      <c r="AE1126" s="3" t="s">
        <v>45</v>
      </c>
    </row>
    <row r="1127" spans="1:31" x14ac:dyDescent="0.3">
      <c r="A1127" s="3" t="s">
        <v>2324</v>
      </c>
      <c r="B1127" s="3" t="s">
        <v>2325</v>
      </c>
      <c r="C1127" s="3" t="s">
        <v>1853</v>
      </c>
      <c r="D1127" s="53">
        <v>13300000</v>
      </c>
      <c r="E1127" s="53">
        <v>13300000</v>
      </c>
      <c r="F1127" s="53">
        <v>5613040.9500000002</v>
      </c>
      <c r="G1127" s="53">
        <v>200613.66</v>
      </c>
      <c r="H1127" s="53">
        <v>200613.66</v>
      </c>
      <c r="I1127" s="53">
        <v>2565575.7799999998</v>
      </c>
      <c r="J1127" s="53">
        <v>19.290043458646615</v>
      </c>
      <c r="K1127" s="53">
        <v>0</v>
      </c>
      <c r="L1127" s="53">
        <v>0</v>
      </c>
      <c r="M1127" s="53">
        <v>2207748.6</v>
      </c>
      <c r="N1127" s="53">
        <v>157213.51999999999</v>
      </c>
      <c r="O1127" s="53">
        <v>8178616.7300000004</v>
      </c>
      <c r="P1127" s="53">
        <v>0</v>
      </c>
      <c r="Q1127" s="53">
        <v>0</v>
      </c>
      <c r="R1127" s="53">
        <v>0</v>
      </c>
      <c r="S1127" s="3" t="s">
        <v>391</v>
      </c>
      <c r="T1127" s="3" t="s">
        <v>31</v>
      </c>
      <c r="U1127" s="3" t="s">
        <v>32</v>
      </c>
      <c r="V1127" s="3" t="s">
        <v>31</v>
      </c>
      <c r="W1127" s="3" t="s">
        <v>33</v>
      </c>
      <c r="X1127" s="3" t="s">
        <v>34</v>
      </c>
      <c r="Y1127" s="3" t="s">
        <v>784</v>
      </c>
      <c r="Z1127" s="54">
        <v>45383</v>
      </c>
      <c r="AA1127" s="54">
        <v>46112</v>
      </c>
      <c r="AB1127" s="3" t="s">
        <v>36</v>
      </c>
      <c r="AC1127" s="53">
        <v>13300000</v>
      </c>
      <c r="AD1127" s="3" t="s">
        <v>32</v>
      </c>
      <c r="AE1127" s="3" t="s">
        <v>45</v>
      </c>
    </row>
    <row r="1128" spans="1:31" x14ac:dyDescent="0.3">
      <c r="A1128" s="3" t="s">
        <v>2374</v>
      </c>
      <c r="B1128" s="3" t="s">
        <v>2375</v>
      </c>
      <c r="C1128" s="3" t="s">
        <v>1854</v>
      </c>
      <c r="D1128" s="53">
        <v>1600000</v>
      </c>
      <c r="E1128" s="53">
        <v>1600000</v>
      </c>
      <c r="F1128" s="53">
        <v>0</v>
      </c>
      <c r="G1128" s="53">
        <v>0</v>
      </c>
      <c r="H1128" s="53">
        <v>0</v>
      </c>
      <c r="I1128" s="53">
        <v>1459218.43</v>
      </c>
      <c r="J1128" s="53">
        <v>91.201151874999994</v>
      </c>
      <c r="K1128" s="53">
        <v>0</v>
      </c>
      <c r="L1128" s="53">
        <v>0</v>
      </c>
      <c r="M1128" s="53">
        <v>1459218.43</v>
      </c>
      <c r="N1128" s="53">
        <v>0</v>
      </c>
      <c r="O1128" s="53">
        <v>1459218.43</v>
      </c>
      <c r="P1128" s="53">
        <v>0</v>
      </c>
      <c r="Q1128" s="53">
        <v>0</v>
      </c>
      <c r="R1128" s="53">
        <v>0</v>
      </c>
      <c r="S1128" s="3" t="s">
        <v>72</v>
      </c>
      <c r="T1128" s="3" t="s">
        <v>41</v>
      </c>
      <c r="U1128" s="3" t="s">
        <v>42</v>
      </c>
      <c r="V1128" s="3" t="s">
        <v>41</v>
      </c>
      <c r="W1128" s="3" t="s">
        <v>33</v>
      </c>
      <c r="X1128" s="3" t="s">
        <v>43</v>
      </c>
      <c r="Y1128" s="3" t="s">
        <v>35</v>
      </c>
      <c r="Z1128" s="54">
        <v>45436</v>
      </c>
      <c r="AA1128" s="54">
        <v>45807</v>
      </c>
      <c r="AB1128" s="3" t="s">
        <v>36</v>
      </c>
      <c r="AC1128" s="53">
        <v>1600000</v>
      </c>
      <c r="AD1128" s="3" t="s">
        <v>42</v>
      </c>
      <c r="AE1128" s="3" t="s">
        <v>37</v>
      </c>
    </row>
    <row r="1129" spans="1:31" x14ac:dyDescent="0.3">
      <c r="A1129" s="3" t="s">
        <v>2419</v>
      </c>
      <c r="B1129" s="3" t="s">
        <v>2420</v>
      </c>
      <c r="C1129" s="3" t="s">
        <v>1854</v>
      </c>
      <c r="D1129" s="53">
        <v>12400000</v>
      </c>
      <c r="E1129" s="53">
        <v>12400000</v>
      </c>
      <c r="F1129" s="53">
        <v>7143298.8700000001</v>
      </c>
      <c r="G1129" s="53">
        <v>138627.10999999999</v>
      </c>
      <c r="H1129" s="53">
        <v>138627.10999999999</v>
      </c>
      <c r="I1129" s="53">
        <v>5121547.88</v>
      </c>
      <c r="J1129" s="53">
        <v>41.302805483870969</v>
      </c>
      <c r="K1129" s="53">
        <v>0</v>
      </c>
      <c r="L1129" s="53">
        <v>0</v>
      </c>
      <c r="M1129" s="53">
        <v>623704.59</v>
      </c>
      <c r="N1129" s="53">
        <v>4359216.18</v>
      </c>
      <c r="O1129" s="53">
        <v>12264846.75</v>
      </c>
      <c r="P1129" s="53">
        <v>0</v>
      </c>
      <c r="Q1129" s="53">
        <v>0</v>
      </c>
      <c r="R1129" s="53">
        <v>0</v>
      </c>
      <c r="S1129" s="3" t="s">
        <v>72</v>
      </c>
      <c r="T1129" s="3" t="s">
        <v>41</v>
      </c>
      <c r="U1129" s="3" t="s">
        <v>42</v>
      </c>
      <c r="V1129" s="3" t="s">
        <v>41</v>
      </c>
      <c r="W1129" s="3" t="s">
        <v>33</v>
      </c>
      <c r="X1129" s="3" t="s">
        <v>43</v>
      </c>
      <c r="Y1129" s="3" t="s">
        <v>784</v>
      </c>
      <c r="Z1129" s="54">
        <v>45439</v>
      </c>
      <c r="AA1129" s="54">
        <v>46172</v>
      </c>
      <c r="AB1129" s="3" t="s">
        <v>36</v>
      </c>
      <c r="AC1129" s="53">
        <v>12400000</v>
      </c>
      <c r="AD1129" s="3" t="s">
        <v>42</v>
      </c>
      <c r="AE1129" s="3" t="s">
        <v>45</v>
      </c>
    </row>
    <row r="1130" spans="1:31" x14ac:dyDescent="0.3">
      <c r="A1130" s="3" t="s">
        <v>2396</v>
      </c>
      <c r="B1130" s="3" t="s">
        <v>2397</v>
      </c>
      <c r="C1130" s="3" t="s">
        <v>1854</v>
      </c>
      <c r="D1130" s="53">
        <v>14900000</v>
      </c>
      <c r="E1130" s="53">
        <v>14900000</v>
      </c>
      <c r="F1130" s="53">
        <v>45891.12</v>
      </c>
      <c r="G1130" s="53">
        <v>0</v>
      </c>
      <c r="H1130" s="53">
        <v>0</v>
      </c>
      <c r="I1130" s="53">
        <v>14795144.16</v>
      </c>
      <c r="J1130" s="53">
        <v>99.296269530201343</v>
      </c>
      <c r="K1130" s="53">
        <v>0</v>
      </c>
      <c r="L1130" s="53">
        <v>0</v>
      </c>
      <c r="M1130" s="53">
        <v>14307738.93</v>
      </c>
      <c r="N1130" s="53">
        <v>487405.23</v>
      </c>
      <c r="O1130" s="53">
        <v>14841035.279999999</v>
      </c>
      <c r="P1130" s="53">
        <v>0</v>
      </c>
      <c r="Q1130" s="53">
        <v>0</v>
      </c>
      <c r="R1130" s="53">
        <v>0</v>
      </c>
      <c r="S1130" s="3" t="s">
        <v>72</v>
      </c>
      <c r="T1130" s="3" t="s">
        <v>41</v>
      </c>
      <c r="U1130" s="3" t="s">
        <v>42</v>
      </c>
      <c r="V1130" s="3" t="s">
        <v>41</v>
      </c>
      <c r="W1130" s="3" t="s">
        <v>33</v>
      </c>
      <c r="X1130" s="3" t="s">
        <v>43</v>
      </c>
      <c r="Y1130" s="3" t="s">
        <v>83</v>
      </c>
      <c r="Z1130" s="54">
        <v>45439</v>
      </c>
      <c r="AA1130" s="54">
        <v>46172</v>
      </c>
      <c r="AB1130" s="3" t="s">
        <v>36</v>
      </c>
      <c r="AC1130" s="53">
        <v>14900000</v>
      </c>
      <c r="AD1130" s="3" t="s">
        <v>42</v>
      </c>
      <c r="AE1130" s="3" t="s">
        <v>45</v>
      </c>
    </row>
    <row r="1131" spans="1:31" x14ac:dyDescent="0.3">
      <c r="A1131" s="3" t="s">
        <v>2382</v>
      </c>
      <c r="B1131" s="3" t="s">
        <v>2383</v>
      </c>
      <c r="C1131" s="3" t="s">
        <v>1860</v>
      </c>
      <c r="D1131" s="53">
        <v>12500000</v>
      </c>
      <c r="E1131" s="53">
        <v>12500000</v>
      </c>
      <c r="F1131" s="53">
        <v>4740940.24</v>
      </c>
      <c r="G1131" s="53">
        <v>0</v>
      </c>
      <c r="H1131" s="53">
        <v>0</v>
      </c>
      <c r="I1131" s="53">
        <v>1091672.98</v>
      </c>
      <c r="J1131" s="53">
        <v>8.7333838400000001</v>
      </c>
      <c r="K1131" s="53">
        <v>0</v>
      </c>
      <c r="L1131" s="53">
        <v>0</v>
      </c>
      <c r="M1131" s="53">
        <v>0</v>
      </c>
      <c r="N1131" s="53">
        <v>1091672.98</v>
      </c>
      <c r="O1131" s="53">
        <v>5832613.2199999997</v>
      </c>
      <c r="P1131" s="53">
        <v>0</v>
      </c>
      <c r="Q1131" s="53">
        <v>0</v>
      </c>
      <c r="R1131" s="53">
        <v>0</v>
      </c>
      <c r="S1131" s="3" t="s">
        <v>111</v>
      </c>
      <c r="T1131" s="3" t="s">
        <v>112</v>
      </c>
      <c r="U1131" s="3" t="s">
        <v>113</v>
      </c>
      <c r="V1131" s="3" t="s">
        <v>112</v>
      </c>
      <c r="W1131" s="3" t="s">
        <v>33</v>
      </c>
      <c r="X1131" s="3" t="s">
        <v>114</v>
      </c>
      <c r="Y1131" s="3" t="s">
        <v>784</v>
      </c>
      <c r="Z1131" s="54">
        <v>45439</v>
      </c>
      <c r="AA1131" s="54">
        <v>46112</v>
      </c>
      <c r="AB1131" s="3" t="s">
        <v>36</v>
      </c>
      <c r="AC1131" s="53">
        <v>12500000</v>
      </c>
      <c r="AD1131" s="3" t="s">
        <v>113</v>
      </c>
      <c r="AE1131" s="3" t="s">
        <v>45</v>
      </c>
    </row>
    <row r="1132" spans="1:31" x14ac:dyDescent="0.3">
      <c r="A1132" s="3" t="s">
        <v>2411</v>
      </c>
      <c r="B1132" s="3" t="s">
        <v>2412</v>
      </c>
      <c r="C1132" s="3" t="s">
        <v>1855</v>
      </c>
      <c r="D1132" s="53">
        <v>4000000</v>
      </c>
      <c r="E1132" s="53">
        <v>4000000</v>
      </c>
      <c r="F1132" s="53">
        <v>0</v>
      </c>
      <c r="G1132" s="53">
        <v>0</v>
      </c>
      <c r="H1132" s="53">
        <v>0</v>
      </c>
      <c r="I1132" s="53">
        <v>3179008.84</v>
      </c>
      <c r="J1132" s="53">
        <v>79.475220999999991</v>
      </c>
      <c r="K1132" s="53">
        <v>0</v>
      </c>
      <c r="L1132" s="53">
        <v>0</v>
      </c>
      <c r="M1132" s="53">
        <v>3179008.84</v>
      </c>
      <c r="N1132" s="53">
        <v>0</v>
      </c>
      <c r="O1132" s="53">
        <v>3179008.84</v>
      </c>
      <c r="P1132" s="53">
        <v>0</v>
      </c>
      <c r="Q1132" s="53">
        <v>0</v>
      </c>
      <c r="R1132" s="53">
        <v>0</v>
      </c>
      <c r="S1132" s="3" t="s">
        <v>286</v>
      </c>
      <c r="T1132" s="3" t="s">
        <v>57</v>
      </c>
      <c r="U1132" s="3" t="s">
        <v>58</v>
      </c>
      <c r="V1132" s="3" t="s">
        <v>57</v>
      </c>
      <c r="W1132" s="3" t="s">
        <v>33</v>
      </c>
      <c r="X1132" s="3" t="s">
        <v>59</v>
      </c>
      <c r="Y1132" s="3" t="s">
        <v>83</v>
      </c>
      <c r="Z1132" s="54">
        <v>45439</v>
      </c>
      <c r="AA1132" s="54">
        <v>46112</v>
      </c>
      <c r="AB1132" s="3" t="s">
        <v>36</v>
      </c>
      <c r="AC1132" s="53">
        <v>4000000</v>
      </c>
      <c r="AD1132" s="3" t="s">
        <v>58</v>
      </c>
      <c r="AE1132" s="3" t="s">
        <v>45</v>
      </c>
    </row>
    <row r="1133" spans="1:31" x14ac:dyDescent="0.3">
      <c r="A1133" s="3" t="s">
        <v>2400</v>
      </c>
      <c r="B1133" s="3" t="s">
        <v>2401</v>
      </c>
      <c r="C1133" s="3" t="s">
        <v>1856</v>
      </c>
      <c r="D1133" s="53">
        <v>5000000</v>
      </c>
      <c r="E1133" s="53">
        <v>5000000</v>
      </c>
      <c r="F1133" s="53">
        <v>1675684.4</v>
      </c>
      <c r="G1133" s="53">
        <v>0</v>
      </c>
      <c r="H1133" s="53">
        <v>0</v>
      </c>
      <c r="I1133" s="53">
        <v>0</v>
      </c>
      <c r="J1133" s="53">
        <v>0</v>
      </c>
      <c r="K1133" s="53">
        <v>0</v>
      </c>
      <c r="L1133" s="53">
        <v>0</v>
      </c>
      <c r="M1133" s="53">
        <v>0</v>
      </c>
      <c r="N1133" s="53">
        <v>0</v>
      </c>
      <c r="O1133" s="53">
        <v>1675684.4</v>
      </c>
      <c r="P1133" s="53">
        <v>0</v>
      </c>
      <c r="Q1133" s="53">
        <v>0</v>
      </c>
      <c r="R1133" s="53">
        <v>0</v>
      </c>
      <c r="S1133" s="3" t="s">
        <v>881</v>
      </c>
      <c r="T1133" s="3" t="s">
        <v>76</v>
      </c>
      <c r="U1133" s="3" t="s">
        <v>77</v>
      </c>
      <c r="V1133" s="3" t="s">
        <v>76</v>
      </c>
      <c r="W1133" s="3" t="s">
        <v>33</v>
      </c>
      <c r="X1133" s="3" t="s">
        <v>78</v>
      </c>
      <c r="Y1133" s="3" t="s">
        <v>83</v>
      </c>
      <c r="Z1133" s="54">
        <v>45383</v>
      </c>
      <c r="AA1133" s="54">
        <v>46203</v>
      </c>
      <c r="AB1133" s="3" t="s">
        <v>36</v>
      </c>
      <c r="AC1133" s="53">
        <v>5000000</v>
      </c>
      <c r="AD1133" s="3" t="s">
        <v>77</v>
      </c>
      <c r="AE1133" s="3" t="s">
        <v>45</v>
      </c>
    </row>
    <row r="1134" spans="1:31" x14ac:dyDescent="0.3">
      <c r="A1134" s="3" t="s">
        <v>2402</v>
      </c>
      <c r="B1134" s="3" t="s">
        <v>1017</v>
      </c>
      <c r="C1134" s="3" t="s">
        <v>1856</v>
      </c>
      <c r="D1134" s="53">
        <v>10000000</v>
      </c>
      <c r="E1134" s="53">
        <v>10000000</v>
      </c>
      <c r="F1134" s="53">
        <v>3168794.48</v>
      </c>
      <c r="G1134" s="53">
        <v>0</v>
      </c>
      <c r="H1134" s="53">
        <v>0</v>
      </c>
      <c r="I1134" s="53">
        <v>1146118.4099999999</v>
      </c>
      <c r="J1134" s="53">
        <v>11.461184099999999</v>
      </c>
      <c r="K1134" s="53">
        <v>0</v>
      </c>
      <c r="L1134" s="53">
        <v>0</v>
      </c>
      <c r="M1134" s="53">
        <v>1146118.4099999999</v>
      </c>
      <c r="N1134" s="53">
        <v>0</v>
      </c>
      <c r="O1134" s="53">
        <v>4314912.8899999997</v>
      </c>
      <c r="P1134" s="53">
        <v>0</v>
      </c>
      <c r="Q1134" s="53">
        <v>0</v>
      </c>
      <c r="R1134" s="53">
        <v>0</v>
      </c>
      <c r="S1134" s="3" t="s">
        <v>1784</v>
      </c>
      <c r="T1134" s="3" t="s">
        <v>76</v>
      </c>
      <c r="U1134" s="3" t="s">
        <v>77</v>
      </c>
      <c r="V1134" s="3" t="s">
        <v>76</v>
      </c>
      <c r="W1134" s="3" t="s">
        <v>33</v>
      </c>
      <c r="X1134" s="3" t="s">
        <v>78</v>
      </c>
      <c r="Y1134" s="3" t="s">
        <v>784</v>
      </c>
      <c r="Z1134" s="54">
        <v>45383</v>
      </c>
      <c r="AA1134" s="54">
        <v>46477</v>
      </c>
      <c r="AB1134" s="3" t="s">
        <v>36</v>
      </c>
      <c r="AC1134" s="53">
        <v>10000000</v>
      </c>
      <c r="AD1134" s="3" t="s">
        <v>77</v>
      </c>
      <c r="AE1134" s="3" t="s">
        <v>45</v>
      </c>
    </row>
    <row r="1135" spans="1:31" x14ac:dyDescent="0.3">
      <c r="A1135" s="3" t="s">
        <v>2398</v>
      </c>
      <c r="B1135" s="3" t="s">
        <v>2399</v>
      </c>
      <c r="C1135" s="3" t="s">
        <v>1858</v>
      </c>
      <c r="D1135" s="53">
        <v>8000000</v>
      </c>
      <c r="E1135" s="53">
        <v>8000000</v>
      </c>
      <c r="F1135" s="53">
        <v>2901419.79</v>
      </c>
      <c r="G1135" s="53">
        <v>0</v>
      </c>
      <c r="H1135" s="53">
        <v>0</v>
      </c>
      <c r="I1135" s="53">
        <v>1193877.45</v>
      </c>
      <c r="J1135" s="53">
        <v>14.923468124999999</v>
      </c>
      <c r="K1135" s="53">
        <v>0</v>
      </c>
      <c r="L1135" s="53">
        <v>0</v>
      </c>
      <c r="M1135" s="53">
        <v>0</v>
      </c>
      <c r="N1135" s="53">
        <v>1193877.45</v>
      </c>
      <c r="O1135" s="53">
        <v>4095297.24</v>
      </c>
      <c r="P1135" s="53">
        <v>0</v>
      </c>
      <c r="Q1135" s="53">
        <v>0</v>
      </c>
      <c r="R1135" s="53">
        <v>0</v>
      </c>
      <c r="S1135" s="3" t="s">
        <v>1231</v>
      </c>
      <c r="T1135" s="3" t="s">
        <v>51</v>
      </c>
      <c r="U1135" s="3" t="s">
        <v>52</v>
      </c>
      <c r="V1135" s="3" t="s">
        <v>51</v>
      </c>
      <c r="W1135" s="3" t="s">
        <v>33</v>
      </c>
      <c r="X1135" s="3" t="s">
        <v>53</v>
      </c>
      <c r="Y1135" s="3" t="s">
        <v>784</v>
      </c>
      <c r="Z1135" s="54">
        <v>45439</v>
      </c>
      <c r="AA1135" s="54">
        <v>46203</v>
      </c>
      <c r="AB1135" s="3" t="s">
        <v>36</v>
      </c>
      <c r="AC1135" s="53">
        <v>8000000</v>
      </c>
      <c r="AD1135" s="3" t="s">
        <v>52</v>
      </c>
      <c r="AE1135" s="3" t="s">
        <v>45</v>
      </c>
    </row>
    <row r="1136" spans="1:31" x14ac:dyDescent="0.3">
      <c r="A1136" s="3" t="s">
        <v>2386</v>
      </c>
      <c r="B1136" s="3" t="s">
        <v>2387</v>
      </c>
      <c r="C1136" s="3" t="s">
        <v>1860</v>
      </c>
      <c r="D1136" s="53">
        <v>3200000</v>
      </c>
      <c r="E1136" s="53">
        <v>3200000</v>
      </c>
      <c r="F1136" s="53">
        <v>0</v>
      </c>
      <c r="G1136" s="53">
        <v>0</v>
      </c>
      <c r="H1136" s="53">
        <v>0</v>
      </c>
      <c r="I1136" s="53">
        <v>3178742.33</v>
      </c>
      <c r="J1136" s="53">
        <v>99.335697812500001</v>
      </c>
      <c r="K1136" s="53">
        <v>0</v>
      </c>
      <c r="L1136" s="53">
        <v>0</v>
      </c>
      <c r="M1136" s="53">
        <v>3178742.33</v>
      </c>
      <c r="N1136" s="53">
        <v>0</v>
      </c>
      <c r="O1136" s="53">
        <v>3178742.33</v>
      </c>
      <c r="P1136" s="53">
        <v>0</v>
      </c>
      <c r="Q1136" s="53">
        <v>0</v>
      </c>
      <c r="R1136" s="53">
        <v>0</v>
      </c>
      <c r="S1136" s="3" t="s">
        <v>111</v>
      </c>
      <c r="T1136" s="3" t="s">
        <v>112</v>
      </c>
      <c r="U1136" s="3" t="s">
        <v>113</v>
      </c>
      <c r="V1136" s="3" t="s">
        <v>112</v>
      </c>
      <c r="W1136" s="3" t="s">
        <v>33</v>
      </c>
      <c r="X1136" s="3" t="s">
        <v>114</v>
      </c>
      <c r="Y1136" s="3" t="s">
        <v>35</v>
      </c>
      <c r="Z1136" s="54">
        <v>45439</v>
      </c>
      <c r="AA1136" s="54">
        <v>46112</v>
      </c>
      <c r="AB1136" s="3" t="s">
        <v>36</v>
      </c>
      <c r="AC1136" s="53">
        <v>3200000</v>
      </c>
      <c r="AD1136" s="3" t="s">
        <v>113</v>
      </c>
      <c r="AE1136" s="3" t="s">
        <v>37</v>
      </c>
    </row>
    <row r="1137" spans="1:31" x14ac:dyDescent="0.3">
      <c r="A1137" s="3" t="s">
        <v>2388</v>
      </c>
      <c r="B1137" s="3" t="s">
        <v>2389</v>
      </c>
      <c r="C1137" s="3" t="s">
        <v>1860</v>
      </c>
      <c r="D1137" s="53">
        <v>800000</v>
      </c>
      <c r="E1137" s="53">
        <v>800000</v>
      </c>
      <c r="F1137" s="53">
        <v>0</v>
      </c>
      <c r="G1137" s="53">
        <v>0</v>
      </c>
      <c r="H1137" s="53">
        <v>0</v>
      </c>
      <c r="I1137" s="53">
        <v>717342.89</v>
      </c>
      <c r="J1137" s="53">
        <v>89.667861250000001</v>
      </c>
      <c r="K1137" s="53">
        <v>0</v>
      </c>
      <c r="L1137" s="53">
        <v>0</v>
      </c>
      <c r="M1137" s="53">
        <v>717342.89</v>
      </c>
      <c r="N1137" s="53">
        <v>0</v>
      </c>
      <c r="O1137" s="53">
        <v>717342.89</v>
      </c>
      <c r="P1137" s="53">
        <v>0</v>
      </c>
      <c r="Q1137" s="53">
        <v>0</v>
      </c>
      <c r="R1137" s="53">
        <v>0</v>
      </c>
      <c r="S1137" s="3" t="s">
        <v>111</v>
      </c>
      <c r="T1137" s="3" t="s">
        <v>112</v>
      </c>
      <c r="U1137" s="3" t="s">
        <v>113</v>
      </c>
      <c r="V1137" s="3" t="s">
        <v>112</v>
      </c>
      <c r="W1137" s="3" t="s">
        <v>33</v>
      </c>
      <c r="X1137" s="3" t="s">
        <v>114</v>
      </c>
      <c r="Y1137" s="3" t="s">
        <v>35</v>
      </c>
      <c r="Z1137" s="54">
        <v>45439</v>
      </c>
      <c r="AA1137" s="54">
        <v>46112</v>
      </c>
      <c r="AB1137" s="3" t="s">
        <v>36</v>
      </c>
      <c r="AC1137" s="53">
        <v>800000</v>
      </c>
      <c r="AD1137" s="3" t="s">
        <v>113</v>
      </c>
      <c r="AE1137" s="3" t="s">
        <v>37</v>
      </c>
    </row>
    <row r="1138" spans="1:31" x14ac:dyDescent="0.3">
      <c r="A1138" s="3" t="s">
        <v>2390</v>
      </c>
      <c r="B1138" s="3" t="s">
        <v>2391</v>
      </c>
      <c r="C1138" s="3" t="s">
        <v>1860</v>
      </c>
      <c r="D1138" s="53">
        <v>3000000</v>
      </c>
      <c r="E1138" s="53">
        <v>3000000</v>
      </c>
      <c r="F1138" s="53">
        <v>0</v>
      </c>
      <c r="G1138" s="53">
        <v>0</v>
      </c>
      <c r="H1138" s="53">
        <v>0</v>
      </c>
      <c r="I1138" s="53">
        <v>2972304.9</v>
      </c>
      <c r="J1138" s="53">
        <v>99.076830000000001</v>
      </c>
      <c r="K1138" s="53">
        <v>0</v>
      </c>
      <c r="L1138" s="53">
        <v>0</v>
      </c>
      <c r="M1138" s="53">
        <v>2972304.9</v>
      </c>
      <c r="N1138" s="53">
        <v>0</v>
      </c>
      <c r="O1138" s="53">
        <v>2972304.9</v>
      </c>
      <c r="P1138" s="53">
        <v>0</v>
      </c>
      <c r="Q1138" s="53">
        <v>0</v>
      </c>
      <c r="R1138" s="53">
        <v>0</v>
      </c>
      <c r="S1138" s="3" t="s">
        <v>111</v>
      </c>
      <c r="T1138" s="3" t="s">
        <v>112</v>
      </c>
      <c r="U1138" s="3" t="s">
        <v>113</v>
      </c>
      <c r="V1138" s="3" t="s">
        <v>112</v>
      </c>
      <c r="W1138" s="3" t="s">
        <v>33</v>
      </c>
      <c r="X1138" s="3" t="s">
        <v>114</v>
      </c>
      <c r="Y1138" s="3" t="s">
        <v>35</v>
      </c>
      <c r="Z1138" s="54">
        <v>45439</v>
      </c>
      <c r="AA1138" s="54">
        <v>46112</v>
      </c>
      <c r="AB1138" s="3" t="s">
        <v>36</v>
      </c>
      <c r="AC1138" s="53">
        <v>3000000</v>
      </c>
      <c r="AD1138" s="3" t="s">
        <v>113</v>
      </c>
      <c r="AE1138" s="3" t="s">
        <v>37</v>
      </c>
    </row>
    <row r="1139" spans="1:31" x14ac:dyDescent="0.3">
      <c r="A1139" s="3" t="s">
        <v>2417</v>
      </c>
      <c r="B1139" s="3" t="s">
        <v>2418</v>
      </c>
      <c r="C1139" s="3" t="s">
        <v>1860</v>
      </c>
      <c r="D1139" s="53">
        <v>2800000</v>
      </c>
      <c r="E1139" s="53">
        <v>2800000</v>
      </c>
      <c r="F1139" s="53">
        <v>98182.51</v>
      </c>
      <c r="G1139" s="53">
        <v>0</v>
      </c>
      <c r="H1139" s="53">
        <v>0</v>
      </c>
      <c r="I1139" s="53">
        <v>1959110.77</v>
      </c>
      <c r="J1139" s="53">
        <v>69.968241785714284</v>
      </c>
      <c r="K1139" s="53">
        <v>0</v>
      </c>
      <c r="L1139" s="53">
        <v>0</v>
      </c>
      <c r="M1139" s="53">
        <v>1310604.6100000001</v>
      </c>
      <c r="N1139" s="53">
        <v>648506.16</v>
      </c>
      <c r="O1139" s="53">
        <v>2057293.28</v>
      </c>
      <c r="P1139" s="53">
        <v>0</v>
      </c>
      <c r="Q1139" s="53">
        <v>0</v>
      </c>
      <c r="R1139" s="53">
        <v>0</v>
      </c>
      <c r="S1139" s="3" t="s">
        <v>111</v>
      </c>
      <c r="T1139" s="3" t="s">
        <v>112</v>
      </c>
      <c r="U1139" s="3" t="s">
        <v>113</v>
      </c>
      <c r="V1139" s="3" t="s">
        <v>112</v>
      </c>
      <c r="W1139" s="3" t="s">
        <v>33</v>
      </c>
      <c r="X1139" s="3" t="s">
        <v>114</v>
      </c>
      <c r="Y1139" s="3" t="s">
        <v>35</v>
      </c>
      <c r="Z1139" s="54">
        <v>45441</v>
      </c>
      <c r="AA1139" s="54">
        <v>46112</v>
      </c>
      <c r="AB1139" s="3" t="s">
        <v>36</v>
      </c>
      <c r="AC1139" s="53">
        <v>2800000</v>
      </c>
      <c r="AD1139" s="3" t="s">
        <v>113</v>
      </c>
      <c r="AE1139" s="3" t="s">
        <v>45</v>
      </c>
    </row>
    <row r="1140" spans="1:31" x14ac:dyDescent="0.3">
      <c r="A1140" s="3" t="s">
        <v>2392</v>
      </c>
      <c r="B1140" s="3" t="s">
        <v>2393</v>
      </c>
      <c r="C1140" s="3" t="s">
        <v>1860</v>
      </c>
      <c r="D1140" s="53">
        <v>1900000</v>
      </c>
      <c r="E1140" s="53">
        <v>1900000</v>
      </c>
      <c r="F1140" s="53">
        <v>0</v>
      </c>
      <c r="G1140" s="53">
        <v>0</v>
      </c>
      <c r="H1140" s="53">
        <v>0</v>
      </c>
      <c r="I1140" s="53">
        <v>1889264.37</v>
      </c>
      <c r="J1140" s="53">
        <v>99.434966842105268</v>
      </c>
      <c r="K1140" s="53">
        <v>0</v>
      </c>
      <c r="L1140" s="53">
        <v>0</v>
      </c>
      <c r="M1140" s="53">
        <v>1889264.37</v>
      </c>
      <c r="N1140" s="53">
        <v>0</v>
      </c>
      <c r="O1140" s="53">
        <v>1889264.37</v>
      </c>
      <c r="P1140" s="53">
        <v>0</v>
      </c>
      <c r="Q1140" s="53">
        <v>0</v>
      </c>
      <c r="R1140" s="53">
        <v>0</v>
      </c>
      <c r="S1140" s="3" t="s">
        <v>111</v>
      </c>
      <c r="T1140" s="3" t="s">
        <v>112</v>
      </c>
      <c r="U1140" s="3" t="s">
        <v>113</v>
      </c>
      <c r="V1140" s="3" t="s">
        <v>112</v>
      </c>
      <c r="W1140" s="3" t="s">
        <v>33</v>
      </c>
      <c r="X1140" s="3" t="s">
        <v>114</v>
      </c>
      <c r="Y1140" s="3" t="s">
        <v>35</v>
      </c>
      <c r="Z1140" s="54">
        <v>45439</v>
      </c>
      <c r="AA1140" s="54">
        <v>46112</v>
      </c>
      <c r="AB1140" s="3" t="s">
        <v>36</v>
      </c>
      <c r="AC1140" s="53">
        <v>1900000</v>
      </c>
      <c r="AD1140" s="3" t="s">
        <v>113</v>
      </c>
      <c r="AE1140" s="3" t="s">
        <v>37</v>
      </c>
    </row>
    <row r="1141" spans="1:31" x14ac:dyDescent="0.3">
      <c r="A1141" s="3" t="s">
        <v>2384</v>
      </c>
      <c r="B1141" s="3" t="s">
        <v>2385</v>
      </c>
      <c r="C1141" s="3" t="s">
        <v>1859</v>
      </c>
      <c r="D1141" s="53">
        <v>5000000</v>
      </c>
      <c r="E1141" s="53">
        <v>5000000</v>
      </c>
      <c r="F1141" s="53">
        <v>2696289.01</v>
      </c>
      <c r="G1141" s="53">
        <v>0</v>
      </c>
      <c r="H1141" s="53">
        <v>0</v>
      </c>
      <c r="I1141" s="53">
        <v>1089386.67</v>
      </c>
      <c r="J1141" s="53">
        <v>21.787733399999997</v>
      </c>
      <c r="K1141" s="53">
        <v>0</v>
      </c>
      <c r="L1141" s="53">
        <v>0</v>
      </c>
      <c r="M1141" s="53">
        <v>1089386.67</v>
      </c>
      <c r="N1141" s="53">
        <v>0</v>
      </c>
      <c r="O1141" s="53">
        <v>3785675.68</v>
      </c>
      <c r="P1141" s="53">
        <v>0</v>
      </c>
      <c r="Q1141" s="53">
        <v>0</v>
      </c>
      <c r="R1141" s="53">
        <v>0</v>
      </c>
      <c r="S1141" s="3" t="s">
        <v>231</v>
      </c>
      <c r="T1141" s="3" t="s">
        <v>162</v>
      </c>
      <c r="U1141" s="3" t="s">
        <v>163</v>
      </c>
      <c r="V1141" s="3" t="s">
        <v>162</v>
      </c>
      <c r="W1141" s="3" t="s">
        <v>33</v>
      </c>
      <c r="X1141" s="3" t="s">
        <v>164</v>
      </c>
      <c r="Y1141" s="3" t="s">
        <v>784</v>
      </c>
      <c r="Z1141" s="54">
        <v>45383</v>
      </c>
      <c r="AA1141" s="54">
        <v>46112</v>
      </c>
      <c r="AB1141" s="3" t="s">
        <v>36</v>
      </c>
      <c r="AC1141" s="53">
        <v>5000000</v>
      </c>
      <c r="AD1141" s="3" t="s">
        <v>163</v>
      </c>
      <c r="AE1141" s="3" t="s">
        <v>45</v>
      </c>
    </row>
    <row r="1142" spans="1:31" x14ac:dyDescent="0.3">
      <c r="A1142" s="3" t="s">
        <v>2454</v>
      </c>
      <c r="B1142" s="3" t="s">
        <v>2455</v>
      </c>
      <c r="C1142" s="3" t="s">
        <v>1859</v>
      </c>
      <c r="D1142" s="53">
        <v>1400000</v>
      </c>
      <c r="E1142" s="53">
        <v>1400000</v>
      </c>
      <c r="F1142" s="53">
        <v>0</v>
      </c>
      <c r="G1142" s="53">
        <v>0</v>
      </c>
      <c r="H1142" s="53">
        <v>0</v>
      </c>
      <c r="I1142" s="53">
        <v>1197828.1299999999</v>
      </c>
      <c r="J1142" s="53">
        <v>85.55915214285713</v>
      </c>
      <c r="K1142" s="53">
        <v>0</v>
      </c>
      <c r="L1142" s="53">
        <v>0</v>
      </c>
      <c r="M1142" s="53">
        <v>1197828.1299999999</v>
      </c>
      <c r="N1142" s="53">
        <v>0</v>
      </c>
      <c r="O1142" s="53">
        <v>1197828.1299999999</v>
      </c>
      <c r="P1142" s="53">
        <v>0</v>
      </c>
      <c r="Q1142" s="53">
        <v>0</v>
      </c>
      <c r="R1142" s="53">
        <v>0</v>
      </c>
      <c r="S1142" s="3" t="s">
        <v>1355</v>
      </c>
      <c r="T1142" s="3" t="s">
        <v>162</v>
      </c>
      <c r="U1142" s="3" t="s">
        <v>163</v>
      </c>
      <c r="V1142" s="3" t="s">
        <v>162</v>
      </c>
      <c r="W1142" s="3" t="s">
        <v>33</v>
      </c>
      <c r="X1142" s="3" t="s">
        <v>164</v>
      </c>
      <c r="Y1142" s="3" t="s">
        <v>35</v>
      </c>
      <c r="Z1142" s="54">
        <v>45383</v>
      </c>
      <c r="AA1142" s="54">
        <v>45747</v>
      </c>
      <c r="AB1142" s="3" t="s">
        <v>36</v>
      </c>
      <c r="AC1142" s="53">
        <v>1400000</v>
      </c>
      <c r="AD1142" s="3" t="s">
        <v>163</v>
      </c>
      <c r="AE1142" s="3" t="s">
        <v>37</v>
      </c>
    </row>
    <row r="1143" spans="1:31" x14ac:dyDescent="0.3">
      <c r="A1143" s="3" t="s">
        <v>2378</v>
      </c>
      <c r="B1143" s="3" t="s">
        <v>2379</v>
      </c>
      <c r="C1143" s="3" t="s">
        <v>1854</v>
      </c>
      <c r="D1143" s="53">
        <v>3500000</v>
      </c>
      <c r="E1143" s="53">
        <v>3500000</v>
      </c>
      <c r="F1143" s="53">
        <v>18982.16</v>
      </c>
      <c r="G1143" s="53">
        <v>0</v>
      </c>
      <c r="H1143" s="53">
        <v>0</v>
      </c>
      <c r="I1143" s="53">
        <v>3281515.62</v>
      </c>
      <c r="J1143" s="53">
        <v>93.757589142857142</v>
      </c>
      <c r="K1143" s="53">
        <v>0</v>
      </c>
      <c r="L1143" s="53">
        <v>0</v>
      </c>
      <c r="M1143" s="53">
        <v>3281515.62</v>
      </c>
      <c r="N1143" s="53">
        <v>0</v>
      </c>
      <c r="O1143" s="53">
        <v>3300497.78</v>
      </c>
      <c r="P1143" s="53">
        <v>0</v>
      </c>
      <c r="Q1143" s="53">
        <v>0</v>
      </c>
      <c r="R1143" s="53">
        <v>0</v>
      </c>
      <c r="S1143" s="3" t="s">
        <v>72</v>
      </c>
      <c r="T1143" s="3" t="s">
        <v>41</v>
      </c>
      <c r="U1143" s="3" t="s">
        <v>42</v>
      </c>
      <c r="V1143" s="3" t="s">
        <v>41</v>
      </c>
      <c r="W1143" s="3" t="s">
        <v>33</v>
      </c>
      <c r="X1143" s="3" t="s">
        <v>43</v>
      </c>
      <c r="Y1143" s="3" t="s">
        <v>35</v>
      </c>
      <c r="Z1143" s="54">
        <v>45440</v>
      </c>
      <c r="AA1143" s="54">
        <v>45808</v>
      </c>
      <c r="AB1143" s="3" t="s">
        <v>36</v>
      </c>
      <c r="AC1143" s="53">
        <v>3500000</v>
      </c>
      <c r="AD1143" s="3" t="s">
        <v>42</v>
      </c>
      <c r="AE1143" s="3" t="s">
        <v>45</v>
      </c>
    </row>
    <row r="1144" spans="1:31" x14ac:dyDescent="0.3">
      <c r="A1144" s="3" t="s">
        <v>2427</v>
      </c>
      <c r="B1144" s="3" t="s">
        <v>2428</v>
      </c>
      <c r="C1144" s="3" t="s">
        <v>1854</v>
      </c>
      <c r="D1144" s="53">
        <v>1400000</v>
      </c>
      <c r="E1144" s="53">
        <v>1400000</v>
      </c>
      <c r="F1144" s="53">
        <v>0</v>
      </c>
      <c r="G1144" s="53">
        <v>0</v>
      </c>
      <c r="H1144" s="53">
        <v>0</v>
      </c>
      <c r="I1144" s="53">
        <v>1316758.44</v>
      </c>
      <c r="J1144" s="53">
        <v>94.054174285714282</v>
      </c>
      <c r="K1144" s="53">
        <v>0</v>
      </c>
      <c r="L1144" s="53">
        <v>0</v>
      </c>
      <c r="M1144" s="53">
        <v>1316758.44</v>
      </c>
      <c r="N1144" s="53">
        <v>0</v>
      </c>
      <c r="O1144" s="53">
        <v>1316758.44</v>
      </c>
      <c r="P1144" s="53">
        <v>0</v>
      </c>
      <c r="Q1144" s="53">
        <v>0</v>
      </c>
      <c r="R1144" s="53">
        <v>0</v>
      </c>
      <c r="S1144" s="3" t="s">
        <v>72</v>
      </c>
      <c r="T1144" s="3" t="s">
        <v>41</v>
      </c>
      <c r="U1144" s="3" t="s">
        <v>42</v>
      </c>
      <c r="V1144" s="3" t="s">
        <v>41</v>
      </c>
      <c r="W1144" s="3" t="s">
        <v>33</v>
      </c>
      <c r="X1144" s="3" t="s">
        <v>43</v>
      </c>
      <c r="Y1144" s="3" t="s">
        <v>35</v>
      </c>
      <c r="Z1144" s="54">
        <v>45440</v>
      </c>
      <c r="AA1144" s="54">
        <v>45808</v>
      </c>
      <c r="AB1144" s="3" t="s">
        <v>36</v>
      </c>
      <c r="AC1144" s="53">
        <v>1400000</v>
      </c>
      <c r="AD1144" s="3" t="s">
        <v>42</v>
      </c>
      <c r="AE1144" s="3" t="s">
        <v>37</v>
      </c>
    </row>
    <row r="1145" spans="1:31" x14ac:dyDescent="0.3">
      <c r="A1145" s="3" t="s">
        <v>2405</v>
      </c>
      <c r="B1145" s="3" t="s">
        <v>2406</v>
      </c>
      <c r="C1145" s="3" t="s">
        <v>1858</v>
      </c>
      <c r="D1145" s="53">
        <v>1200000</v>
      </c>
      <c r="E1145" s="53">
        <v>1200000</v>
      </c>
      <c r="F1145" s="53">
        <v>0</v>
      </c>
      <c r="G1145" s="53">
        <v>0.11</v>
      </c>
      <c r="H1145" s="53">
        <v>0.11</v>
      </c>
      <c r="I1145" s="53">
        <v>1109795.4099999999</v>
      </c>
      <c r="J1145" s="53">
        <v>92.482950833333319</v>
      </c>
      <c r="K1145" s="53">
        <v>0</v>
      </c>
      <c r="L1145" s="53">
        <v>0</v>
      </c>
      <c r="M1145" s="53">
        <v>1109795.3</v>
      </c>
      <c r="N1145" s="53">
        <v>0</v>
      </c>
      <c r="O1145" s="53">
        <v>1109795.4099999999</v>
      </c>
      <c r="P1145" s="53">
        <v>0</v>
      </c>
      <c r="Q1145" s="53">
        <v>0</v>
      </c>
      <c r="R1145" s="53">
        <v>0</v>
      </c>
      <c r="S1145" s="3" t="s">
        <v>1231</v>
      </c>
      <c r="T1145" s="3" t="s">
        <v>51</v>
      </c>
      <c r="U1145" s="3" t="s">
        <v>52</v>
      </c>
      <c r="V1145" s="3" t="s">
        <v>51</v>
      </c>
      <c r="W1145" s="3" t="s">
        <v>33</v>
      </c>
      <c r="X1145" s="3" t="s">
        <v>53</v>
      </c>
      <c r="Y1145" s="3" t="s">
        <v>35</v>
      </c>
      <c r="Z1145" s="54">
        <v>45441</v>
      </c>
      <c r="AA1145" s="54">
        <v>45838</v>
      </c>
      <c r="AB1145" s="3" t="s">
        <v>36</v>
      </c>
      <c r="AC1145" s="53">
        <v>1200000</v>
      </c>
      <c r="AD1145" s="3" t="s">
        <v>52</v>
      </c>
      <c r="AE1145" s="3" t="s">
        <v>45</v>
      </c>
    </row>
    <row r="1146" spans="1:31" x14ac:dyDescent="0.3">
      <c r="A1146" s="3" t="s">
        <v>2407</v>
      </c>
      <c r="B1146" s="3" t="s">
        <v>2408</v>
      </c>
      <c r="C1146" s="3" t="s">
        <v>1858</v>
      </c>
      <c r="D1146" s="53">
        <v>2100000</v>
      </c>
      <c r="E1146" s="53">
        <v>2100000</v>
      </c>
      <c r="F1146" s="53">
        <v>0</v>
      </c>
      <c r="G1146" s="53">
        <v>0</v>
      </c>
      <c r="H1146" s="53">
        <v>0</v>
      </c>
      <c r="I1146" s="53">
        <v>1260740.26</v>
      </c>
      <c r="J1146" s="53">
        <v>60.035250476190477</v>
      </c>
      <c r="K1146" s="53">
        <v>0</v>
      </c>
      <c r="L1146" s="53">
        <v>0</v>
      </c>
      <c r="M1146" s="53">
        <v>1260740.26</v>
      </c>
      <c r="N1146" s="53">
        <v>0</v>
      </c>
      <c r="O1146" s="53">
        <v>1260740.26</v>
      </c>
      <c r="P1146" s="53">
        <v>0</v>
      </c>
      <c r="Q1146" s="53">
        <v>0</v>
      </c>
      <c r="R1146" s="53">
        <v>0</v>
      </c>
      <c r="S1146" s="3" t="s">
        <v>1231</v>
      </c>
      <c r="T1146" s="3" t="s">
        <v>51</v>
      </c>
      <c r="U1146" s="3" t="s">
        <v>52</v>
      </c>
      <c r="V1146" s="3" t="s">
        <v>51</v>
      </c>
      <c r="W1146" s="3" t="s">
        <v>33</v>
      </c>
      <c r="X1146" s="3" t="s">
        <v>53</v>
      </c>
      <c r="Y1146" s="3" t="s">
        <v>35</v>
      </c>
      <c r="Z1146" s="54">
        <v>45441</v>
      </c>
      <c r="AA1146" s="54">
        <v>45838</v>
      </c>
      <c r="AB1146" s="3" t="s">
        <v>36</v>
      </c>
      <c r="AC1146" s="53">
        <v>2100000</v>
      </c>
      <c r="AD1146" s="3" t="s">
        <v>52</v>
      </c>
      <c r="AE1146" s="3" t="s">
        <v>2231</v>
      </c>
    </row>
    <row r="1147" spans="1:31" x14ac:dyDescent="0.3">
      <c r="A1147" s="3" t="s">
        <v>2409</v>
      </c>
      <c r="B1147" s="3" t="s">
        <v>2410</v>
      </c>
      <c r="C1147" s="3" t="s">
        <v>1858</v>
      </c>
      <c r="D1147" s="53">
        <v>1100000</v>
      </c>
      <c r="E1147" s="53">
        <v>1100000</v>
      </c>
      <c r="F1147" s="53">
        <v>39200</v>
      </c>
      <c r="G1147" s="53">
        <v>0</v>
      </c>
      <c r="H1147" s="53">
        <v>0</v>
      </c>
      <c r="I1147" s="53">
        <v>903110.44</v>
      </c>
      <c r="J1147" s="53">
        <v>82.100949090909083</v>
      </c>
      <c r="K1147" s="53">
        <v>0</v>
      </c>
      <c r="L1147" s="53">
        <v>0</v>
      </c>
      <c r="M1147" s="53">
        <v>0</v>
      </c>
      <c r="N1147" s="53">
        <v>903110.44</v>
      </c>
      <c r="O1147" s="53">
        <v>942310.44</v>
      </c>
      <c r="P1147" s="53">
        <v>0</v>
      </c>
      <c r="Q1147" s="53">
        <v>0</v>
      </c>
      <c r="R1147" s="53">
        <v>0</v>
      </c>
      <c r="S1147" s="3" t="s">
        <v>1231</v>
      </c>
      <c r="T1147" s="3" t="s">
        <v>51</v>
      </c>
      <c r="U1147" s="3" t="s">
        <v>52</v>
      </c>
      <c r="V1147" s="3" t="s">
        <v>51</v>
      </c>
      <c r="W1147" s="3" t="s">
        <v>33</v>
      </c>
      <c r="X1147" s="3" t="s">
        <v>53</v>
      </c>
      <c r="Y1147" s="3" t="s">
        <v>35</v>
      </c>
      <c r="Z1147" s="54">
        <v>45441</v>
      </c>
      <c r="AA1147" s="54">
        <v>45838</v>
      </c>
      <c r="AB1147" s="3" t="s">
        <v>36</v>
      </c>
      <c r="AC1147" s="53">
        <v>1100000</v>
      </c>
      <c r="AD1147" s="3" t="s">
        <v>52</v>
      </c>
      <c r="AE1147" s="3" t="s">
        <v>45</v>
      </c>
    </row>
    <row r="1148" spans="1:31" x14ac:dyDescent="0.3">
      <c r="A1148" s="3" t="s">
        <v>2415</v>
      </c>
      <c r="B1148" s="3" t="s">
        <v>2416</v>
      </c>
      <c r="C1148" s="3" t="s">
        <v>1860</v>
      </c>
      <c r="D1148" s="53">
        <v>3700000</v>
      </c>
      <c r="E1148" s="53">
        <v>3700000</v>
      </c>
      <c r="F1148" s="53">
        <v>0</v>
      </c>
      <c r="G1148" s="53">
        <v>0</v>
      </c>
      <c r="H1148" s="53">
        <v>0</v>
      </c>
      <c r="I1148" s="53">
        <v>2567855.6</v>
      </c>
      <c r="J1148" s="53">
        <v>69.4015027027027</v>
      </c>
      <c r="K1148" s="53">
        <v>0</v>
      </c>
      <c r="L1148" s="53">
        <v>0</v>
      </c>
      <c r="M1148" s="53">
        <v>1904265.45</v>
      </c>
      <c r="N1148" s="53">
        <v>663590.15</v>
      </c>
      <c r="O1148" s="53">
        <v>2567855.6</v>
      </c>
      <c r="P1148" s="53">
        <v>0</v>
      </c>
      <c r="Q1148" s="53">
        <v>0</v>
      </c>
      <c r="R1148" s="53">
        <v>0</v>
      </c>
      <c r="S1148" s="3" t="s">
        <v>111</v>
      </c>
      <c r="T1148" s="3" t="s">
        <v>112</v>
      </c>
      <c r="U1148" s="3" t="s">
        <v>113</v>
      </c>
      <c r="V1148" s="3" t="s">
        <v>112</v>
      </c>
      <c r="W1148" s="3" t="s">
        <v>33</v>
      </c>
      <c r="X1148" s="3" t="s">
        <v>114</v>
      </c>
      <c r="Y1148" s="3" t="s">
        <v>35</v>
      </c>
      <c r="Z1148" s="54">
        <v>45441</v>
      </c>
      <c r="AA1148" s="54">
        <v>46112</v>
      </c>
      <c r="AB1148" s="3" t="s">
        <v>36</v>
      </c>
      <c r="AC1148" s="53">
        <v>3700000</v>
      </c>
      <c r="AD1148" s="3" t="s">
        <v>113</v>
      </c>
      <c r="AE1148" s="3" t="s">
        <v>45</v>
      </c>
    </row>
    <row r="1149" spans="1:31" x14ac:dyDescent="0.3">
      <c r="A1149" s="3" t="s">
        <v>2413</v>
      </c>
      <c r="B1149" s="3" t="s">
        <v>2414</v>
      </c>
      <c r="C1149" s="3" t="s">
        <v>1860</v>
      </c>
      <c r="D1149" s="53">
        <v>9600000</v>
      </c>
      <c r="E1149" s="53">
        <v>9600000</v>
      </c>
      <c r="F1149" s="53">
        <v>165714.16</v>
      </c>
      <c r="G1149" s="53">
        <v>0</v>
      </c>
      <c r="H1149" s="53">
        <v>0</v>
      </c>
      <c r="I1149" s="53">
        <v>7714650.0700000003</v>
      </c>
      <c r="J1149" s="53">
        <v>80.360938229166663</v>
      </c>
      <c r="K1149" s="53">
        <v>0</v>
      </c>
      <c r="L1149" s="53">
        <v>0</v>
      </c>
      <c r="M1149" s="53">
        <v>7049573.5099999998</v>
      </c>
      <c r="N1149" s="53">
        <v>665076.56000000006</v>
      </c>
      <c r="O1149" s="53">
        <v>7880364.2300000004</v>
      </c>
      <c r="P1149" s="53">
        <v>0</v>
      </c>
      <c r="Q1149" s="53">
        <v>0</v>
      </c>
      <c r="R1149" s="53">
        <v>0</v>
      </c>
      <c r="S1149" s="3" t="s">
        <v>111</v>
      </c>
      <c r="T1149" s="3" t="s">
        <v>112</v>
      </c>
      <c r="U1149" s="3" t="s">
        <v>113</v>
      </c>
      <c r="V1149" s="3" t="s">
        <v>112</v>
      </c>
      <c r="W1149" s="3" t="s">
        <v>33</v>
      </c>
      <c r="X1149" s="3" t="s">
        <v>114</v>
      </c>
      <c r="Y1149" s="3" t="s">
        <v>35</v>
      </c>
      <c r="Z1149" s="54">
        <v>45443</v>
      </c>
      <c r="AA1149" s="54">
        <v>46112</v>
      </c>
      <c r="AB1149" s="3" t="s">
        <v>36</v>
      </c>
      <c r="AC1149" s="53">
        <v>9600000</v>
      </c>
      <c r="AD1149" s="3" t="s">
        <v>113</v>
      </c>
      <c r="AE1149" s="3" t="s">
        <v>45</v>
      </c>
    </row>
    <row r="1150" spans="1:31" x14ac:dyDescent="0.3">
      <c r="A1150" s="3" t="s">
        <v>2429</v>
      </c>
      <c r="B1150" s="3" t="s">
        <v>2430</v>
      </c>
      <c r="C1150" s="3" t="s">
        <v>1858</v>
      </c>
      <c r="D1150" s="53">
        <v>2600000</v>
      </c>
      <c r="E1150" s="53">
        <v>2600000</v>
      </c>
      <c r="F1150" s="53">
        <v>0</v>
      </c>
      <c r="G1150" s="53">
        <v>0</v>
      </c>
      <c r="H1150" s="53">
        <v>0</v>
      </c>
      <c r="I1150" s="53">
        <v>2015828.65</v>
      </c>
      <c r="J1150" s="53">
        <v>77.531871153846154</v>
      </c>
      <c r="K1150" s="53">
        <v>0</v>
      </c>
      <c r="L1150" s="53">
        <v>0</v>
      </c>
      <c r="M1150" s="53">
        <v>2015828.65</v>
      </c>
      <c r="N1150" s="53">
        <v>0</v>
      </c>
      <c r="O1150" s="53">
        <v>2015828.65</v>
      </c>
      <c r="P1150" s="53">
        <v>0</v>
      </c>
      <c r="Q1150" s="53">
        <v>0</v>
      </c>
      <c r="R1150" s="53">
        <v>0</v>
      </c>
      <c r="S1150" s="3" t="s">
        <v>1231</v>
      </c>
      <c r="T1150" s="3" t="s">
        <v>51</v>
      </c>
      <c r="U1150" s="3" t="s">
        <v>52</v>
      </c>
      <c r="V1150" s="3" t="s">
        <v>51</v>
      </c>
      <c r="W1150" s="3" t="s">
        <v>33</v>
      </c>
      <c r="X1150" s="3" t="s">
        <v>53</v>
      </c>
      <c r="Y1150" s="3" t="s">
        <v>35</v>
      </c>
      <c r="Z1150" s="54">
        <v>45444</v>
      </c>
      <c r="AA1150" s="54">
        <v>45838</v>
      </c>
      <c r="AB1150" s="3" t="s">
        <v>36</v>
      </c>
      <c r="AC1150" s="53">
        <v>2600000</v>
      </c>
      <c r="AD1150" s="3" t="s">
        <v>52</v>
      </c>
      <c r="AE1150" s="3" t="s">
        <v>37</v>
      </c>
    </row>
    <row r="1151" spans="1:31" x14ac:dyDescent="0.3">
      <c r="A1151" s="3" t="s">
        <v>2403</v>
      </c>
      <c r="B1151" s="3" t="s">
        <v>2404</v>
      </c>
      <c r="C1151" s="3" t="s">
        <v>1859</v>
      </c>
      <c r="D1151" s="53">
        <v>2100000</v>
      </c>
      <c r="E1151" s="53">
        <v>2100000</v>
      </c>
      <c r="F1151" s="53">
        <v>0</v>
      </c>
      <c r="G1151" s="53">
        <v>0</v>
      </c>
      <c r="H1151" s="53">
        <v>0</v>
      </c>
      <c r="I1151" s="53">
        <v>1820533.32</v>
      </c>
      <c r="J1151" s="53">
        <v>86.692062857142858</v>
      </c>
      <c r="K1151" s="53">
        <v>0</v>
      </c>
      <c r="L1151" s="53">
        <v>0</v>
      </c>
      <c r="M1151" s="53">
        <v>1820533.32</v>
      </c>
      <c r="N1151" s="53">
        <v>0</v>
      </c>
      <c r="O1151" s="53">
        <v>1820533.32</v>
      </c>
      <c r="P1151" s="53">
        <v>0</v>
      </c>
      <c r="Q1151" s="53">
        <v>0</v>
      </c>
      <c r="R1151" s="53">
        <v>0</v>
      </c>
      <c r="S1151" s="3" t="s">
        <v>1355</v>
      </c>
      <c r="T1151" s="3" t="s">
        <v>162</v>
      </c>
      <c r="U1151" s="3" t="s">
        <v>163</v>
      </c>
      <c r="V1151" s="3" t="s">
        <v>162</v>
      </c>
      <c r="W1151" s="3" t="s">
        <v>33</v>
      </c>
      <c r="X1151" s="3" t="s">
        <v>164</v>
      </c>
      <c r="Y1151" s="3" t="s">
        <v>35</v>
      </c>
      <c r="Z1151" s="54">
        <v>45383</v>
      </c>
      <c r="AA1151" s="54">
        <v>45747</v>
      </c>
      <c r="AB1151" s="3" t="s">
        <v>36</v>
      </c>
      <c r="AC1151" s="53">
        <v>2100000</v>
      </c>
      <c r="AD1151" s="3" t="s">
        <v>163</v>
      </c>
      <c r="AE1151" s="3" t="s">
        <v>37</v>
      </c>
    </row>
    <row r="1152" spans="1:31" x14ac:dyDescent="0.3">
      <c r="A1152" s="3" t="s">
        <v>2435</v>
      </c>
      <c r="B1152" s="3" t="s">
        <v>2436</v>
      </c>
      <c r="C1152" s="3" t="s">
        <v>1858</v>
      </c>
      <c r="D1152" s="53">
        <v>6000000</v>
      </c>
      <c r="E1152" s="53">
        <v>6000000</v>
      </c>
      <c r="F1152" s="53">
        <v>3920</v>
      </c>
      <c r="G1152" s="53">
        <v>0</v>
      </c>
      <c r="H1152" s="53">
        <v>0</v>
      </c>
      <c r="I1152" s="53">
        <v>5345715.6900000004</v>
      </c>
      <c r="J1152" s="53">
        <v>89.095261500000007</v>
      </c>
      <c r="K1152" s="53">
        <v>0</v>
      </c>
      <c r="L1152" s="53">
        <v>0</v>
      </c>
      <c r="M1152" s="53">
        <v>5140866.8099999996</v>
      </c>
      <c r="N1152" s="53">
        <v>204848.88</v>
      </c>
      <c r="O1152" s="53">
        <v>5349635.6900000004</v>
      </c>
      <c r="P1152" s="53">
        <v>0</v>
      </c>
      <c r="Q1152" s="53">
        <v>0</v>
      </c>
      <c r="R1152" s="53">
        <v>0</v>
      </c>
      <c r="S1152" s="3" t="s">
        <v>1231</v>
      </c>
      <c r="T1152" s="3" t="s">
        <v>51</v>
      </c>
      <c r="U1152" s="3" t="s">
        <v>52</v>
      </c>
      <c r="V1152" s="3" t="s">
        <v>51</v>
      </c>
      <c r="W1152" s="3" t="s">
        <v>33</v>
      </c>
      <c r="X1152" s="3" t="s">
        <v>53</v>
      </c>
      <c r="Y1152" s="3" t="s">
        <v>35</v>
      </c>
      <c r="Z1152" s="54">
        <v>45444</v>
      </c>
      <c r="AA1152" s="54">
        <v>46203</v>
      </c>
      <c r="AB1152" s="3" t="s">
        <v>36</v>
      </c>
      <c r="AC1152" s="53">
        <v>10000000</v>
      </c>
      <c r="AD1152" s="3" t="s">
        <v>52</v>
      </c>
      <c r="AE1152" s="3" t="s">
        <v>45</v>
      </c>
    </row>
    <row r="1153" spans="1:31" x14ac:dyDescent="0.3">
      <c r="A1153" s="3" t="s">
        <v>2662</v>
      </c>
      <c r="B1153" s="3" t="s">
        <v>2663</v>
      </c>
      <c r="C1153" s="3" t="s">
        <v>1853</v>
      </c>
      <c r="D1153" s="53">
        <v>1200000</v>
      </c>
      <c r="E1153" s="53">
        <v>1200000</v>
      </c>
      <c r="F1153" s="53">
        <v>10069.540000000001</v>
      </c>
      <c r="G1153" s="53">
        <v>0</v>
      </c>
      <c r="H1153" s="53">
        <v>0</v>
      </c>
      <c r="I1153" s="53">
        <v>1189061.44</v>
      </c>
      <c r="J1153" s="53">
        <v>99.088453333333334</v>
      </c>
      <c r="K1153" s="53">
        <v>0</v>
      </c>
      <c r="L1153" s="53">
        <v>0</v>
      </c>
      <c r="M1153" s="53">
        <v>1189061.44</v>
      </c>
      <c r="N1153" s="53">
        <v>0</v>
      </c>
      <c r="O1153" s="53">
        <v>1199130.98</v>
      </c>
      <c r="P1153" s="53">
        <v>0</v>
      </c>
      <c r="Q1153" s="53">
        <v>0</v>
      </c>
      <c r="R1153" s="53">
        <v>0</v>
      </c>
      <c r="S1153" s="3" t="s">
        <v>391</v>
      </c>
      <c r="T1153" s="3" t="s">
        <v>31</v>
      </c>
      <c r="U1153" s="3" t="s">
        <v>32</v>
      </c>
      <c r="V1153" s="3" t="s">
        <v>31</v>
      </c>
      <c r="W1153" s="3" t="s">
        <v>33</v>
      </c>
      <c r="X1153" s="3" t="s">
        <v>34</v>
      </c>
      <c r="Y1153" s="3" t="s">
        <v>35</v>
      </c>
      <c r="Z1153" s="54">
        <v>45476</v>
      </c>
      <c r="AA1153" s="54">
        <v>46112</v>
      </c>
      <c r="AB1153" s="3" t="s">
        <v>36</v>
      </c>
      <c r="AC1153" s="53">
        <v>1200000</v>
      </c>
      <c r="AD1153" s="3" t="s">
        <v>32</v>
      </c>
      <c r="AE1153" s="3" t="s">
        <v>45</v>
      </c>
    </row>
    <row r="1154" spans="1:31" x14ac:dyDescent="0.3">
      <c r="A1154" s="3" t="s">
        <v>2431</v>
      </c>
      <c r="B1154" s="3" t="s">
        <v>2432</v>
      </c>
      <c r="C1154" s="3" t="s">
        <v>1853</v>
      </c>
      <c r="D1154" s="53">
        <v>952000</v>
      </c>
      <c r="E1154" s="53">
        <v>952000</v>
      </c>
      <c r="F1154" s="53">
        <v>0</v>
      </c>
      <c r="G1154" s="53">
        <v>0</v>
      </c>
      <c r="H1154" s="53">
        <v>0</v>
      </c>
      <c r="I1154" s="53">
        <v>889249.22</v>
      </c>
      <c r="J1154" s="53">
        <v>93.408531512605038</v>
      </c>
      <c r="K1154" s="53">
        <v>0</v>
      </c>
      <c r="L1154" s="53">
        <v>0</v>
      </c>
      <c r="M1154" s="53">
        <v>889249.22</v>
      </c>
      <c r="N1154" s="53">
        <v>0</v>
      </c>
      <c r="O1154" s="53">
        <v>889249.22</v>
      </c>
      <c r="P1154" s="53">
        <v>0</v>
      </c>
      <c r="Q1154" s="53">
        <v>0</v>
      </c>
      <c r="R1154" s="53">
        <v>0</v>
      </c>
      <c r="S1154" s="3" t="s">
        <v>391</v>
      </c>
      <c r="T1154" s="3" t="s">
        <v>31</v>
      </c>
      <c r="U1154" s="3" t="s">
        <v>32</v>
      </c>
      <c r="V1154" s="3" t="s">
        <v>31</v>
      </c>
      <c r="W1154" s="3" t="s">
        <v>33</v>
      </c>
      <c r="X1154" s="3" t="s">
        <v>34</v>
      </c>
      <c r="Y1154" s="3" t="s">
        <v>35</v>
      </c>
      <c r="Z1154" s="54">
        <v>45383</v>
      </c>
      <c r="AA1154" s="54">
        <v>46112</v>
      </c>
      <c r="AB1154" s="3" t="s">
        <v>36</v>
      </c>
      <c r="AC1154" s="53">
        <v>952000</v>
      </c>
      <c r="AD1154" s="3" t="s">
        <v>32</v>
      </c>
      <c r="AE1154" s="3" t="s">
        <v>45</v>
      </c>
    </row>
    <row r="1155" spans="1:31" x14ac:dyDescent="0.3">
      <c r="A1155" s="3" t="s">
        <v>2433</v>
      </c>
      <c r="B1155" s="3" t="s">
        <v>2434</v>
      </c>
      <c r="C1155" s="3" t="s">
        <v>1855</v>
      </c>
      <c r="D1155" s="53">
        <v>2237000</v>
      </c>
      <c r="E1155" s="53">
        <v>2237000</v>
      </c>
      <c r="F1155" s="53">
        <v>408082.92</v>
      </c>
      <c r="G1155" s="53">
        <v>0</v>
      </c>
      <c r="H1155" s="53">
        <v>0</v>
      </c>
      <c r="I1155" s="53">
        <v>1386601.48</v>
      </c>
      <c r="J1155" s="53">
        <v>61.984867232901209</v>
      </c>
      <c r="K1155" s="53">
        <v>0</v>
      </c>
      <c r="L1155" s="53">
        <v>0</v>
      </c>
      <c r="M1155" s="53">
        <v>1386601.48</v>
      </c>
      <c r="N1155" s="53">
        <v>0</v>
      </c>
      <c r="O1155" s="53">
        <v>1794684.4</v>
      </c>
      <c r="P1155" s="53">
        <v>0</v>
      </c>
      <c r="Q1155" s="53">
        <v>0</v>
      </c>
      <c r="R1155" s="53">
        <v>0</v>
      </c>
      <c r="S1155" s="3" t="s">
        <v>286</v>
      </c>
      <c r="T1155" s="3" t="s">
        <v>57</v>
      </c>
      <c r="U1155" s="3" t="s">
        <v>58</v>
      </c>
      <c r="V1155" s="3" t="s">
        <v>57</v>
      </c>
      <c r="W1155" s="3" t="s">
        <v>33</v>
      </c>
      <c r="X1155" s="3" t="s">
        <v>59</v>
      </c>
      <c r="Y1155" s="3" t="s">
        <v>35</v>
      </c>
      <c r="Z1155" s="54">
        <v>45447</v>
      </c>
      <c r="AA1155" s="54">
        <v>46112</v>
      </c>
      <c r="AB1155" s="3" t="s">
        <v>36</v>
      </c>
      <c r="AC1155" s="53">
        <v>2237000</v>
      </c>
      <c r="AD1155" s="3" t="s">
        <v>58</v>
      </c>
      <c r="AE1155" s="3" t="s">
        <v>45</v>
      </c>
    </row>
    <row r="1156" spans="1:31" x14ac:dyDescent="0.3">
      <c r="A1156" s="3" t="s">
        <v>2446</v>
      </c>
      <c r="B1156" s="3" t="s">
        <v>2447</v>
      </c>
      <c r="C1156" s="3" t="s">
        <v>1853</v>
      </c>
      <c r="D1156" s="53">
        <v>2500000</v>
      </c>
      <c r="E1156" s="53">
        <v>2500000</v>
      </c>
      <c r="F1156" s="53">
        <v>418582.52</v>
      </c>
      <c r="G1156" s="53">
        <v>0</v>
      </c>
      <c r="H1156" s="53">
        <v>0</v>
      </c>
      <c r="I1156" s="53">
        <v>0</v>
      </c>
      <c r="J1156" s="53">
        <v>0</v>
      </c>
      <c r="K1156" s="53">
        <v>0</v>
      </c>
      <c r="L1156" s="53">
        <v>0</v>
      </c>
      <c r="M1156" s="53">
        <v>0</v>
      </c>
      <c r="N1156" s="53">
        <v>0</v>
      </c>
      <c r="O1156" s="53">
        <v>418582.52</v>
      </c>
      <c r="P1156" s="53">
        <v>0</v>
      </c>
      <c r="Q1156" s="53">
        <v>0</v>
      </c>
      <c r="R1156" s="53">
        <v>0</v>
      </c>
      <c r="S1156" s="3" t="s">
        <v>391</v>
      </c>
      <c r="T1156" s="3" t="s">
        <v>31</v>
      </c>
      <c r="U1156" s="3" t="s">
        <v>32</v>
      </c>
      <c r="V1156" s="3" t="s">
        <v>31</v>
      </c>
      <c r="W1156" s="3" t="s">
        <v>33</v>
      </c>
      <c r="X1156" s="3" t="s">
        <v>34</v>
      </c>
      <c r="Y1156" s="3" t="s">
        <v>35</v>
      </c>
      <c r="Z1156" s="54">
        <v>45383</v>
      </c>
      <c r="AA1156" s="54">
        <v>46112</v>
      </c>
      <c r="AB1156" s="3" t="s">
        <v>36</v>
      </c>
      <c r="AC1156" s="53">
        <v>2500000</v>
      </c>
      <c r="AD1156" s="3" t="s">
        <v>32</v>
      </c>
      <c r="AE1156" s="3" t="s">
        <v>45</v>
      </c>
    </row>
    <row r="1157" spans="1:31" x14ac:dyDescent="0.3">
      <c r="A1157" s="3" t="s">
        <v>2444</v>
      </c>
      <c r="B1157" s="3" t="s">
        <v>2445</v>
      </c>
      <c r="C1157" s="3" t="s">
        <v>1853</v>
      </c>
      <c r="D1157" s="53">
        <v>900000</v>
      </c>
      <c r="E1157" s="53">
        <v>900000</v>
      </c>
      <c r="F1157" s="53">
        <v>0</v>
      </c>
      <c r="G1157" s="53">
        <v>0</v>
      </c>
      <c r="H1157" s="53">
        <v>0</v>
      </c>
      <c r="I1157" s="53">
        <v>890105.38</v>
      </c>
      <c r="J1157" s="53">
        <v>98.900597777777776</v>
      </c>
      <c r="K1157" s="53">
        <v>0</v>
      </c>
      <c r="L1157" s="53">
        <v>0</v>
      </c>
      <c r="M1157" s="53">
        <v>890105.38</v>
      </c>
      <c r="N1157" s="53">
        <v>0</v>
      </c>
      <c r="O1157" s="53">
        <v>890105.38</v>
      </c>
      <c r="P1157" s="53">
        <v>0</v>
      </c>
      <c r="Q1157" s="53">
        <v>0</v>
      </c>
      <c r="R1157" s="53">
        <v>0</v>
      </c>
      <c r="S1157" s="3" t="s">
        <v>391</v>
      </c>
      <c r="T1157" s="3" t="s">
        <v>31</v>
      </c>
      <c r="U1157" s="3" t="s">
        <v>32</v>
      </c>
      <c r="V1157" s="3" t="s">
        <v>31</v>
      </c>
      <c r="W1157" s="3" t="s">
        <v>33</v>
      </c>
      <c r="X1157" s="3" t="s">
        <v>34</v>
      </c>
      <c r="Y1157" s="3" t="s">
        <v>35</v>
      </c>
      <c r="Z1157" s="54">
        <v>45383</v>
      </c>
      <c r="AA1157" s="54">
        <v>46112</v>
      </c>
      <c r="AB1157" s="3" t="s">
        <v>36</v>
      </c>
      <c r="AC1157" s="53">
        <v>900000</v>
      </c>
      <c r="AD1157" s="3" t="s">
        <v>32</v>
      </c>
      <c r="AE1157" s="3" t="s">
        <v>45</v>
      </c>
    </row>
    <row r="1158" spans="1:31" x14ac:dyDescent="0.3">
      <c r="A1158" s="3" t="s">
        <v>2474</v>
      </c>
      <c r="B1158" s="3" t="s">
        <v>2475</v>
      </c>
      <c r="C1158" s="3" t="s">
        <v>1853</v>
      </c>
      <c r="D1158" s="53">
        <v>800000</v>
      </c>
      <c r="E1158" s="53">
        <v>800000</v>
      </c>
      <c r="F1158" s="53">
        <v>0</v>
      </c>
      <c r="G1158" s="53">
        <v>0</v>
      </c>
      <c r="H1158" s="53">
        <v>0</v>
      </c>
      <c r="I1158" s="53">
        <v>796282.39</v>
      </c>
      <c r="J1158" s="53">
        <v>99.535298749999995</v>
      </c>
      <c r="K1158" s="53">
        <v>0</v>
      </c>
      <c r="L1158" s="53">
        <v>0</v>
      </c>
      <c r="M1158" s="53">
        <v>796282.39</v>
      </c>
      <c r="N1158" s="53">
        <v>0</v>
      </c>
      <c r="O1158" s="53">
        <v>796282.39</v>
      </c>
      <c r="P1158" s="53">
        <v>0</v>
      </c>
      <c r="Q1158" s="53">
        <v>0</v>
      </c>
      <c r="R1158" s="53">
        <v>0</v>
      </c>
      <c r="S1158" s="3" t="s">
        <v>391</v>
      </c>
      <c r="T1158" s="3" t="s">
        <v>31</v>
      </c>
      <c r="U1158" s="3" t="s">
        <v>32</v>
      </c>
      <c r="V1158" s="3" t="s">
        <v>31</v>
      </c>
      <c r="W1158" s="3" t="s">
        <v>33</v>
      </c>
      <c r="X1158" s="3" t="s">
        <v>34</v>
      </c>
      <c r="Y1158" s="3" t="s">
        <v>35</v>
      </c>
      <c r="Z1158" s="54">
        <v>45383</v>
      </c>
      <c r="AA1158" s="54">
        <v>46112</v>
      </c>
      <c r="AB1158" s="3" t="s">
        <v>36</v>
      </c>
      <c r="AC1158" s="53">
        <v>800000</v>
      </c>
      <c r="AD1158" s="3" t="s">
        <v>32</v>
      </c>
      <c r="AE1158" s="3" t="s">
        <v>37</v>
      </c>
    </row>
    <row r="1159" spans="1:31" x14ac:dyDescent="0.3">
      <c r="A1159" s="3" t="s">
        <v>2425</v>
      </c>
      <c r="B1159" s="3" t="s">
        <v>2426</v>
      </c>
      <c r="C1159" s="3" t="s">
        <v>1859</v>
      </c>
      <c r="D1159" s="53">
        <v>7965001</v>
      </c>
      <c r="E1159" s="53">
        <v>7965001</v>
      </c>
      <c r="F1159" s="53">
        <v>0</v>
      </c>
      <c r="G1159" s="53">
        <v>0</v>
      </c>
      <c r="H1159" s="53">
        <v>0</v>
      </c>
      <c r="I1159" s="53">
        <v>7963569.4000000004</v>
      </c>
      <c r="J1159" s="53">
        <v>99.982026367604988</v>
      </c>
      <c r="K1159" s="53">
        <v>0</v>
      </c>
      <c r="L1159" s="53">
        <v>0</v>
      </c>
      <c r="M1159" s="53">
        <v>7963569.4000000004</v>
      </c>
      <c r="N1159" s="53">
        <v>0</v>
      </c>
      <c r="O1159" s="53">
        <v>7963569.4000000004</v>
      </c>
      <c r="P1159" s="53">
        <v>0</v>
      </c>
      <c r="Q1159" s="53">
        <v>0</v>
      </c>
      <c r="R1159" s="53">
        <v>0</v>
      </c>
      <c r="S1159" s="3" t="s">
        <v>1355</v>
      </c>
      <c r="T1159" s="3" t="s">
        <v>162</v>
      </c>
      <c r="U1159" s="3" t="s">
        <v>163</v>
      </c>
      <c r="V1159" s="3" t="s">
        <v>162</v>
      </c>
      <c r="W1159" s="3" t="s">
        <v>33</v>
      </c>
      <c r="X1159" s="3" t="s">
        <v>164</v>
      </c>
      <c r="Y1159" s="3" t="s">
        <v>35</v>
      </c>
      <c r="Z1159" s="54">
        <v>45383</v>
      </c>
      <c r="AA1159" s="54">
        <v>45747</v>
      </c>
      <c r="AB1159" s="3" t="s">
        <v>36</v>
      </c>
      <c r="AC1159" s="53">
        <v>12765000</v>
      </c>
      <c r="AD1159" s="3" t="s">
        <v>163</v>
      </c>
      <c r="AE1159" s="3" t="s">
        <v>2231</v>
      </c>
    </row>
    <row r="1160" spans="1:31" x14ac:dyDescent="0.3">
      <c r="A1160" s="3" t="s">
        <v>2448</v>
      </c>
      <c r="B1160" s="3" t="s">
        <v>2449</v>
      </c>
      <c r="C1160" s="3" t="s">
        <v>1855</v>
      </c>
      <c r="D1160" s="53">
        <v>10000000</v>
      </c>
      <c r="E1160" s="53">
        <v>10000000</v>
      </c>
      <c r="F1160" s="53">
        <v>2009617.77</v>
      </c>
      <c r="G1160" s="53">
        <v>0</v>
      </c>
      <c r="H1160" s="53">
        <v>0</v>
      </c>
      <c r="I1160" s="53">
        <v>766164.23</v>
      </c>
      <c r="J1160" s="53">
        <v>7.6616422999999996</v>
      </c>
      <c r="K1160" s="53">
        <v>0</v>
      </c>
      <c r="L1160" s="53">
        <v>0</v>
      </c>
      <c r="M1160" s="53">
        <v>152784.74</v>
      </c>
      <c r="N1160" s="53">
        <v>613379.49</v>
      </c>
      <c r="O1160" s="53">
        <v>2775782</v>
      </c>
      <c r="P1160" s="53">
        <v>0</v>
      </c>
      <c r="Q1160" s="53">
        <v>0</v>
      </c>
      <c r="R1160" s="53">
        <v>0</v>
      </c>
      <c r="S1160" s="3" t="s">
        <v>286</v>
      </c>
      <c r="T1160" s="3" t="s">
        <v>57</v>
      </c>
      <c r="U1160" s="3" t="s">
        <v>58</v>
      </c>
      <c r="V1160" s="3" t="s">
        <v>57</v>
      </c>
      <c r="W1160" s="3" t="s">
        <v>33</v>
      </c>
      <c r="X1160" s="3" t="s">
        <v>59</v>
      </c>
      <c r="Y1160" s="3" t="s">
        <v>784</v>
      </c>
      <c r="Z1160" s="54">
        <v>45448</v>
      </c>
      <c r="AA1160" s="54">
        <v>46387</v>
      </c>
      <c r="AB1160" s="3" t="s">
        <v>36</v>
      </c>
      <c r="AC1160" s="53">
        <v>10000000</v>
      </c>
      <c r="AD1160" s="3" t="s">
        <v>58</v>
      </c>
      <c r="AE1160" s="3" t="s">
        <v>45</v>
      </c>
    </row>
    <row r="1161" spans="1:31" x14ac:dyDescent="0.3">
      <c r="A1161" s="3" t="s">
        <v>2450</v>
      </c>
      <c r="B1161" s="3" t="s">
        <v>2451</v>
      </c>
      <c r="C1161" s="3" t="s">
        <v>1840</v>
      </c>
      <c r="D1161" s="53">
        <v>15000000</v>
      </c>
      <c r="E1161" s="53">
        <v>15000000</v>
      </c>
      <c r="F1161" s="53">
        <v>2913323.75</v>
      </c>
      <c r="G1161" s="53">
        <v>0</v>
      </c>
      <c r="H1161" s="53">
        <v>0</v>
      </c>
      <c r="I1161" s="53">
        <v>11795838.57</v>
      </c>
      <c r="J1161" s="53">
        <v>78.638923800000001</v>
      </c>
      <c r="K1161" s="53">
        <v>0</v>
      </c>
      <c r="L1161" s="53">
        <v>0</v>
      </c>
      <c r="M1161" s="53">
        <v>8895641.8300000001</v>
      </c>
      <c r="N1161" s="53">
        <v>2900196.74</v>
      </c>
      <c r="O1161" s="53">
        <v>14709162.32</v>
      </c>
      <c r="P1161" s="53">
        <v>0</v>
      </c>
      <c r="Q1161" s="53">
        <v>0</v>
      </c>
      <c r="R1161" s="53">
        <v>0</v>
      </c>
      <c r="S1161" s="3" t="s">
        <v>286</v>
      </c>
      <c r="T1161" s="3" t="s">
        <v>57</v>
      </c>
      <c r="U1161" s="3" t="s">
        <v>58</v>
      </c>
      <c r="V1161" s="3" t="s">
        <v>57</v>
      </c>
      <c r="W1161" s="3" t="s">
        <v>33</v>
      </c>
      <c r="X1161" s="3" t="s">
        <v>59</v>
      </c>
      <c r="Y1161" s="3" t="s">
        <v>83</v>
      </c>
      <c r="Z1161" s="54">
        <v>45448</v>
      </c>
      <c r="AA1161" s="54">
        <v>46387</v>
      </c>
      <c r="AB1161" s="3" t="s">
        <v>36</v>
      </c>
      <c r="AC1161" s="53">
        <v>15000000</v>
      </c>
      <c r="AD1161" s="3" t="s">
        <v>58</v>
      </c>
      <c r="AE1161" s="3" t="s">
        <v>45</v>
      </c>
    </row>
    <row r="1162" spans="1:31" x14ac:dyDescent="0.3">
      <c r="A1162" s="3" t="s">
        <v>2458</v>
      </c>
      <c r="B1162" s="3" t="s">
        <v>2459</v>
      </c>
      <c r="C1162" s="3" t="s">
        <v>1855</v>
      </c>
      <c r="D1162" s="53">
        <v>400000</v>
      </c>
      <c r="E1162" s="53">
        <v>400000</v>
      </c>
      <c r="F1162" s="53">
        <v>0</v>
      </c>
      <c r="G1162" s="53">
        <v>0</v>
      </c>
      <c r="H1162" s="53">
        <v>0</v>
      </c>
      <c r="I1162" s="53">
        <v>238634.08</v>
      </c>
      <c r="J1162" s="53">
        <v>59.658519999999996</v>
      </c>
      <c r="K1162" s="53">
        <v>0</v>
      </c>
      <c r="L1162" s="53">
        <v>0</v>
      </c>
      <c r="M1162" s="53">
        <v>238634.08</v>
      </c>
      <c r="N1162" s="53">
        <v>0</v>
      </c>
      <c r="O1162" s="53">
        <v>238634.08</v>
      </c>
      <c r="P1162" s="53">
        <v>0</v>
      </c>
      <c r="Q1162" s="53">
        <v>0</v>
      </c>
      <c r="R1162" s="53">
        <v>0</v>
      </c>
      <c r="S1162" s="3" t="s">
        <v>286</v>
      </c>
      <c r="T1162" s="3" t="s">
        <v>57</v>
      </c>
      <c r="U1162" s="3" t="s">
        <v>58</v>
      </c>
      <c r="V1162" s="3" t="s">
        <v>57</v>
      </c>
      <c r="W1162" s="3" t="s">
        <v>33</v>
      </c>
      <c r="X1162" s="3" t="s">
        <v>59</v>
      </c>
      <c r="Y1162" s="3" t="s">
        <v>35</v>
      </c>
      <c r="Z1162" s="54">
        <v>45448</v>
      </c>
      <c r="AA1162" s="54">
        <v>45930</v>
      </c>
      <c r="AB1162" s="3" t="s">
        <v>36</v>
      </c>
      <c r="AC1162" s="53">
        <v>400000</v>
      </c>
      <c r="AD1162" s="3" t="s">
        <v>58</v>
      </c>
      <c r="AE1162" s="3" t="s">
        <v>37</v>
      </c>
    </row>
    <row r="1163" spans="1:31" x14ac:dyDescent="0.3">
      <c r="A1163" s="3" t="s">
        <v>2472</v>
      </c>
      <c r="B1163" s="3" t="s">
        <v>2473</v>
      </c>
      <c r="C1163" s="3" t="s">
        <v>1860</v>
      </c>
      <c r="D1163" s="53">
        <v>12000000</v>
      </c>
      <c r="E1163" s="53">
        <v>12000000</v>
      </c>
      <c r="F1163" s="53">
        <v>2040896.92</v>
      </c>
      <c r="G1163" s="53">
        <v>0</v>
      </c>
      <c r="H1163" s="53">
        <v>0</v>
      </c>
      <c r="I1163" s="53">
        <v>9122626.3599999994</v>
      </c>
      <c r="J1163" s="53">
        <v>76.021886333333327</v>
      </c>
      <c r="K1163" s="53">
        <v>0</v>
      </c>
      <c r="L1163" s="53">
        <v>0</v>
      </c>
      <c r="M1163" s="53">
        <v>7863657.9000000004</v>
      </c>
      <c r="N1163" s="53">
        <v>1258968.46</v>
      </c>
      <c r="O1163" s="53">
        <v>11163523.279999999</v>
      </c>
      <c r="P1163" s="53">
        <v>0</v>
      </c>
      <c r="Q1163" s="53">
        <v>0</v>
      </c>
      <c r="R1163" s="53">
        <v>0</v>
      </c>
      <c r="S1163" s="3" t="s">
        <v>111</v>
      </c>
      <c r="T1163" s="3" t="s">
        <v>112</v>
      </c>
      <c r="U1163" s="3" t="s">
        <v>113</v>
      </c>
      <c r="V1163" s="3" t="s">
        <v>112</v>
      </c>
      <c r="W1163" s="3" t="s">
        <v>33</v>
      </c>
      <c r="X1163" s="3" t="s">
        <v>114</v>
      </c>
      <c r="Y1163" s="3" t="s">
        <v>35</v>
      </c>
      <c r="Z1163" s="54">
        <v>45448</v>
      </c>
      <c r="AA1163" s="54">
        <v>46112</v>
      </c>
      <c r="AB1163" s="3" t="s">
        <v>36</v>
      </c>
      <c r="AC1163" s="53">
        <v>12000000</v>
      </c>
      <c r="AD1163" s="3" t="s">
        <v>113</v>
      </c>
      <c r="AE1163" s="3" t="s">
        <v>45</v>
      </c>
    </row>
    <row r="1164" spans="1:31" x14ac:dyDescent="0.3">
      <c r="A1164" s="3" t="s">
        <v>2576</v>
      </c>
      <c r="B1164" s="3" t="s">
        <v>2577</v>
      </c>
      <c r="C1164" s="3" t="s">
        <v>1858</v>
      </c>
      <c r="D1164" s="53">
        <v>2700000</v>
      </c>
      <c r="E1164" s="53">
        <v>2700000</v>
      </c>
      <c r="F1164" s="53">
        <v>456593.52</v>
      </c>
      <c r="G1164" s="53">
        <v>0</v>
      </c>
      <c r="H1164" s="53">
        <v>0</v>
      </c>
      <c r="I1164" s="53">
        <v>1781193.34</v>
      </c>
      <c r="J1164" s="53">
        <v>65.970123703703706</v>
      </c>
      <c r="K1164" s="53">
        <v>0</v>
      </c>
      <c r="L1164" s="53">
        <v>0</v>
      </c>
      <c r="M1164" s="53">
        <v>1030581</v>
      </c>
      <c r="N1164" s="53">
        <v>750612.34</v>
      </c>
      <c r="O1164" s="53">
        <v>2237786.86</v>
      </c>
      <c r="P1164" s="53">
        <v>0</v>
      </c>
      <c r="Q1164" s="53">
        <v>0</v>
      </c>
      <c r="R1164" s="53">
        <v>0</v>
      </c>
      <c r="S1164" s="3" t="s">
        <v>1231</v>
      </c>
      <c r="T1164" s="3" t="s">
        <v>51</v>
      </c>
      <c r="U1164" s="3" t="s">
        <v>52</v>
      </c>
      <c r="V1164" s="3" t="s">
        <v>51</v>
      </c>
      <c r="W1164" s="3" t="s">
        <v>33</v>
      </c>
      <c r="X1164" s="3" t="s">
        <v>53</v>
      </c>
      <c r="Y1164" s="3" t="s">
        <v>35</v>
      </c>
      <c r="Z1164" s="54">
        <v>45444</v>
      </c>
      <c r="AA1164" s="54">
        <v>46387</v>
      </c>
      <c r="AB1164" s="3" t="s">
        <v>36</v>
      </c>
      <c r="AC1164" s="53">
        <v>2700000</v>
      </c>
      <c r="AD1164" s="3" t="s">
        <v>52</v>
      </c>
      <c r="AE1164" s="3" t="s">
        <v>45</v>
      </c>
    </row>
    <row r="1165" spans="1:31" x14ac:dyDescent="0.3">
      <c r="A1165" s="3" t="s">
        <v>2484</v>
      </c>
      <c r="B1165" s="3" t="s">
        <v>2485</v>
      </c>
      <c r="C1165" s="3" t="s">
        <v>1858</v>
      </c>
      <c r="D1165" s="53">
        <v>1400000</v>
      </c>
      <c r="E1165" s="53">
        <v>1400000</v>
      </c>
      <c r="F1165" s="53">
        <v>456593.52</v>
      </c>
      <c r="G1165" s="53">
        <v>0</v>
      </c>
      <c r="H1165" s="53">
        <v>0</v>
      </c>
      <c r="I1165" s="53">
        <v>192003.4</v>
      </c>
      <c r="J1165" s="53">
        <v>13.714528571428572</v>
      </c>
      <c r="K1165" s="53">
        <v>0</v>
      </c>
      <c r="L1165" s="53">
        <v>0</v>
      </c>
      <c r="M1165" s="53">
        <v>0</v>
      </c>
      <c r="N1165" s="53">
        <v>192003.4</v>
      </c>
      <c r="O1165" s="53">
        <v>648596.92000000004</v>
      </c>
      <c r="P1165" s="53">
        <v>0</v>
      </c>
      <c r="Q1165" s="53">
        <v>0</v>
      </c>
      <c r="R1165" s="53">
        <v>0</v>
      </c>
      <c r="S1165" s="3" t="s">
        <v>1231</v>
      </c>
      <c r="T1165" s="3" t="s">
        <v>51</v>
      </c>
      <c r="U1165" s="3" t="s">
        <v>52</v>
      </c>
      <c r="V1165" s="3" t="s">
        <v>51</v>
      </c>
      <c r="W1165" s="3" t="s">
        <v>33</v>
      </c>
      <c r="X1165" s="3" t="s">
        <v>53</v>
      </c>
      <c r="Y1165" s="3" t="s">
        <v>35</v>
      </c>
      <c r="Z1165" s="54">
        <v>45444</v>
      </c>
      <c r="AA1165" s="54">
        <v>46112</v>
      </c>
      <c r="AB1165" s="3" t="s">
        <v>36</v>
      </c>
      <c r="AC1165" s="53">
        <v>1400000</v>
      </c>
      <c r="AD1165" s="3" t="s">
        <v>52</v>
      </c>
      <c r="AE1165" s="3" t="s">
        <v>45</v>
      </c>
    </row>
    <row r="1166" spans="1:31" x14ac:dyDescent="0.3">
      <c r="A1166" s="3" t="s">
        <v>2480</v>
      </c>
      <c r="B1166" s="3" t="s">
        <v>2481</v>
      </c>
      <c r="C1166" s="3" t="s">
        <v>1858</v>
      </c>
      <c r="D1166" s="53">
        <v>1100000</v>
      </c>
      <c r="E1166" s="53">
        <v>1100000</v>
      </c>
      <c r="F1166" s="53">
        <v>0</v>
      </c>
      <c r="G1166" s="53">
        <v>0</v>
      </c>
      <c r="H1166" s="53">
        <v>0</v>
      </c>
      <c r="I1166" s="53">
        <v>879818.97</v>
      </c>
      <c r="J1166" s="53">
        <v>79.98354272727272</v>
      </c>
      <c r="K1166" s="53">
        <v>0</v>
      </c>
      <c r="L1166" s="53">
        <v>0</v>
      </c>
      <c r="M1166" s="53">
        <v>879818.97</v>
      </c>
      <c r="N1166" s="53">
        <v>0</v>
      </c>
      <c r="O1166" s="53">
        <v>879818.97</v>
      </c>
      <c r="P1166" s="53">
        <v>0</v>
      </c>
      <c r="Q1166" s="53">
        <v>0</v>
      </c>
      <c r="R1166" s="53">
        <v>0</v>
      </c>
      <c r="S1166" s="3" t="s">
        <v>1231</v>
      </c>
      <c r="T1166" s="3" t="s">
        <v>51</v>
      </c>
      <c r="U1166" s="3" t="s">
        <v>52</v>
      </c>
      <c r="V1166" s="3" t="s">
        <v>51</v>
      </c>
      <c r="W1166" s="3" t="s">
        <v>33</v>
      </c>
      <c r="X1166" s="3" t="s">
        <v>53</v>
      </c>
      <c r="Y1166" s="3" t="s">
        <v>35</v>
      </c>
      <c r="Z1166" s="54">
        <v>45444</v>
      </c>
      <c r="AA1166" s="54">
        <v>46112</v>
      </c>
      <c r="AB1166" s="3" t="s">
        <v>36</v>
      </c>
      <c r="AC1166" s="53">
        <v>1100000</v>
      </c>
      <c r="AD1166" s="3" t="s">
        <v>52</v>
      </c>
      <c r="AE1166" s="3" t="s">
        <v>37</v>
      </c>
    </row>
    <row r="1167" spans="1:31" x14ac:dyDescent="0.3">
      <c r="A1167" s="3" t="s">
        <v>2476</v>
      </c>
      <c r="B1167" s="3" t="s">
        <v>2477</v>
      </c>
      <c r="C1167" s="3" t="s">
        <v>1853</v>
      </c>
      <c r="D1167" s="53">
        <v>1200000</v>
      </c>
      <c r="E1167" s="53">
        <v>1200000</v>
      </c>
      <c r="F1167" s="53">
        <v>0</v>
      </c>
      <c r="G1167" s="53">
        <v>0</v>
      </c>
      <c r="H1167" s="53">
        <v>0</v>
      </c>
      <c r="I1167" s="53">
        <v>1175857.17</v>
      </c>
      <c r="J1167" s="53">
        <v>97.988097499999995</v>
      </c>
      <c r="K1167" s="53">
        <v>0</v>
      </c>
      <c r="L1167" s="53">
        <v>0</v>
      </c>
      <c r="M1167" s="53">
        <v>1175857.17</v>
      </c>
      <c r="N1167" s="53">
        <v>0</v>
      </c>
      <c r="O1167" s="53">
        <v>1175857.17</v>
      </c>
      <c r="P1167" s="53">
        <v>0</v>
      </c>
      <c r="Q1167" s="53">
        <v>0</v>
      </c>
      <c r="R1167" s="53">
        <v>0</v>
      </c>
      <c r="S1167" s="3" t="s">
        <v>391</v>
      </c>
      <c r="T1167" s="3" t="s">
        <v>31</v>
      </c>
      <c r="U1167" s="3" t="s">
        <v>32</v>
      </c>
      <c r="V1167" s="3" t="s">
        <v>31</v>
      </c>
      <c r="W1167" s="3" t="s">
        <v>33</v>
      </c>
      <c r="X1167" s="3" t="s">
        <v>34</v>
      </c>
      <c r="Y1167" s="3" t="s">
        <v>44</v>
      </c>
      <c r="Z1167" s="54">
        <v>45383</v>
      </c>
      <c r="AA1167" s="54">
        <v>46112</v>
      </c>
      <c r="AB1167" s="3" t="s">
        <v>36</v>
      </c>
      <c r="AC1167" s="53">
        <v>1200000</v>
      </c>
      <c r="AD1167" s="3" t="s">
        <v>32</v>
      </c>
      <c r="AE1167" s="3" t="s">
        <v>37</v>
      </c>
    </row>
    <row r="1168" spans="1:31" x14ac:dyDescent="0.3">
      <c r="A1168" s="3" t="s">
        <v>2478</v>
      </c>
      <c r="B1168" s="3" t="s">
        <v>2479</v>
      </c>
      <c r="C1168" s="3" t="s">
        <v>1853</v>
      </c>
      <c r="D1168" s="53">
        <v>1200000</v>
      </c>
      <c r="E1168" s="53">
        <v>1200000</v>
      </c>
      <c r="F1168" s="53">
        <v>0</v>
      </c>
      <c r="G1168" s="53">
        <v>0</v>
      </c>
      <c r="H1168" s="53">
        <v>0</v>
      </c>
      <c r="I1168" s="53">
        <v>1167537.97</v>
      </c>
      <c r="J1168" s="53">
        <v>97.294830833333336</v>
      </c>
      <c r="K1168" s="53">
        <v>0</v>
      </c>
      <c r="L1168" s="53">
        <v>0</v>
      </c>
      <c r="M1168" s="53">
        <v>1167537.97</v>
      </c>
      <c r="N1168" s="53">
        <v>0</v>
      </c>
      <c r="O1168" s="53">
        <v>1167537.97</v>
      </c>
      <c r="P1168" s="53">
        <v>0</v>
      </c>
      <c r="Q1168" s="53">
        <v>0</v>
      </c>
      <c r="R1168" s="53">
        <v>0</v>
      </c>
      <c r="S1168" s="3" t="s">
        <v>391</v>
      </c>
      <c r="T1168" s="3" t="s">
        <v>31</v>
      </c>
      <c r="U1168" s="3" t="s">
        <v>32</v>
      </c>
      <c r="V1168" s="3" t="s">
        <v>31</v>
      </c>
      <c r="W1168" s="3" t="s">
        <v>33</v>
      </c>
      <c r="X1168" s="3" t="s">
        <v>34</v>
      </c>
      <c r="Y1168" s="3" t="s">
        <v>44</v>
      </c>
      <c r="Z1168" s="54">
        <v>45383</v>
      </c>
      <c r="AA1168" s="54">
        <v>46112</v>
      </c>
      <c r="AB1168" s="3" t="s">
        <v>36</v>
      </c>
      <c r="AC1168" s="53">
        <v>1200000</v>
      </c>
      <c r="AD1168" s="3" t="s">
        <v>32</v>
      </c>
      <c r="AE1168" s="3" t="s">
        <v>37</v>
      </c>
    </row>
    <row r="1169" spans="1:31" x14ac:dyDescent="0.3">
      <c r="A1169" s="3" t="s">
        <v>2442</v>
      </c>
      <c r="B1169" s="3" t="s">
        <v>2443</v>
      </c>
      <c r="C1169" s="3" t="s">
        <v>1858</v>
      </c>
      <c r="D1169" s="53">
        <v>2100000</v>
      </c>
      <c r="E1169" s="53">
        <v>2100000</v>
      </c>
      <c r="F1169" s="53">
        <v>0</v>
      </c>
      <c r="G1169" s="53">
        <v>0</v>
      </c>
      <c r="H1169" s="53">
        <v>0</v>
      </c>
      <c r="I1169" s="53">
        <v>1675195.36</v>
      </c>
      <c r="J1169" s="53">
        <v>79.77120761904763</v>
      </c>
      <c r="K1169" s="53">
        <v>0</v>
      </c>
      <c r="L1169" s="53">
        <v>0</v>
      </c>
      <c r="M1169" s="53">
        <v>1675195.36</v>
      </c>
      <c r="N1169" s="53">
        <v>0</v>
      </c>
      <c r="O1169" s="53">
        <v>1675195.36</v>
      </c>
      <c r="P1169" s="53">
        <v>0</v>
      </c>
      <c r="Q1169" s="53">
        <v>0</v>
      </c>
      <c r="R1169" s="53">
        <v>0</v>
      </c>
      <c r="S1169" s="3" t="s">
        <v>1231</v>
      </c>
      <c r="T1169" s="3" t="s">
        <v>51</v>
      </c>
      <c r="U1169" s="3" t="s">
        <v>52</v>
      </c>
      <c r="V1169" s="3" t="s">
        <v>51</v>
      </c>
      <c r="W1169" s="3" t="s">
        <v>33</v>
      </c>
      <c r="X1169" s="3" t="s">
        <v>53</v>
      </c>
      <c r="Y1169" s="3" t="s">
        <v>35</v>
      </c>
      <c r="Z1169" s="54">
        <v>45444</v>
      </c>
      <c r="AA1169" s="54">
        <v>46112</v>
      </c>
      <c r="AB1169" s="3" t="s">
        <v>36</v>
      </c>
      <c r="AC1169" s="53">
        <v>2100000</v>
      </c>
      <c r="AD1169" s="3" t="s">
        <v>52</v>
      </c>
      <c r="AE1169" s="3" t="s">
        <v>37</v>
      </c>
    </row>
    <row r="1170" spans="1:31" x14ac:dyDescent="0.3">
      <c r="A1170" s="3" t="s">
        <v>2470</v>
      </c>
      <c r="B1170" s="3" t="s">
        <v>2471</v>
      </c>
      <c r="C1170" s="3" t="s">
        <v>1858</v>
      </c>
      <c r="D1170" s="53">
        <v>2700000</v>
      </c>
      <c r="E1170" s="53">
        <v>2700000</v>
      </c>
      <c r="F1170" s="53">
        <v>3184.78</v>
      </c>
      <c r="G1170" s="53">
        <v>0</v>
      </c>
      <c r="H1170" s="53">
        <v>0</v>
      </c>
      <c r="I1170" s="53">
        <v>2687681.28</v>
      </c>
      <c r="J1170" s="53">
        <v>99.543751111111106</v>
      </c>
      <c r="K1170" s="53">
        <v>0</v>
      </c>
      <c r="L1170" s="53">
        <v>0</v>
      </c>
      <c r="M1170" s="53">
        <v>1865196.55</v>
      </c>
      <c r="N1170" s="53">
        <v>822484.73</v>
      </c>
      <c r="O1170" s="53">
        <v>2690866.06</v>
      </c>
      <c r="P1170" s="53">
        <v>0</v>
      </c>
      <c r="Q1170" s="53">
        <v>0</v>
      </c>
      <c r="R1170" s="53">
        <v>0</v>
      </c>
      <c r="S1170" s="3" t="s">
        <v>1231</v>
      </c>
      <c r="T1170" s="3" t="s">
        <v>51</v>
      </c>
      <c r="U1170" s="3" t="s">
        <v>52</v>
      </c>
      <c r="V1170" s="3" t="s">
        <v>51</v>
      </c>
      <c r="W1170" s="3" t="s">
        <v>33</v>
      </c>
      <c r="X1170" s="3" t="s">
        <v>53</v>
      </c>
      <c r="Y1170" s="3" t="s">
        <v>35</v>
      </c>
      <c r="Z1170" s="54">
        <v>45444</v>
      </c>
      <c r="AA1170" s="54">
        <v>46112</v>
      </c>
      <c r="AB1170" s="3" t="s">
        <v>36</v>
      </c>
      <c r="AC1170" s="53">
        <v>2700000</v>
      </c>
      <c r="AD1170" s="3" t="s">
        <v>52</v>
      </c>
      <c r="AE1170" s="3" t="s">
        <v>45</v>
      </c>
    </row>
    <row r="1171" spans="1:31" x14ac:dyDescent="0.3">
      <c r="A1171" s="3" t="s">
        <v>2482</v>
      </c>
      <c r="B1171" s="3" t="s">
        <v>2483</v>
      </c>
      <c r="C1171" s="3" t="s">
        <v>1858</v>
      </c>
      <c r="D1171" s="53">
        <v>2300000</v>
      </c>
      <c r="E1171" s="53">
        <v>2300000</v>
      </c>
      <c r="F1171" s="53">
        <v>1023131.4</v>
      </c>
      <c r="G1171" s="53">
        <v>0</v>
      </c>
      <c r="H1171" s="53">
        <v>0</v>
      </c>
      <c r="I1171" s="53">
        <v>1066136</v>
      </c>
      <c r="J1171" s="53">
        <v>46.353739130434782</v>
      </c>
      <c r="K1171" s="53">
        <v>0</v>
      </c>
      <c r="L1171" s="53">
        <v>0</v>
      </c>
      <c r="M1171" s="53">
        <v>1066136</v>
      </c>
      <c r="N1171" s="53">
        <v>0</v>
      </c>
      <c r="O1171" s="53">
        <v>2089267.4</v>
      </c>
      <c r="P1171" s="53">
        <v>0</v>
      </c>
      <c r="Q1171" s="53">
        <v>0</v>
      </c>
      <c r="R1171" s="53">
        <v>0</v>
      </c>
      <c r="S1171" s="3" t="s">
        <v>1231</v>
      </c>
      <c r="T1171" s="3" t="s">
        <v>51</v>
      </c>
      <c r="U1171" s="3" t="s">
        <v>52</v>
      </c>
      <c r="V1171" s="3" t="s">
        <v>51</v>
      </c>
      <c r="W1171" s="3" t="s">
        <v>33</v>
      </c>
      <c r="X1171" s="3" t="s">
        <v>53</v>
      </c>
      <c r="Y1171" s="3" t="s">
        <v>35</v>
      </c>
      <c r="Z1171" s="54">
        <v>45444</v>
      </c>
      <c r="AA1171" s="54">
        <v>46112</v>
      </c>
      <c r="AB1171" s="3" t="s">
        <v>36</v>
      </c>
      <c r="AC1171" s="53">
        <v>2300000</v>
      </c>
      <c r="AD1171" s="3" t="s">
        <v>52</v>
      </c>
      <c r="AE1171" s="3" t="s">
        <v>45</v>
      </c>
    </row>
    <row r="1172" spans="1:31" x14ac:dyDescent="0.3">
      <c r="A1172" s="3" t="s">
        <v>2440</v>
      </c>
      <c r="B1172" s="3" t="s">
        <v>2441</v>
      </c>
      <c r="C1172" s="3" t="s">
        <v>1860</v>
      </c>
      <c r="D1172" s="53">
        <v>4700000</v>
      </c>
      <c r="E1172" s="53">
        <v>4700000</v>
      </c>
      <c r="F1172" s="53">
        <v>0</v>
      </c>
      <c r="G1172" s="53">
        <v>0</v>
      </c>
      <c r="H1172" s="53">
        <v>0</v>
      </c>
      <c r="I1172" s="53">
        <v>4696262.5</v>
      </c>
      <c r="J1172" s="53">
        <v>99.920478723404258</v>
      </c>
      <c r="K1172" s="53">
        <v>0</v>
      </c>
      <c r="L1172" s="53">
        <v>0</v>
      </c>
      <c r="M1172" s="53">
        <v>4648277.7699999996</v>
      </c>
      <c r="N1172" s="53">
        <v>47984.73</v>
      </c>
      <c r="O1172" s="53">
        <v>4696262.5</v>
      </c>
      <c r="P1172" s="53">
        <v>0</v>
      </c>
      <c r="Q1172" s="53">
        <v>0</v>
      </c>
      <c r="R1172" s="53">
        <v>0</v>
      </c>
      <c r="S1172" s="3" t="s">
        <v>111</v>
      </c>
      <c r="T1172" s="3" t="s">
        <v>112</v>
      </c>
      <c r="U1172" s="3" t="s">
        <v>113</v>
      </c>
      <c r="V1172" s="3" t="s">
        <v>112</v>
      </c>
      <c r="W1172" s="3" t="s">
        <v>33</v>
      </c>
      <c r="X1172" s="3" t="s">
        <v>114</v>
      </c>
      <c r="Y1172" s="3" t="s">
        <v>35</v>
      </c>
      <c r="Z1172" s="54">
        <v>45449</v>
      </c>
      <c r="AA1172" s="54">
        <v>46112</v>
      </c>
      <c r="AB1172" s="3" t="s">
        <v>36</v>
      </c>
      <c r="AC1172" s="53">
        <v>4700000</v>
      </c>
      <c r="AD1172" s="3" t="s">
        <v>113</v>
      </c>
      <c r="AE1172" s="3" t="s">
        <v>2231</v>
      </c>
    </row>
    <row r="1173" spans="1:31" x14ac:dyDescent="0.3">
      <c r="A1173" s="3" t="s">
        <v>2468</v>
      </c>
      <c r="B1173" s="3" t="s">
        <v>2469</v>
      </c>
      <c r="C1173" s="3" t="s">
        <v>1858</v>
      </c>
      <c r="D1173" s="53">
        <v>1800000</v>
      </c>
      <c r="E1173" s="53">
        <v>1800000</v>
      </c>
      <c r="F1173" s="53">
        <v>456593.52</v>
      </c>
      <c r="G1173" s="53">
        <v>0</v>
      </c>
      <c r="H1173" s="53">
        <v>0</v>
      </c>
      <c r="I1173" s="53">
        <v>1119931.82</v>
      </c>
      <c r="J1173" s="53">
        <v>62.218434444444448</v>
      </c>
      <c r="K1173" s="53">
        <v>0</v>
      </c>
      <c r="L1173" s="53">
        <v>0</v>
      </c>
      <c r="M1173" s="53">
        <v>962336.07</v>
      </c>
      <c r="N1173" s="53">
        <v>157595.75</v>
      </c>
      <c r="O1173" s="53">
        <v>1576525.34</v>
      </c>
      <c r="P1173" s="53">
        <v>0</v>
      </c>
      <c r="Q1173" s="53">
        <v>0</v>
      </c>
      <c r="R1173" s="53">
        <v>0</v>
      </c>
      <c r="S1173" s="3" t="s">
        <v>1231</v>
      </c>
      <c r="T1173" s="3" t="s">
        <v>51</v>
      </c>
      <c r="U1173" s="3" t="s">
        <v>52</v>
      </c>
      <c r="V1173" s="3" t="s">
        <v>51</v>
      </c>
      <c r="W1173" s="3" t="s">
        <v>33</v>
      </c>
      <c r="X1173" s="3" t="s">
        <v>53</v>
      </c>
      <c r="Y1173" s="3" t="s">
        <v>35</v>
      </c>
      <c r="Z1173" s="54">
        <v>45444</v>
      </c>
      <c r="AA1173" s="54">
        <v>46112</v>
      </c>
      <c r="AB1173" s="3" t="s">
        <v>36</v>
      </c>
      <c r="AC1173" s="53">
        <v>1800000</v>
      </c>
      <c r="AD1173" s="3" t="s">
        <v>52</v>
      </c>
      <c r="AE1173" s="3" t="s">
        <v>45</v>
      </c>
    </row>
    <row r="1174" spans="1:31" x14ac:dyDescent="0.3">
      <c r="A1174" s="3" t="s">
        <v>2513</v>
      </c>
      <c r="B1174" s="3" t="s">
        <v>2514</v>
      </c>
      <c r="C1174" s="3" t="s">
        <v>1858</v>
      </c>
      <c r="D1174" s="53">
        <v>2100000</v>
      </c>
      <c r="E1174" s="53">
        <v>2100000</v>
      </c>
      <c r="F1174" s="53">
        <v>0</v>
      </c>
      <c r="G1174" s="53">
        <v>0</v>
      </c>
      <c r="H1174" s="53">
        <v>0</v>
      </c>
      <c r="I1174" s="53">
        <v>1679850</v>
      </c>
      <c r="J1174" s="53">
        <v>79.992857142857147</v>
      </c>
      <c r="K1174" s="53">
        <v>0</v>
      </c>
      <c r="L1174" s="53">
        <v>0</v>
      </c>
      <c r="M1174" s="53">
        <v>1679850</v>
      </c>
      <c r="N1174" s="53">
        <v>0</v>
      </c>
      <c r="O1174" s="53">
        <v>1679850</v>
      </c>
      <c r="P1174" s="53">
        <v>0</v>
      </c>
      <c r="Q1174" s="53">
        <v>0</v>
      </c>
      <c r="R1174" s="53">
        <v>0</v>
      </c>
      <c r="S1174" s="3" t="s">
        <v>1231</v>
      </c>
      <c r="T1174" s="3" t="s">
        <v>51</v>
      </c>
      <c r="U1174" s="3" t="s">
        <v>52</v>
      </c>
      <c r="V1174" s="3" t="s">
        <v>51</v>
      </c>
      <c r="W1174" s="3" t="s">
        <v>33</v>
      </c>
      <c r="X1174" s="3" t="s">
        <v>53</v>
      </c>
      <c r="Y1174" s="3" t="s">
        <v>35</v>
      </c>
      <c r="Z1174" s="54">
        <v>45444</v>
      </c>
      <c r="AA1174" s="54">
        <v>46112</v>
      </c>
      <c r="AB1174" s="3" t="s">
        <v>36</v>
      </c>
      <c r="AC1174" s="53">
        <v>2100000</v>
      </c>
      <c r="AD1174" s="3" t="s">
        <v>52</v>
      </c>
      <c r="AE1174" s="3" t="s">
        <v>37</v>
      </c>
    </row>
    <row r="1175" spans="1:31" x14ac:dyDescent="0.3">
      <c r="A1175" s="3" t="s">
        <v>2456</v>
      </c>
      <c r="B1175" s="3" t="s">
        <v>2457</v>
      </c>
      <c r="C1175" s="3" t="s">
        <v>1857</v>
      </c>
      <c r="D1175" s="53">
        <v>5000000</v>
      </c>
      <c r="E1175" s="53">
        <v>5000000</v>
      </c>
      <c r="F1175" s="53">
        <v>0</v>
      </c>
      <c r="G1175" s="53">
        <v>0</v>
      </c>
      <c r="H1175" s="53">
        <v>0</v>
      </c>
      <c r="I1175" s="53">
        <v>2111241.09</v>
      </c>
      <c r="J1175" s="53">
        <v>42.224821799999994</v>
      </c>
      <c r="K1175" s="53">
        <v>0</v>
      </c>
      <c r="L1175" s="53">
        <v>0</v>
      </c>
      <c r="M1175" s="53">
        <v>2111241.09</v>
      </c>
      <c r="N1175" s="53">
        <v>0</v>
      </c>
      <c r="O1175" s="53">
        <v>2111241.09</v>
      </c>
      <c r="P1175" s="53">
        <v>0</v>
      </c>
      <c r="Q1175" s="53">
        <v>0</v>
      </c>
      <c r="R1175" s="53">
        <v>0</v>
      </c>
      <c r="S1175" s="3" t="s">
        <v>2156</v>
      </c>
      <c r="T1175" s="3" t="s">
        <v>100</v>
      </c>
      <c r="U1175" s="3" t="s">
        <v>101</v>
      </c>
      <c r="V1175" s="3" t="s">
        <v>100</v>
      </c>
      <c r="W1175" s="3" t="s">
        <v>33</v>
      </c>
      <c r="X1175" s="3" t="s">
        <v>102</v>
      </c>
      <c r="Y1175" s="3" t="s">
        <v>83</v>
      </c>
      <c r="Z1175" s="54">
        <v>45444</v>
      </c>
      <c r="AA1175" s="54">
        <v>45838</v>
      </c>
      <c r="AB1175" s="3" t="s">
        <v>36</v>
      </c>
      <c r="AC1175" s="53">
        <v>5000000</v>
      </c>
      <c r="AD1175" s="3" t="s">
        <v>101</v>
      </c>
      <c r="AE1175" s="3" t="s">
        <v>45</v>
      </c>
    </row>
    <row r="1176" spans="1:31" x14ac:dyDescent="0.3">
      <c r="A1176" s="3" t="s">
        <v>2452</v>
      </c>
      <c r="B1176" s="3" t="s">
        <v>2453</v>
      </c>
      <c r="C1176" s="3" t="s">
        <v>1857</v>
      </c>
      <c r="D1176" s="53">
        <v>4700000</v>
      </c>
      <c r="E1176" s="53">
        <v>4700000</v>
      </c>
      <c r="F1176" s="53">
        <v>0</v>
      </c>
      <c r="G1176" s="53">
        <v>0</v>
      </c>
      <c r="H1176" s="53">
        <v>0</v>
      </c>
      <c r="I1176" s="53">
        <v>4633212.37</v>
      </c>
      <c r="J1176" s="53">
        <v>98.578986595744681</v>
      </c>
      <c r="K1176" s="53">
        <v>0</v>
      </c>
      <c r="L1176" s="53">
        <v>0</v>
      </c>
      <c r="M1176" s="53">
        <v>4633212.37</v>
      </c>
      <c r="N1176" s="53">
        <v>0</v>
      </c>
      <c r="O1176" s="53">
        <v>4633212.37</v>
      </c>
      <c r="P1176" s="53">
        <v>0</v>
      </c>
      <c r="Q1176" s="53">
        <v>0</v>
      </c>
      <c r="R1176" s="53">
        <v>0</v>
      </c>
      <c r="S1176" s="3" t="s">
        <v>2156</v>
      </c>
      <c r="T1176" s="3" t="s">
        <v>100</v>
      </c>
      <c r="U1176" s="3" t="s">
        <v>101</v>
      </c>
      <c r="V1176" s="3" t="s">
        <v>100</v>
      </c>
      <c r="W1176" s="3" t="s">
        <v>33</v>
      </c>
      <c r="X1176" s="3" t="s">
        <v>102</v>
      </c>
      <c r="Y1176" s="3" t="s">
        <v>35</v>
      </c>
      <c r="Z1176" s="54">
        <v>45444</v>
      </c>
      <c r="AA1176" s="54">
        <v>45747</v>
      </c>
      <c r="AB1176" s="3" t="s">
        <v>36</v>
      </c>
      <c r="AC1176" s="53">
        <v>4700000</v>
      </c>
      <c r="AD1176" s="3" t="s">
        <v>101</v>
      </c>
      <c r="AE1176" s="3" t="s">
        <v>37</v>
      </c>
    </row>
    <row r="1177" spans="1:31" x14ac:dyDescent="0.3">
      <c r="A1177" s="3" t="s">
        <v>2462</v>
      </c>
      <c r="B1177" s="3" t="s">
        <v>2463</v>
      </c>
      <c r="C1177" s="3" t="s">
        <v>1858</v>
      </c>
      <c r="D1177" s="53">
        <v>1200000</v>
      </c>
      <c r="E1177" s="53">
        <v>1200000</v>
      </c>
      <c r="F1177" s="53">
        <v>0</v>
      </c>
      <c r="G1177" s="53">
        <v>0</v>
      </c>
      <c r="H1177" s="53">
        <v>0</v>
      </c>
      <c r="I1177" s="53">
        <v>1194790.45</v>
      </c>
      <c r="J1177" s="53">
        <v>99.565870833333335</v>
      </c>
      <c r="K1177" s="53">
        <v>0</v>
      </c>
      <c r="L1177" s="53">
        <v>0</v>
      </c>
      <c r="M1177" s="53">
        <v>1194790.45</v>
      </c>
      <c r="N1177" s="53">
        <v>0</v>
      </c>
      <c r="O1177" s="53">
        <v>1194790.45</v>
      </c>
      <c r="P1177" s="53">
        <v>0</v>
      </c>
      <c r="Q1177" s="53">
        <v>0</v>
      </c>
      <c r="R1177" s="53">
        <v>0</v>
      </c>
      <c r="S1177" s="3" t="s">
        <v>1231</v>
      </c>
      <c r="T1177" s="3" t="s">
        <v>51</v>
      </c>
      <c r="U1177" s="3" t="s">
        <v>52</v>
      </c>
      <c r="V1177" s="3" t="s">
        <v>51</v>
      </c>
      <c r="W1177" s="3" t="s">
        <v>33</v>
      </c>
      <c r="X1177" s="3" t="s">
        <v>53</v>
      </c>
      <c r="Y1177" s="3" t="s">
        <v>35</v>
      </c>
      <c r="Z1177" s="54">
        <v>45444</v>
      </c>
      <c r="AA1177" s="54">
        <v>46112</v>
      </c>
      <c r="AB1177" s="3" t="s">
        <v>36</v>
      </c>
      <c r="AC1177" s="53">
        <v>1200000</v>
      </c>
      <c r="AD1177" s="3" t="s">
        <v>52</v>
      </c>
      <c r="AE1177" s="3" t="s">
        <v>37</v>
      </c>
    </row>
    <row r="1178" spans="1:31" x14ac:dyDescent="0.3">
      <c r="A1178" s="3" t="s">
        <v>2515</v>
      </c>
      <c r="B1178" s="3" t="s">
        <v>2516</v>
      </c>
      <c r="C1178" s="3" t="s">
        <v>1858</v>
      </c>
      <c r="D1178" s="53">
        <v>1600000</v>
      </c>
      <c r="E1178" s="53">
        <v>1600000</v>
      </c>
      <c r="F1178" s="53">
        <v>501726.91</v>
      </c>
      <c r="G1178" s="53">
        <v>0</v>
      </c>
      <c r="H1178" s="53">
        <v>0</v>
      </c>
      <c r="I1178" s="53">
        <v>580251.80000000005</v>
      </c>
      <c r="J1178" s="53">
        <v>36.2657375</v>
      </c>
      <c r="K1178" s="53">
        <v>0</v>
      </c>
      <c r="L1178" s="53">
        <v>0</v>
      </c>
      <c r="M1178" s="53">
        <v>580251.80000000005</v>
      </c>
      <c r="N1178" s="53">
        <v>0</v>
      </c>
      <c r="O1178" s="53">
        <v>1081978.71</v>
      </c>
      <c r="P1178" s="53">
        <v>0</v>
      </c>
      <c r="Q1178" s="53">
        <v>0</v>
      </c>
      <c r="R1178" s="53">
        <v>0</v>
      </c>
      <c r="S1178" s="3" t="s">
        <v>1231</v>
      </c>
      <c r="T1178" s="3" t="s">
        <v>51</v>
      </c>
      <c r="U1178" s="3" t="s">
        <v>52</v>
      </c>
      <c r="V1178" s="3" t="s">
        <v>51</v>
      </c>
      <c r="W1178" s="3" t="s">
        <v>33</v>
      </c>
      <c r="X1178" s="3" t="s">
        <v>53</v>
      </c>
      <c r="Y1178" s="3" t="s">
        <v>35</v>
      </c>
      <c r="Z1178" s="54">
        <v>45444</v>
      </c>
      <c r="AA1178" s="54">
        <v>46112</v>
      </c>
      <c r="AB1178" s="3" t="s">
        <v>36</v>
      </c>
      <c r="AC1178" s="53">
        <v>1600000</v>
      </c>
      <c r="AD1178" s="3" t="s">
        <v>52</v>
      </c>
      <c r="AE1178" s="3" t="s">
        <v>45</v>
      </c>
    </row>
    <row r="1179" spans="1:31" x14ac:dyDescent="0.3">
      <c r="A1179" s="3" t="s">
        <v>2509</v>
      </c>
      <c r="B1179" s="3" t="s">
        <v>2510</v>
      </c>
      <c r="C1179" s="3" t="s">
        <v>1858</v>
      </c>
      <c r="D1179" s="53">
        <v>1100000</v>
      </c>
      <c r="E1179" s="53">
        <v>1100001</v>
      </c>
      <c r="F1179" s="53">
        <v>0</v>
      </c>
      <c r="G1179" s="53">
        <v>0</v>
      </c>
      <c r="H1179" s="53">
        <v>0</v>
      </c>
      <c r="I1179" s="53">
        <v>962999.46</v>
      </c>
      <c r="J1179" s="53">
        <v>87.545405454545445</v>
      </c>
      <c r="K1179" s="53">
        <v>0</v>
      </c>
      <c r="L1179" s="53">
        <v>0</v>
      </c>
      <c r="M1179" s="53">
        <v>962999.46</v>
      </c>
      <c r="N1179" s="53">
        <v>0</v>
      </c>
      <c r="O1179" s="53">
        <v>962999.46</v>
      </c>
      <c r="P1179" s="53">
        <v>0</v>
      </c>
      <c r="Q1179" s="53">
        <v>0</v>
      </c>
      <c r="R1179" s="53">
        <v>0</v>
      </c>
      <c r="S1179" s="3" t="s">
        <v>1231</v>
      </c>
      <c r="T1179" s="3" t="s">
        <v>51</v>
      </c>
      <c r="U1179" s="3" t="s">
        <v>52</v>
      </c>
      <c r="V1179" s="3" t="s">
        <v>51</v>
      </c>
      <c r="W1179" s="3" t="s">
        <v>33</v>
      </c>
      <c r="X1179" s="3" t="s">
        <v>53</v>
      </c>
      <c r="Y1179" s="3" t="s">
        <v>35</v>
      </c>
      <c r="Z1179" s="54">
        <v>45444</v>
      </c>
      <c r="AA1179" s="54">
        <v>46112</v>
      </c>
      <c r="AB1179" s="3" t="s">
        <v>36</v>
      </c>
      <c r="AC1179" s="53">
        <v>3400000</v>
      </c>
      <c r="AD1179" s="3" t="s">
        <v>52</v>
      </c>
      <c r="AE1179" s="3" t="s">
        <v>37</v>
      </c>
    </row>
    <row r="1180" spans="1:31" x14ac:dyDescent="0.3">
      <c r="A1180" s="3" t="s">
        <v>2464</v>
      </c>
      <c r="B1180" s="3" t="s">
        <v>2465</v>
      </c>
      <c r="C1180" s="3" t="s">
        <v>1858</v>
      </c>
      <c r="D1180" s="53">
        <v>3100000</v>
      </c>
      <c r="E1180" s="53">
        <v>3100000</v>
      </c>
      <c r="F1180" s="53">
        <v>0</v>
      </c>
      <c r="G1180" s="53">
        <v>0</v>
      </c>
      <c r="H1180" s="53">
        <v>0</v>
      </c>
      <c r="I1180" s="53">
        <v>2084861.41</v>
      </c>
      <c r="J1180" s="53">
        <v>67.253593870967734</v>
      </c>
      <c r="K1180" s="53">
        <v>0</v>
      </c>
      <c r="L1180" s="53">
        <v>0</v>
      </c>
      <c r="M1180" s="53">
        <v>2084861.41</v>
      </c>
      <c r="N1180" s="53">
        <v>0</v>
      </c>
      <c r="O1180" s="53">
        <v>2084861.41</v>
      </c>
      <c r="P1180" s="53">
        <v>0</v>
      </c>
      <c r="Q1180" s="53">
        <v>0</v>
      </c>
      <c r="R1180" s="53">
        <v>0</v>
      </c>
      <c r="S1180" s="3" t="s">
        <v>1231</v>
      </c>
      <c r="T1180" s="3" t="s">
        <v>51</v>
      </c>
      <c r="U1180" s="3" t="s">
        <v>52</v>
      </c>
      <c r="V1180" s="3" t="s">
        <v>51</v>
      </c>
      <c r="W1180" s="3" t="s">
        <v>33</v>
      </c>
      <c r="X1180" s="3" t="s">
        <v>53</v>
      </c>
      <c r="Y1180" s="3" t="s">
        <v>35</v>
      </c>
      <c r="Z1180" s="54">
        <v>45444</v>
      </c>
      <c r="AA1180" s="54">
        <v>46112</v>
      </c>
      <c r="AB1180" s="3" t="s">
        <v>36</v>
      </c>
      <c r="AC1180" s="53">
        <v>3100000</v>
      </c>
      <c r="AD1180" s="3" t="s">
        <v>52</v>
      </c>
      <c r="AE1180" s="3" t="s">
        <v>37</v>
      </c>
    </row>
    <row r="1181" spans="1:31" x14ac:dyDescent="0.3">
      <c r="A1181" s="3" t="s">
        <v>2466</v>
      </c>
      <c r="B1181" s="3" t="s">
        <v>2467</v>
      </c>
      <c r="C1181" s="3" t="s">
        <v>1858</v>
      </c>
      <c r="D1181" s="53">
        <v>350000</v>
      </c>
      <c r="E1181" s="53">
        <v>350000</v>
      </c>
      <c r="F1181" s="53">
        <v>249312.66</v>
      </c>
      <c r="G1181" s="53">
        <v>0</v>
      </c>
      <c r="H1181" s="53">
        <v>0</v>
      </c>
      <c r="I1181" s="53">
        <v>0</v>
      </c>
      <c r="J1181" s="53">
        <v>0</v>
      </c>
      <c r="K1181" s="53">
        <v>0</v>
      </c>
      <c r="L1181" s="53">
        <v>0</v>
      </c>
      <c r="M1181" s="53">
        <v>0</v>
      </c>
      <c r="N1181" s="53">
        <v>0</v>
      </c>
      <c r="O1181" s="53">
        <v>249312.66</v>
      </c>
      <c r="P1181" s="53">
        <v>0</v>
      </c>
      <c r="Q1181" s="53">
        <v>0</v>
      </c>
      <c r="R1181" s="53">
        <v>0</v>
      </c>
      <c r="S1181" s="3" t="s">
        <v>1231</v>
      </c>
      <c r="T1181" s="3" t="s">
        <v>51</v>
      </c>
      <c r="U1181" s="3" t="s">
        <v>52</v>
      </c>
      <c r="V1181" s="3" t="s">
        <v>51</v>
      </c>
      <c r="W1181" s="3" t="s">
        <v>33</v>
      </c>
      <c r="X1181" s="3" t="s">
        <v>53</v>
      </c>
      <c r="Y1181" s="3" t="s">
        <v>44</v>
      </c>
      <c r="Z1181" s="54">
        <v>45444</v>
      </c>
      <c r="AA1181" s="54">
        <v>46112</v>
      </c>
      <c r="AB1181" s="3" t="s">
        <v>36</v>
      </c>
      <c r="AC1181" s="53">
        <v>350000</v>
      </c>
      <c r="AD1181" s="3" t="s">
        <v>52</v>
      </c>
      <c r="AE1181" s="3" t="s">
        <v>45</v>
      </c>
    </row>
    <row r="1182" spans="1:31" x14ac:dyDescent="0.3">
      <c r="A1182" s="3" t="s">
        <v>2523</v>
      </c>
      <c r="B1182" s="3" t="s">
        <v>2524</v>
      </c>
      <c r="C1182" s="3" t="s">
        <v>1855</v>
      </c>
      <c r="D1182" s="53">
        <v>15000000</v>
      </c>
      <c r="E1182" s="53">
        <v>15000000</v>
      </c>
      <c r="F1182" s="53">
        <v>1107181.3500000001</v>
      </c>
      <c r="G1182" s="53">
        <v>-38360.769999999997</v>
      </c>
      <c r="H1182" s="53">
        <v>-38360.769999999997</v>
      </c>
      <c r="I1182" s="53">
        <v>2786435.05</v>
      </c>
      <c r="J1182" s="53">
        <v>18.576233666666667</v>
      </c>
      <c r="K1182" s="53">
        <v>0</v>
      </c>
      <c r="L1182" s="53">
        <v>0</v>
      </c>
      <c r="M1182" s="53">
        <v>1526502.44</v>
      </c>
      <c r="N1182" s="53">
        <v>1298293.3799999999</v>
      </c>
      <c r="O1182" s="53">
        <v>3893616.4</v>
      </c>
      <c r="P1182" s="53">
        <v>0</v>
      </c>
      <c r="Q1182" s="53">
        <v>0</v>
      </c>
      <c r="R1182" s="53">
        <v>0</v>
      </c>
      <c r="S1182" s="3" t="s">
        <v>286</v>
      </c>
      <c r="T1182" s="3" t="s">
        <v>57</v>
      </c>
      <c r="U1182" s="3" t="s">
        <v>58</v>
      </c>
      <c r="V1182" s="3" t="s">
        <v>57</v>
      </c>
      <c r="W1182" s="3" t="s">
        <v>33</v>
      </c>
      <c r="X1182" s="3" t="s">
        <v>59</v>
      </c>
      <c r="Y1182" s="3" t="s">
        <v>317</v>
      </c>
      <c r="Z1182" s="54">
        <v>45453</v>
      </c>
      <c r="AA1182" s="54">
        <v>46295</v>
      </c>
      <c r="AB1182" s="3" t="s">
        <v>36</v>
      </c>
      <c r="AC1182" s="53">
        <v>15000000</v>
      </c>
      <c r="AD1182" s="3" t="s">
        <v>58</v>
      </c>
      <c r="AE1182" s="3" t="s">
        <v>45</v>
      </c>
    </row>
    <row r="1183" spans="1:31" x14ac:dyDescent="0.3">
      <c r="A1183" s="3" t="s">
        <v>2460</v>
      </c>
      <c r="B1183" s="3" t="s">
        <v>2461</v>
      </c>
      <c r="C1183" s="3" t="s">
        <v>1860</v>
      </c>
      <c r="D1183" s="53">
        <v>15000000</v>
      </c>
      <c r="E1183" s="53">
        <v>15000000</v>
      </c>
      <c r="F1183" s="53">
        <v>7605845.9800000004</v>
      </c>
      <c r="G1183" s="53">
        <v>0</v>
      </c>
      <c r="H1183" s="53">
        <v>0</v>
      </c>
      <c r="I1183" s="53">
        <v>7297092.3099999996</v>
      </c>
      <c r="J1183" s="53">
        <v>48.647282066666662</v>
      </c>
      <c r="K1183" s="53">
        <v>0</v>
      </c>
      <c r="L1183" s="53">
        <v>0</v>
      </c>
      <c r="M1183" s="53">
        <v>7297092.3099999996</v>
      </c>
      <c r="N1183" s="53">
        <v>0</v>
      </c>
      <c r="O1183" s="53">
        <v>14902938.289999999</v>
      </c>
      <c r="P1183" s="53">
        <v>0</v>
      </c>
      <c r="Q1183" s="53">
        <v>0</v>
      </c>
      <c r="R1183" s="53">
        <v>0</v>
      </c>
      <c r="S1183" s="3" t="s">
        <v>111</v>
      </c>
      <c r="T1183" s="3" t="s">
        <v>112</v>
      </c>
      <c r="U1183" s="3" t="s">
        <v>113</v>
      </c>
      <c r="V1183" s="3" t="s">
        <v>112</v>
      </c>
      <c r="W1183" s="3" t="s">
        <v>33</v>
      </c>
      <c r="X1183" s="3" t="s">
        <v>114</v>
      </c>
      <c r="Y1183" s="3" t="s">
        <v>83</v>
      </c>
      <c r="Z1183" s="54">
        <v>45453</v>
      </c>
      <c r="AA1183" s="54">
        <v>46112</v>
      </c>
      <c r="AB1183" s="3" t="s">
        <v>36</v>
      </c>
      <c r="AC1183" s="53">
        <v>15000000</v>
      </c>
      <c r="AD1183" s="3" t="s">
        <v>113</v>
      </c>
      <c r="AE1183" s="3" t="s">
        <v>45</v>
      </c>
    </row>
    <row r="1184" spans="1:31" x14ac:dyDescent="0.3">
      <c r="A1184" s="3" t="s">
        <v>2501</v>
      </c>
      <c r="B1184" s="3" t="s">
        <v>2502</v>
      </c>
      <c r="C1184" s="3" t="s">
        <v>1855</v>
      </c>
      <c r="D1184" s="53">
        <v>1924000</v>
      </c>
      <c r="E1184" s="53">
        <v>1924000</v>
      </c>
      <c r="F1184" s="53">
        <v>412.17</v>
      </c>
      <c r="G1184" s="53">
        <v>0</v>
      </c>
      <c r="H1184" s="53">
        <v>0</v>
      </c>
      <c r="I1184" s="53">
        <v>1642462.9</v>
      </c>
      <c r="J1184" s="53">
        <v>85.36709459459459</v>
      </c>
      <c r="K1184" s="53">
        <v>0</v>
      </c>
      <c r="L1184" s="53">
        <v>0</v>
      </c>
      <c r="M1184" s="53">
        <v>1483605.36</v>
      </c>
      <c r="N1184" s="53">
        <v>158857.54</v>
      </c>
      <c r="O1184" s="53">
        <v>1642875.07</v>
      </c>
      <c r="P1184" s="53">
        <v>0</v>
      </c>
      <c r="Q1184" s="53">
        <v>0</v>
      </c>
      <c r="R1184" s="53">
        <v>0</v>
      </c>
      <c r="S1184" s="3" t="s">
        <v>286</v>
      </c>
      <c r="T1184" s="3" t="s">
        <v>57</v>
      </c>
      <c r="U1184" s="3" t="s">
        <v>58</v>
      </c>
      <c r="V1184" s="3" t="s">
        <v>57</v>
      </c>
      <c r="W1184" s="3" t="s">
        <v>33</v>
      </c>
      <c r="X1184" s="3" t="s">
        <v>59</v>
      </c>
      <c r="Y1184" s="3" t="s">
        <v>35</v>
      </c>
      <c r="Z1184" s="54">
        <v>45453</v>
      </c>
      <c r="AA1184" s="54">
        <v>45930</v>
      </c>
      <c r="AB1184" s="3" t="s">
        <v>36</v>
      </c>
      <c r="AC1184" s="53">
        <v>1924000</v>
      </c>
      <c r="AD1184" s="3" t="s">
        <v>58</v>
      </c>
      <c r="AE1184" s="3" t="s">
        <v>45</v>
      </c>
    </row>
    <row r="1185" spans="1:31" x14ac:dyDescent="0.3">
      <c r="A1185" s="3" t="s">
        <v>2505</v>
      </c>
      <c r="B1185" s="3" t="s">
        <v>2506</v>
      </c>
      <c r="C1185" s="3" t="s">
        <v>1855</v>
      </c>
      <c r="D1185" s="53">
        <v>3184000</v>
      </c>
      <c r="E1185" s="53">
        <v>3184000</v>
      </c>
      <c r="F1185" s="53">
        <v>0</v>
      </c>
      <c r="G1185" s="53">
        <v>0</v>
      </c>
      <c r="H1185" s="53">
        <v>0</v>
      </c>
      <c r="I1185" s="53">
        <v>3127559.28</v>
      </c>
      <c r="J1185" s="53">
        <v>98.227364321608036</v>
      </c>
      <c r="K1185" s="53">
        <v>0</v>
      </c>
      <c r="L1185" s="53">
        <v>0</v>
      </c>
      <c r="M1185" s="53">
        <v>3127559.28</v>
      </c>
      <c r="N1185" s="53">
        <v>0</v>
      </c>
      <c r="O1185" s="53">
        <v>3127559.28</v>
      </c>
      <c r="P1185" s="53">
        <v>0</v>
      </c>
      <c r="Q1185" s="53">
        <v>0</v>
      </c>
      <c r="R1185" s="53">
        <v>0</v>
      </c>
      <c r="S1185" s="3" t="s">
        <v>286</v>
      </c>
      <c r="T1185" s="3" t="s">
        <v>57</v>
      </c>
      <c r="U1185" s="3" t="s">
        <v>58</v>
      </c>
      <c r="V1185" s="3" t="s">
        <v>57</v>
      </c>
      <c r="W1185" s="3" t="s">
        <v>33</v>
      </c>
      <c r="X1185" s="3" t="s">
        <v>59</v>
      </c>
      <c r="Y1185" s="3" t="s">
        <v>35</v>
      </c>
      <c r="Z1185" s="54">
        <v>45453</v>
      </c>
      <c r="AA1185" s="54">
        <v>46022</v>
      </c>
      <c r="AB1185" s="3" t="s">
        <v>36</v>
      </c>
      <c r="AC1185" s="53">
        <v>3184000</v>
      </c>
      <c r="AD1185" s="3" t="s">
        <v>58</v>
      </c>
      <c r="AE1185" s="3" t="s">
        <v>45</v>
      </c>
    </row>
    <row r="1186" spans="1:31" x14ac:dyDescent="0.3">
      <c r="A1186" s="3" t="s">
        <v>2493</v>
      </c>
      <c r="B1186" s="3" t="s">
        <v>2494</v>
      </c>
      <c r="C1186" s="3" t="s">
        <v>1855</v>
      </c>
      <c r="D1186" s="53">
        <v>448000</v>
      </c>
      <c r="E1186" s="53">
        <v>448000</v>
      </c>
      <c r="F1186" s="53">
        <v>11563.41</v>
      </c>
      <c r="G1186" s="53">
        <v>0</v>
      </c>
      <c r="H1186" s="53">
        <v>0</v>
      </c>
      <c r="I1186" s="53">
        <v>389684.86</v>
      </c>
      <c r="J1186" s="53">
        <v>86.983227678571424</v>
      </c>
      <c r="K1186" s="53">
        <v>0</v>
      </c>
      <c r="L1186" s="53">
        <v>0</v>
      </c>
      <c r="M1186" s="53">
        <v>274660.39</v>
      </c>
      <c r="N1186" s="53">
        <v>115024.47</v>
      </c>
      <c r="O1186" s="53">
        <v>401248.27</v>
      </c>
      <c r="P1186" s="53">
        <v>0</v>
      </c>
      <c r="Q1186" s="53">
        <v>0</v>
      </c>
      <c r="R1186" s="53">
        <v>0</v>
      </c>
      <c r="S1186" s="3" t="s">
        <v>286</v>
      </c>
      <c r="T1186" s="3" t="s">
        <v>57</v>
      </c>
      <c r="U1186" s="3" t="s">
        <v>58</v>
      </c>
      <c r="V1186" s="3" t="s">
        <v>57</v>
      </c>
      <c r="W1186" s="3" t="s">
        <v>33</v>
      </c>
      <c r="X1186" s="3" t="s">
        <v>59</v>
      </c>
      <c r="Y1186" s="3" t="s">
        <v>35</v>
      </c>
      <c r="Z1186" s="54">
        <v>45453</v>
      </c>
      <c r="AA1186" s="54">
        <v>45747</v>
      </c>
      <c r="AB1186" s="3" t="s">
        <v>36</v>
      </c>
      <c r="AC1186" s="53">
        <v>448000</v>
      </c>
      <c r="AD1186" s="3" t="s">
        <v>58</v>
      </c>
      <c r="AE1186" s="3" t="s">
        <v>45</v>
      </c>
    </row>
    <row r="1187" spans="1:31" x14ac:dyDescent="0.3">
      <c r="A1187" s="3" t="s">
        <v>2488</v>
      </c>
      <c r="B1187" s="3" t="s">
        <v>2489</v>
      </c>
      <c r="C1187" s="3" t="s">
        <v>1853</v>
      </c>
      <c r="D1187" s="53">
        <v>39200000</v>
      </c>
      <c r="E1187" s="53">
        <v>39200000</v>
      </c>
      <c r="F1187" s="53">
        <v>3702558.9</v>
      </c>
      <c r="G1187" s="53">
        <v>0</v>
      </c>
      <c r="H1187" s="53">
        <v>0</v>
      </c>
      <c r="I1187" s="53">
        <v>9491034.4100000001</v>
      </c>
      <c r="J1187" s="53">
        <v>24.211822474489797</v>
      </c>
      <c r="K1187" s="53">
        <v>0</v>
      </c>
      <c r="L1187" s="53">
        <v>0</v>
      </c>
      <c r="M1187" s="53">
        <v>9097866.2400000002</v>
      </c>
      <c r="N1187" s="53">
        <v>393168.17</v>
      </c>
      <c r="O1187" s="53">
        <v>13193593.310000001</v>
      </c>
      <c r="P1187" s="53">
        <v>0</v>
      </c>
      <c r="Q1187" s="53">
        <v>0</v>
      </c>
      <c r="R1187" s="53">
        <v>0</v>
      </c>
      <c r="S1187" s="3" t="s">
        <v>391</v>
      </c>
      <c r="T1187" s="3" t="s">
        <v>31</v>
      </c>
      <c r="U1187" s="3" t="s">
        <v>32</v>
      </c>
      <c r="V1187" s="3" t="s">
        <v>31</v>
      </c>
      <c r="W1187" s="3" t="s">
        <v>33</v>
      </c>
      <c r="X1187" s="3" t="s">
        <v>34</v>
      </c>
      <c r="Y1187" s="3" t="s">
        <v>317</v>
      </c>
      <c r="Z1187" s="54">
        <v>45383</v>
      </c>
      <c r="AA1187" s="54">
        <v>46112</v>
      </c>
      <c r="AB1187" s="3" t="s">
        <v>36</v>
      </c>
      <c r="AC1187" s="53">
        <v>39200000</v>
      </c>
      <c r="AD1187" s="3" t="s">
        <v>32</v>
      </c>
      <c r="AE1187" s="3" t="s">
        <v>45</v>
      </c>
    </row>
    <row r="1188" spans="1:31" x14ac:dyDescent="0.3">
      <c r="A1188" s="3" t="s">
        <v>2491</v>
      </c>
      <c r="B1188" s="3" t="s">
        <v>2492</v>
      </c>
      <c r="C1188" s="3" t="s">
        <v>1859</v>
      </c>
      <c r="D1188" s="53">
        <v>3000000</v>
      </c>
      <c r="E1188" s="53">
        <v>3000000</v>
      </c>
      <c r="F1188" s="53">
        <v>51319.02</v>
      </c>
      <c r="G1188" s="53">
        <v>0</v>
      </c>
      <c r="H1188" s="53">
        <v>0</v>
      </c>
      <c r="I1188" s="53">
        <v>2562931.16</v>
      </c>
      <c r="J1188" s="53">
        <v>85.431038666666666</v>
      </c>
      <c r="K1188" s="53">
        <v>0</v>
      </c>
      <c r="L1188" s="53">
        <v>0</v>
      </c>
      <c r="M1188" s="53">
        <v>2562931.16</v>
      </c>
      <c r="N1188" s="53">
        <v>0</v>
      </c>
      <c r="O1188" s="53">
        <v>2614250.1800000002</v>
      </c>
      <c r="P1188" s="53">
        <v>0</v>
      </c>
      <c r="Q1188" s="53">
        <v>0</v>
      </c>
      <c r="R1188" s="53">
        <v>0</v>
      </c>
      <c r="S1188" s="3" t="s">
        <v>1355</v>
      </c>
      <c r="T1188" s="3" t="s">
        <v>162</v>
      </c>
      <c r="U1188" s="3" t="s">
        <v>163</v>
      </c>
      <c r="V1188" s="3" t="s">
        <v>162</v>
      </c>
      <c r="W1188" s="3" t="s">
        <v>33</v>
      </c>
      <c r="X1188" s="3" t="s">
        <v>164</v>
      </c>
      <c r="Y1188" s="3" t="s">
        <v>35</v>
      </c>
      <c r="Z1188" s="54">
        <v>45383</v>
      </c>
      <c r="AA1188" s="54">
        <v>45747</v>
      </c>
      <c r="AB1188" s="3" t="s">
        <v>36</v>
      </c>
      <c r="AC1188" s="53">
        <v>3000000</v>
      </c>
      <c r="AD1188" s="3" t="s">
        <v>163</v>
      </c>
      <c r="AE1188" s="3" t="s">
        <v>45</v>
      </c>
    </row>
    <row r="1189" spans="1:31" x14ac:dyDescent="0.3">
      <c r="A1189" s="3" t="s">
        <v>2486</v>
      </c>
      <c r="B1189" s="3" t="s">
        <v>2487</v>
      </c>
      <c r="C1189" s="3" t="s">
        <v>1859</v>
      </c>
      <c r="D1189" s="53">
        <v>10000000</v>
      </c>
      <c r="E1189" s="53">
        <v>10000000</v>
      </c>
      <c r="F1189" s="53">
        <v>2442715.3199999998</v>
      </c>
      <c r="G1189" s="53">
        <v>-173447.46</v>
      </c>
      <c r="H1189" s="53">
        <v>-173447.46</v>
      </c>
      <c r="I1189" s="53">
        <v>5426394.4800000004</v>
      </c>
      <c r="J1189" s="53">
        <v>54.263944800000004</v>
      </c>
      <c r="K1189" s="53">
        <v>0</v>
      </c>
      <c r="L1189" s="53">
        <v>0</v>
      </c>
      <c r="M1189" s="53">
        <v>5426393.8600000003</v>
      </c>
      <c r="N1189" s="53">
        <v>173448.08</v>
      </c>
      <c r="O1189" s="53">
        <v>7869109.7999999998</v>
      </c>
      <c r="P1189" s="53">
        <v>0</v>
      </c>
      <c r="Q1189" s="53">
        <v>0</v>
      </c>
      <c r="R1189" s="53">
        <v>0</v>
      </c>
      <c r="S1189" s="3" t="s">
        <v>231</v>
      </c>
      <c r="T1189" s="3" t="s">
        <v>162</v>
      </c>
      <c r="U1189" s="3" t="s">
        <v>163</v>
      </c>
      <c r="V1189" s="3" t="s">
        <v>162</v>
      </c>
      <c r="W1189" s="3" t="s">
        <v>33</v>
      </c>
      <c r="X1189" s="3" t="s">
        <v>164</v>
      </c>
      <c r="Y1189" s="3" t="s">
        <v>317</v>
      </c>
      <c r="Z1189" s="54">
        <v>45383</v>
      </c>
      <c r="AA1189" s="54">
        <v>46112</v>
      </c>
      <c r="AB1189" s="3" t="s">
        <v>36</v>
      </c>
      <c r="AC1189" s="53">
        <v>10000000</v>
      </c>
      <c r="AD1189" s="3" t="s">
        <v>163</v>
      </c>
      <c r="AE1189" s="3" t="s">
        <v>45</v>
      </c>
    </row>
    <row r="1190" spans="1:31" x14ac:dyDescent="0.3">
      <c r="A1190" s="3" t="s">
        <v>2497</v>
      </c>
      <c r="B1190" s="3" t="s">
        <v>2498</v>
      </c>
      <c r="C1190" s="3" t="s">
        <v>1854</v>
      </c>
      <c r="D1190" s="53">
        <v>3500000</v>
      </c>
      <c r="E1190" s="53">
        <v>3500000</v>
      </c>
      <c r="F1190" s="53">
        <v>0</v>
      </c>
      <c r="G1190" s="53">
        <v>0</v>
      </c>
      <c r="H1190" s="53">
        <v>0</v>
      </c>
      <c r="I1190" s="53">
        <v>3340781.93</v>
      </c>
      <c r="J1190" s="53">
        <v>95.450912285714296</v>
      </c>
      <c r="K1190" s="53">
        <v>0</v>
      </c>
      <c r="L1190" s="53">
        <v>0</v>
      </c>
      <c r="M1190" s="53">
        <v>3340781.93</v>
      </c>
      <c r="N1190" s="53">
        <v>0</v>
      </c>
      <c r="O1190" s="53">
        <v>3340781.93</v>
      </c>
      <c r="P1190" s="53">
        <v>0</v>
      </c>
      <c r="Q1190" s="53">
        <v>0</v>
      </c>
      <c r="R1190" s="53">
        <v>0</v>
      </c>
      <c r="S1190" s="3" t="s">
        <v>72</v>
      </c>
      <c r="T1190" s="3" t="s">
        <v>41</v>
      </c>
      <c r="U1190" s="3" t="s">
        <v>42</v>
      </c>
      <c r="V1190" s="3" t="s">
        <v>41</v>
      </c>
      <c r="W1190" s="3" t="s">
        <v>33</v>
      </c>
      <c r="X1190" s="3" t="s">
        <v>43</v>
      </c>
      <c r="Y1190" s="3" t="s">
        <v>35</v>
      </c>
      <c r="Z1190" s="54">
        <v>45453</v>
      </c>
      <c r="AA1190" s="54">
        <v>45838</v>
      </c>
      <c r="AB1190" s="3" t="s">
        <v>36</v>
      </c>
      <c r="AC1190" s="53">
        <v>3500000</v>
      </c>
      <c r="AD1190" s="3" t="s">
        <v>42</v>
      </c>
      <c r="AE1190" s="3" t="s">
        <v>37</v>
      </c>
    </row>
    <row r="1191" spans="1:31" x14ac:dyDescent="0.3">
      <c r="A1191" s="3" t="s">
        <v>2499</v>
      </c>
      <c r="B1191" s="3" t="s">
        <v>2500</v>
      </c>
      <c r="C1191" s="3" t="s">
        <v>1854</v>
      </c>
      <c r="D1191" s="53">
        <v>1500000</v>
      </c>
      <c r="E1191" s="53">
        <v>1500000</v>
      </c>
      <c r="F1191" s="53">
        <v>0</v>
      </c>
      <c r="G1191" s="53">
        <v>0</v>
      </c>
      <c r="H1191" s="53">
        <v>0</v>
      </c>
      <c r="I1191" s="53">
        <v>1493656.02</v>
      </c>
      <c r="J1191" s="53">
        <v>99.577067999999997</v>
      </c>
      <c r="K1191" s="53">
        <v>0</v>
      </c>
      <c r="L1191" s="53">
        <v>0</v>
      </c>
      <c r="M1191" s="53">
        <v>1493656.02</v>
      </c>
      <c r="N1191" s="53">
        <v>0</v>
      </c>
      <c r="O1191" s="53">
        <v>1493656.02</v>
      </c>
      <c r="P1191" s="53">
        <v>0</v>
      </c>
      <c r="Q1191" s="53">
        <v>0</v>
      </c>
      <c r="R1191" s="53">
        <v>0</v>
      </c>
      <c r="S1191" s="3" t="s">
        <v>72</v>
      </c>
      <c r="T1191" s="3" t="s">
        <v>41</v>
      </c>
      <c r="U1191" s="3" t="s">
        <v>42</v>
      </c>
      <c r="V1191" s="3" t="s">
        <v>41</v>
      </c>
      <c r="W1191" s="3" t="s">
        <v>33</v>
      </c>
      <c r="X1191" s="3" t="s">
        <v>43</v>
      </c>
      <c r="Y1191" s="3" t="s">
        <v>35</v>
      </c>
      <c r="Z1191" s="54">
        <v>45453</v>
      </c>
      <c r="AA1191" s="54">
        <v>45838</v>
      </c>
      <c r="AB1191" s="3" t="s">
        <v>36</v>
      </c>
      <c r="AC1191" s="53">
        <v>1500000</v>
      </c>
      <c r="AD1191" s="3" t="s">
        <v>42</v>
      </c>
      <c r="AE1191" s="3" t="s">
        <v>37</v>
      </c>
    </row>
    <row r="1192" spans="1:31" x14ac:dyDescent="0.3">
      <c r="A1192" s="3" t="s">
        <v>2669</v>
      </c>
      <c r="B1192" s="3" t="s">
        <v>2670</v>
      </c>
      <c r="C1192" s="3" t="s">
        <v>1854</v>
      </c>
      <c r="D1192" s="53">
        <v>1600000</v>
      </c>
      <c r="E1192" s="53">
        <v>1600000</v>
      </c>
      <c r="F1192" s="53">
        <v>447215.7</v>
      </c>
      <c r="G1192" s="53">
        <v>0</v>
      </c>
      <c r="H1192" s="53">
        <v>0</v>
      </c>
      <c r="I1192" s="53">
        <v>1008105.97</v>
      </c>
      <c r="J1192" s="53">
        <v>63.006623124999997</v>
      </c>
      <c r="K1192" s="53">
        <v>0</v>
      </c>
      <c r="L1192" s="53">
        <v>0</v>
      </c>
      <c r="M1192" s="53">
        <v>1008105.97</v>
      </c>
      <c r="N1192" s="53">
        <v>0</v>
      </c>
      <c r="O1192" s="53">
        <v>1455321.67</v>
      </c>
      <c r="P1192" s="53">
        <v>0</v>
      </c>
      <c r="Q1192" s="53">
        <v>0</v>
      </c>
      <c r="R1192" s="53">
        <v>0</v>
      </c>
      <c r="S1192" s="3" t="s">
        <v>72</v>
      </c>
      <c r="T1192" s="3" t="s">
        <v>41</v>
      </c>
      <c r="U1192" s="3" t="s">
        <v>42</v>
      </c>
      <c r="V1192" s="3" t="s">
        <v>41</v>
      </c>
      <c r="W1192" s="3" t="s">
        <v>33</v>
      </c>
      <c r="X1192" s="3" t="s">
        <v>43</v>
      </c>
      <c r="Y1192" s="3" t="s">
        <v>35</v>
      </c>
      <c r="Z1192" s="54">
        <v>45454</v>
      </c>
      <c r="AA1192" s="54">
        <v>45838</v>
      </c>
      <c r="AB1192" s="3" t="s">
        <v>36</v>
      </c>
      <c r="AC1192" s="53">
        <v>1600000</v>
      </c>
      <c r="AD1192" s="3" t="s">
        <v>42</v>
      </c>
      <c r="AE1192" s="3" t="s">
        <v>45</v>
      </c>
    </row>
    <row r="1193" spans="1:31" x14ac:dyDescent="0.3">
      <c r="A1193" s="3" t="s">
        <v>2511</v>
      </c>
      <c r="B1193" s="3" t="s">
        <v>2512</v>
      </c>
      <c r="C1193" s="3" t="s">
        <v>1853</v>
      </c>
      <c r="D1193" s="53">
        <v>5580003</v>
      </c>
      <c r="E1193" s="53">
        <v>5580003</v>
      </c>
      <c r="F1193" s="53">
        <v>0</v>
      </c>
      <c r="G1193" s="53">
        <v>0</v>
      </c>
      <c r="H1193" s="53">
        <v>0</v>
      </c>
      <c r="I1193" s="53">
        <v>4853893.22</v>
      </c>
      <c r="J1193" s="53">
        <v>86.987286924397708</v>
      </c>
      <c r="K1193" s="53">
        <v>0</v>
      </c>
      <c r="L1193" s="53">
        <v>0</v>
      </c>
      <c r="M1193" s="53">
        <v>3880128.69</v>
      </c>
      <c r="N1193" s="53">
        <v>973764.53</v>
      </c>
      <c r="O1193" s="53">
        <v>4853893.22</v>
      </c>
      <c r="P1193" s="53">
        <v>0</v>
      </c>
      <c r="Q1193" s="53">
        <v>0</v>
      </c>
      <c r="R1193" s="53">
        <v>0</v>
      </c>
      <c r="S1193" s="3" t="s">
        <v>391</v>
      </c>
      <c r="T1193" s="3" t="s">
        <v>31</v>
      </c>
      <c r="U1193" s="3" t="s">
        <v>32</v>
      </c>
      <c r="V1193" s="3" t="s">
        <v>31</v>
      </c>
      <c r="W1193" s="3" t="s">
        <v>33</v>
      </c>
      <c r="X1193" s="3" t="s">
        <v>34</v>
      </c>
      <c r="Y1193" s="3" t="s">
        <v>35</v>
      </c>
      <c r="Z1193" s="54">
        <v>45383</v>
      </c>
      <c r="AA1193" s="54">
        <v>46112</v>
      </c>
      <c r="AB1193" s="3" t="s">
        <v>36</v>
      </c>
      <c r="AC1193" s="53">
        <v>25900000</v>
      </c>
      <c r="AD1193" s="3" t="s">
        <v>32</v>
      </c>
      <c r="AE1193" s="3" t="s">
        <v>45</v>
      </c>
    </row>
    <row r="1194" spans="1:31" x14ac:dyDescent="0.3">
      <c r="A1194" s="3" t="s">
        <v>2551</v>
      </c>
      <c r="B1194" s="3" t="s">
        <v>2552</v>
      </c>
      <c r="C1194" s="3" t="s">
        <v>1860</v>
      </c>
      <c r="D1194" s="53">
        <v>2700000</v>
      </c>
      <c r="E1194" s="53">
        <v>2700000</v>
      </c>
      <c r="F1194" s="53">
        <v>0</v>
      </c>
      <c r="G1194" s="53">
        <v>0</v>
      </c>
      <c r="H1194" s="53">
        <v>0</v>
      </c>
      <c r="I1194" s="53">
        <v>2568184.09</v>
      </c>
      <c r="J1194" s="53">
        <v>95.117929259259256</v>
      </c>
      <c r="K1194" s="53">
        <v>0</v>
      </c>
      <c r="L1194" s="53">
        <v>0</v>
      </c>
      <c r="M1194" s="53">
        <v>2568184.09</v>
      </c>
      <c r="N1194" s="53">
        <v>0</v>
      </c>
      <c r="O1194" s="53">
        <v>2568184.09</v>
      </c>
      <c r="P1194" s="53">
        <v>0</v>
      </c>
      <c r="Q1194" s="53">
        <v>0</v>
      </c>
      <c r="R1194" s="53">
        <v>0</v>
      </c>
      <c r="S1194" s="3" t="s">
        <v>111</v>
      </c>
      <c r="T1194" s="3" t="s">
        <v>112</v>
      </c>
      <c r="U1194" s="3" t="s">
        <v>113</v>
      </c>
      <c r="V1194" s="3" t="s">
        <v>112</v>
      </c>
      <c r="W1194" s="3" t="s">
        <v>33</v>
      </c>
      <c r="X1194" s="3" t="s">
        <v>114</v>
      </c>
      <c r="Y1194" s="3" t="s">
        <v>35</v>
      </c>
      <c r="Z1194" s="54">
        <v>45454</v>
      </c>
      <c r="AA1194" s="54">
        <v>46112</v>
      </c>
      <c r="AB1194" s="3" t="s">
        <v>36</v>
      </c>
      <c r="AC1194" s="53">
        <v>2700000</v>
      </c>
      <c r="AD1194" s="3" t="s">
        <v>113</v>
      </c>
      <c r="AE1194" s="3" t="s">
        <v>2231</v>
      </c>
    </row>
    <row r="1195" spans="1:31" x14ac:dyDescent="0.3">
      <c r="A1195" s="3" t="s">
        <v>2503</v>
      </c>
      <c r="B1195" s="3" t="s">
        <v>2504</v>
      </c>
      <c r="C1195" s="3" t="s">
        <v>1855</v>
      </c>
      <c r="D1195" s="53">
        <v>360000</v>
      </c>
      <c r="E1195" s="53">
        <v>360000</v>
      </c>
      <c r="F1195" s="53">
        <v>0</v>
      </c>
      <c r="G1195" s="53">
        <v>0</v>
      </c>
      <c r="H1195" s="53">
        <v>0</v>
      </c>
      <c r="I1195" s="53">
        <v>346984.8</v>
      </c>
      <c r="J1195" s="53">
        <v>96.384666666666661</v>
      </c>
      <c r="K1195" s="53">
        <v>0</v>
      </c>
      <c r="L1195" s="53">
        <v>0</v>
      </c>
      <c r="M1195" s="53">
        <v>346984.8</v>
      </c>
      <c r="N1195" s="53">
        <v>0</v>
      </c>
      <c r="O1195" s="53">
        <v>346984.8</v>
      </c>
      <c r="P1195" s="53">
        <v>0</v>
      </c>
      <c r="Q1195" s="53">
        <v>0</v>
      </c>
      <c r="R1195" s="53">
        <v>0</v>
      </c>
      <c r="S1195" s="3" t="s">
        <v>286</v>
      </c>
      <c r="T1195" s="3" t="s">
        <v>57</v>
      </c>
      <c r="U1195" s="3" t="s">
        <v>58</v>
      </c>
      <c r="V1195" s="3" t="s">
        <v>57</v>
      </c>
      <c r="W1195" s="3" t="s">
        <v>33</v>
      </c>
      <c r="X1195" s="3" t="s">
        <v>59</v>
      </c>
      <c r="Y1195" s="3" t="s">
        <v>44</v>
      </c>
      <c r="Z1195" s="54">
        <v>45455</v>
      </c>
      <c r="AA1195" s="54">
        <v>45930</v>
      </c>
      <c r="AB1195" s="3" t="s">
        <v>36</v>
      </c>
      <c r="AC1195" s="53">
        <v>360000</v>
      </c>
      <c r="AD1195" s="3" t="s">
        <v>58</v>
      </c>
      <c r="AE1195" s="3" t="s">
        <v>37</v>
      </c>
    </row>
    <row r="1196" spans="1:31" x14ac:dyDescent="0.3">
      <c r="A1196" s="3" t="s">
        <v>2519</v>
      </c>
      <c r="B1196" s="3" t="s">
        <v>2520</v>
      </c>
      <c r="C1196" s="3" t="s">
        <v>1858</v>
      </c>
      <c r="D1196" s="53">
        <v>2500000</v>
      </c>
      <c r="E1196" s="53">
        <v>2500000</v>
      </c>
      <c r="F1196" s="53">
        <v>0</v>
      </c>
      <c r="G1196" s="53">
        <v>0</v>
      </c>
      <c r="H1196" s="53">
        <v>0</v>
      </c>
      <c r="I1196" s="53">
        <v>1985201.58</v>
      </c>
      <c r="J1196" s="53">
        <v>79.408063200000001</v>
      </c>
      <c r="K1196" s="53">
        <v>0</v>
      </c>
      <c r="L1196" s="53">
        <v>0</v>
      </c>
      <c r="M1196" s="53">
        <v>1985201.58</v>
      </c>
      <c r="N1196" s="53">
        <v>0</v>
      </c>
      <c r="O1196" s="53">
        <v>1985201.58</v>
      </c>
      <c r="P1196" s="53">
        <v>0</v>
      </c>
      <c r="Q1196" s="53">
        <v>0</v>
      </c>
      <c r="R1196" s="53">
        <v>0</v>
      </c>
      <c r="S1196" s="3" t="s">
        <v>1231</v>
      </c>
      <c r="T1196" s="3" t="s">
        <v>51</v>
      </c>
      <c r="U1196" s="3" t="s">
        <v>52</v>
      </c>
      <c r="V1196" s="3" t="s">
        <v>51</v>
      </c>
      <c r="W1196" s="3" t="s">
        <v>33</v>
      </c>
      <c r="X1196" s="3" t="s">
        <v>53</v>
      </c>
      <c r="Y1196" s="3" t="s">
        <v>35</v>
      </c>
      <c r="Z1196" s="54">
        <v>45444</v>
      </c>
      <c r="AA1196" s="54">
        <v>46112</v>
      </c>
      <c r="AB1196" s="3" t="s">
        <v>36</v>
      </c>
      <c r="AC1196" s="53">
        <v>2500000</v>
      </c>
      <c r="AD1196" s="3" t="s">
        <v>52</v>
      </c>
      <c r="AE1196" s="3" t="s">
        <v>37</v>
      </c>
    </row>
    <row r="1197" spans="1:31" x14ac:dyDescent="0.3">
      <c r="A1197" s="3" t="s">
        <v>2517</v>
      </c>
      <c r="B1197" s="3" t="s">
        <v>2518</v>
      </c>
      <c r="C1197" s="3" t="s">
        <v>1858</v>
      </c>
      <c r="D1197" s="53">
        <v>3100000</v>
      </c>
      <c r="E1197" s="53">
        <v>3100000</v>
      </c>
      <c r="F1197" s="53">
        <v>0</v>
      </c>
      <c r="G1197" s="53">
        <v>0</v>
      </c>
      <c r="H1197" s="53">
        <v>0</v>
      </c>
      <c r="I1197" s="53">
        <v>2487927.16</v>
      </c>
      <c r="J1197" s="53">
        <v>80.255714838709679</v>
      </c>
      <c r="K1197" s="53">
        <v>0</v>
      </c>
      <c r="L1197" s="53">
        <v>0</v>
      </c>
      <c r="M1197" s="53">
        <v>2487927.16</v>
      </c>
      <c r="N1197" s="53">
        <v>0</v>
      </c>
      <c r="O1197" s="53">
        <v>2487927.16</v>
      </c>
      <c r="P1197" s="53">
        <v>0</v>
      </c>
      <c r="Q1197" s="53">
        <v>0</v>
      </c>
      <c r="R1197" s="53">
        <v>0</v>
      </c>
      <c r="S1197" s="3" t="s">
        <v>1231</v>
      </c>
      <c r="T1197" s="3" t="s">
        <v>51</v>
      </c>
      <c r="U1197" s="3" t="s">
        <v>52</v>
      </c>
      <c r="V1197" s="3" t="s">
        <v>51</v>
      </c>
      <c r="W1197" s="3" t="s">
        <v>33</v>
      </c>
      <c r="X1197" s="3" t="s">
        <v>53</v>
      </c>
      <c r="Y1197" s="3" t="s">
        <v>35</v>
      </c>
      <c r="Z1197" s="54">
        <v>45444</v>
      </c>
      <c r="AA1197" s="54">
        <v>46112</v>
      </c>
      <c r="AB1197" s="3" t="s">
        <v>36</v>
      </c>
      <c r="AC1197" s="53">
        <v>3100000</v>
      </c>
      <c r="AD1197" s="3" t="s">
        <v>52</v>
      </c>
      <c r="AE1197" s="3" t="s">
        <v>37</v>
      </c>
    </row>
    <row r="1198" spans="1:31" x14ac:dyDescent="0.3">
      <c r="A1198" s="3" t="s">
        <v>2495</v>
      </c>
      <c r="B1198" s="3" t="s">
        <v>2496</v>
      </c>
      <c r="C1198" s="3" t="s">
        <v>1859</v>
      </c>
      <c r="D1198" s="53">
        <v>1300000</v>
      </c>
      <c r="E1198" s="53">
        <v>1300000</v>
      </c>
      <c r="F1198" s="53">
        <v>0</v>
      </c>
      <c r="G1198" s="53">
        <v>0</v>
      </c>
      <c r="H1198" s="53">
        <v>0</v>
      </c>
      <c r="I1198" s="53">
        <v>959239.97</v>
      </c>
      <c r="J1198" s="53">
        <v>73.787689999999998</v>
      </c>
      <c r="K1198" s="53">
        <v>0</v>
      </c>
      <c r="L1198" s="53">
        <v>0</v>
      </c>
      <c r="M1198" s="53">
        <v>959239.97</v>
      </c>
      <c r="N1198" s="53">
        <v>0</v>
      </c>
      <c r="O1198" s="53">
        <v>959239.97</v>
      </c>
      <c r="P1198" s="53">
        <v>0</v>
      </c>
      <c r="Q1198" s="53">
        <v>0</v>
      </c>
      <c r="R1198" s="53">
        <v>0</v>
      </c>
      <c r="S1198" s="3" t="s">
        <v>1355</v>
      </c>
      <c r="T1198" s="3" t="s">
        <v>162</v>
      </c>
      <c r="U1198" s="3" t="s">
        <v>163</v>
      </c>
      <c r="V1198" s="3" t="s">
        <v>162</v>
      </c>
      <c r="W1198" s="3" t="s">
        <v>33</v>
      </c>
      <c r="X1198" s="3" t="s">
        <v>164</v>
      </c>
      <c r="Y1198" s="3" t="s">
        <v>35</v>
      </c>
      <c r="Z1198" s="54">
        <v>45383</v>
      </c>
      <c r="AA1198" s="54">
        <v>45747</v>
      </c>
      <c r="AB1198" s="3" t="s">
        <v>36</v>
      </c>
      <c r="AC1198" s="53">
        <v>1300000</v>
      </c>
      <c r="AD1198" s="3" t="s">
        <v>163</v>
      </c>
      <c r="AE1198" s="3" t="s">
        <v>2231</v>
      </c>
    </row>
    <row r="1199" spans="1:31" x14ac:dyDescent="0.3">
      <c r="A1199" s="3" t="s">
        <v>2521</v>
      </c>
      <c r="B1199" s="3" t="s">
        <v>2522</v>
      </c>
      <c r="C1199" s="3" t="s">
        <v>1854</v>
      </c>
      <c r="D1199" s="53">
        <v>46900000</v>
      </c>
      <c r="E1199" s="53">
        <v>46900000</v>
      </c>
      <c r="F1199" s="53">
        <v>6295179.4400000004</v>
      </c>
      <c r="G1199" s="53">
        <v>1526886.56</v>
      </c>
      <c r="H1199" s="53">
        <v>1526886.56</v>
      </c>
      <c r="I1199" s="53">
        <v>33019017.190000001</v>
      </c>
      <c r="J1199" s="53">
        <v>70.403021727078894</v>
      </c>
      <c r="K1199" s="53">
        <v>0</v>
      </c>
      <c r="L1199" s="53">
        <v>0</v>
      </c>
      <c r="M1199" s="53">
        <v>29555661.260000002</v>
      </c>
      <c r="N1199" s="53">
        <v>1936469.37</v>
      </c>
      <c r="O1199" s="53">
        <v>39314196.630000003</v>
      </c>
      <c r="P1199" s="53">
        <v>0</v>
      </c>
      <c r="Q1199" s="53">
        <v>0</v>
      </c>
      <c r="R1199" s="53">
        <v>0</v>
      </c>
      <c r="S1199" s="3" t="s">
        <v>72</v>
      </c>
      <c r="T1199" s="3" t="s">
        <v>41</v>
      </c>
      <c r="U1199" s="3" t="s">
        <v>42</v>
      </c>
      <c r="V1199" s="3" t="s">
        <v>41</v>
      </c>
      <c r="W1199" s="3" t="s">
        <v>33</v>
      </c>
      <c r="X1199" s="3" t="s">
        <v>43</v>
      </c>
      <c r="Y1199" s="3" t="s">
        <v>317</v>
      </c>
      <c r="Z1199" s="54">
        <v>45457</v>
      </c>
      <c r="AA1199" s="54">
        <v>46203</v>
      </c>
      <c r="AB1199" s="3" t="s">
        <v>36</v>
      </c>
      <c r="AC1199" s="53">
        <v>46900000</v>
      </c>
      <c r="AD1199" s="3" t="s">
        <v>42</v>
      </c>
      <c r="AE1199" s="3" t="s">
        <v>45</v>
      </c>
    </row>
    <row r="1200" spans="1:31" x14ac:dyDescent="0.3">
      <c r="A1200" s="3" t="s">
        <v>2671</v>
      </c>
      <c r="B1200" s="3" t="s">
        <v>2672</v>
      </c>
      <c r="C1200" s="3" t="s">
        <v>1854</v>
      </c>
      <c r="D1200" s="53">
        <v>1700000</v>
      </c>
      <c r="E1200" s="53">
        <v>1700000</v>
      </c>
      <c r="F1200" s="53">
        <v>0</v>
      </c>
      <c r="G1200" s="53">
        <v>0</v>
      </c>
      <c r="H1200" s="53">
        <v>0</v>
      </c>
      <c r="I1200" s="53">
        <v>1529039.08</v>
      </c>
      <c r="J1200" s="53">
        <v>89.943475294117647</v>
      </c>
      <c r="K1200" s="53">
        <v>0</v>
      </c>
      <c r="L1200" s="53">
        <v>0</v>
      </c>
      <c r="M1200" s="53">
        <v>1529039.08</v>
      </c>
      <c r="N1200" s="53">
        <v>0</v>
      </c>
      <c r="O1200" s="53">
        <v>1529039.08</v>
      </c>
      <c r="P1200" s="53">
        <v>0</v>
      </c>
      <c r="Q1200" s="53">
        <v>0</v>
      </c>
      <c r="R1200" s="53">
        <v>0</v>
      </c>
      <c r="S1200" s="3" t="s">
        <v>72</v>
      </c>
      <c r="T1200" s="3" t="s">
        <v>41</v>
      </c>
      <c r="U1200" s="3" t="s">
        <v>42</v>
      </c>
      <c r="V1200" s="3" t="s">
        <v>41</v>
      </c>
      <c r="W1200" s="3" t="s">
        <v>33</v>
      </c>
      <c r="X1200" s="3" t="s">
        <v>43</v>
      </c>
      <c r="Y1200" s="3" t="s">
        <v>35</v>
      </c>
      <c r="Z1200" s="54">
        <v>45457</v>
      </c>
      <c r="AA1200" s="54">
        <v>45838</v>
      </c>
      <c r="AB1200" s="3" t="s">
        <v>36</v>
      </c>
      <c r="AC1200" s="53">
        <v>1700000</v>
      </c>
      <c r="AD1200" s="3" t="s">
        <v>42</v>
      </c>
      <c r="AE1200" s="3" t="s">
        <v>37</v>
      </c>
    </row>
    <row r="1201" spans="1:31" x14ac:dyDescent="0.3">
      <c r="A1201" s="3" t="s">
        <v>2537</v>
      </c>
      <c r="B1201" s="3" t="s">
        <v>2538</v>
      </c>
      <c r="C1201" s="3" t="s">
        <v>1854</v>
      </c>
      <c r="D1201" s="53">
        <v>3100000</v>
      </c>
      <c r="E1201" s="53">
        <v>3100000</v>
      </c>
      <c r="F1201" s="53">
        <v>4951.82</v>
      </c>
      <c r="G1201" s="53">
        <v>0</v>
      </c>
      <c r="H1201" s="53">
        <v>0</v>
      </c>
      <c r="I1201" s="53">
        <v>2681369.4700000002</v>
      </c>
      <c r="J1201" s="53">
        <v>86.49578935483872</v>
      </c>
      <c r="K1201" s="53">
        <v>0</v>
      </c>
      <c r="L1201" s="53">
        <v>0</v>
      </c>
      <c r="M1201" s="53">
        <v>2678789.9700000002</v>
      </c>
      <c r="N1201" s="53">
        <v>2579.5</v>
      </c>
      <c r="O1201" s="53">
        <v>2686321.29</v>
      </c>
      <c r="P1201" s="53">
        <v>0</v>
      </c>
      <c r="Q1201" s="53">
        <v>0</v>
      </c>
      <c r="R1201" s="53">
        <v>0</v>
      </c>
      <c r="S1201" s="3" t="s">
        <v>72</v>
      </c>
      <c r="T1201" s="3" t="s">
        <v>41</v>
      </c>
      <c r="U1201" s="3" t="s">
        <v>42</v>
      </c>
      <c r="V1201" s="3" t="s">
        <v>41</v>
      </c>
      <c r="W1201" s="3" t="s">
        <v>33</v>
      </c>
      <c r="X1201" s="3" t="s">
        <v>43</v>
      </c>
      <c r="Y1201" s="3" t="s">
        <v>35</v>
      </c>
      <c r="Z1201" s="54">
        <v>45457</v>
      </c>
      <c r="AA1201" s="54">
        <v>45838</v>
      </c>
      <c r="AB1201" s="3" t="s">
        <v>36</v>
      </c>
      <c r="AC1201" s="53">
        <v>3100000</v>
      </c>
      <c r="AD1201" s="3" t="s">
        <v>42</v>
      </c>
      <c r="AE1201" s="3" t="s">
        <v>45</v>
      </c>
    </row>
    <row r="1202" spans="1:31" x14ac:dyDescent="0.3">
      <c r="A1202" s="3" t="s">
        <v>2629</v>
      </c>
      <c r="B1202" s="3" t="s">
        <v>2630</v>
      </c>
      <c r="C1202" s="3" t="s">
        <v>1853</v>
      </c>
      <c r="D1202" s="53">
        <v>2900000</v>
      </c>
      <c r="E1202" s="53">
        <v>2900000</v>
      </c>
      <c r="F1202" s="53">
        <v>0</v>
      </c>
      <c r="G1202" s="53">
        <v>0</v>
      </c>
      <c r="H1202" s="53">
        <v>0</v>
      </c>
      <c r="I1202" s="53">
        <v>2349971.31</v>
      </c>
      <c r="J1202" s="53">
        <v>81.033493448275863</v>
      </c>
      <c r="K1202" s="53">
        <v>0</v>
      </c>
      <c r="L1202" s="53">
        <v>0</v>
      </c>
      <c r="M1202" s="53">
        <v>2349971.31</v>
      </c>
      <c r="N1202" s="53">
        <v>0</v>
      </c>
      <c r="O1202" s="53">
        <v>2349971.31</v>
      </c>
      <c r="P1202" s="53">
        <v>0</v>
      </c>
      <c r="Q1202" s="53">
        <v>0</v>
      </c>
      <c r="R1202" s="53">
        <v>0</v>
      </c>
      <c r="S1202" s="3" t="s">
        <v>391</v>
      </c>
      <c r="T1202" s="3" t="s">
        <v>31</v>
      </c>
      <c r="U1202" s="3" t="s">
        <v>32</v>
      </c>
      <c r="V1202" s="3" t="s">
        <v>31</v>
      </c>
      <c r="W1202" s="3" t="s">
        <v>33</v>
      </c>
      <c r="X1202" s="3" t="s">
        <v>34</v>
      </c>
      <c r="Y1202" s="3" t="s">
        <v>35</v>
      </c>
      <c r="Z1202" s="54">
        <v>45383</v>
      </c>
      <c r="AA1202" s="54">
        <v>46112</v>
      </c>
      <c r="AB1202" s="3" t="s">
        <v>36</v>
      </c>
      <c r="AC1202" s="53">
        <v>2900000</v>
      </c>
      <c r="AD1202" s="3" t="s">
        <v>32</v>
      </c>
      <c r="AE1202" s="3" t="s">
        <v>45</v>
      </c>
    </row>
    <row r="1203" spans="1:31" x14ac:dyDescent="0.3">
      <c r="A1203" s="3" t="s">
        <v>2543</v>
      </c>
      <c r="B1203" s="3" t="s">
        <v>2544</v>
      </c>
      <c r="C1203" s="3" t="s">
        <v>1854</v>
      </c>
      <c r="D1203" s="53">
        <v>1400000</v>
      </c>
      <c r="E1203" s="53">
        <v>1400000</v>
      </c>
      <c r="F1203" s="53">
        <v>0</v>
      </c>
      <c r="G1203" s="53">
        <v>0</v>
      </c>
      <c r="H1203" s="53">
        <v>0</v>
      </c>
      <c r="I1203" s="53">
        <v>1376224.35</v>
      </c>
      <c r="J1203" s="53">
        <v>98.301739285714291</v>
      </c>
      <c r="K1203" s="53">
        <v>0</v>
      </c>
      <c r="L1203" s="53">
        <v>0</v>
      </c>
      <c r="M1203" s="53">
        <v>1376224.35</v>
      </c>
      <c r="N1203" s="53">
        <v>0</v>
      </c>
      <c r="O1203" s="53">
        <v>1376224.35</v>
      </c>
      <c r="P1203" s="53">
        <v>0</v>
      </c>
      <c r="Q1203" s="53">
        <v>0</v>
      </c>
      <c r="R1203" s="53">
        <v>0</v>
      </c>
      <c r="S1203" s="3" t="s">
        <v>72</v>
      </c>
      <c r="T1203" s="3" t="s">
        <v>41</v>
      </c>
      <c r="U1203" s="3" t="s">
        <v>42</v>
      </c>
      <c r="V1203" s="3" t="s">
        <v>41</v>
      </c>
      <c r="W1203" s="3" t="s">
        <v>33</v>
      </c>
      <c r="X1203" s="3" t="s">
        <v>43</v>
      </c>
      <c r="Y1203" s="3" t="s">
        <v>35</v>
      </c>
      <c r="Z1203" s="54">
        <v>45460</v>
      </c>
      <c r="AA1203" s="54">
        <v>45838</v>
      </c>
      <c r="AB1203" s="3" t="s">
        <v>36</v>
      </c>
      <c r="AC1203" s="53">
        <v>1400000</v>
      </c>
      <c r="AD1203" s="3" t="s">
        <v>42</v>
      </c>
      <c r="AE1203" s="3" t="s">
        <v>37</v>
      </c>
    </row>
    <row r="1204" spans="1:31" x14ac:dyDescent="0.3">
      <c r="A1204" s="3" t="s">
        <v>2646</v>
      </c>
      <c r="B1204" s="3" t="s">
        <v>2647</v>
      </c>
      <c r="C1204" s="3" t="s">
        <v>1854</v>
      </c>
      <c r="D1204" s="53">
        <v>3100000</v>
      </c>
      <c r="E1204" s="53">
        <v>3100000</v>
      </c>
      <c r="F1204" s="53">
        <v>2987.77</v>
      </c>
      <c r="G1204" s="53">
        <v>0</v>
      </c>
      <c r="H1204" s="53">
        <v>0</v>
      </c>
      <c r="I1204" s="53">
        <v>3096004.7</v>
      </c>
      <c r="J1204" s="53">
        <v>99.871119354838712</v>
      </c>
      <c r="K1204" s="53">
        <v>0</v>
      </c>
      <c r="L1204" s="53">
        <v>0</v>
      </c>
      <c r="M1204" s="53">
        <v>3094947.58</v>
      </c>
      <c r="N1204" s="53">
        <v>1057.1199999999999</v>
      </c>
      <c r="O1204" s="53">
        <v>3098992.47</v>
      </c>
      <c r="P1204" s="53">
        <v>0</v>
      </c>
      <c r="Q1204" s="53">
        <v>0</v>
      </c>
      <c r="R1204" s="53">
        <v>0</v>
      </c>
      <c r="S1204" s="3" t="s">
        <v>72</v>
      </c>
      <c r="T1204" s="3" t="s">
        <v>41</v>
      </c>
      <c r="U1204" s="3" t="s">
        <v>42</v>
      </c>
      <c r="V1204" s="3" t="s">
        <v>41</v>
      </c>
      <c r="W1204" s="3" t="s">
        <v>33</v>
      </c>
      <c r="X1204" s="3" t="s">
        <v>43</v>
      </c>
      <c r="Y1204" s="3" t="s">
        <v>35</v>
      </c>
      <c r="Z1204" s="54">
        <v>45460</v>
      </c>
      <c r="AA1204" s="54">
        <v>45838</v>
      </c>
      <c r="AB1204" s="3" t="s">
        <v>36</v>
      </c>
      <c r="AC1204" s="53">
        <v>3100000</v>
      </c>
      <c r="AD1204" s="3" t="s">
        <v>42</v>
      </c>
      <c r="AE1204" s="3" t="s">
        <v>45</v>
      </c>
    </row>
    <row r="1205" spans="1:31" x14ac:dyDescent="0.3">
      <c r="A1205" s="3" t="s">
        <v>2527</v>
      </c>
      <c r="B1205" s="3" t="s">
        <v>2528</v>
      </c>
      <c r="C1205" s="3" t="s">
        <v>1859</v>
      </c>
      <c r="D1205" s="53">
        <v>3000000</v>
      </c>
      <c r="E1205" s="53">
        <v>3000000</v>
      </c>
      <c r="F1205" s="53">
        <v>4577.3100000000004</v>
      </c>
      <c r="G1205" s="53">
        <v>0</v>
      </c>
      <c r="H1205" s="53">
        <v>0</v>
      </c>
      <c r="I1205" s="53">
        <v>2651666.0299999998</v>
      </c>
      <c r="J1205" s="53">
        <v>88.388867666666656</v>
      </c>
      <c r="K1205" s="53">
        <v>0</v>
      </c>
      <c r="L1205" s="53">
        <v>0</v>
      </c>
      <c r="M1205" s="53">
        <v>2651666.0299999998</v>
      </c>
      <c r="N1205" s="53">
        <v>0</v>
      </c>
      <c r="O1205" s="53">
        <v>2656243.34</v>
      </c>
      <c r="P1205" s="53">
        <v>0</v>
      </c>
      <c r="Q1205" s="53">
        <v>0</v>
      </c>
      <c r="R1205" s="53">
        <v>0</v>
      </c>
      <c r="S1205" s="3" t="s">
        <v>1355</v>
      </c>
      <c r="T1205" s="3" t="s">
        <v>162</v>
      </c>
      <c r="U1205" s="3" t="s">
        <v>163</v>
      </c>
      <c r="V1205" s="3" t="s">
        <v>162</v>
      </c>
      <c r="W1205" s="3" t="s">
        <v>33</v>
      </c>
      <c r="X1205" s="3" t="s">
        <v>164</v>
      </c>
      <c r="Y1205" s="3" t="s">
        <v>35</v>
      </c>
      <c r="Z1205" s="54">
        <v>45383</v>
      </c>
      <c r="AA1205" s="54">
        <v>45747</v>
      </c>
      <c r="AB1205" s="3" t="s">
        <v>36</v>
      </c>
      <c r="AC1205" s="53">
        <v>3000000</v>
      </c>
      <c r="AD1205" s="3" t="s">
        <v>163</v>
      </c>
      <c r="AE1205" s="3" t="s">
        <v>45</v>
      </c>
    </row>
    <row r="1206" spans="1:31" x14ac:dyDescent="0.3">
      <c r="A1206" s="3" t="s">
        <v>2549</v>
      </c>
      <c r="B1206" s="3" t="s">
        <v>2550</v>
      </c>
      <c r="C1206" s="3" t="s">
        <v>1860</v>
      </c>
      <c r="D1206" s="53">
        <v>2200000</v>
      </c>
      <c r="E1206" s="53">
        <v>2200000</v>
      </c>
      <c r="F1206" s="53">
        <v>0</v>
      </c>
      <c r="G1206" s="53">
        <v>0</v>
      </c>
      <c r="H1206" s="53">
        <v>0</v>
      </c>
      <c r="I1206" s="53">
        <v>1955864.81</v>
      </c>
      <c r="J1206" s="53">
        <v>88.902945909090917</v>
      </c>
      <c r="K1206" s="53">
        <v>0</v>
      </c>
      <c r="L1206" s="53">
        <v>0</v>
      </c>
      <c r="M1206" s="53">
        <v>1955864.81</v>
      </c>
      <c r="N1206" s="53">
        <v>0</v>
      </c>
      <c r="O1206" s="53">
        <v>1955864.81</v>
      </c>
      <c r="P1206" s="53">
        <v>0</v>
      </c>
      <c r="Q1206" s="53">
        <v>0</v>
      </c>
      <c r="R1206" s="53">
        <v>0</v>
      </c>
      <c r="S1206" s="3" t="s">
        <v>111</v>
      </c>
      <c r="T1206" s="3" t="s">
        <v>112</v>
      </c>
      <c r="U1206" s="3" t="s">
        <v>113</v>
      </c>
      <c r="V1206" s="3" t="s">
        <v>112</v>
      </c>
      <c r="W1206" s="3" t="s">
        <v>33</v>
      </c>
      <c r="X1206" s="3" t="s">
        <v>114</v>
      </c>
      <c r="Y1206" s="3" t="s">
        <v>35</v>
      </c>
      <c r="Z1206" s="54">
        <v>45460</v>
      </c>
      <c r="AA1206" s="54">
        <v>46112</v>
      </c>
      <c r="AB1206" s="3" t="s">
        <v>36</v>
      </c>
      <c r="AC1206" s="53">
        <v>2200000</v>
      </c>
      <c r="AD1206" s="3" t="s">
        <v>113</v>
      </c>
      <c r="AE1206" s="3" t="s">
        <v>2231</v>
      </c>
    </row>
    <row r="1207" spans="1:31" x14ac:dyDescent="0.3">
      <c r="A1207" s="3" t="s">
        <v>2547</v>
      </c>
      <c r="B1207" s="3" t="s">
        <v>2548</v>
      </c>
      <c r="C1207" s="3" t="s">
        <v>1860</v>
      </c>
      <c r="D1207" s="53">
        <v>2200000</v>
      </c>
      <c r="E1207" s="53">
        <v>2200000</v>
      </c>
      <c r="F1207" s="53">
        <v>0</v>
      </c>
      <c r="G1207" s="53">
        <v>0</v>
      </c>
      <c r="H1207" s="53">
        <v>0</v>
      </c>
      <c r="I1207" s="53">
        <v>1946337.5</v>
      </c>
      <c r="J1207" s="53">
        <v>88.469886363636363</v>
      </c>
      <c r="K1207" s="53">
        <v>0</v>
      </c>
      <c r="L1207" s="53">
        <v>0</v>
      </c>
      <c r="M1207" s="53">
        <v>1946337.5</v>
      </c>
      <c r="N1207" s="53">
        <v>0</v>
      </c>
      <c r="O1207" s="53">
        <v>1946337.5</v>
      </c>
      <c r="P1207" s="53">
        <v>0</v>
      </c>
      <c r="Q1207" s="53">
        <v>0</v>
      </c>
      <c r="R1207" s="53">
        <v>0</v>
      </c>
      <c r="S1207" s="3" t="s">
        <v>111</v>
      </c>
      <c r="T1207" s="3" t="s">
        <v>112</v>
      </c>
      <c r="U1207" s="3" t="s">
        <v>113</v>
      </c>
      <c r="V1207" s="3" t="s">
        <v>112</v>
      </c>
      <c r="W1207" s="3" t="s">
        <v>33</v>
      </c>
      <c r="X1207" s="3" t="s">
        <v>114</v>
      </c>
      <c r="Y1207" s="3" t="s">
        <v>35</v>
      </c>
      <c r="Z1207" s="54">
        <v>45460</v>
      </c>
      <c r="AA1207" s="54">
        <v>46112</v>
      </c>
      <c r="AB1207" s="3" t="s">
        <v>36</v>
      </c>
      <c r="AC1207" s="53">
        <v>2200000</v>
      </c>
      <c r="AD1207" s="3" t="s">
        <v>113</v>
      </c>
      <c r="AE1207" s="3" t="s">
        <v>37</v>
      </c>
    </row>
    <row r="1208" spans="1:31" x14ac:dyDescent="0.3">
      <c r="A1208" s="3" t="s">
        <v>2541</v>
      </c>
      <c r="B1208" s="3" t="s">
        <v>2542</v>
      </c>
      <c r="C1208" s="3" t="s">
        <v>1854</v>
      </c>
      <c r="D1208" s="53">
        <v>7200000</v>
      </c>
      <c r="E1208" s="53">
        <v>7200000</v>
      </c>
      <c r="F1208" s="53">
        <v>0</v>
      </c>
      <c r="G1208" s="53">
        <v>0</v>
      </c>
      <c r="H1208" s="53">
        <v>0</v>
      </c>
      <c r="I1208" s="53">
        <v>7172401.7000000002</v>
      </c>
      <c r="J1208" s="53">
        <v>99.616690277777778</v>
      </c>
      <c r="K1208" s="53">
        <v>0</v>
      </c>
      <c r="L1208" s="53">
        <v>0</v>
      </c>
      <c r="M1208" s="53">
        <v>5389516.21</v>
      </c>
      <c r="N1208" s="53">
        <v>1782885.49</v>
      </c>
      <c r="O1208" s="53">
        <v>7172401.7000000002</v>
      </c>
      <c r="P1208" s="53">
        <v>0</v>
      </c>
      <c r="Q1208" s="53">
        <v>0</v>
      </c>
      <c r="R1208" s="53">
        <v>0</v>
      </c>
      <c r="S1208" s="3" t="s">
        <v>72</v>
      </c>
      <c r="T1208" s="3" t="s">
        <v>41</v>
      </c>
      <c r="U1208" s="3" t="s">
        <v>42</v>
      </c>
      <c r="V1208" s="3" t="s">
        <v>41</v>
      </c>
      <c r="W1208" s="3" t="s">
        <v>33</v>
      </c>
      <c r="X1208" s="3" t="s">
        <v>43</v>
      </c>
      <c r="Y1208" s="3" t="s">
        <v>35</v>
      </c>
      <c r="Z1208" s="54">
        <v>45461</v>
      </c>
      <c r="AA1208" s="54">
        <v>45838</v>
      </c>
      <c r="AB1208" s="3" t="s">
        <v>36</v>
      </c>
      <c r="AC1208" s="53">
        <v>7200000</v>
      </c>
      <c r="AD1208" s="3" t="s">
        <v>42</v>
      </c>
      <c r="AE1208" s="3" t="s">
        <v>45</v>
      </c>
    </row>
    <row r="1209" spans="1:31" x14ac:dyDescent="0.3">
      <c r="A1209" s="3" t="s">
        <v>2539</v>
      </c>
      <c r="B1209" s="3" t="s">
        <v>2540</v>
      </c>
      <c r="C1209" s="3" t="s">
        <v>1854</v>
      </c>
      <c r="D1209" s="53">
        <v>15000000</v>
      </c>
      <c r="E1209" s="53">
        <v>15000000</v>
      </c>
      <c r="F1209" s="53">
        <v>36393.17</v>
      </c>
      <c r="G1209" s="53">
        <v>0</v>
      </c>
      <c r="H1209" s="53">
        <v>0</v>
      </c>
      <c r="I1209" s="53">
        <v>14644792.029999999</v>
      </c>
      <c r="J1209" s="53">
        <v>97.631946866666667</v>
      </c>
      <c r="K1209" s="53">
        <v>0</v>
      </c>
      <c r="L1209" s="53">
        <v>0</v>
      </c>
      <c r="M1209" s="53">
        <v>13069670.369999999</v>
      </c>
      <c r="N1209" s="53">
        <v>1575121.66</v>
      </c>
      <c r="O1209" s="53">
        <v>14681185.199999999</v>
      </c>
      <c r="P1209" s="53">
        <v>0</v>
      </c>
      <c r="Q1209" s="53">
        <v>0</v>
      </c>
      <c r="R1209" s="53">
        <v>0</v>
      </c>
      <c r="S1209" s="3" t="s">
        <v>72</v>
      </c>
      <c r="T1209" s="3" t="s">
        <v>41</v>
      </c>
      <c r="U1209" s="3" t="s">
        <v>42</v>
      </c>
      <c r="V1209" s="3" t="s">
        <v>41</v>
      </c>
      <c r="W1209" s="3" t="s">
        <v>33</v>
      </c>
      <c r="X1209" s="3" t="s">
        <v>43</v>
      </c>
      <c r="Y1209" s="3" t="s">
        <v>35</v>
      </c>
      <c r="Z1209" s="54">
        <v>45461</v>
      </c>
      <c r="AA1209" s="54">
        <v>45838</v>
      </c>
      <c r="AB1209" s="3" t="s">
        <v>36</v>
      </c>
      <c r="AC1209" s="53">
        <v>15000000</v>
      </c>
      <c r="AD1209" s="3" t="s">
        <v>42</v>
      </c>
      <c r="AE1209" s="3" t="s">
        <v>45</v>
      </c>
    </row>
    <row r="1210" spans="1:31" x14ac:dyDescent="0.3">
      <c r="A1210" s="3" t="s">
        <v>2529</v>
      </c>
      <c r="B1210" s="3" t="s">
        <v>2530</v>
      </c>
      <c r="C1210" s="3" t="s">
        <v>1859</v>
      </c>
      <c r="D1210" s="53">
        <v>2800000</v>
      </c>
      <c r="E1210" s="53">
        <v>2800000</v>
      </c>
      <c r="F1210" s="53">
        <v>0</v>
      </c>
      <c r="G1210" s="53">
        <v>0</v>
      </c>
      <c r="H1210" s="53">
        <v>0</v>
      </c>
      <c r="I1210" s="53">
        <v>2777488.45</v>
      </c>
      <c r="J1210" s="53">
        <v>99.196016071428573</v>
      </c>
      <c r="K1210" s="53">
        <v>0</v>
      </c>
      <c r="L1210" s="53">
        <v>0</v>
      </c>
      <c r="M1210" s="53">
        <v>2777488.45</v>
      </c>
      <c r="N1210" s="53">
        <v>0</v>
      </c>
      <c r="O1210" s="53">
        <v>2777488.45</v>
      </c>
      <c r="P1210" s="53">
        <v>0</v>
      </c>
      <c r="Q1210" s="53">
        <v>0</v>
      </c>
      <c r="R1210" s="53">
        <v>0</v>
      </c>
      <c r="S1210" s="3" t="s">
        <v>231</v>
      </c>
      <c r="T1210" s="3" t="s">
        <v>162</v>
      </c>
      <c r="U1210" s="3" t="s">
        <v>163</v>
      </c>
      <c r="V1210" s="3" t="s">
        <v>162</v>
      </c>
      <c r="W1210" s="3" t="s">
        <v>33</v>
      </c>
      <c r="X1210" s="3" t="s">
        <v>164</v>
      </c>
      <c r="Y1210" s="3" t="s">
        <v>35</v>
      </c>
      <c r="Z1210" s="54">
        <v>45383</v>
      </c>
      <c r="AA1210" s="54">
        <v>45747</v>
      </c>
      <c r="AB1210" s="3" t="s">
        <v>36</v>
      </c>
      <c r="AC1210" s="53">
        <v>2800000</v>
      </c>
      <c r="AD1210" s="3" t="s">
        <v>163</v>
      </c>
      <c r="AE1210" s="3" t="s">
        <v>37</v>
      </c>
    </row>
    <row r="1211" spans="1:31" x14ac:dyDescent="0.3">
      <c r="A1211" s="3" t="s">
        <v>2531</v>
      </c>
      <c r="B1211" s="3" t="s">
        <v>2532</v>
      </c>
      <c r="C1211" s="3" t="s">
        <v>1859</v>
      </c>
      <c r="D1211" s="53">
        <v>2900000</v>
      </c>
      <c r="E1211" s="53">
        <v>2900000</v>
      </c>
      <c r="F1211" s="53">
        <v>780951.39</v>
      </c>
      <c r="G1211" s="53">
        <v>0</v>
      </c>
      <c r="H1211" s="53">
        <v>0</v>
      </c>
      <c r="I1211" s="53">
        <v>2027997.06</v>
      </c>
      <c r="J1211" s="53">
        <v>69.930933103448282</v>
      </c>
      <c r="K1211" s="53">
        <v>0</v>
      </c>
      <c r="L1211" s="53">
        <v>0</v>
      </c>
      <c r="M1211" s="53">
        <v>2027997.06</v>
      </c>
      <c r="N1211" s="53">
        <v>0</v>
      </c>
      <c r="O1211" s="53">
        <v>2808948.45</v>
      </c>
      <c r="P1211" s="53">
        <v>0</v>
      </c>
      <c r="Q1211" s="53">
        <v>0</v>
      </c>
      <c r="R1211" s="53">
        <v>0</v>
      </c>
      <c r="S1211" s="3" t="s">
        <v>1355</v>
      </c>
      <c r="T1211" s="3" t="s">
        <v>162</v>
      </c>
      <c r="U1211" s="3" t="s">
        <v>163</v>
      </c>
      <c r="V1211" s="3" t="s">
        <v>162</v>
      </c>
      <c r="W1211" s="3" t="s">
        <v>33</v>
      </c>
      <c r="X1211" s="3" t="s">
        <v>164</v>
      </c>
      <c r="Y1211" s="3" t="s">
        <v>35</v>
      </c>
      <c r="Z1211" s="54">
        <v>45383</v>
      </c>
      <c r="AA1211" s="54">
        <v>45747</v>
      </c>
      <c r="AB1211" s="3" t="s">
        <v>36</v>
      </c>
      <c r="AC1211" s="53">
        <v>2900000</v>
      </c>
      <c r="AD1211" s="3" t="s">
        <v>163</v>
      </c>
      <c r="AE1211" s="3" t="s">
        <v>45</v>
      </c>
    </row>
    <row r="1212" spans="1:31" x14ac:dyDescent="0.3">
      <c r="A1212" s="3" t="s">
        <v>2533</v>
      </c>
      <c r="B1212" s="3" t="s">
        <v>2534</v>
      </c>
      <c r="C1212" s="3" t="s">
        <v>1859</v>
      </c>
      <c r="D1212" s="53">
        <v>1400000</v>
      </c>
      <c r="E1212" s="53">
        <v>1400000</v>
      </c>
      <c r="F1212" s="53">
        <v>0</v>
      </c>
      <c r="G1212" s="53">
        <v>0</v>
      </c>
      <c r="H1212" s="53">
        <v>0</v>
      </c>
      <c r="I1212" s="53">
        <v>1381669.46</v>
      </c>
      <c r="J1212" s="53">
        <v>98.690675714285717</v>
      </c>
      <c r="K1212" s="53">
        <v>0</v>
      </c>
      <c r="L1212" s="53">
        <v>0</v>
      </c>
      <c r="M1212" s="53">
        <v>1381669.46</v>
      </c>
      <c r="N1212" s="53">
        <v>0</v>
      </c>
      <c r="O1212" s="53">
        <v>1381669.46</v>
      </c>
      <c r="P1212" s="53">
        <v>0</v>
      </c>
      <c r="Q1212" s="53">
        <v>0</v>
      </c>
      <c r="R1212" s="53">
        <v>0</v>
      </c>
      <c r="S1212" s="3" t="s">
        <v>1355</v>
      </c>
      <c r="T1212" s="3" t="s">
        <v>162</v>
      </c>
      <c r="U1212" s="3" t="s">
        <v>163</v>
      </c>
      <c r="V1212" s="3" t="s">
        <v>162</v>
      </c>
      <c r="W1212" s="3" t="s">
        <v>33</v>
      </c>
      <c r="X1212" s="3" t="s">
        <v>164</v>
      </c>
      <c r="Y1212" s="3" t="s">
        <v>35</v>
      </c>
      <c r="Z1212" s="54">
        <v>45383</v>
      </c>
      <c r="AA1212" s="54">
        <v>45747</v>
      </c>
      <c r="AB1212" s="3" t="s">
        <v>36</v>
      </c>
      <c r="AC1212" s="53">
        <v>1400000</v>
      </c>
      <c r="AD1212" s="3" t="s">
        <v>163</v>
      </c>
      <c r="AE1212" s="3" t="s">
        <v>37</v>
      </c>
    </row>
    <row r="1213" spans="1:31" x14ac:dyDescent="0.3">
      <c r="A1213" s="3" t="s">
        <v>2535</v>
      </c>
      <c r="B1213" s="3" t="s">
        <v>2536</v>
      </c>
      <c r="C1213" s="3" t="s">
        <v>1859</v>
      </c>
      <c r="D1213" s="53">
        <v>1400000</v>
      </c>
      <c r="E1213" s="53">
        <v>1400000</v>
      </c>
      <c r="F1213" s="53">
        <v>0</v>
      </c>
      <c r="G1213" s="53">
        <v>0</v>
      </c>
      <c r="H1213" s="53">
        <v>0</v>
      </c>
      <c r="I1213" s="53">
        <v>1392048.55</v>
      </c>
      <c r="J1213" s="53">
        <v>99.432039285714282</v>
      </c>
      <c r="K1213" s="53">
        <v>0</v>
      </c>
      <c r="L1213" s="53">
        <v>0</v>
      </c>
      <c r="M1213" s="53">
        <v>1392048.55</v>
      </c>
      <c r="N1213" s="53">
        <v>0</v>
      </c>
      <c r="O1213" s="53">
        <v>1392048.55</v>
      </c>
      <c r="P1213" s="53">
        <v>0</v>
      </c>
      <c r="Q1213" s="53">
        <v>0</v>
      </c>
      <c r="R1213" s="53">
        <v>0</v>
      </c>
      <c r="S1213" s="3" t="s">
        <v>1355</v>
      </c>
      <c r="T1213" s="3" t="s">
        <v>162</v>
      </c>
      <c r="U1213" s="3" t="s">
        <v>163</v>
      </c>
      <c r="V1213" s="3" t="s">
        <v>162</v>
      </c>
      <c r="W1213" s="3" t="s">
        <v>33</v>
      </c>
      <c r="X1213" s="3" t="s">
        <v>164</v>
      </c>
      <c r="Y1213" s="3" t="s">
        <v>35</v>
      </c>
      <c r="Z1213" s="54">
        <v>45383</v>
      </c>
      <c r="AA1213" s="54">
        <v>45747</v>
      </c>
      <c r="AB1213" s="3" t="s">
        <v>36</v>
      </c>
      <c r="AC1213" s="53">
        <v>1400000</v>
      </c>
      <c r="AD1213" s="3" t="s">
        <v>163</v>
      </c>
      <c r="AE1213" s="3" t="s">
        <v>37</v>
      </c>
    </row>
    <row r="1214" spans="1:31" x14ac:dyDescent="0.3">
      <c r="A1214" s="3" t="s">
        <v>2553</v>
      </c>
      <c r="B1214" s="3" t="s">
        <v>1691</v>
      </c>
      <c r="C1214" s="3" t="s">
        <v>1858</v>
      </c>
      <c r="D1214" s="53">
        <v>1000000</v>
      </c>
      <c r="E1214" s="53">
        <v>1000000</v>
      </c>
      <c r="F1214" s="53">
        <v>644432.30000000005</v>
      </c>
      <c r="G1214" s="53">
        <v>0</v>
      </c>
      <c r="H1214" s="53">
        <v>0</v>
      </c>
      <c r="I1214" s="53">
        <v>0</v>
      </c>
      <c r="J1214" s="53">
        <v>0</v>
      </c>
      <c r="K1214" s="53">
        <v>0</v>
      </c>
      <c r="L1214" s="53">
        <v>0</v>
      </c>
      <c r="M1214" s="53">
        <v>0</v>
      </c>
      <c r="N1214" s="53">
        <v>0</v>
      </c>
      <c r="O1214" s="53">
        <v>644432.30000000005</v>
      </c>
      <c r="P1214" s="53">
        <v>0</v>
      </c>
      <c r="Q1214" s="53">
        <v>0</v>
      </c>
      <c r="R1214" s="53">
        <v>0</v>
      </c>
      <c r="S1214" s="3" t="s">
        <v>1231</v>
      </c>
      <c r="T1214" s="3" t="s">
        <v>51</v>
      </c>
      <c r="U1214" s="3" t="s">
        <v>52</v>
      </c>
      <c r="V1214" s="3" t="s">
        <v>51</v>
      </c>
      <c r="W1214" s="3" t="s">
        <v>33</v>
      </c>
      <c r="X1214" s="3" t="s">
        <v>53</v>
      </c>
      <c r="Y1214" s="3" t="s">
        <v>35</v>
      </c>
      <c r="Z1214" s="54">
        <v>45444</v>
      </c>
      <c r="AA1214" s="54">
        <v>46112</v>
      </c>
      <c r="AB1214" s="3" t="s">
        <v>36</v>
      </c>
      <c r="AC1214" s="53">
        <v>1000000</v>
      </c>
      <c r="AD1214" s="3" t="s">
        <v>52</v>
      </c>
      <c r="AE1214" s="3" t="s">
        <v>45</v>
      </c>
    </row>
    <row r="1215" spans="1:31" x14ac:dyDescent="0.3">
      <c r="A1215" s="3" t="s">
        <v>2525</v>
      </c>
      <c r="B1215" s="3" t="s">
        <v>2526</v>
      </c>
      <c r="C1215" s="3" t="s">
        <v>1859</v>
      </c>
      <c r="D1215" s="53">
        <v>0</v>
      </c>
      <c r="E1215" s="53">
        <v>0</v>
      </c>
      <c r="F1215" s="53">
        <v>0</v>
      </c>
      <c r="G1215" s="53">
        <v>0</v>
      </c>
      <c r="H1215" s="53">
        <v>0</v>
      </c>
      <c r="I1215" s="53">
        <v>0</v>
      </c>
      <c r="J1215" s="53" t="e">
        <v>#DIV/0!</v>
      </c>
      <c r="K1215" s="53">
        <v>0</v>
      </c>
      <c r="L1215" s="53">
        <v>0</v>
      </c>
      <c r="M1215" s="53">
        <v>0</v>
      </c>
      <c r="N1215" s="53">
        <v>0</v>
      </c>
      <c r="O1215" s="53">
        <v>0</v>
      </c>
      <c r="P1215" s="53">
        <v>0</v>
      </c>
      <c r="Q1215" s="53">
        <v>0</v>
      </c>
      <c r="R1215" s="53">
        <v>0</v>
      </c>
      <c r="S1215" s="3" t="s">
        <v>1355</v>
      </c>
      <c r="T1215" s="3" t="s">
        <v>162</v>
      </c>
      <c r="U1215" s="3" t="s">
        <v>163</v>
      </c>
      <c r="V1215" s="3" t="s">
        <v>162</v>
      </c>
      <c r="W1215" s="3" t="s">
        <v>33</v>
      </c>
      <c r="X1215" s="3" t="s">
        <v>164</v>
      </c>
      <c r="Y1215" s="3" t="s">
        <v>35</v>
      </c>
      <c r="Z1215" s="54">
        <v>45383</v>
      </c>
      <c r="AA1215" s="54">
        <v>45747</v>
      </c>
      <c r="AB1215" s="3" t="s">
        <v>36</v>
      </c>
      <c r="AC1215" s="53">
        <v>2100000</v>
      </c>
      <c r="AD1215" s="3" t="s">
        <v>163</v>
      </c>
      <c r="AE1215" s="3" t="s">
        <v>2231</v>
      </c>
    </row>
    <row r="1216" spans="1:31" x14ac:dyDescent="0.3">
      <c r="A1216" s="3" t="s">
        <v>2574</v>
      </c>
      <c r="B1216" s="3" t="s">
        <v>2575</v>
      </c>
      <c r="C1216" s="3" t="s">
        <v>1858</v>
      </c>
      <c r="D1216" s="53">
        <v>2100000</v>
      </c>
      <c r="E1216" s="53">
        <v>2100000</v>
      </c>
      <c r="F1216" s="53">
        <v>627195.49</v>
      </c>
      <c r="G1216" s="53">
        <v>0</v>
      </c>
      <c r="H1216" s="53">
        <v>0</v>
      </c>
      <c r="I1216" s="53">
        <v>952503.74</v>
      </c>
      <c r="J1216" s="53">
        <v>45.357320952380952</v>
      </c>
      <c r="K1216" s="53">
        <v>0</v>
      </c>
      <c r="L1216" s="53">
        <v>0</v>
      </c>
      <c r="M1216" s="53">
        <v>952503.74</v>
      </c>
      <c r="N1216" s="53">
        <v>0</v>
      </c>
      <c r="O1216" s="53">
        <v>1579699.23</v>
      </c>
      <c r="P1216" s="53">
        <v>0</v>
      </c>
      <c r="Q1216" s="53">
        <v>0</v>
      </c>
      <c r="R1216" s="53">
        <v>0</v>
      </c>
      <c r="S1216" s="3" t="s">
        <v>1231</v>
      </c>
      <c r="T1216" s="3" t="s">
        <v>51</v>
      </c>
      <c r="U1216" s="3" t="s">
        <v>52</v>
      </c>
      <c r="V1216" s="3" t="s">
        <v>51</v>
      </c>
      <c r="W1216" s="3" t="s">
        <v>33</v>
      </c>
      <c r="X1216" s="3" t="s">
        <v>53</v>
      </c>
      <c r="Y1216" s="3" t="s">
        <v>35</v>
      </c>
      <c r="Z1216" s="54">
        <v>45444</v>
      </c>
      <c r="AA1216" s="54">
        <v>46112</v>
      </c>
      <c r="AB1216" s="3" t="s">
        <v>36</v>
      </c>
      <c r="AC1216" s="53">
        <v>2100000</v>
      </c>
      <c r="AD1216" s="3" t="s">
        <v>52</v>
      </c>
      <c r="AE1216" s="3" t="s">
        <v>45</v>
      </c>
    </row>
    <row r="1217" spans="1:31" x14ac:dyDescent="0.3">
      <c r="A1217" s="3" t="s">
        <v>2572</v>
      </c>
      <c r="B1217" s="3" t="s">
        <v>2573</v>
      </c>
      <c r="C1217" s="3" t="s">
        <v>1858</v>
      </c>
      <c r="D1217" s="53">
        <v>2500000</v>
      </c>
      <c r="E1217" s="53">
        <v>2500000</v>
      </c>
      <c r="F1217" s="53">
        <v>456593.52</v>
      </c>
      <c r="G1217" s="53">
        <v>0</v>
      </c>
      <c r="H1217" s="53">
        <v>0</v>
      </c>
      <c r="I1217" s="53">
        <v>1196647.99</v>
      </c>
      <c r="J1217" s="53">
        <v>47.865919599999998</v>
      </c>
      <c r="K1217" s="53">
        <v>0</v>
      </c>
      <c r="L1217" s="53">
        <v>0</v>
      </c>
      <c r="M1217" s="53">
        <v>1100468.02</v>
      </c>
      <c r="N1217" s="53">
        <v>96179.97</v>
      </c>
      <c r="O1217" s="53">
        <v>1653241.51</v>
      </c>
      <c r="P1217" s="53">
        <v>0</v>
      </c>
      <c r="Q1217" s="53">
        <v>0</v>
      </c>
      <c r="R1217" s="53">
        <v>0</v>
      </c>
      <c r="S1217" s="3" t="s">
        <v>1231</v>
      </c>
      <c r="T1217" s="3" t="s">
        <v>51</v>
      </c>
      <c r="U1217" s="3" t="s">
        <v>52</v>
      </c>
      <c r="V1217" s="3" t="s">
        <v>51</v>
      </c>
      <c r="W1217" s="3" t="s">
        <v>33</v>
      </c>
      <c r="X1217" s="3" t="s">
        <v>53</v>
      </c>
      <c r="Y1217" s="3" t="s">
        <v>35</v>
      </c>
      <c r="Z1217" s="54">
        <v>45444</v>
      </c>
      <c r="AA1217" s="54">
        <v>46112</v>
      </c>
      <c r="AB1217" s="3" t="s">
        <v>36</v>
      </c>
      <c r="AC1217" s="53">
        <v>2500000</v>
      </c>
      <c r="AD1217" s="3" t="s">
        <v>52</v>
      </c>
      <c r="AE1217" s="3" t="s">
        <v>45</v>
      </c>
    </row>
    <row r="1218" spans="1:31" x14ac:dyDescent="0.3">
      <c r="A1218" s="3" t="s">
        <v>2560</v>
      </c>
      <c r="B1218" s="3" t="s">
        <v>2561</v>
      </c>
      <c r="C1218" s="3" t="s">
        <v>1858</v>
      </c>
      <c r="D1218" s="53">
        <v>1000000</v>
      </c>
      <c r="E1218" s="53">
        <v>1000000</v>
      </c>
      <c r="F1218" s="53">
        <v>640596.16</v>
      </c>
      <c r="G1218" s="53">
        <v>0</v>
      </c>
      <c r="H1218" s="53">
        <v>0</v>
      </c>
      <c r="I1218" s="53">
        <v>0</v>
      </c>
      <c r="J1218" s="53">
        <v>0</v>
      </c>
      <c r="K1218" s="53">
        <v>0</v>
      </c>
      <c r="L1218" s="53">
        <v>0</v>
      </c>
      <c r="M1218" s="53">
        <v>0</v>
      </c>
      <c r="N1218" s="53">
        <v>0</v>
      </c>
      <c r="O1218" s="53">
        <v>640596.16</v>
      </c>
      <c r="P1218" s="53">
        <v>0</v>
      </c>
      <c r="Q1218" s="53">
        <v>0</v>
      </c>
      <c r="R1218" s="53">
        <v>0</v>
      </c>
      <c r="S1218" s="3" t="s">
        <v>1231</v>
      </c>
      <c r="T1218" s="3" t="s">
        <v>51</v>
      </c>
      <c r="U1218" s="3" t="s">
        <v>52</v>
      </c>
      <c r="V1218" s="3" t="s">
        <v>51</v>
      </c>
      <c r="W1218" s="3" t="s">
        <v>33</v>
      </c>
      <c r="X1218" s="3" t="s">
        <v>53</v>
      </c>
      <c r="Y1218" s="3" t="s">
        <v>35</v>
      </c>
      <c r="Z1218" s="54">
        <v>45444</v>
      </c>
      <c r="AA1218" s="54">
        <v>46112</v>
      </c>
      <c r="AB1218" s="3" t="s">
        <v>36</v>
      </c>
      <c r="AC1218" s="53">
        <v>1000000</v>
      </c>
      <c r="AD1218" s="3" t="s">
        <v>52</v>
      </c>
      <c r="AE1218" s="3" t="s">
        <v>45</v>
      </c>
    </row>
    <row r="1219" spans="1:31" x14ac:dyDescent="0.3">
      <c r="A1219" s="3" t="s">
        <v>2556</v>
      </c>
      <c r="B1219" s="3" t="s">
        <v>2557</v>
      </c>
      <c r="C1219" s="3" t="s">
        <v>1858</v>
      </c>
      <c r="D1219" s="53">
        <v>3200000</v>
      </c>
      <c r="E1219" s="53">
        <v>3200000</v>
      </c>
      <c r="F1219" s="53">
        <v>1106224.07</v>
      </c>
      <c r="G1219" s="53">
        <v>17022.490000000002</v>
      </c>
      <c r="H1219" s="53">
        <v>17022.490000000002</v>
      </c>
      <c r="I1219" s="53">
        <v>1854651.74</v>
      </c>
      <c r="J1219" s="53">
        <v>57.957866875000001</v>
      </c>
      <c r="K1219" s="53">
        <v>0</v>
      </c>
      <c r="L1219" s="53">
        <v>0</v>
      </c>
      <c r="M1219" s="53">
        <v>1837629.26</v>
      </c>
      <c r="N1219" s="53">
        <v>-0.01</v>
      </c>
      <c r="O1219" s="53">
        <v>2960875.81</v>
      </c>
      <c r="P1219" s="53">
        <v>0</v>
      </c>
      <c r="Q1219" s="53">
        <v>0</v>
      </c>
      <c r="R1219" s="53">
        <v>0</v>
      </c>
      <c r="S1219" s="3" t="s">
        <v>1231</v>
      </c>
      <c r="T1219" s="3" t="s">
        <v>51</v>
      </c>
      <c r="U1219" s="3" t="s">
        <v>52</v>
      </c>
      <c r="V1219" s="3" t="s">
        <v>51</v>
      </c>
      <c r="W1219" s="3" t="s">
        <v>33</v>
      </c>
      <c r="X1219" s="3" t="s">
        <v>53</v>
      </c>
      <c r="Y1219" s="3" t="s">
        <v>35</v>
      </c>
      <c r="Z1219" s="54">
        <v>45444</v>
      </c>
      <c r="AA1219" s="54">
        <v>46112</v>
      </c>
      <c r="AB1219" s="3" t="s">
        <v>36</v>
      </c>
      <c r="AC1219" s="53">
        <v>3200000</v>
      </c>
      <c r="AD1219" s="3" t="s">
        <v>52</v>
      </c>
      <c r="AE1219" s="3" t="s">
        <v>45</v>
      </c>
    </row>
    <row r="1220" spans="1:31" x14ac:dyDescent="0.3">
      <c r="A1220" s="3" t="s">
        <v>2570</v>
      </c>
      <c r="B1220" s="3" t="s">
        <v>2571</v>
      </c>
      <c r="C1220" s="3" t="s">
        <v>1858</v>
      </c>
      <c r="D1220" s="53">
        <v>2800000</v>
      </c>
      <c r="E1220" s="53">
        <v>2800000</v>
      </c>
      <c r="F1220" s="53">
        <v>91187.91</v>
      </c>
      <c r="G1220" s="53">
        <v>0</v>
      </c>
      <c r="H1220" s="53">
        <v>0</v>
      </c>
      <c r="I1220" s="53">
        <v>2472362.4</v>
      </c>
      <c r="J1220" s="53">
        <v>88.298657142857138</v>
      </c>
      <c r="K1220" s="53">
        <v>0</v>
      </c>
      <c r="L1220" s="53">
        <v>0</v>
      </c>
      <c r="M1220" s="53">
        <v>2472362.4</v>
      </c>
      <c r="N1220" s="53">
        <v>0</v>
      </c>
      <c r="O1220" s="53">
        <v>2563550.31</v>
      </c>
      <c r="P1220" s="53">
        <v>0</v>
      </c>
      <c r="Q1220" s="53">
        <v>0</v>
      </c>
      <c r="R1220" s="53">
        <v>0</v>
      </c>
      <c r="S1220" s="3" t="s">
        <v>1231</v>
      </c>
      <c r="T1220" s="3" t="s">
        <v>51</v>
      </c>
      <c r="U1220" s="3" t="s">
        <v>52</v>
      </c>
      <c r="V1220" s="3" t="s">
        <v>51</v>
      </c>
      <c r="W1220" s="3" t="s">
        <v>33</v>
      </c>
      <c r="X1220" s="3" t="s">
        <v>53</v>
      </c>
      <c r="Y1220" s="3" t="s">
        <v>35</v>
      </c>
      <c r="Z1220" s="54">
        <v>45444</v>
      </c>
      <c r="AA1220" s="54">
        <v>46112</v>
      </c>
      <c r="AB1220" s="3" t="s">
        <v>36</v>
      </c>
      <c r="AC1220" s="53">
        <v>2800000</v>
      </c>
      <c r="AD1220" s="3" t="s">
        <v>52</v>
      </c>
      <c r="AE1220" s="3" t="s">
        <v>45</v>
      </c>
    </row>
    <row r="1221" spans="1:31" x14ac:dyDescent="0.3">
      <c r="A1221" s="3" t="s">
        <v>2564</v>
      </c>
      <c r="B1221" s="3" t="s">
        <v>2565</v>
      </c>
      <c r="C1221" s="3" t="s">
        <v>1858</v>
      </c>
      <c r="D1221" s="53">
        <v>0</v>
      </c>
      <c r="E1221" s="53">
        <v>0</v>
      </c>
      <c r="F1221" s="53">
        <v>0</v>
      </c>
      <c r="G1221" s="53">
        <v>0</v>
      </c>
      <c r="H1221" s="53">
        <v>0</v>
      </c>
      <c r="I1221" s="53">
        <v>0</v>
      </c>
      <c r="J1221" s="53" t="e">
        <v>#DIV/0!</v>
      </c>
      <c r="K1221" s="53">
        <v>0</v>
      </c>
      <c r="L1221" s="53">
        <v>0</v>
      </c>
      <c r="M1221" s="53">
        <v>0</v>
      </c>
      <c r="N1221" s="53">
        <v>0</v>
      </c>
      <c r="O1221" s="53">
        <v>0</v>
      </c>
      <c r="P1221" s="53">
        <v>0</v>
      </c>
      <c r="Q1221" s="53">
        <v>0</v>
      </c>
      <c r="R1221" s="53">
        <v>0</v>
      </c>
      <c r="S1221" s="3" t="s">
        <v>1231</v>
      </c>
      <c r="T1221" s="3" t="s">
        <v>51</v>
      </c>
      <c r="U1221" s="3" t="s">
        <v>52</v>
      </c>
      <c r="V1221" s="3" t="s">
        <v>51</v>
      </c>
      <c r="W1221" s="3" t="s">
        <v>33</v>
      </c>
      <c r="X1221" s="3" t="s">
        <v>53</v>
      </c>
      <c r="Y1221" s="3" t="s">
        <v>35</v>
      </c>
      <c r="Z1221" s="54">
        <v>45383</v>
      </c>
      <c r="AA1221" s="54">
        <v>46112</v>
      </c>
      <c r="AB1221" s="3" t="s">
        <v>36</v>
      </c>
      <c r="AC1221" s="53">
        <v>2500000</v>
      </c>
      <c r="AD1221" s="3" t="s">
        <v>52</v>
      </c>
      <c r="AE1221" s="3" t="s">
        <v>37</v>
      </c>
    </row>
    <row r="1222" spans="1:31" x14ac:dyDescent="0.3">
      <c r="A1222" s="3" t="s">
        <v>2554</v>
      </c>
      <c r="B1222" s="3" t="s">
        <v>2555</v>
      </c>
      <c r="C1222" s="3" t="s">
        <v>1853</v>
      </c>
      <c r="D1222" s="53">
        <v>0</v>
      </c>
      <c r="E1222" s="53">
        <v>0</v>
      </c>
      <c r="F1222" s="53">
        <v>0</v>
      </c>
      <c r="G1222" s="53">
        <v>0</v>
      </c>
      <c r="H1222" s="53">
        <v>0</v>
      </c>
      <c r="I1222" s="53">
        <v>0</v>
      </c>
      <c r="J1222" s="53" t="e">
        <v>#DIV/0!</v>
      </c>
      <c r="K1222" s="53">
        <v>0</v>
      </c>
      <c r="L1222" s="53">
        <v>0</v>
      </c>
      <c r="M1222" s="53">
        <v>0</v>
      </c>
      <c r="N1222" s="53">
        <v>0</v>
      </c>
      <c r="O1222" s="53">
        <v>0</v>
      </c>
      <c r="P1222" s="53">
        <v>0</v>
      </c>
      <c r="Q1222" s="53">
        <v>0</v>
      </c>
      <c r="R1222" s="53">
        <v>0</v>
      </c>
      <c r="S1222" s="3" t="s">
        <v>391</v>
      </c>
      <c r="T1222" s="3" t="s">
        <v>31</v>
      </c>
      <c r="U1222" s="3" t="s">
        <v>32</v>
      </c>
      <c r="V1222" s="3" t="s">
        <v>31</v>
      </c>
      <c r="W1222" s="3" t="s">
        <v>33</v>
      </c>
      <c r="X1222" s="3" t="s">
        <v>34</v>
      </c>
      <c r="Y1222" s="3" t="s">
        <v>35</v>
      </c>
      <c r="Z1222" s="54">
        <v>45383</v>
      </c>
      <c r="AA1222" s="54">
        <v>46112</v>
      </c>
      <c r="AB1222" s="3" t="s">
        <v>36</v>
      </c>
      <c r="AC1222" s="53">
        <v>2900000</v>
      </c>
      <c r="AD1222" s="3" t="s">
        <v>32</v>
      </c>
      <c r="AE1222" s="3" t="s">
        <v>37</v>
      </c>
    </row>
    <row r="1223" spans="1:31" x14ac:dyDescent="0.3">
      <c r="A1223" s="3" t="s">
        <v>2664</v>
      </c>
      <c r="B1223" s="3" t="s">
        <v>2665</v>
      </c>
      <c r="C1223" s="3" t="s">
        <v>1853</v>
      </c>
      <c r="D1223" s="53">
        <v>1300000</v>
      </c>
      <c r="E1223" s="53">
        <v>1300000</v>
      </c>
      <c r="F1223" s="53">
        <v>0</v>
      </c>
      <c r="G1223" s="53">
        <v>0</v>
      </c>
      <c r="H1223" s="53">
        <v>0</v>
      </c>
      <c r="I1223" s="53">
        <v>1251898.8400000001</v>
      </c>
      <c r="J1223" s="53">
        <v>96.299910769230777</v>
      </c>
      <c r="K1223" s="53">
        <v>0</v>
      </c>
      <c r="L1223" s="53">
        <v>0</v>
      </c>
      <c r="M1223" s="53">
        <v>1251898.8400000001</v>
      </c>
      <c r="N1223" s="53">
        <v>0</v>
      </c>
      <c r="O1223" s="53">
        <v>1251898.8400000001</v>
      </c>
      <c r="P1223" s="53">
        <v>0</v>
      </c>
      <c r="Q1223" s="53">
        <v>0</v>
      </c>
      <c r="R1223" s="53">
        <v>0</v>
      </c>
      <c r="S1223" s="3" t="s">
        <v>391</v>
      </c>
      <c r="T1223" s="3" t="s">
        <v>31</v>
      </c>
      <c r="U1223" s="3" t="s">
        <v>32</v>
      </c>
      <c r="V1223" s="3" t="s">
        <v>31</v>
      </c>
      <c r="W1223" s="3" t="s">
        <v>33</v>
      </c>
      <c r="X1223" s="3" t="s">
        <v>34</v>
      </c>
      <c r="Y1223" s="3" t="s">
        <v>35</v>
      </c>
      <c r="Z1223" s="54">
        <v>45476</v>
      </c>
      <c r="AA1223" s="54">
        <v>46112</v>
      </c>
      <c r="AB1223" s="3" t="s">
        <v>36</v>
      </c>
      <c r="AC1223" s="53">
        <v>1300000</v>
      </c>
      <c r="AD1223" s="3" t="s">
        <v>32</v>
      </c>
      <c r="AE1223" s="3" t="s">
        <v>37</v>
      </c>
    </row>
    <row r="1224" spans="1:31" x14ac:dyDescent="0.3">
      <c r="A1224" s="3" t="s">
        <v>2558</v>
      </c>
      <c r="B1224" s="3" t="s">
        <v>2559</v>
      </c>
      <c r="C1224" s="3" t="s">
        <v>1853</v>
      </c>
      <c r="D1224" s="53">
        <v>3100000</v>
      </c>
      <c r="E1224" s="53">
        <v>3100000</v>
      </c>
      <c r="F1224" s="53">
        <v>0</v>
      </c>
      <c r="G1224" s="53">
        <v>0</v>
      </c>
      <c r="H1224" s="53">
        <v>0</v>
      </c>
      <c r="I1224" s="53">
        <v>3030158.93</v>
      </c>
      <c r="J1224" s="53">
        <v>97.747062258064517</v>
      </c>
      <c r="K1224" s="53">
        <v>0</v>
      </c>
      <c r="L1224" s="53">
        <v>0</v>
      </c>
      <c r="M1224" s="53">
        <v>3030158.92</v>
      </c>
      <c r="N1224" s="53">
        <v>0.01</v>
      </c>
      <c r="O1224" s="53">
        <v>3030158.93</v>
      </c>
      <c r="P1224" s="53">
        <v>0</v>
      </c>
      <c r="Q1224" s="53">
        <v>0</v>
      </c>
      <c r="R1224" s="53">
        <v>0</v>
      </c>
      <c r="S1224" s="3" t="s">
        <v>391</v>
      </c>
      <c r="T1224" s="3" t="s">
        <v>31</v>
      </c>
      <c r="U1224" s="3" t="s">
        <v>32</v>
      </c>
      <c r="V1224" s="3" t="s">
        <v>31</v>
      </c>
      <c r="W1224" s="3" t="s">
        <v>33</v>
      </c>
      <c r="X1224" s="3" t="s">
        <v>34</v>
      </c>
      <c r="Y1224" s="3" t="s">
        <v>35</v>
      </c>
      <c r="Z1224" s="54">
        <v>45383</v>
      </c>
      <c r="AA1224" s="54">
        <v>46112</v>
      </c>
      <c r="AB1224" s="3" t="s">
        <v>36</v>
      </c>
      <c r="AC1224" s="53">
        <v>3100000</v>
      </c>
      <c r="AD1224" s="3" t="s">
        <v>32</v>
      </c>
      <c r="AE1224" s="3" t="s">
        <v>45</v>
      </c>
    </row>
    <row r="1225" spans="1:31" x14ac:dyDescent="0.3">
      <c r="A1225" s="3" t="s">
        <v>2568</v>
      </c>
      <c r="B1225" s="3" t="s">
        <v>2569</v>
      </c>
      <c r="C1225" s="3" t="s">
        <v>1853</v>
      </c>
      <c r="D1225" s="53">
        <v>3300000</v>
      </c>
      <c r="E1225" s="53">
        <v>3300000</v>
      </c>
      <c r="F1225" s="53">
        <v>0</v>
      </c>
      <c r="G1225" s="53">
        <v>0</v>
      </c>
      <c r="H1225" s="53">
        <v>0</v>
      </c>
      <c r="I1225" s="53">
        <v>1988420.79</v>
      </c>
      <c r="J1225" s="53">
        <v>60.255175454545459</v>
      </c>
      <c r="K1225" s="53">
        <v>0</v>
      </c>
      <c r="L1225" s="53">
        <v>0</v>
      </c>
      <c r="M1225" s="53">
        <v>1988420.79</v>
      </c>
      <c r="N1225" s="53">
        <v>0</v>
      </c>
      <c r="O1225" s="53">
        <v>1988420.79</v>
      </c>
      <c r="P1225" s="53">
        <v>0</v>
      </c>
      <c r="Q1225" s="53">
        <v>0</v>
      </c>
      <c r="R1225" s="53">
        <v>0</v>
      </c>
      <c r="S1225" s="3" t="s">
        <v>391</v>
      </c>
      <c r="T1225" s="3" t="s">
        <v>31</v>
      </c>
      <c r="U1225" s="3" t="s">
        <v>32</v>
      </c>
      <c r="V1225" s="3" t="s">
        <v>31</v>
      </c>
      <c r="W1225" s="3" t="s">
        <v>33</v>
      </c>
      <c r="X1225" s="3" t="s">
        <v>34</v>
      </c>
      <c r="Y1225" s="3" t="s">
        <v>35</v>
      </c>
      <c r="Z1225" s="54">
        <v>45383</v>
      </c>
      <c r="AA1225" s="54">
        <v>46112</v>
      </c>
      <c r="AB1225" s="3" t="s">
        <v>36</v>
      </c>
      <c r="AC1225" s="53">
        <v>3300000</v>
      </c>
      <c r="AD1225" s="3" t="s">
        <v>32</v>
      </c>
      <c r="AE1225" s="3" t="s">
        <v>45</v>
      </c>
    </row>
    <row r="1226" spans="1:31" x14ac:dyDescent="0.3">
      <c r="A1226" s="3" t="s">
        <v>2566</v>
      </c>
      <c r="B1226" s="3" t="s">
        <v>2567</v>
      </c>
      <c r="C1226" s="3" t="s">
        <v>1853</v>
      </c>
      <c r="D1226" s="53">
        <v>2000000</v>
      </c>
      <c r="E1226" s="53">
        <v>2000000</v>
      </c>
      <c r="F1226" s="53">
        <v>0</v>
      </c>
      <c r="G1226" s="53">
        <v>0</v>
      </c>
      <c r="H1226" s="53">
        <v>0</v>
      </c>
      <c r="I1226" s="53">
        <v>1997191.77</v>
      </c>
      <c r="J1226" s="53">
        <v>99.859588500000001</v>
      </c>
      <c r="K1226" s="53">
        <v>0</v>
      </c>
      <c r="L1226" s="53">
        <v>0</v>
      </c>
      <c r="M1226" s="53">
        <v>1997191.77</v>
      </c>
      <c r="N1226" s="53">
        <v>0</v>
      </c>
      <c r="O1226" s="53">
        <v>1997191.77</v>
      </c>
      <c r="P1226" s="53">
        <v>0</v>
      </c>
      <c r="Q1226" s="53">
        <v>0</v>
      </c>
      <c r="R1226" s="53">
        <v>0</v>
      </c>
      <c r="S1226" s="3" t="s">
        <v>391</v>
      </c>
      <c r="T1226" s="3" t="s">
        <v>31</v>
      </c>
      <c r="U1226" s="3" t="s">
        <v>32</v>
      </c>
      <c r="V1226" s="3" t="s">
        <v>31</v>
      </c>
      <c r="W1226" s="3" t="s">
        <v>33</v>
      </c>
      <c r="X1226" s="3" t="s">
        <v>34</v>
      </c>
      <c r="Y1226" s="3" t="s">
        <v>35</v>
      </c>
      <c r="Z1226" s="54">
        <v>45462</v>
      </c>
      <c r="AA1226" s="54">
        <v>46112</v>
      </c>
      <c r="AB1226" s="3" t="s">
        <v>36</v>
      </c>
      <c r="AC1226" s="53">
        <v>2000000</v>
      </c>
      <c r="AD1226" s="3" t="s">
        <v>32</v>
      </c>
      <c r="AE1226" s="3" t="s">
        <v>37</v>
      </c>
    </row>
    <row r="1227" spans="1:31" x14ac:dyDescent="0.3">
      <c r="A1227" s="3" t="s">
        <v>2562</v>
      </c>
      <c r="B1227" s="3" t="s">
        <v>2563</v>
      </c>
      <c r="C1227" s="3" t="s">
        <v>1853</v>
      </c>
      <c r="D1227" s="53">
        <v>0</v>
      </c>
      <c r="E1227" s="53">
        <v>0</v>
      </c>
      <c r="F1227" s="53">
        <v>0</v>
      </c>
      <c r="G1227" s="53">
        <v>0</v>
      </c>
      <c r="H1227" s="53">
        <v>0</v>
      </c>
      <c r="I1227" s="53">
        <v>0</v>
      </c>
      <c r="J1227" s="53" t="e">
        <v>#DIV/0!</v>
      </c>
      <c r="K1227" s="53">
        <v>0</v>
      </c>
      <c r="L1227" s="53">
        <v>0</v>
      </c>
      <c r="M1227" s="53">
        <v>0</v>
      </c>
      <c r="N1227" s="53">
        <v>0</v>
      </c>
      <c r="O1227" s="53">
        <v>0</v>
      </c>
      <c r="P1227" s="53">
        <v>0</v>
      </c>
      <c r="Q1227" s="53">
        <v>0</v>
      </c>
      <c r="R1227" s="53">
        <v>0</v>
      </c>
      <c r="S1227" s="3" t="s">
        <v>391</v>
      </c>
      <c r="T1227" s="3" t="s">
        <v>31</v>
      </c>
      <c r="U1227" s="3" t="s">
        <v>32</v>
      </c>
      <c r="V1227" s="3" t="s">
        <v>31</v>
      </c>
      <c r="W1227" s="3" t="s">
        <v>33</v>
      </c>
      <c r="X1227" s="3" t="s">
        <v>34</v>
      </c>
      <c r="Y1227" s="3" t="s">
        <v>317</v>
      </c>
      <c r="Z1227" s="54">
        <v>45462</v>
      </c>
      <c r="AA1227" s="54">
        <v>46112</v>
      </c>
      <c r="AB1227" s="3" t="s">
        <v>36</v>
      </c>
      <c r="AC1227" s="53">
        <v>39200000</v>
      </c>
      <c r="AD1227" s="3" t="s">
        <v>32</v>
      </c>
      <c r="AE1227" s="3" t="s">
        <v>37</v>
      </c>
    </row>
    <row r="1228" spans="1:31" x14ac:dyDescent="0.3">
      <c r="A1228" s="3" t="s">
        <v>2545</v>
      </c>
      <c r="B1228" s="3" t="s">
        <v>2546</v>
      </c>
      <c r="C1228" s="3" t="s">
        <v>1854</v>
      </c>
      <c r="D1228" s="53">
        <v>4000000</v>
      </c>
      <c r="E1228" s="53">
        <v>4000000</v>
      </c>
      <c r="F1228" s="53">
        <v>110605.33</v>
      </c>
      <c r="G1228" s="53">
        <v>0</v>
      </c>
      <c r="H1228" s="53">
        <v>0</v>
      </c>
      <c r="I1228" s="53">
        <v>3887020.8</v>
      </c>
      <c r="J1228" s="53">
        <v>97.175519999999992</v>
      </c>
      <c r="K1228" s="53">
        <v>0</v>
      </c>
      <c r="L1228" s="53">
        <v>0</v>
      </c>
      <c r="M1228" s="53">
        <v>3887020.8</v>
      </c>
      <c r="N1228" s="53">
        <v>0</v>
      </c>
      <c r="O1228" s="53">
        <v>3997626.13</v>
      </c>
      <c r="P1228" s="53">
        <v>0</v>
      </c>
      <c r="Q1228" s="53">
        <v>0</v>
      </c>
      <c r="R1228" s="53">
        <v>0</v>
      </c>
      <c r="S1228" s="3" t="s">
        <v>72</v>
      </c>
      <c r="T1228" s="3" t="s">
        <v>41</v>
      </c>
      <c r="U1228" s="3" t="s">
        <v>42</v>
      </c>
      <c r="V1228" s="3" t="s">
        <v>41</v>
      </c>
      <c r="W1228" s="3" t="s">
        <v>33</v>
      </c>
      <c r="X1228" s="3" t="s">
        <v>43</v>
      </c>
      <c r="Y1228" s="3" t="s">
        <v>35</v>
      </c>
      <c r="Z1228" s="54">
        <v>45463</v>
      </c>
      <c r="AA1228" s="54">
        <v>45838</v>
      </c>
      <c r="AB1228" s="3" t="s">
        <v>36</v>
      </c>
      <c r="AC1228" s="53">
        <v>4000000</v>
      </c>
      <c r="AD1228" s="3" t="s">
        <v>42</v>
      </c>
      <c r="AE1228" s="3" t="s">
        <v>45</v>
      </c>
    </row>
    <row r="1229" spans="1:31" x14ac:dyDescent="0.3">
      <c r="A1229" s="3" t="s">
        <v>2586</v>
      </c>
      <c r="B1229" s="3" t="s">
        <v>2587</v>
      </c>
      <c r="C1229" s="3" t="s">
        <v>1854</v>
      </c>
      <c r="D1229" s="53">
        <v>800000</v>
      </c>
      <c r="E1229" s="53">
        <v>800000</v>
      </c>
      <c r="F1229" s="53">
        <v>0</v>
      </c>
      <c r="G1229" s="53">
        <v>0</v>
      </c>
      <c r="H1229" s="53">
        <v>0</v>
      </c>
      <c r="I1229" s="53">
        <v>655172.75</v>
      </c>
      <c r="J1229" s="53">
        <v>81.896593749999994</v>
      </c>
      <c r="K1229" s="53">
        <v>0</v>
      </c>
      <c r="L1229" s="53">
        <v>0</v>
      </c>
      <c r="M1229" s="53">
        <v>655172.75</v>
      </c>
      <c r="N1229" s="53">
        <v>0</v>
      </c>
      <c r="O1229" s="53">
        <v>655172.75</v>
      </c>
      <c r="P1229" s="53">
        <v>0</v>
      </c>
      <c r="Q1229" s="53">
        <v>0</v>
      </c>
      <c r="R1229" s="53">
        <v>0</v>
      </c>
      <c r="S1229" s="3" t="s">
        <v>72</v>
      </c>
      <c r="T1229" s="3" t="s">
        <v>41</v>
      </c>
      <c r="U1229" s="3" t="s">
        <v>42</v>
      </c>
      <c r="V1229" s="3" t="s">
        <v>41</v>
      </c>
      <c r="W1229" s="3" t="s">
        <v>33</v>
      </c>
      <c r="X1229" s="3" t="s">
        <v>43</v>
      </c>
      <c r="Y1229" s="3" t="s">
        <v>35</v>
      </c>
      <c r="Z1229" s="54">
        <v>45463</v>
      </c>
      <c r="AA1229" s="54">
        <v>45838</v>
      </c>
      <c r="AB1229" s="3" t="s">
        <v>36</v>
      </c>
      <c r="AC1229" s="53">
        <v>800000</v>
      </c>
      <c r="AD1229" s="3" t="s">
        <v>42</v>
      </c>
      <c r="AE1229" s="3" t="s">
        <v>37</v>
      </c>
    </row>
    <row r="1230" spans="1:31" x14ac:dyDescent="0.3">
      <c r="A1230" s="3" t="s">
        <v>2584</v>
      </c>
      <c r="B1230" s="3" t="s">
        <v>2585</v>
      </c>
      <c r="C1230" s="3" t="s">
        <v>1854</v>
      </c>
      <c r="D1230" s="53">
        <v>1000000</v>
      </c>
      <c r="E1230" s="53">
        <v>1000000</v>
      </c>
      <c r="F1230" s="53">
        <v>0</v>
      </c>
      <c r="G1230" s="53">
        <v>0</v>
      </c>
      <c r="H1230" s="53">
        <v>0</v>
      </c>
      <c r="I1230" s="53">
        <v>999067.3</v>
      </c>
      <c r="J1230" s="53">
        <v>99.90673000000001</v>
      </c>
      <c r="K1230" s="53">
        <v>0</v>
      </c>
      <c r="L1230" s="53">
        <v>0</v>
      </c>
      <c r="M1230" s="53">
        <v>999067.3</v>
      </c>
      <c r="N1230" s="53">
        <v>0</v>
      </c>
      <c r="O1230" s="53">
        <v>999067.3</v>
      </c>
      <c r="P1230" s="53">
        <v>0</v>
      </c>
      <c r="Q1230" s="53">
        <v>0</v>
      </c>
      <c r="R1230" s="53">
        <v>0</v>
      </c>
      <c r="S1230" s="3" t="s">
        <v>72</v>
      </c>
      <c r="T1230" s="3" t="s">
        <v>41</v>
      </c>
      <c r="U1230" s="3" t="s">
        <v>42</v>
      </c>
      <c r="V1230" s="3" t="s">
        <v>41</v>
      </c>
      <c r="W1230" s="3" t="s">
        <v>33</v>
      </c>
      <c r="X1230" s="3" t="s">
        <v>43</v>
      </c>
      <c r="Y1230" s="3" t="s">
        <v>35</v>
      </c>
      <c r="Z1230" s="54">
        <v>45463</v>
      </c>
      <c r="AA1230" s="54">
        <v>45838</v>
      </c>
      <c r="AB1230" s="3" t="s">
        <v>36</v>
      </c>
      <c r="AC1230" s="53">
        <v>1000000</v>
      </c>
      <c r="AD1230" s="3" t="s">
        <v>42</v>
      </c>
      <c r="AE1230" s="3" t="s">
        <v>37</v>
      </c>
    </row>
    <row r="1231" spans="1:31" x14ac:dyDescent="0.3">
      <c r="A1231" s="3" t="s">
        <v>2582</v>
      </c>
      <c r="B1231" s="3" t="s">
        <v>2583</v>
      </c>
      <c r="C1231" s="3" t="s">
        <v>1854</v>
      </c>
      <c r="D1231" s="53">
        <v>800000</v>
      </c>
      <c r="E1231" s="53">
        <v>800000</v>
      </c>
      <c r="F1231" s="53">
        <v>0</v>
      </c>
      <c r="G1231" s="53">
        <v>0</v>
      </c>
      <c r="H1231" s="53">
        <v>0</v>
      </c>
      <c r="I1231" s="53">
        <v>646977.06999999995</v>
      </c>
      <c r="J1231" s="53">
        <v>80.872133749999989</v>
      </c>
      <c r="K1231" s="53">
        <v>0</v>
      </c>
      <c r="L1231" s="53">
        <v>0</v>
      </c>
      <c r="M1231" s="53">
        <v>646977.06999999995</v>
      </c>
      <c r="N1231" s="53">
        <v>0</v>
      </c>
      <c r="O1231" s="53">
        <v>646977.06999999995</v>
      </c>
      <c r="P1231" s="53">
        <v>0</v>
      </c>
      <c r="Q1231" s="53">
        <v>0</v>
      </c>
      <c r="R1231" s="53">
        <v>0</v>
      </c>
      <c r="S1231" s="3" t="s">
        <v>72</v>
      </c>
      <c r="T1231" s="3" t="s">
        <v>41</v>
      </c>
      <c r="U1231" s="3" t="s">
        <v>42</v>
      </c>
      <c r="V1231" s="3" t="s">
        <v>41</v>
      </c>
      <c r="W1231" s="3" t="s">
        <v>33</v>
      </c>
      <c r="X1231" s="3" t="s">
        <v>43</v>
      </c>
      <c r="Y1231" s="3" t="s">
        <v>35</v>
      </c>
      <c r="Z1231" s="54">
        <v>45463</v>
      </c>
      <c r="AA1231" s="54">
        <v>45838</v>
      </c>
      <c r="AB1231" s="3" t="s">
        <v>36</v>
      </c>
      <c r="AC1231" s="53">
        <v>800000</v>
      </c>
      <c r="AD1231" s="3" t="s">
        <v>42</v>
      </c>
      <c r="AE1231" s="3" t="s">
        <v>37</v>
      </c>
    </row>
    <row r="1232" spans="1:31" x14ac:dyDescent="0.3">
      <c r="A1232" s="3" t="s">
        <v>2588</v>
      </c>
      <c r="B1232" s="3" t="s">
        <v>2589</v>
      </c>
      <c r="C1232" s="3" t="s">
        <v>1860</v>
      </c>
      <c r="D1232" s="53">
        <v>30000000</v>
      </c>
      <c r="E1232" s="53">
        <v>30000000</v>
      </c>
      <c r="F1232" s="53">
        <v>5324546.7</v>
      </c>
      <c r="G1232" s="53">
        <v>0</v>
      </c>
      <c r="H1232" s="53">
        <v>0</v>
      </c>
      <c r="I1232" s="53">
        <v>19580649.579999998</v>
      </c>
      <c r="J1232" s="53">
        <v>65.268831933333331</v>
      </c>
      <c r="K1232" s="53">
        <v>0</v>
      </c>
      <c r="L1232" s="53">
        <v>0</v>
      </c>
      <c r="M1232" s="53">
        <v>16929070.170000002</v>
      </c>
      <c r="N1232" s="53">
        <v>2651579.41</v>
      </c>
      <c r="O1232" s="53">
        <v>24905196.280000001</v>
      </c>
      <c r="P1232" s="53">
        <v>0</v>
      </c>
      <c r="Q1232" s="53">
        <v>0</v>
      </c>
      <c r="R1232" s="53">
        <v>0</v>
      </c>
      <c r="S1232" s="3" t="s">
        <v>111</v>
      </c>
      <c r="T1232" s="3" t="s">
        <v>112</v>
      </c>
      <c r="U1232" s="3" t="s">
        <v>113</v>
      </c>
      <c r="V1232" s="3" t="s">
        <v>112</v>
      </c>
      <c r="W1232" s="3" t="s">
        <v>33</v>
      </c>
      <c r="X1232" s="3" t="s">
        <v>114</v>
      </c>
      <c r="Y1232" s="3" t="s">
        <v>317</v>
      </c>
      <c r="Z1232" s="54">
        <v>45463</v>
      </c>
      <c r="AA1232" s="54">
        <v>46112</v>
      </c>
      <c r="AB1232" s="3" t="s">
        <v>36</v>
      </c>
      <c r="AC1232" s="53">
        <v>30000000</v>
      </c>
      <c r="AD1232" s="3" t="s">
        <v>113</v>
      </c>
      <c r="AE1232" s="3" t="s">
        <v>45</v>
      </c>
    </row>
    <row r="1233" spans="1:31" x14ac:dyDescent="0.3">
      <c r="A1233" s="3" t="s">
        <v>2604</v>
      </c>
      <c r="B1233" s="3" t="s">
        <v>2605</v>
      </c>
      <c r="C1233" s="3" t="s">
        <v>1853</v>
      </c>
      <c r="D1233" s="53">
        <v>2300000</v>
      </c>
      <c r="E1233" s="53">
        <v>2300000</v>
      </c>
      <c r="F1233" s="53">
        <v>0</v>
      </c>
      <c r="G1233" s="53">
        <v>0</v>
      </c>
      <c r="H1233" s="53">
        <v>0</v>
      </c>
      <c r="I1233" s="53">
        <v>2250790.2599999998</v>
      </c>
      <c r="J1233" s="53">
        <v>97.860446086956514</v>
      </c>
      <c r="K1233" s="53">
        <v>0</v>
      </c>
      <c r="L1233" s="53">
        <v>0</v>
      </c>
      <c r="M1233" s="53">
        <v>1641984.3</v>
      </c>
      <c r="N1233" s="53">
        <v>608805.96</v>
      </c>
      <c r="O1233" s="53">
        <v>2250790.2599999998</v>
      </c>
      <c r="P1233" s="53">
        <v>0</v>
      </c>
      <c r="Q1233" s="53">
        <v>0</v>
      </c>
      <c r="R1233" s="53">
        <v>0</v>
      </c>
      <c r="S1233" s="3" t="s">
        <v>391</v>
      </c>
      <c r="T1233" s="3" t="s">
        <v>31</v>
      </c>
      <c r="U1233" s="3" t="s">
        <v>32</v>
      </c>
      <c r="V1233" s="3" t="s">
        <v>31</v>
      </c>
      <c r="W1233" s="3" t="s">
        <v>33</v>
      </c>
      <c r="X1233" s="3" t="s">
        <v>34</v>
      </c>
      <c r="Y1233" s="3" t="s">
        <v>35</v>
      </c>
      <c r="Z1233" s="54">
        <v>45463</v>
      </c>
      <c r="AA1233" s="54">
        <v>46112</v>
      </c>
      <c r="AB1233" s="3" t="s">
        <v>36</v>
      </c>
      <c r="AC1233" s="53">
        <v>2300000</v>
      </c>
      <c r="AD1233" s="3" t="s">
        <v>32</v>
      </c>
      <c r="AE1233" s="3" t="s">
        <v>45</v>
      </c>
    </row>
    <row r="1234" spans="1:31" x14ac:dyDescent="0.3">
      <c r="A1234" s="3" t="s">
        <v>2602</v>
      </c>
      <c r="B1234" s="3" t="s">
        <v>2603</v>
      </c>
      <c r="C1234" s="3" t="s">
        <v>1853</v>
      </c>
      <c r="D1234" s="53">
        <v>2400000</v>
      </c>
      <c r="E1234" s="53">
        <v>2400000</v>
      </c>
      <c r="F1234" s="53">
        <v>0</v>
      </c>
      <c r="G1234" s="53">
        <v>0</v>
      </c>
      <c r="H1234" s="53">
        <v>0</v>
      </c>
      <c r="I1234" s="53">
        <v>2123446.87</v>
      </c>
      <c r="J1234" s="53">
        <v>88.476952916666676</v>
      </c>
      <c r="K1234" s="53">
        <v>0</v>
      </c>
      <c r="L1234" s="53">
        <v>0</v>
      </c>
      <c r="M1234" s="53">
        <v>1825003.4</v>
      </c>
      <c r="N1234" s="53">
        <v>298443.46999999997</v>
      </c>
      <c r="O1234" s="53">
        <v>2123446.87</v>
      </c>
      <c r="P1234" s="53">
        <v>0</v>
      </c>
      <c r="Q1234" s="53">
        <v>0</v>
      </c>
      <c r="R1234" s="53">
        <v>0</v>
      </c>
      <c r="S1234" s="3" t="s">
        <v>391</v>
      </c>
      <c r="T1234" s="3" t="s">
        <v>31</v>
      </c>
      <c r="U1234" s="3" t="s">
        <v>32</v>
      </c>
      <c r="V1234" s="3" t="s">
        <v>31</v>
      </c>
      <c r="W1234" s="3" t="s">
        <v>33</v>
      </c>
      <c r="X1234" s="3" t="s">
        <v>34</v>
      </c>
      <c r="Y1234" s="3" t="s">
        <v>35</v>
      </c>
      <c r="Z1234" s="54">
        <v>45383</v>
      </c>
      <c r="AA1234" s="54">
        <v>46112</v>
      </c>
      <c r="AB1234" s="3" t="s">
        <v>36</v>
      </c>
      <c r="AC1234" s="53">
        <v>2400000</v>
      </c>
      <c r="AD1234" s="3" t="s">
        <v>32</v>
      </c>
      <c r="AE1234" s="3" t="s">
        <v>45</v>
      </c>
    </row>
    <row r="1235" spans="1:31" x14ac:dyDescent="0.3">
      <c r="A1235" s="3" t="s">
        <v>2608</v>
      </c>
      <c r="B1235" s="3" t="s">
        <v>2609</v>
      </c>
      <c r="C1235" s="3" t="s">
        <v>1856</v>
      </c>
      <c r="D1235" s="53">
        <v>2700000</v>
      </c>
      <c r="E1235" s="53">
        <v>2700000</v>
      </c>
      <c r="F1235" s="53">
        <v>0</v>
      </c>
      <c r="G1235" s="53">
        <v>0</v>
      </c>
      <c r="H1235" s="53">
        <v>0</v>
      </c>
      <c r="I1235" s="53">
        <v>2646577.9300000002</v>
      </c>
      <c r="J1235" s="53">
        <v>98.021404814814815</v>
      </c>
      <c r="K1235" s="53">
        <v>0</v>
      </c>
      <c r="L1235" s="53">
        <v>0</v>
      </c>
      <c r="M1235" s="53">
        <v>2646577.9300000002</v>
      </c>
      <c r="N1235" s="53">
        <v>0</v>
      </c>
      <c r="O1235" s="53">
        <v>2646577.9300000002</v>
      </c>
      <c r="P1235" s="53">
        <v>0</v>
      </c>
      <c r="Q1235" s="53">
        <v>0</v>
      </c>
      <c r="R1235" s="53">
        <v>0</v>
      </c>
      <c r="S1235" s="3" t="s">
        <v>1784</v>
      </c>
      <c r="T1235" s="3" t="s">
        <v>76</v>
      </c>
      <c r="U1235" s="3" t="s">
        <v>77</v>
      </c>
      <c r="V1235" s="3" t="s">
        <v>76</v>
      </c>
      <c r="W1235" s="3" t="s">
        <v>33</v>
      </c>
      <c r="X1235" s="3" t="s">
        <v>78</v>
      </c>
      <c r="Y1235" s="3" t="s">
        <v>35</v>
      </c>
      <c r="Z1235" s="54">
        <v>45464</v>
      </c>
      <c r="AA1235" s="54">
        <v>46112</v>
      </c>
      <c r="AB1235" s="3" t="s">
        <v>36</v>
      </c>
      <c r="AC1235" s="53">
        <v>2700000</v>
      </c>
      <c r="AD1235" s="3" t="s">
        <v>77</v>
      </c>
      <c r="AE1235" s="3" t="s">
        <v>37</v>
      </c>
    </row>
    <row r="1236" spans="1:31" x14ac:dyDescent="0.3">
      <c r="A1236" s="3" t="s">
        <v>2600</v>
      </c>
      <c r="B1236" s="3" t="s">
        <v>2601</v>
      </c>
      <c r="C1236" s="3" t="s">
        <v>1856</v>
      </c>
      <c r="D1236" s="53">
        <v>1600000</v>
      </c>
      <c r="E1236" s="53">
        <v>1600000</v>
      </c>
      <c r="F1236" s="53">
        <v>0</v>
      </c>
      <c r="G1236" s="53">
        <v>0</v>
      </c>
      <c r="H1236" s="53">
        <v>0</v>
      </c>
      <c r="I1236" s="53">
        <v>1592263.04</v>
      </c>
      <c r="J1236" s="53">
        <v>99.516440000000003</v>
      </c>
      <c r="K1236" s="53">
        <v>0</v>
      </c>
      <c r="L1236" s="53">
        <v>0</v>
      </c>
      <c r="M1236" s="53">
        <v>1592263.04</v>
      </c>
      <c r="N1236" s="53">
        <v>0</v>
      </c>
      <c r="O1236" s="53">
        <v>1592263.04</v>
      </c>
      <c r="P1236" s="53">
        <v>0</v>
      </c>
      <c r="Q1236" s="53">
        <v>0</v>
      </c>
      <c r="R1236" s="53">
        <v>0</v>
      </c>
      <c r="S1236" s="3" t="s">
        <v>1784</v>
      </c>
      <c r="T1236" s="3" t="s">
        <v>76</v>
      </c>
      <c r="U1236" s="3" t="s">
        <v>77</v>
      </c>
      <c r="V1236" s="3" t="s">
        <v>76</v>
      </c>
      <c r="W1236" s="3" t="s">
        <v>33</v>
      </c>
      <c r="X1236" s="3" t="s">
        <v>78</v>
      </c>
      <c r="Y1236" s="3" t="s">
        <v>35</v>
      </c>
      <c r="Z1236" s="54">
        <v>45464</v>
      </c>
      <c r="AA1236" s="54">
        <v>46112</v>
      </c>
      <c r="AB1236" s="3" t="s">
        <v>36</v>
      </c>
      <c r="AC1236" s="53">
        <v>1600000</v>
      </c>
      <c r="AD1236" s="3" t="s">
        <v>77</v>
      </c>
      <c r="AE1236" s="3" t="s">
        <v>37</v>
      </c>
    </row>
    <row r="1237" spans="1:31" x14ac:dyDescent="0.3">
      <c r="A1237" s="3" t="s">
        <v>2654</v>
      </c>
      <c r="B1237" s="3" t="s">
        <v>2655</v>
      </c>
      <c r="C1237" s="3" t="s">
        <v>1856</v>
      </c>
      <c r="D1237" s="53">
        <v>1700000</v>
      </c>
      <c r="E1237" s="53">
        <v>1700000</v>
      </c>
      <c r="F1237" s="53">
        <v>0</v>
      </c>
      <c r="G1237" s="53">
        <v>0</v>
      </c>
      <c r="H1237" s="53">
        <v>0</v>
      </c>
      <c r="I1237" s="53">
        <v>1691716.12</v>
      </c>
      <c r="J1237" s="53">
        <v>99.512712941176474</v>
      </c>
      <c r="K1237" s="53">
        <v>0</v>
      </c>
      <c r="L1237" s="53">
        <v>0</v>
      </c>
      <c r="M1237" s="53">
        <v>1691716.12</v>
      </c>
      <c r="N1237" s="53">
        <v>0</v>
      </c>
      <c r="O1237" s="53">
        <v>1691716.12</v>
      </c>
      <c r="P1237" s="53">
        <v>0</v>
      </c>
      <c r="Q1237" s="53">
        <v>0</v>
      </c>
      <c r="R1237" s="53">
        <v>0</v>
      </c>
      <c r="S1237" s="3" t="s">
        <v>2156</v>
      </c>
      <c r="T1237" s="3" t="s">
        <v>76</v>
      </c>
      <c r="U1237" s="3" t="s">
        <v>77</v>
      </c>
      <c r="V1237" s="3" t="s">
        <v>76</v>
      </c>
      <c r="W1237" s="3" t="s">
        <v>33</v>
      </c>
      <c r="X1237" s="3" t="s">
        <v>78</v>
      </c>
      <c r="Y1237" s="3" t="s">
        <v>35</v>
      </c>
      <c r="Z1237" s="54">
        <v>45464</v>
      </c>
      <c r="AA1237" s="54">
        <v>46112</v>
      </c>
      <c r="AB1237" s="3" t="s">
        <v>36</v>
      </c>
      <c r="AC1237" s="53">
        <v>1700000</v>
      </c>
      <c r="AD1237" s="3" t="s">
        <v>77</v>
      </c>
      <c r="AE1237" s="3" t="s">
        <v>37</v>
      </c>
    </row>
    <row r="1238" spans="1:31" x14ac:dyDescent="0.3">
      <c r="A1238" s="3" t="s">
        <v>2596</v>
      </c>
      <c r="B1238" s="3" t="s">
        <v>2597</v>
      </c>
      <c r="C1238" s="3" t="s">
        <v>1856</v>
      </c>
      <c r="D1238" s="53">
        <v>3400000</v>
      </c>
      <c r="E1238" s="53">
        <v>3400000</v>
      </c>
      <c r="F1238" s="53">
        <v>0</v>
      </c>
      <c r="G1238" s="53">
        <v>0</v>
      </c>
      <c r="H1238" s="53">
        <v>0</v>
      </c>
      <c r="I1238" s="53">
        <v>3399812.99</v>
      </c>
      <c r="J1238" s="53">
        <v>99.994499705882362</v>
      </c>
      <c r="K1238" s="53">
        <v>0</v>
      </c>
      <c r="L1238" s="53">
        <v>0</v>
      </c>
      <c r="M1238" s="53">
        <v>3399812.99</v>
      </c>
      <c r="N1238" s="53">
        <v>0</v>
      </c>
      <c r="O1238" s="53">
        <v>3399812.99</v>
      </c>
      <c r="P1238" s="53">
        <v>0</v>
      </c>
      <c r="Q1238" s="53">
        <v>0</v>
      </c>
      <c r="R1238" s="53">
        <v>0</v>
      </c>
      <c r="S1238" s="3" t="s">
        <v>1784</v>
      </c>
      <c r="T1238" s="3" t="s">
        <v>76</v>
      </c>
      <c r="U1238" s="3" t="s">
        <v>77</v>
      </c>
      <c r="V1238" s="3" t="s">
        <v>76</v>
      </c>
      <c r="W1238" s="3" t="s">
        <v>33</v>
      </c>
      <c r="X1238" s="3" t="s">
        <v>78</v>
      </c>
      <c r="Y1238" s="3" t="s">
        <v>35</v>
      </c>
      <c r="Z1238" s="54">
        <v>45464</v>
      </c>
      <c r="AA1238" s="54">
        <v>46112</v>
      </c>
      <c r="AB1238" s="3" t="s">
        <v>36</v>
      </c>
      <c r="AC1238" s="53">
        <v>3400000</v>
      </c>
      <c r="AD1238" s="3" t="s">
        <v>77</v>
      </c>
      <c r="AE1238" s="3" t="s">
        <v>37</v>
      </c>
    </row>
    <row r="1239" spans="1:31" x14ac:dyDescent="0.3">
      <c r="A1239" s="3" t="s">
        <v>2641</v>
      </c>
      <c r="B1239" s="3" t="s">
        <v>2642</v>
      </c>
      <c r="C1239" s="3" t="s">
        <v>1856</v>
      </c>
      <c r="D1239" s="53">
        <v>2300000</v>
      </c>
      <c r="E1239" s="53">
        <v>2300000</v>
      </c>
      <c r="F1239" s="53">
        <v>0</v>
      </c>
      <c r="G1239" s="53">
        <v>0</v>
      </c>
      <c r="H1239" s="53">
        <v>0</v>
      </c>
      <c r="I1239" s="53">
        <v>2295064.5499999998</v>
      </c>
      <c r="J1239" s="53">
        <v>99.785415217391289</v>
      </c>
      <c r="K1239" s="53">
        <v>0</v>
      </c>
      <c r="L1239" s="53">
        <v>0</v>
      </c>
      <c r="M1239" s="53">
        <v>2295064.5499999998</v>
      </c>
      <c r="N1239" s="53">
        <v>0</v>
      </c>
      <c r="O1239" s="53">
        <v>2295064.5499999998</v>
      </c>
      <c r="P1239" s="53">
        <v>0</v>
      </c>
      <c r="Q1239" s="53">
        <v>0</v>
      </c>
      <c r="R1239" s="53">
        <v>0</v>
      </c>
      <c r="S1239" s="3" t="s">
        <v>1784</v>
      </c>
      <c r="T1239" s="3" t="s">
        <v>76</v>
      </c>
      <c r="U1239" s="3" t="s">
        <v>77</v>
      </c>
      <c r="V1239" s="3" t="s">
        <v>76</v>
      </c>
      <c r="W1239" s="3" t="s">
        <v>33</v>
      </c>
      <c r="X1239" s="3" t="s">
        <v>78</v>
      </c>
      <c r="Y1239" s="3" t="s">
        <v>35</v>
      </c>
      <c r="Z1239" s="54">
        <v>45464</v>
      </c>
      <c r="AA1239" s="54">
        <v>46112</v>
      </c>
      <c r="AB1239" s="3" t="s">
        <v>36</v>
      </c>
      <c r="AC1239" s="53">
        <v>2300000</v>
      </c>
      <c r="AD1239" s="3" t="s">
        <v>77</v>
      </c>
      <c r="AE1239" s="3" t="s">
        <v>37</v>
      </c>
    </row>
    <row r="1240" spans="1:31" x14ac:dyDescent="0.3">
      <c r="A1240" s="3" t="s">
        <v>2643</v>
      </c>
      <c r="B1240" s="3" t="s">
        <v>2644</v>
      </c>
      <c r="C1240" s="3" t="s">
        <v>1856</v>
      </c>
      <c r="D1240" s="53">
        <v>1800000</v>
      </c>
      <c r="E1240" s="53">
        <v>1800000</v>
      </c>
      <c r="F1240" s="53">
        <v>0</v>
      </c>
      <c r="G1240" s="53">
        <v>0</v>
      </c>
      <c r="H1240" s="53">
        <v>0</v>
      </c>
      <c r="I1240" s="53">
        <v>1760805.3</v>
      </c>
      <c r="J1240" s="53">
        <v>97.822516666666672</v>
      </c>
      <c r="K1240" s="53">
        <v>0</v>
      </c>
      <c r="L1240" s="53">
        <v>0</v>
      </c>
      <c r="M1240" s="53">
        <v>1760805.3</v>
      </c>
      <c r="N1240" s="53">
        <v>0</v>
      </c>
      <c r="O1240" s="53">
        <v>1760805.3</v>
      </c>
      <c r="P1240" s="53">
        <v>0</v>
      </c>
      <c r="Q1240" s="53">
        <v>0</v>
      </c>
      <c r="R1240" s="53">
        <v>0</v>
      </c>
      <c r="S1240" s="3" t="s">
        <v>1784</v>
      </c>
      <c r="T1240" s="3" t="s">
        <v>76</v>
      </c>
      <c r="U1240" s="3" t="s">
        <v>77</v>
      </c>
      <c r="V1240" s="3" t="s">
        <v>76</v>
      </c>
      <c r="W1240" s="3" t="s">
        <v>33</v>
      </c>
      <c r="X1240" s="3" t="s">
        <v>78</v>
      </c>
      <c r="Y1240" s="3" t="s">
        <v>35</v>
      </c>
      <c r="Z1240" s="54">
        <v>45464</v>
      </c>
      <c r="AA1240" s="54">
        <v>46112</v>
      </c>
      <c r="AB1240" s="3" t="s">
        <v>36</v>
      </c>
      <c r="AC1240" s="53">
        <v>1800000</v>
      </c>
      <c r="AD1240" s="3" t="s">
        <v>77</v>
      </c>
      <c r="AE1240" s="3" t="s">
        <v>37</v>
      </c>
    </row>
    <row r="1241" spans="1:31" x14ac:dyDescent="0.3">
      <c r="A1241" s="3" t="s">
        <v>2598</v>
      </c>
      <c r="B1241" s="3" t="s">
        <v>2599</v>
      </c>
      <c r="C1241" s="3" t="s">
        <v>1856</v>
      </c>
      <c r="D1241" s="53">
        <v>1400000</v>
      </c>
      <c r="E1241" s="53">
        <v>1400000</v>
      </c>
      <c r="F1241" s="53">
        <v>0</v>
      </c>
      <c r="G1241" s="53">
        <v>0</v>
      </c>
      <c r="H1241" s="53">
        <v>0</v>
      </c>
      <c r="I1241" s="53">
        <v>1383104.49</v>
      </c>
      <c r="J1241" s="53">
        <v>98.793177857142851</v>
      </c>
      <c r="K1241" s="53">
        <v>0</v>
      </c>
      <c r="L1241" s="53">
        <v>0</v>
      </c>
      <c r="M1241" s="53">
        <v>1383104.49</v>
      </c>
      <c r="N1241" s="53">
        <v>0</v>
      </c>
      <c r="O1241" s="53">
        <v>1383104.49</v>
      </c>
      <c r="P1241" s="53">
        <v>0</v>
      </c>
      <c r="Q1241" s="53">
        <v>0</v>
      </c>
      <c r="R1241" s="53">
        <v>0</v>
      </c>
      <c r="S1241" s="3" t="s">
        <v>1784</v>
      </c>
      <c r="T1241" s="3" t="s">
        <v>76</v>
      </c>
      <c r="U1241" s="3" t="s">
        <v>77</v>
      </c>
      <c r="V1241" s="3" t="s">
        <v>76</v>
      </c>
      <c r="W1241" s="3" t="s">
        <v>33</v>
      </c>
      <c r="X1241" s="3" t="s">
        <v>78</v>
      </c>
      <c r="Y1241" s="3" t="s">
        <v>35</v>
      </c>
      <c r="Z1241" s="54">
        <v>45464</v>
      </c>
      <c r="AA1241" s="54">
        <v>46112</v>
      </c>
      <c r="AB1241" s="3" t="s">
        <v>36</v>
      </c>
      <c r="AC1241" s="53">
        <v>1400000</v>
      </c>
      <c r="AD1241" s="3" t="s">
        <v>77</v>
      </c>
      <c r="AE1241" s="3" t="s">
        <v>37</v>
      </c>
    </row>
    <row r="1242" spans="1:31" x14ac:dyDescent="0.3">
      <c r="A1242" s="3" t="s">
        <v>2590</v>
      </c>
      <c r="B1242" s="3" t="s">
        <v>2591</v>
      </c>
      <c r="C1242" s="3" t="s">
        <v>1858</v>
      </c>
      <c r="D1242" s="53">
        <v>3100000</v>
      </c>
      <c r="E1242" s="53">
        <v>3100000</v>
      </c>
      <c r="F1242" s="53">
        <v>2174.67</v>
      </c>
      <c r="G1242" s="53">
        <v>0</v>
      </c>
      <c r="H1242" s="53">
        <v>0</v>
      </c>
      <c r="I1242" s="53">
        <v>2881042.5</v>
      </c>
      <c r="J1242" s="53">
        <v>92.936854838709678</v>
      </c>
      <c r="K1242" s="53">
        <v>0</v>
      </c>
      <c r="L1242" s="53">
        <v>0</v>
      </c>
      <c r="M1242" s="53">
        <v>2881042.5</v>
      </c>
      <c r="N1242" s="53">
        <v>0</v>
      </c>
      <c r="O1242" s="53">
        <v>2883217.17</v>
      </c>
      <c r="P1242" s="53">
        <v>0</v>
      </c>
      <c r="Q1242" s="53">
        <v>0</v>
      </c>
      <c r="R1242" s="53">
        <v>0</v>
      </c>
      <c r="S1242" s="3" t="s">
        <v>1231</v>
      </c>
      <c r="T1242" s="3" t="s">
        <v>51</v>
      </c>
      <c r="U1242" s="3" t="s">
        <v>52</v>
      </c>
      <c r="V1242" s="3" t="s">
        <v>51</v>
      </c>
      <c r="W1242" s="3" t="s">
        <v>33</v>
      </c>
      <c r="X1242" s="3" t="s">
        <v>53</v>
      </c>
      <c r="Y1242" s="3" t="s">
        <v>35</v>
      </c>
      <c r="Z1242" s="54">
        <v>45444</v>
      </c>
      <c r="AA1242" s="54">
        <v>46112</v>
      </c>
      <c r="AB1242" s="3" t="s">
        <v>36</v>
      </c>
      <c r="AC1242" s="53">
        <v>3100000</v>
      </c>
      <c r="AD1242" s="3" t="s">
        <v>52</v>
      </c>
      <c r="AE1242" s="3" t="s">
        <v>45</v>
      </c>
    </row>
    <row r="1243" spans="1:31" x14ac:dyDescent="0.3">
      <c r="A1243" s="3" t="s">
        <v>2592</v>
      </c>
      <c r="B1243" s="3" t="s">
        <v>2593</v>
      </c>
      <c r="C1243" s="3" t="s">
        <v>1858</v>
      </c>
      <c r="D1243" s="53">
        <v>1100000</v>
      </c>
      <c r="E1243" s="53">
        <v>1100000</v>
      </c>
      <c r="F1243" s="53">
        <v>0</v>
      </c>
      <c r="G1243" s="53">
        <v>0</v>
      </c>
      <c r="H1243" s="53">
        <v>0</v>
      </c>
      <c r="I1243" s="53">
        <v>1009393.94</v>
      </c>
      <c r="J1243" s="53">
        <v>91.763085454545447</v>
      </c>
      <c r="K1243" s="53">
        <v>0</v>
      </c>
      <c r="L1243" s="53">
        <v>0</v>
      </c>
      <c r="M1243" s="53">
        <v>1009393.94</v>
      </c>
      <c r="N1243" s="53">
        <v>0</v>
      </c>
      <c r="O1243" s="53">
        <v>1009393.94</v>
      </c>
      <c r="P1243" s="53">
        <v>0</v>
      </c>
      <c r="Q1243" s="53">
        <v>0</v>
      </c>
      <c r="R1243" s="53">
        <v>0</v>
      </c>
      <c r="S1243" s="3" t="s">
        <v>1231</v>
      </c>
      <c r="T1243" s="3" t="s">
        <v>51</v>
      </c>
      <c r="U1243" s="3" t="s">
        <v>52</v>
      </c>
      <c r="V1243" s="3" t="s">
        <v>51</v>
      </c>
      <c r="W1243" s="3" t="s">
        <v>33</v>
      </c>
      <c r="X1243" s="3" t="s">
        <v>53</v>
      </c>
      <c r="Y1243" s="3" t="s">
        <v>35</v>
      </c>
      <c r="Z1243" s="54">
        <v>45444</v>
      </c>
      <c r="AA1243" s="54">
        <v>46112</v>
      </c>
      <c r="AB1243" s="3" t="s">
        <v>36</v>
      </c>
      <c r="AC1243" s="53">
        <v>1100000</v>
      </c>
      <c r="AD1243" s="3" t="s">
        <v>52</v>
      </c>
      <c r="AE1243" s="3" t="s">
        <v>37</v>
      </c>
    </row>
    <row r="1244" spans="1:31" x14ac:dyDescent="0.3">
      <c r="A1244" s="3" t="s">
        <v>2594</v>
      </c>
      <c r="B1244" s="3" t="s">
        <v>2595</v>
      </c>
      <c r="C1244" s="3" t="s">
        <v>1858</v>
      </c>
      <c r="D1244" s="53">
        <v>2100000</v>
      </c>
      <c r="E1244" s="53">
        <v>2100000</v>
      </c>
      <c r="F1244" s="53">
        <v>73920</v>
      </c>
      <c r="G1244" s="53">
        <v>0</v>
      </c>
      <c r="H1244" s="53">
        <v>0</v>
      </c>
      <c r="I1244" s="53">
        <v>631025.38</v>
      </c>
      <c r="J1244" s="53">
        <v>30.048827619047618</v>
      </c>
      <c r="K1244" s="53">
        <v>0</v>
      </c>
      <c r="L1244" s="53">
        <v>0</v>
      </c>
      <c r="M1244" s="53">
        <v>0</v>
      </c>
      <c r="N1244" s="53">
        <v>631025.38</v>
      </c>
      <c r="O1244" s="53">
        <v>704945.38</v>
      </c>
      <c r="P1244" s="53">
        <v>0</v>
      </c>
      <c r="Q1244" s="53">
        <v>0</v>
      </c>
      <c r="R1244" s="53">
        <v>0</v>
      </c>
      <c r="S1244" s="3" t="s">
        <v>1231</v>
      </c>
      <c r="T1244" s="3" t="s">
        <v>51</v>
      </c>
      <c r="U1244" s="3" t="s">
        <v>52</v>
      </c>
      <c r="V1244" s="3" t="s">
        <v>51</v>
      </c>
      <c r="W1244" s="3" t="s">
        <v>33</v>
      </c>
      <c r="X1244" s="3" t="s">
        <v>53</v>
      </c>
      <c r="Y1244" s="3" t="s">
        <v>35</v>
      </c>
      <c r="Z1244" s="54">
        <v>45444</v>
      </c>
      <c r="AA1244" s="54">
        <v>46112</v>
      </c>
      <c r="AB1244" s="3" t="s">
        <v>36</v>
      </c>
      <c r="AC1244" s="53">
        <v>2100000</v>
      </c>
      <c r="AD1244" s="3" t="s">
        <v>52</v>
      </c>
      <c r="AE1244" s="3" t="s">
        <v>45</v>
      </c>
    </row>
    <row r="1245" spans="1:31" x14ac:dyDescent="0.3">
      <c r="A1245" s="3" t="s">
        <v>2621</v>
      </c>
      <c r="B1245" s="3" t="s">
        <v>2622</v>
      </c>
      <c r="C1245" s="3" t="s">
        <v>1860</v>
      </c>
      <c r="D1245" s="53">
        <v>2400000</v>
      </c>
      <c r="E1245" s="53">
        <v>2400000</v>
      </c>
      <c r="F1245" s="53">
        <v>0</v>
      </c>
      <c r="G1245" s="53">
        <v>0</v>
      </c>
      <c r="H1245" s="53">
        <v>0</v>
      </c>
      <c r="I1245" s="53">
        <v>2186829.75</v>
      </c>
      <c r="J1245" s="53">
        <v>91.117906250000004</v>
      </c>
      <c r="K1245" s="53">
        <v>0</v>
      </c>
      <c r="L1245" s="53">
        <v>0</v>
      </c>
      <c r="M1245" s="53">
        <v>2186829.75</v>
      </c>
      <c r="N1245" s="53">
        <v>0</v>
      </c>
      <c r="O1245" s="53">
        <v>2186829.75</v>
      </c>
      <c r="P1245" s="53">
        <v>0</v>
      </c>
      <c r="Q1245" s="53">
        <v>0</v>
      </c>
      <c r="R1245" s="53">
        <v>0</v>
      </c>
      <c r="S1245" s="3" t="s">
        <v>111</v>
      </c>
      <c r="T1245" s="3" t="s">
        <v>112</v>
      </c>
      <c r="U1245" s="3" t="s">
        <v>113</v>
      </c>
      <c r="V1245" s="3" t="s">
        <v>112</v>
      </c>
      <c r="W1245" s="3" t="s">
        <v>33</v>
      </c>
      <c r="X1245" s="3" t="s">
        <v>114</v>
      </c>
      <c r="Y1245" s="3" t="s">
        <v>35</v>
      </c>
      <c r="Z1245" s="54">
        <v>45464</v>
      </c>
      <c r="AA1245" s="54">
        <v>46112</v>
      </c>
      <c r="AB1245" s="3" t="s">
        <v>36</v>
      </c>
      <c r="AC1245" s="53">
        <v>2400000</v>
      </c>
      <c r="AD1245" s="3" t="s">
        <v>113</v>
      </c>
      <c r="AE1245" s="3" t="s">
        <v>37</v>
      </c>
    </row>
    <row r="1246" spans="1:31" x14ac:dyDescent="0.3">
      <c r="A1246" s="3" t="s">
        <v>2606</v>
      </c>
      <c r="B1246" s="3" t="s">
        <v>2607</v>
      </c>
      <c r="C1246" s="3" t="s">
        <v>1855</v>
      </c>
      <c r="D1246" s="53">
        <v>4891000</v>
      </c>
      <c r="E1246" s="53">
        <v>4891000</v>
      </c>
      <c r="F1246" s="53">
        <v>915693.14</v>
      </c>
      <c r="G1246" s="53">
        <v>0</v>
      </c>
      <c r="H1246" s="53">
        <v>0</v>
      </c>
      <c r="I1246" s="53">
        <v>3606416.9</v>
      </c>
      <c r="J1246" s="53">
        <v>73.735777959517478</v>
      </c>
      <c r="K1246" s="53">
        <v>0</v>
      </c>
      <c r="L1246" s="53">
        <v>0</v>
      </c>
      <c r="M1246" s="53">
        <v>3606416.9</v>
      </c>
      <c r="N1246" s="53">
        <v>0</v>
      </c>
      <c r="O1246" s="53">
        <v>4522110.04</v>
      </c>
      <c r="P1246" s="53">
        <v>0</v>
      </c>
      <c r="Q1246" s="53">
        <v>0</v>
      </c>
      <c r="R1246" s="53">
        <v>0</v>
      </c>
      <c r="S1246" s="3" t="s">
        <v>286</v>
      </c>
      <c r="T1246" s="3" t="s">
        <v>57</v>
      </c>
      <c r="U1246" s="3" t="s">
        <v>58</v>
      </c>
      <c r="V1246" s="3" t="s">
        <v>57</v>
      </c>
      <c r="W1246" s="3" t="s">
        <v>33</v>
      </c>
      <c r="X1246" s="3" t="s">
        <v>59</v>
      </c>
      <c r="Y1246" s="3" t="s">
        <v>35</v>
      </c>
      <c r="Z1246" s="54">
        <v>45465</v>
      </c>
      <c r="AA1246" s="54">
        <v>46022</v>
      </c>
      <c r="AB1246" s="3" t="s">
        <v>36</v>
      </c>
      <c r="AC1246" s="53">
        <v>4891000</v>
      </c>
      <c r="AD1246" s="3" t="s">
        <v>58</v>
      </c>
      <c r="AE1246" s="3" t="s">
        <v>45</v>
      </c>
    </row>
    <row r="1247" spans="1:31" x14ac:dyDescent="0.3">
      <c r="A1247" s="3" t="s">
        <v>2611</v>
      </c>
      <c r="B1247" s="3" t="s">
        <v>2612</v>
      </c>
      <c r="C1247" s="3" t="s">
        <v>1859</v>
      </c>
      <c r="D1247" s="53">
        <v>2100000</v>
      </c>
      <c r="E1247" s="53">
        <v>2100000</v>
      </c>
      <c r="F1247" s="53">
        <v>0</v>
      </c>
      <c r="G1247" s="53">
        <v>0</v>
      </c>
      <c r="H1247" s="53">
        <v>0</v>
      </c>
      <c r="I1247" s="53">
        <v>2024736.69</v>
      </c>
      <c r="J1247" s="53">
        <v>96.416032857142852</v>
      </c>
      <c r="K1247" s="53">
        <v>0</v>
      </c>
      <c r="L1247" s="53">
        <v>0</v>
      </c>
      <c r="M1247" s="53">
        <v>2024736.69</v>
      </c>
      <c r="N1247" s="53">
        <v>0</v>
      </c>
      <c r="O1247" s="53">
        <v>2024736.69</v>
      </c>
      <c r="P1247" s="53">
        <v>0</v>
      </c>
      <c r="Q1247" s="53">
        <v>0</v>
      </c>
      <c r="R1247" s="53">
        <v>0</v>
      </c>
      <c r="S1247" s="3" t="s">
        <v>1355</v>
      </c>
      <c r="T1247" s="3" t="s">
        <v>162</v>
      </c>
      <c r="U1247" s="3" t="s">
        <v>163</v>
      </c>
      <c r="V1247" s="3" t="s">
        <v>162</v>
      </c>
      <c r="W1247" s="3" t="s">
        <v>33</v>
      </c>
      <c r="X1247" s="3" t="s">
        <v>164</v>
      </c>
      <c r="Y1247" s="3" t="s">
        <v>35</v>
      </c>
      <c r="Z1247" s="54">
        <v>45383</v>
      </c>
      <c r="AA1247" s="54">
        <v>45747</v>
      </c>
      <c r="AB1247" s="3" t="s">
        <v>36</v>
      </c>
      <c r="AC1247" s="53">
        <v>2100000</v>
      </c>
      <c r="AD1247" s="3" t="s">
        <v>163</v>
      </c>
      <c r="AE1247" s="3" t="s">
        <v>2231</v>
      </c>
    </row>
    <row r="1248" spans="1:31" x14ac:dyDescent="0.3">
      <c r="A1248" s="3" t="s">
        <v>2660</v>
      </c>
      <c r="B1248" s="3" t="s">
        <v>2661</v>
      </c>
      <c r="C1248" s="3" t="s">
        <v>1860</v>
      </c>
      <c r="D1248" s="53">
        <v>2700000</v>
      </c>
      <c r="E1248" s="53">
        <v>2700000</v>
      </c>
      <c r="F1248" s="53">
        <v>0</v>
      </c>
      <c r="G1248" s="53">
        <v>0</v>
      </c>
      <c r="H1248" s="53">
        <v>0</v>
      </c>
      <c r="I1248" s="53">
        <v>2680742.0099999998</v>
      </c>
      <c r="J1248" s="53">
        <v>99.286741111111098</v>
      </c>
      <c r="K1248" s="53">
        <v>0</v>
      </c>
      <c r="L1248" s="53">
        <v>0</v>
      </c>
      <c r="M1248" s="53">
        <v>2201210.94</v>
      </c>
      <c r="N1248" s="53">
        <v>479531.07</v>
      </c>
      <c r="O1248" s="53">
        <v>2680742.0099999998</v>
      </c>
      <c r="P1248" s="53">
        <v>0</v>
      </c>
      <c r="Q1248" s="53">
        <v>0</v>
      </c>
      <c r="R1248" s="53">
        <v>0</v>
      </c>
      <c r="S1248" s="3" t="s">
        <v>111</v>
      </c>
      <c r="T1248" s="3" t="s">
        <v>112</v>
      </c>
      <c r="U1248" s="3" t="s">
        <v>113</v>
      </c>
      <c r="V1248" s="3" t="s">
        <v>112</v>
      </c>
      <c r="W1248" s="3" t="s">
        <v>33</v>
      </c>
      <c r="X1248" s="3" t="s">
        <v>114</v>
      </c>
      <c r="Y1248" s="3" t="s">
        <v>35</v>
      </c>
      <c r="Z1248" s="54">
        <v>45465</v>
      </c>
      <c r="AA1248" s="54">
        <v>46112</v>
      </c>
      <c r="AB1248" s="3" t="s">
        <v>36</v>
      </c>
      <c r="AC1248" s="53">
        <v>2700000</v>
      </c>
      <c r="AD1248" s="3" t="s">
        <v>113</v>
      </c>
      <c r="AE1248" s="3" t="s">
        <v>2231</v>
      </c>
    </row>
    <row r="1249" spans="1:31" x14ac:dyDescent="0.3">
      <c r="A1249" s="3" t="s">
        <v>2678</v>
      </c>
      <c r="B1249" s="3" t="s">
        <v>2679</v>
      </c>
      <c r="C1249" s="3" t="s">
        <v>1860</v>
      </c>
      <c r="D1249" s="53">
        <v>2000000</v>
      </c>
      <c r="E1249" s="53">
        <v>2000000</v>
      </c>
      <c r="F1249" s="53">
        <v>0</v>
      </c>
      <c r="G1249" s="53">
        <v>0</v>
      </c>
      <c r="H1249" s="53">
        <v>0</v>
      </c>
      <c r="I1249" s="53">
        <v>1994703.11</v>
      </c>
      <c r="J1249" s="53">
        <v>99.735155500000005</v>
      </c>
      <c r="K1249" s="53">
        <v>0</v>
      </c>
      <c r="L1249" s="53">
        <v>0</v>
      </c>
      <c r="M1249" s="53">
        <v>1913355.01</v>
      </c>
      <c r="N1249" s="53">
        <v>81348.100000000006</v>
      </c>
      <c r="O1249" s="53">
        <v>1994703.11</v>
      </c>
      <c r="P1249" s="53">
        <v>0</v>
      </c>
      <c r="Q1249" s="53">
        <v>0</v>
      </c>
      <c r="R1249" s="53">
        <v>0</v>
      </c>
      <c r="S1249" s="3" t="s">
        <v>111</v>
      </c>
      <c r="T1249" s="3" t="s">
        <v>112</v>
      </c>
      <c r="U1249" s="3" t="s">
        <v>113</v>
      </c>
      <c r="V1249" s="3" t="s">
        <v>112</v>
      </c>
      <c r="W1249" s="3" t="s">
        <v>33</v>
      </c>
      <c r="X1249" s="3" t="s">
        <v>114</v>
      </c>
      <c r="Y1249" s="3" t="s">
        <v>86</v>
      </c>
      <c r="Z1249" s="54">
        <v>45465</v>
      </c>
      <c r="AA1249" s="54">
        <v>46112</v>
      </c>
      <c r="AB1249" s="3" t="s">
        <v>36</v>
      </c>
      <c r="AC1249" s="53">
        <v>2000000</v>
      </c>
      <c r="AD1249" s="3" t="s">
        <v>113</v>
      </c>
      <c r="AE1249" s="3" t="s">
        <v>2231</v>
      </c>
    </row>
    <row r="1250" spans="1:31" x14ac:dyDescent="0.3">
      <c r="A1250" s="3" t="s">
        <v>2615</v>
      </c>
      <c r="B1250" s="3" t="s">
        <v>2616</v>
      </c>
      <c r="C1250" s="3" t="s">
        <v>1855</v>
      </c>
      <c r="D1250" s="53">
        <v>2214000</v>
      </c>
      <c r="E1250" s="53">
        <v>2214000</v>
      </c>
      <c r="F1250" s="53">
        <v>64469.21</v>
      </c>
      <c r="G1250" s="53">
        <v>0</v>
      </c>
      <c r="H1250" s="53">
        <v>0</v>
      </c>
      <c r="I1250" s="53">
        <v>1747572.75</v>
      </c>
      <c r="J1250" s="53">
        <v>78.932825203252037</v>
      </c>
      <c r="K1250" s="53">
        <v>0</v>
      </c>
      <c r="L1250" s="53">
        <v>0</v>
      </c>
      <c r="M1250" s="53">
        <v>1747572.75</v>
      </c>
      <c r="N1250" s="53">
        <v>0</v>
      </c>
      <c r="O1250" s="53">
        <v>1812041.96</v>
      </c>
      <c r="P1250" s="53">
        <v>0</v>
      </c>
      <c r="Q1250" s="53">
        <v>0</v>
      </c>
      <c r="R1250" s="53">
        <v>0</v>
      </c>
      <c r="S1250" s="3" t="s">
        <v>286</v>
      </c>
      <c r="T1250" s="3" t="s">
        <v>57</v>
      </c>
      <c r="U1250" s="3" t="s">
        <v>58</v>
      </c>
      <c r="V1250" s="3" t="s">
        <v>57</v>
      </c>
      <c r="W1250" s="3" t="s">
        <v>33</v>
      </c>
      <c r="X1250" s="3" t="s">
        <v>59</v>
      </c>
      <c r="Y1250" s="3" t="s">
        <v>35</v>
      </c>
      <c r="Z1250" s="54">
        <v>45467</v>
      </c>
      <c r="AA1250" s="54">
        <v>46022</v>
      </c>
      <c r="AB1250" s="3" t="s">
        <v>36</v>
      </c>
      <c r="AC1250" s="53">
        <v>2214000</v>
      </c>
      <c r="AD1250" s="3" t="s">
        <v>58</v>
      </c>
      <c r="AE1250" s="3" t="s">
        <v>45</v>
      </c>
    </row>
    <row r="1251" spans="1:31" x14ac:dyDescent="0.3">
      <c r="A1251" s="3" t="s">
        <v>2673</v>
      </c>
      <c r="B1251" s="3" t="s">
        <v>2674</v>
      </c>
      <c r="C1251" s="3" t="s">
        <v>1857</v>
      </c>
      <c r="D1251" s="53">
        <v>1000000</v>
      </c>
      <c r="E1251" s="53">
        <v>1000000</v>
      </c>
      <c r="F1251" s="53">
        <v>0</v>
      </c>
      <c r="G1251" s="53">
        <v>0</v>
      </c>
      <c r="H1251" s="53">
        <v>0</v>
      </c>
      <c r="I1251" s="53">
        <v>963067.2</v>
      </c>
      <c r="J1251" s="53">
        <v>96.306719999999999</v>
      </c>
      <c r="K1251" s="53">
        <v>0</v>
      </c>
      <c r="L1251" s="53">
        <v>0</v>
      </c>
      <c r="M1251" s="53">
        <v>963067.2</v>
      </c>
      <c r="N1251" s="53">
        <v>0</v>
      </c>
      <c r="O1251" s="53">
        <v>963067.2</v>
      </c>
      <c r="P1251" s="53">
        <v>0</v>
      </c>
      <c r="Q1251" s="53">
        <v>0</v>
      </c>
      <c r="R1251" s="53">
        <v>0</v>
      </c>
      <c r="S1251" s="3" t="s">
        <v>2156</v>
      </c>
      <c r="T1251" s="3" t="s">
        <v>100</v>
      </c>
      <c r="U1251" s="3" t="s">
        <v>101</v>
      </c>
      <c r="V1251" s="3" t="s">
        <v>100</v>
      </c>
      <c r="W1251" s="3" t="s">
        <v>33</v>
      </c>
      <c r="X1251" s="3" t="s">
        <v>102</v>
      </c>
      <c r="Y1251" s="3" t="s">
        <v>35</v>
      </c>
      <c r="Z1251" s="54">
        <v>45467</v>
      </c>
      <c r="AA1251" s="54">
        <v>45869</v>
      </c>
      <c r="AB1251" s="3" t="s">
        <v>36</v>
      </c>
      <c r="AC1251" s="53">
        <v>1000000</v>
      </c>
      <c r="AD1251" s="3" t="s">
        <v>101</v>
      </c>
      <c r="AE1251" s="3" t="s">
        <v>45</v>
      </c>
    </row>
    <row r="1252" spans="1:31" x14ac:dyDescent="0.3">
      <c r="A1252" s="3" t="s">
        <v>2617</v>
      </c>
      <c r="B1252" s="3" t="s">
        <v>2618</v>
      </c>
      <c r="C1252" s="3" t="s">
        <v>1860</v>
      </c>
      <c r="D1252" s="53">
        <v>7900000</v>
      </c>
      <c r="E1252" s="53">
        <v>7900000</v>
      </c>
      <c r="F1252" s="53">
        <v>630567.56999999995</v>
      </c>
      <c r="G1252" s="53">
        <v>0</v>
      </c>
      <c r="H1252" s="53">
        <v>0</v>
      </c>
      <c r="I1252" s="53">
        <v>7147062.79</v>
      </c>
      <c r="J1252" s="53">
        <v>90.469149240506326</v>
      </c>
      <c r="K1252" s="53">
        <v>0</v>
      </c>
      <c r="L1252" s="53">
        <v>0</v>
      </c>
      <c r="M1252" s="53">
        <v>7147062.79</v>
      </c>
      <c r="N1252" s="53">
        <v>0</v>
      </c>
      <c r="O1252" s="53">
        <v>7777630.3600000003</v>
      </c>
      <c r="P1252" s="53">
        <v>0</v>
      </c>
      <c r="Q1252" s="53">
        <v>0</v>
      </c>
      <c r="R1252" s="53">
        <v>0</v>
      </c>
      <c r="S1252" s="3" t="s">
        <v>111</v>
      </c>
      <c r="T1252" s="3" t="s">
        <v>112</v>
      </c>
      <c r="U1252" s="3" t="s">
        <v>113</v>
      </c>
      <c r="V1252" s="3" t="s">
        <v>112</v>
      </c>
      <c r="W1252" s="3" t="s">
        <v>33</v>
      </c>
      <c r="X1252" s="3" t="s">
        <v>114</v>
      </c>
      <c r="Y1252" s="3" t="s">
        <v>35</v>
      </c>
      <c r="Z1252" s="54">
        <v>45467</v>
      </c>
      <c r="AA1252" s="54">
        <v>46112</v>
      </c>
      <c r="AB1252" s="3" t="s">
        <v>36</v>
      </c>
      <c r="AC1252" s="53">
        <v>7900000</v>
      </c>
      <c r="AD1252" s="3" t="s">
        <v>113</v>
      </c>
      <c r="AE1252" s="3" t="s">
        <v>2231</v>
      </c>
    </row>
    <row r="1253" spans="1:31" x14ac:dyDescent="0.3">
      <c r="A1253" s="3" t="s">
        <v>2619</v>
      </c>
      <c r="B1253" s="3" t="s">
        <v>2620</v>
      </c>
      <c r="C1253" s="3" t="s">
        <v>1860</v>
      </c>
      <c r="D1253" s="53">
        <v>9300000</v>
      </c>
      <c r="E1253" s="53">
        <v>9300000</v>
      </c>
      <c r="F1253" s="53">
        <v>98633.14</v>
      </c>
      <c r="G1253" s="53">
        <v>0</v>
      </c>
      <c r="H1253" s="53">
        <v>0</v>
      </c>
      <c r="I1253" s="53">
        <v>7961925.0199999996</v>
      </c>
      <c r="J1253" s="53">
        <v>85.612096989247306</v>
      </c>
      <c r="K1253" s="53">
        <v>0</v>
      </c>
      <c r="L1253" s="53">
        <v>0</v>
      </c>
      <c r="M1253" s="53">
        <v>7961925.0199999996</v>
      </c>
      <c r="N1253" s="53">
        <v>0</v>
      </c>
      <c r="O1253" s="53">
        <v>8060558.1600000001</v>
      </c>
      <c r="P1253" s="53">
        <v>0</v>
      </c>
      <c r="Q1253" s="53">
        <v>0</v>
      </c>
      <c r="R1253" s="53">
        <v>0</v>
      </c>
      <c r="S1253" s="3" t="s">
        <v>111</v>
      </c>
      <c r="T1253" s="3" t="s">
        <v>112</v>
      </c>
      <c r="U1253" s="3" t="s">
        <v>113</v>
      </c>
      <c r="V1253" s="3" t="s">
        <v>112</v>
      </c>
      <c r="W1253" s="3" t="s">
        <v>33</v>
      </c>
      <c r="X1253" s="3" t="s">
        <v>114</v>
      </c>
      <c r="Y1253" s="3" t="s">
        <v>35</v>
      </c>
      <c r="Z1253" s="54">
        <v>45467</v>
      </c>
      <c r="AA1253" s="54">
        <v>46112</v>
      </c>
      <c r="AB1253" s="3" t="s">
        <v>36</v>
      </c>
      <c r="AC1253" s="53">
        <v>9300000</v>
      </c>
      <c r="AD1253" s="3" t="s">
        <v>113</v>
      </c>
      <c r="AE1253" s="3" t="s">
        <v>2231</v>
      </c>
    </row>
    <row r="1254" spans="1:31" x14ac:dyDescent="0.3">
      <c r="A1254" s="3" t="s">
        <v>2613</v>
      </c>
      <c r="B1254" s="3" t="s">
        <v>2614</v>
      </c>
      <c r="C1254" s="3" t="s">
        <v>1857</v>
      </c>
      <c r="D1254" s="53">
        <v>5500000</v>
      </c>
      <c r="E1254" s="53">
        <v>5500000</v>
      </c>
      <c r="F1254" s="53">
        <v>440163.45</v>
      </c>
      <c r="G1254" s="53">
        <v>0</v>
      </c>
      <c r="H1254" s="53">
        <v>0</v>
      </c>
      <c r="I1254" s="53">
        <v>4849362.01</v>
      </c>
      <c r="J1254" s="53">
        <v>88.170218363636366</v>
      </c>
      <c r="K1254" s="53">
        <v>0</v>
      </c>
      <c r="L1254" s="53">
        <v>0</v>
      </c>
      <c r="M1254" s="53">
        <v>4849359.83</v>
      </c>
      <c r="N1254" s="53">
        <v>2.1800000000000002</v>
      </c>
      <c r="O1254" s="53">
        <v>5289525.46</v>
      </c>
      <c r="P1254" s="53">
        <v>0</v>
      </c>
      <c r="Q1254" s="53">
        <v>0</v>
      </c>
      <c r="R1254" s="53">
        <v>0</v>
      </c>
      <c r="S1254" s="3" t="s">
        <v>2156</v>
      </c>
      <c r="T1254" s="3" t="s">
        <v>100</v>
      </c>
      <c r="U1254" s="3" t="s">
        <v>101</v>
      </c>
      <c r="V1254" s="3" t="s">
        <v>100</v>
      </c>
      <c r="W1254" s="3" t="s">
        <v>33</v>
      </c>
      <c r="X1254" s="3" t="s">
        <v>102</v>
      </c>
      <c r="Y1254" s="3" t="s">
        <v>35</v>
      </c>
      <c r="Z1254" s="54">
        <v>45467</v>
      </c>
      <c r="AA1254" s="54">
        <v>45869</v>
      </c>
      <c r="AB1254" s="3" t="s">
        <v>36</v>
      </c>
      <c r="AC1254" s="53">
        <v>5500000</v>
      </c>
      <c r="AD1254" s="3" t="s">
        <v>101</v>
      </c>
      <c r="AE1254" s="3" t="s">
        <v>45</v>
      </c>
    </row>
    <row r="1255" spans="1:31" x14ac:dyDescent="0.3">
      <c r="A1255" s="3" t="s">
        <v>2638</v>
      </c>
      <c r="B1255" s="3" t="s">
        <v>2637</v>
      </c>
      <c r="C1255" s="3" t="s">
        <v>1855</v>
      </c>
      <c r="D1255" s="53">
        <v>1300000</v>
      </c>
      <c r="E1255" s="53">
        <v>1300000</v>
      </c>
      <c r="F1255" s="53">
        <v>0</v>
      </c>
      <c r="G1255" s="53">
        <v>0</v>
      </c>
      <c r="H1255" s="53">
        <v>0</v>
      </c>
      <c r="I1255" s="53">
        <v>1282402.8899999999</v>
      </c>
      <c r="J1255" s="53">
        <v>98.646376153846148</v>
      </c>
      <c r="K1255" s="53">
        <v>0</v>
      </c>
      <c r="L1255" s="53">
        <v>0</v>
      </c>
      <c r="M1255" s="53">
        <v>1282402.8899999999</v>
      </c>
      <c r="N1255" s="53">
        <v>0</v>
      </c>
      <c r="O1255" s="53">
        <v>1282402.8899999999</v>
      </c>
      <c r="P1255" s="53">
        <v>0</v>
      </c>
      <c r="Q1255" s="53">
        <v>0</v>
      </c>
      <c r="R1255" s="53">
        <v>0</v>
      </c>
      <c r="S1255" s="3" t="s">
        <v>286</v>
      </c>
      <c r="T1255" s="3" t="s">
        <v>57</v>
      </c>
      <c r="U1255" s="3" t="s">
        <v>58</v>
      </c>
      <c r="V1255" s="3" t="s">
        <v>57</v>
      </c>
      <c r="W1255" s="3" t="s">
        <v>33</v>
      </c>
      <c r="X1255" s="3" t="s">
        <v>59</v>
      </c>
      <c r="Y1255" s="3" t="s">
        <v>86</v>
      </c>
      <c r="Z1255" s="54">
        <v>45467</v>
      </c>
      <c r="AA1255" s="54">
        <v>46022</v>
      </c>
      <c r="AB1255" s="3" t="s">
        <v>36</v>
      </c>
      <c r="AC1255" s="53">
        <v>1300000</v>
      </c>
      <c r="AD1255" s="3" t="s">
        <v>58</v>
      </c>
      <c r="AE1255" s="3" t="s">
        <v>37</v>
      </c>
    </row>
    <row r="1256" spans="1:31" x14ac:dyDescent="0.3">
      <c r="A1256" s="3" t="s">
        <v>2650</v>
      </c>
      <c r="B1256" s="3" t="s">
        <v>2651</v>
      </c>
      <c r="C1256" s="3" t="s">
        <v>1858</v>
      </c>
      <c r="D1256" s="53">
        <v>3700000</v>
      </c>
      <c r="E1256" s="53">
        <v>3700000</v>
      </c>
      <c r="F1256" s="53">
        <v>0</v>
      </c>
      <c r="G1256" s="53">
        <v>0</v>
      </c>
      <c r="H1256" s="53">
        <v>0</v>
      </c>
      <c r="I1256" s="53">
        <v>3678050.77</v>
      </c>
      <c r="J1256" s="53">
        <v>99.406777567567573</v>
      </c>
      <c r="K1256" s="53">
        <v>0</v>
      </c>
      <c r="L1256" s="53">
        <v>0</v>
      </c>
      <c r="M1256" s="53">
        <v>3678050.77</v>
      </c>
      <c r="N1256" s="53">
        <v>0</v>
      </c>
      <c r="O1256" s="53">
        <v>3678050.77</v>
      </c>
      <c r="P1256" s="53">
        <v>0</v>
      </c>
      <c r="Q1256" s="53">
        <v>0</v>
      </c>
      <c r="R1256" s="53">
        <v>0</v>
      </c>
      <c r="S1256" s="3" t="s">
        <v>1231</v>
      </c>
      <c r="T1256" s="3" t="s">
        <v>51</v>
      </c>
      <c r="U1256" s="3" t="s">
        <v>52</v>
      </c>
      <c r="V1256" s="3" t="s">
        <v>51</v>
      </c>
      <c r="W1256" s="3" t="s">
        <v>33</v>
      </c>
      <c r="X1256" s="3" t="s">
        <v>53</v>
      </c>
      <c r="Y1256" s="3" t="s">
        <v>35</v>
      </c>
      <c r="Z1256" s="54">
        <v>45474</v>
      </c>
      <c r="AA1256" s="54">
        <v>46112</v>
      </c>
      <c r="AB1256" s="3" t="s">
        <v>36</v>
      </c>
      <c r="AC1256" s="53">
        <v>3700000</v>
      </c>
      <c r="AD1256" s="3" t="s">
        <v>52</v>
      </c>
      <c r="AE1256" s="3" t="s">
        <v>37</v>
      </c>
    </row>
    <row r="1257" spans="1:31" x14ac:dyDescent="0.3">
      <c r="A1257" s="3" t="s">
        <v>2631</v>
      </c>
      <c r="B1257" s="3" t="s">
        <v>2632</v>
      </c>
      <c r="C1257" s="3" t="s">
        <v>1858</v>
      </c>
      <c r="D1257" s="53">
        <v>1700000</v>
      </c>
      <c r="E1257" s="53">
        <v>1700000</v>
      </c>
      <c r="F1257" s="53">
        <v>456593.52</v>
      </c>
      <c r="G1257" s="53">
        <v>0</v>
      </c>
      <c r="H1257" s="53">
        <v>0</v>
      </c>
      <c r="I1257" s="53">
        <v>834827.28</v>
      </c>
      <c r="J1257" s="53">
        <v>49.10748705882353</v>
      </c>
      <c r="K1257" s="53">
        <v>0</v>
      </c>
      <c r="L1257" s="53">
        <v>0</v>
      </c>
      <c r="M1257" s="53">
        <v>834827.28</v>
      </c>
      <c r="N1257" s="53">
        <v>0</v>
      </c>
      <c r="O1257" s="53">
        <v>1291420.8</v>
      </c>
      <c r="P1257" s="53">
        <v>0</v>
      </c>
      <c r="Q1257" s="53">
        <v>0</v>
      </c>
      <c r="R1257" s="53">
        <v>0</v>
      </c>
      <c r="S1257" s="3" t="s">
        <v>1231</v>
      </c>
      <c r="T1257" s="3" t="s">
        <v>51</v>
      </c>
      <c r="U1257" s="3" t="s">
        <v>52</v>
      </c>
      <c r="V1257" s="3" t="s">
        <v>51</v>
      </c>
      <c r="W1257" s="3" t="s">
        <v>33</v>
      </c>
      <c r="X1257" s="3" t="s">
        <v>53</v>
      </c>
      <c r="Y1257" s="3" t="s">
        <v>35</v>
      </c>
      <c r="Z1257" s="54">
        <v>45444</v>
      </c>
      <c r="AA1257" s="54">
        <v>46112</v>
      </c>
      <c r="AB1257" s="3" t="s">
        <v>36</v>
      </c>
      <c r="AC1257" s="53">
        <v>1700000</v>
      </c>
      <c r="AD1257" s="3" t="s">
        <v>52</v>
      </c>
      <c r="AE1257" s="3" t="s">
        <v>45</v>
      </c>
    </row>
    <row r="1258" spans="1:31" x14ac:dyDescent="0.3">
      <c r="A1258" s="3" t="s">
        <v>2627</v>
      </c>
      <c r="B1258" s="3" t="s">
        <v>2628</v>
      </c>
      <c r="C1258" s="3" t="s">
        <v>1858</v>
      </c>
      <c r="D1258" s="53">
        <v>3700000</v>
      </c>
      <c r="E1258" s="53">
        <v>3700000</v>
      </c>
      <c r="F1258" s="53">
        <v>0</v>
      </c>
      <c r="G1258" s="53">
        <v>0</v>
      </c>
      <c r="H1258" s="53">
        <v>0</v>
      </c>
      <c r="I1258" s="53">
        <v>2766589.15</v>
      </c>
      <c r="J1258" s="53">
        <v>74.772679729729731</v>
      </c>
      <c r="K1258" s="53">
        <v>0</v>
      </c>
      <c r="L1258" s="53">
        <v>0</v>
      </c>
      <c r="M1258" s="53">
        <v>2766589.15</v>
      </c>
      <c r="N1258" s="53">
        <v>0</v>
      </c>
      <c r="O1258" s="53">
        <v>2766589.15</v>
      </c>
      <c r="P1258" s="53">
        <v>0</v>
      </c>
      <c r="Q1258" s="53">
        <v>0</v>
      </c>
      <c r="R1258" s="53">
        <v>0</v>
      </c>
      <c r="S1258" s="3" t="s">
        <v>1231</v>
      </c>
      <c r="T1258" s="3" t="s">
        <v>51</v>
      </c>
      <c r="U1258" s="3" t="s">
        <v>52</v>
      </c>
      <c r="V1258" s="3" t="s">
        <v>51</v>
      </c>
      <c r="W1258" s="3" t="s">
        <v>33</v>
      </c>
      <c r="X1258" s="3" t="s">
        <v>53</v>
      </c>
      <c r="Y1258" s="3" t="s">
        <v>35</v>
      </c>
      <c r="Z1258" s="54">
        <v>45444</v>
      </c>
      <c r="AA1258" s="54">
        <v>46112</v>
      </c>
      <c r="AB1258" s="3" t="s">
        <v>36</v>
      </c>
      <c r="AC1258" s="53">
        <v>3700000</v>
      </c>
      <c r="AD1258" s="3" t="s">
        <v>52</v>
      </c>
      <c r="AE1258" s="3" t="s">
        <v>2231</v>
      </c>
    </row>
    <row r="1259" spans="1:31" x14ac:dyDescent="0.3">
      <c r="A1259" s="3" t="s">
        <v>2652</v>
      </c>
      <c r="B1259" s="3" t="s">
        <v>2653</v>
      </c>
      <c r="C1259" s="3" t="s">
        <v>1858</v>
      </c>
      <c r="D1259" s="53">
        <v>2600000</v>
      </c>
      <c r="E1259" s="53">
        <v>2600000</v>
      </c>
      <c r="F1259" s="53">
        <v>0</v>
      </c>
      <c r="G1259" s="53">
        <v>0</v>
      </c>
      <c r="H1259" s="53">
        <v>0</v>
      </c>
      <c r="I1259" s="53">
        <v>2342167.4900000002</v>
      </c>
      <c r="J1259" s="53">
        <v>90.083365000000015</v>
      </c>
      <c r="K1259" s="53">
        <v>0</v>
      </c>
      <c r="L1259" s="53">
        <v>0</v>
      </c>
      <c r="M1259" s="53">
        <v>2342167.4900000002</v>
      </c>
      <c r="N1259" s="53">
        <v>0</v>
      </c>
      <c r="O1259" s="53">
        <v>2342167.4900000002</v>
      </c>
      <c r="P1259" s="53">
        <v>0</v>
      </c>
      <c r="Q1259" s="53">
        <v>0</v>
      </c>
      <c r="R1259" s="53">
        <v>0</v>
      </c>
      <c r="S1259" s="3" t="s">
        <v>1231</v>
      </c>
      <c r="T1259" s="3" t="s">
        <v>51</v>
      </c>
      <c r="U1259" s="3" t="s">
        <v>52</v>
      </c>
      <c r="V1259" s="3" t="s">
        <v>51</v>
      </c>
      <c r="W1259" s="3" t="s">
        <v>33</v>
      </c>
      <c r="X1259" s="3" t="s">
        <v>53</v>
      </c>
      <c r="Y1259" s="3" t="s">
        <v>35</v>
      </c>
      <c r="Z1259" s="54">
        <v>45444</v>
      </c>
      <c r="AA1259" s="54">
        <v>46112</v>
      </c>
      <c r="AB1259" s="3" t="s">
        <v>36</v>
      </c>
      <c r="AC1259" s="53">
        <v>2600000</v>
      </c>
      <c r="AD1259" s="3" t="s">
        <v>52</v>
      </c>
      <c r="AE1259" s="3" t="s">
        <v>2231</v>
      </c>
    </row>
    <row r="1260" spans="1:31" x14ac:dyDescent="0.3">
      <c r="A1260" s="3" t="s">
        <v>2623</v>
      </c>
      <c r="B1260" s="3" t="s">
        <v>2624</v>
      </c>
      <c r="C1260" s="3" t="s">
        <v>1858</v>
      </c>
      <c r="D1260" s="53">
        <v>1300000</v>
      </c>
      <c r="E1260" s="53">
        <v>1300000</v>
      </c>
      <c r="F1260" s="53">
        <v>0</v>
      </c>
      <c r="G1260" s="53">
        <v>0</v>
      </c>
      <c r="H1260" s="53">
        <v>0</v>
      </c>
      <c r="I1260" s="53">
        <v>1285654.1100000001</v>
      </c>
      <c r="J1260" s="53">
        <v>98.896470000000008</v>
      </c>
      <c r="K1260" s="53">
        <v>0</v>
      </c>
      <c r="L1260" s="53">
        <v>0</v>
      </c>
      <c r="M1260" s="53">
        <v>1285654.1100000001</v>
      </c>
      <c r="N1260" s="53">
        <v>0</v>
      </c>
      <c r="O1260" s="53">
        <v>1285654.1100000001</v>
      </c>
      <c r="P1260" s="53">
        <v>0</v>
      </c>
      <c r="Q1260" s="53">
        <v>0</v>
      </c>
      <c r="R1260" s="53">
        <v>0</v>
      </c>
      <c r="S1260" s="3" t="s">
        <v>1231</v>
      </c>
      <c r="T1260" s="3" t="s">
        <v>51</v>
      </c>
      <c r="U1260" s="3" t="s">
        <v>52</v>
      </c>
      <c r="V1260" s="3" t="s">
        <v>51</v>
      </c>
      <c r="W1260" s="3" t="s">
        <v>33</v>
      </c>
      <c r="X1260" s="3" t="s">
        <v>53</v>
      </c>
      <c r="Y1260" s="3" t="s">
        <v>35</v>
      </c>
      <c r="Z1260" s="54">
        <v>45444</v>
      </c>
      <c r="AA1260" s="54">
        <v>46112</v>
      </c>
      <c r="AB1260" s="3" t="s">
        <v>36</v>
      </c>
      <c r="AC1260" s="53">
        <v>1300000</v>
      </c>
      <c r="AD1260" s="3" t="s">
        <v>52</v>
      </c>
      <c r="AE1260" s="3" t="s">
        <v>2231</v>
      </c>
    </row>
    <row r="1261" spans="1:31" x14ac:dyDescent="0.3">
      <c r="A1261" s="3" t="s">
        <v>2814</v>
      </c>
      <c r="B1261" s="3" t="s">
        <v>2815</v>
      </c>
      <c r="C1261" s="3" t="s">
        <v>1858</v>
      </c>
      <c r="D1261" s="53">
        <v>9999999</v>
      </c>
      <c r="E1261" s="53">
        <v>9999999</v>
      </c>
      <c r="F1261" s="53">
        <v>425353.79</v>
      </c>
      <c r="G1261" s="53">
        <v>0</v>
      </c>
      <c r="H1261" s="53">
        <v>0</v>
      </c>
      <c r="I1261" s="53">
        <v>9470659.0600000005</v>
      </c>
      <c r="J1261" s="53">
        <v>94.706600070660002</v>
      </c>
      <c r="K1261" s="53">
        <v>0</v>
      </c>
      <c r="L1261" s="53">
        <v>0</v>
      </c>
      <c r="M1261" s="53">
        <v>5918824.96</v>
      </c>
      <c r="N1261" s="53">
        <v>3551834.1</v>
      </c>
      <c r="O1261" s="53">
        <v>9896012.8499999996</v>
      </c>
      <c r="P1261" s="53">
        <v>0</v>
      </c>
      <c r="Q1261" s="53">
        <v>0</v>
      </c>
      <c r="R1261" s="53">
        <v>0</v>
      </c>
      <c r="S1261" s="3" t="s">
        <v>1231</v>
      </c>
      <c r="T1261" s="3" t="s">
        <v>51</v>
      </c>
      <c r="U1261" s="3" t="s">
        <v>52</v>
      </c>
      <c r="V1261" s="3" t="s">
        <v>51</v>
      </c>
      <c r="W1261" s="3" t="s">
        <v>33</v>
      </c>
      <c r="X1261" s="3" t="s">
        <v>53</v>
      </c>
      <c r="Y1261" s="3" t="s">
        <v>35</v>
      </c>
      <c r="Z1261" s="54">
        <v>45444</v>
      </c>
      <c r="AA1261" s="54">
        <v>46203</v>
      </c>
      <c r="AB1261" s="3" t="s">
        <v>36</v>
      </c>
      <c r="AC1261" s="53">
        <v>2500000</v>
      </c>
      <c r="AD1261" s="3" t="s">
        <v>52</v>
      </c>
      <c r="AE1261" s="3" t="s">
        <v>45</v>
      </c>
    </row>
    <row r="1262" spans="1:31" x14ac:dyDescent="0.3">
      <c r="A1262" s="3" t="s">
        <v>2666</v>
      </c>
      <c r="B1262" s="3" t="s">
        <v>2667</v>
      </c>
      <c r="C1262" s="3" t="s">
        <v>1859</v>
      </c>
      <c r="D1262" s="53">
        <v>13272994</v>
      </c>
      <c r="E1262" s="53">
        <v>13272994</v>
      </c>
      <c r="F1262" s="53">
        <v>0</v>
      </c>
      <c r="G1262" s="53">
        <v>0</v>
      </c>
      <c r="H1262" s="53">
        <v>0</v>
      </c>
      <c r="I1262" s="53">
        <v>11902494.130000001</v>
      </c>
      <c r="J1262" s="53">
        <v>89.674523547588436</v>
      </c>
      <c r="K1262" s="53">
        <v>0</v>
      </c>
      <c r="L1262" s="53">
        <v>0</v>
      </c>
      <c r="M1262" s="53">
        <v>11902494.130000001</v>
      </c>
      <c r="N1262" s="53">
        <v>0</v>
      </c>
      <c r="O1262" s="53">
        <v>11902494.130000001</v>
      </c>
      <c r="P1262" s="53">
        <v>0</v>
      </c>
      <c r="Q1262" s="53">
        <v>0</v>
      </c>
      <c r="R1262" s="53">
        <v>0</v>
      </c>
      <c r="S1262" s="3" t="s">
        <v>231</v>
      </c>
      <c r="T1262" s="3" t="s">
        <v>162</v>
      </c>
      <c r="U1262" s="3" t="s">
        <v>163</v>
      </c>
      <c r="V1262" s="3" t="s">
        <v>162</v>
      </c>
      <c r="W1262" s="3" t="s">
        <v>33</v>
      </c>
      <c r="X1262" s="3" t="s">
        <v>164</v>
      </c>
      <c r="Y1262" s="3" t="s">
        <v>35</v>
      </c>
      <c r="Z1262" s="54">
        <v>45383</v>
      </c>
      <c r="AA1262" s="54">
        <v>45869</v>
      </c>
      <c r="AB1262" s="3" t="s">
        <v>36</v>
      </c>
      <c r="AC1262" s="53">
        <v>13272994</v>
      </c>
      <c r="AD1262" s="3" t="s">
        <v>163</v>
      </c>
      <c r="AE1262" s="3" t="s">
        <v>2231</v>
      </c>
    </row>
    <row r="1263" spans="1:31" x14ac:dyDescent="0.3">
      <c r="A1263" s="3" t="s">
        <v>2625</v>
      </c>
      <c r="B1263" s="3" t="s">
        <v>2626</v>
      </c>
      <c r="C1263" s="3" t="s">
        <v>1853</v>
      </c>
      <c r="D1263" s="53">
        <v>9100000</v>
      </c>
      <c r="E1263" s="53">
        <v>9100000</v>
      </c>
      <c r="F1263" s="53">
        <v>80116.98</v>
      </c>
      <c r="G1263" s="53">
        <v>0</v>
      </c>
      <c r="H1263" s="53">
        <v>0</v>
      </c>
      <c r="I1263" s="53">
        <v>8880264.4000000004</v>
      </c>
      <c r="J1263" s="53">
        <v>97.585323076923075</v>
      </c>
      <c r="K1263" s="53">
        <v>0</v>
      </c>
      <c r="L1263" s="53">
        <v>0</v>
      </c>
      <c r="M1263" s="53">
        <v>8482486.25</v>
      </c>
      <c r="N1263" s="53">
        <v>397778.15</v>
      </c>
      <c r="O1263" s="53">
        <v>8960381.3800000008</v>
      </c>
      <c r="P1263" s="53">
        <v>0</v>
      </c>
      <c r="Q1263" s="53">
        <v>0</v>
      </c>
      <c r="R1263" s="53">
        <v>0</v>
      </c>
      <c r="S1263" s="3" t="s">
        <v>391</v>
      </c>
      <c r="T1263" s="3" t="s">
        <v>31</v>
      </c>
      <c r="U1263" s="3" t="s">
        <v>32</v>
      </c>
      <c r="V1263" s="3" t="s">
        <v>31</v>
      </c>
      <c r="W1263" s="3" t="s">
        <v>33</v>
      </c>
      <c r="X1263" s="3" t="s">
        <v>34</v>
      </c>
      <c r="Y1263" s="3" t="s">
        <v>35</v>
      </c>
      <c r="Z1263" s="54">
        <v>45470</v>
      </c>
      <c r="AA1263" s="54">
        <v>46112</v>
      </c>
      <c r="AB1263" s="3" t="s">
        <v>36</v>
      </c>
      <c r="AC1263" s="53">
        <v>9100000</v>
      </c>
      <c r="AD1263" s="3" t="s">
        <v>32</v>
      </c>
      <c r="AE1263" s="3" t="s">
        <v>45</v>
      </c>
    </row>
    <row r="1264" spans="1:31" x14ac:dyDescent="0.3">
      <c r="A1264" s="3" t="s">
        <v>2634</v>
      </c>
      <c r="B1264" s="3" t="s">
        <v>2633</v>
      </c>
      <c r="C1264" s="3" t="s">
        <v>1856</v>
      </c>
      <c r="D1264" s="53">
        <v>12700000</v>
      </c>
      <c r="E1264" s="53">
        <v>12700000</v>
      </c>
      <c r="F1264" s="53">
        <v>0</v>
      </c>
      <c r="G1264" s="53">
        <v>0</v>
      </c>
      <c r="H1264" s="53">
        <v>0</v>
      </c>
      <c r="I1264" s="53">
        <v>12265198.66</v>
      </c>
      <c r="J1264" s="53">
        <v>96.576367401574799</v>
      </c>
      <c r="K1264" s="53">
        <v>0</v>
      </c>
      <c r="L1264" s="53">
        <v>0</v>
      </c>
      <c r="M1264" s="53">
        <v>12265198.66</v>
      </c>
      <c r="N1264" s="53">
        <v>0</v>
      </c>
      <c r="O1264" s="53">
        <v>12265198.66</v>
      </c>
      <c r="P1264" s="53">
        <v>0</v>
      </c>
      <c r="Q1264" s="53">
        <v>0</v>
      </c>
      <c r="R1264" s="53">
        <v>0</v>
      </c>
      <c r="S1264" s="3" t="s">
        <v>1784</v>
      </c>
      <c r="T1264" s="3" t="s">
        <v>76</v>
      </c>
      <c r="U1264" s="3" t="s">
        <v>77</v>
      </c>
      <c r="V1264" s="3" t="s">
        <v>76</v>
      </c>
      <c r="W1264" s="3" t="s">
        <v>33</v>
      </c>
      <c r="X1264" s="3" t="s">
        <v>78</v>
      </c>
      <c r="Y1264" s="3" t="s">
        <v>86</v>
      </c>
      <c r="Z1264" s="54">
        <v>45383</v>
      </c>
      <c r="AA1264" s="54">
        <v>46112</v>
      </c>
      <c r="AB1264" s="3" t="s">
        <v>36</v>
      </c>
      <c r="AC1264" s="53">
        <v>12700000</v>
      </c>
      <c r="AD1264" s="3" t="s">
        <v>77</v>
      </c>
      <c r="AE1264" s="3" t="s">
        <v>37</v>
      </c>
    </row>
    <row r="1265" spans="1:31" x14ac:dyDescent="0.3">
      <c r="A1265" s="3" t="s">
        <v>2648</v>
      </c>
      <c r="B1265" s="3" t="s">
        <v>2649</v>
      </c>
      <c r="C1265" s="3" t="s">
        <v>1855</v>
      </c>
      <c r="D1265" s="53">
        <v>1320000</v>
      </c>
      <c r="E1265" s="53">
        <v>1320000</v>
      </c>
      <c r="F1265" s="53">
        <v>77355.55</v>
      </c>
      <c r="G1265" s="53">
        <v>0</v>
      </c>
      <c r="H1265" s="53">
        <v>0</v>
      </c>
      <c r="I1265" s="53">
        <v>1221960</v>
      </c>
      <c r="J1265" s="53">
        <v>92.572727272727278</v>
      </c>
      <c r="K1265" s="53">
        <v>0</v>
      </c>
      <c r="L1265" s="53">
        <v>0</v>
      </c>
      <c r="M1265" s="53">
        <v>1221960</v>
      </c>
      <c r="N1265" s="53">
        <v>0</v>
      </c>
      <c r="O1265" s="53">
        <v>1299315.55</v>
      </c>
      <c r="P1265" s="53">
        <v>0</v>
      </c>
      <c r="Q1265" s="53">
        <v>0</v>
      </c>
      <c r="R1265" s="53">
        <v>0</v>
      </c>
      <c r="S1265" s="3" t="s">
        <v>286</v>
      </c>
      <c r="T1265" s="3" t="s">
        <v>57</v>
      </c>
      <c r="U1265" s="3" t="s">
        <v>58</v>
      </c>
      <c r="V1265" s="3" t="s">
        <v>57</v>
      </c>
      <c r="W1265" s="3" t="s">
        <v>33</v>
      </c>
      <c r="X1265" s="3" t="s">
        <v>59</v>
      </c>
      <c r="Y1265" s="3" t="s">
        <v>86</v>
      </c>
      <c r="Z1265" s="54">
        <v>45471</v>
      </c>
      <c r="AA1265" s="54">
        <v>46022</v>
      </c>
      <c r="AB1265" s="3" t="s">
        <v>36</v>
      </c>
      <c r="AC1265" s="53">
        <v>1320000</v>
      </c>
      <c r="AD1265" s="3" t="s">
        <v>58</v>
      </c>
      <c r="AE1265" s="3" t="s">
        <v>45</v>
      </c>
    </row>
    <row r="1266" spans="1:31" x14ac:dyDescent="0.3">
      <c r="A1266" s="3" t="s">
        <v>2636</v>
      </c>
      <c r="B1266" s="3" t="s">
        <v>2635</v>
      </c>
      <c r="C1266" s="3" t="s">
        <v>1853</v>
      </c>
      <c r="D1266" s="53">
        <v>11000000</v>
      </c>
      <c r="E1266" s="53">
        <v>11000000</v>
      </c>
      <c r="F1266" s="53">
        <v>111455.11</v>
      </c>
      <c r="G1266" s="53">
        <v>0</v>
      </c>
      <c r="H1266" s="53">
        <v>0</v>
      </c>
      <c r="I1266" s="53">
        <v>9991591.5199999996</v>
      </c>
      <c r="J1266" s="53">
        <v>90.832650181818181</v>
      </c>
      <c r="K1266" s="53">
        <v>0</v>
      </c>
      <c r="L1266" s="53">
        <v>0</v>
      </c>
      <c r="M1266" s="53">
        <v>9991591.5199999996</v>
      </c>
      <c r="N1266" s="53">
        <v>0</v>
      </c>
      <c r="O1266" s="53">
        <v>10103046.630000001</v>
      </c>
      <c r="P1266" s="53">
        <v>0</v>
      </c>
      <c r="Q1266" s="53">
        <v>0</v>
      </c>
      <c r="R1266" s="53">
        <v>0</v>
      </c>
      <c r="S1266" s="3" t="s">
        <v>391</v>
      </c>
      <c r="T1266" s="3" t="s">
        <v>31</v>
      </c>
      <c r="U1266" s="3" t="s">
        <v>32</v>
      </c>
      <c r="V1266" s="3" t="s">
        <v>31</v>
      </c>
      <c r="W1266" s="3" t="s">
        <v>33</v>
      </c>
      <c r="X1266" s="3" t="s">
        <v>34</v>
      </c>
      <c r="Y1266" s="3" t="s">
        <v>35</v>
      </c>
      <c r="Z1266" s="54">
        <v>45471</v>
      </c>
      <c r="AA1266" s="54">
        <v>46112</v>
      </c>
      <c r="AB1266" s="3" t="s">
        <v>36</v>
      </c>
      <c r="AC1266" s="53">
        <v>11000000</v>
      </c>
      <c r="AD1266" s="3" t="s">
        <v>32</v>
      </c>
      <c r="AE1266" s="3" t="s">
        <v>45</v>
      </c>
    </row>
    <row r="1267" spans="1:31" x14ac:dyDescent="0.3">
      <c r="A1267" s="3" t="s">
        <v>2656</v>
      </c>
      <c r="B1267" s="3" t="s">
        <v>2657</v>
      </c>
      <c r="C1267" s="3" t="s">
        <v>1856</v>
      </c>
      <c r="D1267" s="53">
        <v>3600000</v>
      </c>
      <c r="E1267" s="53">
        <v>3600000</v>
      </c>
      <c r="F1267" s="53">
        <v>0</v>
      </c>
      <c r="G1267" s="53">
        <v>0</v>
      </c>
      <c r="H1267" s="53">
        <v>0</v>
      </c>
      <c r="I1267" s="53">
        <v>3584321.25</v>
      </c>
      <c r="J1267" s="53">
        <v>99.564479166666672</v>
      </c>
      <c r="K1267" s="53">
        <v>0</v>
      </c>
      <c r="L1267" s="53">
        <v>0</v>
      </c>
      <c r="M1267" s="53">
        <v>3584321.25</v>
      </c>
      <c r="N1267" s="53">
        <v>0</v>
      </c>
      <c r="O1267" s="53">
        <v>3584321.25</v>
      </c>
      <c r="P1267" s="53">
        <v>0</v>
      </c>
      <c r="Q1267" s="53">
        <v>0</v>
      </c>
      <c r="R1267" s="53">
        <v>0</v>
      </c>
      <c r="S1267" s="3" t="s">
        <v>1784</v>
      </c>
      <c r="T1267" s="3" t="s">
        <v>76</v>
      </c>
      <c r="U1267" s="3" t="s">
        <v>77</v>
      </c>
      <c r="V1267" s="3" t="s">
        <v>76</v>
      </c>
      <c r="W1267" s="3" t="s">
        <v>33</v>
      </c>
      <c r="X1267" s="3" t="s">
        <v>78</v>
      </c>
      <c r="Y1267" s="3" t="s">
        <v>35</v>
      </c>
      <c r="Z1267" s="54">
        <v>45383</v>
      </c>
      <c r="AA1267" s="54">
        <v>46112</v>
      </c>
      <c r="AB1267" s="3" t="s">
        <v>36</v>
      </c>
      <c r="AC1267" s="53">
        <v>3600000</v>
      </c>
      <c r="AD1267" s="3" t="s">
        <v>77</v>
      </c>
      <c r="AE1267" s="3" t="s">
        <v>37</v>
      </c>
    </row>
    <row r="1268" spans="1:31" x14ac:dyDescent="0.3">
      <c r="A1268" s="3" t="s">
        <v>2658</v>
      </c>
      <c r="B1268" s="3" t="s">
        <v>2659</v>
      </c>
      <c r="C1268" s="3" t="s">
        <v>1856</v>
      </c>
      <c r="D1268" s="53">
        <v>4500000</v>
      </c>
      <c r="E1268" s="53">
        <v>4500000</v>
      </c>
      <c r="F1268" s="53">
        <v>0</v>
      </c>
      <c r="G1268" s="53">
        <v>193036.1</v>
      </c>
      <c r="H1268" s="53">
        <v>193036.1</v>
      </c>
      <c r="I1268" s="53">
        <v>4497246.47</v>
      </c>
      <c r="J1268" s="53">
        <v>99.938810444444442</v>
      </c>
      <c r="K1268" s="53">
        <v>0</v>
      </c>
      <c r="L1268" s="53">
        <v>0</v>
      </c>
      <c r="M1268" s="53">
        <v>4304210.37</v>
      </c>
      <c r="N1268" s="53">
        <v>0</v>
      </c>
      <c r="O1268" s="53">
        <v>4497246.47</v>
      </c>
      <c r="P1268" s="53">
        <v>0</v>
      </c>
      <c r="Q1268" s="53">
        <v>0</v>
      </c>
      <c r="R1268" s="53">
        <v>0</v>
      </c>
      <c r="S1268" s="3" t="s">
        <v>1784</v>
      </c>
      <c r="T1268" s="3" t="s">
        <v>2578</v>
      </c>
      <c r="U1268" s="3" t="s">
        <v>2579</v>
      </c>
      <c r="V1268" s="3" t="s">
        <v>76</v>
      </c>
      <c r="W1268" s="3" t="s">
        <v>33</v>
      </c>
      <c r="X1268" s="3" t="s">
        <v>78</v>
      </c>
      <c r="Y1268" s="3" t="s">
        <v>35</v>
      </c>
      <c r="Z1268" s="54">
        <v>45383</v>
      </c>
      <c r="AA1268" s="54">
        <v>46112</v>
      </c>
      <c r="AB1268" s="3" t="s">
        <v>36</v>
      </c>
      <c r="AC1268" s="53">
        <v>4500000</v>
      </c>
      <c r="AD1268" s="3" t="s">
        <v>77</v>
      </c>
      <c r="AE1268" s="3" t="s">
        <v>45</v>
      </c>
    </row>
    <row r="1269" spans="1:31" x14ac:dyDescent="0.3">
      <c r="A1269" s="3" t="s">
        <v>2639</v>
      </c>
      <c r="B1269" s="3" t="s">
        <v>2640</v>
      </c>
      <c r="C1269" s="3" t="s">
        <v>1860</v>
      </c>
      <c r="D1269" s="53">
        <v>9800000</v>
      </c>
      <c r="E1269" s="53">
        <v>9800000</v>
      </c>
      <c r="F1269" s="53">
        <v>0</v>
      </c>
      <c r="G1269" s="53">
        <v>0</v>
      </c>
      <c r="H1269" s="53">
        <v>0</v>
      </c>
      <c r="I1269" s="53">
        <v>9466412.3499999996</v>
      </c>
      <c r="J1269" s="53">
        <v>96.5960443877551</v>
      </c>
      <c r="K1269" s="53">
        <v>0</v>
      </c>
      <c r="L1269" s="53">
        <v>0</v>
      </c>
      <c r="M1269" s="53">
        <v>9466412.3499999996</v>
      </c>
      <c r="N1269" s="53">
        <v>0</v>
      </c>
      <c r="O1269" s="53">
        <v>9466412.3499999996</v>
      </c>
      <c r="P1269" s="53">
        <v>0</v>
      </c>
      <c r="Q1269" s="53">
        <v>0</v>
      </c>
      <c r="R1269" s="53">
        <v>0</v>
      </c>
      <c r="S1269" s="3" t="s">
        <v>111</v>
      </c>
      <c r="T1269" s="3" t="s">
        <v>112</v>
      </c>
      <c r="U1269" s="3" t="s">
        <v>113</v>
      </c>
      <c r="V1269" s="3" t="s">
        <v>112</v>
      </c>
      <c r="W1269" s="3" t="s">
        <v>33</v>
      </c>
      <c r="X1269" s="3" t="s">
        <v>114</v>
      </c>
      <c r="Y1269" s="3" t="s">
        <v>35</v>
      </c>
      <c r="Z1269" s="54">
        <v>45473</v>
      </c>
      <c r="AA1269" s="54">
        <v>46112</v>
      </c>
      <c r="AB1269" s="3" t="s">
        <v>36</v>
      </c>
      <c r="AC1269" s="53">
        <v>9800000</v>
      </c>
      <c r="AD1269" s="3" t="s">
        <v>113</v>
      </c>
      <c r="AE1269" s="3" t="s">
        <v>2231</v>
      </c>
    </row>
    <row r="1270" spans="1:31" x14ac:dyDescent="0.3">
      <c r="A1270" s="3" t="s">
        <v>2675</v>
      </c>
      <c r="B1270" s="3" t="s">
        <v>2676</v>
      </c>
      <c r="C1270" s="3" t="s">
        <v>1858</v>
      </c>
      <c r="D1270" s="53">
        <v>1200000</v>
      </c>
      <c r="E1270" s="53">
        <v>1200000</v>
      </c>
      <c r="F1270" s="53">
        <v>0</v>
      </c>
      <c r="G1270" s="53">
        <v>0</v>
      </c>
      <c r="H1270" s="53">
        <v>0</v>
      </c>
      <c r="I1270" s="53">
        <v>1199743.22</v>
      </c>
      <c r="J1270" s="53">
        <v>99.978601666666663</v>
      </c>
      <c r="K1270" s="53">
        <v>0</v>
      </c>
      <c r="L1270" s="53">
        <v>0</v>
      </c>
      <c r="M1270" s="53">
        <v>1199743.22</v>
      </c>
      <c r="N1270" s="53">
        <v>0</v>
      </c>
      <c r="O1270" s="53">
        <v>1199743.22</v>
      </c>
      <c r="P1270" s="53">
        <v>0</v>
      </c>
      <c r="Q1270" s="53">
        <v>0</v>
      </c>
      <c r="R1270" s="53">
        <v>0</v>
      </c>
      <c r="S1270" s="3" t="s">
        <v>1231</v>
      </c>
      <c r="T1270" s="3" t="s">
        <v>51</v>
      </c>
      <c r="U1270" s="3" t="s">
        <v>52</v>
      </c>
      <c r="V1270" s="3" t="s">
        <v>51</v>
      </c>
      <c r="W1270" s="3" t="s">
        <v>33</v>
      </c>
      <c r="X1270" s="3" t="s">
        <v>53</v>
      </c>
      <c r="Y1270" s="3" t="s">
        <v>44</v>
      </c>
      <c r="Z1270" s="54">
        <v>45474</v>
      </c>
      <c r="AA1270" s="54">
        <v>46112</v>
      </c>
      <c r="AB1270" s="3" t="s">
        <v>36</v>
      </c>
      <c r="AC1270" s="53">
        <v>1200000</v>
      </c>
      <c r="AD1270" s="3" t="s">
        <v>52</v>
      </c>
      <c r="AE1270" s="3" t="s">
        <v>37</v>
      </c>
    </row>
    <row r="1271" spans="1:31" x14ac:dyDescent="0.3">
      <c r="A1271" s="3" t="s">
        <v>2682</v>
      </c>
      <c r="B1271" s="3" t="s">
        <v>2683</v>
      </c>
      <c r="C1271" s="3" t="s">
        <v>1857</v>
      </c>
      <c r="D1271" s="53">
        <v>480500</v>
      </c>
      <c r="E1271" s="53">
        <v>480500</v>
      </c>
      <c r="F1271" s="53">
        <v>0</v>
      </c>
      <c r="G1271" s="53">
        <v>0</v>
      </c>
      <c r="H1271" s="53">
        <v>0</v>
      </c>
      <c r="I1271" s="53">
        <v>479670</v>
      </c>
      <c r="J1271" s="53">
        <v>99.827263267429757</v>
      </c>
      <c r="K1271" s="53">
        <v>0</v>
      </c>
      <c r="L1271" s="53">
        <v>0</v>
      </c>
      <c r="M1271" s="53">
        <v>479670</v>
      </c>
      <c r="N1271" s="53">
        <v>0</v>
      </c>
      <c r="O1271" s="53">
        <v>479670</v>
      </c>
      <c r="P1271" s="53">
        <v>0</v>
      </c>
      <c r="Q1271" s="53">
        <v>0</v>
      </c>
      <c r="R1271" s="53">
        <v>0</v>
      </c>
      <c r="S1271" s="3" t="s">
        <v>2156</v>
      </c>
      <c r="T1271" s="3" t="s">
        <v>100</v>
      </c>
      <c r="U1271" s="3" t="s">
        <v>101</v>
      </c>
      <c r="V1271" s="3" t="s">
        <v>100</v>
      </c>
      <c r="W1271" s="3" t="s">
        <v>33</v>
      </c>
      <c r="X1271" s="3" t="s">
        <v>102</v>
      </c>
      <c r="Y1271" s="3" t="s">
        <v>989</v>
      </c>
      <c r="Z1271" s="54">
        <v>45383</v>
      </c>
      <c r="AA1271" s="54">
        <v>45747</v>
      </c>
      <c r="AB1271" s="3" t="s">
        <v>36</v>
      </c>
      <c r="AC1271" s="53">
        <v>480500</v>
      </c>
      <c r="AD1271" s="3" t="s">
        <v>101</v>
      </c>
      <c r="AE1271" s="3" t="s">
        <v>37</v>
      </c>
    </row>
    <row r="1272" spans="1:31" x14ac:dyDescent="0.3">
      <c r="A1272" s="3" t="s">
        <v>2684</v>
      </c>
      <c r="B1272" s="3" t="s">
        <v>2685</v>
      </c>
      <c r="C1272" s="3" t="s">
        <v>1857</v>
      </c>
      <c r="D1272" s="53">
        <v>142500</v>
      </c>
      <c r="E1272" s="53">
        <v>142500</v>
      </c>
      <c r="F1272" s="53">
        <v>0</v>
      </c>
      <c r="G1272" s="53">
        <v>0</v>
      </c>
      <c r="H1272" s="53">
        <v>0</v>
      </c>
      <c r="I1272" s="53">
        <v>142485</v>
      </c>
      <c r="J1272" s="53">
        <v>99.989473684210523</v>
      </c>
      <c r="K1272" s="53">
        <v>0</v>
      </c>
      <c r="L1272" s="53">
        <v>0</v>
      </c>
      <c r="M1272" s="53">
        <v>142485</v>
      </c>
      <c r="N1272" s="53">
        <v>0</v>
      </c>
      <c r="O1272" s="53">
        <v>142485</v>
      </c>
      <c r="P1272" s="53">
        <v>0</v>
      </c>
      <c r="Q1272" s="53">
        <v>0</v>
      </c>
      <c r="R1272" s="53">
        <v>0</v>
      </c>
      <c r="S1272" s="3" t="s">
        <v>2156</v>
      </c>
      <c r="T1272" s="3" t="s">
        <v>100</v>
      </c>
      <c r="U1272" s="3" t="s">
        <v>101</v>
      </c>
      <c r="V1272" s="3" t="s">
        <v>100</v>
      </c>
      <c r="W1272" s="3" t="s">
        <v>33</v>
      </c>
      <c r="X1272" s="3" t="s">
        <v>102</v>
      </c>
      <c r="Y1272" s="3" t="s">
        <v>989</v>
      </c>
      <c r="Z1272" s="54">
        <v>45383</v>
      </c>
      <c r="AA1272" s="54">
        <v>45747</v>
      </c>
      <c r="AB1272" s="3" t="s">
        <v>36</v>
      </c>
      <c r="AC1272" s="53">
        <v>142500</v>
      </c>
      <c r="AD1272" s="3" t="s">
        <v>101</v>
      </c>
      <c r="AE1272" s="3" t="s">
        <v>37</v>
      </c>
    </row>
    <row r="1273" spans="1:31" x14ac:dyDescent="0.3">
      <c r="A1273" s="3" t="s">
        <v>2680</v>
      </c>
      <c r="B1273" s="3" t="s">
        <v>2681</v>
      </c>
      <c r="C1273" s="3" t="s">
        <v>1859</v>
      </c>
      <c r="D1273" s="53">
        <v>950000</v>
      </c>
      <c r="E1273" s="53">
        <v>950000</v>
      </c>
      <c r="F1273" s="53">
        <v>648456.16</v>
      </c>
      <c r="G1273" s="53">
        <v>0</v>
      </c>
      <c r="H1273" s="53">
        <v>0</v>
      </c>
      <c r="I1273" s="53">
        <v>0</v>
      </c>
      <c r="J1273" s="53">
        <v>0</v>
      </c>
      <c r="K1273" s="53">
        <v>0</v>
      </c>
      <c r="L1273" s="53">
        <v>0</v>
      </c>
      <c r="M1273" s="53">
        <v>0</v>
      </c>
      <c r="N1273" s="53">
        <v>0</v>
      </c>
      <c r="O1273" s="53">
        <v>648456.16</v>
      </c>
      <c r="P1273" s="53">
        <v>0</v>
      </c>
      <c r="Q1273" s="53">
        <v>0</v>
      </c>
      <c r="R1273" s="53">
        <v>0</v>
      </c>
      <c r="S1273" s="3" t="s">
        <v>1355</v>
      </c>
      <c r="T1273" s="3" t="s">
        <v>162</v>
      </c>
      <c r="U1273" s="3" t="s">
        <v>163</v>
      </c>
      <c r="V1273" s="3" t="s">
        <v>162</v>
      </c>
      <c r="W1273" s="3" t="s">
        <v>33</v>
      </c>
      <c r="X1273" s="3" t="s">
        <v>164</v>
      </c>
      <c r="Y1273" s="3" t="s">
        <v>35</v>
      </c>
      <c r="Z1273" s="54">
        <v>45383</v>
      </c>
      <c r="AA1273" s="54">
        <v>45747</v>
      </c>
      <c r="AB1273" s="3" t="s">
        <v>36</v>
      </c>
      <c r="AC1273" s="53">
        <v>950000</v>
      </c>
      <c r="AD1273" s="3" t="s">
        <v>163</v>
      </c>
      <c r="AE1273" s="3" t="s">
        <v>45</v>
      </c>
    </row>
    <row r="1274" spans="1:31" x14ac:dyDescent="0.3">
      <c r="A1274" s="3" t="s">
        <v>2704</v>
      </c>
      <c r="B1274" s="3" t="s">
        <v>2705</v>
      </c>
      <c r="C1274" s="3" t="s">
        <v>1857</v>
      </c>
      <c r="D1274" s="53">
        <v>3500000</v>
      </c>
      <c r="E1274" s="53">
        <v>3500000</v>
      </c>
      <c r="F1274" s="53">
        <v>693957.32</v>
      </c>
      <c r="G1274" s="53">
        <v>26835.77</v>
      </c>
      <c r="H1274" s="53">
        <v>26835.77</v>
      </c>
      <c r="I1274" s="53">
        <v>1158955.81</v>
      </c>
      <c r="J1274" s="53">
        <v>33.113023142857145</v>
      </c>
      <c r="K1274" s="53">
        <v>0</v>
      </c>
      <c r="L1274" s="53">
        <v>0</v>
      </c>
      <c r="M1274" s="53">
        <v>320000</v>
      </c>
      <c r="N1274" s="53">
        <v>812120.04</v>
      </c>
      <c r="O1274" s="53">
        <v>1852913.13</v>
      </c>
      <c r="P1274" s="53">
        <v>0</v>
      </c>
      <c r="Q1274" s="53">
        <v>0</v>
      </c>
      <c r="R1274" s="53">
        <v>0</v>
      </c>
      <c r="S1274" s="3" t="s">
        <v>2156</v>
      </c>
      <c r="T1274" s="3" t="s">
        <v>100</v>
      </c>
      <c r="U1274" s="3" t="s">
        <v>101</v>
      </c>
      <c r="V1274" s="3" t="s">
        <v>100</v>
      </c>
      <c r="W1274" s="3" t="s">
        <v>33</v>
      </c>
      <c r="X1274" s="3" t="s">
        <v>102</v>
      </c>
      <c r="Y1274" s="3" t="s">
        <v>35</v>
      </c>
      <c r="Z1274" s="54">
        <v>45483</v>
      </c>
      <c r="AA1274" s="54">
        <v>45838</v>
      </c>
      <c r="AB1274" s="3" t="s">
        <v>36</v>
      </c>
      <c r="AC1274" s="53">
        <v>3500000</v>
      </c>
      <c r="AD1274" s="3" t="s">
        <v>101</v>
      </c>
      <c r="AE1274" s="3" t="s">
        <v>45</v>
      </c>
    </row>
    <row r="1275" spans="1:31" x14ac:dyDescent="0.3">
      <c r="A1275" s="3" t="s">
        <v>2733</v>
      </c>
      <c r="B1275" s="3" t="s">
        <v>2734</v>
      </c>
      <c r="C1275" s="3" t="s">
        <v>1859</v>
      </c>
      <c r="D1275" s="53">
        <v>1000000</v>
      </c>
      <c r="E1275" s="53">
        <v>1000000</v>
      </c>
      <c r="F1275" s="53">
        <v>0</v>
      </c>
      <c r="G1275" s="53">
        <v>0</v>
      </c>
      <c r="H1275" s="53">
        <v>0</v>
      </c>
      <c r="I1275" s="53">
        <v>920065.31</v>
      </c>
      <c r="J1275" s="53">
        <v>92.00653100000001</v>
      </c>
      <c r="K1275" s="53">
        <v>0</v>
      </c>
      <c r="L1275" s="53">
        <v>0</v>
      </c>
      <c r="M1275" s="53">
        <v>920065.31</v>
      </c>
      <c r="N1275" s="53">
        <v>0</v>
      </c>
      <c r="O1275" s="53">
        <v>920065.31</v>
      </c>
      <c r="P1275" s="53">
        <v>0</v>
      </c>
      <c r="Q1275" s="53">
        <v>0</v>
      </c>
      <c r="R1275" s="53">
        <v>0</v>
      </c>
      <c r="S1275" s="3" t="s">
        <v>231</v>
      </c>
      <c r="T1275" s="3" t="s">
        <v>162</v>
      </c>
      <c r="U1275" s="3" t="s">
        <v>163</v>
      </c>
      <c r="V1275" s="3" t="s">
        <v>162</v>
      </c>
      <c r="W1275" s="3" t="s">
        <v>33</v>
      </c>
      <c r="X1275" s="3" t="s">
        <v>164</v>
      </c>
      <c r="Y1275" s="3" t="s">
        <v>35</v>
      </c>
      <c r="Z1275" s="54">
        <v>45383</v>
      </c>
      <c r="AA1275" s="54">
        <v>45869</v>
      </c>
      <c r="AB1275" s="3" t="s">
        <v>36</v>
      </c>
      <c r="AC1275" s="53">
        <v>1000000</v>
      </c>
      <c r="AD1275" s="3" t="s">
        <v>163</v>
      </c>
      <c r="AE1275" s="3" t="s">
        <v>37</v>
      </c>
    </row>
    <row r="1276" spans="1:31" x14ac:dyDescent="0.3">
      <c r="A1276" s="3" t="s">
        <v>2692</v>
      </c>
      <c r="B1276" s="3" t="s">
        <v>2693</v>
      </c>
      <c r="C1276" s="3" t="s">
        <v>1860</v>
      </c>
      <c r="D1276" s="53">
        <v>3600000</v>
      </c>
      <c r="E1276" s="53">
        <v>3600000</v>
      </c>
      <c r="F1276" s="53">
        <v>0</v>
      </c>
      <c r="G1276" s="53">
        <v>0</v>
      </c>
      <c r="H1276" s="53">
        <v>0</v>
      </c>
      <c r="I1276" s="53">
        <v>814799.83</v>
      </c>
      <c r="J1276" s="53">
        <v>22.633328611111111</v>
      </c>
      <c r="K1276" s="53">
        <v>0</v>
      </c>
      <c r="L1276" s="53">
        <v>0</v>
      </c>
      <c r="M1276" s="53">
        <v>0</v>
      </c>
      <c r="N1276" s="53">
        <v>814799.83</v>
      </c>
      <c r="O1276" s="53">
        <v>814799.83</v>
      </c>
      <c r="P1276" s="53">
        <v>0</v>
      </c>
      <c r="Q1276" s="53">
        <v>0</v>
      </c>
      <c r="R1276" s="53">
        <v>0</v>
      </c>
      <c r="S1276" s="3" t="s">
        <v>111</v>
      </c>
      <c r="T1276" s="3" t="s">
        <v>112</v>
      </c>
      <c r="U1276" s="3" t="s">
        <v>113</v>
      </c>
      <c r="V1276" s="3" t="s">
        <v>112</v>
      </c>
      <c r="W1276" s="3" t="s">
        <v>33</v>
      </c>
      <c r="X1276" s="3" t="s">
        <v>114</v>
      </c>
      <c r="Y1276" s="3" t="s">
        <v>35</v>
      </c>
      <c r="Z1276" s="54">
        <v>45485</v>
      </c>
      <c r="AA1276" s="54">
        <v>46112</v>
      </c>
      <c r="AB1276" s="3" t="s">
        <v>36</v>
      </c>
      <c r="AC1276" s="53">
        <v>7500000</v>
      </c>
      <c r="AD1276" s="3" t="s">
        <v>113</v>
      </c>
      <c r="AE1276" s="3" t="s">
        <v>45</v>
      </c>
    </row>
    <row r="1277" spans="1:31" x14ac:dyDescent="0.3">
      <c r="A1277" s="3" t="s">
        <v>2700</v>
      </c>
      <c r="B1277" s="3" t="s">
        <v>2701</v>
      </c>
      <c r="C1277" s="3" t="s">
        <v>1858</v>
      </c>
      <c r="D1277" s="53">
        <v>6100000</v>
      </c>
      <c r="E1277" s="53">
        <v>6100000</v>
      </c>
      <c r="F1277" s="53">
        <v>0</v>
      </c>
      <c r="G1277" s="53">
        <v>0</v>
      </c>
      <c r="H1277" s="53">
        <v>0</v>
      </c>
      <c r="I1277" s="53">
        <v>6042669.0700000003</v>
      </c>
      <c r="J1277" s="53">
        <v>99.060148688524592</v>
      </c>
      <c r="K1277" s="53">
        <v>0</v>
      </c>
      <c r="L1277" s="53">
        <v>0</v>
      </c>
      <c r="M1277" s="53">
        <v>6039898.7400000002</v>
      </c>
      <c r="N1277" s="53">
        <v>2770.33</v>
      </c>
      <c r="O1277" s="53">
        <v>6042669.0700000003</v>
      </c>
      <c r="P1277" s="53">
        <v>0</v>
      </c>
      <c r="Q1277" s="53">
        <v>0</v>
      </c>
      <c r="R1277" s="53">
        <v>0</v>
      </c>
      <c r="S1277" s="3" t="s">
        <v>1231</v>
      </c>
      <c r="T1277" s="3" t="s">
        <v>51</v>
      </c>
      <c r="U1277" s="3" t="s">
        <v>52</v>
      </c>
      <c r="V1277" s="3" t="s">
        <v>51</v>
      </c>
      <c r="W1277" s="3" t="s">
        <v>33</v>
      </c>
      <c r="X1277" s="3" t="s">
        <v>53</v>
      </c>
      <c r="Y1277" s="3" t="s">
        <v>35</v>
      </c>
      <c r="Z1277" s="54">
        <v>45383</v>
      </c>
      <c r="AA1277" s="54">
        <v>46203</v>
      </c>
      <c r="AB1277" s="3" t="s">
        <v>36</v>
      </c>
      <c r="AC1277" s="53">
        <v>12100000</v>
      </c>
      <c r="AD1277" s="3" t="s">
        <v>52</v>
      </c>
      <c r="AE1277" s="3" t="s">
        <v>2231</v>
      </c>
    </row>
    <row r="1278" spans="1:31" x14ac:dyDescent="0.3">
      <c r="A1278" s="3" t="s">
        <v>2690</v>
      </c>
      <c r="B1278" s="3" t="s">
        <v>2691</v>
      </c>
      <c r="C1278" s="3" t="s">
        <v>1859</v>
      </c>
      <c r="D1278" s="53">
        <v>7200001</v>
      </c>
      <c r="E1278" s="53">
        <v>7200001</v>
      </c>
      <c r="F1278" s="53">
        <v>413078.57</v>
      </c>
      <c r="G1278" s="53">
        <v>0</v>
      </c>
      <c r="H1278" s="53">
        <v>0</v>
      </c>
      <c r="I1278" s="53">
        <v>4422212.1100000003</v>
      </c>
      <c r="J1278" s="53">
        <v>61.419604108388327</v>
      </c>
      <c r="K1278" s="53">
        <v>0</v>
      </c>
      <c r="L1278" s="53">
        <v>0</v>
      </c>
      <c r="M1278" s="53">
        <v>4422212.1100000003</v>
      </c>
      <c r="N1278" s="53">
        <v>0</v>
      </c>
      <c r="O1278" s="53">
        <v>4835290.68</v>
      </c>
      <c r="P1278" s="53">
        <v>0</v>
      </c>
      <c r="Q1278" s="53">
        <v>0</v>
      </c>
      <c r="R1278" s="53">
        <v>0</v>
      </c>
      <c r="S1278" s="3" t="s">
        <v>231</v>
      </c>
      <c r="T1278" s="3" t="s">
        <v>162</v>
      </c>
      <c r="U1278" s="3" t="s">
        <v>163</v>
      </c>
      <c r="V1278" s="3" t="s">
        <v>162</v>
      </c>
      <c r="W1278" s="3" t="s">
        <v>33</v>
      </c>
      <c r="X1278" s="3" t="s">
        <v>164</v>
      </c>
      <c r="Y1278" s="3" t="s">
        <v>35</v>
      </c>
      <c r="Z1278" s="54">
        <v>45383</v>
      </c>
      <c r="AA1278" s="54">
        <v>46022</v>
      </c>
      <c r="AB1278" s="3" t="s">
        <v>36</v>
      </c>
      <c r="AC1278" s="53">
        <v>12000000</v>
      </c>
      <c r="AD1278" s="3" t="s">
        <v>163</v>
      </c>
      <c r="AE1278" s="3" t="s">
        <v>45</v>
      </c>
    </row>
    <row r="1279" spans="1:31" x14ac:dyDescent="0.3">
      <c r="A1279" s="3" t="s">
        <v>2694</v>
      </c>
      <c r="B1279" s="3" t="s">
        <v>2695</v>
      </c>
      <c r="C1279" s="3" t="s">
        <v>1853</v>
      </c>
      <c r="D1279" s="53">
        <v>5300000</v>
      </c>
      <c r="E1279" s="53">
        <v>5300000</v>
      </c>
      <c r="F1279" s="53">
        <v>889550.26</v>
      </c>
      <c r="G1279" s="53">
        <v>-7.0000000000000007E-2</v>
      </c>
      <c r="H1279" s="53">
        <v>-7.0000000000000007E-2</v>
      </c>
      <c r="I1279" s="53">
        <v>2736032.98</v>
      </c>
      <c r="J1279" s="53">
        <v>51.623263773584902</v>
      </c>
      <c r="K1279" s="53">
        <v>0</v>
      </c>
      <c r="L1279" s="53">
        <v>0</v>
      </c>
      <c r="M1279" s="53">
        <v>0</v>
      </c>
      <c r="N1279" s="53">
        <v>2736033.05</v>
      </c>
      <c r="O1279" s="53">
        <v>3625583.24</v>
      </c>
      <c r="P1279" s="53">
        <v>0</v>
      </c>
      <c r="Q1279" s="53">
        <v>0</v>
      </c>
      <c r="R1279" s="53">
        <v>0</v>
      </c>
      <c r="S1279" s="3" t="s">
        <v>391</v>
      </c>
      <c r="T1279" s="3" t="s">
        <v>31</v>
      </c>
      <c r="U1279" s="3" t="s">
        <v>32</v>
      </c>
      <c r="V1279" s="3" t="s">
        <v>31</v>
      </c>
      <c r="W1279" s="3" t="s">
        <v>33</v>
      </c>
      <c r="X1279" s="3" t="s">
        <v>34</v>
      </c>
      <c r="Y1279" s="3" t="s">
        <v>35</v>
      </c>
      <c r="Z1279" s="54">
        <v>45485</v>
      </c>
      <c r="AA1279" s="54">
        <v>46112</v>
      </c>
      <c r="AB1279" s="3" t="s">
        <v>36</v>
      </c>
      <c r="AC1279" s="53">
        <v>10600000</v>
      </c>
      <c r="AD1279" s="3" t="s">
        <v>32</v>
      </c>
      <c r="AE1279" s="3" t="s">
        <v>45</v>
      </c>
    </row>
    <row r="1280" spans="1:31" x14ac:dyDescent="0.3">
      <c r="A1280" s="3" t="s">
        <v>2686</v>
      </c>
      <c r="B1280" s="3" t="s">
        <v>2687</v>
      </c>
      <c r="C1280" s="3" t="s">
        <v>1854</v>
      </c>
      <c r="D1280" s="53">
        <v>2400000</v>
      </c>
      <c r="E1280" s="53">
        <v>2400000</v>
      </c>
      <c r="F1280" s="53">
        <v>0</v>
      </c>
      <c r="G1280" s="53">
        <v>0</v>
      </c>
      <c r="H1280" s="53">
        <v>0</v>
      </c>
      <c r="I1280" s="53">
        <v>2371419.7999999998</v>
      </c>
      <c r="J1280" s="53">
        <v>98.809158333333329</v>
      </c>
      <c r="K1280" s="53">
        <v>0</v>
      </c>
      <c r="L1280" s="53">
        <v>0</v>
      </c>
      <c r="M1280" s="53">
        <v>2163572.88</v>
      </c>
      <c r="N1280" s="53">
        <v>207846.92</v>
      </c>
      <c r="O1280" s="53">
        <v>2371419.7999999998</v>
      </c>
      <c r="P1280" s="53">
        <v>0</v>
      </c>
      <c r="Q1280" s="53">
        <v>0</v>
      </c>
      <c r="R1280" s="53">
        <v>0</v>
      </c>
      <c r="S1280" s="3" t="s">
        <v>72</v>
      </c>
      <c r="T1280" s="3" t="s">
        <v>41</v>
      </c>
      <c r="U1280" s="3" t="s">
        <v>42</v>
      </c>
      <c r="V1280" s="3" t="s">
        <v>41</v>
      </c>
      <c r="W1280" s="3" t="s">
        <v>33</v>
      </c>
      <c r="X1280" s="3" t="s">
        <v>43</v>
      </c>
      <c r="Y1280" s="3" t="s">
        <v>35</v>
      </c>
      <c r="Z1280" s="54">
        <v>45485</v>
      </c>
      <c r="AA1280" s="54">
        <v>45869</v>
      </c>
      <c r="AB1280" s="3" t="s">
        <v>36</v>
      </c>
      <c r="AC1280" s="53">
        <v>7000000</v>
      </c>
      <c r="AD1280" s="3" t="s">
        <v>42</v>
      </c>
      <c r="AE1280" s="3" t="s">
        <v>45</v>
      </c>
    </row>
    <row r="1281" spans="1:31" x14ac:dyDescent="0.3">
      <c r="A1281" s="3" t="s">
        <v>2696</v>
      </c>
      <c r="B1281" s="3" t="s">
        <v>2697</v>
      </c>
      <c r="C1281" s="3" t="s">
        <v>1856</v>
      </c>
      <c r="D1281" s="53">
        <v>3300000</v>
      </c>
      <c r="E1281" s="53">
        <v>3300000</v>
      </c>
      <c r="F1281" s="53">
        <v>0</v>
      </c>
      <c r="G1281" s="53">
        <v>0</v>
      </c>
      <c r="H1281" s="53">
        <v>0</v>
      </c>
      <c r="I1281" s="53">
        <v>3277166.61</v>
      </c>
      <c r="J1281" s="53">
        <v>99.308079090909089</v>
      </c>
      <c r="K1281" s="53">
        <v>0</v>
      </c>
      <c r="L1281" s="53">
        <v>0</v>
      </c>
      <c r="M1281" s="53">
        <v>0</v>
      </c>
      <c r="N1281" s="53">
        <v>3277166.61</v>
      </c>
      <c r="O1281" s="53">
        <v>3277166.61</v>
      </c>
      <c r="P1281" s="53">
        <v>0</v>
      </c>
      <c r="Q1281" s="53">
        <v>0</v>
      </c>
      <c r="R1281" s="53">
        <v>0</v>
      </c>
      <c r="S1281" s="3" t="s">
        <v>1784</v>
      </c>
      <c r="T1281" s="3" t="s">
        <v>76</v>
      </c>
      <c r="U1281" s="3" t="s">
        <v>77</v>
      </c>
      <c r="V1281" s="3" t="s">
        <v>76</v>
      </c>
      <c r="W1281" s="3" t="s">
        <v>33</v>
      </c>
      <c r="X1281" s="3" t="s">
        <v>78</v>
      </c>
      <c r="Y1281" s="3" t="s">
        <v>35</v>
      </c>
      <c r="Z1281" s="54">
        <v>45383</v>
      </c>
      <c r="AA1281" s="54">
        <v>46112</v>
      </c>
      <c r="AB1281" s="3" t="s">
        <v>36</v>
      </c>
      <c r="AC1281" s="53">
        <v>6500000</v>
      </c>
      <c r="AD1281" s="3" t="s">
        <v>77</v>
      </c>
      <c r="AE1281" s="3" t="s">
        <v>45</v>
      </c>
    </row>
    <row r="1282" spans="1:31" x14ac:dyDescent="0.3">
      <c r="A1282" s="3" t="s">
        <v>2688</v>
      </c>
      <c r="B1282" s="3" t="s">
        <v>2689</v>
      </c>
      <c r="C1282" s="3" t="s">
        <v>1857</v>
      </c>
      <c r="D1282" s="53">
        <v>2600000</v>
      </c>
      <c r="E1282" s="53">
        <v>2600000</v>
      </c>
      <c r="F1282" s="53">
        <v>0</v>
      </c>
      <c r="G1282" s="53">
        <v>0</v>
      </c>
      <c r="H1282" s="53">
        <v>0</v>
      </c>
      <c r="I1282" s="53">
        <v>305662.07</v>
      </c>
      <c r="J1282" s="53">
        <v>11.756233461538462</v>
      </c>
      <c r="K1282" s="53">
        <v>0</v>
      </c>
      <c r="L1282" s="53">
        <v>0</v>
      </c>
      <c r="M1282" s="53">
        <v>211629.79</v>
      </c>
      <c r="N1282" s="53">
        <v>94032.28</v>
      </c>
      <c r="O1282" s="53">
        <v>305662.07</v>
      </c>
      <c r="P1282" s="53">
        <v>0</v>
      </c>
      <c r="Q1282" s="53">
        <v>0</v>
      </c>
      <c r="R1282" s="53">
        <v>0</v>
      </c>
      <c r="S1282" s="3" t="s">
        <v>2156</v>
      </c>
      <c r="T1282" s="3" t="s">
        <v>100</v>
      </c>
      <c r="U1282" s="3" t="s">
        <v>101</v>
      </c>
      <c r="V1282" s="3" t="s">
        <v>100</v>
      </c>
      <c r="W1282" s="3" t="s">
        <v>33</v>
      </c>
      <c r="X1282" s="3" t="s">
        <v>102</v>
      </c>
      <c r="Y1282" s="3" t="s">
        <v>35</v>
      </c>
      <c r="Z1282" s="54">
        <v>45485</v>
      </c>
      <c r="AA1282" s="54">
        <v>45869</v>
      </c>
      <c r="AB1282" s="3" t="s">
        <v>36</v>
      </c>
      <c r="AC1282" s="53">
        <v>2600000</v>
      </c>
      <c r="AD1282" s="3" t="s">
        <v>101</v>
      </c>
      <c r="AE1282" s="3" t="s">
        <v>45</v>
      </c>
    </row>
    <row r="1283" spans="1:31" x14ac:dyDescent="0.3">
      <c r="A1283" s="3" t="s">
        <v>2698</v>
      </c>
      <c r="B1283" s="3" t="s">
        <v>2699</v>
      </c>
      <c r="C1283" s="3" t="s">
        <v>1855</v>
      </c>
      <c r="D1283" s="53">
        <v>2700001</v>
      </c>
      <c r="E1283" s="53">
        <v>2700001</v>
      </c>
      <c r="F1283" s="53">
        <v>655681.81000000006</v>
      </c>
      <c r="G1283" s="53">
        <v>0</v>
      </c>
      <c r="H1283" s="53">
        <v>0</v>
      </c>
      <c r="I1283" s="53">
        <v>1983517.82</v>
      </c>
      <c r="J1283" s="53">
        <v>73.463595754223803</v>
      </c>
      <c r="K1283" s="53">
        <v>0</v>
      </c>
      <c r="L1283" s="53">
        <v>0</v>
      </c>
      <c r="M1283" s="53">
        <v>0</v>
      </c>
      <c r="N1283" s="53">
        <v>1983517.82</v>
      </c>
      <c r="O1283" s="53">
        <v>2639199.63</v>
      </c>
      <c r="P1283" s="53">
        <v>0</v>
      </c>
      <c r="Q1283" s="53">
        <v>0</v>
      </c>
      <c r="R1283" s="53">
        <v>0</v>
      </c>
      <c r="S1283" s="3" t="s">
        <v>286</v>
      </c>
      <c r="T1283" s="3" t="s">
        <v>57</v>
      </c>
      <c r="U1283" s="3" t="s">
        <v>58</v>
      </c>
      <c r="V1283" s="3" t="s">
        <v>57</v>
      </c>
      <c r="W1283" s="3" t="s">
        <v>33</v>
      </c>
      <c r="X1283" s="3" t="s">
        <v>59</v>
      </c>
      <c r="Y1283" s="3" t="s">
        <v>35</v>
      </c>
      <c r="Z1283" s="54">
        <v>45485</v>
      </c>
      <c r="AA1283" s="54">
        <v>46112</v>
      </c>
      <c r="AB1283" s="3" t="s">
        <v>36</v>
      </c>
      <c r="AC1283" s="53">
        <v>8800000</v>
      </c>
      <c r="AD1283" s="3" t="s">
        <v>58</v>
      </c>
      <c r="AE1283" s="3" t="s">
        <v>45</v>
      </c>
    </row>
    <row r="1284" spans="1:31" x14ac:dyDescent="0.3">
      <c r="A1284" s="3" t="s">
        <v>2706</v>
      </c>
      <c r="B1284" s="3" t="s">
        <v>2707</v>
      </c>
      <c r="C1284" s="3" t="s">
        <v>1853</v>
      </c>
      <c r="D1284" s="53">
        <v>8000001</v>
      </c>
      <c r="E1284" s="53">
        <v>8000001</v>
      </c>
      <c r="F1284" s="53">
        <v>1488193.87</v>
      </c>
      <c r="G1284" s="53">
        <v>0</v>
      </c>
      <c r="H1284" s="53">
        <v>0</v>
      </c>
      <c r="I1284" s="53">
        <v>1330359.3999999999</v>
      </c>
      <c r="J1284" s="53">
        <v>16.629490421313697</v>
      </c>
      <c r="K1284" s="53">
        <v>0</v>
      </c>
      <c r="L1284" s="53">
        <v>0</v>
      </c>
      <c r="M1284" s="53">
        <v>0</v>
      </c>
      <c r="N1284" s="53">
        <v>1330359.3999999999</v>
      </c>
      <c r="O1284" s="53">
        <v>2818553.27</v>
      </c>
      <c r="P1284" s="53">
        <v>0</v>
      </c>
      <c r="Q1284" s="53">
        <v>0</v>
      </c>
      <c r="R1284" s="53">
        <v>0</v>
      </c>
      <c r="S1284" s="3" t="s">
        <v>391</v>
      </c>
      <c r="T1284" s="3" t="s">
        <v>31</v>
      </c>
      <c r="U1284" s="3" t="s">
        <v>32</v>
      </c>
      <c r="V1284" s="3" t="s">
        <v>31</v>
      </c>
      <c r="W1284" s="3" t="s">
        <v>33</v>
      </c>
      <c r="X1284" s="3" t="s">
        <v>34</v>
      </c>
      <c r="Y1284" s="3" t="s">
        <v>83</v>
      </c>
      <c r="Z1284" s="54">
        <v>45488</v>
      </c>
      <c r="AA1284" s="54">
        <v>46112</v>
      </c>
      <c r="AB1284" s="3" t="s">
        <v>36</v>
      </c>
      <c r="AC1284" s="53">
        <v>15000000</v>
      </c>
      <c r="AD1284" s="3" t="s">
        <v>32</v>
      </c>
      <c r="AE1284" s="3" t="s">
        <v>45</v>
      </c>
    </row>
    <row r="1285" spans="1:31" x14ac:dyDescent="0.3">
      <c r="A1285" s="3" t="s">
        <v>2708</v>
      </c>
      <c r="B1285" s="3" t="s">
        <v>2709</v>
      </c>
      <c r="C1285" s="3" t="s">
        <v>1858</v>
      </c>
      <c r="D1285" s="53">
        <v>2400000</v>
      </c>
      <c r="E1285" s="53">
        <v>2400000</v>
      </c>
      <c r="F1285" s="53">
        <v>0</v>
      </c>
      <c r="G1285" s="53">
        <v>0</v>
      </c>
      <c r="H1285" s="53">
        <v>0</v>
      </c>
      <c r="I1285" s="53">
        <v>2331262.4300000002</v>
      </c>
      <c r="J1285" s="53">
        <v>97.135934583333338</v>
      </c>
      <c r="K1285" s="53">
        <v>0</v>
      </c>
      <c r="L1285" s="53">
        <v>0</v>
      </c>
      <c r="M1285" s="53">
        <v>2331262.4300000002</v>
      </c>
      <c r="N1285" s="53">
        <v>0</v>
      </c>
      <c r="O1285" s="53">
        <v>2331262.4300000002</v>
      </c>
      <c r="P1285" s="53">
        <v>0</v>
      </c>
      <c r="Q1285" s="53">
        <v>0</v>
      </c>
      <c r="R1285" s="53">
        <v>0</v>
      </c>
      <c r="S1285" s="3" t="s">
        <v>1231</v>
      </c>
      <c r="T1285" s="3" t="s">
        <v>51</v>
      </c>
      <c r="U1285" s="3" t="s">
        <v>52</v>
      </c>
      <c r="V1285" s="3" t="s">
        <v>51</v>
      </c>
      <c r="W1285" s="3" t="s">
        <v>33</v>
      </c>
      <c r="X1285" s="3" t="s">
        <v>53</v>
      </c>
      <c r="Y1285" s="3" t="s">
        <v>35</v>
      </c>
      <c r="Z1285" s="54">
        <v>45383</v>
      </c>
      <c r="AA1285" s="54">
        <v>46112</v>
      </c>
      <c r="AB1285" s="3" t="s">
        <v>36</v>
      </c>
      <c r="AC1285" s="53">
        <v>2400000</v>
      </c>
      <c r="AD1285" s="3" t="s">
        <v>52</v>
      </c>
      <c r="AE1285" s="3" t="s">
        <v>37</v>
      </c>
    </row>
    <row r="1286" spans="1:31" x14ac:dyDescent="0.3">
      <c r="A1286" s="3" t="s">
        <v>2745</v>
      </c>
      <c r="B1286" s="3" t="s">
        <v>2746</v>
      </c>
      <c r="C1286" s="3" t="s">
        <v>1856</v>
      </c>
      <c r="D1286" s="53">
        <v>5500000</v>
      </c>
      <c r="E1286" s="53">
        <v>5500000</v>
      </c>
      <c r="F1286" s="53">
        <v>0</v>
      </c>
      <c r="G1286" s="53">
        <v>0</v>
      </c>
      <c r="H1286" s="53">
        <v>0</v>
      </c>
      <c r="I1286" s="53">
        <v>5147982.99</v>
      </c>
      <c r="J1286" s="53">
        <v>93.59969072727273</v>
      </c>
      <c r="K1286" s="53">
        <v>0</v>
      </c>
      <c r="L1286" s="53">
        <v>0</v>
      </c>
      <c r="M1286" s="53">
        <v>3972081.44</v>
      </c>
      <c r="N1286" s="53">
        <v>1175901.55</v>
      </c>
      <c r="O1286" s="53">
        <v>5147982.99</v>
      </c>
      <c r="P1286" s="53">
        <v>0</v>
      </c>
      <c r="Q1286" s="53">
        <v>0</v>
      </c>
      <c r="R1286" s="53">
        <v>0</v>
      </c>
      <c r="S1286" s="3" t="s">
        <v>1784</v>
      </c>
      <c r="T1286" s="3" t="s">
        <v>76</v>
      </c>
      <c r="U1286" s="3" t="s">
        <v>77</v>
      </c>
      <c r="V1286" s="3" t="s">
        <v>76</v>
      </c>
      <c r="W1286" s="3" t="s">
        <v>33</v>
      </c>
      <c r="X1286" s="3" t="s">
        <v>78</v>
      </c>
      <c r="Y1286" s="3" t="s">
        <v>35</v>
      </c>
      <c r="Z1286" s="54">
        <v>45383</v>
      </c>
      <c r="AA1286" s="54">
        <v>46112</v>
      </c>
      <c r="AB1286" s="3" t="s">
        <v>36</v>
      </c>
      <c r="AC1286" s="53">
        <v>3000000</v>
      </c>
      <c r="AD1286" s="3" t="s">
        <v>77</v>
      </c>
      <c r="AE1286" s="3" t="s">
        <v>45</v>
      </c>
    </row>
    <row r="1287" spans="1:31" x14ac:dyDescent="0.3">
      <c r="A1287" s="3" t="s">
        <v>2743</v>
      </c>
      <c r="B1287" s="3" t="s">
        <v>2744</v>
      </c>
      <c r="C1287" s="3" t="s">
        <v>1856</v>
      </c>
      <c r="D1287" s="53">
        <v>1000000</v>
      </c>
      <c r="E1287" s="53">
        <v>1000000</v>
      </c>
      <c r="F1287" s="53">
        <v>0</v>
      </c>
      <c r="G1287" s="53">
        <v>0</v>
      </c>
      <c r="H1287" s="53">
        <v>0</v>
      </c>
      <c r="I1287" s="53">
        <v>986955.53</v>
      </c>
      <c r="J1287" s="53">
        <v>98.695553000000004</v>
      </c>
      <c r="K1287" s="53">
        <v>0</v>
      </c>
      <c r="L1287" s="53">
        <v>0</v>
      </c>
      <c r="M1287" s="53">
        <v>986955.53</v>
      </c>
      <c r="N1287" s="53">
        <v>0</v>
      </c>
      <c r="O1287" s="53">
        <v>986955.53</v>
      </c>
      <c r="P1287" s="53">
        <v>0</v>
      </c>
      <c r="Q1287" s="53">
        <v>0</v>
      </c>
      <c r="R1287" s="53">
        <v>0</v>
      </c>
      <c r="S1287" s="3" t="s">
        <v>1784</v>
      </c>
      <c r="T1287" s="3" t="s">
        <v>76</v>
      </c>
      <c r="U1287" s="3" t="s">
        <v>77</v>
      </c>
      <c r="V1287" s="3" t="s">
        <v>76</v>
      </c>
      <c r="W1287" s="3" t="s">
        <v>33</v>
      </c>
      <c r="X1287" s="3" t="s">
        <v>78</v>
      </c>
      <c r="Y1287" s="3" t="s">
        <v>35</v>
      </c>
      <c r="Z1287" s="54">
        <v>45383</v>
      </c>
      <c r="AA1287" s="54">
        <v>46112</v>
      </c>
      <c r="AB1287" s="3" t="s">
        <v>36</v>
      </c>
      <c r="AC1287" s="53">
        <v>1000000</v>
      </c>
      <c r="AD1287" s="3" t="s">
        <v>77</v>
      </c>
      <c r="AE1287" s="3" t="s">
        <v>37</v>
      </c>
    </row>
    <row r="1288" spans="1:31" x14ac:dyDescent="0.3">
      <c r="A1288" s="3" t="s">
        <v>2712</v>
      </c>
      <c r="B1288" s="3" t="s">
        <v>2713</v>
      </c>
      <c r="C1288" s="3" t="s">
        <v>1853</v>
      </c>
      <c r="D1288" s="53">
        <v>2500000</v>
      </c>
      <c r="E1288" s="53">
        <v>2500000</v>
      </c>
      <c r="F1288" s="53">
        <v>43005.48</v>
      </c>
      <c r="G1288" s="53">
        <v>0</v>
      </c>
      <c r="H1288" s="53">
        <v>0</v>
      </c>
      <c r="I1288" s="53">
        <v>2437778.88</v>
      </c>
      <c r="J1288" s="53">
        <v>97.51115519999999</v>
      </c>
      <c r="K1288" s="53">
        <v>0</v>
      </c>
      <c r="L1288" s="53">
        <v>0</v>
      </c>
      <c r="M1288" s="53">
        <v>2437778.88</v>
      </c>
      <c r="N1288" s="53">
        <v>0</v>
      </c>
      <c r="O1288" s="53">
        <v>2480784.36</v>
      </c>
      <c r="P1288" s="53">
        <v>0</v>
      </c>
      <c r="Q1288" s="53">
        <v>0</v>
      </c>
      <c r="R1288" s="53">
        <v>0</v>
      </c>
      <c r="S1288" s="3" t="s">
        <v>391</v>
      </c>
      <c r="T1288" s="3" t="s">
        <v>31</v>
      </c>
      <c r="U1288" s="3" t="s">
        <v>32</v>
      </c>
      <c r="V1288" s="3" t="s">
        <v>31</v>
      </c>
      <c r="W1288" s="3" t="s">
        <v>33</v>
      </c>
      <c r="X1288" s="3" t="s">
        <v>34</v>
      </c>
      <c r="Y1288" s="3" t="s">
        <v>35</v>
      </c>
      <c r="Z1288" s="54">
        <v>45488</v>
      </c>
      <c r="AA1288" s="54">
        <v>46112</v>
      </c>
      <c r="AB1288" s="3" t="s">
        <v>36</v>
      </c>
      <c r="AC1288" s="53">
        <v>2500000</v>
      </c>
      <c r="AD1288" s="3" t="s">
        <v>32</v>
      </c>
      <c r="AE1288" s="3" t="s">
        <v>45</v>
      </c>
    </row>
    <row r="1289" spans="1:31" x14ac:dyDescent="0.3">
      <c r="A1289" s="3" t="s">
        <v>2710</v>
      </c>
      <c r="B1289" s="3" t="s">
        <v>2711</v>
      </c>
      <c r="C1289" s="3" t="s">
        <v>1853</v>
      </c>
      <c r="D1289" s="53">
        <v>4400000</v>
      </c>
      <c r="E1289" s="53">
        <v>4400000</v>
      </c>
      <c r="F1289" s="53">
        <v>13632.82</v>
      </c>
      <c r="G1289" s="53">
        <v>0</v>
      </c>
      <c r="H1289" s="53">
        <v>0</v>
      </c>
      <c r="I1289" s="53">
        <v>4226723.08</v>
      </c>
      <c r="J1289" s="53">
        <v>96.06188818181819</v>
      </c>
      <c r="K1289" s="53">
        <v>0</v>
      </c>
      <c r="L1289" s="53">
        <v>0</v>
      </c>
      <c r="M1289" s="53">
        <v>4226723.08</v>
      </c>
      <c r="N1289" s="53">
        <v>0</v>
      </c>
      <c r="O1289" s="53">
        <v>4240355.9000000004</v>
      </c>
      <c r="P1289" s="53">
        <v>0</v>
      </c>
      <c r="Q1289" s="53">
        <v>0</v>
      </c>
      <c r="R1289" s="53">
        <v>0</v>
      </c>
      <c r="S1289" s="3" t="s">
        <v>391</v>
      </c>
      <c r="T1289" s="3" t="s">
        <v>31</v>
      </c>
      <c r="U1289" s="3" t="s">
        <v>32</v>
      </c>
      <c r="V1289" s="3" t="s">
        <v>31</v>
      </c>
      <c r="W1289" s="3" t="s">
        <v>33</v>
      </c>
      <c r="X1289" s="3" t="s">
        <v>34</v>
      </c>
      <c r="Y1289" s="3" t="s">
        <v>35</v>
      </c>
      <c r="Z1289" s="54">
        <v>45488</v>
      </c>
      <c r="AA1289" s="54">
        <v>46112</v>
      </c>
      <c r="AB1289" s="3" t="s">
        <v>36</v>
      </c>
      <c r="AC1289" s="53">
        <v>4400000</v>
      </c>
      <c r="AD1289" s="3" t="s">
        <v>32</v>
      </c>
      <c r="AE1289" s="3" t="s">
        <v>45</v>
      </c>
    </row>
    <row r="1290" spans="1:31" x14ac:dyDescent="0.3">
      <c r="A1290" s="3" t="s">
        <v>2729</v>
      </c>
      <c r="B1290" s="3" t="s">
        <v>2730</v>
      </c>
      <c r="C1290" s="3" t="s">
        <v>1854</v>
      </c>
      <c r="D1290" s="53">
        <v>5500000</v>
      </c>
      <c r="E1290" s="53">
        <v>5500000</v>
      </c>
      <c r="F1290" s="53">
        <v>813503.93</v>
      </c>
      <c r="G1290" s="53">
        <v>0</v>
      </c>
      <c r="H1290" s="53">
        <v>0</v>
      </c>
      <c r="I1290" s="53">
        <v>3827717.65</v>
      </c>
      <c r="J1290" s="53">
        <v>69.594866363636356</v>
      </c>
      <c r="K1290" s="53">
        <v>0</v>
      </c>
      <c r="L1290" s="53">
        <v>0</v>
      </c>
      <c r="M1290" s="53">
        <v>3827717.65</v>
      </c>
      <c r="N1290" s="53">
        <v>0</v>
      </c>
      <c r="O1290" s="53">
        <v>4641221.58</v>
      </c>
      <c r="P1290" s="53">
        <v>0</v>
      </c>
      <c r="Q1290" s="53">
        <v>0</v>
      </c>
      <c r="R1290" s="53">
        <v>0</v>
      </c>
      <c r="S1290" s="3" t="s">
        <v>72</v>
      </c>
      <c r="T1290" s="3" t="s">
        <v>41</v>
      </c>
      <c r="U1290" s="3" t="s">
        <v>42</v>
      </c>
      <c r="V1290" s="3" t="s">
        <v>41</v>
      </c>
      <c r="W1290" s="3" t="s">
        <v>33</v>
      </c>
      <c r="X1290" s="3" t="s">
        <v>43</v>
      </c>
      <c r="Y1290" s="3" t="s">
        <v>35</v>
      </c>
      <c r="Z1290" s="54">
        <v>45488</v>
      </c>
      <c r="AA1290" s="54">
        <v>45869</v>
      </c>
      <c r="AB1290" s="3" t="s">
        <v>36</v>
      </c>
      <c r="AC1290" s="53">
        <v>5500000</v>
      </c>
      <c r="AD1290" s="3" t="s">
        <v>42</v>
      </c>
      <c r="AE1290" s="3" t="s">
        <v>45</v>
      </c>
    </row>
    <row r="1291" spans="1:31" x14ac:dyDescent="0.3">
      <c r="A1291" s="3" t="s">
        <v>2805</v>
      </c>
      <c r="B1291" s="3" t="s">
        <v>2806</v>
      </c>
      <c r="C1291" s="3" t="s">
        <v>1854</v>
      </c>
      <c r="D1291" s="53">
        <v>4300000</v>
      </c>
      <c r="E1291" s="53">
        <v>4300000</v>
      </c>
      <c r="F1291" s="53">
        <v>466982.67</v>
      </c>
      <c r="G1291" s="53">
        <v>0</v>
      </c>
      <c r="H1291" s="53">
        <v>0</v>
      </c>
      <c r="I1291" s="53">
        <v>3571053.46</v>
      </c>
      <c r="J1291" s="53">
        <v>83.047754883720927</v>
      </c>
      <c r="K1291" s="53">
        <v>0</v>
      </c>
      <c r="L1291" s="53">
        <v>0</v>
      </c>
      <c r="M1291" s="53">
        <v>2843694.08</v>
      </c>
      <c r="N1291" s="53">
        <v>727359.38</v>
      </c>
      <c r="O1291" s="53">
        <v>4038036.13</v>
      </c>
      <c r="P1291" s="53">
        <v>0</v>
      </c>
      <c r="Q1291" s="53">
        <v>0</v>
      </c>
      <c r="R1291" s="53">
        <v>0</v>
      </c>
      <c r="S1291" s="3" t="s">
        <v>72</v>
      </c>
      <c r="T1291" s="3" t="s">
        <v>41</v>
      </c>
      <c r="U1291" s="3" t="s">
        <v>42</v>
      </c>
      <c r="V1291" s="3" t="s">
        <v>41</v>
      </c>
      <c r="W1291" s="3" t="s">
        <v>33</v>
      </c>
      <c r="X1291" s="3" t="s">
        <v>43</v>
      </c>
      <c r="Y1291" s="3" t="s">
        <v>35</v>
      </c>
      <c r="Z1291" s="54">
        <v>45489</v>
      </c>
      <c r="AA1291" s="54">
        <v>45869</v>
      </c>
      <c r="AB1291" s="3" t="s">
        <v>36</v>
      </c>
      <c r="AC1291" s="53">
        <v>4300000</v>
      </c>
      <c r="AD1291" s="3" t="s">
        <v>42</v>
      </c>
      <c r="AE1291" s="3" t="s">
        <v>45</v>
      </c>
    </row>
    <row r="1292" spans="1:31" x14ac:dyDescent="0.3">
      <c r="A1292" s="3" t="s">
        <v>3110</v>
      </c>
      <c r="B1292" s="3" t="s">
        <v>3111</v>
      </c>
      <c r="C1292" s="3" t="s">
        <v>1854</v>
      </c>
      <c r="D1292" s="53">
        <v>5300000</v>
      </c>
      <c r="E1292" s="53">
        <v>5300000</v>
      </c>
      <c r="F1292" s="53">
        <v>51529.01</v>
      </c>
      <c r="G1292" s="53">
        <v>0</v>
      </c>
      <c r="H1292" s="53">
        <v>0</v>
      </c>
      <c r="I1292" s="53">
        <v>3571001.72</v>
      </c>
      <c r="J1292" s="53">
        <v>67.377390943396236</v>
      </c>
      <c r="K1292" s="53">
        <v>0</v>
      </c>
      <c r="L1292" s="53">
        <v>0</v>
      </c>
      <c r="M1292" s="53">
        <v>3271001.64</v>
      </c>
      <c r="N1292" s="53">
        <v>300000.08</v>
      </c>
      <c r="O1292" s="53">
        <v>3622530.73</v>
      </c>
      <c r="P1292" s="53">
        <v>0</v>
      </c>
      <c r="Q1292" s="53">
        <v>0</v>
      </c>
      <c r="R1292" s="53">
        <v>0</v>
      </c>
      <c r="S1292" s="3" t="s">
        <v>72</v>
      </c>
      <c r="T1292" s="3" t="s">
        <v>41</v>
      </c>
      <c r="U1292" s="3" t="s">
        <v>42</v>
      </c>
      <c r="V1292" s="3" t="s">
        <v>41</v>
      </c>
      <c r="W1292" s="3" t="s">
        <v>33</v>
      </c>
      <c r="X1292" s="3" t="s">
        <v>43</v>
      </c>
      <c r="Y1292" s="3" t="s">
        <v>35</v>
      </c>
      <c r="Z1292" s="54">
        <v>45650</v>
      </c>
      <c r="AA1292" s="54">
        <v>46022</v>
      </c>
      <c r="AB1292" s="3" t="s">
        <v>36</v>
      </c>
      <c r="AC1292" s="53">
        <v>5300000</v>
      </c>
      <c r="AD1292" s="3" t="s">
        <v>42</v>
      </c>
      <c r="AE1292" s="3" t="s">
        <v>45</v>
      </c>
    </row>
    <row r="1293" spans="1:31" x14ac:dyDescent="0.3">
      <c r="A1293" s="3" t="s">
        <v>2715</v>
      </c>
      <c r="B1293" s="3" t="s">
        <v>2716</v>
      </c>
      <c r="C1293" s="3" t="s">
        <v>1853</v>
      </c>
      <c r="D1293" s="53">
        <v>4600000</v>
      </c>
      <c r="E1293" s="53">
        <v>4600000</v>
      </c>
      <c r="F1293" s="53">
        <v>0</v>
      </c>
      <c r="G1293" s="53">
        <v>0</v>
      </c>
      <c r="H1293" s="53">
        <v>0</v>
      </c>
      <c r="I1293" s="53">
        <v>3219763.06</v>
      </c>
      <c r="J1293" s="53">
        <v>69.994849130434787</v>
      </c>
      <c r="K1293" s="53">
        <v>0</v>
      </c>
      <c r="L1293" s="53">
        <v>0</v>
      </c>
      <c r="M1293" s="53">
        <v>3219763.06</v>
      </c>
      <c r="N1293" s="53">
        <v>0</v>
      </c>
      <c r="O1293" s="53">
        <v>3219763.06</v>
      </c>
      <c r="P1293" s="53">
        <v>0</v>
      </c>
      <c r="Q1293" s="53">
        <v>0</v>
      </c>
      <c r="R1293" s="53">
        <v>0</v>
      </c>
      <c r="S1293" s="3" t="s">
        <v>391</v>
      </c>
      <c r="T1293" s="3" t="s">
        <v>31</v>
      </c>
      <c r="U1293" s="3" t="s">
        <v>32</v>
      </c>
      <c r="V1293" s="3" t="s">
        <v>31</v>
      </c>
      <c r="W1293" s="3" t="s">
        <v>33</v>
      </c>
      <c r="X1293" s="3" t="s">
        <v>34</v>
      </c>
      <c r="Y1293" s="3" t="s">
        <v>35</v>
      </c>
      <c r="Z1293" s="54">
        <v>45489</v>
      </c>
      <c r="AA1293" s="54">
        <v>46112</v>
      </c>
      <c r="AB1293" s="3" t="s">
        <v>36</v>
      </c>
      <c r="AC1293" s="53">
        <v>4600000</v>
      </c>
      <c r="AD1293" s="3" t="s">
        <v>32</v>
      </c>
      <c r="AE1293" s="3" t="s">
        <v>45</v>
      </c>
    </row>
    <row r="1294" spans="1:31" x14ac:dyDescent="0.3">
      <c r="A1294" s="3" t="s">
        <v>2717</v>
      </c>
      <c r="B1294" s="3" t="s">
        <v>2718</v>
      </c>
      <c r="C1294" s="3" t="s">
        <v>1856</v>
      </c>
      <c r="D1294" s="53">
        <v>2900000</v>
      </c>
      <c r="E1294" s="53">
        <v>2900000</v>
      </c>
      <c r="F1294" s="53">
        <v>0</v>
      </c>
      <c r="G1294" s="53">
        <v>0</v>
      </c>
      <c r="H1294" s="53">
        <v>0</v>
      </c>
      <c r="I1294" s="53">
        <v>2888637.7</v>
      </c>
      <c r="J1294" s="53">
        <v>99.608196551724149</v>
      </c>
      <c r="K1294" s="53">
        <v>0</v>
      </c>
      <c r="L1294" s="53">
        <v>0</v>
      </c>
      <c r="M1294" s="53">
        <v>2888637.7</v>
      </c>
      <c r="N1294" s="53">
        <v>0</v>
      </c>
      <c r="O1294" s="53">
        <v>2888637.7</v>
      </c>
      <c r="P1294" s="53">
        <v>0</v>
      </c>
      <c r="Q1294" s="53">
        <v>0</v>
      </c>
      <c r="R1294" s="53">
        <v>0</v>
      </c>
      <c r="S1294" s="3" t="s">
        <v>1784</v>
      </c>
      <c r="T1294" s="3" t="s">
        <v>76</v>
      </c>
      <c r="U1294" s="3" t="s">
        <v>77</v>
      </c>
      <c r="V1294" s="3" t="s">
        <v>76</v>
      </c>
      <c r="W1294" s="3" t="s">
        <v>33</v>
      </c>
      <c r="X1294" s="3" t="s">
        <v>78</v>
      </c>
      <c r="Y1294" s="3" t="s">
        <v>35</v>
      </c>
      <c r="Z1294" s="54">
        <v>45383</v>
      </c>
      <c r="AA1294" s="54">
        <v>46112</v>
      </c>
      <c r="AB1294" s="3" t="s">
        <v>36</v>
      </c>
      <c r="AC1294" s="53">
        <v>2900000</v>
      </c>
      <c r="AD1294" s="3" t="s">
        <v>77</v>
      </c>
      <c r="AE1294" s="3" t="s">
        <v>37</v>
      </c>
    </row>
    <row r="1295" spans="1:31" x14ac:dyDescent="0.3">
      <c r="A1295" s="3" t="s">
        <v>2719</v>
      </c>
      <c r="B1295" s="3" t="s">
        <v>2720</v>
      </c>
      <c r="C1295" s="3" t="s">
        <v>1856</v>
      </c>
      <c r="D1295" s="53">
        <v>5500000</v>
      </c>
      <c r="E1295" s="53">
        <v>5500000</v>
      </c>
      <c r="F1295" s="53">
        <v>0</v>
      </c>
      <c r="G1295" s="53">
        <v>0</v>
      </c>
      <c r="H1295" s="53">
        <v>0</v>
      </c>
      <c r="I1295" s="53">
        <v>5494069.9900000002</v>
      </c>
      <c r="J1295" s="53">
        <v>99.892181636363645</v>
      </c>
      <c r="K1295" s="53">
        <v>0</v>
      </c>
      <c r="L1295" s="53">
        <v>0</v>
      </c>
      <c r="M1295" s="53">
        <v>5494069.9900000002</v>
      </c>
      <c r="N1295" s="53">
        <v>0</v>
      </c>
      <c r="O1295" s="53">
        <v>5494069.9900000002</v>
      </c>
      <c r="P1295" s="53">
        <v>0</v>
      </c>
      <c r="Q1295" s="53">
        <v>0</v>
      </c>
      <c r="R1295" s="53">
        <v>0</v>
      </c>
      <c r="S1295" s="3" t="s">
        <v>1784</v>
      </c>
      <c r="T1295" s="3" t="s">
        <v>76</v>
      </c>
      <c r="U1295" s="3" t="s">
        <v>77</v>
      </c>
      <c r="V1295" s="3" t="s">
        <v>76</v>
      </c>
      <c r="W1295" s="3" t="s">
        <v>33</v>
      </c>
      <c r="X1295" s="3" t="s">
        <v>78</v>
      </c>
      <c r="Y1295" s="3" t="s">
        <v>35</v>
      </c>
      <c r="Z1295" s="54">
        <v>45383</v>
      </c>
      <c r="AA1295" s="54">
        <v>46112</v>
      </c>
      <c r="AB1295" s="3" t="s">
        <v>36</v>
      </c>
      <c r="AC1295" s="53">
        <v>5500000</v>
      </c>
      <c r="AD1295" s="3" t="s">
        <v>77</v>
      </c>
      <c r="AE1295" s="3" t="s">
        <v>37</v>
      </c>
    </row>
    <row r="1296" spans="1:31" x14ac:dyDescent="0.3">
      <c r="A1296" s="3" t="s">
        <v>2721</v>
      </c>
      <c r="B1296" s="3" t="s">
        <v>2722</v>
      </c>
      <c r="C1296" s="3" t="s">
        <v>1856</v>
      </c>
      <c r="D1296" s="53">
        <v>1500000</v>
      </c>
      <c r="E1296" s="53">
        <v>1500000</v>
      </c>
      <c r="F1296" s="53">
        <v>0</v>
      </c>
      <c r="G1296" s="53">
        <v>0</v>
      </c>
      <c r="H1296" s="53">
        <v>0</v>
      </c>
      <c r="I1296" s="53">
        <v>1488420.37</v>
      </c>
      <c r="J1296" s="53">
        <v>99.22802466666667</v>
      </c>
      <c r="K1296" s="53">
        <v>0</v>
      </c>
      <c r="L1296" s="53">
        <v>0</v>
      </c>
      <c r="M1296" s="53">
        <v>1488420.37</v>
      </c>
      <c r="N1296" s="53">
        <v>0</v>
      </c>
      <c r="O1296" s="53">
        <v>1488420.37</v>
      </c>
      <c r="P1296" s="53">
        <v>0</v>
      </c>
      <c r="Q1296" s="53">
        <v>0</v>
      </c>
      <c r="R1296" s="53">
        <v>0</v>
      </c>
      <c r="S1296" s="3" t="s">
        <v>1784</v>
      </c>
      <c r="T1296" s="3" t="s">
        <v>76</v>
      </c>
      <c r="U1296" s="3" t="s">
        <v>77</v>
      </c>
      <c r="V1296" s="3" t="s">
        <v>76</v>
      </c>
      <c r="W1296" s="3" t="s">
        <v>33</v>
      </c>
      <c r="X1296" s="3" t="s">
        <v>78</v>
      </c>
      <c r="Y1296" s="3" t="s">
        <v>35</v>
      </c>
      <c r="Z1296" s="54">
        <v>45383</v>
      </c>
      <c r="AA1296" s="54">
        <v>46112</v>
      </c>
      <c r="AB1296" s="3" t="s">
        <v>36</v>
      </c>
      <c r="AC1296" s="53">
        <v>1500000</v>
      </c>
      <c r="AD1296" s="3" t="s">
        <v>77</v>
      </c>
      <c r="AE1296" s="3" t="s">
        <v>37</v>
      </c>
    </row>
    <row r="1297" spans="1:31" x14ac:dyDescent="0.3">
      <c r="A1297" s="3" t="s">
        <v>2723</v>
      </c>
      <c r="B1297" s="3" t="s">
        <v>2724</v>
      </c>
      <c r="C1297" s="3" t="s">
        <v>1853</v>
      </c>
      <c r="D1297" s="53">
        <v>7800000</v>
      </c>
      <c r="E1297" s="53">
        <v>7800000</v>
      </c>
      <c r="F1297" s="53">
        <v>727113.92</v>
      </c>
      <c r="G1297" s="53">
        <v>0</v>
      </c>
      <c r="H1297" s="53">
        <v>0</v>
      </c>
      <c r="I1297" s="53">
        <v>6039265.4000000004</v>
      </c>
      <c r="J1297" s="53">
        <v>77.426479487179492</v>
      </c>
      <c r="K1297" s="53">
        <v>0</v>
      </c>
      <c r="L1297" s="53">
        <v>0</v>
      </c>
      <c r="M1297" s="53">
        <v>3411146</v>
      </c>
      <c r="N1297" s="53">
        <v>2628119.4</v>
      </c>
      <c r="O1297" s="53">
        <v>6766379.3200000003</v>
      </c>
      <c r="P1297" s="53">
        <v>0</v>
      </c>
      <c r="Q1297" s="53">
        <v>0</v>
      </c>
      <c r="R1297" s="53">
        <v>0</v>
      </c>
      <c r="S1297" s="3" t="s">
        <v>391</v>
      </c>
      <c r="T1297" s="3" t="s">
        <v>31</v>
      </c>
      <c r="U1297" s="3" t="s">
        <v>32</v>
      </c>
      <c r="V1297" s="3" t="s">
        <v>31</v>
      </c>
      <c r="W1297" s="3" t="s">
        <v>33</v>
      </c>
      <c r="X1297" s="3" t="s">
        <v>34</v>
      </c>
      <c r="Y1297" s="3" t="s">
        <v>35</v>
      </c>
      <c r="Z1297" s="54">
        <v>45490</v>
      </c>
      <c r="AA1297" s="54">
        <v>46112</v>
      </c>
      <c r="AB1297" s="3" t="s">
        <v>36</v>
      </c>
      <c r="AC1297" s="53">
        <v>7800000</v>
      </c>
      <c r="AD1297" s="3" t="s">
        <v>32</v>
      </c>
      <c r="AE1297" s="3" t="s">
        <v>45</v>
      </c>
    </row>
    <row r="1298" spans="1:31" x14ac:dyDescent="0.3">
      <c r="A1298" s="3" t="s">
        <v>2737</v>
      </c>
      <c r="B1298" s="3" t="s">
        <v>2738</v>
      </c>
      <c r="C1298" s="3" t="s">
        <v>1859</v>
      </c>
      <c r="D1298" s="53">
        <v>4300000</v>
      </c>
      <c r="E1298" s="53">
        <v>4300000</v>
      </c>
      <c r="F1298" s="53">
        <v>4038273.3</v>
      </c>
      <c r="G1298" s="53">
        <v>0</v>
      </c>
      <c r="H1298" s="53">
        <v>0</v>
      </c>
      <c r="I1298" s="53">
        <v>52560.63</v>
      </c>
      <c r="J1298" s="53">
        <v>1.2223402325581394</v>
      </c>
      <c r="K1298" s="53">
        <v>0</v>
      </c>
      <c r="L1298" s="53">
        <v>0</v>
      </c>
      <c r="M1298" s="53">
        <v>0</v>
      </c>
      <c r="N1298" s="53">
        <v>52560.63</v>
      </c>
      <c r="O1298" s="53">
        <v>4090833.93</v>
      </c>
      <c r="P1298" s="53">
        <v>0</v>
      </c>
      <c r="Q1298" s="53">
        <v>0</v>
      </c>
      <c r="R1298" s="53">
        <v>0</v>
      </c>
      <c r="S1298" s="3" t="s">
        <v>1355</v>
      </c>
      <c r="T1298" s="3" t="s">
        <v>162</v>
      </c>
      <c r="U1298" s="3" t="s">
        <v>163</v>
      </c>
      <c r="V1298" s="3" t="s">
        <v>162</v>
      </c>
      <c r="W1298" s="3" t="s">
        <v>33</v>
      </c>
      <c r="X1298" s="3" t="s">
        <v>164</v>
      </c>
      <c r="Y1298" s="3" t="s">
        <v>35</v>
      </c>
      <c r="Z1298" s="54">
        <v>45383</v>
      </c>
      <c r="AA1298" s="54">
        <v>45930</v>
      </c>
      <c r="AB1298" s="3" t="s">
        <v>36</v>
      </c>
      <c r="AC1298" s="53">
        <v>4300000</v>
      </c>
      <c r="AD1298" s="3" t="s">
        <v>163</v>
      </c>
      <c r="AE1298" s="3" t="s">
        <v>45</v>
      </c>
    </row>
    <row r="1299" spans="1:31" x14ac:dyDescent="0.3">
      <c r="A1299" s="3" t="s">
        <v>2735</v>
      </c>
      <c r="B1299" s="3" t="s">
        <v>2736</v>
      </c>
      <c r="C1299" s="3" t="s">
        <v>1859</v>
      </c>
      <c r="D1299" s="53">
        <v>1400000</v>
      </c>
      <c r="E1299" s="53">
        <v>1400000</v>
      </c>
      <c r="F1299" s="53">
        <v>0</v>
      </c>
      <c r="G1299" s="53">
        <v>0</v>
      </c>
      <c r="H1299" s="53">
        <v>0</v>
      </c>
      <c r="I1299" s="53">
        <v>985442.83</v>
      </c>
      <c r="J1299" s="53">
        <v>70.388773571428572</v>
      </c>
      <c r="K1299" s="53">
        <v>0</v>
      </c>
      <c r="L1299" s="53">
        <v>0</v>
      </c>
      <c r="M1299" s="53">
        <v>985442.83</v>
      </c>
      <c r="N1299" s="53">
        <v>0</v>
      </c>
      <c r="O1299" s="53">
        <v>985442.83</v>
      </c>
      <c r="P1299" s="53">
        <v>0</v>
      </c>
      <c r="Q1299" s="53">
        <v>0</v>
      </c>
      <c r="R1299" s="53">
        <v>0</v>
      </c>
      <c r="S1299" s="3" t="s">
        <v>1355</v>
      </c>
      <c r="T1299" s="3" t="s">
        <v>162</v>
      </c>
      <c r="U1299" s="3" t="s">
        <v>163</v>
      </c>
      <c r="V1299" s="3" t="s">
        <v>162</v>
      </c>
      <c r="W1299" s="3" t="s">
        <v>33</v>
      </c>
      <c r="X1299" s="3" t="s">
        <v>164</v>
      </c>
      <c r="Y1299" s="3" t="s">
        <v>35</v>
      </c>
      <c r="Z1299" s="54">
        <v>45383</v>
      </c>
      <c r="AA1299" s="54">
        <v>45900</v>
      </c>
      <c r="AB1299" s="3" t="s">
        <v>36</v>
      </c>
      <c r="AC1299" s="53">
        <v>1400000</v>
      </c>
      <c r="AD1299" s="3" t="s">
        <v>163</v>
      </c>
      <c r="AE1299" s="3" t="s">
        <v>37</v>
      </c>
    </row>
    <row r="1300" spans="1:31" x14ac:dyDescent="0.3">
      <c r="A1300" s="3" t="s">
        <v>2725</v>
      </c>
      <c r="B1300" s="3" t="s">
        <v>2726</v>
      </c>
      <c r="C1300" s="3" t="s">
        <v>1860</v>
      </c>
      <c r="D1300" s="53">
        <v>11200000</v>
      </c>
      <c r="E1300" s="53">
        <v>11200000</v>
      </c>
      <c r="F1300" s="53">
        <v>541711.73</v>
      </c>
      <c r="G1300" s="53">
        <v>0</v>
      </c>
      <c r="H1300" s="53">
        <v>0</v>
      </c>
      <c r="I1300" s="53">
        <v>10556959.92</v>
      </c>
      <c r="J1300" s="53">
        <v>94.25857071428571</v>
      </c>
      <c r="K1300" s="53">
        <v>0</v>
      </c>
      <c r="L1300" s="53">
        <v>0</v>
      </c>
      <c r="M1300" s="53">
        <v>0</v>
      </c>
      <c r="N1300" s="53">
        <v>10556959.92</v>
      </c>
      <c r="O1300" s="53">
        <v>11098671.65</v>
      </c>
      <c r="P1300" s="53">
        <v>0</v>
      </c>
      <c r="Q1300" s="53">
        <v>0</v>
      </c>
      <c r="R1300" s="53">
        <v>0</v>
      </c>
      <c r="S1300" s="3" t="s">
        <v>111</v>
      </c>
      <c r="T1300" s="3" t="s">
        <v>112</v>
      </c>
      <c r="U1300" s="3" t="s">
        <v>113</v>
      </c>
      <c r="V1300" s="3" t="s">
        <v>112</v>
      </c>
      <c r="W1300" s="3" t="s">
        <v>33</v>
      </c>
      <c r="X1300" s="3" t="s">
        <v>114</v>
      </c>
      <c r="Y1300" s="3" t="s">
        <v>44</v>
      </c>
      <c r="Z1300" s="54">
        <v>45492</v>
      </c>
      <c r="AA1300" s="54">
        <v>46387</v>
      </c>
      <c r="AB1300" s="3" t="s">
        <v>36</v>
      </c>
      <c r="AC1300" s="53">
        <v>11200000</v>
      </c>
      <c r="AD1300" s="3" t="s">
        <v>113</v>
      </c>
      <c r="AE1300" s="3" t="s">
        <v>45</v>
      </c>
    </row>
    <row r="1301" spans="1:31" x14ac:dyDescent="0.3">
      <c r="A1301" s="3" t="s">
        <v>2775</v>
      </c>
      <c r="B1301" s="3" t="s">
        <v>2776</v>
      </c>
      <c r="C1301" s="3" t="s">
        <v>1854</v>
      </c>
      <c r="D1301" s="53">
        <v>3100000</v>
      </c>
      <c r="E1301" s="53">
        <v>3100000</v>
      </c>
      <c r="F1301" s="53">
        <v>0</v>
      </c>
      <c r="G1301" s="53">
        <v>0</v>
      </c>
      <c r="H1301" s="53">
        <v>0</v>
      </c>
      <c r="I1301" s="53">
        <v>3099553.38</v>
      </c>
      <c r="J1301" s="53">
        <v>99.985592903225808</v>
      </c>
      <c r="K1301" s="53">
        <v>0</v>
      </c>
      <c r="L1301" s="53">
        <v>0</v>
      </c>
      <c r="M1301" s="53">
        <v>3099553.38</v>
      </c>
      <c r="N1301" s="53">
        <v>0</v>
      </c>
      <c r="O1301" s="53">
        <v>3099553.38</v>
      </c>
      <c r="P1301" s="53">
        <v>0</v>
      </c>
      <c r="Q1301" s="53">
        <v>0</v>
      </c>
      <c r="R1301" s="53">
        <v>0</v>
      </c>
      <c r="S1301" s="3" t="s">
        <v>72</v>
      </c>
      <c r="T1301" s="3" t="s">
        <v>41</v>
      </c>
      <c r="U1301" s="3" t="s">
        <v>42</v>
      </c>
      <c r="V1301" s="3" t="s">
        <v>41</v>
      </c>
      <c r="W1301" s="3" t="s">
        <v>33</v>
      </c>
      <c r="X1301" s="3" t="s">
        <v>43</v>
      </c>
      <c r="Y1301" s="3" t="s">
        <v>35</v>
      </c>
      <c r="Z1301" s="54">
        <v>45495</v>
      </c>
      <c r="AA1301" s="54">
        <v>45869</v>
      </c>
      <c r="AB1301" s="3" t="s">
        <v>36</v>
      </c>
      <c r="AC1301" s="53">
        <v>3100000</v>
      </c>
      <c r="AD1301" s="3" t="s">
        <v>42</v>
      </c>
      <c r="AE1301" s="3" t="s">
        <v>37</v>
      </c>
    </row>
    <row r="1302" spans="1:31" x14ac:dyDescent="0.3">
      <c r="A1302" s="3" t="s">
        <v>2727</v>
      </c>
      <c r="B1302" s="3" t="s">
        <v>2728</v>
      </c>
      <c r="C1302" s="3" t="s">
        <v>1857</v>
      </c>
      <c r="D1302" s="53">
        <v>10000000</v>
      </c>
      <c r="E1302" s="53">
        <v>10000000</v>
      </c>
      <c r="F1302" s="53">
        <v>68599.259999999995</v>
      </c>
      <c r="G1302" s="53">
        <v>148909.76000000001</v>
      </c>
      <c r="H1302" s="53">
        <v>148909.76000000001</v>
      </c>
      <c r="I1302" s="53">
        <v>5291766.6900000004</v>
      </c>
      <c r="J1302" s="53">
        <v>52.917666900000008</v>
      </c>
      <c r="K1302" s="53">
        <v>0</v>
      </c>
      <c r="L1302" s="53">
        <v>0</v>
      </c>
      <c r="M1302" s="53">
        <v>0</v>
      </c>
      <c r="N1302" s="53">
        <v>5142856.93</v>
      </c>
      <c r="O1302" s="53">
        <v>5360365.95</v>
      </c>
      <c r="P1302" s="53">
        <v>0</v>
      </c>
      <c r="Q1302" s="53">
        <v>0</v>
      </c>
      <c r="R1302" s="53">
        <v>0</v>
      </c>
      <c r="S1302" s="3" t="s">
        <v>2156</v>
      </c>
      <c r="T1302" s="3" t="s">
        <v>100</v>
      </c>
      <c r="U1302" s="3" t="s">
        <v>101</v>
      </c>
      <c r="V1302" s="3" t="s">
        <v>100</v>
      </c>
      <c r="W1302" s="3" t="s">
        <v>33</v>
      </c>
      <c r="X1302" s="3" t="s">
        <v>102</v>
      </c>
      <c r="Y1302" s="3" t="s">
        <v>44</v>
      </c>
      <c r="Z1302" s="54">
        <v>45495</v>
      </c>
      <c r="AA1302" s="54">
        <v>45838</v>
      </c>
      <c r="AB1302" s="3" t="s">
        <v>36</v>
      </c>
      <c r="AC1302" s="53">
        <v>10000000</v>
      </c>
      <c r="AD1302" s="3" t="s">
        <v>101</v>
      </c>
      <c r="AE1302" s="3" t="s">
        <v>45</v>
      </c>
    </row>
    <row r="1303" spans="1:31" x14ac:dyDescent="0.3">
      <c r="A1303" s="3" t="s">
        <v>2731</v>
      </c>
      <c r="B1303" s="3" t="s">
        <v>2732</v>
      </c>
      <c r="C1303" s="3" t="s">
        <v>1854</v>
      </c>
      <c r="D1303" s="53">
        <v>3900000</v>
      </c>
      <c r="E1303" s="53">
        <v>3900000</v>
      </c>
      <c r="F1303" s="53">
        <v>0</v>
      </c>
      <c r="G1303" s="53">
        <v>0</v>
      </c>
      <c r="H1303" s="53">
        <v>0</v>
      </c>
      <c r="I1303" s="53">
        <v>3858820.56</v>
      </c>
      <c r="J1303" s="53">
        <v>98.944116923076919</v>
      </c>
      <c r="K1303" s="53">
        <v>0</v>
      </c>
      <c r="L1303" s="53">
        <v>0</v>
      </c>
      <c r="M1303" s="53">
        <v>3858820.56</v>
      </c>
      <c r="N1303" s="53">
        <v>0</v>
      </c>
      <c r="O1303" s="53">
        <v>3858820.56</v>
      </c>
      <c r="P1303" s="53">
        <v>0</v>
      </c>
      <c r="Q1303" s="53">
        <v>0</v>
      </c>
      <c r="R1303" s="53">
        <v>0</v>
      </c>
      <c r="S1303" s="3" t="s">
        <v>72</v>
      </c>
      <c r="T1303" s="3" t="s">
        <v>41</v>
      </c>
      <c r="U1303" s="3" t="s">
        <v>42</v>
      </c>
      <c r="V1303" s="3" t="s">
        <v>41</v>
      </c>
      <c r="W1303" s="3" t="s">
        <v>33</v>
      </c>
      <c r="X1303" s="3" t="s">
        <v>43</v>
      </c>
      <c r="Y1303" s="3" t="s">
        <v>35</v>
      </c>
      <c r="Z1303" s="54">
        <v>45495</v>
      </c>
      <c r="AA1303" s="54">
        <v>45869</v>
      </c>
      <c r="AB1303" s="3" t="s">
        <v>36</v>
      </c>
      <c r="AC1303" s="53">
        <v>3900000</v>
      </c>
      <c r="AD1303" s="3" t="s">
        <v>42</v>
      </c>
      <c r="AE1303" s="3" t="s">
        <v>37</v>
      </c>
    </row>
    <row r="1304" spans="1:31" x14ac:dyDescent="0.3">
      <c r="A1304" s="3" t="s">
        <v>2739</v>
      </c>
      <c r="B1304" s="3" t="s">
        <v>2740</v>
      </c>
      <c r="C1304" s="3" t="s">
        <v>1855</v>
      </c>
      <c r="D1304" s="53">
        <v>1200000</v>
      </c>
      <c r="E1304" s="53">
        <v>1200000</v>
      </c>
      <c r="F1304" s="53">
        <v>0</v>
      </c>
      <c r="G1304" s="53">
        <v>0</v>
      </c>
      <c r="H1304" s="53">
        <v>0</v>
      </c>
      <c r="I1304" s="53">
        <v>1169383.1100000001</v>
      </c>
      <c r="J1304" s="53">
        <v>97.448592500000004</v>
      </c>
      <c r="K1304" s="53">
        <v>0</v>
      </c>
      <c r="L1304" s="53">
        <v>0</v>
      </c>
      <c r="M1304" s="53">
        <v>1169383.1100000001</v>
      </c>
      <c r="N1304" s="53">
        <v>0</v>
      </c>
      <c r="O1304" s="53">
        <v>1169383.1100000001</v>
      </c>
      <c r="P1304" s="53">
        <v>0</v>
      </c>
      <c r="Q1304" s="53">
        <v>0</v>
      </c>
      <c r="R1304" s="53">
        <v>0</v>
      </c>
      <c r="S1304" s="3" t="s">
        <v>286</v>
      </c>
      <c r="T1304" s="3" t="s">
        <v>57</v>
      </c>
      <c r="U1304" s="3" t="s">
        <v>58</v>
      </c>
      <c r="V1304" s="3" t="s">
        <v>57</v>
      </c>
      <c r="W1304" s="3" t="s">
        <v>33</v>
      </c>
      <c r="X1304" s="3" t="s">
        <v>59</v>
      </c>
      <c r="Y1304" s="3" t="s">
        <v>44</v>
      </c>
      <c r="Z1304" s="54">
        <v>45496</v>
      </c>
      <c r="AA1304" s="54">
        <v>46022</v>
      </c>
      <c r="AB1304" s="3" t="s">
        <v>36</v>
      </c>
      <c r="AC1304" s="53">
        <v>1200000</v>
      </c>
      <c r="AD1304" s="3" t="s">
        <v>58</v>
      </c>
      <c r="AE1304" s="3" t="s">
        <v>37</v>
      </c>
    </row>
    <row r="1305" spans="1:31" x14ac:dyDescent="0.3">
      <c r="A1305" s="3" t="s">
        <v>2741</v>
      </c>
      <c r="B1305" s="3" t="s">
        <v>2742</v>
      </c>
      <c r="C1305" s="3" t="s">
        <v>1855</v>
      </c>
      <c r="D1305" s="53">
        <v>1</v>
      </c>
      <c r="E1305" s="53">
        <v>1</v>
      </c>
      <c r="F1305" s="53">
        <v>0</v>
      </c>
      <c r="G1305" s="53">
        <v>0</v>
      </c>
      <c r="H1305" s="53">
        <v>0</v>
      </c>
      <c r="I1305" s="53">
        <v>0</v>
      </c>
      <c r="J1305" s="53">
        <v>0</v>
      </c>
      <c r="K1305" s="53">
        <v>0</v>
      </c>
      <c r="L1305" s="53">
        <v>0</v>
      </c>
      <c r="M1305" s="53">
        <v>0</v>
      </c>
      <c r="N1305" s="53">
        <v>0</v>
      </c>
      <c r="O1305" s="53">
        <v>0</v>
      </c>
      <c r="P1305" s="53">
        <v>0</v>
      </c>
      <c r="Q1305" s="53">
        <v>0</v>
      </c>
      <c r="R1305" s="53">
        <v>0</v>
      </c>
      <c r="S1305" s="3" t="s">
        <v>286</v>
      </c>
      <c r="T1305" s="3" t="s">
        <v>57</v>
      </c>
      <c r="U1305" s="3" t="s">
        <v>58</v>
      </c>
      <c r="V1305" s="3" t="s">
        <v>57</v>
      </c>
      <c r="W1305" s="3" t="s">
        <v>33</v>
      </c>
      <c r="X1305" s="3" t="s">
        <v>59</v>
      </c>
      <c r="Y1305" s="3" t="s">
        <v>35</v>
      </c>
      <c r="Z1305" s="54">
        <v>45496</v>
      </c>
      <c r="AA1305" s="54">
        <v>46022</v>
      </c>
      <c r="AB1305" s="3" t="s">
        <v>36</v>
      </c>
      <c r="AC1305" s="53">
        <v>190000</v>
      </c>
      <c r="AD1305" s="3" t="s">
        <v>58</v>
      </c>
      <c r="AE1305" s="3" t="s">
        <v>37</v>
      </c>
    </row>
    <row r="1306" spans="1:31" x14ac:dyDescent="0.3">
      <c r="A1306" s="3" t="s">
        <v>2749</v>
      </c>
      <c r="B1306" s="3" t="s">
        <v>2750</v>
      </c>
      <c r="C1306" s="3" t="s">
        <v>1859</v>
      </c>
      <c r="D1306" s="53">
        <v>2400000</v>
      </c>
      <c r="E1306" s="53">
        <v>2400000</v>
      </c>
      <c r="F1306" s="53">
        <v>2108609.1800000002</v>
      </c>
      <c r="G1306" s="53">
        <v>0</v>
      </c>
      <c r="H1306" s="53">
        <v>0</v>
      </c>
      <c r="I1306" s="53">
        <v>174973.84</v>
      </c>
      <c r="J1306" s="53">
        <v>7.2905766666666665</v>
      </c>
      <c r="K1306" s="53">
        <v>0</v>
      </c>
      <c r="L1306" s="53">
        <v>0</v>
      </c>
      <c r="M1306" s="53">
        <v>0</v>
      </c>
      <c r="N1306" s="53">
        <v>174973.84</v>
      </c>
      <c r="O1306" s="53">
        <v>2283583.02</v>
      </c>
      <c r="P1306" s="53">
        <v>0</v>
      </c>
      <c r="Q1306" s="53">
        <v>0</v>
      </c>
      <c r="R1306" s="53">
        <v>0</v>
      </c>
      <c r="S1306" s="3" t="s">
        <v>1355</v>
      </c>
      <c r="T1306" s="3" t="s">
        <v>162</v>
      </c>
      <c r="U1306" s="3" t="s">
        <v>163</v>
      </c>
      <c r="V1306" s="3" t="s">
        <v>162</v>
      </c>
      <c r="W1306" s="3" t="s">
        <v>33</v>
      </c>
      <c r="X1306" s="3" t="s">
        <v>164</v>
      </c>
      <c r="Y1306" s="3" t="s">
        <v>35</v>
      </c>
      <c r="Z1306" s="54">
        <v>45383</v>
      </c>
      <c r="AA1306" s="54">
        <v>45900</v>
      </c>
      <c r="AB1306" s="3" t="s">
        <v>36</v>
      </c>
      <c r="AC1306" s="53">
        <v>2400000</v>
      </c>
      <c r="AD1306" s="3" t="s">
        <v>163</v>
      </c>
      <c r="AE1306" s="3" t="s">
        <v>45</v>
      </c>
    </row>
    <row r="1307" spans="1:31" x14ac:dyDescent="0.3">
      <c r="A1307" s="3" t="s">
        <v>2747</v>
      </c>
      <c r="B1307" s="3" t="s">
        <v>2748</v>
      </c>
      <c r="C1307" s="3" t="s">
        <v>1854</v>
      </c>
      <c r="D1307" s="53">
        <v>11400000</v>
      </c>
      <c r="E1307" s="53">
        <v>11400000</v>
      </c>
      <c r="F1307" s="53">
        <v>0</v>
      </c>
      <c r="G1307" s="53">
        <v>0</v>
      </c>
      <c r="H1307" s="53">
        <v>0</v>
      </c>
      <c r="I1307" s="53">
        <v>11289683.83</v>
      </c>
      <c r="J1307" s="53">
        <v>99.032314298245609</v>
      </c>
      <c r="K1307" s="53">
        <v>0</v>
      </c>
      <c r="L1307" s="53">
        <v>0</v>
      </c>
      <c r="M1307" s="53">
        <v>11289683.83</v>
      </c>
      <c r="N1307" s="53">
        <v>0</v>
      </c>
      <c r="O1307" s="53">
        <v>11289683.83</v>
      </c>
      <c r="P1307" s="53">
        <v>0</v>
      </c>
      <c r="Q1307" s="53">
        <v>0</v>
      </c>
      <c r="R1307" s="53">
        <v>0</v>
      </c>
      <c r="S1307" s="3" t="s">
        <v>72</v>
      </c>
      <c r="T1307" s="3" t="s">
        <v>41</v>
      </c>
      <c r="U1307" s="3" t="s">
        <v>42</v>
      </c>
      <c r="V1307" s="3" t="s">
        <v>41</v>
      </c>
      <c r="W1307" s="3" t="s">
        <v>33</v>
      </c>
      <c r="X1307" s="3" t="s">
        <v>43</v>
      </c>
      <c r="Y1307" s="3" t="s">
        <v>35</v>
      </c>
      <c r="Z1307" s="54">
        <v>45498</v>
      </c>
      <c r="AA1307" s="54">
        <v>45869</v>
      </c>
      <c r="AB1307" s="3" t="s">
        <v>36</v>
      </c>
      <c r="AC1307" s="53">
        <v>11400000</v>
      </c>
      <c r="AD1307" s="3" t="s">
        <v>42</v>
      </c>
      <c r="AE1307" s="3" t="s">
        <v>37</v>
      </c>
    </row>
    <row r="1308" spans="1:31" x14ac:dyDescent="0.3">
      <c r="A1308" s="3" t="s">
        <v>2751</v>
      </c>
      <c r="B1308" s="3" t="s">
        <v>2752</v>
      </c>
      <c r="C1308" s="3" t="s">
        <v>1854</v>
      </c>
      <c r="D1308" s="53">
        <v>5600000</v>
      </c>
      <c r="E1308" s="53">
        <v>5600000</v>
      </c>
      <c r="F1308" s="53">
        <v>0</v>
      </c>
      <c r="G1308" s="53">
        <v>0</v>
      </c>
      <c r="H1308" s="53">
        <v>0</v>
      </c>
      <c r="I1308" s="53">
        <v>5305434.7</v>
      </c>
      <c r="J1308" s="53">
        <v>94.73990535714286</v>
      </c>
      <c r="K1308" s="53">
        <v>0</v>
      </c>
      <c r="L1308" s="53">
        <v>0</v>
      </c>
      <c r="M1308" s="53">
        <v>5305434.7</v>
      </c>
      <c r="N1308" s="53">
        <v>0</v>
      </c>
      <c r="O1308" s="53">
        <v>5305434.7</v>
      </c>
      <c r="P1308" s="53">
        <v>0</v>
      </c>
      <c r="Q1308" s="53">
        <v>0</v>
      </c>
      <c r="R1308" s="53">
        <v>0</v>
      </c>
      <c r="S1308" s="3" t="s">
        <v>72</v>
      </c>
      <c r="T1308" s="3" t="s">
        <v>41</v>
      </c>
      <c r="U1308" s="3" t="s">
        <v>42</v>
      </c>
      <c r="V1308" s="3" t="s">
        <v>41</v>
      </c>
      <c r="W1308" s="3" t="s">
        <v>33</v>
      </c>
      <c r="X1308" s="3" t="s">
        <v>43</v>
      </c>
      <c r="Y1308" s="3" t="s">
        <v>35</v>
      </c>
      <c r="Z1308" s="54">
        <v>45499</v>
      </c>
      <c r="AA1308" s="54">
        <v>45869</v>
      </c>
      <c r="AB1308" s="3" t="s">
        <v>36</v>
      </c>
      <c r="AC1308" s="53">
        <v>3700000</v>
      </c>
      <c r="AD1308" s="3" t="s">
        <v>42</v>
      </c>
      <c r="AE1308" s="3" t="s">
        <v>37</v>
      </c>
    </row>
    <row r="1309" spans="1:31" x14ac:dyDescent="0.3">
      <c r="A1309" s="3" t="s">
        <v>2753</v>
      </c>
      <c r="B1309" s="3" t="s">
        <v>2754</v>
      </c>
      <c r="C1309" s="3" t="s">
        <v>1855</v>
      </c>
      <c r="D1309" s="53">
        <v>6339000</v>
      </c>
      <c r="E1309" s="53">
        <v>6339000</v>
      </c>
      <c r="F1309" s="53">
        <v>5603.08</v>
      </c>
      <c r="G1309" s="53">
        <v>0</v>
      </c>
      <c r="H1309" s="53">
        <v>0</v>
      </c>
      <c r="I1309" s="53">
        <v>6330914.2000000002</v>
      </c>
      <c r="J1309" s="53">
        <v>99.872443603091966</v>
      </c>
      <c r="K1309" s="53">
        <v>0</v>
      </c>
      <c r="L1309" s="53">
        <v>0</v>
      </c>
      <c r="M1309" s="53">
        <v>5977265.7300000004</v>
      </c>
      <c r="N1309" s="53">
        <v>353648.47</v>
      </c>
      <c r="O1309" s="53">
        <v>6336517.2800000003</v>
      </c>
      <c r="P1309" s="53">
        <v>0</v>
      </c>
      <c r="Q1309" s="53">
        <v>0</v>
      </c>
      <c r="R1309" s="53">
        <v>0</v>
      </c>
      <c r="S1309" s="3" t="s">
        <v>286</v>
      </c>
      <c r="T1309" s="3" t="s">
        <v>57</v>
      </c>
      <c r="U1309" s="3" t="s">
        <v>58</v>
      </c>
      <c r="V1309" s="3" t="s">
        <v>57</v>
      </c>
      <c r="W1309" s="3" t="s">
        <v>33</v>
      </c>
      <c r="X1309" s="3" t="s">
        <v>59</v>
      </c>
      <c r="Y1309" s="3" t="s">
        <v>35</v>
      </c>
      <c r="Z1309" s="54">
        <v>45502</v>
      </c>
      <c r="AA1309" s="54">
        <v>46112</v>
      </c>
      <c r="AB1309" s="3" t="s">
        <v>36</v>
      </c>
      <c r="AC1309" s="53">
        <v>6339000</v>
      </c>
      <c r="AD1309" s="3" t="s">
        <v>58</v>
      </c>
      <c r="AE1309" s="3" t="s">
        <v>45</v>
      </c>
    </row>
    <row r="1310" spans="1:31" x14ac:dyDescent="0.3">
      <c r="A1310" s="3" t="s">
        <v>2755</v>
      </c>
      <c r="B1310" s="3" t="s">
        <v>2756</v>
      </c>
      <c r="C1310" s="3" t="s">
        <v>1854</v>
      </c>
      <c r="D1310" s="53">
        <v>3000000</v>
      </c>
      <c r="E1310" s="53">
        <v>3000000</v>
      </c>
      <c r="F1310" s="53">
        <v>54386.19</v>
      </c>
      <c r="G1310" s="53">
        <v>0</v>
      </c>
      <c r="H1310" s="53">
        <v>0</v>
      </c>
      <c r="I1310" s="53">
        <v>1767846.9</v>
      </c>
      <c r="J1310" s="53">
        <v>58.928229999999999</v>
      </c>
      <c r="K1310" s="53">
        <v>0</v>
      </c>
      <c r="L1310" s="53">
        <v>0</v>
      </c>
      <c r="M1310" s="53">
        <v>1745243.91</v>
      </c>
      <c r="N1310" s="53">
        <v>22602.99</v>
      </c>
      <c r="O1310" s="53">
        <v>1822233.09</v>
      </c>
      <c r="P1310" s="53">
        <v>0</v>
      </c>
      <c r="Q1310" s="53">
        <v>0</v>
      </c>
      <c r="R1310" s="53">
        <v>0</v>
      </c>
      <c r="S1310" s="3" t="s">
        <v>72</v>
      </c>
      <c r="T1310" s="3" t="s">
        <v>41</v>
      </c>
      <c r="U1310" s="3" t="s">
        <v>42</v>
      </c>
      <c r="V1310" s="3" t="s">
        <v>41</v>
      </c>
      <c r="W1310" s="3" t="s">
        <v>33</v>
      </c>
      <c r="X1310" s="3" t="s">
        <v>43</v>
      </c>
      <c r="Y1310" s="3" t="s">
        <v>35</v>
      </c>
      <c r="Z1310" s="54">
        <v>45502</v>
      </c>
      <c r="AA1310" s="54">
        <v>45869</v>
      </c>
      <c r="AB1310" s="3" t="s">
        <v>36</v>
      </c>
      <c r="AC1310" s="53">
        <v>3000000</v>
      </c>
      <c r="AD1310" s="3" t="s">
        <v>42</v>
      </c>
      <c r="AE1310" s="3" t="s">
        <v>45</v>
      </c>
    </row>
    <row r="1311" spans="1:31" x14ac:dyDescent="0.3">
      <c r="A1311" s="3" t="s">
        <v>2759</v>
      </c>
      <c r="B1311" s="3" t="s">
        <v>2760</v>
      </c>
      <c r="C1311" s="3" t="s">
        <v>1858</v>
      </c>
      <c r="D1311" s="53">
        <v>1000000</v>
      </c>
      <c r="E1311" s="53">
        <v>1000000</v>
      </c>
      <c r="F1311" s="53">
        <v>747937.96</v>
      </c>
      <c r="G1311" s="53">
        <v>0</v>
      </c>
      <c r="H1311" s="53">
        <v>0</v>
      </c>
      <c r="I1311" s="53">
        <v>0</v>
      </c>
      <c r="J1311" s="53">
        <v>0</v>
      </c>
      <c r="K1311" s="53">
        <v>0</v>
      </c>
      <c r="L1311" s="53">
        <v>0</v>
      </c>
      <c r="M1311" s="53">
        <v>0</v>
      </c>
      <c r="N1311" s="53">
        <v>0</v>
      </c>
      <c r="O1311" s="53">
        <v>747937.96</v>
      </c>
      <c r="P1311" s="53">
        <v>0</v>
      </c>
      <c r="Q1311" s="53">
        <v>0</v>
      </c>
      <c r="R1311" s="53">
        <v>0</v>
      </c>
      <c r="S1311" s="3" t="s">
        <v>1231</v>
      </c>
      <c r="T1311" s="3" t="s">
        <v>51</v>
      </c>
      <c r="U1311" s="3" t="s">
        <v>52</v>
      </c>
      <c r="V1311" s="3" t="s">
        <v>51</v>
      </c>
      <c r="W1311" s="3" t="s">
        <v>33</v>
      </c>
      <c r="X1311" s="3" t="s">
        <v>53</v>
      </c>
      <c r="Y1311" s="3" t="s">
        <v>44</v>
      </c>
      <c r="Z1311" s="54">
        <v>45383</v>
      </c>
      <c r="AA1311" s="54">
        <v>46112</v>
      </c>
      <c r="AB1311" s="3" t="s">
        <v>36</v>
      </c>
      <c r="AC1311" s="53">
        <v>1000000</v>
      </c>
      <c r="AD1311" s="3" t="s">
        <v>52</v>
      </c>
      <c r="AE1311" s="3" t="s">
        <v>45</v>
      </c>
    </row>
    <row r="1312" spans="1:31" x14ac:dyDescent="0.3">
      <c r="A1312" s="3" t="s">
        <v>2761</v>
      </c>
      <c r="B1312" s="3" t="s">
        <v>2762</v>
      </c>
      <c r="C1312" s="3" t="s">
        <v>1858</v>
      </c>
      <c r="D1312" s="53">
        <v>2500000</v>
      </c>
      <c r="E1312" s="53">
        <v>2500000</v>
      </c>
      <c r="F1312" s="53">
        <v>826625.5</v>
      </c>
      <c r="G1312" s="53">
        <v>0</v>
      </c>
      <c r="H1312" s="53">
        <v>0</v>
      </c>
      <c r="I1312" s="53">
        <v>1409260.33</v>
      </c>
      <c r="J1312" s="53">
        <v>56.370413200000002</v>
      </c>
      <c r="K1312" s="53">
        <v>0</v>
      </c>
      <c r="L1312" s="53">
        <v>0</v>
      </c>
      <c r="M1312" s="53">
        <v>1357924</v>
      </c>
      <c r="N1312" s="53">
        <v>51336.33</v>
      </c>
      <c r="O1312" s="53">
        <v>2235885.83</v>
      </c>
      <c r="P1312" s="53">
        <v>0</v>
      </c>
      <c r="Q1312" s="53">
        <v>0</v>
      </c>
      <c r="R1312" s="53">
        <v>0</v>
      </c>
      <c r="S1312" s="3" t="s">
        <v>1231</v>
      </c>
      <c r="T1312" s="3" t="s">
        <v>51</v>
      </c>
      <c r="U1312" s="3" t="s">
        <v>52</v>
      </c>
      <c r="V1312" s="3" t="s">
        <v>51</v>
      </c>
      <c r="W1312" s="3" t="s">
        <v>33</v>
      </c>
      <c r="X1312" s="3" t="s">
        <v>53</v>
      </c>
      <c r="Y1312" s="3" t="s">
        <v>35</v>
      </c>
      <c r="Z1312" s="54">
        <v>45383</v>
      </c>
      <c r="AA1312" s="54">
        <v>46112</v>
      </c>
      <c r="AB1312" s="3" t="s">
        <v>36</v>
      </c>
      <c r="AC1312" s="53">
        <v>1</v>
      </c>
      <c r="AD1312" s="3" t="s">
        <v>52</v>
      </c>
      <c r="AE1312" s="3" t="s">
        <v>45</v>
      </c>
    </row>
    <row r="1313" spans="1:31" x14ac:dyDescent="0.3">
      <c r="A1313" s="3" t="s">
        <v>2757</v>
      </c>
      <c r="B1313" s="3" t="s">
        <v>2758</v>
      </c>
      <c r="C1313" s="3" t="s">
        <v>1853</v>
      </c>
      <c r="D1313" s="53">
        <v>2200000</v>
      </c>
      <c r="E1313" s="53">
        <v>2200000</v>
      </c>
      <c r="F1313" s="53">
        <v>83574.240000000005</v>
      </c>
      <c r="G1313" s="53">
        <v>0</v>
      </c>
      <c r="H1313" s="53">
        <v>0</v>
      </c>
      <c r="I1313" s="53">
        <v>2022617.32</v>
      </c>
      <c r="J1313" s="53">
        <v>91.937150909090917</v>
      </c>
      <c r="K1313" s="53">
        <v>0</v>
      </c>
      <c r="L1313" s="53">
        <v>0</v>
      </c>
      <c r="M1313" s="53">
        <v>651975.11</v>
      </c>
      <c r="N1313" s="53">
        <v>1370642.21</v>
      </c>
      <c r="O1313" s="53">
        <v>2106191.56</v>
      </c>
      <c r="P1313" s="53">
        <v>0</v>
      </c>
      <c r="Q1313" s="53">
        <v>0</v>
      </c>
      <c r="R1313" s="53">
        <v>0</v>
      </c>
      <c r="S1313" s="3" t="s">
        <v>391</v>
      </c>
      <c r="T1313" s="3" t="s">
        <v>31</v>
      </c>
      <c r="U1313" s="3" t="s">
        <v>32</v>
      </c>
      <c r="V1313" s="3" t="s">
        <v>31</v>
      </c>
      <c r="W1313" s="3" t="s">
        <v>33</v>
      </c>
      <c r="X1313" s="3" t="s">
        <v>34</v>
      </c>
      <c r="Y1313" s="3" t="s">
        <v>35</v>
      </c>
      <c r="Z1313" s="54">
        <v>45503</v>
      </c>
      <c r="AA1313" s="54">
        <v>46112</v>
      </c>
      <c r="AB1313" s="3" t="s">
        <v>36</v>
      </c>
      <c r="AC1313" s="53">
        <v>2200000</v>
      </c>
      <c r="AD1313" s="3" t="s">
        <v>32</v>
      </c>
      <c r="AE1313" s="3" t="s">
        <v>45</v>
      </c>
    </row>
    <row r="1314" spans="1:31" x14ac:dyDescent="0.3">
      <c r="A1314" s="3" t="s">
        <v>2769</v>
      </c>
      <c r="B1314" s="3" t="s">
        <v>2770</v>
      </c>
      <c r="C1314" s="3" t="s">
        <v>1860</v>
      </c>
      <c r="D1314" s="53">
        <v>1500000</v>
      </c>
      <c r="E1314" s="53">
        <v>1500000</v>
      </c>
      <c r="F1314" s="53">
        <v>0</v>
      </c>
      <c r="G1314" s="53">
        <v>0</v>
      </c>
      <c r="H1314" s="53">
        <v>0</v>
      </c>
      <c r="I1314" s="53">
        <v>1492940.85</v>
      </c>
      <c r="J1314" s="53">
        <v>99.529390000000006</v>
      </c>
      <c r="K1314" s="53">
        <v>0</v>
      </c>
      <c r="L1314" s="53">
        <v>0</v>
      </c>
      <c r="M1314" s="53">
        <v>1492940.85</v>
      </c>
      <c r="N1314" s="53">
        <v>0</v>
      </c>
      <c r="O1314" s="53">
        <v>1492940.85</v>
      </c>
      <c r="P1314" s="53">
        <v>0</v>
      </c>
      <c r="Q1314" s="53">
        <v>0</v>
      </c>
      <c r="R1314" s="53">
        <v>0</v>
      </c>
      <c r="S1314" s="3" t="s">
        <v>111</v>
      </c>
      <c r="T1314" s="3" t="s">
        <v>112</v>
      </c>
      <c r="U1314" s="3" t="s">
        <v>113</v>
      </c>
      <c r="V1314" s="3" t="s">
        <v>112</v>
      </c>
      <c r="W1314" s="3" t="s">
        <v>33</v>
      </c>
      <c r="X1314" s="3" t="s">
        <v>114</v>
      </c>
      <c r="Y1314" s="3" t="s">
        <v>86</v>
      </c>
      <c r="Z1314" s="54">
        <v>45504</v>
      </c>
      <c r="AA1314" s="54">
        <v>46112</v>
      </c>
      <c r="AB1314" s="3" t="s">
        <v>36</v>
      </c>
      <c r="AC1314" s="53">
        <v>1500000</v>
      </c>
      <c r="AD1314" s="3" t="s">
        <v>113</v>
      </c>
      <c r="AE1314" s="3" t="s">
        <v>37</v>
      </c>
    </row>
    <row r="1315" spans="1:31" x14ac:dyDescent="0.3">
      <c r="A1315" s="3" t="s">
        <v>2767</v>
      </c>
      <c r="B1315" s="3" t="s">
        <v>2768</v>
      </c>
      <c r="C1315" s="3" t="s">
        <v>1860</v>
      </c>
      <c r="D1315" s="53">
        <v>2700000</v>
      </c>
      <c r="E1315" s="53">
        <v>2700000</v>
      </c>
      <c r="F1315" s="53">
        <v>0</v>
      </c>
      <c r="G1315" s="53">
        <v>0</v>
      </c>
      <c r="H1315" s="53">
        <v>0</v>
      </c>
      <c r="I1315" s="53">
        <v>2163341.7000000002</v>
      </c>
      <c r="J1315" s="53">
        <v>80.123766666666668</v>
      </c>
      <c r="K1315" s="53">
        <v>0</v>
      </c>
      <c r="L1315" s="53">
        <v>0</v>
      </c>
      <c r="M1315" s="53">
        <v>2163341.7000000002</v>
      </c>
      <c r="N1315" s="53">
        <v>0</v>
      </c>
      <c r="O1315" s="53">
        <v>2163341.7000000002</v>
      </c>
      <c r="P1315" s="53">
        <v>0</v>
      </c>
      <c r="Q1315" s="53">
        <v>0</v>
      </c>
      <c r="R1315" s="53">
        <v>0</v>
      </c>
      <c r="S1315" s="3" t="s">
        <v>111</v>
      </c>
      <c r="T1315" s="3" t="s">
        <v>112</v>
      </c>
      <c r="U1315" s="3" t="s">
        <v>113</v>
      </c>
      <c r="V1315" s="3" t="s">
        <v>112</v>
      </c>
      <c r="W1315" s="3" t="s">
        <v>33</v>
      </c>
      <c r="X1315" s="3" t="s">
        <v>114</v>
      </c>
      <c r="Y1315" s="3" t="s">
        <v>35</v>
      </c>
      <c r="Z1315" s="54">
        <v>45504</v>
      </c>
      <c r="AA1315" s="54">
        <v>46112</v>
      </c>
      <c r="AB1315" s="3" t="s">
        <v>36</v>
      </c>
      <c r="AC1315" s="53">
        <v>2700000</v>
      </c>
      <c r="AD1315" s="3" t="s">
        <v>113</v>
      </c>
      <c r="AE1315" s="3" t="s">
        <v>2231</v>
      </c>
    </row>
    <row r="1316" spans="1:31" x14ac:dyDescent="0.3">
      <c r="A1316" s="3" t="s">
        <v>2765</v>
      </c>
      <c r="B1316" s="3" t="s">
        <v>2766</v>
      </c>
      <c r="C1316" s="3" t="s">
        <v>1853</v>
      </c>
      <c r="D1316" s="53">
        <v>11400000</v>
      </c>
      <c r="E1316" s="53">
        <v>11400000</v>
      </c>
      <c r="F1316" s="53">
        <v>2758.83</v>
      </c>
      <c r="G1316" s="53">
        <v>0</v>
      </c>
      <c r="H1316" s="53">
        <v>0</v>
      </c>
      <c r="I1316" s="53">
        <v>10760319.810000001</v>
      </c>
      <c r="J1316" s="53">
        <v>94.388770263157895</v>
      </c>
      <c r="K1316" s="53">
        <v>0</v>
      </c>
      <c r="L1316" s="53">
        <v>0</v>
      </c>
      <c r="M1316" s="53">
        <v>10760319.800000001</v>
      </c>
      <c r="N1316" s="53">
        <v>0.01</v>
      </c>
      <c r="O1316" s="53">
        <v>10763078.640000001</v>
      </c>
      <c r="P1316" s="53">
        <v>0</v>
      </c>
      <c r="Q1316" s="53">
        <v>0</v>
      </c>
      <c r="R1316" s="53">
        <v>0</v>
      </c>
      <c r="S1316" s="3" t="s">
        <v>391</v>
      </c>
      <c r="T1316" s="3" t="s">
        <v>31</v>
      </c>
      <c r="U1316" s="3" t="s">
        <v>32</v>
      </c>
      <c r="V1316" s="3" t="s">
        <v>31</v>
      </c>
      <c r="W1316" s="3" t="s">
        <v>33</v>
      </c>
      <c r="X1316" s="3" t="s">
        <v>34</v>
      </c>
      <c r="Y1316" s="3" t="s">
        <v>35</v>
      </c>
      <c r="Z1316" s="54">
        <v>45504</v>
      </c>
      <c r="AA1316" s="54">
        <v>46112</v>
      </c>
      <c r="AB1316" s="3" t="s">
        <v>36</v>
      </c>
      <c r="AC1316" s="53">
        <v>11400000</v>
      </c>
      <c r="AD1316" s="3" t="s">
        <v>32</v>
      </c>
      <c r="AE1316" s="3" t="s">
        <v>45</v>
      </c>
    </row>
    <row r="1317" spans="1:31" x14ac:dyDescent="0.3">
      <c r="A1317" s="3" t="s">
        <v>2771</v>
      </c>
      <c r="B1317" s="3" t="s">
        <v>2772</v>
      </c>
      <c r="C1317" s="3" t="s">
        <v>1860</v>
      </c>
      <c r="D1317" s="53">
        <v>1500000</v>
      </c>
      <c r="E1317" s="53">
        <v>1500000</v>
      </c>
      <c r="F1317" s="53">
        <v>0</v>
      </c>
      <c r="G1317" s="53">
        <v>0</v>
      </c>
      <c r="H1317" s="53">
        <v>0</v>
      </c>
      <c r="I1317" s="53">
        <v>1478224.4</v>
      </c>
      <c r="J1317" s="53">
        <v>98.548293333333334</v>
      </c>
      <c r="K1317" s="53">
        <v>0</v>
      </c>
      <c r="L1317" s="53">
        <v>0</v>
      </c>
      <c r="M1317" s="53">
        <v>1478224.4</v>
      </c>
      <c r="N1317" s="53">
        <v>0</v>
      </c>
      <c r="O1317" s="53">
        <v>1478224.4</v>
      </c>
      <c r="P1317" s="53">
        <v>0</v>
      </c>
      <c r="Q1317" s="53">
        <v>0</v>
      </c>
      <c r="R1317" s="53">
        <v>0</v>
      </c>
      <c r="S1317" s="3" t="s">
        <v>111</v>
      </c>
      <c r="T1317" s="3" t="s">
        <v>112</v>
      </c>
      <c r="U1317" s="3" t="s">
        <v>113</v>
      </c>
      <c r="V1317" s="3" t="s">
        <v>112</v>
      </c>
      <c r="W1317" s="3" t="s">
        <v>33</v>
      </c>
      <c r="X1317" s="3" t="s">
        <v>114</v>
      </c>
      <c r="Y1317" s="3" t="s">
        <v>86</v>
      </c>
      <c r="Z1317" s="54">
        <v>45504</v>
      </c>
      <c r="AA1317" s="54">
        <v>46112</v>
      </c>
      <c r="AB1317" s="3" t="s">
        <v>36</v>
      </c>
      <c r="AC1317" s="53">
        <v>1500000</v>
      </c>
      <c r="AD1317" s="3" t="s">
        <v>113</v>
      </c>
      <c r="AE1317" s="3" t="s">
        <v>37</v>
      </c>
    </row>
    <row r="1318" spans="1:31" x14ac:dyDescent="0.3">
      <c r="A1318" s="3" t="s">
        <v>2773</v>
      </c>
      <c r="B1318" s="3" t="s">
        <v>2774</v>
      </c>
      <c r="C1318" s="3" t="s">
        <v>1860</v>
      </c>
      <c r="D1318" s="53">
        <v>1500000</v>
      </c>
      <c r="E1318" s="53">
        <v>1500000</v>
      </c>
      <c r="F1318" s="53">
        <v>0</v>
      </c>
      <c r="G1318" s="53">
        <v>0</v>
      </c>
      <c r="H1318" s="53">
        <v>0</v>
      </c>
      <c r="I1318" s="53">
        <v>1472342.66</v>
      </c>
      <c r="J1318" s="53">
        <v>98.156177333333332</v>
      </c>
      <c r="K1318" s="53">
        <v>0</v>
      </c>
      <c r="L1318" s="53">
        <v>0</v>
      </c>
      <c r="M1318" s="53">
        <v>1472342.66</v>
      </c>
      <c r="N1318" s="53">
        <v>0</v>
      </c>
      <c r="O1318" s="53">
        <v>1472342.66</v>
      </c>
      <c r="P1318" s="53">
        <v>0</v>
      </c>
      <c r="Q1318" s="53">
        <v>0</v>
      </c>
      <c r="R1318" s="53">
        <v>0</v>
      </c>
      <c r="S1318" s="3" t="s">
        <v>111</v>
      </c>
      <c r="T1318" s="3" t="s">
        <v>112</v>
      </c>
      <c r="U1318" s="3" t="s">
        <v>113</v>
      </c>
      <c r="V1318" s="3" t="s">
        <v>112</v>
      </c>
      <c r="W1318" s="3" t="s">
        <v>33</v>
      </c>
      <c r="X1318" s="3" t="s">
        <v>114</v>
      </c>
      <c r="Y1318" s="3" t="s">
        <v>86</v>
      </c>
      <c r="Z1318" s="54">
        <v>45504</v>
      </c>
      <c r="AA1318" s="54">
        <v>46112</v>
      </c>
      <c r="AB1318" s="3" t="s">
        <v>36</v>
      </c>
      <c r="AC1318" s="53">
        <v>1500000</v>
      </c>
      <c r="AD1318" s="3" t="s">
        <v>113</v>
      </c>
      <c r="AE1318" s="3" t="s">
        <v>37</v>
      </c>
    </row>
    <row r="1319" spans="1:31" x14ac:dyDescent="0.3">
      <c r="A1319" s="3" t="s">
        <v>2763</v>
      </c>
      <c r="B1319" s="3" t="s">
        <v>2764</v>
      </c>
      <c r="C1319" s="3" t="s">
        <v>1854</v>
      </c>
      <c r="D1319" s="53">
        <v>2200000</v>
      </c>
      <c r="E1319" s="53">
        <v>2200000</v>
      </c>
      <c r="F1319" s="53">
        <v>0</v>
      </c>
      <c r="G1319" s="53">
        <v>0</v>
      </c>
      <c r="H1319" s="53">
        <v>0</v>
      </c>
      <c r="I1319" s="53">
        <v>0</v>
      </c>
      <c r="J1319" s="53">
        <v>0</v>
      </c>
      <c r="K1319" s="53">
        <v>0</v>
      </c>
      <c r="L1319" s="53">
        <v>0</v>
      </c>
      <c r="M1319" s="53">
        <v>0</v>
      </c>
      <c r="N1319" s="53">
        <v>0</v>
      </c>
      <c r="O1319" s="53">
        <v>0</v>
      </c>
      <c r="P1319" s="53">
        <v>0</v>
      </c>
      <c r="Q1319" s="53">
        <v>0</v>
      </c>
      <c r="R1319" s="53">
        <v>0</v>
      </c>
      <c r="S1319" s="3" t="s">
        <v>72</v>
      </c>
      <c r="T1319" s="3" t="s">
        <v>41</v>
      </c>
      <c r="U1319" s="3" t="s">
        <v>42</v>
      </c>
      <c r="V1319" s="3" t="s">
        <v>41</v>
      </c>
      <c r="W1319" s="3" t="s">
        <v>33</v>
      </c>
      <c r="X1319" s="3" t="s">
        <v>43</v>
      </c>
      <c r="Y1319" s="3" t="s">
        <v>35</v>
      </c>
      <c r="Z1319" s="54">
        <v>45504</v>
      </c>
      <c r="AA1319" s="54">
        <v>45869</v>
      </c>
      <c r="AB1319" s="3" t="s">
        <v>36</v>
      </c>
      <c r="AC1319" s="53">
        <v>2200000</v>
      </c>
      <c r="AD1319" s="3" t="s">
        <v>42</v>
      </c>
      <c r="AE1319" s="3" t="s">
        <v>45</v>
      </c>
    </row>
    <row r="1320" spans="1:31" x14ac:dyDescent="0.3">
      <c r="A1320" s="3" t="s">
        <v>2783</v>
      </c>
      <c r="B1320" s="3" t="s">
        <v>2784</v>
      </c>
      <c r="C1320" s="3" t="s">
        <v>1858</v>
      </c>
      <c r="D1320" s="53">
        <v>7500000</v>
      </c>
      <c r="E1320" s="53">
        <v>7500000</v>
      </c>
      <c r="F1320" s="53">
        <v>2494296</v>
      </c>
      <c r="G1320" s="53">
        <v>0</v>
      </c>
      <c r="H1320" s="53">
        <v>0</v>
      </c>
      <c r="I1320" s="53">
        <v>3184668.26</v>
      </c>
      <c r="J1320" s="53">
        <v>42.462243466666663</v>
      </c>
      <c r="K1320" s="53">
        <v>0</v>
      </c>
      <c r="L1320" s="53">
        <v>0</v>
      </c>
      <c r="M1320" s="53">
        <v>2240038.5</v>
      </c>
      <c r="N1320" s="53">
        <v>944629.76000000001</v>
      </c>
      <c r="O1320" s="53">
        <v>5678964.2599999998</v>
      </c>
      <c r="P1320" s="53">
        <v>0</v>
      </c>
      <c r="Q1320" s="53">
        <v>0</v>
      </c>
      <c r="R1320" s="53">
        <v>0</v>
      </c>
      <c r="S1320" s="3" t="s">
        <v>1231</v>
      </c>
      <c r="T1320" s="3" t="s">
        <v>51</v>
      </c>
      <c r="U1320" s="3" t="s">
        <v>52</v>
      </c>
      <c r="V1320" s="3" t="s">
        <v>51</v>
      </c>
      <c r="W1320" s="3" t="s">
        <v>33</v>
      </c>
      <c r="X1320" s="3" t="s">
        <v>53</v>
      </c>
      <c r="Y1320" s="3" t="s">
        <v>35</v>
      </c>
      <c r="Z1320" s="54">
        <v>45383</v>
      </c>
      <c r="AA1320" s="54">
        <v>46265</v>
      </c>
      <c r="AB1320" s="3" t="s">
        <v>36</v>
      </c>
      <c r="AC1320" s="53">
        <v>2500000</v>
      </c>
      <c r="AD1320" s="3" t="s">
        <v>52</v>
      </c>
      <c r="AE1320" s="3" t="s">
        <v>45</v>
      </c>
    </row>
    <row r="1321" spans="1:31" x14ac:dyDescent="0.3">
      <c r="A1321" s="3" t="s">
        <v>2779</v>
      </c>
      <c r="B1321" s="3" t="s">
        <v>2780</v>
      </c>
      <c r="C1321" s="3" t="s">
        <v>1856</v>
      </c>
      <c r="D1321" s="53">
        <v>9300000</v>
      </c>
      <c r="E1321" s="53">
        <v>9300000</v>
      </c>
      <c r="F1321" s="53">
        <v>5678.34</v>
      </c>
      <c r="G1321" s="53">
        <v>0</v>
      </c>
      <c r="H1321" s="53">
        <v>0</v>
      </c>
      <c r="I1321" s="53">
        <v>9096635.3200000003</v>
      </c>
      <c r="J1321" s="53">
        <v>97.813283010752684</v>
      </c>
      <c r="K1321" s="53">
        <v>0</v>
      </c>
      <c r="L1321" s="53">
        <v>0</v>
      </c>
      <c r="M1321" s="53">
        <v>8562205.7200000007</v>
      </c>
      <c r="N1321" s="53">
        <v>534429.6</v>
      </c>
      <c r="O1321" s="53">
        <v>9102313.6600000001</v>
      </c>
      <c r="P1321" s="53">
        <v>0</v>
      </c>
      <c r="Q1321" s="53">
        <v>0</v>
      </c>
      <c r="R1321" s="53">
        <v>0</v>
      </c>
      <c r="S1321" s="3" t="s">
        <v>1784</v>
      </c>
      <c r="T1321" s="3" t="s">
        <v>76</v>
      </c>
      <c r="U1321" s="3" t="s">
        <v>77</v>
      </c>
      <c r="V1321" s="3" t="s">
        <v>76</v>
      </c>
      <c r="W1321" s="3" t="s">
        <v>33</v>
      </c>
      <c r="X1321" s="3" t="s">
        <v>78</v>
      </c>
      <c r="Y1321" s="3" t="s">
        <v>35</v>
      </c>
      <c r="Z1321" s="54">
        <v>45383</v>
      </c>
      <c r="AA1321" s="54">
        <v>46203</v>
      </c>
      <c r="AB1321" s="3" t="s">
        <v>36</v>
      </c>
      <c r="AC1321" s="53">
        <v>9300000</v>
      </c>
      <c r="AD1321" s="3" t="s">
        <v>77</v>
      </c>
      <c r="AE1321" s="3" t="s">
        <v>45</v>
      </c>
    </row>
    <row r="1322" spans="1:31" x14ac:dyDescent="0.3">
      <c r="A1322" s="3" t="s">
        <v>2781</v>
      </c>
      <c r="B1322" s="3" t="s">
        <v>2782</v>
      </c>
      <c r="C1322" s="3" t="s">
        <v>1856</v>
      </c>
      <c r="D1322" s="53">
        <v>3900000</v>
      </c>
      <c r="E1322" s="53">
        <v>3900000</v>
      </c>
      <c r="F1322" s="53">
        <v>0</v>
      </c>
      <c r="G1322" s="53">
        <v>0</v>
      </c>
      <c r="H1322" s="53">
        <v>0</v>
      </c>
      <c r="I1322" s="53">
        <v>0</v>
      </c>
      <c r="J1322" s="53">
        <v>0</v>
      </c>
      <c r="K1322" s="53">
        <v>0</v>
      </c>
      <c r="L1322" s="53">
        <v>0</v>
      </c>
      <c r="M1322" s="53">
        <v>0</v>
      </c>
      <c r="N1322" s="53">
        <v>0</v>
      </c>
      <c r="O1322" s="53">
        <v>0</v>
      </c>
      <c r="P1322" s="53">
        <v>0</v>
      </c>
      <c r="Q1322" s="53">
        <v>0</v>
      </c>
      <c r="R1322" s="53">
        <v>0</v>
      </c>
      <c r="S1322" s="3" t="s">
        <v>1784</v>
      </c>
      <c r="T1322" s="3" t="s">
        <v>76</v>
      </c>
      <c r="U1322" s="3" t="s">
        <v>77</v>
      </c>
      <c r="V1322" s="3" t="s">
        <v>76</v>
      </c>
      <c r="W1322" s="3" t="s">
        <v>33</v>
      </c>
      <c r="X1322" s="3" t="s">
        <v>78</v>
      </c>
      <c r="Y1322" s="3" t="s">
        <v>83</v>
      </c>
      <c r="Z1322" s="54">
        <v>45383</v>
      </c>
      <c r="AA1322" s="54">
        <v>46203</v>
      </c>
      <c r="AB1322" s="3" t="s">
        <v>36</v>
      </c>
      <c r="AC1322" s="53">
        <v>3900000</v>
      </c>
      <c r="AD1322" s="3" t="s">
        <v>77</v>
      </c>
      <c r="AE1322" s="3" t="s">
        <v>45</v>
      </c>
    </row>
    <row r="1323" spans="1:31" x14ac:dyDescent="0.3">
      <c r="A1323" s="3" t="s">
        <v>2777</v>
      </c>
      <c r="B1323" s="3" t="s">
        <v>2778</v>
      </c>
      <c r="C1323" s="3" t="s">
        <v>1859</v>
      </c>
      <c r="D1323" s="53">
        <v>4860000</v>
      </c>
      <c r="E1323" s="53">
        <v>4860000</v>
      </c>
      <c r="F1323" s="53">
        <v>1352942.31</v>
      </c>
      <c r="G1323" s="53">
        <v>0</v>
      </c>
      <c r="H1323" s="53">
        <v>0</v>
      </c>
      <c r="I1323" s="53">
        <v>3125273.9</v>
      </c>
      <c r="J1323" s="53">
        <v>64.306047325102881</v>
      </c>
      <c r="K1323" s="53">
        <v>0</v>
      </c>
      <c r="L1323" s="53">
        <v>0</v>
      </c>
      <c r="M1323" s="53">
        <v>1662743.25</v>
      </c>
      <c r="N1323" s="53">
        <v>1462530.65</v>
      </c>
      <c r="O1323" s="53">
        <v>4478216.21</v>
      </c>
      <c r="P1323" s="53">
        <v>0</v>
      </c>
      <c r="Q1323" s="53">
        <v>0</v>
      </c>
      <c r="R1323" s="53">
        <v>0</v>
      </c>
      <c r="S1323" s="3" t="s">
        <v>1355</v>
      </c>
      <c r="T1323" s="3" t="s">
        <v>162</v>
      </c>
      <c r="U1323" s="3" t="s">
        <v>163</v>
      </c>
      <c r="V1323" s="3" t="s">
        <v>162</v>
      </c>
      <c r="W1323" s="3" t="s">
        <v>33</v>
      </c>
      <c r="X1323" s="3" t="s">
        <v>164</v>
      </c>
      <c r="Y1323" s="3" t="s">
        <v>35</v>
      </c>
      <c r="Z1323" s="54">
        <v>45383</v>
      </c>
      <c r="AA1323" s="54">
        <v>45900</v>
      </c>
      <c r="AB1323" s="3" t="s">
        <v>36</v>
      </c>
      <c r="AC1323" s="53">
        <v>4860000</v>
      </c>
      <c r="AD1323" s="3" t="s">
        <v>163</v>
      </c>
      <c r="AE1323" s="3" t="s">
        <v>45</v>
      </c>
    </row>
    <row r="1324" spans="1:31" x14ac:dyDescent="0.3">
      <c r="A1324" s="3" t="s">
        <v>2785</v>
      </c>
      <c r="B1324" s="3" t="s">
        <v>2786</v>
      </c>
      <c r="C1324" s="3" t="s">
        <v>1857</v>
      </c>
      <c r="D1324" s="53">
        <v>2000000</v>
      </c>
      <c r="E1324" s="53">
        <v>2000000</v>
      </c>
      <c r="F1324" s="53">
        <v>0</v>
      </c>
      <c r="G1324" s="53">
        <v>0</v>
      </c>
      <c r="H1324" s="53">
        <v>0</v>
      </c>
      <c r="I1324" s="53">
        <v>1451034.06</v>
      </c>
      <c r="J1324" s="53">
        <v>72.551703000000003</v>
      </c>
      <c r="K1324" s="53">
        <v>0</v>
      </c>
      <c r="L1324" s="53">
        <v>0</v>
      </c>
      <c r="M1324" s="53">
        <v>1451034.06</v>
      </c>
      <c r="N1324" s="53">
        <v>0</v>
      </c>
      <c r="O1324" s="53">
        <v>1451034.06</v>
      </c>
      <c r="P1324" s="53">
        <v>0</v>
      </c>
      <c r="Q1324" s="53">
        <v>0</v>
      </c>
      <c r="R1324" s="53">
        <v>0</v>
      </c>
      <c r="S1324" s="3" t="s">
        <v>2156</v>
      </c>
      <c r="T1324" s="3" t="s">
        <v>100</v>
      </c>
      <c r="U1324" s="3" t="s">
        <v>101</v>
      </c>
      <c r="V1324" s="3" t="s">
        <v>100</v>
      </c>
      <c r="W1324" s="3" t="s">
        <v>33</v>
      </c>
      <c r="X1324" s="3" t="s">
        <v>102</v>
      </c>
      <c r="Y1324" s="3" t="s">
        <v>35</v>
      </c>
      <c r="Z1324" s="54">
        <v>45505</v>
      </c>
      <c r="AA1324" s="54">
        <v>45900</v>
      </c>
      <c r="AB1324" s="3" t="s">
        <v>36</v>
      </c>
      <c r="AC1324" s="53">
        <v>2000000</v>
      </c>
      <c r="AD1324" s="3" t="s">
        <v>101</v>
      </c>
      <c r="AE1324" s="3" t="s">
        <v>37</v>
      </c>
    </row>
    <row r="1325" spans="1:31" x14ac:dyDescent="0.3">
      <c r="A1325" s="3" t="s">
        <v>2797</v>
      </c>
      <c r="B1325" s="3" t="s">
        <v>2798</v>
      </c>
      <c r="C1325" s="3" t="s">
        <v>1858</v>
      </c>
      <c r="D1325" s="53">
        <v>2000000</v>
      </c>
      <c r="E1325" s="53">
        <v>2000000</v>
      </c>
      <c r="F1325" s="53">
        <v>448198.61</v>
      </c>
      <c r="G1325" s="53">
        <v>0</v>
      </c>
      <c r="H1325" s="53">
        <v>0</v>
      </c>
      <c r="I1325" s="53">
        <v>1359478.7</v>
      </c>
      <c r="J1325" s="53">
        <v>67.973934999999997</v>
      </c>
      <c r="K1325" s="53">
        <v>0</v>
      </c>
      <c r="L1325" s="53">
        <v>0</v>
      </c>
      <c r="M1325" s="53">
        <v>1359478.7</v>
      </c>
      <c r="N1325" s="53">
        <v>0</v>
      </c>
      <c r="O1325" s="53">
        <v>1807677.31</v>
      </c>
      <c r="P1325" s="53">
        <v>0</v>
      </c>
      <c r="Q1325" s="53">
        <v>0</v>
      </c>
      <c r="R1325" s="53">
        <v>0</v>
      </c>
      <c r="S1325" s="3" t="s">
        <v>1231</v>
      </c>
      <c r="T1325" s="3" t="s">
        <v>51</v>
      </c>
      <c r="U1325" s="3" t="s">
        <v>52</v>
      </c>
      <c r="V1325" s="3" t="s">
        <v>51</v>
      </c>
      <c r="W1325" s="3" t="s">
        <v>33</v>
      </c>
      <c r="X1325" s="3" t="s">
        <v>53</v>
      </c>
      <c r="Y1325" s="3" t="s">
        <v>86</v>
      </c>
      <c r="Z1325" s="54">
        <v>45383</v>
      </c>
      <c r="AA1325" s="54">
        <v>46112</v>
      </c>
      <c r="AB1325" s="3" t="s">
        <v>36</v>
      </c>
      <c r="AC1325" s="53">
        <v>2000000</v>
      </c>
      <c r="AD1325" s="3" t="s">
        <v>52</v>
      </c>
      <c r="AE1325" s="3" t="s">
        <v>45</v>
      </c>
    </row>
    <row r="1326" spans="1:31" x14ac:dyDescent="0.3">
      <c r="A1326" s="3" t="s">
        <v>2799</v>
      </c>
      <c r="B1326" s="3" t="s">
        <v>2800</v>
      </c>
      <c r="C1326" s="3" t="s">
        <v>1858</v>
      </c>
      <c r="D1326" s="53">
        <v>2100000</v>
      </c>
      <c r="E1326" s="53">
        <v>2100000</v>
      </c>
      <c r="F1326" s="53">
        <v>613139.55000000005</v>
      </c>
      <c r="G1326" s="53">
        <v>0</v>
      </c>
      <c r="H1326" s="53">
        <v>0</v>
      </c>
      <c r="I1326" s="53">
        <v>1471985.78</v>
      </c>
      <c r="J1326" s="53">
        <v>70.094560952380959</v>
      </c>
      <c r="K1326" s="53">
        <v>0</v>
      </c>
      <c r="L1326" s="53">
        <v>0</v>
      </c>
      <c r="M1326" s="53">
        <v>1471985.78</v>
      </c>
      <c r="N1326" s="53">
        <v>0</v>
      </c>
      <c r="O1326" s="53">
        <v>2085125.33</v>
      </c>
      <c r="P1326" s="53">
        <v>0</v>
      </c>
      <c r="Q1326" s="53">
        <v>0</v>
      </c>
      <c r="R1326" s="53">
        <v>0</v>
      </c>
      <c r="S1326" s="3" t="s">
        <v>1231</v>
      </c>
      <c r="T1326" s="3" t="s">
        <v>51</v>
      </c>
      <c r="U1326" s="3" t="s">
        <v>52</v>
      </c>
      <c r="V1326" s="3" t="s">
        <v>51</v>
      </c>
      <c r="W1326" s="3" t="s">
        <v>33</v>
      </c>
      <c r="X1326" s="3" t="s">
        <v>53</v>
      </c>
      <c r="Y1326" s="3" t="s">
        <v>86</v>
      </c>
      <c r="Z1326" s="54">
        <v>45383</v>
      </c>
      <c r="AA1326" s="54">
        <v>46112</v>
      </c>
      <c r="AB1326" s="3" t="s">
        <v>36</v>
      </c>
      <c r="AC1326" s="53">
        <v>2100000</v>
      </c>
      <c r="AD1326" s="3" t="s">
        <v>52</v>
      </c>
      <c r="AE1326" s="3" t="s">
        <v>45</v>
      </c>
    </row>
    <row r="1327" spans="1:31" x14ac:dyDescent="0.3">
      <c r="A1327" s="3" t="s">
        <v>2812</v>
      </c>
      <c r="B1327" s="3" t="s">
        <v>2813</v>
      </c>
      <c r="C1327" s="3" t="s">
        <v>1858</v>
      </c>
      <c r="D1327" s="53">
        <v>3200000</v>
      </c>
      <c r="E1327" s="53">
        <v>3200000</v>
      </c>
      <c r="F1327" s="53">
        <v>0</v>
      </c>
      <c r="G1327" s="53">
        <v>0</v>
      </c>
      <c r="H1327" s="53">
        <v>0</v>
      </c>
      <c r="I1327" s="53">
        <v>2068866.98</v>
      </c>
      <c r="J1327" s="53">
        <v>64.652093124999993</v>
      </c>
      <c r="K1327" s="53">
        <v>0</v>
      </c>
      <c r="L1327" s="53">
        <v>0</v>
      </c>
      <c r="M1327" s="53">
        <v>2068866.98</v>
      </c>
      <c r="N1327" s="53">
        <v>0</v>
      </c>
      <c r="O1327" s="53">
        <v>2068866.98</v>
      </c>
      <c r="P1327" s="53">
        <v>0</v>
      </c>
      <c r="Q1327" s="53">
        <v>0</v>
      </c>
      <c r="R1327" s="53">
        <v>0</v>
      </c>
      <c r="S1327" s="3" t="s">
        <v>1231</v>
      </c>
      <c r="T1327" s="3" t="s">
        <v>51</v>
      </c>
      <c r="U1327" s="3" t="s">
        <v>52</v>
      </c>
      <c r="V1327" s="3" t="s">
        <v>51</v>
      </c>
      <c r="W1327" s="3" t="s">
        <v>33</v>
      </c>
      <c r="X1327" s="3" t="s">
        <v>53</v>
      </c>
      <c r="Y1327" s="3" t="s">
        <v>35</v>
      </c>
      <c r="Z1327" s="54">
        <v>45383</v>
      </c>
      <c r="AA1327" s="54">
        <v>46112</v>
      </c>
      <c r="AB1327" s="3" t="s">
        <v>36</v>
      </c>
      <c r="AC1327" s="53">
        <v>3200000</v>
      </c>
      <c r="AD1327" s="3" t="s">
        <v>52</v>
      </c>
      <c r="AE1327" s="3" t="s">
        <v>37</v>
      </c>
    </row>
    <row r="1328" spans="1:31" x14ac:dyDescent="0.3">
      <c r="A1328" s="3" t="s">
        <v>2803</v>
      </c>
      <c r="B1328" s="3" t="s">
        <v>2804</v>
      </c>
      <c r="C1328" s="3" t="s">
        <v>1858</v>
      </c>
      <c r="D1328" s="53">
        <v>21600000</v>
      </c>
      <c r="E1328" s="53">
        <v>21600000</v>
      </c>
      <c r="F1328" s="53">
        <v>122615.96</v>
      </c>
      <c r="G1328" s="53">
        <v>0</v>
      </c>
      <c r="H1328" s="53">
        <v>0</v>
      </c>
      <c r="I1328" s="53">
        <v>21442149.920000002</v>
      </c>
      <c r="J1328" s="53">
        <v>99.269212592592595</v>
      </c>
      <c r="K1328" s="53">
        <v>0</v>
      </c>
      <c r="L1328" s="53">
        <v>0</v>
      </c>
      <c r="M1328" s="53">
        <v>20787635.129999999</v>
      </c>
      <c r="N1328" s="53">
        <v>654514.79</v>
      </c>
      <c r="O1328" s="53">
        <v>21564765.879999999</v>
      </c>
      <c r="P1328" s="53">
        <v>0</v>
      </c>
      <c r="Q1328" s="53">
        <v>0</v>
      </c>
      <c r="R1328" s="53">
        <v>0</v>
      </c>
      <c r="S1328" s="3" t="s">
        <v>1231</v>
      </c>
      <c r="T1328" s="3" t="s">
        <v>51</v>
      </c>
      <c r="U1328" s="3" t="s">
        <v>52</v>
      </c>
      <c r="V1328" s="3" t="s">
        <v>51</v>
      </c>
      <c r="W1328" s="3" t="s">
        <v>33</v>
      </c>
      <c r="X1328" s="3" t="s">
        <v>53</v>
      </c>
      <c r="Y1328" s="3" t="s">
        <v>44</v>
      </c>
      <c r="Z1328" s="54">
        <v>45383</v>
      </c>
      <c r="AA1328" s="54">
        <v>46112</v>
      </c>
      <c r="AB1328" s="3" t="s">
        <v>36</v>
      </c>
      <c r="AC1328" s="53">
        <v>21600000</v>
      </c>
      <c r="AD1328" s="3" t="s">
        <v>52</v>
      </c>
      <c r="AE1328" s="3" t="s">
        <v>45</v>
      </c>
    </row>
    <row r="1329" spans="1:31" x14ac:dyDescent="0.3">
      <c r="A1329" s="3" t="s">
        <v>2795</v>
      </c>
      <c r="B1329" s="3" t="s">
        <v>2796</v>
      </c>
      <c r="C1329" s="3" t="s">
        <v>1855</v>
      </c>
      <c r="D1329" s="53">
        <v>1900000</v>
      </c>
      <c r="E1329" s="53">
        <v>1900000</v>
      </c>
      <c r="F1329" s="53">
        <v>348764.63</v>
      </c>
      <c r="G1329" s="53">
        <v>0</v>
      </c>
      <c r="H1329" s="53">
        <v>0</v>
      </c>
      <c r="I1329" s="53">
        <v>946641.26</v>
      </c>
      <c r="J1329" s="53">
        <v>49.82322421052632</v>
      </c>
      <c r="K1329" s="53">
        <v>0</v>
      </c>
      <c r="L1329" s="53">
        <v>0</v>
      </c>
      <c r="M1329" s="53">
        <v>946641.26</v>
      </c>
      <c r="N1329" s="53">
        <v>0</v>
      </c>
      <c r="O1329" s="53">
        <v>1295405.8899999999</v>
      </c>
      <c r="P1329" s="53">
        <v>0</v>
      </c>
      <c r="Q1329" s="53">
        <v>0</v>
      </c>
      <c r="R1329" s="53">
        <v>0</v>
      </c>
      <c r="S1329" s="3" t="s">
        <v>286</v>
      </c>
      <c r="T1329" s="3" t="s">
        <v>57</v>
      </c>
      <c r="U1329" s="3" t="s">
        <v>58</v>
      </c>
      <c r="V1329" s="3" t="s">
        <v>57</v>
      </c>
      <c r="W1329" s="3" t="s">
        <v>33</v>
      </c>
      <c r="X1329" s="3" t="s">
        <v>59</v>
      </c>
      <c r="Y1329" s="3" t="s">
        <v>35</v>
      </c>
      <c r="Z1329" s="54">
        <v>45506</v>
      </c>
      <c r="AA1329" s="54">
        <v>46022</v>
      </c>
      <c r="AB1329" s="3" t="s">
        <v>36</v>
      </c>
      <c r="AC1329" s="53">
        <v>1900000</v>
      </c>
      <c r="AD1329" s="3" t="s">
        <v>58</v>
      </c>
      <c r="AE1329" s="3" t="s">
        <v>45</v>
      </c>
    </row>
    <row r="1330" spans="1:31" x14ac:dyDescent="0.3">
      <c r="A1330" s="3" t="s">
        <v>2791</v>
      </c>
      <c r="B1330" s="3" t="s">
        <v>2792</v>
      </c>
      <c r="C1330" s="3" t="s">
        <v>1856</v>
      </c>
      <c r="D1330" s="53">
        <v>24000000</v>
      </c>
      <c r="E1330" s="53">
        <v>24000000</v>
      </c>
      <c r="F1330" s="53">
        <v>11053.74</v>
      </c>
      <c r="G1330" s="53">
        <v>-3772051.17</v>
      </c>
      <c r="H1330" s="53">
        <v>-3772051.17</v>
      </c>
      <c r="I1330" s="53">
        <v>20211957.289999999</v>
      </c>
      <c r="J1330" s="53">
        <v>84.21648870833333</v>
      </c>
      <c r="K1330" s="53">
        <v>0</v>
      </c>
      <c r="L1330" s="53">
        <v>0</v>
      </c>
      <c r="M1330" s="53">
        <v>14264801.23</v>
      </c>
      <c r="N1330" s="53">
        <v>9719207.2300000004</v>
      </c>
      <c r="O1330" s="53">
        <v>20223011.030000001</v>
      </c>
      <c r="P1330" s="53">
        <v>0</v>
      </c>
      <c r="Q1330" s="53">
        <v>0</v>
      </c>
      <c r="R1330" s="53">
        <v>0</v>
      </c>
      <c r="S1330" s="3" t="s">
        <v>1784</v>
      </c>
      <c r="T1330" s="3" t="s">
        <v>29</v>
      </c>
      <c r="U1330" s="3" t="s">
        <v>29</v>
      </c>
      <c r="V1330" s="3" t="s">
        <v>76</v>
      </c>
      <c r="W1330" s="3" t="s">
        <v>33</v>
      </c>
      <c r="X1330" s="3" t="s">
        <v>78</v>
      </c>
      <c r="Y1330" s="3" t="s">
        <v>44</v>
      </c>
      <c r="Z1330" s="54">
        <v>45383</v>
      </c>
      <c r="AA1330" s="54">
        <v>46022</v>
      </c>
      <c r="AB1330" s="3" t="s">
        <v>36</v>
      </c>
      <c r="AC1330" s="53">
        <v>24000000</v>
      </c>
      <c r="AD1330" s="3" t="s">
        <v>77</v>
      </c>
      <c r="AE1330" s="3" t="s">
        <v>45</v>
      </c>
    </row>
    <row r="1331" spans="1:31" x14ac:dyDescent="0.3">
      <c r="A1331" s="3" t="s">
        <v>2793</v>
      </c>
      <c r="B1331" s="3" t="s">
        <v>2794</v>
      </c>
      <c r="C1331" s="3" t="s">
        <v>1855</v>
      </c>
      <c r="D1331" s="53">
        <v>15900000</v>
      </c>
      <c r="E1331" s="53">
        <v>15900000</v>
      </c>
      <c r="F1331" s="53">
        <v>105896.4</v>
      </c>
      <c r="G1331" s="53">
        <v>0</v>
      </c>
      <c r="H1331" s="53">
        <v>0</v>
      </c>
      <c r="I1331" s="53">
        <v>15789721.51</v>
      </c>
      <c r="J1331" s="53">
        <v>99.306424591194968</v>
      </c>
      <c r="K1331" s="53">
        <v>0</v>
      </c>
      <c r="L1331" s="53">
        <v>0</v>
      </c>
      <c r="M1331" s="53">
        <v>0</v>
      </c>
      <c r="N1331" s="53">
        <v>15789721.51</v>
      </c>
      <c r="O1331" s="53">
        <v>15895617.91</v>
      </c>
      <c r="P1331" s="53">
        <v>0</v>
      </c>
      <c r="Q1331" s="53">
        <v>0</v>
      </c>
      <c r="R1331" s="53">
        <v>0</v>
      </c>
      <c r="S1331" s="3" t="s">
        <v>286</v>
      </c>
      <c r="T1331" s="3" t="s">
        <v>57</v>
      </c>
      <c r="U1331" s="3" t="s">
        <v>58</v>
      </c>
      <c r="V1331" s="3" t="s">
        <v>57</v>
      </c>
      <c r="W1331" s="3" t="s">
        <v>33</v>
      </c>
      <c r="X1331" s="3" t="s">
        <v>59</v>
      </c>
      <c r="Y1331" s="3" t="s">
        <v>44</v>
      </c>
      <c r="Z1331" s="54">
        <v>45506</v>
      </c>
      <c r="AA1331" s="54">
        <v>46022</v>
      </c>
      <c r="AB1331" s="3" t="s">
        <v>36</v>
      </c>
      <c r="AC1331" s="53">
        <v>15900000</v>
      </c>
      <c r="AD1331" s="3" t="s">
        <v>58</v>
      </c>
      <c r="AE1331" s="3" t="s">
        <v>45</v>
      </c>
    </row>
    <row r="1332" spans="1:31" x14ac:dyDescent="0.3">
      <c r="A1332" s="3" t="s">
        <v>2801</v>
      </c>
      <c r="B1332" s="3" t="s">
        <v>2802</v>
      </c>
      <c r="C1332" s="3" t="s">
        <v>1853</v>
      </c>
      <c r="D1332" s="53">
        <v>22000000</v>
      </c>
      <c r="E1332" s="53">
        <v>22000000</v>
      </c>
      <c r="F1332" s="53">
        <v>517719.82</v>
      </c>
      <c r="G1332" s="53">
        <v>0</v>
      </c>
      <c r="H1332" s="53">
        <v>0</v>
      </c>
      <c r="I1332" s="53">
        <v>21474627.41</v>
      </c>
      <c r="J1332" s="53">
        <v>97.611942772727275</v>
      </c>
      <c r="K1332" s="53">
        <v>0</v>
      </c>
      <c r="L1332" s="53">
        <v>0</v>
      </c>
      <c r="M1332" s="53">
        <v>12280199.789999999</v>
      </c>
      <c r="N1332" s="53">
        <v>9194427.6199999992</v>
      </c>
      <c r="O1332" s="53">
        <v>21992347.23</v>
      </c>
      <c r="P1332" s="53">
        <v>0</v>
      </c>
      <c r="Q1332" s="53">
        <v>0</v>
      </c>
      <c r="R1332" s="53">
        <v>0</v>
      </c>
      <c r="S1332" s="3" t="s">
        <v>391</v>
      </c>
      <c r="T1332" s="3" t="s">
        <v>31</v>
      </c>
      <c r="U1332" s="3" t="s">
        <v>32</v>
      </c>
      <c r="V1332" s="3" t="s">
        <v>31</v>
      </c>
      <c r="W1332" s="3" t="s">
        <v>33</v>
      </c>
      <c r="X1332" s="3" t="s">
        <v>34</v>
      </c>
      <c r="Y1332" s="3" t="s">
        <v>44</v>
      </c>
      <c r="Z1332" s="54">
        <v>45506</v>
      </c>
      <c r="AA1332" s="54">
        <v>46112</v>
      </c>
      <c r="AB1332" s="3" t="s">
        <v>36</v>
      </c>
      <c r="AC1332" s="53">
        <v>22000000</v>
      </c>
      <c r="AD1332" s="3" t="s">
        <v>32</v>
      </c>
      <c r="AE1332" s="3" t="s">
        <v>45</v>
      </c>
    </row>
    <row r="1333" spans="1:31" x14ac:dyDescent="0.3">
      <c r="A1333" s="3" t="s">
        <v>2787</v>
      </c>
      <c r="B1333" s="3" t="s">
        <v>2788</v>
      </c>
      <c r="C1333" s="3" t="s">
        <v>1859</v>
      </c>
      <c r="D1333" s="53">
        <v>26000000</v>
      </c>
      <c r="E1333" s="53">
        <v>26000000</v>
      </c>
      <c r="F1333" s="53">
        <v>247130.6</v>
      </c>
      <c r="G1333" s="53">
        <v>0</v>
      </c>
      <c r="H1333" s="53">
        <v>0</v>
      </c>
      <c r="I1333" s="53">
        <v>14751498.1</v>
      </c>
      <c r="J1333" s="53">
        <v>56.736531153846151</v>
      </c>
      <c r="K1333" s="53">
        <v>0</v>
      </c>
      <c r="L1333" s="53">
        <v>0</v>
      </c>
      <c r="M1333" s="53">
        <v>1210719.03</v>
      </c>
      <c r="N1333" s="53">
        <v>13540779.07</v>
      </c>
      <c r="O1333" s="53">
        <v>14998628.699999999</v>
      </c>
      <c r="P1333" s="53">
        <v>0</v>
      </c>
      <c r="Q1333" s="53">
        <v>0</v>
      </c>
      <c r="R1333" s="53">
        <v>0</v>
      </c>
      <c r="S1333" s="3" t="s">
        <v>1355</v>
      </c>
      <c r="T1333" s="3" t="s">
        <v>162</v>
      </c>
      <c r="U1333" s="3" t="s">
        <v>163</v>
      </c>
      <c r="V1333" s="3" t="s">
        <v>162</v>
      </c>
      <c r="W1333" s="3" t="s">
        <v>33</v>
      </c>
      <c r="X1333" s="3" t="s">
        <v>164</v>
      </c>
      <c r="Y1333" s="3" t="s">
        <v>44</v>
      </c>
      <c r="Z1333" s="54">
        <v>45383</v>
      </c>
      <c r="AA1333" s="54">
        <v>45900</v>
      </c>
      <c r="AB1333" s="3" t="s">
        <v>36</v>
      </c>
      <c r="AC1333" s="53">
        <v>26000000</v>
      </c>
      <c r="AD1333" s="3" t="s">
        <v>163</v>
      </c>
      <c r="AE1333" s="3" t="s">
        <v>45</v>
      </c>
    </row>
    <row r="1334" spans="1:31" x14ac:dyDescent="0.3">
      <c r="A1334" s="3" t="s">
        <v>2789</v>
      </c>
      <c r="B1334" s="3" t="s">
        <v>2790</v>
      </c>
      <c r="C1334" s="3" t="s">
        <v>1854</v>
      </c>
      <c r="D1334" s="53">
        <v>1</v>
      </c>
      <c r="E1334" s="53">
        <v>1</v>
      </c>
      <c r="F1334" s="53">
        <v>0</v>
      </c>
      <c r="G1334" s="53">
        <v>0</v>
      </c>
      <c r="H1334" s="53">
        <v>0</v>
      </c>
      <c r="I1334" s="53">
        <v>0</v>
      </c>
      <c r="J1334" s="53">
        <v>0</v>
      </c>
      <c r="K1334" s="53">
        <v>0</v>
      </c>
      <c r="L1334" s="53">
        <v>0</v>
      </c>
      <c r="M1334" s="53">
        <v>0</v>
      </c>
      <c r="N1334" s="53">
        <v>0</v>
      </c>
      <c r="O1334" s="53">
        <v>0</v>
      </c>
      <c r="P1334" s="53">
        <v>0</v>
      </c>
      <c r="Q1334" s="53">
        <v>0</v>
      </c>
      <c r="R1334" s="53">
        <v>0</v>
      </c>
      <c r="S1334" s="3" t="s">
        <v>72</v>
      </c>
      <c r="T1334" s="3" t="s">
        <v>41</v>
      </c>
      <c r="U1334" s="3" t="s">
        <v>42</v>
      </c>
      <c r="V1334" s="3" t="s">
        <v>41</v>
      </c>
      <c r="W1334" s="3" t="s">
        <v>33</v>
      </c>
      <c r="X1334" s="3" t="s">
        <v>43</v>
      </c>
      <c r="Y1334" s="3" t="s">
        <v>35</v>
      </c>
      <c r="Z1334" s="54">
        <v>45140</v>
      </c>
      <c r="AA1334" s="54">
        <v>45900</v>
      </c>
      <c r="AB1334" s="3" t="s">
        <v>36</v>
      </c>
      <c r="AC1334" s="53">
        <v>1900001</v>
      </c>
      <c r="AD1334" s="3" t="s">
        <v>42</v>
      </c>
      <c r="AE1334" s="3" t="s">
        <v>37</v>
      </c>
    </row>
    <row r="1335" spans="1:31" x14ac:dyDescent="0.3">
      <c r="A1335" s="3" t="s">
        <v>2808</v>
      </c>
      <c r="B1335" s="3" t="s">
        <v>2809</v>
      </c>
      <c r="C1335" s="3" t="s">
        <v>1854</v>
      </c>
      <c r="D1335" s="53">
        <v>5900000</v>
      </c>
      <c r="E1335" s="53">
        <v>5900000</v>
      </c>
      <c r="F1335" s="53">
        <v>489460.59</v>
      </c>
      <c r="G1335" s="53">
        <v>0</v>
      </c>
      <c r="H1335" s="53">
        <v>0</v>
      </c>
      <c r="I1335" s="53">
        <v>2935101.29</v>
      </c>
      <c r="J1335" s="53">
        <v>49.747479491525425</v>
      </c>
      <c r="K1335" s="53">
        <v>0</v>
      </c>
      <c r="L1335" s="53">
        <v>0</v>
      </c>
      <c r="M1335" s="53">
        <v>2072237.4</v>
      </c>
      <c r="N1335" s="53">
        <v>862863.89</v>
      </c>
      <c r="O1335" s="53">
        <v>3424561.88</v>
      </c>
      <c r="P1335" s="53">
        <v>0</v>
      </c>
      <c r="Q1335" s="53">
        <v>0</v>
      </c>
      <c r="R1335" s="53">
        <v>0</v>
      </c>
      <c r="S1335" s="3" t="s">
        <v>72</v>
      </c>
      <c r="T1335" s="3" t="s">
        <v>41</v>
      </c>
      <c r="U1335" s="3" t="s">
        <v>42</v>
      </c>
      <c r="V1335" s="3" t="s">
        <v>41</v>
      </c>
      <c r="W1335" s="3" t="s">
        <v>33</v>
      </c>
      <c r="X1335" s="3" t="s">
        <v>43</v>
      </c>
      <c r="Y1335" s="3" t="s">
        <v>35</v>
      </c>
      <c r="Z1335" s="54">
        <v>45509</v>
      </c>
      <c r="AA1335" s="54">
        <v>45900</v>
      </c>
      <c r="AB1335" s="3" t="s">
        <v>36</v>
      </c>
      <c r="AC1335" s="53">
        <v>5900000</v>
      </c>
      <c r="AD1335" s="3" t="s">
        <v>42</v>
      </c>
      <c r="AE1335" s="3" t="s">
        <v>45</v>
      </c>
    </row>
    <row r="1336" spans="1:31" x14ac:dyDescent="0.3">
      <c r="A1336" s="3" t="s">
        <v>2846</v>
      </c>
      <c r="B1336" s="3" t="s">
        <v>2847</v>
      </c>
      <c r="C1336" s="3" t="s">
        <v>1856</v>
      </c>
      <c r="D1336" s="53">
        <v>14600000</v>
      </c>
      <c r="E1336" s="53">
        <v>14600000</v>
      </c>
      <c r="F1336" s="53">
        <v>8328551.8499999996</v>
      </c>
      <c r="G1336" s="53">
        <v>0</v>
      </c>
      <c r="H1336" s="53">
        <v>0</v>
      </c>
      <c r="I1336" s="53">
        <v>3716428.73</v>
      </c>
      <c r="J1336" s="53">
        <v>25.454991301369862</v>
      </c>
      <c r="K1336" s="53">
        <v>0</v>
      </c>
      <c r="L1336" s="53">
        <v>0</v>
      </c>
      <c r="M1336" s="53">
        <v>2861473</v>
      </c>
      <c r="N1336" s="53">
        <v>854955.73</v>
      </c>
      <c r="O1336" s="53">
        <v>12044980.58</v>
      </c>
      <c r="P1336" s="53">
        <v>0</v>
      </c>
      <c r="Q1336" s="53">
        <v>0</v>
      </c>
      <c r="R1336" s="53">
        <v>0</v>
      </c>
      <c r="S1336" s="3" t="s">
        <v>1784</v>
      </c>
      <c r="T1336" s="3" t="s">
        <v>76</v>
      </c>
      <c r="U1336" s="3" t="s">
        <v>77</v>
      </c>
      <c r="V1336" s="3" t="s">
        <v>76</v>
      </c>
      <c r="W1336" s="3" t="s">
        <v>33</v>
      </c>
      <c r="X1336" s="3" t="s">
        <v>78</v>
      </c>
      <c r="Y1336" s="3" t="s">
        <v>35</v>
      </c>
      <c r="Z1336" s="54">
        <v>45383</v>
      </c>
      <c r="AA1336" s="54">
        <v>46203</v>
      </c>
      <c r="AB1336" s="3" t="s">
        <v>36</v>
      </c>
      <c r="AC1336" s="53">
        <v>14600000</v>
      </c>
      <c r="AD1336" s="3" t="s">
        <v>77</v>
      </c>
      <c r="AE1336" s="3" t="s">
        <v>45</v>
      </c>
    </row>
    <row r="1337" spans="1:31" x14ac:dyDescent="0.3">
      <c r="A1337" s="3" t="s">
        <v>2810</v>
      </c>
      <c r="B1337" s="3" t="s">
        <v>2811</v>
      </c>
      <c r="C1337" s="3" t="s">
        <v>1853</v>
      </c>
      <c r="D1337" s="53">
        <v>0</v>
      </c>
      <c r="E1337" s="53">
        <v>0</v>
      </c>
      <c r="F1337" s="53">
        <v>0</v>
      </c>
      <c r="G1337" s="53">
        <v>0</v>
      </c>
      <c r="H1337" s="53">
        <v>0</v>
      </c>
      <c r="I1337" s="53">
        <v>0</v>
      </c>
      <c r="J1337" s="53" t="e">
        <v>#DIV/0!</v>
      </c>
      <c r="K1337" s="53">
        <v>0</v>
      </c>
      <c r="L1337" s="53">
        <v>0</v>
      </c>
      <c r="M1337" s="53">
        <v>0</v>
      </c>
      <c r="N1337" s="53">
        <v>0</v>
      </c>
      <c r="O1337" s="53">
        <v>0</v>
      </c>
      <c r="P1337" s="53">
        <v>0</v>
      </c>
      <c r="Q1337" s="53">
        <v>0</v>
      </c>
      <c r="R1337" s="53">
        <v>0</v>
      </c>
      <c r="S1337" s="3" t="s">
        <v>391</v>
      </c>
      <c r="T1337" s="3" t="s">
        <v>31</v>
      </c>
      <c r="U1337" s="3" t="s">
        <v>32</v>
      </c>
      <c r="V1337" s="3" t="s">
        <v>31</v>
      </c>
      <c r="W1337" s="3" t="s">
        <v>33</v>
      </c>
      <c r="X1337" s="3" t="s">
        <v>34</v>
      </c>
      <c r="Y1337" s="3" t="s">
        <v>35</v>
      </c>
      <c r="Z1337" s="54">
        <v>45510</v>
      </c>
      <c r="AA1337" s="54">
        <v>46112</v>
      </c>
      <c r="AB1337" s="3" t="s">
        <v>36</v>
      </c>
      <c r="AC1337" s="53">
        <v>4300000</v>
      </c>
      <c r="AD1337" s="3" t="s">
        <v>32</v>
      </c>
      <c r="AE1337" s="3" t="s">
        <v>37</v>
      </c>
    </row>
    <row r="1338" spans="1:31" x14ac:dyDescent="0.3">
      <c r="A1338" s="3" t="s">
        <v>2818</v>
      </c>
      <c r="B1338" s="3" t="s">
        <v>2819</v>
      </c>
      <c r="C1338" s="3" t="s">
        <v>1855</v>
      </c>
      <c r="D1338" s="53">
        <v>665000</v>
      </c>
      <c r="E1338" s="53">
        <v>665000</v>
      </c>
      <c r="F1338" s="53">
        <v>0</v>
      </c>
      <c r="G1338" s="53">
        <v>0</v>
      </c>
      <c r="H1338" s="53">
        <v>0</v>
      </c>
      <c r="I1338" s="53">
        <v>552644</v>
      </c>
      <c r="J1338" s="53">
        <v>83.104360902255635</v>
      </c>
      <c r="K1338" s="53">
        <v>0</v>
      </c>
      <c r="L1338" s="53">
        <v>0</v>
      </c>
      <c r="M1338" s="53">
        <v>353236.94</v>
      </c>
      <c r="N1338" s="53">
        <v>199407.06</v>
      </c>
      <c r="O1338" s="53">
        <v>552644</v>
      </c>
      <c r="P1338" s="53">
        <v>0</v>
      </c>
      <c r="Q1338" s="53">
        <v>0</v>
      </c>
      <c r="R1338" s="53">
        <v>0</v>
      </c>
      <c r="S1338" s="3" t="s">
        <v>286</v>
      </c>
      <c r="T1338" s="3" t="s">
        <v>57</v>
      </c>
      <c r="U1338" s="3" t="s">
        <v>58</v>
      </c>
      <c r="V1338" s="3" t="s">
        <v>57</v>
      </c>
      <c r="W1338" s="3" t="s">
        <v>33</v>
      </c>
      <c r="X1338" s="3" t="s">
        <v>59</v>
      </c>
      <c r="Y1338" s="3" t="s">
        <v>35</v>
      </c>
      <c r="Z1338" s="54">
        <v>45513</v>
      </c>
      <c r="AA1338" s="54">
        <v>46022</v>
      </c>
      <c r="AB1338" s="3" t="s">
        <v>36</v>
      </c>
      <c r="AC1338" s="53">
        <v>665000</v>
      </c>
      <c r="AD1338" s="3" t="s">
        <v>58</v>
      </c>
      <c r="AE1338" s="3" t="s">
        <v>45</v>
      </c>
    </row>
    <row r="1339" spans="1:31" x14ac:dyDescent="0.3">
      <c r="A1339" s="3" t="s">
        <v>2816</v>
      </c>
      <c r="B1339" s="3" t="s">
        <v>2817</v>
      </c>
      <c r="C1339" s="3" t="s">
        <v>1859</v>
      </c>
      <c r="D1339" s="53">
        <v>2500000</v>
      </c>
      <c r="E1339" s="53">
        <v>2500000</v>
      </c>
      <c r="F1339" s="53">
        <v>0</v>
      </c>
      <c r="G1339" s="53">
        <v>0</v>
      </c>
      <c r="H1339" s="53">
        <v>0</v>
      </c>
      <c r="I1339" s="53">
        <v>2447691.29</v>
      </c>
      <c r="J1339" s="53">
        <v>97.907651600000008</v>
      </c>
      <c r="K1339" s="53">
        <v>0</v>
      </c>
      <c r="L1339" s="53">
        <v>0</v>
      </c>
      <c r="M1339" s="53">
        <v>2447691.29</v>
      </c>
      <c r="N1339" s="53">
        <v>0</v>
      </c>
      <c r="O1339" s="53">
        <v>2447691.29</v>
      </c>
      <c r="P1339" s="53">
        <v>0</v>
      </c>
      <c r="Q1339" s="53">
        <v>0</v>
      </c>
      <c r="R1339" s="53">
        <v>0</v>
      </c>
      <c r="S1339" s="3" t="s">
        <v>1355</v>
      </c>
      <c r="T1339" s="3" t="s">
        <v>162</v>
      </c>
      <c r="U1339" s="3" t="s">
        <v>163</v>
      </c>
      <c r="V1339" s="3" t="s">
        <v>162</v>
      </c>
      <c r="W1339" s="3" t="s">
        <v>33</v>
      </c>
      <c r="X1339" s="3" t="s">
        <v>164</v>
      </c>
      <c r="Y1339" s="3" t="s">
        <v>35</v>
      </c>
      <c r="Z1339" s="54">
        <v>45383</v>
      </c>
      <c r="AA1339" s="54">
        <v>45900</v>
      </c>
      <c r="AB1339" s="3" t="s">
        <v>36</v>
      </c>
      <c r="AC1339" s="53">
        <v>2500000</v>
      </c>
      <c r="AD1339" s="3" t="s">
        <v>163</v>
      </c>
      <c r="AE1339" s="3" t="s">
        <v>37</v>
      </c>
    </row>
    <row r="1340" spans="1:31" x14ac:dyDescent="0.3">
      <c r="A1340" s="3" t="s">
        <v>2820</v>
      </c>
      <c r="B1340" s="3" t="s">
        <v>2821</v>
      </c>
      <c r="C1340" s="3" t="s">
        <v>1860</v>
      </c>
      <c r="D1340" s="53">
        <v>9400000</v>
      </c>
      <c r="E1340" s="53">
        <v>9400000</v>
      </c>
      <c r="F1340" s="53">
        <v>1563326.16</v>
      </c>
      <c r="G1340" s="53">
        <v>0</v>
      </c>
      <c r="H1340" s="53">
        <v>0</v>
      </c>
      <c r="I1340" s="53">
        <v>7020753.8700000001</v>
      </c>
      <c r="J1340" s="53">
        <v>74.688870957446809</v>
      </c>
      <c r="K1340" s="53">
        <v>0</v>
      </c>
      <c r="L1340" s="53">
        <v>0</v>
      </c>
      <c r="M1340" s="53">
        <v>7020753.8700000001</v>
      </c>
      <c r="N1340" s="53">
        <v>0</v>
      </c>
      <c r="O1340" s="53">
        <v>8584080.0299999993</v>
      </c>
      <c r="P1340" s="53">
        <v>0</v>
      </c>
      <c r="Q1340" s="53">
        <v>0</v>
      </c>
      <c r="R1340" s="53">
        <v>0</v>
      </c>
      <c r="S1340" s="3" t="s">
        <v>111</v>
      </c>
      <c r="T1340" s="3" t="s">
        <v>112</v>
      </c>
      <c r="U1340" s="3" t="s">
        <v>113</v>
      </c>
      <c r="V1340" s="3" t="s">
        <v>112</v>
      </c>
      <c r="W1340" s="3" t="s">
        <v>33</v>
      </c>
      <c r="X1340" s="3" t="s">
        <v>114</v>
      </c>
      <c r="Y1340" s="3" t="s">
        <v>35</v>
      </c>
      <c r="Z1340" s="54">
        <v>45513</v>
      </c>
      <c r="AA1340" s="54">
        <v>46112</v>
      </c>
      <c r="AB1340" s="3" t="s">
        <v>36</v>
      </c>
      <c r="AC1340" s="53">
        <v>9400000</v>
      </c>
      <c r="AD1340" s="3" t="s">
        <v>113</v>
      </c>
      <c r="AE1340" s="3" t="s">
        <v>2231</v>
      </c>
    </row>
    <row r="1341" spans="1:31" x14ac:dyDescent="0.3">
      <c r="A1341" s="3" t="s">
        <v>2822</v>
      </c>
      <c r="B1341" s="3" t="s">
        <v>2823</v>
      </c>
      <c r="C1341" s="3" t="s">
        <v>1854</v>
      </c>
      <c r="D1341" s="53">
        <v>12200000</v>
      </c>
      <c r="E1341" s="53">
        <v>12200000</v>
      </c>
      <c r="F1341" s="53">
        <v>123906.98</v>
      </c>
      <c r="G1341" s="53">
        <v>0</v>
      </c>
      <c r="H1341" s="53">
        <v>0</v>
      </c>
      <c r="I1341" s="53">
        <v>12035507.32</v>
      </c>
      <c r="J1341" s="53">
        <v>98.651699344262298</v>
      </c>
      <c r="K1341" s="53">
        <v>0</v>
      </c>
      <c r="L1341" s="53">
        <v>0</v>
      </c>
      <c r="M1341" s="53">
        <v>5879493.8499999996</v>
      </c>
      <c r="N1341" s="53">
        <v>6156013.4699999997</v>
      </c>
      <c r="O1341" s="53">
        <v>12159414.300000001</v>
      </c>
      <c r="P1341" s="53">
        <v>0</v>
      </c>
      <c r="Q1341" s="53">
        <v>0</v>
      </c>
      <c r="R1341" s="53">
        <v>0</v>
      </c>
      <c r="S1341" s="3" t="s">
        <v>72</v>
      </c>
      <c r="T1341" s="3" t="s">
        <v>41</v>
      </c>
      <c r="U1341" s="3" t="s">
        <v>42</v>
      </c>
      <c r="V1341" s="3" t="s">
        <v>41</v>
      </c>
      <c r="W1341" s="3" t="s">
        <v>33</v>
      </c>
      <c r="X1341" s="3" t="s">
        <v>43</v>
      </c>
      <c r="Y1341" s="3" t="s">
        <v>44</v>
      </c>
      <c r="Z1341" s="54">
        <v>45513</v>
      </c>
      <c r="AA1341" s="54">
        <v>46265</v>
      </c>
      <c r="AB1341" s="3" t="s">
        <v>36</v>
      </c>
      <c r="AC1341" s="53">
        <v>12200000</v>
      </c>
      <c r="AD1341" s="3" t="s">
        <v>42</v>
      </c>
      <c r="AE1341" s="3" t="s">
        <v>45</v>
      </c>
    </row>
    <row r="1342" spans="1:31" x14ac:dyDescent="0.3">
      <c r="A1342" s="3" t="s">
        <v>2830</v>
      </c>
      <c r="B1342" s="3" t="s">
        <v>2831</v>
      </c>
      <c r="C1342" s="3" t="s">
        <v>1858</v>
      </c>
      <c r="D1342" s="53">
        <v>11400000</v>
      </c>
      <c r="E1342" s="53">
        <v>11400000</v>
      </c>
      <c r="F1342" s="53">
        <v>173280.68</v>
      </c>
      <c r="G1342" s="53">
        <v>0</v>
      </c>
      <c r="H1342" s="53">
        <v>0</v>
      </c>
      <c r="I1342" s="53">
        <v>8875857.7799999993</v>
      </c>
      <c r="J1342" s="53">
        <v>77.858401578947365</v>
      </c>
      <c r="K1342" s="53">
        <v>0</v>
      </c>
      <c r="L1342" s="53">
        <v>0</v>
      </c>
      <c r="M1342" s="53">
        <v>8875857.7799999993</v>
      </c>
      <c r="N1342" s="53">
        <v>0</v>
      </c>
      <c r="O1342" s="53">
        <v>9049138.4600000009</v>
      </c>
      <c r="P1342" s="53">
        <v>0</v>
      </c>
      <c r="Q1342" s="53">
        <v>0</v>
      </c>
      <c r="R1342" s="53">
        <v>0</v>
      </c>
      <c r="S1342" s="3" t="s">
        <v>1231</v>
      </c>
      <c r="T1342" s="3" t="s">
        <v>51</v>
      </c>
      <c r="U1342" s="3" t="s">
        <v>52</v>
      </c>
      <c r="V1342" s="3" t="s">
        <v>51</v>
      </c>
      <c r="W1342" s="3" t="s">
        <v>33</v>
      </c>
      <c r="X1342" s="3" t="s">
        <v>53</v>
      </c>
      <c r="Y1342" s="3" t="s">
        <v>35</v>
      </c>
      <c r="Z1342" s="54">
        <v>45444</v>
      </c>
      <c r="AA1342" s="54">
        <v>46112</v>
      </c>
      <c r="AB1342" s="3" t="s">
        <v>36</v>
      </c>
      <c r="AC1342" s="53">
        <v>11400000</v>
      </c>
      <c r="AD1342" s="3" t="s">
        <v>52</v>
      </c>
      <c r="AE1342" s="3" t="s">
        <v>45</v>
      </c>
    </row>
    <row r="1343" spans="1:31" x14ac:dyDescent="0.3">
      <c r="A1343" s="3" t="s">
        <v>2824</v>
      </c>
      <c r="B1343" s="3" t="s">
        <v>2825</v>
      </c>
      <c r="C1343" s="3" t="s">
        <v>1858</v>
      </c>
      <c r="D1343" s="53">
        <v>1700000</v>
      </c>
      <c r="E1343" s="53">
        <v>1700000</v>
      </c>
      <c r="F1343" s="53">
        <v>434570.1</v>
      </c>
      <c r="G1343" s="53">
        <v>0</v>
      </c>
      <c r="H1343" s="53">
        <v>0</v>
      </c>
      <c r="I1343" s="53">
        <v>1059914.1599999999</v>
      </c>
      <c r="J1343" s="53">
        <v>62.347891764705878</v>
      </c>
      <c r="K1343" s="53">
        <v>0</v>
      </c>
      <c r="L1343" s="53">
        <v>0</v>
      </c>
      <c r="M1343" s="53">
        <v>0</v>
      </c>
      <c r="N1343" s="53">
        <v>1059914.1599999999</v>
      </c>
      <c r="O1343" s="53">
        <v>1494484.26</v>
      </c>
      <c r="P1343" s="53">
        <v>0</v>
      </c>
      <c r="Q1343" s="53">
        <v>0</v>
      </c>
      <c r="R1343" s="53">
        <v>0</v>
      </c>
      <c r="S1343" s="3" t="s">
        <v>1231</v>
      </c>
      <c r="T1343" s="3" t="s">
        <v>51</v>
      </c>
      <c r="U1343" s="3" t="s">
        <v>52</v>
      </c>
      <c r="V1343" s="3" t="s">
        <v>51</v>
      </c>
      <c r="W1343" s="3" t="s">
        <v>33</v>
      </c>
      <c r="X1343" s="3" t="s">
        <v>53</v>
      </c>
      <c r="Y1343" s="3" t="s">
        <v>35</v>
      </c>
      <c r="Z1343" s="54">
        <v>45383</v>
      </c>
      <c r="AA1343" s="54">
        <v>46112</v>
      </c>
      <c r="AB1343" s="3" t="s">
        <v>36</v>
      </c>
      <c r="AC1343" s="53">
        <v>1700000</v>
      </c>
      <c r="AD1343" s="3" t="s">
        <v>52</v>
      </c>
      <c r="AE1343" s="3" t="s">
        <v>45</v>
      </c>
    </row>
    <row r="1344" spans="1:31" x14ac:dyDescent="0.3">
      <c r="A1344" s="3" t="s">
        <v>2826</v>
      </c>
      <c r="B1344" s="3" t="s">
        <v>2827</v>
      </c>
      <c r="C1344" s="3" t="s">
        <v>1853</v>
      </c>
      <c r="D1344" s="53">
        <v>15000000</v>
      </c>
      <c r="E1344" s="53">
        <v>15000000</v>
      </c>
      <c r="F1344" s="53">
        <v>60709.41</v>
      </c>
      <c r="G1344" s="53">
        <v>0</v>
      </c>
      <c r="H1344" s="53">
        <v>0</v>
      </c>
      <c r="I1344" s="53">
        <v>13234649.539999999</v>
      </c>
      <c r="J1344" s="53">
        <v>88.23099693333333</v>
      </c>
      <c r="K1344" s="53">
        <v>0</v>
      </c>
      <c r="L1344" s="53">
        <v>0</v>
      </c>
      <c r="M1344" s="53">
        <v>12035162.130000001</v>
      </c>
      <c r="N1344" s="53">
        <v>1199487.4099999999</v>
      </c>
      <c r="O1344" s="53">
        <v>13295358.949999999</v>
      </c>
      <c r="P1344" s="53">
        <v>0</v>
      </c>
      <c r="Q1344" s="53">
        <v>0</v>
      </c>
      <c r="R1344" s="53">
        <v>0</v>
      </c>
      <c r="S1344" s="3" t="s">
        <v>391</v>
      </c>
      <c r="T1344" s="3" t="s">
        <v>31</v>
      </c>
      <c r="U1344" s="3" t="s">
        <v>32</v>
      </c>
      <c r="V1344" s="3" t="s">
        <v>31</v>
      </c>
      <c r="W1344" s="3" t="s">
        <v>33</v>
      </c>
      <c r="X1344" s="3" t="s">
        <v>34</v>
      </c>
      <c r="Y1344" s="3" t="s">
        <v>35</v>
      </c>
      <c r="Z1344" s="54">
        <v>45516</v>
      </c>
      <c r="AA1344" s="54">
        <v>46112</v>
      </c>
      <c r="AB1344" s="3" t="s">
        <v>36</v>
      </c>
      <c r="AC1344" s="53">
        <v>15000000</v>
      </c>
      <c r="AD1344" s="3" t="s">
        <v>32</v>
      </c>
      <c r="AE1344" s="3" t="s">
        <v>45</v>
      </c>
    </row>
    <row r="1345" spans="1:31" x14ac:dyDescent="0.3">
      <c r="A1345" s="3" t="s">
        <v>2828</v>
      </c>
      <c r="B1345" s="3" t="s">
        <v>2829</v>
      </c>
      <c r="C1345" s="3" t="s">
        <v>1853</v>
      </c>
      <c r="D1345" s="53">
        <v>4300000</v>
      </c>
      <c r="E1345" s="53">
        <v>4300000</v>
      </c>
      <c r="F1345" s="53">
        <v>0</v>
      </c>
      <c r="G1345" s="53">
        <v>0</v>
      </c>
      <c r="H1345" s="53">
        <v>0</v>
      </c>
      <c r="I1345" s="53">
        <v>3409754.25</v>
      </c>
      <c r="J1345" s="53">
        <v>79.296610465116274</v>
      </c>
      <c r="K1345" s="53">
        <v>0</v>
      </c>
      <c r="L1345" s="53">
        <v>0</v>
      </c>
      <c r="M1345" s="53">
        <v>3123637.85</v>
      </c>
      <c r="N1345" s="53">
        <v>286116.40000000002</v>
      </c>
      <c r="O1345" s="53">
        <v>3409754.25</v>
      </c>
      <c r="P1345" s="53">
        <v>0</v>
      </c>
      <c r="Q1345" s="53">
        <v>0</v>
      </c>
      <c r="R1345" s="53">
        <v>0</v>
      </c>
      <c r="S1345" s="3" t="s">
        <v>391</v>
      </c>
      <c r="T1345" s="3" t="s">
        <v>31</v>
      </c>
      <c r="U1345" s="3" t="s">
        <v>32</v>
      </c>
      <c r="V1345" s="3" t="s">
        <v>31</v>
      </c>
      <c r="W1345" s="3" t="s">
        <v>33</v>
      </c>
      <c r="X1345" s="3" t="s">
        <v>34</v>
      </c>
      <c r="Y1345" s="3" t="s">
        <v>35</v>
      </c>
      <c r="Z1345" s="54">
        <v>45516</v>
      </c>
      <c r="AA1345" s="54">
        <v>46112</v>
      </c>
      <c r="AB1345" s="3" t="s">
        <v>36</v>
      </c>
      <c r="AC1345" s="53">
        <v>4300000</v>
      </c>
      <c r="AD1345" s="3" t="s">
        <v>32</v>
      </c>
      <c r="AE1345" s="3" t="s">
        <v>45</v>
      </c>
    </row>
    <row r="1346" spans="1:31" x14ac:dyDescent="0.3">
      <c r="A1346" s="3" t="s">
        <v>2836</v>
      </c>
      <c r="B1346" s="3" t="s">
        <v>2837</v>
      </c>
      <c r="C1346" s="3" t="s">
        <v>1853</v>
      </c>
      <c r="D1346" s="53">
        <v>2400000</v>
      </c>
      <c r="E1346" s="53">
        <v>2400000</v>
      </c>
      <c r="F1346" s="53">
        <v>69003.320000000007</v>
      </c>
      <c r="G1346" s="53">
        <v>28944.74</v>
      </c>
      <c r="H1346" s="53">
        <v>28944.74</v>
      </c>
      <c r="I1346" s="53">
        <v>1740623.14</v>
      </c>
      <c r="J1346" s="53">
        <v>72.525964166666668</v>
      </c>
      <c r="K1346" s="53">
        <v>0</v>
      </c>
      <c r="L1346" s="53">
        <v>0</v>
      </c>
      <c r="M1346" s="53">
        <v>1711678.4</v>
      </c>
      <c r="N1346" s="53">
        <v>0</v>
      </c>
      <c r="O1346" s="53">
        <v>1809626.46</v>
      </c>
      <c r="P1346" s="53">
        <v>0</v>
      </c>
      <c r="Q1346" s="53">
        <v>0</v>
      </c>
      <c r="R1346" s="53">
        <v>0</v>
      </c>
      <c r="S1346" s="3" t="s">
        <v>391</v>
      </c>
      <c r="T1346" s="3" t="s">
        <v>31</v>
      </c>
      <c r="U1346" s="3" t="s">
        <v>32</v>
      </c>
      <c r="V1346" s="3" t="s">
        <v>31</v>
      </c>
      <c r="W1346" s="3" t="s">
        <v>33</v>
      </c>
      <c r="X1346" s="3" t="s">
        <v>34</v>
      </c>
      <c r="Y1346" s="3" t="s">
        <v>35</v>
      </c>
      <c r="Z1346" s="54">
        <v>45516</v>
      </c>
      <c r="AA1346" s="54">
        <v>46112</v>
      </c>
      <c r="AB1346" s="3" t="s">
        <v>36</v>
      </c>
      <c r="AC1346" s="53">
        <v>2400000</v>
      </c>
      <c r="AD1346" s="3" t="s">
        <v>32</v>
      </c>
      <c r="AE1346" s="3" t="s">
        <v>45</v>
      </c>
    </row>
    <row r="1347" spans="1:31" x14ac:dyDescent="0.3">
      <c r="A1347" s="3" t="s">
        <v>2834</v>
      </c>
      <c r="B1347" s="3" t="s">
        <v>2835</v>
      </c>
      <c r="C1347" s="3" t="s">
        <v>1860</v>
      </c>
      <c r="D1347" s="53">
        <v>1800000</v>
      </c>
      <c r="E1347" s="53">
        <v>1800000</v>
      </c>
      <c r="F1347" s="53">
        <v>91551.79</v>
      </c>
      <c r="G1347" s="53">
        <v>0</v>
      </c>
      <c r="H1347" s="53">
        <v>0</v>
      </c>
      <c r="I1347" s="53">
        <v>1672844.97</v>
      </c>
      <c r="J1347" s="53">
        <v>92.935831666666658</v>
      </c>
      <c r="K1347" s="53">
        <v>0</v>
      </c>
      <c r="L1347" s="53">
        <v>0</v>
      </c>
      <c r="M1347" s="53">
        <v>1537859.96</v>
      </c>
      <c r="N1347" s="53">
        <v>134985.01</v>
      </c>
      <c r="O1347" s="53">
        <v>1764396.76</v>
      </c>
      <c r="P1347" s="53">
        <v>0</v>
      </c>
      <c r="Q1347" s="53">
        <v>0</v>
      </c>
      <c r="R1347" s="53">
        <v>0</v>
      </c>
      <c r="S1347" s="3" t="s">
        <v>111</v>
      </c>
      <c r="T1347" s="3" t="s">
        <v>112</v>
      </c>
      <c r="U1347" s="3" t="s">
        <v>113</v>
      </c>
      <c r="V1347" s="3" t="s">
        <v>112</v>
      </c>
      <c r="W1347" s="3" t="s">
        <v>33</v>
      </c>
      <c r="X1347" s="3" t="s">
        <v>114</v>
      </c>
      <c r="Y1347" s="3" t="s">
        <v>35</v>
      </c>
      <c r="Z1347" s="54">
        <v>45516</v>
      </c>
      <c r="AA1347" s="54">
        <v>46112</v>
      </c>
      <c r="AB1347" s="3" t="s">
        <v>36</v>
      </c>
      <c r="AC1347" s="53">
        <v>1800000</v>
      </c>
      <c r="AD1347" s="3" t="s">
        <v>113</v>
      </c>
      <c r="AE1347" s="3" t="s">
        <v>2231</v>
      </c>
    </row>
    <row r="1348" spans="1:31" x14ac:dyDescent="0.3">
      <c r="A1348" s="3" t="s">
        <v>2832</v>
      </c>
      <c r="B1348" s="3" t="s">
        <v>2833</v>
      </c>
      <c r="C1348" s="3" t="s">
        <v>1854</v>
      </c>
      <c r="D1348" s="53">
        <v>2300000</v>
      </c>
      <c r="E1348" s="53">
        <v>2300000</v>
      </c>
      <c r="F1348" s="53">
        <v>0</v>
      </c>
      <c r="G1348" s="53">
        <v>0</v>
      </c>
      <c r="H1348" s="53">
        <v>0</v>
      </c>
      <c r="I1348" s="53">
        <v>2189824.08</v>
      </c>
      <c r="J1348" s="53">
        <v>95.209742608695649</v>
      </c>
      <c r="K1348" s="53">
        <v>0</v>
      </c>
      <c r="L1348" s="53">
        <v>0</v>
      </c>
      <c r="M1348" s="53">
        <v>2189824.08</v>
      </c>
      <c r="N1348" s="53">
        <v>0</v>
      </c>
      <c r="O1348" s="53">
        <v>2189824.08</v>
      </c>
      <c r="P1348" s="53">
        <v>0</v>
      </c>
      <c r="Q1348" s="53">
        <v>0</v>
      </c>
      <c r="R1348" s="53">
        <v>0</v>
      </c>
      <c r="S1348" s="3" t="s">
        <v>72</v>
      </c>
      <c r="T1348" s="3" t="s">
        <v>41</v>
      </c>
      <c r="U1348" s="3" t="s">
        <v>42</v>
      </c>
      <c r="V1348" s="3" t="s">
        <v>41</v>
      </c>
      <c r="W1348" s="3" t="s">
        <v>33</v>
      </c>
      <c r="X1348" s="3" t="s">
        <v>43</v>
      </c>
      <c r="Y1348" s="3" t="s">
        <v>35</v>
      </c>
      <c r="Z1348" s="54">
        <v>45516</v>
      </c>
      <c r="AA1348" s="54">
        <v>45900</v>
      </c>
      <c r="AB1348" s="3" t="s">
        <v>36</v>
      </c>
      <c r="AC1348" s="53">
        <v>2300000</v>
      </c>
      <c r="AD1348" s="3" t="s">
        <v>42</v>
      </c>
      <c r="AE1348" s="3" t="s">
        <v>37</v>
      </c>
    </row>
    <row r="1349" spans="1:31" x14ac:dyDescent="0.3">
      <c r="A1349" s="3" t="s">
        <v>2999</v>
      </c>
      <c r="B1349" s="3" t="s">
        <v>3000</v>
      </c>
      <c r="C1349" s="3" t="s">
        <v>1854</v>
      </c>
      <c r="D1349" s="53">
        <v>1600000</v>
      </c>
      <c r="E1349" s="53">
        <v>1600000</v>
      </c>
      <c r="F1349" s="53">
        <v>0</v>
      </c>
      <c r="G1349" s="53">
        <v>0</v>
      </c>
      <c r="H1349" s="53">
        <v>0</v>
      </c>
      <c r="I1349" s="53">
        <v>485288.7</v>
      </c>
      <c r="J1349" s="53">
        <v>30.33054375</v>
      </c>
      <c r="K1349" s="53">
        <v>0</v>
      </c>
      <c r="L1349" s="53">
        <v>0</v>
      </c>
      <c r="M1349" s="53">
        <v>0</v>
      </c>
      <c r="N1349" s="53">
        <v>485288.7</v>
      </c>
      <c r="O1349" s="53">
        <v>485288.7</v>
      </c>
      <c r="P1349" s="53">
        <v>0</v>
      </c>
      <c r="Q1349" s="53">
        <v>0</v>
      </c>
      <c r="R1349" s="53">
        <v>0</v>
      </c>
      <c r="S1349" s="3" t="s">
        <v>72</v>
      </c>
      <c r="T1349" s="3" t="s">
        <v>41</v>
      </c>
      <c r="U1349" s="3" t="s">
        <v>42</v>
      </c>
      <c r="V1349" s="3" t="s">
        <v>41</v>
      </c>
      <c r="W1349" s="3" t="s">
        <v>33</v>
      </c>
      <c r="X1349" s="3" t="s">
        <v>43</v>
      </c>
      <c r="Y1349" s="3" t="s">
        <v>35</v>
      </c>
      <c r="Z1349" s="54">
        <v>45519</v>
      </c>
      <c r="AA1349" s="54">
        <v>45900</v>
      </c>
      <c r="AB1349" s="3" t="s">
        <v>36</v>
      </c>
      <c r="AC1349" s="53">
        <v>1600000</v>
      </c>
      <c r="AD1349" s="3" t="s">
        <v>42</v>
      </c>
      <c r="AE1349" s="3" t="s">
        <v>45</v>
      </c>
    </row>
    <row r="1350" spans="1:31" x14ac:dyDescent="0.3">
      <c r="A1350" s="3" t="s">
        <v>2838</v>
      </c>
      <c r="B1350" s="3" t="s">
        <v>2839</v>
      </c>
      <c r="C1350" s="3" t="s">
        <v>1854</v>
      </c>
      <c r="D1350" s="53">
        <v>1600000</v>
      </c>
      <c r="E1350" s="53">
        <v>1600000</v>
      </c>
      <c r="F1350" s="53">
        <v>0</v>
      </c>
      <c r="G1350" s="53">
        <v>0</v>
      </c>
      <c r="H1350" s="53">
        <v>0</v>
      </c>
      <c r="I1350" s="53">
        <v>1599506.27</v>
      </c>
      <c r="J1350" s="53">
        <v>99.969141875000005</v>
      </c>
      <c r="K1350" s="53">
        <v>0</v>
      </c>
      <c r="L1350" s="53">
        <v>0</v>
      </c>
      <c r="M1350" s="53">
        <v>1599506.27</v>
      </c>
      <c r="N1350" s="53">
        <v>0</v>
      </c>
      <c r="O1350" s="53">
        <v>1599506.27</v>
      </c>
      <c r="P1350" s="53">
        <v>0</v>
      </c>
      <c r="Q1350" s="53">
        <v>0</v>
      </c>
      <c r="R1350" s="53">
        <v>0</v>
      </c>
      <c r="S1350" s="3" t="s">
        <v>72</v>
      </c>
      <c r="T1350" s="3" t="s">
        <v>41</v>
      </c>
      <c r="U1350" s="3" t="s">
        <v>42</v>
      </c>
      <c r="V1350" s="3" t="s">
        <v>41</v>
      </c>
      <c r="W1350" s="3" t="s">
        <v>33</v>
      </c>
      <c r="X1350" s="3" t="s">
        <v>43</v>
      </c>
      <c r="Y1350" s="3" t="s">
        <v>35</v>
      </c>
      <c r="Z1350" s="54">
        <v>45523</v>
      </c>
      <c r="AA1350" s="54">
        <v>45900</v>
      </c>
      <c r="AB1350" s="3" t="s">
        <v>36</v>
      </c>
      <c r="AC1350" s="53">
        <v>1600000</v>
      </c>
      <c r="AD1350" s="3" t="s">
        <v>42</v>
      </c>
      <c r="AE1350" s="3" t="s">
        <v>37</v>
      </c>
    </row>
    <row r="1351" spans="1:31" x14ac:dyDescent="0.3">
      <c r="A1351" s="3" t="s">
        <v>2840</v>
      </c>
      <c r="B1351" s="3" t="s">
        <v>2841</v>
      </c>
      <c r="C1351" s="3" t="s">
        <v>1853</v>
      </c>
      <c r="D1351" s="53">
        <v>15000000</v>
      </c>
      <c r="E1351" s="53">
        <v>15000000</v>
      </c>
      <c r="F1351" s="53">
        <v>1886781.7</v>
      </c>
      <c r="G1351" s="53">
        <v>0</v>
      </c>
      <c r="H1351" s="53">
        <v>0</v>
      </c>
      <c r="I1351" s="53">
        <v>8990267.4000000004</v>
      </c>
      <c r="J1351" s="53">
        <v>59.935116000000001</v>
      </c>
      <c r="K1351" s="53">
        <v>0</v>
      </c>
      <c r="L1351" s="53">
        <v>0</v>
      </c>
      <c r="M1351" s="53">
        <v>8990267.4000000004</v>
      </c>
      <c r="N1351" s="53">
        <v>0</v>
      </c>
      <c r="O1351" s="53">
        <v>10877049.1</v>
      </c>
      <c r="P1351" s="53">
        <v>0</v>
      </c>
      <c r="Q1351" s="53">
        <v>0</v>
      </c>
      <c r="R1351" s="53">
        <v>0</v>
      </c>
      <c r="S1351" s="3" t="s">
        <v>391</v>
      </c>
      <c r="T1351" s="3" t="s">
        <v>31</v>
      </c>
      <c r="U1351" s="3" t="s">
        <v>32</v>
      </c>
      <c r="V1351" s="3" t="s">
        <v>31</v>
      </c>
      <c r="W1351" s="3" t="s">
        <v>33</v>
      </c>
      <c r="X1351" s="3" t="s">
        <v>34</v>
      </c>
      <c r="Y1351" s="3" t="s">
        <v>35</v>
      </c>
      <c r="Z1351" s="54">
        <v>45525</v>
      </c>
      <c r="AA1351" s="54">
        <v>46112</v>
      </c>
      <c r="AB1351" s="3" t="s">
        <v>36</v>
      </c>
      <c r="AC1351" s="53">
        <v>2300000</v>
      </c>
      <c r="AD1351" s="3" t="s">
        <v>32</v>
      </c>
      <c r="AE1351" s="3" t="s">
        <v>45</v>
      </c>
    </row>
    <row r="1352" spans="1:31" x14ac:dyDescent="0.3">
      <c r="A1352" s="3" t="s">
        <v>2842</v>
      </c>
      <c r="B1352" s="3" t="s">
        <v>2843</v>
      </c>
      <c r="C1352" s="3" t="s">
        <v>1860</v>
      </c>
      <c r="D1352" s="53">
        <v>12300000</v>
      </c>
      <c r="E1352" s="53">
        <v>12300000</v>
      </c>
      <c r="F1352" s="53">
        <v>162517.23000000001</v>
      </c>
      <c r="G1352" s="53">
        <v>-0.02</v>
      </c>
      <c r="H1352" s="53">
        <v>-0.02</v>
      </c>
      <c r="I1352" s="53">
        <v>10885740.869999999</v>
      </c>
      <c r="J1352" s="53">
        <v>88.501958292682914</v>
      </c>
      <c r="K1352" s="53">
        <v>0</v>
      </c>
      <c r="L1352" s="53">
        <v>0</v>
      </c>
      <c r="M1352" s="53">
        <v>10304567.640000001</v>
      </c>
      <c r="N1352" s="53">
        <v>581173.25</v>
      </c>
      <c r="O1352" s="53">
        <v>11048258.1</v>
      </c>
      <c r="P1352" s="53">
        <v>0</v>
      </c>
      <c r="Q1352" s="53">
        <v>0</v>
      </c>
      <c r="R1352" s="53">
        <v>0</v>
      </c>
      <c r="S1352" s="3" t="s">
        <v>111</v>
      </c>
      <c r="T1352" s="3" t="s">
        <v>112</v>
      </c>
      <c r="U1352" s="3" t="s">
        <v>113</v>
      </c>
      <c r="V1352" s="3" t="s">
        <v>112</v>
      </c>
      <c r="W1352" s="3" t="s">
        <v>33</v>
      </c>
      <c r="X1352" s="3" t="s">
        <v>114</v>
      </c>
      <c r="Y1352" s="3" t="s">
        <v>35</v>
      </c>
      <c r="Z1352" s="54">
        <v>45525</v>
      </c>
      <c r="AA1352" s="54">
        <v>46112</v>
      </c>
      <c r="AB1352" s="3" t="s">
        <v>36</v>
      </c>
      <c r="AC1352" s="53">
        <v>12300000</v>
      </c>
      <c r="AD1352" s="3" t="s">
        <v>113</v>
      </c>
      <c r="AE1352" s="3" t="s">
        <v>45</v>
      </c>
    </row>
    <row r="1353" spans="1:31" x14ac:dyDescent="0.3">
      <c r="A1353" s="3" t="s">
        <v>2852</v>
      </c>
      <c r="B1353" s="3" t="s">
        <v>2853</v>
      </c>
      <c r="C1353" s="3" t="s">
        <v>1853</v>
      </c>
      <c r="D1353" s="53">
        <v>2500000</v>
      </c>
      <c r="E1353" s="53">
        <v>2500000</v>
      </c>
      <c r="F1353" s="53">
        <v>584692.37</v>
      </c>
      <c r="G1353" s="53">
        <v>0</v>
      </c>
      <c r="H1353" s="53">
        <v>0</v>
      </c>
      <c r="I1353" s="53">
        <v>1911486.59</v>
      </c>
      <c r="J1353" s="53">
        <v>76.459463600000007</v>
      </c>
      <c r="K1353" s="53">
        <v>0</v>
      </c>
      <c r="L1353" s="53">
        <v>0</v>
      </c>
      <c r="M1353" s="53">
        <v>830303.11</v>
      </c>
      <c r="N1353" s="53">
        <v>1081183.48</v>
      </c>
      <c r="O1353" s="53">
        <v>2496178.96</v>
      </c>
      <c r="P1353" s="53">
        <v>0</v>
      </c>
      <c r="Q1353" s="53">
        <v>0</v>
      </c>
      <c r="R1353" s="53">
        <v>0</v>
      </c>
      <c r="S1353" s="3" t="s">
        <v>391</v>
      </c>
      <c r="T1353" s="3" t="s">
        <v>31</v>
      </c>
      <c r="U1353" s="3" t="s">
        <v>32</v>
      </c>
      <c r="V1353" s="3" t="s">
        <v>31</v>
      </c>
      <c r="W1353" s="3" t="s">
        <v>33</v>
      </c>
      <c r="X1353" s="3" t="s">
        <v>34</v>
      </c>
      <c r="Y1353" s="3" t="s">
        <v>35</v>
      </c>
      <c r="Z1353" s="54">
        <v>45530</v>
      </c>
      <c r="AA1353" s="54">
        <v>46112</v>
      </c>
      <c r="AB1353" s="3" t="s">
        <v>36</v>
      </c>
      <c r="AC1353" s="53">
        <v>2500000</v>
      </c>
      <c r="AD1353" s="3" t="s">
        <v>32</v>
      </c>
      <c r="AE1353" s="3" t="s">
        <v>45</v>
      </c>
    </row>
    <row r="1354" spans="1:31" x14ac:dyDescent="0.3">
      <c r="A1354" s="3" t="s">
        <v>2854</v>
      </c>
      <c r="B1354" s="3" t="s">
        <v>2855</v>
      </c>
      <c r="C1354" s="3" t="s">
        <v>1857</v>
      </c>
      <c r="D1354" s="53">
        <v>5000000</v>
      </c>
      <c r="E1354" s="53">
        <v>5000000</v>
      </c>
      <c r="F1354" s="53">
        <v>0</v>
      </c>
      <c r="G1354" s="53">
        <v>0</v>
      </c>
      <c r="H1354" s="53">
        <v>0</v>
      </c>
      <c r="I1354" s="53">
        <v>548006.09</v>
      </c>
      <c r="J1354" s="53">
        <v>10.9601218</v>
      </c>
      <c r="K1354" s="53">
        <v>0</v>
      </c>
      <c r="L1354" s="53">
        <v>0</v>
      </c>
      <c r="M1354" s="53">
        <v>0</v>
      </c>
      <c r="N1354" s="53">
        <v>548006.09</v>
      </c>
      <c r="O1354" s="53">
        <v>548006.09</v>
      </c>
      <c r="P1354" s="53">
        <v>0</v>
      </c>
      <c r="Q1354" s="53">
        <v>0</v>
      </c>
      <c r="R1354" s="53">
        <v>0</v>
      </c>
      <c r="S1354" s="3" t="s">
        <v>2156</v>
      </c>
      <c r="T1354" s="3" t="s">
        <v>100</v>
      </c>
      <c r="U1354" s="3" t="s">
        <v>101</v>
      </c>
      <c r="V1354" s="3" t="s">
        <v>100</v>
      </c>
      <c r="W1354" s="3" t="s">
        <v>33</v>
      </c>
      <c r="X1354" s="3" t="s">
        <v>102</v>
      </c>
      <c r="Y1354" s="3" t="s">
        <v>317</v>
      </c>
      <c r="Z1354" s="54">
        <v>45530</v>
      </c>
      <c r="AA1354" s="54">
        <v>46112</v>
      </c>
      <c r="AB1354" s="3" t="s">
        <v>36</v>
      </c>
      <c r="AC1354" s="53">
        <v>5000000</v>
      </c>
      <c r="AD1354" s="3" t="s">
        <v>101</v>
      </c>
      <c r="AE1354" s="3" t="s">
        <v>45</v>
      </c>
    </row>
    <row r="1355" spans="1:31" x14ac:dyDescent="0.3">
      <c r="A1355" s="3" t="s">
        <v>2850</v>
      </c>
      <c r="B1355" s="3" t="s">
        <v>2851</v>
      </c>
      <c r="C1355" s="3" t="s">
        <v>1860</v>
      </c>
      <c r="D1355" s="53">
        <v>2100000</v>
      </c>
      <c r="E1355" s="53">
        <v>2100000</v>
      </c>
      <c r="F1355" s="53">
        <v>886992.12</v>
      </c>
      <c r="G1355" s="53">
        <v>-0.02</v>
      </c>
      <c r="H1355" s="53">
        <v>-0.02</v>
      </c>
      <c r="I1355" s="53">
        <v>1148183.6399999999</v>
      </c>
      <c r="J1355" s="53">
        <v>54.675411428571422</v>
      </c>
      <c r="K1355" s="53">
        <v>0</v>
      </c>
      <c r="L1355" s="53">
        <v>0</v>
      </c>
      <c r="M1355" s="53">
        <v>783153.56</v>
      </c>
      <c r="N1355" s="53">
        <v>365030.1</v>
      </c>
      <c r="O1355" s="53">
        <v>2035175.76</v>
      </c>
      <c r="P1355" s="53">
        <v>0</v>
      </c>
      <c r="Q1355" s="53">
        <v>0</v>
      </c>
      <c r="R1355" s="53">
        <v>0</v>
      </c>
      <c r="S1355" s="3" t="s">
        <v>111</v>
      </c>
      <c r="T1355" s="3" t="s">
        <v>112</v>
      </c>
      <c r="U1355" s="3" t="s">
        <v>113</v>
      </c>
      <c r="V1355" s="3" t="s">
        <v>112</v>
      </c>
      <c r="W1355" s="3" t="s">
        <v>33</v>
      </c>
      <c r="X1355" s="3" t="s">
        <v>114</v>
      </c>
      <c r="Y1355" s="3" t="s">
        <v>35</v>
      </c>
      <c r="Z1355" s="54">
        <v>45530</v>
      </c>
      <c r="AA1355" s="54">
        <v>46112</v>
      </c>
      <c r="AB1355" s="3" t="s">
        <v>36</v>
      </c>
      <c r="AC1355" s="53">
        <v>2100000</v>
      </c>
      <c r="AD1355" s="3" t="s">
        <v>113</v>
      </c>
      <c r="AE1355" s="3" t="s">
        <v>45</v>
      </c>
    </row>
    <row r="1356" spans="1:31" x14ac:dyDescent="0.3">
      <c r="A1356" s="3" t="s">
        <v>2895</v>
      </c>
      <c r="B1356" s="3" t="s">
        <v>2896</v>
      </c>
      <c r="C1356" s="3" t="s">
        <v>1856</v>
      </c>
      <c r="D1356" s="53">
        <v>7000000</v>
      </c>
      <c r="E1356" s="53">
        <v>7000000</v>
      </c>
      <c r="F1356" s="53">
        <v>0</v>
      </c>
      <c r="G1356" s="53">
        <v>0</v>
      </c>
      <c r="H1356" s="53">
        <v>0</v>
      </c>
      <c r="I1356" s="53">
        <v>5256007.5999999996</v>
      </c>
      <c r="J1356" s="53">
        <v>75.085822857142858</v>
      </c>
      <c r="K1356" s="53">
        <v>0</v>
      </c>
      <c r="L1356" s="53">
        <v>0</v>
      </c>
      <c r="M1356" s="53">
        <v>5056007</v>
      </c>
      <c r="N1356" s="53">
        <v>200000.6</v>
      </c>
      <c r="O1356" s="53">
        <v>5256007.5999999996</v>
      </c>
      <c r="P1356" s="53">
        <v>0</v>
      </c>
      <c r="Q1356" s="53">
        <v>0</v>
      </c>
      <c r="R1356" s="53">
        <v>0</v>
      </c>
      <c r="S1356" s="3" t="s">
        <v>1784</v>
      </c>
      <c r="T1356" s="3" t="s">
        <v>76</v>
      </c>
      <c r="U1356" s="3" t="s">
        <v>77</v>
      </c>
      <c r="V1356" s="3" t="s">
        <v>76</v>
      </c>
      <c r="W1356" s="3" t="s">
        <v>33</v>
      </c>
      <c r="X1356" s="3" t="s">
        <v>78</v>
      </c>
      <c r="Y1356" s="3" t="s">
        <v>35</v>
      </c>
      <c r="Z1356" s="54">
        <v>45383</v>
      </c>
      <c r="AA1356" s="54">
        <v>46112</v>
      </c>
      <c r="AB1356" s="3" t="s">
        <v>36</v>
      </c>
      <c r="AC1356" s="53">
        <v>7000000</v>
      </c>
      <c r="AD1356" s="3" t="s">
        <v>77</v>
      </c>
      <c r="AE1356" s="3" t="s">
        <v>45</v>
      </c>
    </row>
    <row r="1357" spans="1:31" x14ac:dyDescent="0.3">
      <c r="A1357" s="3" t="s">
        <v>2848</v>
      </c>
      <c r="B1357" s="3" t="s">
        <v>2849</v>
      </c>
      <c r="C1357" s="3" t="s">
        <v>1854</v>
      </c>
      <c r="D1357" s="53">
        <v>2800000</v>
      </c>
      <c r="E1357" s="53">
        <v>2800000</v>
      </c>
      <c r="F1357" s="53">
        <v>0</v>
      </c>
      <c r="G1357" s="53">
        <v>0</v>
      </c>
      <c r="H1357" s="53">
        <v>0</v>
      </c>
      <c r="I1357" s="53">
        <v>2794323.43</v>
      </c>
      <c r="J1357" s="53">
        <v>99.797265357142862</v>
      </c>
      <c r="K1357" s="53">
        <v>0</v>
      </c>
      <c r="L1357" s="53">
        <v>0</v>
      </c>
      <c r="M1357" s="53">
        <v>2794323.43</v>
      </c>
      <c r="N1357" s="53">
        <v>0</v>
      </c>
      <c r="O1357" s="53">
        <v>2794323.43</v>
      </c>
      <c r="P1357" s="53">
        <v>0</v>
      </c>
      <c r="Q1357" s="53">
        <v>0</v>
      </c>
      <c r="R1357" s="53">
        <v>0</v>
      </c>
      <c r="S1357" s="3" t="s">
        <v>72</v>
      </c>
      <c r="T1357" s="3" t="s">
        <v>41</v>
      </c>
      <c r="U1357" s="3" t="s">
        <v>42</v>
      </c>
      <c r="V1357" s="3" t="s">
        <v>41</v>
      </c>
      <c r="W1357" s="3" t="s">
        <v>33</v>
      </c>
      <c r="X1357" s="3" t="s">
        <v>43</v>
      </c>
      <c r="Y1357" s="3" t="s">
        <v>35</v>
      </c>
      <c r="Z1357" s="54">
        <v>45531</v>
      </c>
      <c r="AA1357" s="54">
        <v>45900</v>
      </c>
      <c r="AB1357" s="3" t="s">
        <v>36</v>
      </c>
      <c r="AC1357" s="53">
        <v>2800000</v>
      </c>
      <c r="AD1357" s="3" t="s">
        <v>42</v>
      </c>
      <c r="AE1357" s="3" t="s">
        <v>45</v>
      </c>
    </row>
    <row r="1358" spans="1:31" x14ac:dyDescent="0.3">
      <c r="A1358" s="3" t="s">
        <v>2870</v>
      </c>
      <c r="B1358" s="3" t="s">
        <v>2871</v>
      </c>
      <c r="C1358" s="3" t="s">
        <v>1858</v>
      </c>
      <c r="D1358" s="53">
        <v>7500000</v>
      </c>
      <c r="E1358" s="53">
        <v>7500000</v>
      </c>
      <c r="F1358" s="53">
        <v>0</v>
      </c>
      <c r="G1358" s="53">
        <v>0</v>
      </c>
      <c r="H1358" s="53">
        <v>0</v>
      </c>
      <c r="I1358" s="53">
        <v>7215920.1799999997</v>
      </c>
      <c r="J1358" s="53">
        <v>96.212269066666664</v>
      </c>
      <c r="K1358" s="53">
        <v>0</v>
      </c>
      <c r="L1358" s="53">
        <v>0</v>
      </c>
      <c r="M1358" s="53">
        <v>7215920.1799999997</v>
      </c>
      <c r="N1358" s="53">
        <v>0</v>
      </c>
      <c r="O1358" s="53">
        <v>7215920.1799999997</v>
      </c>
      <c r="P1358" s="53">
        <v>0</v>
      </c>
      <c r="Q1358" s="53">
        <v>0</v>
      </c>
      <c r="R1358" s="53">
        <v>0</v>
      </c>
      <c r="S1358" s="3" t="s">
        <v>1231</v>
      </c>
      <c r="T1358" s="3" t="s">
        <v>51</v>
      </c>
      <c r="U1358" s="3" t="s">
        <v>52</v>
      </c>
      <c r="V1358" s="3" t="s">
        <v>51</v>
      </c>
      <c r="W1358" s="3" t="s">
        <v>33</v>
      </c>
      <c r="X1358" s="3" t="s">
        <v>53</v>
      </c>
      <c r="Y1358" s="3" t="s">
        <v>35</v>
      </c>
      <c r="Z1358" s="54">
        <v>45383</v>
      </c>
      <c r="AA1358" s="54">
        <v>46112</v>
      </c>
      <c r="AB1358" s="3" t="s">
        <v>36</v>
      </c>
      <c r="AC1358" s="53">
        <v>7500000</v>
      </c>
      <c r="AD1358" s="3" t="s">
        <v>52</v>
      </c>
      <c r="AE1358" s="3" t="s">
        <v>45</v>
      </c>
    </row>
    <row r="1359" spans="1:31" x14ac:dyDescent="0.3">
      <c r="A1359" s="3" t="s">
        <v>2858</v>
      </c>
      <c r="B1359" s="3" t="s">
        <v>2859</v>
      </c>
      <c r="C1359" s="3" t="s">
        <v>1860</v>
      </c>
      <c r="D1359" s="53">
        <v>2300000</v>
      </c>
      <c r="E1359" s="53">
        <v>2300000</v>
      </c>
      <c r="F1359" s="53">
        <v>0</v>
      </c>
      <c r="G1359" s="53">
        <v>0</v>
      </c>
      <c r="H1359" s="53">
        <v>0</v>
      </c>
      <c r="I1359" s="53">
        <v>2298350.7599999998</v>
      </c>
      <c r="J1359" s="53">
        <v>99.928293913043476</v>
      </c>
      <c r="K1359" s="53">
        <v>0</v>
      </c>
      <c r="L1359" s="53">
        <v>0</v>
      </c>
      <c r="M1359" s="53">
        <v>2298350.7599999998</v>
      </c>
      <c r="N1359" s="53">
        <v>0</v>
      </c>
      <c r="O1359" s="53">
        <v>2298350.7599999998</v>
      </c>
      <c r="P1359" s="53">
        <v>0</v>
      </c>
      <c r="Q1359" s="53">
        <v>0</v>
      </c>
      <c r="R1359" s="53">
        <v>0</v>
      </c>
      <c r="S1359" s="3" t="s">
        <v>111</v>
      </c>
      <c r="T1359" s="3" t="s">
        <v>112</v>
      </c>
      <c r="U1359" s="3" t="s">
        <v>113</v>
      </c>
      <c r="V1359" s="3" t="s">
        <v>112</v>
      </c>
      <c r="W1359" s="3" t="s">
        <v>33</v>
      </c>
      <c r="X1359" s="3" t="s">
        <v>114</v>
      </c>
      <c r="Y1359" s="3" t="s">
        <v>35</v>
      </c>
      <c r="Z1359" s="54">
        <v>45531</v>
      </c>
      <c r="AA1359" s="54">
        <v>46112</v>
      </c>
      <c r="AB1359" s="3" t="s">
        <v>36</v>
      </c>
      <c r="AC1359" s="53">
        <v>2300000</v>
      </c>
      <c r="AD1359" s="3" t="s">
        <v>113</v>
      </c>
      <c r="AE1359" s="3" t="s">
        <v>2231</v>
      </c>
    </row>
    <row r="1360" spans="1:31" x14ac:dyDescent="0.3">
      <c r="A1360" s="3" t="s">
        <v>2856</v>
      </c>
      <c r="B1360" s="3" t="s">
        <v>2857</v>
      </c>
      <c r="C1360" s="3" t="s">
        <v>1860</v>
      </c>
      <c r="D1360" s="53">
        <v>10100000</v>
      </c>
      <c r="E1360" s="53">
        <v>10100000</v>
      </c>
      <c r="F1360" s="53">
        <v>3269450.94</v>
      </c>
      <c r="G1360" s="53">
        <v>0</v>
      </c>
      <c r="H1360" s="53">
        <v>0</v>
      </c>
      <c r="I1360" s="53">
        <v>6673329.9199999999</v>
      </c>
      <c r="J1360" s="53">
        <v>66.072573465346537</v>
      </c>
      <c r="K1360" s="53">
        <v>0</v>
      </c>
      <c r="L1360" s="53">
        <v>0</v>
      </c>
      <c r="M1360" s="53">
        <v>6673329.9299999997</v>
      </c>
      <c r="N1360" s="53">
        <v>-0.01</v>
      </c>
      <c r="O1360" s="53">
        <v>9942780.8599999994</v>
      </c>
      <c r="P1360" s="53">
        <v>0</v>
      </c>
      <c r="Q1360" s="53">
        <v>0</v>
      </c>
      <c r="R1360" s="53">
        <v>0</v>
      </c>
      <c r="S1360" s="3" t="s">
        <v>111</v>
      </c>
      <c r="T1360" s="3" t="s">
        <v>112</v>
      </c>
      <c r="U1360" s="3" t="s">
        <v>113</v>
      </c>
      <c r="V1360" s="3" t="s">
        <v>112</v>
      </c>
      <c r="W1360" s="3" t="s">
        <v>33</v>
      </c>
      <c r="X1360" s="3" t="s">
        <v>114</v>
      </c>
      <c r="Y1360" s="3" t="s">
        <v>35</v>
      </c>
      <c r="Z1360" s="54">
        <v>45532</v>
      </c>
      <c r="AA1360" s="54">
        <v>46112</v>
      </c>
      <c r="AB1360" s="3" t="s">
        <v>36</v>
      </c>
      <c r="AC1360" s="53">
        <v>10100000</v>
      </c>
      <c r="AD1360" s="3" t="s">
        <v>113</v>
      </c>
      <c r="AE1360" s="3" t="s">
        <v>45</v>
      </c>
    </row>
    <row r="1361" spans="1:31" x14ac:dyDescent="0.3">
      <c r="A1361" s="3" t="s">
        <v>2864</v>
      </c>
      <c r="B1361" s="3" t="s">
        <v>2865</v>
      </c>
      <c r="C1361" s="3" t="s">
        <v>1854</v>
      </c>
      <c r="D1361" s="53">
        <v>1050000</v>
      </c>
      <c r="E1361" s="53">
        <v>1050000</v>
      </c>
      <c r="F1361" s="53">
        <v>0</v>
      </c>
      <c r="G1361" s="53">
        <v>0</v>
      </c>
      <c r="H1361" s="53">
        <v>0</v>
      </c>
      <c r="I1361" s="53">
        <v>1016665.47</v>
      </c>
      <c r="J1361" s="53">
        <v>96.825282857142852</v>
      </c>
      <c r="K1361" s="53">
        <v>0</v>
      </c>
      <c r="L1361" s="53">
        <v>0</v>
      </c>
      <c r="M1361" s="53">
        <v>1016665.47</v>
      </c>
      <c r="N1361" s="53">
        <v>0</v>
      </c>
      <c r="O1361" s="53">
        <v>1016665.47</v>
      </c>
      <c r="P1361" s="53">
        <v>0</v>
      </c>
      <c r="Q1361" s="53">
        <v>0</v>
      </c>
      <c r="R1361" s="53">
        <v>0</v>
      </c>
      <c r="S1361" s="3" t="s">
        <v>72</v>
      </c>
      <c r="T1361" s="3" t="s">
        <v>41</v>
      </c>
      <c r="U1361" s="3" t="s">
        <v>42</v>
      </c>
      <c r="V1361" s="3" t="s">
        <v>41</v>
      </c>
      <c r="W1361" s="3" t="s">
        <v>33</v>
      </c>
      <c r="X1361" s="3" t="s">
        <v>43</v>
      </c>
      <c r="Y1361" s="3" t="s">
        <v>86</v>
      </c>
      <c r="Z1361" s="54">
        <v>45532</v>
      </c>
      <c r="AA1361" s="54">
        <v>45900</v>
      </c>
      <c r="AB1361" s="3" t="s">
        <v>36</v>
      </c>
      <c r="AC1361" s="53">
        <v>1050000</v>
      </c>
      <c r="AD1361" s="3" t="s">
        <v>42</v>
      </c>
      <c r="AE1361" s="3" t="s">
        <v>37</v>
      </c>
    </row>
    <row r="1362" spans="1:31" x14ac:dyDescent="0.3">
      <c r="A1362" s="3" t="s">
        <v>2866</v>
      </c>
      <c r="B1362" s="3" t="s">
        <v>2867</v>
      </c>
      <c r="C1362" s="3" t="s">
        <v>1854</v>
      </c>
      <c r="D1362" s="53">
        <v>1600000</v>
      </c>
      <c r="E1362" s="53">
        <v>1600000</v>
      </c>
      <c r="F1362" s="53">
        <v>0</v>
      </c>
      <c r="G1362" s="53">
        <v>0</v>
      </c>
      <c r="H1362" s="53">
        <v>0</v>
      </c>
      <c r="I1362" s="53">
        <v>1575187.24</v>
      </c>
      <c r="J1362" s="53">
        <v>98.449202499999998</v>
      </c>
      <c r="K1362" s="53">
        <v>0</v>
      </c>
      <c r="L1362" s="53">
        <v>0</v>
      </c>
      <c r="M1362" s="53">
        <v>1575187.24</v>
      </c>
      <c r="N1362" s="53">
        <v>0</v>
      </c>
      <c r="O1362" s="53">
        <v>1575187.24</v>
      </c>
      <c r="P1362" s="53">
        <v>0</v>
      </c>
      <c r="Q1362" s="53">
        <v>0</v>
      </c>
      <c r="R1362" s="53">
        <v>0</v>
      </c>
      <c r="S1362" s="3" t="s">
        <v>72</v>
      </c>
      <c r="T1362" s="3" t="s">
        <v>41</v>
      </c>
      <c r="U1362" s="3" t="s">
        <v>42</v>
      </c>
      <c r="V1362" s="3" t="s">
        <v>41</v>
      </c>
      <c r="W1362" s="3" t="s">
        <v>33</v>
      </c>
      <c r="X1362" s="3" t="s">
        <v>43</v>
      </c>
      <c r="Y1362" s="3" t="s">
        <v>35</v>
      </c>
      <c r="Z1362" s="54">
        <v>45532</v>
      </c>
      <c r="AA1362" s="54">
        <v>45900</v>
      </c>
      <c r="AB1362" s="3" t="s">
        <v>36</v>
      </c>
      <c r="AC1362" s="53">
        <v>160000</v>
      </c>
      <c r="AD1362" s="3" t="s">
        <v>42</v>
      </c>
      <c r="AE1362" s="3" t="s">
        <v>37</v>
      </c>
    </row>
    <row r="1363" spans="1:31" x14ac:dyDescent="0.3">
      <c r="A1363" s="3" t="s">
        <v>2872</v>
      </c>
      <c r="B1363" s="3" t="s">
        <v>2873</v>
      </c>
      <c r="C1363" s="3" t="s">
        <v>1856</v>
      </c>
      <c r="D1363" s="53">
        <v>15000000</v>
      </c>
      <c r="E1363" s="53">
        <v>15000000</v>
      </c>
      <c r="F1363" s="53">
        <v>3441780.33</v>
      </c>
      <c r="G1363" s="53">
        <v>337929.66</v>
      </c>
      <c r="H1363" s="53">
        <v>337929.66</v>
      </c>
      <c r="I1363" s="53">
        <v>11520611.369999999</v>
      </c>
      <c r="J1363" s="53">
        <v>76.804075799999993</v>
      </c>
      <c r="K1363" s="53">
        <v>0</v>
      </c>
      <c r="L1363" s="53">
        <v>0</v>
      </c>
      <c r="M1363" s="53">
        <v>10915769.67</v>
      </c>
      <c r="N1363" s="53">
        <v>266912.03999999998</v>
      </c>
      <c r="O1363" s="53">
        <v>14962391.699999999</v>
      </c>
      <c r="P1363" s="53">
        <v>0</v>
      </c>
      <c r="Q1363" s="53">
        <v>0</v>
      </c>
      <c r="R1363" s="53">
        <v>0</v>
      </c>
      <c r="S1363" s="3" t="s">
        <v>1784</v>
      </c>
      <c r="T1363" s="3" t="s">
        <v>76</v>
      </c>
      <c r="U1363" s="3" t="s">
        <v>77</v>
      </c>
      <c r="V1363" s="3" t="s">
        <v>76</v>
      </c>
      <c r="W1363" s="3" t="s">
        <v>33</v>
      </c>
      <c r="X1363" s="3" t="s">
        <v>78</v>
      </c>
      <c r="Y1363" s="3" t="s">
        <v>35</v>
      </c>
      <c r="Z1363" s="54">
        <v>45533</v>
      </c>
      <c r="AA1363" s="54">
        <v>46203</v>
      </c>
      <c r="AB1363" s="3" t="s">
        <v>36</v>
      </c>
      <c r="AC1363" s="53">
        <v>15000000</v>
      </c>
      <c r="AD1363" s="3" t="s">
        <v>77</v>
      </c>
      <c r="AE1363" s="3" t="s">
        <v>45</v>
      </c>
    </row>
    <row r="1364" spans="1:31" x14ac:dyDescent="0.3">
      <c r="A1364" s="3" t="s">
        <v>2862</v>
      </c>
      <c r="B1364" s="3" t="s">
        <v>2863</v>
      </c>
      <c r="C1364" s="3" t="s">
        <v>1857</v>
      </c>
      <c r="D1364" s="53">
        <v>1800000</v>
      </c>
      <c r="E1364" s="53">
        <v>1800000</v>
      </c>
      <c r="F1364" s="53">
        <v>0</v>
      </c>
      <c r="G1364" s="53">
        <v>0</v>
      </c>
      <c r="H1364" s="53">
        <v>0</v>
      </c>
      <c r="I1364" s="53">
        <v>1789962.09</v>
      </c>
      <c r="J1364" s="53">
        <v>99.442338333333339</v>
      </c>
      <c r="K1364" s="53">
        <v>0</v>
      </c>
      <c r="L1364" s="53">
        <v>0</v>
      </c>
      <c r="M1364" s="53">
        <v>1789962.09</v>
      </c>
      <c r="N1364" s="53">
        <v>0</v>
      </c>
      <c r="O1364" s="53">
        <v>1789962.09</v>
      </c>
      <c r="P1364" s="53">
        <v>0</v>
      </c>
      <c r="Q1364" s="53">
        <v>0</v>
      </c>
      <c r="R1364" s="53">
        <v>0</v>
      </c>
      <c r="S1364" s="3" t="s">
        <v>2156</v>
      </c>
      <c r="T1364" s="3" t="s">
        <v>100</v>
      </c>
      <c r="U1364" s="3" t="s">
        <v>101</v>
      </c>
      <c r="V1364" s="3" t="s">
        <v>100</v>
      </c>
      <c r="W1364" s="3" t="s">
        <v>33</v>
      </c>
      <c r="X1364" s="3" t="s">
        <v>102</v>
      </c>
      <c r="Y1364" s="3" t="s">
        <v>86</v>
      </c>
      <c r="Z1364" s="54">
        <v>45533</v>
      </c>
      <c r="AA1364" s="54">
        <v>45747</v>
      </c>
      <c r="AB1364" s="3" t="s">
        <v>36</v>
      </c>
      <c r="AC1364" s="53">
        <v>1800000</v>
      </c>
      <c r="AD1364" s="3" t="s">
        <v>101</v>
      </c>
      <c r="AE1364" s="3" t="s">
        <v>2231</v>
      </c>
    </row>
    <row r="1365" spans="1:31" x14ac:dyDescent="0.3">
      <c r="A1365" s="3" t="s">
        <v>2860</v>
      </c>
      <c r="B1365" s="3" t="s">
        <v>2861</v>
      </c>
      <c r="C1365" s="3" t="s">
        <v>1857</v>
      </c>
      <c r="D1365" s="53">
        <v>1800000</v>
      </c>
      <c r="E1365" s="53">
        <v>1800000</v>
      </c>
      <c r="F1365" s="53">
        <v>0</v>
      </c>
      <c r="G1365" s="53">
        <v>0</v>
      </c>
      <c r="H1365" s="53">
        <v>0</v>
      </c>
      <c r="I1365" s="53">
        <v>1784708.84</v>
      </c>
      <c r="J1365" s="53">
        <v>99.150491111111123</v>
      </c>
      <c r="K1365" s="53">
        <v>0</v>
      </c>
      <c r="L1365" s="53">
        <v>0</v>
      </c>
      <c r="M1365" s="53">
        <v>1784708.84</v>
      </c>
      <c r="N1365" s="53">
        <v>0</v>
      </c>
      <c r="O1365" s="53">
        <v>1784708.84</v>
      </c>
      <c r="P1365" s="53">
        <v>0</v>
      </c>
      <c r="Q1365" s="53">
        <v>0</v>
      </c>
      <c r="R1365" s="53">
        <v>0</v>
      </c>
      <c r="S1365" s="3" t="s">
        <v>2156</v>
      </c>
      <c r="T1365" s="3" t="s">
        <v>100</v>
      </c>
      <c r="U1365" s="3" t="s">
        <v>101</v>
      </c>
      <c r="V1365" s="3" t="s">
        <v>100</v>
      </c>
      <c r="W1365" s="3" t="s">
        <v>33</v>
      </c>
      <c r="X1365" s="3" t="s">
        <v>102</v>
      </c>
      <c r="Y1365" s="3" t="s">
        <v>86</v>
      </c>
      <c r="Z1365" s="54">
        <v>45534</v>
      </c>
      <c r="AA1365" s="54">
        <v>45747</v>
      </c>
      <c r="AB1365" s="3" t="s">
        <v>36</v>
      </c>
      <c r="AC1365" s="53">
        <v>1800000</v>
      </c>
      <c r="AD1365" s="3" t="s">
        <v>101</v>
      </c>
      <c r="AE1365" s="3" t="s">
        <v>37</v>
      </c>
    </row>
    <row r="1366" spans="1:31" x14ac:dyDescent="0.3">
      <c r="A1366" s="3" t="s">
        <v>2868</v>
      </c>
      <c r="B1366" s="3" t="s">
        <v>2869</v>
      </c>
      <c r="C1366" s="3" t="s">
        <v>1854</v>
      </c>
      <c r="D1366" s="53">
        <v>1200000</v>
      </c>
      <c r="E1366" s="53">
        <v>1200000</v>
      </c>
      <c r="F1366" s="53">
        <v>0</v>
      </c>
      <c r="G1366" s="53">
        <v>0</v>
      </c>
      <c r="H1366" s="53">
        <v>0</v>
      </c>
      <c r="I1366" s="53">
        <v>1199546.3700000001</v>
      </c>
      <c r="J1366" s="53">
        <v>99.962197500000016</v>
      </c>
      <c r="K1366" s="53">
        <v>0</v>
      </c>
      <c r="L1366" s="53">
        <v>0</v>
      </c>
      <c r="M1366" s="53">
        <v>1199546.3700000001</v>
      </c>
      <c r="N1366" s="53">
        <v>0</v>
      </c>
      <c r="O1366" s="53">
        <v>1199546.3700000001</v>
      </c>
      <c r="P1366" s="53">
        <v>0</v>
      </c>
      <c r="Q1366" s="53">
        <v>0</v>
      </c>
      <c r="R1366" s="53">
        <v>0</v>
      </c>
      <c r="S1366" s="3" t="s">
        <v>72</v>
      </c>
      <c r="T1366" s="3" t="s">
        <v>41</v>
      </c>
      <c r="U1366" s="3" t="s">
        <v>42</v>
      </c>
      <c r="V1366" s="3" t="s">
        <v>41</v>
      </c>
      <c r="W1366" s="3" t="s">
        <v>33</v>
      </c>
      <c r="X1366" s="3" t="s">
        <v>43</v>
      </c>
      <c r="Y1366" s="3" t="s">
        <v>44</v>
      </c>
      <c r="Z1366" s="54">
        <v>45534</v>
      </c>
      <c r="AA1366" s="54">
        <v>45900</v>
      </c>
      <c r="AB1366" s="3" t="s">
        <v>36</v>
      </c>
      <c r="AC1366" s="53">
        <v>1200000</v>
      </c>
      <c r="AD1366" s="3" t="s">
        <v>42</v>
      </c>
      <c r="AE1366" s="3" t="s">
        <v>37</v>
      </c>
    </row>
    <row r="1367" spans="1:31" x14ac:dyDescent="0.3">
      <c r="A1367" s="3" t="s">
        <v>2874</v>
      </c>
      <c r="B1367" s="3" t="s">
        <v>2875</v>
      </c>
      <c r="C1367" s="3" t="s">
        <v>1859</v>
      </c>
      <c r="D1367" s="53">
        <v>10900000</v>
      </c>
      <c r="E1367" s="53">
        <v>10900000</v>
      </c>
      <c r="F1367" s="53">
        <v>2418259.46</v>
      </c>
      <c r="G1367" s="53">
        <v>0</v>
      </c>
      <c r="H1367" s="53">
        <v>0</v>
      </c>
      <c r="I1367" s="53">
        <v>7172479.4699999997</v>
      </c>
      <c r="J1367" s="53">
        <v>65.80256394495413</v>
      </c>
      <c r="K1367" s="53">
        <v>0</v>
      </c>
      <c r="L1367" s="53">
        <v>0</v>
      </c>
      <c r="M1367" s="53">
        <v>6229993.9100000001</v>
      </c>
      <c r="N1367" s="53">
        <v>942485.56</v>
      </c>
      <c r="O1367" s="53">
        <v>9590738.9299999997</v>
      </c>
      <c r="P1367" s="53">
        <v>0</v>
      </c>
      <c r="Q1367" s="53">
        <v>0</v>
      </c>
      <c r="R1367" s="53">
        <v>0</v>
      </c>
      <c r="S1367" s="3" t="s">
        <v>1355</v>
      </c>
      <c r="T1367" s="3" t="s">
        <v>162</v>
      </c>
      <c r="U1367" s="3" t="s">
        <v>163</v>
      </c>
      <c r="V1367" s="3" t="s">
        <v>162</v>
      </c>
      <c r="W1367" s="3" t="s">
        <v>33</v>
      </c>
      <c r="X1367" s="3" t="s">
        <v>164</v>
      </c>
      <c r="Y1367" s="3" t="s">
        <v>35</v>
      </c>
      <c r="Z1367" s="54">
        <v>45383</v>
      </c>
      <c r="AA1367" s="54">
        <v>45900</v>
      </c>
      <c r="AB1367" s="3" t="s">
        <v>36</v>
      </c>
      <c r="AC1367" s="53">
        <v>10900000</v>
      </c>
      <c r="AD1367" s="3" t="s">
        <v>163</v>
      </c>
      <c r="AE1367" s="3" t="s">
        <v>45</v>
      </c>
    </row>
    <row r="1368" spans="1:31" x14ac:dyDescent="0.3">
      <c r="A1368" s="3" t="s">
        <v>2876</v>
      </c>
      <c r="B1368" s="3" t="s">
        <v>2877</v>
      </c>
      <c r="C1368" s="3" t="s">
        <v>1860</v>
      </c>
      <c r="D1368" s="53">
        <v>8200000</v>
      </c>
      <c r="E1368" s="53">
        <v>8200000</v>
      </c>
      <c r="F1368" s="53">
        <v>147088.54</v>
      </c>
      <c r="G1368" s="53">
        <v>0</v>
      </c>
      <c r="H1368" s="53">
        <v>0</v>
      </c>
      <c r="I1368" s="53">
        <v>6248567.54</v>
      </c>
      <c r="J1368" s="53">
        <v>76.202043170731713</v>
      </c>
      <c r="K1368" s="53">
        <v>0</v>
      </c>
      <c r="L1368" s="53">
        <v>0</v>
      </c>
      <c r="M1368" s="53">
        <v>5175248.18</v>
      </c>
      <c r="N1368" s="53">
        <v>1073319.3600000001</v>
      </c>
      <c r="O1368" s="53">
        <v>6395656.0800000001</v>
      </c>
      <c r="P1368" s="53">
        <v>0</v>
      </c>
      <c r="Q1368" s="53">
        <v>0</v>
      </c>
      <c r="R1368" s="53">
        <v>0</v>
      </c>
      <c r="S1368" s="3" t="s">
        <v>111</v>
      </c>
      <c r="T1368" s="3" t="s">
        <v>112</v>
      </c>
      <c r="U1368" s="3" t="s">
        <v>113</v>
      </c>
      <c r="V1368" s="3" t="s">
        <v>112</v>
      </c>
      <c r="W1368" s="3" t="s">
        <v>33</v>
      </c>
      <c r="X1368" s="3" t="s">
        <v>114</v>
      </c>
      <c r="Y1368" s="3" t="s">
        <v>35</v>
      </c>
      <c r="Z1368" s="54">
        <v>45535</v>
      </c>
      <c r="AA1368" s="54">
        <v>46112</v>
      </c>
      <c r="AB1368" s="3" t="s">
        <v>36</v>
      </c>
      <c r="AC1368" s="53">
        <v>8200000</v>
      </c>
      <c r="AD1368" s="3" t="s">
        <v>113</v>
      </c>
      <c r="AE1368" s="3" t="s">
        <v>2231</v>
      </c>
    </row>
    <row r="1369" spans="1:31" x14ac:dyDescent="0.3">
      <c r="A1369" s="3" t="s">
        <v>2878</v>
      </c>
      <c r="B1369" s="3" t="s">
        <v>2879</v>
      </c>
      <c r="C1369" s="3" t="s">
        <v>1860</v>
      </c>
      <c r="D1369" s="53">
        <v>9300000</v>
      </c>
      <c r="E1369" s="53">
        <v>9300000</v>
      </c>
      <c r="F1369" s="53">
        <v>112540.06</v>
      </c>
      <c r="G1369" s="53">
        <v>-0.03</v>
      </c>
      <c r="H1369" s="53">
        <v>-0.03</v>
      </c>
      <c r="I1369" s="53">
        <v>8563563.8900000006</v>
      </c>
      <c r="J1369" s="53">
        <v>92.081332150537648</v>
      </c>
      <c r="K1369" s="53">
        <v>0</v>
      </c>
      <c r="L1369" s="53">
        <v>0</v>
      </c>
      <c r="M1369" s="53">
        <v>8151625.5899999999</v>
      </c>
      <c r="N1369" s="53">
        <v>411938.33</v>
      </c>
      <c r="O1369" s="53">
        <v>8676103.9499999993</v>
      </c>
      <c r="P1369" s="53">
        <v>0</v>
      </c>
      <c r="Q1369" s="53">
        <v>0</v>
      </c>
      <c r="R1369" s="53">
        <v>0</v>
      </c>
      <c r="S1369" s="3" t="s">
        <v>111</v>
      </c>
      <c r="T1369" s="3" t="s">
        <v>112</v>
      </c>
      <c r="U1369" s="3" t="s">
        <v>113</v>
      </c>
      <c r="V1369" s="3" t="s">
        <v>112</v>
      </c>
      <c r="W1369" s="3" t="s">
        <v>33</v>
      </c>
      <c r="X1369" s="3" t="s">
        <v>114</v>
      </c>
      <c r="Y1369" s="3" t="s">
        <v>35</v>
      </c>
      <c r="Z1369" s="54">
        <v>45535</v>
      </c>
      <c r="AA1369" s="54">
        <v>46112</v>
      </c>
      <c r="AB1369" s="3" t="s">
        <v>36</v>
      </c>
      <c r="AC1369" s="53">
        <v>9300000</v>
      </c>
      <c r="AD1369" s="3" t="s">
        <v>113</v>
      </c>
      <c r="AE1369" s="3" t="s">
        <v>2231</v>
      </c>
    </row>
    <row r="1370" spans="1:31" x14ac:dyDescent="0.3">
      <c r="A1370" s="3" t="s">
        <v>2880</v>
      </c>
      <c r="B1370" s="3" t="s">
        <v>2881</v>
      </c>
      <c r="C1370" s="3" t="s">
        <v>1860</v>
      </c>
      <c r="D1370" s="53">
        <v>9500000</v>
      </c>
      <c r="E1370" s="53">
        <v>9500000</v>
      </c>
      <c r="F1370" s="53">
        <v>2594912.92</v>
      </c>
      <c r="G1370" s="53">
        <v>-0.01</v>
      </c>
      <c r="H1370" s="53">
        <v>-0.01</v>
      </c>
      <c r="I1370" s="53">
        <v>4097580.02</v>
      </c>
      <c r="J1370" s="53">
        <v>43.132421263157894</v>
      </c>
      <c r="K1370" s="53">
        <v>0</v>
      </c>
      <c r="L1370" s="53">
        <v>0</v>
      </c>
      <c r="M1370" s="53">
        <v>3493611.86</v>
      </c>
      <c r="N1370" s="53">
        <v>603968.17000000004</v>
      </c>
      <c r="O1370" s="53">
        <v>6692492.9400000004</v>
      </c>
      <c r="P1370" s="53">
        <v>0</v>
      </c>
      <c r="Q1370" s="53">
        <v>0</v>
      </c>
      <c r="R1370" s="53">
        <v>0</v>
      </c>
      <c r="S1370" s="3" t="s">
        <v>111</v>
      </c>
      <c r="T1370" s="3" t="s">
        <v>112</v>
      </c>
      <c r="U1370" s="3" t="s">
        <v>113</v>
      </c>
      <c r="V1370" s="3" t="s">
        <v>112</v>
      </c>
      <c r="W1370" s="3" t="s">
        <v>33</v>
      </c>
      <c r="X1370" s="3" t="s">
        <v>114</v>
      </c>
      <c r="Y1370" s="3" t="s">
        <v>35</v>
      </c>
      <c r="Z1370" s="54">
        <v>45535</v>
      </c>
      <c r="AA1370" s="54">
        <v>46112</v>
      </c>
      <c r="AB1370" s="3" t="s">
        <v>36</v>
      </c>
      <c r="AC1370" s="53">
        <v>9500000</v>
      </c>
      <c r="AD1370" s="3" t="s">
        <v>113</v>
      </c>
      <c r="AE1370" s="3" t="s">
        <v>45</v>
      </c>
    </row>
    <row r="1371" spans="1:31" x14ac:dyDescent="0.3">
      <c r="A1371" s="3" t="s">
        <v>2882</v>
      </c>
      <c r="B1371" s="3" t="s">
        <v>2883</v>
      </c>
      <c r="C1371" s="3" t="s">
        <v>1856</v>
      </c>
      <c r="D1371" s="53">
        <v>1000000</v>
      </c>
      <c r="E1371" s="53">
        <v>1000000</v>
      </c>
      <c r="F1371" s="53">
        <v>0</v>
      </c>
      <c r="G1371" s="53">
        <v>0</v>
      </c>
      <c r="H1371" s="53">
        <v>0</v>
      </c>
      <c r="I1371" s="53">
        <v>977733.3</v>
      </c>
      <c r="J1371" s="53">
        <v>97.773330000000001</v>
      </c>
      <c r="K1371" s="53">
        <v>0</v>
      </c>
      <c r="L1371" s="53">
        <v>0</v>
      </c>
      <c r="M1371" s="53">
        <v>977733.3</v>
      </c>
      <c r="N1371" s="53">
        <v>0</v>
      </c>
      <c r="O1371" s="53">
        <v>977733.3</v>
      </c>
      <c r="P1371" s="53">
        <v>0</v>
      </c>
      <c r="Q1371" s="53">
        <v>0</v>
      </c>
      <c r="R1371" s="53">
        <v>0</v>
      </c>
      <c r="S1371" s="3" t="s">
        <v>1784</v>
      </c>
      <c r="T1371" s="3" t="s">
        <v>2578</v>
      </c>
      <c r="U1371" s="3" t="s">
        <v>2579</v>
      </c>
      <c r="V1371" s="3" t="s">
        <v>76</v>
      </c>
      <c r="W1371" s="3" t="s">
        <v>33</v>
      </c>
      <c r="X1371" s="3" t="s">
        <v>78</v>
      </c>
      <c r="Y1371" s="3" t="s">
        <v>35</v>
      </c>
      <c r="Z1371" s="54">
        <v>45383</v>
      </c>
      <c r="AA1371" s="54">
        <v>46112</v>
      </c>
      <c r="AB1371" s="3" t="s">
        <v>36</v>
      </c>
      <c r="AC1371" s="53">
        <v>1000000</v>
      </c>
      <c r="AD1371" s="3" t="s">
        <v>77</v>
      </c>
      <c r="AE1371" s="3" t="s">
        <v>37</v>
      </c>
    </row>
    <row r="1372" spans="1:31" x14ac:dyDescent="0.3">
      <c r="A1372" s="3" t="s">
        <v>2891</v>
      </c>
      <c r="B1372" s="3" t="s">
        <v>2892</v>
      </c>
      <c r="C1372" s="3" t="s">
        <v>1859</v>
      </c>
      <c r="D1372" s="53">
        <v>2500000</v>
      </c>
      <c r="E1372" s="53">
        <v>2500000</v>
      </c>
      <c r="F1372" s="53">
        <v>0</v>
      </c>
      <c r="G1372" s="53">
        <v>0</v>
      </c>
      <c r="H1372" s="53">
        <v>0</v>
      </c>
      <c r="I1372" s="53">
        <v>2245125.0099999998</v>
      </c>
      <c r="J1372" s="53">
        <v>89.805000399999997</v>
      </c>
      <c r="K1372" s="53">
        <v>0</v>
      </c>
      <c r="L1372" s="53">
        <v>0</v>
      </c>
      <c r="M1372" s="53">
        <v>2245125.0099999998</v>
      </c>
      <c r="N1372" s="53">
        <v>0</v>
      </c>
      <c r="O1372" s="53">
        <v>2245125.0099999998</v>
      </c>
      <c r="P1372" s="53">
        <v>0</v>
      </c>
      <c r="Q1372" s="53">
        <v>0</v>
      </c>
      <c r="R1372" s="53">
        <v>0</v>
      </c>
      <c r="S1372" s="3" t="s">
        <v>1355</v>
      </c>
      <c r="T1372" s="3" t="s">
        <v>162</v>
      </c>
      <c r="U1372" s="3" t="s">
        <v>163</v>
      </c>
      <c r="V1372" s="3" t="s">
        <v>162</v>
      </c>
      <c r="W1372" s="3" t="s">
        <v>33</v>
      </c>
      <c r="X1372" s="3" t="s">
        <v>164</v>
      </c>
      <c r="Y1372" s="3" t="s">
        <v>35</v>
      </c>
      <c r="Z1372" s="54">
        <v>45383</v>
      </c>
      <c r="AA1372" s="54">
        <v>45900</v>
      </c>
      <c r="AB1372" s="3" t="s">
        <v>36</v>
      </c>
      <c r="AC1372" s="53">
        <v>2500000</v>
      </c>
      <c r="AD1372" s="3" t="s">
        <v>163</v>
      </c>
      <c r="AE1372" s="3" t="s">
        <v>37</v>
      </c>
    </row>
    <row r="1373" spans="1:31" x14ac:dyDescent="0.3">
      <c r="A1373" s="3" t="s">
        <v>2897</v>
      </c>
      <c r="B1373" s="3" t="s">
        <v>2898</v>
      </c>
      <c r="C1373" s="3" t="s">
        <v>1853</v>
      </c>
      <c r="D1373" s="53">
        <v>2100000</v>
      </c>
      <c r="E1373" s="53">
        <v>2100000</v>
      </c>
      <c r="F1373" s="53">
        <v>0</v>
      </c>
      <c r="G1373" s="53">
        <v>0</v>
      </c>
      <c r="H1373" s="53">
        <v>0</v>
      </c>
      <c r="I1373" s="53">
        <v>1789000.79</v>
      </c>
      <c r="J1373" s="53">
        <v>85.190513809523807</v>
      </c>
      <c r="K1373" s="53">
        <v>0</v>
      </c>
      <c r="L1373" s="53">
        <v>0</v>
      </c>
      <c r="M1373" s="53">
        <v>1353960.06</v>
      </c>
      <c r="N1373" s="53">
        <v>435040.73</v>
      </c>
      <c r="O1373" s="53">
        <v>1789000.79</v>
      </c>
      <c r="P1373" s="53">
        <v>0</v>
      </c>
      <c r="Q1373" s="53">
        <v>0</v>
      </c>
      <c r="R1373" s="53">
        <v>0</v>
      </c>
      <c r="S1373" s="3" t="s">
        <v>391</v>
      </c>
      <c r="T1373" s="3" t="s">
        <v>31</v>
      </c>
      <c r="U1373" s="3" t="s">
        <v>32</v>
      </c>
      <c r="V1373" s="3" t="s">
        <v>31</v>
      </c>
      <c r="W1373" s="3" t="s">
        <v>33</v>
      </c>
      <c r="X1373" s="3" t="s">
        <v>34</v>
      </c>
      <c r="Y1373" s="3" t="s">
        <v>35</v>
      </c>
      <c r="Z1373" s="54">
        <v>45548</v>
      </c>
      <c r="AA1373" s="54">
        <v>46112</v>
      </c>
      <c r="AB1373" s="3" t="s">
        <v>36</v>
      </c>
      <c r="AC1373" s="53">
        <v>2100000</v>
      </c>
      <c r="AD1373" s="3" t="s">
        <v>32</v>
      </c>
      <c r="AE1373" s="3" t="s">
        <v>45</v>
      </c>
    </row>
    <row r="1374" spans="1:31" x14ac:dyDescent="0.3">
      <c r="A1374" s="3" t="s">
        <v>2893</v>
      </c>
      <c r="B1374" s="3" t="s">
        <v>2894</v>
      </c>
      <c r="C1374" s="3" t="s">
        <v>1859</v>
      </c>
      <c r="D1374" s="53">
        <v>2100000</v>
      </c>
      <c r="E1374" s="53">
        <v>2100000</v>
      </c>
      <c r="F1374" s="53">
        <v>7468.83</v>
      </c>
      <c r="G1374" s="53">
        <v>0</v>
      </c>
      <c r="H1374" s="53">
        <v>0</v>
      </c>
      <c r="I1374" s="53">
        <v>1496240.62</v>
      </c>
      <c r="J1374" s="53">
        <v>71.249553333333338</v>
      </c>
      <c r="K1374" s="53">
        <v>0</v>
      </c>
      <c r="L1374" s="53">
        <v>0</v>
      </c>
      <c r="M1374" s="53">
        <v>638077.67000000004</v>
      </c>
      <c r="N1374" s="53">
        <v>858162.95</v>
      </c>
      <c r="O1374" s="53">
        <v>1503709.45</v>
      </c>
      <c r="P1374" s="53">
        <v>0</v>
      </c>
      <c r="Q1374" s="53">
        <v>0</v>
      </c>
      <c r="R1374" s="53">
        <v>0</v>
      </c>
      <c r="S1374" s="3" t="s">
        <v>1355</v>
      </c>
      <c r="T1374" s="3" t="s">
        <v>162</v>
      </c>
      <c r="U1374" s="3" t="s">
        <v>163</v>
      </c>
      <c r="V1374" s="3" t="s">
        <v>162</v>
      </c>
      <c r="W1374" s="3" t="s">
        <v>33</v>
      </c>
      <c r="X1374" s="3" t="s">
        <v>164</v>
      </c>
      <c r="Y1374" s="3" t="s">
        <v>35</v>
      </c>
      <c r="Z1374" s="54">
        <v>45383</v>
      </c>
      <c r="AA1374" s="54">
        <v>45930</v>
      </c>
      <c r="AB1374" s="3" t="s">
        <v>36</v>
      </c>
      <c r="AC1374" s="53">
        <v>2100000</v>
      </c>
      <c r="AD1374" s="3" t="s">
        <v>163</v>
      </c>
      <c r="AE1374" s="3" t="s">
        <v>45</v>
      </c>
    </row>
    <row r="1375" spans="1:31" x14ac:dyDescent="0.3">
      <c r="A1375" s="3" t="s">
        <v>2889</v>
      </c>
      <c r="B1375" s="3" t="s">
        <v>2890</v>
      </c>
      <c r="C1375" s="3" t="s">
        <v>1859</v>
      </c>
      <c r="D1375" s="53">
        <v>2000000</v>
      </c>
      <c r="E1375" s="53">
        <v>2000000</v>
      </c>
      <c r="F1375" s="53">
        <v>0</v>
      </c>
      <c r="G1375" s="53">
        <v>0</v>
      </c>
      <c r="H1375" s="53">
        <v>0</v>
      </c>
      <c r="I1375" s="53">
        <v>1696585.11</v>
      </c>
      <c r="J1375" s="53">
        <v>84.829255500000002</v>
      </c>
      <c r="K1375" s="53">
        <v>0</v>
      </c>
      <c r="L1375" s="53">
        <v>0</v>
      </c>
      <c r="M1375" s="53">
        <v>1696585.11</v>
      </c>
      <c r="N1375" s="53">
        <v>0</v>
      </c>
      <c r="O1375" s="53">
        <v>1696585.11</v>
      </c>
      <c r="P1375" s="53">
        <v>0</v>
      </c>
      <c r="Q1375" s="53">
        <v>0</v>
      </c>
      <c r="R1375" s="53">
        <v>0</v>
      </c>
      <c r="S1375" s="3" t="s">
        <v>1355</v>
      </c>
      <c r="T1375" s="3" t="s">
        <v>162</v>
      </c>
      <c r="U1375" s="3" t="s">
        <v>163</v>
      </c>
      <c r="V1375" s="3" t="s">
        <v>162</v>
      </c>
      <c r="W1375" s="3" t="s">
        <v>33</v>
      </c>
      <c r="X1375" s="3" t="s">
        <v>164</v>
      </c>
      <c r="Y1375" s="3" t="s">
        <v>35</v>
      </c>
      <c r="Z1375" s="54">
        <v>45383</v>
      </c>
      <c r="AA1375" s="54">
        <v>45747</v>
      </c>
      <c r="AB1375" s="3" t="s">
        <v>36</v>
      </c>
      <c r="AC1375" s="53">
        <v>2000000</v>
      </c>
      <c r="AD1375" s="3" t="s">
        <v>163</v>
      </c>
      <c r="AE1375" s="3" t="s">
        <v>37</v>
      </c>
    </row>
    <row r="1376" spans="1:31" x14ac:dyDescent="0.3">
      <c r="A1376" s="3" t="s">
        <v>2935</v>
      </c>
      <c r="B1376" s="3" t="s">
        <v>2936</v>
      </c>
      <c r="C1376" s="3" t="s">
        <v>1860</v>
      </c>
      <c r="D1376" s="53">
        <v>1500000</v>
      </c>
      <c r="E1376" s="53">
        <v>1500000</v>
      </c>
      <c r="F1376" s="53">
        <v>33041</v>
      </c>
      <c r="G1376" s="53">
        <v>0</v>
      </c>
      <c r="H1376" s="53">
        <v>0</v>
      </c>
      <c r="I1376" s="53">
        <v>1420227.65</v>
      </c>
      <c r="J1376" s="53">
        <v>94.681843333333333</v>
      </c>
      <c r="K1376" s="53">
        <v>0</v>
      </c>
      <c r="L1376" s="53">
        <v>0</v>
      </c>
      <c r="M1376" s="53">
        <v>1420227.65</v>
      </c>
      <c r="N1376" s="53">
        <v>0</v>
      </c>
      <c r="O1376" s="53">
        <v>1453268.65</v>
      </c>
      <c r="P1376" s="53">
        <v>0</v>
      </c>
      <c r="Q1376" s="53">
        <v>0</v>
      </c>
      <c r="R1376" s="53">
        <v>0</v>
      </c>
      <c r="S1376" s="3" t="s">
        <v>111</v>
      </c>
      <c r="T1376" s="3" t="s">
        <v>112</v>
      </c>
      <c r="U1376" s="3" t="s">
        <v>113</v>
      </c>
      <c r="V1376" s="3" t="s">
        <v>112</v>
      </c>
      <c r="W1376" s="3" t="s">
        <v>33</v>
      </c>
      <c r="X1376" s="3" t="s">
        <v>114</v>
      </c>
      <c r="Y1376" s="3" t="s">
        <v>86</v>
      </c>
      <c r="Z1376" s="54">
        <v>45553</v>
      </c>
      <c r="AA1376" s="54">
        <v>46112</v>
      </c>
      <c r="AB1376" s="3" t="s">
        <v>36</v>
      </c>
      <c r="AC1376" s="53">
        <v>1500000</v>
      </c>
      <c r="AD1376" s="3" t="s">
        <v>113</v>
      </c>
      <c r="AE1376" s="3" t="s">
        <v>45</v>
      </c>
    </row>
    <row r="1377" spans="1:31" x14ac:dyDescent="0.3">
      <c r="A1377" s="3" t="s">
        <v>2937</v>
      </c>
      <c r="B1377" s="3" t="s">
        <v>2938</v>
      </c>
      <c r="C1377" s="3" t="s">
        <v>1860</v>
      </c>
      <c r="D1377" s="53">
        <v>1500000</v>
      </c>
      <c r="E1377" s="53">
        <v>1500000</v>
      </c>
      <c r="F1377" s="53">
        <v>0</v>
      </c>
      <c r="G1377" s="53">
        <v>0</v>
      </c>
      <c r="H1377" s="53">
        <v>0</v>
      </c>
      <c r="I1377" s="53">
        <v>1480938.95</v>
      </c>
      <c r="J1377" s="53">
        <v>98.729263333333336</v>
      </c>
      <c r="K1377" s="53">
        <v>0</v>
      </c>
      <c r="L1377" s="53">
        <v>0</v>
      </c>
      <c r="M1377" s="53">
        <v>1480938.95</v>
      </c>
      <c r="N1377" s="53">
        <v>0</v>
      </c>
      <c r="O1377" s="53">
        <v>1480938.95</v>
      </c>
      <c r="P1377" s="53">
        <v>0</v>
      </c>
      <c r="Q1377" s="53">
        <v>0</v>
      </c>
      <c r="R1377" s="53">
        <v>0</v>
      </c>
      <c r="S1377" s="3" t="s">
        <v>111</v>
      </c>
      <c r="T1377" s="3" t="s">
        <v>112</v>
      </c>
      <c r="U1377" s="3" t="s">
        <v>113</v>
      </c>
      <c r="V1377" s="3" t="s">
        <v>112</v>
      </c>
      <c r="W1377" s="3" t="s">
        <v>33</v>
      </c>
      <c r="X1377" s="3" t="s">
        <v>114</v>
      </c>
      <c r="Y1377" s="3" t="s">
        <v>86</v>
      </c>
      <c r="Z1377" s="54">
        <v>45553</v>
      </c>
      <c r="AA1377" s="54">
        <v>46112</v>
      </c>
      <c r="AB1377" s="3" t="s">
        <v>36</v>
      </c>
      <c r="AC1377" s="53">
        <v>1500000</v>
      </c>
      <c r="AD1377" s="3" t="s">
        <v>113</v>
      </c>
      <c r="AE1377" s="3" t="s">
        <v>37</v>
      </c>
    </row>
    <row r="1378" spans="1:31" x14ac:dyDescent="0.3">
      <c r="A1378" s="3" t="s">
        <v>2899</v>
      </c>
      <c r="B1378" s="3" t="s">
        <v>2900</v>
      </c>
      <c r="C1378" s="3" t="s">
        <v>1854</v>
      </c>
      <c r="D1378" s="53">
        <v>1200000</v>
      </c>
      <c r="E1378" s="53">
        <v>1200000</v>
      </c>
      <c r="F1378" s="53">
        <v>40292.83</v>
      </c>
      <c r="G1378" s="53">
        <v>0</v>
      </c>
      <c r="H1378" s="53">
        <v>0</v>
      </c>
      <c r="I1378" s="53">
        <v>1090174.8999999999</v>
      </c>
      <c r="J1378" s="53">
        <v>90.847908333333322</v>
      </c>
      <c r="K1378" s="53">
        <v>0</v>
      </c>
      <c r="L1378" s="53">
        <v>0</v>
      </c>
      <c r="M1378" s="53">
        <v>1090174.8999999999</v>
      </c>
      <c r="N1378" s="53">
        <v>0</v>
      </c>
      <c r="O1378" s="53">
        <v>1130467.73</v>
      </c>
      <c r="P1378" s="53">
        <v>0</v>
      </c>
      <c r="Q1378" s="53">
        <v>0</v>
      </c>
      <c r="R1378" s="53">
        <v>0</v>
      </c>
      <c r="S1378" s="3" t="s">
        <v>72</v>
      </c>
      <c r="T1378" s="3" t="s">
        <v>41</v>
      </c>
      <c r="U1378" s="3" t="s">
        <v>42</v>
      </c>
      <c r="V1378" s="3" t="s">
        <v>41</v>
      </c>
      <c r="W1378" s="3" t="s">
        <v>33</v>
      </c>
      <c r="X1378" s="3" t="s">
        <v>43</v>
      </c>
      <c r="Y1378" s="3" t="s">
        <v>44</v>
      </c>
      <c r="Z1378" s="54">
        <v>45553</v>
      </c>
      <c r="AA1378" s="54">
        <v>45930</v>
      </c>
      <c r="AB1378" s="3" t="s">
        <v>36</v>
      </c>
      <c r="AC1378" s="53">
        <v>1200000</v>
      </c>
      <c r="AD1378" s="3" t="s">
        <v>42</v>
      </c>
      <c r="AE1378" s="3" t="s">
        <v>45</v>
      </c>
    </row>
    <row r="1379" spans="1:31" x14ac:dyDescent="0.3">
      <c r="A1379" s="3" t="s">
        <v>2903</v>
      </c>
      <c r="B1379" s="3" t="s">
        <v>2904</v>
      </c>
      <c r="C1379" s="3" t="s">
        <v>1854</v>
      </c>
      <c r="D1379" s="53">
        <v>2300000</v>
      </c>
      <c r="E1379" s="53">
        <v>2300000</v>
      </c>
      <c r="F1379" s="53">
        <v>0</v>
      </c>
      <c r="G1379" s="53">
        <v>0</v>
      </c>
      <c r="H1379" s="53">
        <v>0</v>
      </c>
      <c r="I1379" s="53">
        <v>1899213.17</v>
      </c>
      <c r="J1379" s="53">
        <v>82.574485652173905</v>
      </c>
      <c r="K1379" s="53">
        <v>0</v>
      </c>
      <c r="L1379" s="53">
        <v>0</v>
      </c>
      <c r="M1379" s="53">
        <v>1899213.17</v>
      </c>
      <c r="N1379" s="53">
        <v>0</v>
      </c>
      <c r="O1379" s="53">
        <v>1899213.17</v>
      </c>
      <c r="P1379" s="53">
        <v>0</v>
      </c>
      <c r="Q1379" s="53">
        <v>0</v>
      </c>
      <c r="R1379" s="53">
        <v>0</v>
      </c>
      <c r="S1379" s="3" t="s">
        <v>72</v>
      </c>
      <c r="T1379" s="3" t="s">
        <v>41</v>
      </c>
      <c r="U1379" s="3" t="s">
        <v>42</v>
      </c>
      <c r="V1379" s="3" t="s">
        <v>41</v>
      </c>
      <c r="W1379" s="3" t="s">
        <v>33</v>
      </c>
      <c r="X1379" s="3" t="s">
        <v>43</v>
      </c>
      <c r="Y1379" s="3" t="s">
        <v>35</v>
      </c>
      <c r="Z1379" s="54">
        <v>45553</v>
      </c>
      <c r="AA1379" s="54">
        <v>45930</v>
      </c>
      <c r="AB1379" s="3" t="s">
        <v>36</v>
      </c>
      <c r="AC1379" s="53">
        <v>2300000</v>
      </c>
      <c r="AD1379" s="3" t="s">
        <v>42</v>
      </c>
      <c r="AE1379" s="3" t="s">
        <v>37</v>
      </c>
    </row>
    <row r="1380" spans="1:31" x14ac:dyDescent="0.3">
      <c r="A1380" s="3" t="s">
        <v>2901</v>
      </c>
      <c r="B1380" s="3" t="s">
        <v>2902</v>
      </c>
      <c r="C1380" s="3" t="s">
        <v>1856</v>
      </c>
      <c r="D1380" s="53">
        <v>18100000</v>
      </c>
      <c r="E1380" s="53">
        <v>18100000</v>
      </c>
      <c r="F1380" s="53">
        <v>3948</v>
      </c>
      <c r="G1380" s="53">
        <v>387929.66</v>
      </c>
      <c r="H1380" s="53">
        <v>387929.66</v>
      </c>
      <c r="I1380" s="53">
        <v>18033563.859999999</v>
      </c>
      <c r="J1380" s="53">
        <v>99.632949502762429</v>
      </c>
      <c r="K1380" s="53">
        <v>0</v>
      </c>
      <c r="L1380" s="53">
        <v>0</v>
      </c>
      <c r="M1380" s="53">
        <v>16653358.68</v>
      </c>
      <c r="N1380" s="53">
        <v>992275.52</v>
      </c>
      <c r="O1380" s="53">
        <v>18037511.859999999</v>
      </c>
      <c r="P1380" s="53">
        <v>0</v>
      </c>
      <c r="Q1380" s="53">
        <v>0</v>
      </c>
      <c r="R1380" s="53">
        <v>0</v>
      </c>
      <c r="S1380" s="3" t="s">
        <v>881</v>
      </c>
      <c r="T1380" s="3" t="s">
        <v>76</v>
      </c>
      <c r="U1380" s="3" t="s">
        <v>77</v>
      </c>
      <c r="V1380" s="3" t="s">
        <v>76</v>
      </c>
      <c r="W1380" s="3" t="s">
        <v>33</v>
      </c>
      <c r="X1380" s="3" t="s">
        <v>78</v>
      </c>
      <c r="Y1380" s="3" t="s">
        <v>35</v>
      </c>
      <c r="Z1380" s="54">
        <v>45555</v>
      </c>
      <c r="AA1380" s="54">
        <v>46112</v>
      </c>
      <c r="AB1380" s="3" t="s">
        <v>36</v>
      </c>
      <c r="AC1380" s="53">
        <v>18100000</v>
      </c>
      <c r="AD1380" s="3" t="s">
        <v>77</v>
      </c>
      <c r="AE1380" s="3" t="s">
        <v>45</v>
      </c>
    </row>
    <row r="1381" spans="1:31" x14ac:dyDescent="0.3">
      <c r="A1381" s="3" t="s">
        <v>2905</v>
      </c>
      <c r="B1381" s="3" t="s">
        <v>2906</v>
      </c>
      <c r="C1381" s="3" t="s">
        <v>1854</v>
      </c>
      <c r="D1381" s="53">
        <v>3100000</v>
      </c>
      <c r="E1381" s="53">
        <v>3100000</v>
      </c>
      <c r="F1381" s="53">
        <v>64649.14</v>
      </c>
      <c r="G1381" s="53">
        <v>0</v>
      </c>
      <c r="H1381" s="53">
        <v>0</v>
      </c>
      <c r="I1381" s="53">
        <v>2464174.64</v>
      </c>
      <c r="J1381" s="53">
        <v>79.489504516129031</v>
      </c>
      <c r="K1381" s="53">
        <v>0</v>
      </c>
      <c r="L1381" s="53">
        <v>0</v>
      </c>
      <c r="M1381" s="53">
        <v>2464174.64</v>
      </c>
      <c r="N1381" s="53">
        <v>0</v>
      </c>
      <c r="O1381" s="53">
        <v>2528823.7799999998</v>
      </c>
      <c r="P1381" s="53">
        <v>0</v>
      </c>
      <c r="Q1381" s="53">
        <v>0</v>
      </c>
      <c r="R1381" s="53">
        <v>0</v>
      </c>
      <c r="S1381" s="3" t="s">
        <v>72</v>
      </c>
      <c r="T1381" s="3" t="s">
        <v>41</v>
      </c>
      <c r="U1381" s="3" t="s">
        <v>42</v>
      </c>
      <c r="V1381" s="3" t="s">
        <v>41</v>
      </c>
      <c r="W1381" s="3" t="s">
        <v>33</v>
      </c>
      <c r="X1381" s="3" t="s">
        <v>43</v>
      </c>
      <c r="Y1381" s="3" t="s">
        <v>35</v>
      </c>
      <c r="Z1381" s="54">
        <v>45560</v>
      </c>
      <c r="AA1381" s="54">
        <v>45930</v>
      </c>
      <c r="AB1381" s="3" t="s">
        <v>36</v>
      </c>
      <c r="AC1381" s="53">
        <v>3100000</v>
      </c>
      <c r="AD1381" s="3" t="s">
        <v>42</v>
      </c>
      <c r="AE1381" s="3" t="s">
        <v>45</v>
      </c>
    </row>
    <row r="1382" spans="1:31" x14ac:dyDescent="0.3">
      <c r="A1382" s="3" t="s">
        <v>2907</v>
      </c>
      <c r="B1382" s="3" t="s">
        <v>2908</v>
      </c>
      <c r="C1382" s="3" t="s">
        <v>1854</v>
      </c>
      <c r="D1382" s="53">
        <v>4000000</v>
      </c>
      <c r="E1382" s="53">
        <v>4000000</v>
      </c>
      <c r="F1382" s="53">
        <v>217785.42</v>
      </c>
      <c r="G1382" s="53">
        <v>0</v>
      </c>
      <c r="H1382" s="53">
        <v>0</v>
      </c>
      <c r="I1382" s="53">
        <v>2882676.96</v>
      </c>
      <c r="J1382" s="53">
        <v>72.066924</v>
      </c>
      <c r="K1382" s="53">
        <v>0</v>
      </c>
      <c r="L1382" s="53">
        <v>0</v>
      </c>
      <c r="M1382" s="53">
        <v>2882661.88</v>
      </c>
      <c r="N1382" s="53">
        <v>15.08</v>
      </c>
      <c r="O1382" s="53">
        <v>3100462.38</v>
      </c>
      <c r="P1382" s="53">
        <v>0</v>
      </c>
      <c r="Q1382" s="53">
        <v>0</v>
      </c>
      <c r="R1382" s="53">
        <v>0</v>
      </c>
      <c r="S1382" s="3" t="s">
        <v>72</v>
      </c>
      <c r="T1382" s="3" t="s">
        <v>41</v>
      </c>
      <c r="U1382" s="3" t="s">
        <v>42</v>
      </c>
      <c r="V1382" s="3" t="s">
        <v>41</v>
      </c>
      <c r="W1382" s="3" t="s">
        <v>33</v>
      </c>
      <c r="X1382" s="3" t="s">
        <v>43</v>
      </c>
      <c r="Y1382" s="3" t="s">
        <v>35</v>
      </c>
      <c r="Z1382" s="54">
        <v>45560</v>
      </c>
      <c r="AA1382" s="54">
        <v>45930</v>
      </c>
      <c r="AB1382" s="3" t="s">
        <v>36</v>
      </c>
      <c r="AC1382" s="53">
        <v>4000000</v>
      </c>
      <c r="AD1382" s="3" t="s">
        <v>42</v>
      </c>
      <c r="AE1382" s="3" t="s">
        <v>45</v>
      </c>
    </row>
    <row r="1383" spans="1:31" x14ac:dyDescent="0.3">
      <c r="A1383" s="3" t="s">
        <v>2909</v>
      </c>
      <c r="B1383" s="3" t="s">
        <v>2910</v>
      </c>
      <c r="C1383" s="3" t="s">
        <v>1854</v>
      </c>
      <c r="D1383" s="53">
        <v>1</v>
      </c>
      <c r="E1383" s="53">
        <v>1</v>
      </c>
      <c r="F1383" s="53">
        <v>0</v>
      </c>
      <c r="G1383" s="53">
        <v>0</v>
      </c>
      <c r="H1383" s="53">
        <v>0</v>
      </c>
      <c r="I1383" s="53">
        <v>0</v>
      </c>
      <c r="J1383" s="53">
        <v>0</v>
      </c>
      <c r="K1383" s="53">
        <v>0</v>
      </c>
      <c r="L1383" s="53">
        <v>0</v>
      </c>
      <c r="M1383" s="53">
        <v>0</v>
      </c>
      <c r="N1383" s="53">
        <v>0</v>
      </c>
      <c r="O1383" s="53">
        <v>0</v>
      </c>
      <c r="P1383" s="53">
        <v>0</v>
      </c>
      <c r="Q1383" s="53">
        <v>0</v>
      </c>
      <c r="R1383" s="53">
        <v>0</v>
      </c>
      <c r="S1383" s="3" t="s">
        <v>72</v>
      </c>
      <c r="T1383" s="3" t="s">
        <v>41</v>
      </c>
      <c r="U1383" s="3" t="s">
        <v>42</v>
      </c>
      <c r="V1383" s="3" t="s">
        <v>41</v>
      </c>
      <c r="W1383" s="3" t="s">
        <v>33</v>
      </c>
      <c r="X1383" s="3" t="s">
        <v>43</v>
      </c>
      <c r="Y1383" s="3" t="s">
        <v>35</v>
      </c>
      <c r="Z1383" s="54">
        <v>45560</v>
      </c>
      <c r="AA1383" s="54">
        <v>45930</v>
      </c>
      <c r="AB1383" s="3" t="s">
        <v>36</v>
      </c>
      <c r="AC1383" s="53">
        <v>1440001</v>
      </c>
      <c r="AD1383" s="3" t="s">
        <v>42</v>
      </c>
      <c r="AE1383" s="3" t="s">
        <v>37</v>
      </c>
    </row>
    <row r="1384" spans="1:31" x14ac:dyDescent="0.3">
      <c r="A1384" s="3" t="s">
        <v>2915</v>
      </c>
      <c r="B1384" s="3" t="s">
        <v>2916</v>
      </c>
      <c r="C1384" s="3" t="s">
        <v>1855</v>
      </c>
      <c r="D1384" s="53">
        <v>2000000</v>
      </c>
      <c r="E1384" s="53">
        <v>2000000</v>
      </c>
      <c r="F1384" s="53">
        <v>1017.4</v>
      </c>
      <c r="G1384" s="53">
        <v>0</v>
      </c>
      <c r="H1384" s="53">
        <v>0</v>
      </c>
      <c r="I1384" s="53">
        <v>1995347.74</v>
      </c>
      <c r="J1384" s="53">
        <v>99.767386999999999</v>
      </c>
      <c r="K1384" s="53">
        <v>0</v>
      </c>
      <c r="L1384" s="53">
        <v>0</v>
      </c>
      <c r="M1384" s="53">
        <v>1995347.74</v>
      </c>
      <c r="N1384" s="53">
        <v>0</v>
      </c>
      <c r="O1384" s="53">
        <v>1996365.14</v>
      </c>
      <c r="P1384" s="53">
        <v>0</v>
      </c>
      <c r="Q1384" s="53">
        <v>0</v>
      </c>
      <c r="R1384" s="53">
        <v>0</v>
      </c>
      <c r="S1384" s="3" t="s">
        <v>286</v>
      </c>
      <c r="T1384" s="3" t="s">
        <v>57</v>
      </c>
      <c r="U1384" s="3" t="s">
        <v>58</v>
      </c>
      <c r="V1384" s="3" t="s">
        <v>57</v>
      </c>
      <c r="W1384" s="3" t="s">
        <v>33</v>
      </c>
      <c r="X1384" s="3" t="s">
        <v>59</v>
      </c>
      <c r="Y1384" s="3" t="s">
        <v>86</v>
      </c>
      <c r="Z1384" s="54">
        <v>45560</v>
      </c>
      <c r="AA1384" s="54">
        <v>46112</v>
      </c>
      <c r="AB1384" s="3" t="s">
        <v>36</v>
      </c>
      <c r="AC1384" s="53">
        <v>2000000</v>
      </c>
      <c r="AD1384" s="3" t="s">
        <v>58</v>
      </c>
      <c r="AE1384" s="3" t="s">
        <v>45</v>
      </c>
    </row>
    <row r="1385" spans="1:31" x14ac:dyDescent="0.3">
      <c r="A1385" s="3" t="s">
        <v>2913</v>
      </c>
      <c r="B1385" s="3" t="s">
        <v>2914</v>
      </c>
      <c r="C1385" s="3" t="s">
        <v>1855</v>
      </c>
      <c r="D1385" s="53">
        <v>2000000</v>
      </c>
      <c r="E1385" s="53">
        <v>2000000</v>
      </c>
      <c r="F1385" s="53">
        <v>10603.63</v>
      </c>
      <c r="G1385" s="53">
        <v>0</v>
      </c>
      <c r="H1385" s="53">
        <v>0</v>
      </c>
      <c r="I1385" s="53">
        <v>1908382.68</v>
      </c>
      <c r="J1385" s="53">
        <v>95.419134</v>
      </c>
      <c r="K1385" s="53">
        <v>0</v>
      </c>
      <c r="L1385" s="53">
        <v>0</v>
      </c>
      <c r="M1385" s="53">
        <v>1908382.68</v>
      </c>
      <c r="N1385" s="53">
        <v>0</v>
      </c>
      <c r="O1385" s="53">
        <v>1918986.31</v>
      </c>
      <c r="P1385" s="53">
        <v>0</v>
      </c>
      <c r="Q1385" s="53">
        <v>0</v>
      </c>
      <c r="R1385" s="53">
        <v>0</v>
      </c>
      <c r="S1385" s="3" t="s">
        <v>286</v>
      </c>
      <c r="T1385" s="3" t="s">
        <v>57</v>
      </c>
      <c r="U1385" s="3" t="s">
        <v>58</v>
      </c>
      <c r="V1385" s="3" t="s">
        <v>57</v>
      </c>
      <c r="W1385" s="3" t="s">
        <v>33</v>
      </c>
      <c r="X1385" s="3" t="s">
        <v>59</v>
      </c>
      <c r="Y1385" s="3" t="s">
        <v>86</v>
      </c>
      <c r="Z1385" s="54">
        <v>45560</v>
      </c>
      <c r="AA1385" s="54">
        <v>46112</v>
      </c>
      <c r="AB1385" s="3" t="s">
        <v>36</v>
      </c>
      <c r="AC1385" s="53">
        <v>2000000</v>
      </c>
      <c r="AD1385" s="3" t="s">
        <v>58</v>
      </c>
      <c r="AE1385" s="3" t="s">
        <v>45</v>
      </c>
    </row>
    <row r="1386" spans="1:31" x14ac:dyDescent="0.3">
      <c r="A1386" s="3" t="s">
        <v>2911</v>
      </c>
      <c r="B1386" s="3" t="s">
        <v>2912</v>
      </c>
      <c r="C1386" s="3" t="s">
        <v>1855</v>
      </c>
      <c r="D1386" s="53">
        <v>2000000</v>
      </c>
      <c r="E1386" s="53">
        <v>2000000</v>
      </c>
      <c r="F1386" s="53">
        <v>0</v>
      </c>
      <c r="G1386" s="53">
        <v>0</v>
      </c>
      <c r="H1386" s="53">
        <v>0</v>
      </c>
      <c r="I1386" s="53">
        <v>1999983.9</v>
      </c>
      <c r="J1386" s="53">
        <v>99.999195</v>
      </c>
      <c r="K1386" s="53">
        <v>0</v>
      </c>
      <c r="L1386" s="53">
        <v>0</v>
      </c>
      <c r="M1386" s="53">
        <v>1999983.9</v>
      </c>
      <c r="N1386" s="53">
        <v>0</v>
      </c>
      <c r="O1386" s="53">
        <v>1999983.9</v>
      </c>
      <c r="P1386" s="53">
        <v>0</v>
      </c>
      <c r="Q1386" s="53">
        <v>0</v>
      </c>
      <c r="R1386" s="53">
        <v>0</v>
      </c>
      <c r="S1386" s="3" t="s">
        <v>286</v>
      </c>
      <c r="T1386" s="3" t="s">
        <v>57</v>
      </c>
      <c r="U1386" s="3" t="s">
        <v>58</v>
      </c>
      <c r="V1386" s="3" t="s">
        <v>57</v>
      </c>
      <c r="W1386" s="3" t="s">
        <v>33</v>
      </c>
      <c r="X1386" s="3" t="s">
        <v>59</v>
      </c>
      <c r="Y1386" s="3" t="s">
        <v>86</v>
      </c>
      <c r="Z1386" s="54">
        <v>45560</v>
      </c>
      <c r="AA1386" s="54">
        <v>46112</v>
      </c>
      <c r="AB1386" s="3" t="s">
        <v>36</v>
      </c>
      <c r="AC1386" s="53">
        <v>2000000</v>
      </c>
      <c r="AD1386" s="3" t="s">
        <v>58</v>
      </c>
      <c r="AE1386" s="3" t="s">
        <v>45</v>
      </c>
    </row>
    <row r="1387" spans="1:31" x14ac:dyDescent="0.3">
      <c r="A1387" s="3" t="s">
        <v>2917</v>
      </c>
      <c r="B1387" s="3" t="s">
        <v>2918</v>
      </c>
      <c r="C1387" s="3" t="s">
        <v>1858</v>
      </c>
      <c r="D1387" s="53">
        <v>3900000</v>
      </c>
      <c r="E1387" s="53">
        <v>3900000</v>
      </c>
      <c r="F1387" s="53">
        <v>186830.74</v>
      </c>
      <c r="G1387" s="53">
        <v>0</v>
      </c>
      <c r="H1387" s="53">
        <v>0</v>
      </c>
      <c r="I1387" s="53">
        <v>3710787.42</v>
      </c>
      <c r="J1387" s="53">
        <v>95.148395384615384</v>
      </c>
      <c r="K1387" s="53">
        <v>0</v>
      </c>
      <c r="L1387" s="53">
        <v>0</v>
      </c>
      <c r="M1387" s="53">
        <v>3710787.42</v>
      </c>
      <c r="N1387" s="53">
        <v>0</v>
      </c>
      <c r="O1387" s="53">
        <v>3897618.16</v>
      </c>
      <c r="P1387" s="53">
        <v>0</v>
      </c>
      <c r="Q1387" s="53">
        <v>0</v>
      </c>
      <c r="R1387" s="53">
        <v>0</v>
      </c>
      <c r="S1387" s="3" t="s">
        <v>1231</v>
      </c>
      <c r="T1387" s="3" t="s">
        <v>51</v>
      </c>
      <c r="U1387" s="3" t="s">
        <v>52</v>
      </c>
      <c r="V1387" s="3" t="s">
        <v>51</v>
      </c>
      <c r="W1387" s="3" t="s">
        <v>33</v>
      </c>
      <c r="X1387" s="3" t="s">
        <v>53</v>
      </c>
      <c r="Y1387" s="3" t="s">
        <v>35</v>
      </c>
      <c r="Z1387" s="54">
        <v>45383</v>
      </c>
      <c r="AA1387" s="54">
        <v>46112</v>
      </c>
      <c r="AB1387" s="3" t="s">
        <v>36</v>
      </c>
      <c r="AC1387" s="53">
        <v>3900000</v>
      </c>
      <c r="AD1387" s="3" t="s">
        <v>52</v>
      </c>
      <c r="AE1387" s="3" t="s">
        <v>45</v>
      </c>
    </row>
    <row r="1388" spans="1:31" x14ac:dyDescent="0.3">
      <c r="A1388" s="3" t="s">
        <v>2919</v>
      </c>
      <c r="B1388" s="3" t="s">
        <v>2920</v>
      </c>
      <c r="C1388" s="3" t="s">
        <v>1858</v>
      </c>
      <c r="D1388" s="53">
        <v>13500000</v>
      </c>
      <c r="E1388" s="53">
        <v>13500000</v>
      </c>
      <c r="F1388" s="53">
        <v>745.86</v>
      </c>
      <c r="G1388" s="53">
        <v>0</v>
      </c>
      <c r="H1388" s="53">
        <v>0</v>
      </c>
      <c r="I1388" s="53">
        <v>13468242.220000001</v>
      </c>
      <c r="J1388" s="53">
        <v>99.764757185185189</v>
      </c>
      <c r="K1388" s="53">
        <v>0</v>
      </c>
      <c r="L1388" s="53">
        <v>0</v>
      </c>
      <c r="M1388" s="53">
        <v>13398122.91</v>
      </c>
      <c r="N1388" s="53">
        <v>70119.31</v>
      </c>
      <c r="O1388" s="53">
        <v>13468988.08</v>
      </c>
      <c r="P1388" s="53">
        <v>0</v>
      </c>
      <c r="Q1388" s="53">
        <v>0</v>
      </c>
      <c r="R1388" s="53">
        <v>0</v>
      </c>
      <c r="S1388" s="3" t="s">
        <v>1231</v>
      </c>
      <c r="T1388" s="3" t="s">
        <v>51</v>
      </c>
      <c r="U1388" s="3" t="s">
        <v>52</v>
      </c>
      <c r="V1388" s="3" t="s">
        <v>51</v>
      </c>
      <c r="W1388" s="3" t="s">
        <v>33</v>
      </c>
      <c r="X1388" s="3" t="s">
        <v>53</v>
      </c>
      <c r="Y1388" s="3" t="s">
        <v>35</v>
      </c>
      <c r="Z1388" s="54">
        <v>45383</v>
      </c>
      <c r="AA1388" s="54">
        <v>46112</v>
      </c>
      <c r="AB1388" s="3" t="s">
        <v>36</v>
      </c>
      <c r="AC1388" s="53">
        <v>13500000</v>
      </c>
      <c r="AD1388" s="3" t="s">
        <v>52</v>
      </c>
      <c r="AE1388" s="3" t="s">
        <v>45</v>
      </c>
    </row>
    <row r="1389" spans="1:31" x14ac:dyDescent="0.3">
      <c r="A1389" s="3" t="s">
        <v>2923</v>
      </c>
      <c r="B1389" s="3" t="s">
        <v>2924</v>
      </c>
      <c r="C1389" s="3" t="s">
        <v>1853</v>
      </c>
      <c r="D1389" s="53">
        <v>9800000</v>
      </c>
      <c r="E1389" s="53">
        <v>9800000</v>
      </c>
      <c r="F1389" s="53">
        <v>398887.31</v>
      </c>
      <c r="G1389" s="53">
        <v>0</v>
      </c>
      <c r="H1389" s="53">
        <v>0</v>
      </c>
      <c r="I1389" s="53">
        <v>8709755.2899999991</v>
      </c>
      <c r="J1389" s="53">
        <v>88.875053979591826</v>
      </c>
      <c r="K1389" s="53">
        <v>0</v>
      </c>
      <c r="L1389" s="53">
        <v>0</v>
      </c>
      <c r="M1389" s="53">
        <v>8709755.2899999991</v>
      </c>
      <c r="N1389" s="53">
        <v>0</v>
      </c>
      <c r="O1389" s="53">
        <v>9108642.5999999996</v>
      </c>
      <c r="P1389" s="53">
        <v>0</v>
      </c>
      <c r="Q1389" s="53">
        <v>0</v>
      </c>
      <c r="R1389" s="53">
        <v>0</v>
      </c>
      <c r="S1389" s="3" t="s">
        <v>391</v>
      </c>
      <c r="T1389" s="3" t="s">
        <v>31</v>
      </c>
      <c r="U1389" s="3" t="s">
        <v>32</v>
      </c>
      <c r="V1389" s="3" t="s">
        <v>31</v>
      </c>
      <c r="W1389" s="3" t="s">
        <v>33</v>
      </c>
      <c r="X1389" s="3" t="s">
        <v>34</v>
      </c>
      <c r="Y1389" s="3" t="s">
        <v>35</v>
      </c>
      <c r="Z1389" s="54">
        <v>45561</v>
      </c>
      <c r="AA1389" s="54">
        <v>46112</v>
      </c>
      <c r="AB1389" s="3" t="s">
        <v>36</v>
      </c>
      <c r="AC1389" s="53">
        <v>9800000</v>
      </c>
      <c r="AD1389" s="3" t="s">
        <v>32</v>
      </c>
      <c r="AE1389" s="3" t="s">
        <v>45</v>
      </c>
    </row>
    <row r="1390" spans="1:31" x14ac:dyDescent="0.3">
      <c r="A1390" s="3" t="s">
        <v>2921</v>
      </c>
      <c r="B1390" s="3" t="s">
        <v>2922</v>
      </c>
      <c r="C1390" s="3" t="s">
        <v>1853</v>
      </c>
      <c r="D1390" s="53">
        <v>9700000</v>
      </c>
      <c r="E1390" s="53">
        <v>9700000</v>
      </c>
      <c r="F1390" s="53">
        <v>9685.1299999999992</v>
      </c>
      <c r="G1390" s="53">
        <v>0</v>
      </c>
      <c r="H1390" s="53">
        <v>0</v>
      </c>
      <c r="I1390" s="53">
        <v>9627535.6400000006</v>
      </c>
      <c r="J1390" s="53">
        <v>99.252944742268042</v>
      </c>
      <c r="K1390" s="53">
        <v>0</v>
      </c>
      <c r="L1390" s="53">
        <v>0</v>
      </c>
      <c r="M1390" s="53">
        <v>8726910.5399999991</v>
      </c>
      <c r="N1390" s="53">
        <v>900625.1</v>
      </c>
      <c r="O1390" s="53">
        <v>9637220.7699999996</v>
      </c>
      <c r="P1390" s="53">
        <v>0</v>
      </c>
      <c r="Q1390" s="53">
        <v>0</v>
      </c>
      <c r="R1390" s="53">
        <v>0</v>
      </c>
      <c r="S1390" s="3" t="s">
        <v>391</v>
      </c>
      <c r="T1390" s="3" t="s">
        <v>31</v>
      </c>
      <c r="U1390" s="3" t="s">
        <v>32</v>
      </c>
      <c r="V1390" s="3" t="s">
        <v>31</v>
      </c>
      <c r="W1390" s="3" t="s">
        <v>33</v>
      </c>
      <c r="X1390" s="3" t="s">
        <v>34</v>
      </c>
      <c r="Y1390" s="3" t="s">
        <v>35</v>
      </c>
      <c r="Z1390" s="54">
        <v>45561</v>
      </c>
      <c r="AA1390" s="54">
        <v>46112</v>
      </c>
      <c r="AB1390" s="3" t="s">
        <v>36</v>
      </c>
      <c r="AC1390" s="53">
        <v>9700000</v>
      </c>
      <c r="AD1390" s="3" t="s">
        <v>32</v>
      </c>
      <c r="AE1390" s="3" t="s">
        <v>45</v>
      </c>
    </row>
    <row r="1391" spans="1:31" x14ac:dyDescent="0.3">
      <c r="A1391" s="3" t="s">
        <v>2927</v>
      </c>
      <c r="B1391" s="3" t="s">
        <v>2928</v>
      </c>
      <c r="C1391" s="3" t="s">
        <v>1856</v>
      </c>
      <c r="D1391" s="53">
        <v>3000000</v>
      </c>
      <c r="E1391" s="53">
        <v>3000000</v>
      </c>
      <c r="F1391" s="53">
        <v>0</v>
      </c>
      <c r="G1391" s="53">
        <v>0</v>
      </c>
      <c r="H1391" s="53">
        <v>0</v>
      </c>
      <c r="I1391" s="53">
        <v>2993541.76</v>
      </c>
      <c r="J1391" s="53">
        <v>99.784725333333327</v>
      </c>
      <c r="K1391" s="53">
        <v>0</v>
      </c>
      <c r="L1391" s="53">
        <v>0</v>
      </c>
      <c r="M1391" s="53">
        <v>2993541.76</v>
      </c>
      <c r="N1391" s="53">
        <v>0</v>
      </c>
      <c r="O1391" s="53">
        <v>2993541.76</v>
      </c>
      <c r="P1391" s="53">
        <v>0</v>
      </c>
      <c r="Q1391" s="53">
        <v>0</v>
      </c>
      <c r="R1391" s="53">
        <v>0</v>
      </c>
      <c r="S1391" s="3" t="s">
        <v>1784</v>
      </c>
      <c r="T1391" s="3" t="s">
        <v>76</v>
      </c>
      <c r="U1391" s="3" t="s">
        <v>77</v>
      </c>
      <c r="V1391" s="3" t="s">
        <v>76</v>
      </c>
      <c r="W1391" s="3" t="s">
        <v>33</v>
      </c>
      <c r="X1391" s="3" t="s">
        <v>78</v>
      </c>
      <c r="Y1391" s="3" t="s">
        <v>35</v>
      </c>
      <c r="Z1391" s="54">
        <v>45536</v>
      </c>
      <c r="AA1391" s="54">
        <v>46112</v>
      </c>
      <c r="AB1391" s="3" t="s">
        <v>36</v>
      </c>
      <c r="AC1391" s="53">
        <v>3000000</v>
      </c>
      <c r="AD1391" s="3" t="s">
        <v>77</v>
      </c>
      <c r="AE1391" s="3" t="s">
        <v>45</v>
      </c>
    </row>
    <row r="1392" spans="1:31" x14ac:dyDescent="0.3">
      <c r="A1392" s="3" t="s">
        <v>2925</v>
      </c>
      <c r="B1392" s="3" t="s">
        <v>2926</v>
      </c>
      <c r="C1392" s="3" t="s">
        <v>1853</v>
      </c>
      <c r="D1392" s="53">
        <v>3100000</v>
      </c>
      <c r="E1392" s="53">
        <v>3100000</v>
      </c>
      <c r="F1392" s="53">
        <v>23843.56</v>
      </c>
      <c r="G1392" s="53">
        <v>0</v>
      </c>
      <c r="H1392" s="53">
        <v>0</v>
      </c>
      <c r="I1392" s="53">
        <v>3042571.63</v>
      </c>
      <c r="J1392" s="53">
        <v>98.147471935483864</v>
      </c>
      <c r="K1392" s="53">
        <v>0</v>
      </c>
      <c r="L1392" s="53">
        <v>0</v>
      </c>
      <c r="M1392" s="53">
        <v>1639962.2</v>
      </c>
      <c r="N1392" s="53">
        <v>1402609.43</v>
      </c>
      <c r="O1392" s="53">
        <v>3066415.19</v>
      </c>
      <c r="P1392" s="53">
        <v>0</v>
      </c>
      <c r="Q1392" s="53">
        <v>0</v>
      </c>
      <c r="R1392" s="53">
        <v>0</v>
      </c>
      <c r="S1392" s="3" t="s">
        <v>391</v>
      </c>
      <c r="T1392" s="3" t="s">
        <v>31</v>
      </c>
      <c r="U1392" s="3" t="s">
        <v>32</v>
      </c>
      <c r="V1392" s="3" t="s">
        <v>31</v>
      </c>
      <c r="W1392" s="3" t="s">
        <v>33</v>
      </c>
      <c r="X1392" s="3" t="s">
        <v>34</v>
      </c>
      <c r="Y1392" s="3" t="s">
        <v>35</v>
      </c>
      <c r="Z1392" s="54">
        <v>45562</v>
      </c>
      <c r="AA1392" s="54">
        <v>46112</v>
      </c>
      <c r="AB1392" s="3" t="s">
        <v>36</v>
      </c>
      <c r="AC1392" s="53">
        <v>3100000</v>
      </c>
      <c r="AD1392" s="3" t="s">
        <v>32</v>
      </c>
      <c r="AE1392" s="3" t="s">
        <v>45</v>
      </c>
    </row>
    <row r="1393" spans="1:31" x14ac:dyDescent="0.3">
      <c r="A1393" s="3" t="s">
        <v>2929</v>
      </c>
      <c r="B1393" s="3" t="s">
        <v>2930</v>
      </c>
      <c r="C1393" s="3" t="s">
        <v>1853</v>
      </c>
      <c r="D1393" s="53">
        <v>3300000</v>
      </c>
      <c r="E1393" s="53">
        <v>3300000</v>
      </c>
      <c r="F1393" s="53">
        <v>11948.14</v>
      </c>
      <c r="G1393" s="53">
        <v>0</v>
      </c>
      <c r="H1393" s="53">
        <v>0</v>
      </c>
      <c r="I1393" s="53">
        <v>3160287.45</v>
      </c>
      <c r="J1393" s="53">
        <v>95.766286363636368</v>
      </c>
      <c r="K1393" s="53">
        <v>0</v>
      </c>
      <c r="L1393" s="53">
        <v>0</v>
      </c>
      <c r="M1393" s="53">
        <v>3160287.45</v>
      </c>
      <c r="N1393" s="53">
        <v>0</v>
      </c>
      <c r="O1393" s="53">
        <v>3172235.59</v>
      </c>
      <c r="P1393" s="53">
        <v>0</v>
      </c>
      <c r="Q1393" s="53">
        <v>0</v>
      </c>
      <c r="R1393" s="53">
        <v>0</v>
      </c>
      <c r="S1393" s="3" t="s">
        <v>391</v>
      </c>
      <c r="T1393" s="3" t="s">
        <v>31</v>
      </c>
      <c r="U1393" s="3" t="s">
        <v>32</v>
      </c>
      <c r="V1393" s="3" t="s">
        <v>31</v>
      </c>
      <c r="W1393" s="3" t="s">
        <v>33</v>
      </c>
      <c r="X1393" s="3" t="s">
        <v>34</v>
      </c>
      <c r="Y1393" s="3" t="s">
        <v>35</v>
      </c>
      <c r="Z1393" s="54">
        <v>45564</v>
      </c>
      <c r="AA1393" s="54">
        <v>46112</v>
      </c>
      <c r="AB1393" s="3" t="s">
        <v>36</v>
      </c>
      <c r="AC1393" s="53">
        <v>3300000</v>
      </c>
      <c r="AD1393" s="3" t="s">
        <v>32</v>
      </c>
      <c r="AE1393" s="3" t="s">
        <v>45</v>
      </c>
    </row>
    <row r="1394" spans="1:31" x14ac:dyDescent="0.3">
      <c r="A1394" s="3" t="s">
        <v>2931</v>
      </c>
      <c r="B1394" s="3" t="s">
        <v>2932</v>
      </c>
      <c r="C1394" s="3" t="s">
        <v>1856</v>
      </c>
      <c r="D1394" s="53">
        <v>12300000</v>
      </c>
      <c r="E1394" s="53">
        <v>12300000</v>
      </c>
      <c r="F1394" s="53">
        <v>141716.67000000001</v>
      </c>
      <c r="G1394" s="53">
        <v>60600</v>
      </c>
      <c r="H1394" s="53">
        <v>60600</v>
      </c>
      <c r="I1394" s="53">
        <v>10976127.07</v>
      </c>
      <c r="J1394" s="53">
        <v>89.236805447154481</v>
      </c>
      <c r="K1394" s="53">
        <v>0</v>
      </c>
      <c r="L1394" s="53">
        <v>0</v>
      </c>
      <c r="M1394" s="53">
        <v>10605883.68</v>
      </c>
      <c r="N1394" s="53">
        <v>309643.39</v>
      </c>
      <c r="O1394" s="53">
        <v>11117843.74</v>
      </c>
      <c r="P1394" s="53">
        <v>0</v>
      </c>
      <c r="Q1394" s="53">
        <v>0</v>
      </c>
      <c r="R1394" s="53">
        <v>0</v>
      </c>
      <c r="S1394" s="3" t="s">
        <v>881</v>
      </c>
      <c r="T1394" s="3" t="s">
        <v>76</v>
      </c>
      <c r="U1394" s="3" t="s">
        <v>77</v>
      </c>
      <c r="V1394" s="3" t="s">
        <v>76</v>
      </c>
      <c r="W1394" s="3" t="s">
        <v>33</v>
      </c>
      <c r="X1394" s="3" t="s">
        <v>78</v>
      </c>
      <c r="Y1394" s="3" t="s">
        <v>35</v>
      </c>
      <c r="Z1394" s="54">
        <v>45564</v>
      </c>
      <c r="AA1394" s="54">
        <v>46112</v>
      </c>
      <c r="AB1394" s="3" t="s">
        <v>36</v>
      </c>
      <c r="AC1394" s="53">
        <v>12300000</v>
      </c>
      <c r="AD1394" s="3" t="s">
        <v>77</v>
      </c>
      <c r="AE1394" s="3" t="s">
        <v>45</v>
      </c>
    </row>
    <row r="1395" spans="1:31" x14ac:dyDescent="0.3">
      <c r="A1395" s="3" t="s">
        <v>2939</v>
      </c>
      <c r="B1395" s="3" t="s">
        <v>2940</v>
      </c>
      <c r="C1395" s="3" t="s">
        <v>1853</v>
      </c>
      <c r="D1395" s="53">
        <v>2800000</v>
      </c>
      <c r="E1395" s="53">
        <v>2800000</v>
      </c>
      <c r="F1395" s="53">
        <v>0</v>
      </c>
      <c r="G1395" s="53">
        <v>0</v>
      </c>
      <c r="H1395" s="53">
        <v>0</v>
      </c>
      <c r="I1395" s="53">
        <v>2756247.73</v>
      </c>
      <c r="J1395" s="53">
        <v>98.437418928571432</v>
      </c>
      <c r="K1395" s="53">
        <v>0</v>
      </c>
      <c r="L1395" s="53">
        <v>0</v>
      </c>
      <c r="M1395" s="53">
        <v>2756247.7</v>
      </c>
      <c r="N1395" s="53">
        <v>0.03</v>
      </c>
      <c r="O1395" s="53">
        <v>2756247.73</v>
      </c>
      <c r="P1395" s="53">
        <v>0</v>
      </c>
      <c r="Q1395" s="53">
        <v>0</v>
      </c>
      <c r="R1395" s="53">
        <v>0</v>
      </c>
      <c r="S1395" s="3" t="s">
        <v>391</v>
      </c>
      <c r="T1395" s="3" t="s">
        <v>31</v>
      </c>
      <c r="U1395" s="3" t="s">
        <v>32</v>
      </c>
      <c r="V1395" s="3" t="s">
        <v>31</v>
      </c>
      <c r="W1395" s="3" t="s">
        <v>33</v>
      </c>
      <c r="X1395" s="3" t="s">
        <v>34</v>
      </c>
      <c r="Y1395" s="3" t="s">
        <v>35</v>
      </c>
      <c r="Z1395" s="54">
        <v>45565</v>
      </c>
      <c r="AA1395" s="54">
        <v>46112</v>
      </c>
      <c r="AB1395" s="3" t="s">
        <v>36</v>
      </c>
      <c r="AC1395" s="53">
        <v>2800000</v>
      </c>
      <c r="AD1395" s="3" t="s">
        <v>32</v>
      </c>
      <c r="AE1395" s="3" t="s">
        <v>45</v>
      </c>
    </row>
    <row r="1396" spans="1:31" x14ac:dyDescent="0.3">
      <c r="A1396" s="3" t="s">
        <v>2933</v>
      </c>
      <c r="B1396" s="3" t="s">
        <v>2934</v>
      </c>
      <c r="C1396" s="3" t="s">
        <v>1854</v>
      </c>
      <c r="D1396" s="53">
        <v>14800000</v>
      </c>
      <c r="E1396" s="53">
        <v>14800000</v>
      </c>
      <c r="F1396" s="53">
        <v>10264.39</v>
      </c>
      <c r="G1396" s="53">
        <v>0</v>
      </c>
      <c r="H1396" s="53">
        <v>0</v>
      </c>
      <c r="I1396" s="53">
        <v>12226355.91</v>
      </c>
      <c r="J1396" s="53">
        <v>82.6105129054054</v>
      </c>
      <c r="K1396" s="53">
        <v>0</v>
      </c>
      <c r="L1396" s="53">
        <v>0</v>
      </c>
      <c r="M1396" s="53">
        <v>12226355.91</v>
      </c>
      <c r="N1396" s="53">
        <v>0</v>
      </c>
      <c r="O1396" s="53">
        <v>12236620.300000001</v>
      </c>
      <c r="P1396" s="53">
        <v>0</v>
      </c>
      <c r="Q1396" s="53">
        <v>0</v>
      </c>
      <c r="R1396" s="53">
        <v>0</v>
      </c>
      <c r="S1396" s="3" t="s">
        <v>72</v>
      </c>
      <c r="T1396" s="3" t="s">
        <v>41</v>
      </c>
      <c r="U1396" s="3" t="s">
        <v>42</v>
      </c>
      <c r="V1396" s="3" t="s">
        <v>41</v>
      </c>
      <c r="W1396" s="3" t="s">
        <v>33</v>
      </c>
      <c r="X1396" s="3" t="s">
        <v>43</v>
      </c>
      <c r="Y1396" s="3" t="s">
        <v>35</v>
      </c>
      <c r="Z1396" s="54">
        <v>45565</v>
      </c>
      <c r="AA1396" s="54">
        <v>45930</v>
      </c>
      <c r="AB1396" s="3" t="s">
        <v>36</v>
      </c>
      <c r="AC1396" s="53">
        <v>14800000</v>
      </c>
      <c r="AD1396" s="3" t="s">
        <v>42</v>
      </c>
      <c r="AE1396" s="3" t="s">
        <v>45</v>
      </c>
    </row>
    <row r="1397" spans="1:31" x14ac:dyDescent="0.3">
      <c r="A1397" s="3" t="s">
        <v>2941</v>
      </c>
      <c r="B1397" s="3" t="s">
        <v>2942</v>
      </c>
      <c r="C1397" s="3" t="s">
        <v>1856</v>
      </c>
      <c r="D1397" s="53">
        <v>7900000</v>
      </c>
      <c r="E1397" s="53">
        <v>7900000</v>
      </c>
      <c r="F1397" s="53">
        <v>141737.35</v>
      </c>
      <c r="G1397" s="53">
        <v>60600</v>
      </c>
      <c r="H1397" s="53">
        <v>60600</v>
      </c>
      <c r="I1397" s="53">
        <v>3274079.88</v>
      </c>
      <c r="J1397" s="53">
        <v>41.444049113924052</v>
      </c>
      <c r="K1397" s="53">
        <v>0</v>
      </c>
      <c r="L1397" s="53">
        <v>0</v>
      </c>
      <c r="M1397" s="53">
        <v>2433256</v>
      </c>
      <c r="N1397" s="53">
        <v>780223.88</v>
      </c>
      <c r="O1397" s="53">
        <v>3415817.23</v>
      </c>
      <c r="P1397" s="53">
        <v>0</v>
      </c>
      <c r="Q1397" s="53">
        <v>0</v>
      </c>
      <c r="R1397" s="53">
        <v>0</v>
      </c>
      <c r="S1397" s="3" t="s">
        <v>2156</v>
      </c>
      <c r="T1397" s="3" t="s">
        <v>76</v>
      </c>
      <c r="U1397" s="3" t="s">
        <v>77</v>
      </c>
      <c r="V1397" s="3" t="s">
        <v>76</v>
      </c>
      <c r="W1397" s="3" t="s">
        <v>33</v>
      </c>
      <c r="X1397" s="3" t="s">
        <v>78</v>
      </c>
      <c r="Y1397" s="3" t="s">
        <v>35</v>
      </c>
      <c r="Z1397" s="54">
        <v>45565</v>
      </c>
      <c r="AA1397" s="54">
        <v>46112</v>
      </c>
      <c r="AB1397" s="3" t="s">
        <v>36</v>
      </c>
      <c r="AC1397" s="53">
        <v>7900000</v>
      </c>
      <c r="AD1397" s="3" t="s">
        <v>77</v>
      </c>
      <c r="AE1397" s="3" t="s">
        <v>45</v>
      </c>
    </row>
    <row r="1398" spans="1:31" x14ac:dyDescent="0.3">
      <c r="A1398" s="3" t="s">
        <v>2943</v>
      </c>
      <c r="B1398" s="3" t="s">
        <v>2944</v>
      </c>
      <c r="C1398" s="3" t="s">
        <v>1853</v>
      </c>
      <c r="D1398" s="53">
        <v>10500000</v>
      </c>
      <c r="E1398" s="53">
        <v>10500000</v>
      </c>
      <c r="F1398" s="53">
        <v>276474.77</v>
      </c>
      <c r="G1398" s="53">
        <v>0</v>
      </c>
      <c r="H1398" s="53">
        <v>0</v>
      </c>
      <c r="I1398" s="53">
        <v>9371623.2400000002</v>
      </c>
      <c r="J1398" s="53">
        <v>89.253554666666673</v>
      </c>
      <c r="K1398" s="53">
        <v>0</v>
      </c>
      <c r="L1398" s="53">
        <v>0</v>
      </c>
      <c r="M1398" s="53">
        <v>9100066.4399999995</v>
      </c>
      <c r="N1398" s="53">
        <v>271556.8</v>
      </c>
      <c r="O1398" s="53">
        <v>9648098.0099999998</v>
      </c>
      <c r="P1398" s="53">
        <v>0</v>
      </c>
      <c r="Q1398" s="53">
        <v>0</v>
      </c>
      <c r="R1398" s="53">
        <v>0</v>
      </c>
      <c r="S1398" s="3" t="s">
        <v>391</v>
      </c>
      <c r="T1398" s="3" t="s">
        <v>31</v>
      </c>
      <c r="U1398" s="3" t="s">
        <v>32</v>
      </c>
      <c r="V1398" s="3" t="s">
        <v>31</v>
      </c>
      <c r="W1398" s="3" t="s">
        <v>33</v>
      </c>
      <c r="X1398" s="3" t="s">
        <v>34</v>
      </c>
      <c r="Y1398" s="3" t="s">
        <v>35</v>
      </c>
      <c r="Z1398" s="54">
        <v>45565</v>
      </c>
      <c r="AA1398" s="54">
        <v>46112</v>
      </c>
      <c r="AB1398" s="3" t="s">
        <v>36</v>
      </c>
      <c r="AC1398" s="53">
        <v>10500000</v>
      </c>
      <c r="AD1398" s="3" t="s">
        <v>32</v>
      </c>
      <c r="AE1398" s="3" t="s">
        <v>45</v>
      </c>
    </row>
    <row r="1399" spans="1:31" x14ac:dyDescent="0.3">
      <c r="A1399" s="3" t="s">
        <v>2945</v>
      </c>
      <c r="B1399" s="3" t="s">
        <v>2946</v>
      </c>
      <c r="C1399" s="3" t="s">
        <v>1843</v>
      </c>
      <c r="D1399" s="53">
        <v>27000000</v>
      </c>
      <c r="E1399" s="53">
        <v>27000000</v>
      </c>
      <c r="F1399" s="53">
        <v>0</v>
      </c>
      <c r="G1399" s="53">
        <v>0</v>
      </c>
      <c r="H1399" s="53">
        <v>0</v>
      </c>
      <c r="I1399" s="53">
        <v>0</v>
      </c>
      <c r="J1399" s="53">
        <v>0</v>
      </c>
      <c r="K1399" s="53">
        <v>0</v>
      </c>
      <c r="L1399" s="53">
        <v>0</v>
      </c>
      <c r="M1399" s="53">
        <v>0</v>
      </c>
      <c r="N1399" s="53">
        <v>0</v>
      </c>
      <c r="O1399" s="53">
        <v>0</v>
      </c>
      <c r="P1399" s="53">
        <v>0</v>
      </c>
      <c r="Q1399" s="53">
        <v>0</v>
      </c>
      <c r="R1399" s="53">
        <v>0</v>
      </c>
      <c r="S1399" s="3" t="s">
        <v>2947</v>
      </c>
      <c r="T1399" s="3" t="s">
        <v>882</v>
      </c>
      <c r="U1399" s="3" t="s">
        <v>883</v>
      </c>
      <c r="V1399" s="3" t="s">
        <v>882</v>
      </c>
      <c r="W1399" s="3" t="s">
        <v>33</v>
      </c>
      <c r="X1399" s="3" t="s">
        <v>884</v>
      </c>
      <c r="Y1399" s="3" t="s">
        <v>44</v>
      </c>
      <c r="Z1399" s="54">
        <v>45565</v>
      </c>
      <c r="AA1399" s="54">
        <v>46112</v>
      </c>
      <c r="AB1399" s="3" t="s">
        <v>36</v>
      </c>
      <c r="AC1399" s="53">
        <v>27000000</v>
      </c>
      <c r="AD1399" s="3" t="s">
        <v>883</v>
      </c>
      <c r="AE1399" s="3" t="s">
        <v>45</v>
      </c>
    </row>
    <row r="1400" spans="1:31" x14ac:dyDescent="0.3">
      <c r="A1400" s="3" t="s">
        <v>2951</v>
      </c>
      <c r="B1400" s="3" t="s">
        <v>2952</v>
      </c>
      <c r="C1400" s="3" t="s">
        <v>1859</v>
      </c>
      <c r="D1400" s="53">
        <v>16500000</v>
      </c>
      <c r="E1400" s="53">
        <v>16500000</v>
      </c>
      <c r="F1400" s="53">
        <v>2356658.3199999998</v>
      </c>
      <c r="G1400" s="53">
        <v>100992.14</v>
      </c>
      <c r="H1400" s="53">
        <v>100992.14</v>
      </c>
      <c r="I1400" s="53">
        <v>10490497.42</v>
      </c>
      <c r="J1400" s="53">
        <v>63.578772242424243</v>
      </c>
      <c r="K1400" s="53">
        <v>0</v>
      </c>
      <c r="L1400" s="53">
        <v>0</v>
      </c>
      <c r="M1400" s="53">
        <v>9470432.2899999991</v>
      </c>
      <c r="N1400" s="53">
        <v>919072.99</v>
      </c>
      <c r="O1400" s="53">
        <v>12847155.74</v>
      </c>
      <c r="P1400" s="53">
        <v>0</v>
      </c>
      <c r="Q1400" s="53">
        <v>0</v>
      </c>
      <c r="R1400" s="53">
        <v>0</v>
      </c>
      <c r="S1400" s="3" t="s">
        <v>1355</v>
      </c>
      <c r="T1400" s="3" t="s">
        <v>162</v>
      </c>
      <c r="U1400" s="3" t="s">
        <v>163</v>
      </c>
      <c r="V1400" s="3" t="s">
        <v>162</v>
      </c>
      <c r="W1400" s="3" t="s">
        <v>33</v>
      </c>
      <c r="X1400" s="3" t="s">
        <v>164</v>
      </c>
      <c r="Y1400" s="3" t="s">
        <v>35</v>
      </c>
      <c r="Z1400" s="54">
        <v>45383</v>
      </c>
      <c r="AA1400" s="54">
        <v>45747</v>
      </c>
      <c r="AB1400" s="3" t="s">
        <v>36</v>
      </c>
      <c r="AC1400" s="53">
        <v>16500000</v>
      </c>
      <c r="AD1400" s="3" t="s">
        <v>163</v>
      </c>
      <c r="AE1400" s="3" t="s">
        <v>45</v>
      </c>
    </row>
    <row r="1401" spans="1:31" x14ac:dyDescent="0.3">
      <c r="A1401" s="3" t="s">
        <v>2966</v>
      </c>
      <c r="B1401" s="3" t="s">
        <v>2967</v>
      </c>
      <c r="C1401" s="3" t="s">
        <v>1858</v>
      </c>
      <c r="D1401" s="53">
        <v>2600000</v>
      </c>
      <c r="E1401" s="53">
        <v>2600000</v>
      </c>
      <c r="F1401" s="53">
        <v>406378.49</v>
      </c>
      <c r="G1401" s="53">
        <v>0</v>
      </c>
      <c r="H1401" s="53">
        <v>0</v>
      </c>
      <c r="I1401" s="53">
        <v>1671580.84</v>
      </c>
      <c r="J1401" s="53">
        <v>64.291570769230773</v>
      </c>
      <c r="K1401" s="53">
        <v>0</v>
      </c>
      <c r="L1401" s="53">
        <v>0</v>
      </c>
      <c r="M1401" s="53">
        <v>1668867.47</v>
      </c>
      <c r="N1401" s="53">
        <v>2713.37</v>
      </c>
      <c r="O1401" s="53">
        <v>2077959.33</v>
      </c>
      <c r="P1401" s="53">
        <v>0</v>
      </c>
      <c r="Q1401" s="53">
        <v>0</v>
      </c>
      <c r="R1401" s="53">
        <v>0</v>
      </c>
      <c r="S1401" s="3" t="s">
        <v>1231</v>
      </c>
      <c r="T1401" s="3" t="s">
        <v>51</v>
      </c>
      <c r="U1401" s="3" t="s">
        <v>52</v>
      </c>
      <c r="V1401" s="3" t="s">
        <v>51</v>
      </c>
      <c r="W1401" s="3" t="s">
        <v>33</v>
      </c>
      <c r="X1401" s="3" t="s">
        <v>53</v>
      </c>
      <c r="Y1401" s="3" t="s">
        <v>35</v>
      </c>
      <c r="Z1401" s="54">
        <v>45383</v>
      </c>
      <c r="AA1401" s="54">
        <v>46112</v>
      </c>
      <c r="AB1401" s="3" t="s">
        <v>36</v>
      </c>
      <c r="AC1401" s="53">
        <v>2600000</v>
      </c>
      <c r="AD1401" s="3" t="s">
        <v>52</v>
      </c>
      <c r="AE1401" s="3" t="s">
        <v>45</v>
      </c>
    </row>
    <row r="1402" spans="1:31" x14ac:dyDescent="0.3">
      <c r="A1402" s="3" t="s">
        <v>2964</v>
      </c>
      <c r="B1402" s="3" t="s">
        <v>2965</v>
      </c>
      <c r="C1402" s="3" t="s">
        <v>1858</v>
      </c>
      <c r="D1402" s="53">
        <v>1800000</v>
      </c>
      <c r="E1402" s="53">
        <v>1800000</v>
      </c>
      <c r="F1402" s="53">
        <v>23872.94</v>
      </c>
      <c r="G1402" s="53">
        <v>0</v>
      </c>
      <c r="H1402" s="53">
        <v>0</v>
      </c>
      <c r="I1402" s="53">
        <v>1461179.13</v>
      </c>
      <c r="J1402" s="53">
        <v>81.176618333333323</v>
      </c>
      <c r="K1402" s="53">
        <v>0</v>
      </c>
      <c r="L1402" s="53">
        <v>0</v>
      </c>
      <c r="M1402" s="53">
        <v>1461179.13</v>
      </c>
      <c r="N1402" s="53">
        <v>0</v>
      </c>
      <c r="O1402" s="53">
        <v>1485052.07</v>
      </c>
      <c r="P1402" s="53">
        <v>0</v>
      </c>
      <c r="Q1402" s="53">
        <v>0</v>
      </c>
      <c r="R1402" s="53">
        <v>0</v>
      </c>
      <c r="S1402" s="3" t="s">
        <v>1231</v>
      </c>
      <c r="T1402" s="3" t="s">
        <v>51</v>
      </c>
      <c r="U1402" s="3" t="s">
        <v>52</v>
      </c>
      <c r="V1402" s="3" t="s">
        <v>51</v>
      </c>
      <c r="W1402" s="3" t="s">
        <v>33</v>
      </c>
      <c r="X1402" s="3" t="s">
        <v>53</v>
      </c>
      <c r="Y1402" s="3" t="s">
        <v>35</v>
      </c>
      <c r="Z1402" s="54">
        <v>45383</v>
      </c>
      <c r="AA1402" s="54">
        <v>46112</v>
      </c>
      <c r="AB1402" s="3" t="s">
        <v>36</v>
      </c>
      <c r="AC1402" s="53">
        <v>1800000</v>
      </c>
      <c r="AD1402" s="3" t="s">
        <v>52</v>
      </c>
      <c r="AE1402" s="3" t="s">
        <v>45</v>
      </c>
    </row>
    <row r="1403" spans="1:31" x14ac:dyDescent="0.3">
      <c r="A1403" s="3" t="s">
        <v>2962</v>
      </c>
      <c r="B1403" s="3" t="s">
        <v>2963</v>
      </c>
      <c r="C1403" s="3" t="s">
        <v>1858</v>
      </c>
      <c r="D1403" s="53">
        <v>2000000</v>
      </c>
      <c r="E1403" s="53">
        <v>2000000</v>
      </c>
      <c r="F1403" s="53">
        <v>0</v>
      </c>
      <c r="G1403" s="53">
        <v>0</v>
      </c>
      <c r="H1403" s="53">
        <v>0</v>
      </c>
      <c r="I1403" s="53">
        <v>1999784.83</v>
      </c>
      <c r="J1403" s="53">
        <v>99.989241500000006</v>
      </c>
      <c r="K1403" s="53">
        <v>0</v>
      </c>
      <c r="L1403" s="53">
        <v>0</v>
      </c>
      <c r="M1403" s="53">
        <v>1999784.83</v>
      </c>
      <c r="N1403" s="53">
        <v>0</v>
      </c>
      <c r="O1403" s="53">
        <v>1999784.83</v>
      </c>
      <c r="P1403" s="53">
        <v>0</v>
      </c>
      <c r="Q1403" s="53">
        <v>0</v>
      </c>
      <c r="R1403" s="53">
        <v>0</v>
      </c>
      <c r="S1403" s="3" t="s">
        <v>1231</v>
      </c>
      <c r="T1403" s="3" t="s">
        <v>51</v>
      </c>
      <c r="U1403" s="3" t="s">
        <v>52</v>
      </c>
      <c r="V1403" s="3" t="s">
        <v>51</v>
      </c>
      <c r="W1403" s="3" t="s">
        <v>33</v>
      </c>
      <c r="X1403" s="3" t="s">
        <v>53</v>
      </c>
      <c r="Y1403" s="3" t="s">
        <v>86</v>
      </c>
      <c r="Z1403" s="54">
        <v>45383</v>
      </c>
      <c r="AA1403" s="54">
        <v>46112</v>
      </c>
      <c r="AB1403" s="3" t="s">
        <v>36</v>
      </c>
      <c r="AC1403" s="53">
        <v>2000000</v>
      </c>
      <c r="AD1403" s="3" t="s">
        <v>52</v>
      </c>
      <c r="AE1403" s="3" t="s">
        <v>37</v>
      </c>
    </row>
    <row r="1404" spans="1:31" x14ac:dyDescent="0.3">
      <c r="A1404" s="3" t="s">
        <v>2958</v>
      </c>
      <c r="B1404" s="3" t="s">
        <v>2961</v>
      </c>
      <c r="C1404" s="3" t="s">
        <v>1855</v>
      </c>
      <c r="D1404" s="53">
        <v>6100000</v>
      </c>
      <c r="E1404" s="53">
        <v>6100000</v>
      </c>
      <c r="F1404" s="53">
        <v>345662.21</v>
      </c>
      <c r="G1404" s="53">
        <v>0</v>
      </c>
      <c r="H1404" s="53">
        <v>0</v>
      </c>
      <c r="I1404" s="53">
        <v>3127811.34</v>
      </c>
      <c r="J1404" s="53">
        <v>51.275595737704919</v>
      </c>
      <c r="K1404" s="53">
        <v>0</v>
      </c>
      <c r="L1404" s="53">
        <v>0</v>
      </c>
      <c r="M1404" s="53">
        <v>3127811.34</v>
      </c>
      <c r="N1404" s="53">
        <v>0</v>
      </c>
      <c r="O1404" s="53">
        <v>3473473.55</v>
      </c>
      <c r="P1404" s="53">
        <v>0</v>
      </c>
      <c r="Q1404" s="53">
        <v>0</v>
      </c>
      <c r="R1404" s="53">
        <v>0</v>
      </c>
      <c r="S1404" s="3" t="s">
        <v>286</v>
      </c>
      <c r="T1404" s="3" t="s">
        <v>57</v>
      </c>
      <c r="U1404" s="3" t="s">
        <v>58</v>
      </c>
      <c r="V1404" s="3" t="s">
        <v>57</v>
      </c>
      <c r="W1404" s="3" t="s">
        <v>33</v>
      </c>
      <c r="X1404" s="3" t="s">
        <v>59</v>
      </c>
      <c r="Y1404" s="3" t="s">
        <v>35</v>
      </c>
      <c r="Z1404" s="54">
        <v>45586</v>
      </c>
      <c r="AA1404" s="54">
        <v>46022</v>
      </c>
      <c r="AB1404" s="3" t="s">
        <v>36</v>
      </c>
      <c r="AC1404" s="53">
        <v>1</v>
      </c>
      <c r="AD1404" s="3" t="s">
        <v>58</v>
      </c>
      <c r="AE1404" s="3" t="s">
        <v>45</v>
      </c>
    </row>
    <row r="1405" spans="1:31" x14ac:dyDescent="0.3">
      <c r="A1405" s="3" t="s">
        <v>2956</v>
      </c>
      <c r="B1405" s="3" t="s">
        <v>2970</v>
      </c>
      <c r="C1405" s="3" t="s">
        <v>1853</v>
      </c>
      <c r="D1405" s="53">
        <v>2900000</v>
      </c>
      <c r="E1405" s="53">
        <v>2900000</v>
      </c>
      <c r="F1405" s="53">
        <v>947058.31</v>
      </c>
      <c r="G1405" s="53">
        <v>0</v>
      </c>
      <c r="H1405" s="53">
        <v>0</v>
      </c>
      <c r="I1405" s="53">
        <v>1771187.57</v>
      </c>
      <c r="J1405" s="53">
        <v>61.075433448275867</v>
      </c>
      <c r="K1405" s="53">
        <v>0</v>
      </c>
      <c r="L1405" s="53">
        <v>0</v>
      </c>
      <c r="M1405" s="53">
        <v>1771187.57</v>
      </c>
      <c r="N1405" s="53">
        <v>0</v>
      </c>
      <c r="O1405" s="53">
        <v>2718245.88</v>
      </c>
      <c r="P1405" s="53">
        <v>0</v>
      </c>
      <c r="Q1405" s="53">
        <v>0</v>
      </c>
      <c r="R1405" s="53">
        <v>0</v>
      </c>
      <c r="S1405" s="3" t="s">
        <v>391</v>
      </c>
      <c r="T1405" s="3" t="s">
        <v>31</v>
      </c>
      <c r="U1405" s="3" t="s">
        <v>32</v>
      </c>
      <c r="V1405" s="3" t="s">
        <v>31</v>
      </c>
      <c r="W1405" s="3" t="s">
        <v>33</v>
      </c>
      <c r="X1405" s="3" t="s">
        <v>34</v>
      </c>
      <c r="Y1405" s="3" t="s">
        <v>35</v>
      </c>
      <c r="Z1405" s="54">
        <v>45586</v>
      </c>
      <c r="AA1405" s="54">
        <v>46112</v>
      </c>
      <c r="AB1405" s="3" t="s">
        <v>36</v>
      </c>
      <c r="AC1405" s="53">
        <v>1</v>
      </c>
      <c r="AD1405" s="3" t="s">
        <v>32</v>
      </c>
      <c r="AE1405" s="3" t="s">
        <v>45</v>
      </c>
    </row>
    <row r="1406" spans="1:31" x14ac:dyDescent="0.3">
      <c r="A1406" s="3" t="s">
        <v>2955</v>
      </c>
      <c r="B1406" s="3" t="s">
        <v>2971</v>
      </c>
      <c r="C1406" s="3" t="s">
        <v>1853</v>
      </c>
      <c r="D1406" s="53">
        <v>2000000</v>
      </c>
      <c r="E1406" s="53">
        <v>2000000</v>
      </c>
      <c r="F1406" s="53">
        <v>0</v>
      </c>
      <c r="G1406" s="53">
        <v>0</v>
      </c>
      <c r="H1406" s="53">
        <v>0</v>
      </c>
      <c r="I1406" s="53">
        <v>1999835.25</v>
      </c>
      <c r="J1406" s="53">
        <v>99.991762499999993</v>
      </c>
      <c r="K1406" s="53">
        <v>0</v>
      </c>
      <c r="L1406" s="53">
        <v>0</v>
      </c>
      <c r="M1406" s="53">
        <v>1999835.25</v>
      </c>
      <c r="N1406" s="53">
        <v>0</v>
      </c>
      <c r="O1406" s="53">
        <v>1999835.25</v>
      </c>
      <c r="P1406" s="53">
        <v>0</v>
      </c>
      <c r="Q1406" s="53">
        <v>0</v>
      </c>
      <c r="R1406" s="53">
        <v>0</v>
      </c>
      <c r="S1406" s="3" t="s">
        <v>391</v>
      </c>
      <c r="T1406" s="3" t="s">
        <v>31</v>
      </c>
      <c r="U1406" s="3" t="s">
        <v>32</v>
      </c>
      <c r="V1406" s="3" t="s">
        <v>31</v>
      </c>
      <c r="W1406" s="3" t="s">
        <v>33</v>
      </c>
      <c r="X1406" s="3" t="s">
        <v>34</v>
      </c>
      <c r="Y1406" s="3" t="s">
        <v>35</v>
      </c>
      <c r="Z1406" s="54">
        <v>45586</v>
      </c>
      <c r="AA1406" s="54">
        <v>46112</v>
      </c>
      <c r="AB1406" s="3" t="s">
        <v>36</v>
      </c>
      <c r="AC1406" s="53">
        <v>1</v>
      </c>
      <c r="AD1406" s="3" t="s">
        <v>32</v>
      </c>
      <c r="AE1406" s="3" t="s">
        <v>45</v>
      </c>
    </row>
    <row r="1407" spans="1:31" x14ac:dyDescent="0.3">
      <c r="A1407" s="3" t="s">
        <v>2957</v>
      </c>
      <c r="B1407" s="3" t="s">
        <v>2969</v>
      </c>
      <c r="C1407" s="3" t="s">
        <v>1853</v>
      </c>
      <c r="D1407" s="53">
        <v>400000</v>
      </c>
      <c r="E1407" s="53">
        <v>400000</v>
      </c>
      <c r="F1407" s="53">
        <v>0</v>
      </c>
      <c r="G1407" s="53">
        <v>0</v>
      </c>
      <c r="H1407" s="53">
        <v>0</v>
      </c>
      <c r="I1407" s="53">
        <v>330568.88</v>
      </c>
      <c r="J1407" s="53">
        <v>82.642219999999995</v>
      </c>
      <c r="K1407" s="53">
        <v>0</v>
      </c>
      <c r="L1407" s="53">
        <v>0</v>
      </c>
      <c r="M1407" s="53">
        <v>330568.88</v>
      </c>
      <c r="N1407" s="53">
        <v>0</v>
      </c>
      <c r="O1407" s="53">
        <v>330568.88</v>
      </c>
      <c r="P1407" s="53">
        <v>0</v>
      </c>
      <c r="Q1407" s="53">
        <v>0</v>
      </c>
      <c r="R1407" s="53">
        <v>0</v>
      </c>
      <c r="S1407" s="3" t="s">
        <v>391</v>
      </c>
      <c r="T1407" s="3" t="s">
        <v>31</v>
      </c>
      <c r="U1407" s="3" t="s">
        <v>32</v>
      </c>
      <c r="V1407" s="3" t="s">
        <v>31</v>
      </c>
      <c r="W1407" s="3" t="s">
        <v>33</v>
      </c>
      <c r="X1407" s="3" t="s">
        <v>34</v>
      </c>
      <c r="Y1407" s="3" t="s">
        <v>35</v>
      </c>
      <c r="Z1407" s="54">
        <v>45586</v>
      </c>
      <c r="AA1407" s="54">
        <v>46112</v>
      </c>
      <c r="AB1407" s="3" t="s">
        <v>36</v>
      </c>
      <c r="AC1407" s="53">
        <v>1</v>
      </c>
      <c r="AD1407" s="3" t="s">
        <v>32</v>
      </c>
      <c r="AE1407" s="3" t="s">
        <v>45</v>
      </c>
    </row>
    <row r="1408" spans="1:31" x14ac:dyDescent="0.3">
      <c r="A1408" s="3" t="s">
        <v>2953</v>
      </c>
      <c r="B1408" s="3" t="s">
        <v>2968</v>
      </c>
      <c r="C1408" s="3" t="s">
        <v>1858</v>
      </c>
      <c r="D1408" s="53">
        <v>1800000</v>
      </c>
      <c r="E1408" s="53">
        <v>1800000</v>
      </c>
      <c r="F1408" s="53">
        <v>0</v>
      </c>
      <c r="G1408" s="53">
        <v>0</v>
      </c>
      <c r="H1408" s="53">
        <v>0</v>
      </c>
      <c r="I1408" s="53">
        <v>1757870.52</v>
      </c>
      <c r="J1408" s="53">
        <v>97.659473333333338</v>
      </c>
      <c r="K1408" s="53">
        <v>0</v>
      </c>
      <c r="L1408" s="53">
        <v>0</v>
      </c>
      <c r="M1408" s="53">
        <v>1757870.52</v>
      </c>
      <c r="N1408" s="53">
        <v>0</v>
      </c>
      <c r="O1408" s="53">
        <v>1757870.52</v>
      </c>
      <c r="P1408" s="53">
        <v>0</v>
      </c>
      <c r="Q1408" s="53">
        <v>0</v>
      </c>
      <c r="R1408" s="53">
        <v>0</v>
      </c>
      <c r="S1408" s="3" t="s">
        <v>1231</v>
      </c>
      <c r="T1408" s="3" t="s">
        <v>51</v>
      </c>
      <c r="U1408" s="3" t="s">
        <v>52</v>
      </c>
      <c r="V1408" s="3" t="s">
        <v>51</v>
      </c>
      <c r="W1408" s="3" t="s">
        <v>33</v>
      </c>
      <c r="X1408" s="3" t="s">
        <v>53</v>
      </c>
      <c r="Y1408" s="3" t="s">
        <v>35</v>
      </c>
      <c r="Z1408" s="54">
        <v>45383</v>
      </c>
      <c r="AA1408" s="54">
        <v>46112</v>
      </c>
      <c r="AB1408" s="3" t="s">
        <v>36</v>
      </c>
      <c r="AC1408" s="53">
        <v>1</v>
      </c>
      <c r="AD1408" s="3" t="s">
        <v>52</v>
      </c>
      <c r="AE1408" s="3" t="s">
        <v>37</v>
      </c>
    </row>
    <row r="1409" spans="1:31" x14ac:dyDescent="0.3">
      <c r="A1409" s="3" t="s">
        <v>2954</v>
      </c>
      <c r="B1409" s="3" t="s">
        <v>2972</v>
      </c>
      <c r="C1409" s="3" t="s">
        <v>1858</v>
      </c>
      <c r="D1409" s="53">
        <v>1200000</v>
      </c>
      <c r="E1409" s="53">
        <v>1200000</v>
      </c>
      <c r="F1409" s="53">
        <v>0</v>
      </c>
      <c r="G1409" s="53">
        <v>0</v>
      </c>
      <c r="H1409" s="53">
        <v>0</v>
      </c>
      <c r="I1409" s="53">
        <v>1031103.73</v>
      </c>
      <c r="J1409" s="53">
        <v>85.925310833333327</v>
      </c>
      <c r="K1409" s="53">
        <v>0</v>
      </c>
      <c r="L1409" s="53">
        <v>0</v>
      </c>
      <c r="M1409" s="53">
        <v>1031103.73</v>
      </c>
      <c r="N1409" s="53">
        <v>0</v>
      </c>
      <c r="O1409" s="53">
        <v>1031103.73</v>
      </c>
      <c r="P1409" s="53">
        <v>0</v>
      </c>
      <c r="Q1409" s="53">
        <v>0</v>
      </c>
      <c r="R1409" s="53">
        <v>0</v>
      </c>
      <c r="S1409" s="3" t="s">
        <v>1231</v>
      </c>
      <c r="T1409" s="3" t="s">
        <v>51</v>
      </c>
      <c r="U1409" s="3" t="s">
        <v>52</v>
      </c>
      <c r="V1409" s="3" t="s">
        <v>51</v>
      </c>
      <c r="W1409" s="3" t="s">
        <v>33</v>
      </c>
      <c r="X1409" s="3" t="s">
        <v>53</v>
      </c>
      <c r="Y1409" s="3" t="s">
        <v>35</v>
      </c>
      <c r="Z1409" s="54">
        <v>45383</v>
      </c>
      <c r="AA1409" s="54">
        <v>46112</v>
      </c>
      <c r="AB1409" s="3" t="s">
        <v>36</v>
      </c>
      <c r="AC1409" s="53">
        <v>1</v>
      </c>
      <c r="AD1409" s="3" t="s">
        <v>52</v>
      </c>
      <c r="AE1409" s="3" t="s">
        <v>45</v>
      </c>
    </row>
    <row r="1410" spans="1:31" x14ac:dyDescent="0.3">
      <c r="A1410" s="3" t="s">
        <v>2960</v>
      </c>
      <c r="B1410" s="3" t="s">
        <v>2973</v>
      </c>
      <c r="C1410" s="3" t="s">
        <v>1860</v>
      </c>
      <c r="D1410" s="53">
        <v>3900000</v>
      </c>
      <c r="E1410" s="53">
        <v>3900000</v>
      </c>
      <c r="F1410" s="53">
        <v>0</v>
      </c>
      <c r="G1410" s="53">
        <v>0</v>
      </c>
      <c r="H1410" s="53">
        <v>0</v>
      </c>
      <c r="I1410" s="53">
        <v>3899060.07</v>
      </c>
      <c r="J1410" s="53">
        <v>99.97589923076923</v>
      </c>
      <c r="K1410" s="53">
        <v>0</v>
      </c>
      <c r="L1410" s="53">
        <v>0</v>
      </c>
      <c r="M1410" s="53">
        <v>3899060.07</v>
      </c>
      <c r="N1410" s="53">
        <v>0</v>
      </c>
      <c r="O1410" s="53">
        <v>3899060.07</v>
      </c>
      <c r="P1410" s="53">
        <v>0</v>
      </c>
      <c r="Q1410" s="53">
        <v>0</v>
      </c>
      <c r="R1410" s="53">
        <v>0</v>
      </c>
      <c r="S1410" s="3" t="s">
        <v>111</v>
      </c>
      <c r="T1410" s="3" t="s">
        <v>112</v>
      </c>
      <c r="U1410" s="3" t="s">
        <v>113</v>
      </c>
      <c r="V1410" s="3" t="s">
        <v>112</v>
      </c>
      <c r="W1410" s="3" t="s">
        <v>33</v>
      </c>
      <c r="X1410" s="3" t="s">
        <v>114</v>
      </c>
      <c r="Y1410" s="3" t="s">
        <v>35</v>
      </c>
      <c r="Z1410" s="54">
        <v>45586</v>
      </c>
      <c r="AA1410" s="54">
        <v>46112</v>
      </c>
      <c r="AB1410" s="3" t="s">
        <v>36</v>
      </c>
      <c r="AC1410" s="53">
        <v>1</v>
      </c>
      <c r="AD1410" s="3" t="s">
        <v>113</v>
      </c>
      <c r="AE1410" s="3" t="s">
        <v>2231</v>
      </c>
    </row>
    <row r="1411" spans="1:31" x14ac:dyDescent="0.3">
      <c r="A1411" s="3" t="s">
        <v>2959</v>
      </c>
      <c r="B1411" s="3" t="s">
        <v>2974</v>
      </c>
      <c r="C1411" s="3" t="s">
        <v>1856</v>
      </c>
      <c r="D1411" s="53">
        <v>3200000</v>
      </c>
      <c r="E1411" s="53">
        <v>3200000</v>
      </c>
      <c r="F1411" s="53">
        <v>0</v>
      </c>
      <c r="G1411" s="53">
        <v>0</v>
      </c>
      <c r="H1411" s="53">
        <v>0</v>
      </c>
      <c r="I1411" s="53">
        <v>3197247.27</v>
      </c>
      <c r="J1411" s="53">
        <v>99.913977187499995</v>
      </c>
      <c r="K1411" s="53">
        <v>0</v>
      </c>
      <c r="L1411" s="53">
        <v>0</v>
      </c>
      <c r="M1411" s="53">
        <v>3197247.27</v>
      </c>
      <c r="N1411" s="53">
        <v>0</v>
      </c>
      <c r="O1411" s="53">
        <v>3197247.27</v>
      </c>
      <c r="P1411" s="53">
        <v>0</v>
      </c>
      <c r="Q1411" s="53">
        <v>0</v>
      </c>
      <c r="R1411" s="53">
        <v>0</v>
      </c>
      <c r="S1411" s="3" t="s">
        <v>881</v>
      </c>
      <c r="T1411" s="3" t="s">
        <v>76</v>
      </c>
      <c r="U1411" s="3" t="s">
        <v>77</v>
      </c>
      <c r="V1411" s="3" t="s">
        <v>76</v>
      </c>
      <c r="W1411" s="3" t="s">
        <v>33</v>
      </c>
      <c r="X1411" s="3" t="s">
        <v>78</v>
      </c>
      <c r="Y1411" s="3" t="s">
        <v>35</v>
      </c>
      <c r="Z1411" s="54">
        <v>45586</v>
      </c>
      <c r="AA1411" s="54">
        <v>46112</v>
      </c>
      <c r="AB1411" s="3" t="s">
        <v>36</v>
      </c>
      <c r="AC1411" s="53">
        <v>1</v>
      </c>
      <c r="AD1411" s="3" t="s">
        <v>77</v>
      </c>
      <c r="AE1411" s="3" t="s">
        <v>37</v>
      </c>
    </row>
    <row r="1412" spans="1:31" x14ac:dyDescent="0.3">
      <c r="A1412" s="3" t="s">
        <v>2995</v>
      </c>
      <c r="B1412" s="3" t="s">
        <v>2996</v>
      </c>
      <c r="C1412" s="3" t="s">
        <v>1854</v>
      </c>
      <c r="D1412" s="53">
        <v>4600000</v>
      </c>
      <c r="E1412" s="53">
        <v>4600000</v>
      </c>
      <c r="F1412" s="53">
        <v>889536.86</v>
      </c>
      <c r="G1412" s="53">
        <v>-0.01</v>
      </c>
      <c r="H1412" s="53">
        <v>-0.01</v>
      </c>
      <c r="I1412" s="53">
        <v>3095917.74</v>
      </c>
      <c r="J1412" s="53">
        <v>67.302559565217393</v>
      </c>
      <c r="K1412" s="53">
        <v>0</v>
      </c>
      <c r="L1412" s="53">
        <v>0</v>
      </c>
      <c r="M1412" s="53">
        <v>3095917.75</v>
      </c>
      <c r="N1412" s="53">
        <v>0</v>
      </c>
      <c r="O1412" s="53">
        <v>3985454.6</v>
      </c>
      <c r="P1412" s="53">
        <v>0</v>
      </c>
      <c r="Q1412" s="53">
        <v>0</v>
      </c>
      <c r="R1412" s="53">
        <v>0</v>
      </c>
      <c r="S1412" s="3" t="s">
        <v>72</v>
      </c>
      <c r="T1412" s="3" t="s">
        <v>41</v>
      </c>
      <c r="U1412" s="3" t="s">
        <v>42</v>
      </c>
      <c r="V1412" s="3" t="s">
        <v>41</v>
      </c>
      <c r="W1412" s="3" t="s">
        <v>33</v>
      </c>
      <c r="X1412" s="3" t="s">
        <v>43</v>
      </c>
      <c r="Y1412" s="3" t="s">
        <v>35</v>
      </c>
      <c r="Z1412" s="54">
        <v>45586</v>
      </c>
      <c r="AA1412" s="54">
        <v>45961</v>
      </c>
      <c r="AB1412" s="3" t="s">
        <v>36</v>
      </c>
      <c r="AC1412" s="53">
        <v>1</v>
      </c>
      <c r="AD1412" s="3" t="s">
        <v>42</v>
      </c>
      <c r="AE1412" s="3" t="s">
        <v>45</v>
      </c>
    </row>
    <row r="1413" spans="1:31" x14ac:dyDescent="0.3">
      <c r="A1413" s="3" t="s">
        <v>2975</v>
      </c>
      <c r="B1413" s="3" t="s">
        <v>2976</v>
      </c>
      <c r="C1413" s="3" t="s">
        <v>1859</v>
      </c>
      <c r="D1413" s="53">
        <v>4800000</v>
      </c>
      <c r="E1413" s="53">
        <v>4800000</v>
      </c>
      <c r="F1413" s="53">
        <v>357216.97</v>
      </c>
      <c r="G1413" s="53">
        <v>0</v>
      </c>
      <c r="H1413" s="53">
        <v>0</v>
      </c>
      <c r="I1413" s="53">
        <v>1075260.74</v>
      </c>
      <c r="J1413" s="53">
        <v>22.401265416666668</v>
      </c>
      <c r="K1413" s="53">
        <v>0</v>
      </c>
      <c r="L1413" s="53">
        <v>0</v>
      </c>
      <c r="M1413" s="53">
        <v>1075260.74</v>
      </c>
      <c r="N1413" s="53">
        <v>0</v>
      </c>
      <c r="O1413" s="53">
        <v>1432477.71</v>
      </c>
      <c r="P1413" s="53">
        <v>0</v>
      </c>
      <c r="Q1413" s="53">
        <v>0</v>
      </c>
      <c r="R1413" s="53">
        <v>0</v>
      </c>
      <c r="S1413" s="3" t="s">
        <v>1355</v>
      </c>
      <c r="T1413" s="3" t="s">
        <v>162</v>
      </c>
      <c r="U1413" s="3" t="s">
        <v>163</v>
      </c>
      <c r="V1413" s="3" t="s">
        <v>162</v>
      </c>
      <c r="W1413" s="3" t="s">
        <v>33</v>
      </c>
      <c r="X1413" s="3" t="s">
        <v>164</v>
      </c>
      <c r="Y1413" s="3" t="s">
        <v>35</v>
      </c>
      <c r="Z1413" s="54">
        <v>45383</v>
      </c>
      <c r="AA1413" s="54">
        <v>45869</v>
      </c>
      <c r="AB1413" s="3" t="s">
        <v>36</v>
      </c>
      <c r="AC1413" s="53">
        <v>1</v>
      </c>
      <c r="AD1413" s="3" t="s">
        <v>163</v>
      </c>
      <c r="AE1413" s="3" t="s">
        <v>45</v>
      </c>
    </row>
    <row r="1414" spans="1:31" x14ac:dyDescent="0.3">
      <c r="A1414" s="3" t="s">
        <v>2978</v>
      </c>
      <c r="B1414" s="3" t="s">
        <v>2979</v>
      </c>
      <c r="C1414" s="3" t="s">
        <v>1860</v>
      </c>
      <c r="D1414" s="53">
        <v>6900000</v>
      </c>
      <c r="E1414" s="53">
        <v>6900000</v>
      </c>
      <c r="F1414" s="53">
        <v>37159.4</v>
      </c>
      <c r="G1414" s="53">
        <v>0</v>
      </c>
      <c r="H1414" s="53">
        <v>0</v>
      </c>
      <c r="I1414" s="53">
        <v>6836740.8799999999</v>
      </c>
      <c r="J1414" s="53">
        <v>99.083201159420284</v>
      </c>
      <c r="K1414" s="53">
        <v>0</v>
      </c>
      <c r="L1414" s="53">
        <v>0</v>
      </c>
      <c r="M1414" s="53">
        <v>6662998.0999999996</v>
      </c>
      <c r="N1414" s="53">
        <v>173742.78</v>
      </c>
      <c r="O1414" s="53">
        <v>6873900.2800000003</v>
      </c>
      <c r="P1414" s="53">
        <v>0</v>
      </c>
      <c r="Q1414" s="53">
        <v>0</v>
      </c>
      <c r="R1414" s="53">
        <v>0</v>
      </c>
      <c r="S1414" s="3" t="s">
        <v>111</v>
      </c>
      <c r="T1414" s="3" t="s">
        <v>112</v>
      </c>
      <c r="U1414" s="3" t="s">
        <v>113</v>
      </c>
      <c r="V1414" s="3" t="s">
        <v>112</v>
      </c>
      <c r="W1414" s="3" t="s">
        <v>33</v>
      </c>
      <c r="X1414" s="3" t="s">
        <v>114</v>
      </c>
      <c r="Y1414" s="3" t="s">
        <v>35</v>
      </c>
      <c r="Z1414" s="54">
        <v>45593</v>
      </c>
      <c r="AA1414" s="54">
        <v>46112</v>
      </c>
      <c r="AB1414" s="3" t="s">
        <v>36</v>
      </c>
      <c r="AC1414" s="53">
        <v>6900000</v>
      </c>
      <c r="AD1414" s="3" t="s">
        <v>113</v>
      </c>
      <c r="AE1414" s="3" t="s">
        <v>2231</v>
      </c>
    </row>
    <row r="1415" spans="1:31" x14ac:dyDescent="0.3">
      <c r="A1415" s="3" t="s">
        <v>2980</v>
      </c>
      <c r="B1415" s="3" t="s">
        <v>2981</v>
      </c>
      <c r="C1415" s="3" t="s">
        <v>1854</v>
      </c>
      <c r="D1415" s="53">
        <v>3500000</v>
      </c>
      <c r="E1415" s="53">
        <v>3500000</v>
      </c>
      <c r="F1415" s="53">
        <v>415979.91</v>
      </c>
      <c r="G1415" s="53">
        <v>0</v>
      </c>
      <c r="H1415" s="53">
        <v>0</v>
      </c>
      <c r="I1415" s="53">
        <v>2340885.5</v>
      </c>
      <c r="J1415" s="53">
        <v>66.882442857142863</v>
      </c>
      <c r="K1415" s="53">
        <v>0</v>
      </c>
      <c r="L1415" s="53">
        <v>0</v>
      </c>
      <c r="M1415" s="53">
        <v>2340885.5</v>
      </c>
      <c r="N1415" s="53">
        <v>0</v>
      </c>
      <c r="O1415" s="53">
        <v>2756865.41</v>
      </c>
      <c r="P1415" s="53">
        <v>0</v>
      </c>
      <c r="Q1415" s="53">
        <v>0</v>
      </c>
      <c r="R1415" s="53">
        <v>0</v>
      </c>
      <c r="S1415" s="3" t="s">
        <v>72</v>
      </c>
      <c r="T1415" s="3" t="s">
        <v>41</v>
      </c>
      <c r="U1415" s="3" t="s">
        <v>42</v>
      </c>
      <c r="V1415" s="3" t="s">
        <v>41</v>
      </c>
      <c r="W1415" s="3" t="s">
        <v>33</v>
      </c>
      <c r="X1415" s="3" t="s">
        <v>43</v>
      </c>
      <c r="Y1415" s="3" t="s">
        <v>35</v>
      </c>
      <c r="Z1415" s="54">
        <v>45595</v>
      </c>
      <c r="AA1415" s="54">
        <v>45961</v>
      </c>
      <c r="AB1415" s="3" t="s">
        <v>36</v>
      </c>
      <c r="AC1415" s="53">
        <v>3500000</v>
      </c>
      <c r="AD1415" s="3" t="s">
        <v>42</v>
      </c>
      <c r="AE1415" s="3" t="s">
        <v>45</v>
      </c>
    </row>
    <row r="1416" spans="1:31" x14ac:dyDescent="0.3">
      <c r="A1416" s="3" t="s">
        <v>2982</v>
      </c>
      <c r="B1416" s="3" t="s">
        <v>2983</v>
      </c>
      <c r="C1416" s="3" t="s">
        <v>1854</v>
      </c>
      <c r="D1416" s="53">
        <v>11700000</v>
      </c>
      <c r="E1416" s="53">
        <v>11700000</v>
      </c>
      <c r="F1416" s="53">
        <v>24991.09</v>
      </c>
      <c r="G1416" s="53">
        <v>0</v>
      </c>
      <c r="H1416" s="53">
        <v>0</v>
      </c>
      <c r="I1416" s="53">
        <v>11617827.390000001</v>
      </c>
      <c r="J1416" s="53">
        <v>99.297670000000011</v>
      </c>
      <c r="K1416" s="53">
        <v>0</v>
      </c>
      <c r="L1416" s="53">
        <v>0</v>
      </c>
      <c r="M1416" s="53">
        <v>11617826.58</v>
      </c>
      <c r="N1416" s="53">
        <v>0.81</v>
      </c>
      <c r="O1416" s="53">
        <v>11642818.48</v>
      </c>
      <c r="P1416" s="53">
        <v>0</v>
      </c>
      <c r="Q1416" s="53">
        <v>0</v>
      </c>
      <c r="R1416" s="53">
        <v>0</v>
      </c>
      <c r="S1416" s="3" t="s">
        <v>72</v>
      </c>
      <c r="T1416" s="3" t="s">
        <v>41</v>
      </c>
      <c r="U1416" s="3" t="s">
        <v>42</v>
      </c>
      <c r="V1416" s="3" t="s">
        <v>41</v>
      </c>
      <c r="W1416" s="3" t="s">
        <v>33</v>
      </c>
      <c r="X1416" s="3" t="s">
        <v>43</v>
      </c>
      <c r="Y1416" s="3" t="s">
        <v>35</v>
      </c>
      <c r="Z1416" s="54">
        <v>45595</v>
      </c>
      <c r="AA1416" s="54">
        <v>45961</v>
      </c>
      <c r="AB1416" s="3" t="s">
        <v>36</v>
      </c>
      <c r="AC1416" s="53">
        <v>11700000</v>
      </c>
      <c r="AD1416" s="3" t="s">
        <v>42</v>
      </c>
      <c r="AE1416" s="3" t="s">
        <v>45</v>
      </c>
    </row>
    <row r="1417" spans="1:31" x14ac:dyDescent="0.3">
      <c r="A1417" s="3" t="s">
        <v>2984</v>
      </c>
      <c r="B1417" s="3" t="s">
        <v>2985</v>
      </c>
      <c r="C1417" s="3" t="s">
        <v>1855</v>
      </c>
      <c r="D1417" s="53">
        <v>8900000</v>
      </c>
      <c r="E1417" s="53">
        <v>8900000</v>
      </c>
      <c r="F1417" s="53">
        <v>3797247.85</v>
      </c>
      <c r="G1417" s="53">
        <v>0</v>
      </c>
      <c r="H1417" s="53">
        <v>0</v>
      </c>
      <c r="I1417" s="53">
        <v>3350500.65</v>
      </c>
      <c r="J1417" s="53">
        <v>37.646074719101122</v>
      </c>
      <c r="K1417" s="53">
        <v>0</v>
      </c>
      <c r="L1417" s="53">
        <v>0</v>
      </c>
      <c r="M1417" s="53">
        <v>0</v>
      </c>
      <c r="N1417" s="53">
        <v>3350500.65</v>
      </c>
      <c r="O1417" s="53">
        <v>7147748.5</v>
      </c>
      <c r="P1417" s="53">
        <v>0</v>
      </c>
      <c r="Q1417" s="53">
        <v>0</v>
      </c>
      <c r="R1417" s="53">
        <v>0</v>
      </c>
      <c r="S1417" s="3" t="s">
        <v>286</v>
      </c>
      <c r="T1417" s="3" t="s">
        <v>57</v>
      </c>
      <c r="U1417" s="3" t="s">
        <v>58</v>
      </c>
      <c r="V1417" s="3" t="s">
        <v>57</v>
      </c>
      <c r="W1417" s="3" t="s">
        <v>33</v>
      </c>
      <c r="X1417" s="3" t="s">
        <v>59</v>
      </c>
      <c r="Y1417" s="3" t="s">
        <v>35</v>
      </c>
      <c r="Z1417" s="54">
        <v>45596</v>
      </c>
      <c r="AA1417" s="54">
        <v>46022</v>
      </c>
      <c r="AB1417" s="3" t="s">
        <v>36</v>
      </c>
      <c r="AC1417" s="53">
        <v>8900000</v>
      </c>
      <c r="AD1417" s="3" t="s">
        <v>58</v>
      </c>
      <c r="AE1417" s="3" t="s">
        <v>45</v>
      </c>
    </row>
    <row r="1418" spans="1:31" x14ac:dyDescent="0.3">
      <c r="A1418" s="3" t="s">
        <v>2989</v>
      </c>
      <c r="B1418" s="3" t="s">
        <v>2990</v>
      </c>
      <c r="C1418" s="3" t="s">
        <v>1860</v>
      </c>
      <c r="D1418" s="53">
        <v>2100000</v>
      </c>
      <c r="E1418" s="53">
        <v>2100000</v>
      </c>
      <c r="F1418" s="53">
        <v>230737.8</v>
      </c>
      <c r="G1418" s="53">
        <v>-0.02</v>
      </c>
      <c r="H1418" s="53">
        <v>-0.02</v>
      </c>
      <c r="I1418" s="53">
        <v>1621345.79</v>
      </c>
      <c r="J1418" s="53">
        <v>77.206942380952384</v>
      </c>
      <c r="K1418" s="53">
        <v>0</v>
      </c>
      <c r="L1418" s="53">
        <v>0</v>
      </c>
      <c r="M1418" s="53">
        <v>793838.82</v>
      </c>
      <c r="N1418" s="53">
        <v>827506.99</v>
      </c>
      <c r="O1418" s="53">
        <v>1852083.59</v>
      </c>
      <c r="P1418" s="53">
        <v>0</v>
      </c>
      <c r="Q1418" s="53">
        <v>0</v>
      </c>
      <c r="R1418" s="53">
        <v>0</v>
      </c>
      <c r="S1418" s="3" t="s">
        <v>111</v>
      </c>
      <c r="T1418" s="3" t="s">
        <v>112</v>
      </c>
      <c r="U1418" s="3" t="s">
        <v>113</v>
      </c>
      <c r="V1418" s="3" t="s">
        <v>112</v>
      </c>
      <c r="W1418" s="3" t="s">
        <v>33</v>
      </c>
      <c r="X1418" s="3" t="s">
        <v>114</v>
      </c>
      <c r="Y1418" s="3" t="s">
        <v>35</v>
      </c>
      <c r="Z1418" s="54">
        <v>45603</v>
      </c>
      <c r="AA1418" s="54">
        <v>46112</v>
      </c>
      <c r="AB1418" s="3" t="s">
        <v>36</v>
      </c>
      <c r="AC1418" s="53">
        <v>2100000</v>
      </c>
      <c r="AD1418" s="3" t="s">
        <v>113</v>
      </c>
      <c r="AE1418" s="3" t="s">
        <v>2231</v>
      </c>
    </row>
    <row r="1419" spans="1:31" x14ac:dyDescent="0.3">
      <c r="A1419" s="3" t="s">
        <v>2987</v>
      </c>
      <c r="B1419" s="3" t="s">
        <v>2988</v>
      </c>
      <c r="C1419" s="3" t="s">
        <v>1858</v>
      </c>
      <c r="D1419" s="53">
        <v>2000000</v>
      </c>
      <c r="E1419" s="53">
        <v>2000000</v>
      </c>
      <c r="F1419" s="53">
        <v>0</v>
      </c>
      <c r="G1419" s="53">
        <v>0</v>
      </c>
      <c r="H1419" s="53">
        <v>0</v>
      </c>
      <c r="I1419" s="53">
        <v>1777079.45</v>
      </c>
      <c r="J1419" s="53">
        <v>88.853972499999998</v>
      </c>
      <c r="K1419" s="53">
        <v>0</v>
      </c>
      <c r="L1419" s="53">
        <v>0</v>
      </c>
      <c r="M1419" s="53">
        <v>1777079.45</v>
      </c>
      <c r="N1419" s="53">
        <v>0</v>
      </c>
      <c r="O1419" s="53">
        <v>1777079.45</v>
      </c>
      <c r="P1419" s="53">
        <v>0</v>
      </c>
      <c r="Q1419" s="53">
        <v>0</v>
      </c>
      <c r="R1419" s="53">
        <v>0</v>
      </c>
      <c r="S1419" s="3" t="s">
        <v>1231</v>
      </c>
      <c r="T1419" s="3" t="s">
        <v>51</v>
      </c>
      <c r="U1419" s="3" t="s">
        <v>52</v>
      </c>
      <c r="V1419" s="3" t="s">
        <v>51</v>
      </c>
      <c r="W1419" s="3" t="s">
        <v>33</v>
      </c>
      <c r="X1419" s="3" t="s">
        <v>53</v>
      </c>
      <c r="Y1419" s="3" t="s">
        <v>35</v>
      </c>
      <c r="Z1419" s="54">
        <v>45383</v>
      </c>
      <c r="AA1419" s="54">
        <v>46112</v>
      </c>
      <c r="AB1419" s="3" t="s">
        <v>36</v>
      </c>
      <c r="AC1419" s="53">
        <v>2000000</v>
      </c>
      <c r="AD1419" s="3" t="s">
        <v>52</v>
      </c>
      <c r="AE1419" s="3" t="s">
        <v>2231</v>
      </c>
    </row>
    <row r="1420" spans="1:31" x14ac:dyDescent="0.3">
      <c r="A1420" s="3" t="s">
        <v>3070</v>
      </c>
      <c r="B1420" s="3" t="s">
        <v>3071</v>
      </c>
      <c r="C1420" s="3" t="s">
        <v>1858</v>
      </c>
      <c r="D1420" s="53">
        <v>15000000</v>
      </c>
      <c r="E1420" s="53">
        <v>15000000</v>
      </c>
      <c r="F1420" s="53">
        <v>61169.05</v>
      </c>
      <c r="G1420" s="53">
        <v>0</v>
      </c>
      <c r="H1420" s="53">
        <v>0</v>
      </c>
      <c r="I1420" s="53">
        <v>14937731.24</v>
      </c>
      <c r="J1420" s="53">
        <v>99.584874933333339</v>
      </c>
      <c r="K1420" s="53">
        <v>0</v>
      </c>
      <c r="L1420" s="53">
        <v>0</v>
      </c>
      <c r="M1420" s="53">
        <v>14545781.800000001</v>
      </c>
      <c r="N1420" s="53">
        <v>391949.44</v>
      </c>
      <c r="O1420" s="53">
        <v>14998900.289999999</v>
      </c>
      <c r="P1420" s="53">
        <v>0</v>
      </c>
      <c r="Q1420" s="53">
        <v>0</v>
      </c>
      <c r="R1420" s="53">
        <v>0</v>
      </c>
      <c r="S1420" s="3" t="s">
        <v>1231</v>
      </c>
      <c r="T1420" s="3" t="s">
        <v>51</v>
      </c>
      <c r="U1420" s="3" t="s">
        <v>52</v>
      </c>
      <c r="V1420" s="3" t="s">
        <v>51</v>
      </c>
      <c r="W1420" s="3" t="s">
        <v>33</v>
      </c>
      <c r="X1420" s="3" t="s">
        <v>53</v>
      </c>
      <c r="Y1420" s="3" t="s">
        <v>35</v>
      </c>
      <c r="Z1420" s="54">
        <v>45383</v>
      </c>
      <c r="AA1420" s="54">
        <v>46112</v>
      </c>
      <c r="AB1420" s="3" t="s">
        <v>36</v>
      </c>
      <c r="AC1420" s="53">
        <v>15000000</v>
      </c>
      <c r="AD1420" s="3" t="s">
        <v>52</v>
      </c>
      <c r="AE1420" s="3" t="s">
        <v>45</v>
      </c>
    </row>
    <row r="1421" spans="1:31" x14ac:dyDescent="0.3">
      <c r="A1421" s="3" t="s">
        <v>3076</v>
      </c>
      <c r="B1421" s="3" t="s">
        <v>1735</v>
      </c>
      <c r="C1421" s="3" t="s">
        <v>1858</v>
      </c>
      <c r="D1421" s="53">
        <v>2800000</v>
      </c>
      <c r="E1421" s="53">
        <v>2800000</v>
      </c>
      <c r="F1421" s="53">
        <v>0</v>
      </c>
      <c r="G1421" s="53">
        <v>0</v>
      </c>
      <c r="H1421" s="53">
        <v>0</v>
      </c>
      <c r="I1421" s="53">
        <v>2619471.2000000002</v>
      </c>
      <c r="J1421" s="53">
        <v>93.552542857142868</v>
      </c>
      <c r="K1421" s="53">
        <v>0</v>
      </c>
      <c r="L1421" s="53">
        <v>0</v>
      </c>
      <c r="M1421" s="53">
        <v>2354405.7400000002</v>
      </c>
      <c r="N1421" s="53">
        <v>265065.46000000002</v>
      </c>
      <c r="O1421" s="53">
        <v>2619471.2000000002</v>
      </c>
      <c r="P1421" s="53">
        <v>0</v>
      </c>
      <c r="Q1421" s="53">
        <v>0</v>
      </c>
      <c r="R1421" s="53">
        <v>0</v>
      </c>
      <c r="S1421" s="3" t="s">
        <v>1231</v>
      </c>
      <c r="T1421" s="3" t="s">
        <v>51</v>
      </c>
      <c r="U1421" s="3" t="s">
        <v>52</v>
      </c>
      <c r="V1421" s="3" t="s">
        <v>51</v>
      </c>
      <c r="W1421" s="3" t="s">
        <v>33</v>
      </c>
      <c r="X1421" s="3" t="s">
        <v>53</v>
      </c>
      <c r="Y1421" s="3" t="s">
        <v>35</v>
      </c>
      <c r="Z1421" s="54">
        <v>45383</v>
      </c>
      <c r="AA1421" s="54">
        <v>46112</v>
      </c>
      <c r="AB1421" s="3" t="s">
        <v>36</v>
      </c>
      <c r="AC1421" s="53">
        <v>2800000</v>
      </c>
      <c r="AD1421" s="3" t="s">
        <v>52</v>
      </c>
      <c r="AE1421" s="3" t="s">
        <v>45</v>
      </c>
    </row>
    <row r="1422" spans="1:31" x14ac:dyDescent="0.3">
      <c r="A1422" s="3" t="s">
        <v>2993</v>
      </c>
      <c r="B1422" s="3" t="s">
        <v>2994</v>
      </c>
      <c r="C1422" s="3" t="s">
        <v>1860</v>
      </c>
      <c r="D1422" s="53">
        <v>2500000</v>
      </c>
      <c r="E1422" s="53">
        <v>2500000</v>
      </c>
      <c r="F1422" s="53">
        <v>696894.98</v>
      </c>
      <c r="G1422" s="53">
        <v>-0.02</v>
      </c>
      <c r="H1422" s="53">
        <v>-0.02</v>
      </c>
      <c r="I1422" s="53">
        <v>1224676.54</v>
      </c>
      <c r="J1422" s="53">
        <v>48.987061600000004</v>
      </c>
      <c r="K1422" s="53">
        <v>0</v>
      </c>
      <c r="L1422" s="53">
        <v>0</v>
      </c>
      <c r="M1422" s="53">
        <v>913838.82</v>
      </c>
      <c r="N1422" s="53">
        <v>310837.74</v>
      </c>
      <c r="O1422" s="53">
        <v>1921571.52</v>
      </c>
      <c r="P1422" s="53">
        <v>0</v>
      </c>
      <c r="Q1422" s="53">
        <v>0</v>
      </c>
      <c r="R1422" s="53">
        <v>0</v>
      </c>
      <c r="S1422" s="3" t="s">
        <v>111</v>
      </c>
      <c r="T1422" s="3" t="s">
        <v>112</v>
      </c>
      <c r="U1422" s="3" t="s">
        <v>113</v>
      </c>
      <c r="V1422" s="3" t="s">
        <v>112</v>
      </c>
      <c r="W1422" s="3" t="s">
        <v>33</v>
      </c>
      <c r="X1422" s="3" t="s">
        <v>114</v>
      </c>
      <c r="Y1422" s="3" t="s">
        <v>35</v>
      </c>
      <c r="Z1422" s="54">
        <v>45611</v>
      </c>
      <c r="AA1422" s="54">
        <v>46112</v>
      </c>
      <c r="AB1422" s="3" t="s">
        <v>36</v>
      </c>
      <c r="AC1422" s="53">
        <v>2500000</v>
      </c>
      <c r="AD1422" s="3" t="s">
        <v>113</v>
      </c>
      <c r="AE1422" s="3" t="s">
        <v>45</v>
      </c>
    </row>
    <row r="1423" spans="1:31" x14ac:dyDescent="0.3">
      <c r="A1423" s="3" t="s">
        <v>2991</v>
      </c>
      <c r="B1423" s="3" t="s">
        <v>2992</v>
      </c>
      <c r="C1423" s="3" t="s">
        <v>1859</v>
      </c>
      <c r="D1423" s="53">
        <v>2300000</v>
      </c>
      <c r="E1423" s="53">
        <v>2300000</v>
      </c>
      <c r="F1423" s="53">
        <v>319634.65999999997</v>
      </c>
      <c r="G1423" s="53">
        <v>0</v>
      </c>
      <c r="H1423" s="53">
        <v>0</v>
      </c>
      <c r="I1423" s="53">
        <v>1845150.67</v>
      </c>
      <c r="J1423" s="53">
        <v>80.223942173913045</v>
      </c>
      <c r="K1423" s="53">
        <v>0</v>
      </c>
      <c r="L1423" s="53">
        <v>0</v>
      </c>
      <c r="M1423" s="53">
        <v>1845150.67</v>
      </c>
      <c r="N1423" s="53">
        <v>0</v>
      </c>
      <c r="O1423" s="53">
        <v>2164785.33</v>
      </c>
      <c r="P1423" s="53">
        <v>0</v>
      </c>
      <c r="Q1423" s="53">
        <v>0</v>
      </c>
      <c r="R1423" s="53">
        <v>0</v>
      </c>
      <c r="S1423" s="3" t="s">
        <v>1355</v>
      </c>
      <c r="T1423" s="3" t="s">
        <v>162</v>
      </c>
      <c r="U1423" s="3" t="s">
        <v>163</v>
      </c>
      <c r="V1423" s="3" t="s">
        <v>162</v>
      </c>
      <c r="W1423" s="3" t="s">
        <v>33</v>
      </c>
      <c r="X1423" s="3" t="s">
        <v>164</v>
      </c>
      <c r="Y1423" s="3" t="s">
        <v>35</v>
      </c>
      <c r="Z1423" s="54">
        <v>45383</v>
      </c>
      <c r="AA1423" s="54">
        <v>45930</v>
      </c>
      <c r="AB1423" s="3" t="s">
        <v>36</v>
      </c>
      <c r="AC1423" s="53">
        <v>2300000</v>
      </c>
      <c r="AD1423" s="3" t="s">
        <v>163</v>
      </c>
      <c r="AE1423" s="3" t="s">
        <v>45</v>
      </c>
    </row>
    <row r="1424" spans="1:31" x14ac:dyDescent="0.3">
      <c r="A1424" s="3" t="s">
        <v>2997</v>
      </c>
      <c r="B1424" s="3" t="s">
        <v>2998</v>
      </c>
      <c r="C1424" s="3" t="s">
        <v>1860</v>
      </c>
      <c r="D1424" s="53">
        <v>2800000</v>
      </c>
      <c r="E1424" s="53">
        <v>2800000</v>
      </c>
      <c r="F1424" s="53">
        <v>28.99</v>
      </c>
      <c r="G1424" s="53">
        <v>0</v>
      </c>
      <c r="H1424" s="53">
        <v>0</v>
      </c>
      <c r="I1424" s="53">
        <v>2532211.2400000002</v>
      </c>
      <c r="J1424" s="53">
        <v>90.436115714285719</v>
      </c>
      <c r="K1424" s="53">
        <v>0</v>
      </c>
      <c r="L1424" s="53">
        <v>0</v>
      </c>
      <c r="M1424" s="53">
        <v>2493036.23</v>
      </c>
      <c r="N1424" s="53">
        <v>39175.01</v>
      </c>
      <c r="O1424" s="53">
        <v>2532240.23</v>
      </c>
      <c r="P1424" s="53">
        <v>0</v>
      </c>
      <c r="Q1424" s="53">
        <v>0</v>
      </c>
      <c r="R1424" s="53">
        <v>0</v>
      </c>
      <c r="S1424" s="3" t="s">
        <v>111</v>
      </c>
      <c r="T1424" s="3" t="s">
        <v>112</v>
      </c>
      <c r="U1424" s="3" t="s">
        <v>113</v>
      </c>
      <c r="V1424" s="3" t="s">
        <v>112</v>
      </c>
      <c r="W1424" s="3" t="s">
        <v>33</v>
      </c>
      <c r="X1424" s="3" t="s">
        <v>114</v>
      </c>
      <c r="Y1424" s="3" t="s">
        <v>35</v>
      </c>
      <c r="Z1424" s="54">
        <v>45618</v>
      </c>
      <c r="AA1424" s="54">
        <v>46112</v>
      </c>
      <c r="AB1424" s="3" t="s">
        <v>36</v>
      </c>
      <c r="AC1424" s="53">
        <v>2800000</v>
      </c>
      <c r="AD1424" s="3" t="s">
        <v>113</v>
      </c>
      <c r="AE1424" s="3" t="s">
        <v>2231</v>
      </c>
    </row>
    <row r="1425" spans="1:31" x14ac:dyDescent="0.3">
      <c r="A1425" s="3" t="s">
        <v>3005</v>
      </c>
      <c r="B1425" s="3" t="s">
        <v>3006</v>
      </c>
      <c r="C1425" s="3" t="s">
        <v>1853</v>
      </c>
      <c r="D1425" s="53">
        <v>5600000</v>
      </c>
      <c r="E1425" s="53">
        <v>5600000</v>
      </c>
      <c r="F1425" s="53">
        <v>11406.03</v>
      </c>
      <c r="G1425" s="53">
        <v>0</v>
      </c>
      <c r="H1425" s="53">
        <v>0</v>
      </c>
      <c r="I1425" s="53">
        <v>5543961.8099999996</v>
      </c>
      <c r="J1425" s="53">
        <v>98.999318035714282</v>
      </c>
      <c r="K1425" s="53">
        <v>0</v>
      </c>
      <c r="L1425" s="53">
        <v>0</v>
      </c>
      <c r="M1425" s="53">
        <v>4665946</v>
      </c>
      <c r="N1425" s="53">
        <v>878015.81</v>
      </c>
      <c r="O1425" s="53">
        <v>5555367.8399999999</v>
      </c>
      <c r="P1425" s="53">
        <v>0</v>
      </c>
      <c r="Q1425" s="53">
        <v>0</v>
      </c>
      <c r="R1425" s="53">
        <v>0</v>
      </c>
      <c r="S1425" s="3" t="s">
        <v>391</v>
      </c>
      <c r="T1425" s="3" t="s">
        <v>31</v>
      </c>
      <c r="U1425" s="3" t="s">
        <v>32</v>
      </c>
      <c r="V1425" s="3" t="s">
        <v>31</v>
      </c>
      <c r="W1425" s="3" t="s">
        <v>33</v>
      </c>
      <c r="X1425" s="3" t="s">
        <v>34</v>
      </c>
      <c r="Y1425" s="3" t="s">
        <v>35</v>
      </c>
      <c r="Z1425" s="54">
        <v>45619</v>
      </c>
      <c r="AA1425" s="54">
        <v>46112</v>
      </c>
      <c r="AB1425" s="3" t="s">
        <v>36</v>
      </c>
      <c r="AC1425" s="53">
        <v>5600000</v>
      </c>
      <c r="AD1425" s="3" t="s">
        <v>32</v>
      </c>
      <c r="AE1425" s="3" t="s">
        <v>45</v>
      </c>
    </row>
    <row r="1426" spans="1:31" x14ac:dyDescent="0.3">
      <c r="A1426" s="3" t="s">
        <v>3013</v>
      </c>
      <c r="B1426" s="3" t="s">
        <v>3014</v>
      </c>
      <c r="C1426" s="3" t="s">
        <v>1860</v>
      </c>
      <c r="D1426" s="53">
        <v>2400000</v>
      </c>
      <c r="E1426" s="53">
        <v>2400000</v>
      </c>
      <c r="F1426" s="53">
        <v>0</v>
      </c>
      <c r="G1426" s="53">
        <v>0</v>
      </c>
      <c r="H1426" s="53">
        <v>0</v>
      </c>
      <c r="I1426" s="53">
        <v>2396390.3999999999</v>
      </c>
      <c r="J1426" s="53">
        <v>99.849599999999995</v>
      </c>
      <c r="K1426" s="53">
        <v>0</v>
      </c>
      <c r="L1426" s="53">
        <v>0</v>
      </c>
      <c r="M1426" s="53">
        <v>2396390.3999999999</v>
      </c>
      <c r="N1426" s="53">
        <v>0</v>
      </c>
      <c r="O1426" s="53">
        <v>2396390.3999999999</v>
      </c>
      <c r="P1426" s="53">
        <v>0</v>
      </c>
      <c r="Q1426" s="53">
        <v>0</v>
      </c>
      <c r="R1426" s="53">
        <v>0</v>
      </c>
      <c r="S1426" s="3" t="s">
        <v>111</v>
      </c>
      <c r="T1426" s="3" t="s">
        <v>112</v>
      </c>
      <c r="U1426" s="3" t="s">
        <v>113</v>
      </c>
      <c r="V1426" s="3" t="s">
        <v>112</v>
      </c>
      <c r="W1426" s="3" t="s">
        <v>33</v>
      </c>
      <c r="X1426" s="3" t="s">
        <v>114</v>
      </c>
      <c r="Y1426" s="3" t="s">
        <v>35</v>
      </c>
      <c r="Z1426" s="54">
        <v>45621</v>
      </c>
      <c r="AA1426" s="54">
        <v>46112</v>
      </c>
      <c r="AB1426" s="3" t="s">
        <v>36</v>
      </c>
      <c r="AC1426" s="53">
        <v>2400000</v>
      </c>
      <c r="AD1426" s="3" t="s">
        <v>113</v>
      </c>
      <c r="AE1426" s="3" t="s">
        <v>2231</v>
      </c>
    </row>
    <row r="1427" spans="1:31" x14ac:dyDescent="0.3">
      <c r="A1427" s="3" t="s">
        <v>3009</v>
      </c>
      <c r="B1427" s="3" t="s">
        <v>3010</v>
      </c>
      <c r="C1427" s="3" t="s">
        <v>1860</v>
      </c>
      <c r="D1427" s="53">
        <v>2600000</v>
      </c>
      <c r="E1427" s="53">
        <v>2600000</v>
      </c>
      <c r="F1427" s="53">
        <v>0</v>
      </c>
      <c r="G1427" s="53">
        <v>0</v>
      </c>
      <c r="H1427" s="53">
        <v>0</v>
      </c>
      <c r="I1427" s="53">
        <v>2599877.0099999998</v>
      </c>
      <c r="J1427" s="53">
        <v>99.995269615384601</v>
      </c>
      <c r="K1427" s="53">
        <v>0</v>
      </c>
      <c r="L1427" s="53">
        <v>0</v>
      </c>
      <c r="M1427" s="53">
        <v>2599877.0099999998</v>
      </c>
      <c r="N1427" s="53">
        <v>0</v>
      </c>
      <c r="O1427" s="53">
        <v>2599877.0099999998</v>
      </c>
      <c r="P1427" s="53">
        <v>0</v>
      </c>
      <c r="Q1427" s="53">
        <v>0</v>
      </c>
      <c r="R1427" s="53">
        <v>0</v>
      </c>
      <c r="S1427" s="3" t="s">
        <v>111</v>
      </c>
      <c r="T1427" s="3" t="s">
        <v>112</v>
      </c>
      <c r="U1427" s="3" t="s">
        <v>113</v>
      </c>
      <c r="V1427" s="3" t="s">
        <v>112</v>
      </c>
      <c r="W1427" s="3" t="s">
        <v>33</v>
      </c>
      <c r="X1427" s="3" t="s">
        <v>114</v>
      </c>
      <c r="Y1427" s="3" t="s">
        <v>35</v>
      </c>
      <c r="Z1427" s="54">
        <v>45621</v>
      </c>
      <c r="AA1427" s="54">
        <v>46112</v>
      </c>
      <c r="AB1427" s="3" t="s">
        <v>36</v>
      </c>
      <c r="AC1427" s="53">
        <v>2600000</v>
      </c>
      <c r="AD1427" s="3" t="s">
        <v>113</v>
      </c>
      <c r="AE1427" s="3" t="s">
        <v>2231</v>
      </c>
    </row>
    <row r="1428" spans="1:31" x14ac:dyDescent="0.3">
      <c r="A1428" s="3" t="s">
        <v>3011</v>
      </c>
      <c r="B1428" s="3" t="s">
        <v>3012</v>
      </c>
      <c r="C1428" s="3" t="s">
        <v>1860</v>
      </c>
      <c r="D1428" s="53">
        <v>4000000</v>
      </c>
      <c r="E1428" s="53">
        <v>4000000</v>
      </c>
      <c r="F1428" s="53">
        <v>256396.42</v>
      </c>
      <c r="G1428" s="53">
        <v>0</v>
      </c>
      <c r="H1428" s="53">
        <v>0</v>
      </c>
      <c r="I1428" s="53">
        <v>3467815.4</v>
      </c>
      <c r="J1428" s="53">
        <v>86.695385000000002</v>
      </c>
      <c r="K1428" s="53">
        <v>0</v>
      </c>
      <c r="L1428" s="53">
        <v>0</v>
      </c>
      <c r="M1428" s="53">
        <v>3467815.4</v>
      </c>
      <c r="N1428" s="53">
        <v>0</v>
      </c>
      <c r="O1428" s="53">
        <v>3724211.82</v>
      </c>
      <c r="P1428" s="53">
        <v>0</v>
      </c>
      <c r="Q1428" s="53">
        <v>0</v>
      </c>
      <c r="R1428" s="53">
        <v>0</v>
      </c>
      <c r="S1428" s="3" t="s">
        <v>111</v>
      </c>
      <c r="T1428" s="3" t="s">
        <v>112</v>
      </c>
      <c r="U1428" s="3" t="s">
        <v>113</v>
      </c>
      <c r="V1428" s="3" t="s">
        <v>112</v>
      </c>
      <c r="W1428" s="3" t="s">
        <v>33</v>
      </c>
      <c r="X1428" s="3" t="s">
        <v>114</v>
      </c>
      <c r="Y1428" s="3" t="s">
        <v>35</v>
      </c>
      <c r="Z1428" s="54">
        <v>45621</v>
      </c>
      <c r="AA1428" s="54">
        <v>46112</v>
      </c>
      <c r="AB1428" s="3" t="s">
        <v>36</v>
      </c>
      <c r="AC1428" s="53">
        <v>4000000</v>
      </c>
      <c r="AD1428" s="3" t="s">
        <v>113</v>
      </c>
      <c r="AE1428" s="3" t="s">
        <v>45</v>
      </c>
    </row>
    <row r="1429" spans="1:31" x14ac:dyDescent="0.3">
      <c r="A1429" s="3" t="s">
        <v>3040</v>
      </c>
      <c r="B1429" s="3" t="s">
        <v>3041</v>
      </c>
      <c r="C1429" s="3" t="s">
        <v>1860</v>
      </c>
      <c r="D1429" s="53">
        <v>3700000</v>
      </c>
      <c r="E1429" s="53">
        <v>3700000</v>
      </c>
      <c r="F1429" s="53">
        <v>0</v>
      </c>
      <c r="G1429" s="53">
        <v>0</v>
      </c>
      <c r="H1429" s="53">
        <v>0</v>
      </c>
      <c r="I1429" s="53">
        <v>3650220.09</v>
      </c>
      <c r="J1429" s="53">
        <v>98.654597027027023</v>
      </c>
      <c r="K1429" s="53">
        <v>0</v>
      </c>
      <c r="L1429" s="53">
        <v>0</v>
      </c>
      <c r="M1429" s="53">
        <v>3352301.04</v>
      </c>
      <c r="N1429" s="53">
        <v>297919.05</v>
      </c>
      <c r="O1429" s="53">
        <v>3650220.09</v>
      </c>
      <c r="P1429" s="53">
        <v>0</v>
      </c>
      <c r="Q1429" s="53">
        <v>0</v>
      </c>
      <c r="R1429" s="53">
        <v>0</v>
      </c>
      <c r="S1429" s="3" t="s">
        <v>111</v>
      </c>
      <c r="T1429" s="3" t="s">
        <v>112</v>
      </c>
      <c r="U1429" s="3" t="s">
        <v>113</v>
      </c>
      <c r="V1429" s="3" t="s">
        <v>112</v>
      </c>
      <c r="W1429" s="3" t="s">
        <v>33</v>
      </c>
      <c r="X1429" s="3" t="s">
        <v>114</v>
      </c>
      <c r="Y1429" s="3" t="s">
        <v>35</v>
      </c>
      <c r="Z1429" s="54">
        <v>45621</v>
      </c>
      <c r="AA1429" s="54">
        <v>46112</v>
      </c>
      <c r="AB1429" s="3" t="s">
        <v>36</v>
      </c>
      <c r="AC1429" s="53">
        <v>3700000</v>
      </c>
      <c r="AD1429" s="3" t="s">
        <v>113</v>
      </c>
      <c r="AE1429" s="3" t="s">
        <v>2231</v>
      </c>
    </row>
    <row r="1430" spans="1:31" x14ac:dyDescent="0.3">
      <c r="A1430" s="3" t="s">
        <v>3001</v>
      </c>
      <c r="B1430" s="3" t="s">
        <v>3002</v>
      </c>
      <c r="C1430" s="3" t="s">
        <v>1857</v>
      </c>
      <c r="D1430" s="53">
        <v>3000000</v>
      </c>
      <c r="E1430" s="53">
        <v>3000000</v>
      </c>
      <c r="F1430" s="53">
        <v>164667.1</v>
      </c>
      <c r="G1430" s="53">
        <v>0</v>
      </c>
      <c r="H1430" s="53">
        <v>0</v>
      </c>
      <c r="I1430" s="53">
        <v>2817376.55</v>
      </c>
      <c r="J1430" s="53">
        <v>93.912551666666658</v>
      </c>
      <c r="K1430" s="53">
        <v>0</v>
      </c>
      <c r="L1430" s="53">
        <v>0</v>
      </c>
      <c r="M1430" s="53">
        <v>2817376.55</v>
      </c>
      <c r="N1430" s="53">
        <v>0</v>
      </c>
      <c r="O1430" s="53">
        <v>2982043.65</v>
      </c>
      <c r="P1430" s="53">
        <v>0</v>
      </c>
      <c r="Q1430" s="53">
        <v>0</v>
      </c>
      <c r="R1430" s="53">
        <v>0</v>
      </c>
      <c r="S1430" s="3" t="s">
        <v>2156</v>
      </c>
      <c r="T1430" s="3" t="s">
        <v>100</v>
      </c>
      <c r="U1430" s="3" t="s">
        <v>101</v>
      </c>
      <c r="V1430" s="3" t="s">
        <v>100</v>
      </c>
      <c r="W1430" s="3" t="s">
        <v>33</v>
      </c>
      <c r="X1430" s="3" t="s">
        <v>102</v>
      </c>
      <c r="Y1430" s="3" t="s">
        <v>35</v>
      </c>
      <c r="Z1430" s="54">
        <v>45621</v>
      </c>
      <c r="AA1430" s="54">
        <v>45961</v>
      </c>
      <c r="AB1430" s="3" t="s">
        <v>36</v>
      </c>
      <c r="AC1430" s="53">
        <v>3000000</v>
      </c>
      <c r="AD1430" s="3" t="s">
        <v>101</v>
      </c>
      <c r="AE1430" s="3" t="s">
        <v>45</v>
      </c>
    </row>
    <row r="1431" spans="1:31" x14ac:dyDescent="0.3">
      <c r="A1431" s="3" t="s">
        <v>3007</v>
      </c>
      <c r="B1431" s="3" t="s">
        <v>3008</v>
      </c>
      <c r="C1431" s="3" t="s">
        <v>1853</v>
      </c>
      <c r="D1431" s="53">
        <v>3500000</v>
      </c>
      <c r="E1431" s="53">
        <v>3500000</v>
      </c>
      <c r="F1431" s="53">
        <v>301.12</v>
      </c>
      <c r="G1431" s="53">
        <v>0</v>
      </c>
      <c r="H1431" s="53">
        <v>0</v>
      </c>
      <c r="I1431" s="53">
        <v>3473328.43</v>
      </c>
      <c r="J1431" s="53">
        <v>99.237955142857146</v>
      </c>
      <c r="K1431" s="53">
        <v>0</v>
      </c>
      <c r="L1431" s="53">
        <v>0</v>
      </c>
      <c r="M1431" s="53">
        <v>3435850.63</v>
      </c>
      <c r="N1431" s="53">
        <v>37477.800000000003</v>
      </c>
      <c r="O1431" s="53">
        <v>3473629.55</v>
      </c>
      <c r="P1431" s="53">
        <v>0</v>
      </c>
      <c r="Q1431" s="53">
        <v>0</v>
      </c>
      <c r="R1431" s="53">
        <v>0</v>
      </c>
      <c r="S1431" s="3" t="s">
        <v>391</v>
      </c>
      <c r="T1431" s="3" t="s">
        <v>31</v>
      </c>
      <c r="U1431" s="3" t="s">
        <v>32</v>
      </c>
      <c r="V1431" s="3" t="s">
        <v>31</v>
      </c>
      <c r="W1431" s="3" t="s">
        <v>33</v>
      </c>
      <c r="X1431" s="3" t="s">
        <v>34</v>
      </c>
      <c r="Y1431" s="3" t="s">
        <v>35</v>
      </c>
      <c r="Z1431" s="54">
        <v>45621</v>
      </c>
      <c r="AA1431" s="54">
        <v>46112</v>
      </c>
      <c r="AB1431" s="3" t="s">
        <v>36</v>
      </c>
      <c r="AC1431" s="53">
        <v>3500000</v>
      </c>
      <c r="AD1431" s="3" t="s">
        <v>32</v>
      </c>
      <c r="AE1431" s="3" t="s">
        <v>45</v>
      </c>
    </row>
    <row r="1432" spans="1:31" x14ac:dyDescent="0.3">
      <c r="A1432" s="3" t="s">
        <v>3050</v>
      </c>
      <c r="B1432" s="3" t="s">
        <v>3051</v>
      </c>
      <c r="C1432" s="3" t="s">
        <v>1857</v>
      </c>
      <c r="D1432" s="53">
        <v>2474000</v>
      </c>
      <c r="E1432" s="53">
        <v>2474000</v>
      </c>
      <c r="F1432" s="53">
        <v>0</v>
      </c>
      <c r="G1432" s="53">
        <v>0</v>
      </c>
      <c r="H1432" s="53">
        <v>0</v>
      </c>
      <c r="I1432" s="53">
        <v>1209093.99</v>
      </c>
      <c r="J1432" s="53">
        <v>48.872028698464028</v>
      </c>
      <c r="K1432" s="53">
        <v>0</v>
      </c>
      <c r="L1432" s="53">
        <v>0</v>
      </c>
      <c r="M1432" s="53">
        <v>1209093.99</v>
      </c>
      <c r="N1432" s="53">
        <v>0</v>
      </c>
      <c r="O1432" s="53">
        <v>1209093.99</v>
      </c>
      <c r="P1432" s="53">
        <v>0</v>
      </c>
      <c r="Q1432" s="53">
        <v>0</v>
      </c>
      <c r="R1432" s="53">
        <v>0</v>
      </c>
      <c r="S1432" s="3" t="s">
        <v>2156</v>
      </c>
      <c r="T1432" s="3" t="s">
        <v>100</v>
      </c>
      <c r="U1432" s="3" t="s">
        <v>101</v>
      </c>
      <c r="V1432" s="3" t="s">
        <v>100</v>
      </c>
      <c r="W1432" s="3" t="s">
        <v>33</v>
      </c>
      <c r="X1432" s="3" t="s">
        <v>102</v>
      </c>
      <c r="Y1432" s="3" t="s">
        <v>35</v>
      </c>
      <c r="Z1432" s="54">
        <v>45621</v>
      </c>
      <c r="AA1432" s="54">
        <v>45808</v>
      </c>
      <c r="AB1432" s="3" t="s">
        <v>36</v>
      </c>
      <c r="AC1432" s="53">
        <v>2474000</v>
      </c>
      <c r="AD1432" s="3" t="s">
        <v>101</v>
      </c>
      <c r="AE1432" s="3" t="s">
        <v>45</v>
      </c>
    </row>
    <row r="1433" spans="1:31" x14ac:dyDescent="0.3">
      <c r="A1433" s="3" t="s">
        <v>3026</v>
      </c>
      <c r="B1433" s="3" t="s">
        <v>3027</v>
      </c>
      <c r="C1433" s="3" t="s">
        <v>1853</v>
      </c>
      <c r="D1433" s="53">
        <v>6500000</v>
      </c>
      <c r="E1433" s="53">
        <v>6500000</v>
      </c>
      <c r="F1433" s="53">
        <v>445721.14</v>
      </c>
      <c r="G1433" s="53">
        <v>0</v>
      </c>
      <c r="H1433" s="53">
        <v>0</v>
      </c>
      <c r="I1433" s="53">
        <v>5373700.3200000003</v>
      </c>
      <c r="J1433" s="53">
        <v>82.672312615384627</v>
      </c>
      <c r="K1433" s="53">
        <v>0</v>
      </c>
      <c r="L1433" s="53">
        <v>0</v>
      </c>
      <c r="M1433" s="53">
        <v>4181455</v>
      </c>
      <c r="N1433" s="53">
        <v>1192245.32</v>
      </c>
      <c r="O1433" s="53">
        <v>5819421.46</v>
      </c>
      <c r="P1433" s="53">
        <v>0</v>
      </c>
      <c r="Q1433" s="53">
        <v>0</v>
      </c>
      <c r="R1433" s="53">
        <v>0</v>
      </c>
      <c r="S1433" s="3" t="s">
        <v>391</v>
      </c>
      <c r="T1433" s="3" t="s">
        <v>31</v>
      </c>
      <c r="U1433" s="3" t="s">
        <v>32</v>
      </c>
      <c r="V1433" s="3" t="s">
        <v>31</v>
      </c>
      <c r="W1433" s="3" t="s">
        <v>33</v>
      </c>
      <c r="X1433" s="3" t="s">
        <v>34</v>
      </c>
      <c r="Y1433" s="3" t="s">
        <v>35</v>
      </c>
      <c r="Z1433" s="54">
        <v>45623</v>
      </c>
      <c r="AA1433" s="54">
        <v>46112</v>
      </c>
      <c r="AB1433" s="3" t="s">
        <v>36</v>
      </c>
      <c r="AC1433" s="53">
        <v>6500000</v>
      </c>
      <c r="AD1433" s="3" t="s">
        <v>32</v>
      </c>
      <c r="AE1433" s="3" t="s">
        <v>45</v>
      </c>
    </row>
    <row r="1434" spans="1:31" x14ac:dyDescent="0.3">
      <c r="A1434" s="3" t="s">
        <v>3081</v>
      </c>
      <c r="B1434" s="3" t="s">
        <v>3082</v>
      </c>
      <c r="C1434" s="3" t="s">
        <v>1855</v>
      </c>
      <c r="D1434" s="53">
        <v>6984000</v>
      </c>
      <c r="E1434" s="53">
        <v>6984000</v>
      </c>
      <c r="F1434" s="53">
        <v>141747.62</v>
      </c>
      <c r="G1434" s="53">
        <v>0</v>
      </c>
      <c r="H1434" s="53">
        <v>0</v>
      </c>
      <c r="I1434" s="53">
        <v>5806911.9000000004</v>
      </c>
      <c r="J1434" s="53">
        <v>83.1459321305842</v>
      </c>
      <c r="K1434" s="53">
        <v>0</v>
      </c>
      <c r="L1434" s="53">
        <v>0</v>
      </c>
      <c r="M1434" s="53">
        <v>5806911.8700000001</v>
      </c>
      <c r="N1434" s="53">
        <v>0.03</v>
      </c>
      <c r="O1434" s="53">
        <v>5948659.5199999996</v>
      </c>
      <c r="P1434" s="53">
        <v>0</v>
      </c>
      <c r="Q1434" s="53">
        <v>0</v>
      </c>
      <c r="R1434" s="53">
        <v>0</v>
      </c>
      <c r="S1434" s="3" t="s">
        <v>286</v>
      </c>
      <c r="T1434" s="3" t="s">
        <v>57</v>
      </c>
      <c r="U1434" s="3" t="s">
        <v>58</v>
      </c>
      <c r="V1434" s="3" t="s">
        <v>57</v>
      </c>
      <c r="W1434" s="3" t="s">
        <v>33</v>
      </c>
      <c r="X1434" s="3" t="s">
        <v>59</v>
      </c>
      <c r="Y1434" s="3" t="s">
        <v>35</v>
      </c>
      <c r="Z1434" s="54">
        <v>45628</v>
      </c>
      <c r="AA1434" s="54">
        <v>46112</v>
      </c>
      <c r="AB1434" s="3" t="s">
        <v>36</v>
      </c>
      <c r="AC1434" s="53">
        <v>6984000</v>
      </c>
      <c r="AD1434" s="3" t="s">
        <v>58</v>
      </c>
      <c r="AE1434" s="3" t="s">
        <v>45</v>
      </c>
    </row>
    <row r="1435" spans="1:31" x14ac:dyDescent="0.3">
      <c r="A1435" s="3" t="s">
        <v>3024</v>
      </c>
      <c r="B1435" s="3" t="s">
        <v>3025</v>
      </c>
      <c r="C1435" s="3" t="s">
        <v>1853</v>
      </c>
      <c r="D1435" s="53">
        <v>2800000</v>
      </c>
      <c r="E1435" s="53">
        <v>2800000</v>
      </c>
      <c r="F1435" s="53">
        <v>0</v>
      </c>
      <c r="G1435" s="53">
        <v>0</v>
      </c>
      <c r="H1435" s="53">
        <v>0</v>
      </c>
      <c r="I1435" s="53">
        <v>2520685.15</v>
      </c>
      <c r="J1435" s="53">
        <v>90.024469642857142</v>
      </c>
      <c r="K1435" s="53">
        <v>0</v>
      </c>
      <c r="L1435" s="53">
        <v>0</v>
      </c>
      <c r="M1435" s="53">
        <v>2291608.6800000002</v>
      </c>
      <c r="N1435" s="53">
        <v>229076.47</v>
      </c>
      <c r="O1435" s="53">
        <v>2520685.15</v>
      </c>
      <c r="P1435" s="53">
        <v>0</v>
      </c>
      <c r="Q1435" s="53">
        <v>0</v>
      </c>
      <c r="R1435" s="53">
        <v>0</v>
      </c>
      <c r="S1435" s="3" t="s">
        <v>391</v>
      </c>
      <c r="T1435" s="3" t="s">
        <v>31</v>
      </c>
      <c r="U1435" s="3" t="s">
        <v>32</v>
      </c>
      <c r="V1435" s="3" t="s">
        <v>31</v>
      </c>
      <c r="W1435" s="3" t="s">
        <v>33</v>
      </c>
      <c r="X1435" s="3" t="s">
        <v>34</v>
      </c>
      <c r="Y1435" s="3" t="s">
        <v>35</v>
      </c>
      <c r="Z1435" s="54">
        <v>45623</v>
      </c>
      <c r="AA1435" s="54">
        <v>46112</v>
      </c>
      <c r="AB1435" s="3" t="s">
        <v>36</v>
      </c>
      <c r="AC1435" s="53">
        <v>2800000</v>
      </c>
      <c r="AD1435" s="3" t="s">
        <v>32</v>
      </c>
      <c r="AE1435" s="3" t="s">
        <v>45</v>
      </c>
    </row>
    <row r="1436" spans="1:31" x14ac:dyDescent="0.3">
      <c r="A1436" s="3" t="s">
        <v>3015</v>
      </c>
      <c r="B1436" s="3" t="s">
        <v>3016</v>
      </c>
      <c r="C1436" s="3" t="s">
        <v>1856</v>
      </c>
      <c r="D1436" s="53">
        <v>3500000</v>
      </c>
      <c r="E1436" s="53">
        <v>3500000</v>
      </c>
      <c r="F1436" s="53">
        <v>0</v>
      </c>
      <c r="G1436" s="53">
        <v>75661.36</v>
      </c>
      <c r="H1436" s="53">
        <v>75661.36</v>
      </c>
      <c r="I1436" s="53">
        <v>3496026.34</v>
      </c>
      <c r="J1436" s="53">
        <v>99.88646685714285</v>
      </c>
      <c r="K1436" s="53">
        <v>0</v>
      </c>
      <c r="L1436" s="53">
        <v>0</v>
      </c>
      <c r="M1436" s="53">
        <v>3420364.98</v>
      </c>
      <c r="N1436" s="53">
        <v>0</v>
      </c>
      <c r="O1436" s="53">
        <v>3496026.34</v>
      </c>
      <c r="P1436" s="53">
        <v>0</v>
      </c>
      <c r="Q1436" s="53">
        <v>0</v>
      </c>
      <c r="R1436" s="53">
        <v>0</v>
      </c>
      <c r="S1436" s="3" t="s">
        <v>3017</v>
      </c>
      <c r="T1436" s="3" t="s">
        <v>76</v>
      </c>
      <c r="U1436" s="3" t="s">
        <v>77</v>
      </c>
      <c r="V1436" s="3" t="s">
        <v>76</v>
      </c>
      <c r="W1436" s="3" t="s">
        <v>33</v>
      </c>
      <c r="X1436" s="3" t="s">
        <v>78</v>
      </c>
      <c r="Y1436" s="3" t="s">
        <v>35</v>
      </c>
      <c r="Z1436" s="54">
        <v>45621</v>
      </c>
      <c r="AA1436" s="54">
        <v>46112</v>
      </c>
      <c r="AB1436" s="3" t="s">
        <v>36</v>
      </c>
      <c r="AC1436" s="53">
        <v>3500000</v>
      </c>
      <c r="AD1436" s="3" t="s">
        <v>77</v>
      </c>
      <c r="AE1436" s="3" t="s">
        <v>45</v>
      </c>
    </row>
    <row r="1437" spans="1:31" x14ac:dyDescent="0.3">
      <c r="A1437" s="3" t="s">
        <v>3018</v>
      </c>
      <c r="B1437" s="3" t="s">
        <v>3019</v>
      </c>
      <c r="C1437" s="3" t="s">
        <v>1856</v>
      </c>
      <c r="D1437" s="53">
        <v>4300000</v>
      </c>
      <c r="E1437" s="53">
        <v>4300000</v>
      </c>
      <c r="F1437" s="53">
        <v>0</v>
      </c>
      <c r="G1437" s="53">
        <v>0</v>
      </c>
      <c r="H1437" s="53">
        <v>0</v>
      </c>
      <c r="I1437" s="53">
        <v>4295772.95</v>
      </c>
      <c r="J1437" s="53">
        <v>99.901696511627918</v>
      </c>
      <c r="K1437" s="53">
        <v>0</v>
      </c>
      <c r="L1437" s="53">
        <v>0</v>
      </c>
      <c r="M1437" s="53">
        <v>4295772.96</v>
      </c>
      <c r="N1437" s="53">
        <v>-0.01</v>
      </c>
      <c r="O1437" s="53">
        <v>4295772.95</v>
      </c>
      <c r="P1437" s="53">
        <v>0</v>
      </c>
      <c r="Q1437" s="53">
        <v>0</v>
      </c>
      <c r="R1437" s="53">
        <v>0</v>
      </c>
      <c r="S1437" s="3" t="s">
        <v>3017</v>
      </c>
      <c r="T1437" s="3" t="s">
        <v>76</v>
      </c>
      <c r="U1437" s="3" t="s">
        <v>77</v>
      </c>
      <c r="V1437" s="3" t="s">
        <v>76</v>
      </c>
      <c r="W1437" s="3" t="s">
        <v>33</v>
      </c>
      <c r="X1437" s="3" t="s">
        <v>78</v>
      </c>
      <c r="Y1437" s="3" t="s">
        <v>35</v>
      </c>
      <c r="Z1437" s="54">
        <v>45621</v>
      </c>
      <c r="AA1437" s="54">
        <v>46112</v>
      </c>
      <c r="AB1437" s="3" t="s">
        <v>36</v>
      </c>
      <c r="AC1437" s="53">
        <v>4300000</v>
      </c>
      <c r="AD1437" s="3" t="s">
        <v>77</v>
      </c>
      <c r="AE1437" s="3" t="s">
        <v>45</v>
      </c>
    </row>
    <row r="1438" spans="1:31" x14ac:dyDescent="0.3">
      <c r="A1438" s="3" t="s">
        <v>3020</v>
      </c>
      <c r="B1438" s="3" t="s">
        <v>3021</v>
      </c>
      <c r="C1438" s="3" t="s">
        <v>1856</v>
      </c>
      <c r="D1438" s="53">
        <v>2000000</v>
      </c>
      <c r="E1438" s="53">
        <v>2000000</v>
      </c>
      <c r="F1438" s="53">
        <v>0</v>
      </c>
      <c r="G1438" s="53">
        <v>0</v>
      </c>
      <c r="H1438" s="53">
        <v>0</v>
      </c>
      <c r="I1438" s="53">
        <v>1996983.99</v>
      </c>
      <c r="J1438" s="53">
        <v>99.849199499999997</v>
      </c>
      <c r="K1438" s="53">
        <v>0</v>
      </c>
      <c r="L1438" s="53">
        <v>0</v>
      </c>
      <c r="M1438" s="53">
        <v>1996983.99</v>
      </c>
      <c r="N1438" s="53">
        <v>0</v>
      </c>
      <c r="O1438" s="53">
        <v>1996983.99</v>
      </c>
      <c r="P1438" s="53">
        <v>0</v>
      </c>
      <c r="Q1438" s="53">
        <v>0</v>
      </c>
      <c r="R1438" s="53">
        <v>0</v>
      </c>
      <c r="S1438" s="3" t="s">
        <v>3017</v>
      </c>
      <c r="T1438" s="3" t="s">
        <v>76</v>
      </c>
      <c r="U1438" s="3" t="s">
        <v>77</v>
      </c>
      <c r="V1438" s="3" t="s">
        <v>76</v>
      </c>
      <c r="W1438" s="3" t="s">
        <v>33</v>
      </c>
      <c r="X1438" s="3" t="s">
        <v>78</v>
      </c>
      <c r="Y1438" s="3" t="s">
        <v>35</v>
      </c>
      <c r="Z1438" s="54">
        <v>45621</v>
      </c>
      <c r="AA1438" s="54">
        <v>46112</v>
      </c>
      <c r="AB1438" s="3" t="s">
        <v>36</v>
      </c>
      <c r="AC1438" s="53">
        <v>2000000</v>
      </c>
      <c r="AD1438" s="3" t="s">
        <v>77</v>
      </c>
      <c r="AE1438" s="3" t="s">
        <v>45</v>
      </c>
    </row>
    <row r="1439" spans="1:31" x14ac:dyDescent="0.3">
      <c r="A1439" s="3" t="s">
        <v>3022</v>
      </c>
      <c r="B1439" s="3" t="s">
        <v>3023</v>
      </c>
      <c r="C1439" s="3" t="s">
        <v>1856</v>
      </c>
      <c r="D1439" s="53">
        <v>2300000</v>
      </c>
      <c r="E1439" s="53">
        <v>2300000</v>
      </c>
      <c r="F1439" s="53">
        <v>0</v>
      </c>
      <c r="G1439" s="53">
        <v>576671.06999999995</v>
      </c>
      <c r="H1439" s="53">
        <v>576671.06999999995</v>
      </c>
      <c r="I1439" s="53">
        <v>2224457.5</v>
      </c>
      <c r="J1439" s="53">
        <v>96.715543478260869</v>
      </c>
      <c r="K1439" s="53">
        <v>0</v>
      </c>
      <c r="L1439" s="53">
        <v>0</v>
      </c>
      <c r="M1439" s="53">
        <v>1627586</v>
      </c>
      <c r="N1439" s="53">
        <v>20200.43</v>
      </c>
      <c r="O1439" s="53">
        <v>2224457.5</v>
      </c>
      <c r="P1439" s="53">
        <v>0</v>
      </c>
      <c r="Q1439" s="53">
        <v>0</v>
      </c>
      <c r="R1439" s="53">
        <v>0</v>
      </c>
      <c r="S1439" s="3" t="s">
        <v>3017</v>
      </c>
      <c r="T1439" s="3" t="s">
        <v>76</v>
      </c>
      <c r="U1439" s="3" t="s">
        <v>77</v>
      </c>
      <c r="V1439" s="3" t="s">
        <v>76</v>
      </c>
      <c r="W1439" s="3" t="s">
        <v>33</v>
      </c>
      <c r="X1439" s="3" t="s">
        <v>78</v>
      </c>
      <c r="Y1439" s="3" t="s">
        <v>35</v>
      </c>
      <c r="Z1439" s="54">
        <v>45621</v>
      </c>
      <c r="AA1439" s="54">
        <v>46112</v>
      </c>
      <c r="AB1439" s="3" t="s">
        <v>36</v>
      </c>
      <c r="AC1439" s="53">
        <v>2300000</v>
      </c>
      <c r="AD1439" s="3" t="s">
        <v>77</v>
      </c>
      <c r="AE1439" s="3" t="s">
        <v>45</v>
      </c>
    </row>
    <row r="1440" spans="1:31" x14ac:dyDescent="0.3">
      <c r="A1440" s="3" t="s">
        <v>3038</v>
      </c>
      <c r="B1440" s="3" t="s">
        <v>3039</v>
      </c>
      <c r="C1440" s="3" t="s">
        <v>1854</v>
      </c>
      <c r="D1440" s="53">
        <v>1300000</v>
      </c>
      <c r="E1440" s="53">
        <v>1300000</v>
      </c>
      <c r="F1440" s="53">
        <v>0</v>
      </c>
      <c r="G1440" s="53">
        <v>0</v>
      </c>
      <c r="H1440" s="53">
        <v>0</v>
      </c>
      <c r="I1440" s="53">
        <v>1194324.03</v>
      </c>
      <c r="J1440" s="53">
        <v>91.871079230769226</v>
      </c>
      <c r="K1440" s="53">
        <v>0</v>
      </c>
      <c r="L1440" s="53">
        <v>0</v>
      </c>
      <c r="M1440" s="53">
        <v>1194324.03</v>
      </c>
      <c r="N1440" s="53">
        <v>0</v>
      </c>
      <c r="O1440" s="53">
        <v>1194324.03</v>
      </c>
      <c r="P1440" s="53">
        <v>0</v>
      </c>
      <c r="Q1440" s="53">
        <v>0</v>
      </c>
      <c r="R1440" s="53">
        <v>0</v>
      </c>
      <c r="S1440" s="3" t="s">
        <v>72</v>
      </c>
      <c r="T1440" s="3" t="s">
        <v>41</v>
      </c>
      <c r="U1440" s="3" t="s">
        <v>42</v>
      </c>
      <c r="V1440" s="3" t="s">
        <v>41</v>
      </c>
      <c r="W1440" s="3" t="s">
        <v>33</v>
      </c>
      <c r="X1440" s="3" t="s">
        <v>43</v>
      </c>
      <c r="Y1440" s="3" t="s">
        <v>35</v>
      </c>
      <c r="Z1440" s="54">
        <v>45621</v>
      </c>
      <c r="AA1440" s="54">
        <v>45991</v>
      </c>
      <c r="AB1440" s="3" t="s">
        <v>36</v>
      </c>
      <c r="AC1440" s="53">
        <v>1300000</v>
      </c>
      <c r="AD1440" s="3" t="s">
        <v>42</v>
      </c>
      <c r="AE1440" s="3" t="s">
        <v>37</v>
      </c>
    </row>
    <row r="1441" spans="1:31" x14ac:dyDescent="0.3">
      <c r="A1441" s="3" t="s">
        <v>3003</v>
      </c>
      <c r="B1441" s="3" t="s">
        <v>3004</v>
      </c>
      <c r="C1441" s="3" t="s">
        <v>1854</v>
      </c>
      <c r="D1441" s="53">
        <v>900000</v>
      </c>
      <c r="E1441" s="53">
        <v>900000</v>
      </c>
      <c r="F1441" s="53">
        <v>0</v>
      </c>
      <c r="G1441" s="53">
        <v>0</v>
      </c>
      <c r="H1441" s="53">
        <v>0</v>
      </c>
      <c r="I1441" s="53">
        <v>725073.41</v>
      </c>
      <c r="J1441" s="53">
        <v>80.563712222222222</v>
      </c>
      <c r="K1441" s="53">
        <v>0</v>
      </c>
      <c r="L1441" s="53">
        <v>0</v>
      </c>
      <c r="M1441" s="53">
        <v>725073.41</v>
      </c>
      <c r="N1441" s="53">
        <v>0</v>
      </c>
      <c r="O1441" s="53">
        <v>725073.41</v>
      </c>
      <c r="P1441" s="53">
        <v>0</v>
      </c>
      <c r="Q1441" s="53">
        <v>0</v>
      </c>
      <c r="R1441" s="53">
        <v>0</v>
      </c>
      <c r="S1441" s="3" t="s">
        <v>72</v>
      </c>
      <c r="T1441" s="3" t="s">
        <v>41</v>
      </c>
      <c r="U1441" s="3" t="s">
        <v>42</v>
      </c>
      <c r="V1441" s="3" t="s">
        <v>41</v>
      </c>
      <c r="W1441" s="3" t="s">
        <v>33</v>
      </c>
      <c r="X1441" s="3" t="s">
        <v>43</v>
      </c>
      <c r="Y1441" s="3" t="s">
        <v>35</v>
      </c>
      <c r="Z1441" s="54">
        <v>45622</v>
      </c>
      <c r="AA1441" s="54">
        <v>45991</v>
      </c>
      <c r="AB1441" s="3" t="s">
        <v>36</v>
      </c>
      <c r="AC1441" s="53">
        <v>900000</v>
      </c>
      <c r="AD1441" s="3" t="s">
        <v>42</v>
      </c>
      <c r="AE1441" s="3" t="s">
        <v>45</v>
      </c>
    </row>
    <row r="1442" spans="1:31" x14ac:dyDescent="0.3">
      <c r="A1442" s="3" t="s">
        <v>3028</v>
      </c>
      <c r="B1442" s="3" t="s">
        <v>3029</v>
      </c>
      <c r="C1442" s="3" t="s">
        <v>1855</v>
      </c>
      <c r="D1442" s="53">
        <v>2700000</v>
      </c>
      <c r="E1442" s="53">
        <v>2700000</v>
      </c>
      <c r="F1442" s="53">
        <v>172064.22</v>
      </c>
      <c r="G1442" s="53">
        <v>0</v>
      </c>
      <c r="H1442" s="53">
        <v>0</v>
      </c>
      <c r="I1442" s="53">
        <v>1985830.17</v>
      </c>
      <c r="J1442" s="53">
        <v>73.54926555555555</v>
      </c>
      <c r="K1442" s="53">
        <v>0</v>
      </c>
      <c r="L1442" s="53">
        <v>0</v>
      </c>
      <c r="M1442" s="53">
        <v>1985830.17</v>
      </c>
      <c r="N1442" s="53">
        <v>0</v>
      </c>
      <c r="O1442" s="53">
        <v>2157894.39</v>
      </c>
      <c r="P1442" s="53">
        <v>0</v>
      </c>
      <c r="Q1442" s="53">
        <v>0</v>
      </c>
      <c r="R1442" s="53">
        <v>0</v>
      </c>
      <c r="S1442" s="3" t="s">
        <v>286</v>
      </c>
      <c r="T1442" s="3" t="s">
        <v>57</v>
      </c>
      <c r="U1442" s="3" t="s">
        <v>58</v>
      </c>
      <c r="V1442" s="3" t="s">
        <v>57</v>
      </c>
      <c r="W1442" s="3" t="s">
        <v>33</v>
      </c>
      <c r="X1442" s="3" t="s">
        <v>59</v>
      </c>
      <c r="Y1442" s="3" t="s">
        <v>35</v>
      </c>
      <c r="Z1442" s="54">
        <v>45623</v>
      </c>
      <c r="AA1442" s="54">
        <v>46112</v>
      </c>
      <c r="AB1442" s="3" t="s">
        <v>36</v>
      </c>
      <c r="AC1442" s="53">
        <v>2700000</v>
      </c>
      <c r="AD1442" s="3" t="s">
        <v>58</v>
      </c>
      <c r="AE1442" s="3" t="s">
        <v>45</v>
      </c>
    </row>
    <row r="1443" spans="1:31" x14ac:dyDescent="0.3">
      <c r="A1443" s="3" t="s">
        <v>3034</v>
      </c>
      <c r="B1443" s="3" t="s">
        <v>3035</v>
      </c>
      <c r="C1443" s="3" t="s">
        <v>1857</v>
      </c>
      <c r="D1443" s="53">
        <v>6500000</v>
      </c>
      <c r="E1443" s="53">
        <v>6500000</v>
      </c>
      <c r="F1443" s="53">
        <v>483322.8</v>
      </c>
      <c r="G1443" s="53">
        <v>0</v>
      </c>
      <c r="H1443" s="53">
        <v>0</v>
      </c>
      <c r="I1443" s="53">
        <v>5559380.2699999996</v>
      </c>
      <c r="J1443" s="53">
        <v>85.528927230769227</v>
      </c>
      <c r="K1443" s="53">
        <v>0</v>
      </c>
      <c r="L1443" s="53">
        <v>0</v>
      </c>
      <c r="M1443" s="53">
        <v>4531660.6500000004</v>
      </c>
      <c r="N1443" s="53">
        <v>1027719.62</v>
      </c>
      <c r="O1443" s="53">
        <v>6042703.0700000003</v>
      </c>
      <c r="P1443" s="53">
        <v>0</v>
      </c>
      <c r="Q1443" s="53">
        <v>0</v>
      </c>
      <c r="R1443" s="53">
        <v>0</v>
      </c>
      <c r="S1443" s="3" t="s">
        <v>2156</v>
      </c>
      <c r="T1443" s="3" t="s">
        <v>100</v>
      </c>
      <c r="U1443" s="3" t="s">
        <v>101</v>
      </c>
      <c r="V1443" s="3" t="s">
        <v>100</v>
      </c>
      <c r="W1443" s="3" t="s">
        <v>33</v>
      </c>
      <c r="X1443" s="3" t="s">
        <v>102</v>
      </c>
      <c r="Y1443" s="3" t="s">
        <v>35</v>
      </c>
      <c r="Z1443" s="54">
        <v>45623</v>
      </c>
      <c r="AA1443" s="54">
        <v>45838</v>
      </c>
      <c r="AB1443" s="3" t="s">
        <v>36</v>
      </c>
      <c r="AC1443" s="53">
        <v>6500000</v>
      </c>
      <c r="AD1443" s="3" t="s">
        <v>101</v>
      </c>
      <c r="AE1443" s="3" t="s">
        <v>45</v>
      </c>
    </row>
    <row r="1444" spans="1:31" x14ac:dyDescent="0.3">
      <c r="A1444" s="3" t="s">
        <v>3032</v>
      </c>
      <c r="B1444" s="3" t="s">
        <v>3033</v>
      </c>
      <c r="C1444" s="3" t="s">
        <v>1855</v>
      </c>
      <c r="D1444" s="53">
        <v>2800000</v>
      </c>
      <c r="E1444" s="53">
        <v>2800000</v>
      </c>
      <c r="F1444" s="53">
        <v>918350.61</v>
      </c>
      <c r="G1444" s="53">
        <v>0</v>
      </c>
      <c r="H1444" s="53">
        <v>0</v>
      </c>
      <c r="I1444" s="53">
        <v>1876276.31</v>
      </c>
      <c r="J1444" s="53">
        <v>67.009868214285717</v>
      </c>
      <c r="K1444" s="53">
        <v>0</v>
      </c>
      <c r="L1444" s="53">
        <v>0</v>
      </c>
      <c r="M1444" s="53">
        <v>0</v>
      </c>
      <c r="N1444" s="53">
        <v>1876276.31</v>
      </c>
      <c r="O1444" s="53">
        <v>2794626.92</v>
      </c>
      <c r="P1444" s="53">
        <v>0</v>
      </c>
      <c r="Q1444" s="53">
        <v>0</v>
      </c>
      <c r="R1444" s="53">
        <v>0</v>
      </c>
      <c r="S1444" s="3" t="s">
        <v>286</v>
      </c>
      <c r="T1444" s="3" t="s">
        <v>57</v>
      </c>
      <c r="U1444" s="3" t="s">
        <v>58</v>
      </c>
      <c r="V1444" s="3" t="s">
        <v>57</v>
      </c>
      <c r="W1444" s="3" t="s">
        <v>33</v>
      </c>
      <c r="X1444" s="3" t="s">
        <v>59</v>
      </c>
      <c r="Y1444" s="3" t="s">
        <v>35</v>
      </c>
      <c r="Z1444" s="54">
        <v>45623</v>
      </c>
      <c r="AA1444" s="54">
        <v>46112</v>
      </c>
      <c r="AB1444" s="3" t="s">
        <v>36</v>
      </c>
      <c r="AC1444" s="53">
        <v>2800000</v>
      </c>
      <c r="AD1444" s="3" t="s">
        <v>58</v>
      </c>
      <c r="AE1444" s="3" t="s">
        <v>45</v>
      </c>
    </row>
    <row r="1445" spans="1:31" x14ac:dyDescent="0.3">
      <c r="A1445" s="3" t="s">
        <v>3030</v>
      </c>
      <c r="B1445" s="3" t="s">
        <v>3031</v>
      </c>
      <c r="C1445" s="3" t="s">
        <v>1853</v>
      </c>
      <c r="D1445" s="53">
        <v>3000000</v>
      </c>
      <c r="E1445" s="53">
        <v>3000000</v>
      </c>
      <c r="F1445" s="53">
        <v>0</v>
      </c>
      <c r="G1445" s="53">
        <v>0</v>
      </c>
      <c r="H1445" s="53">
        <v>0</v>
      </c>
      <c r="I1445" s="53">
        <v>2002825.38</v>
      </c>
      <c r="J1445" s="53">
        <v>66.760846000000001</v>
      </c>
      <c r="K1445" s="53">
        <v>0</v>
      </c>
      <c r="L1445" s="53">
        <v>0</v>
      </c>
      <c r="M1445" s="53">
        <v>2002825.38</v>
      </c>
      <c r="N1445" s="53">
        <v>0</v>
      </c>
      <c r="O1445" s="53">
        <v>2002825.38</v>
      </c>
      <c r="P1445" s="53">
        <v>0</v>
      </c>
      <c r="Q1445" s="53">
        <v>0</v>
      </c>
      <c r="R1445" s="53">
        <v>0</v>
      </c>
      <c r="S1445" s="3" t="s">
        <v>391</v>
      </c>
      <c r="T1445" s="3" t="s">
        <v>31</v>
      </c>
      <c r="U1445" s="3" t="s">
        <v>32</v>
      </c>
      <c r="V1445" s="3" t="s">
        <v>31</v>
      </c>
      <c r="W1445" s="3" t="s">
        <v>33</v>
      </c>
      <c r="X1445" s="3" t="s">
        <v>34</v>
      </c>
      <c r="Y1445" s="3" t="s">
        <v>35</v>
      </c>
      <c r="Z1445" s="54">
        <v>45623</v>
      </c>
      <c r="AA1445" s="54">
        <v>46112</v>
      </c>
      <c r="AB1445" s="3" t="s">
        <v>36</v>
      </c>
      <c r="AC1445" s="53">
        <v>3000000</v>
      </c>
      <c r="AD1445" s="3" t="s">
        <v>32</v>
      </c>
      <c r="AE1445" s="3" t="s">
        <v>45</v>
      </c>
    </row>
    <row r="1446" spans="1:31" x14ac:dyDescent="0.3">
      <c r="A1446" s="3" t="s">
        <v>3036</v>
      </c>
      <c r="B1446" s="3" t="s">
        <v>3037</v>
      </c>
      <c r="C1446" s="3" t="s">
        <v>1854</v>
      </c>
      <c r="D1446" s="53">
        <v>12100000</v>
      </c>
      <c r="E1446" s="53">
        <v>12100000</v>
      </c>
      <c r="F1446" s="53">
        <v>222317.23</v>
      </c>
      <c r="G1446" s="53">
        <v>0</v>
      </c>
      <c r="H1446" s="53">
        <v>0</v>
      </c>
      <c r="I1446" s="53">
        <v>7644042.79</v>
      </c>
      <c r="J1446" s="53">
        <v>63.173907355371902</v>
      </c>
      <c r="K1446" s="53">
        <v>0</v>
      </c>
      <c r="L1446" s="53">
        <v>0</v>
      </c>
      <c r="M1446" s="53">
        <v>7641376.9900000002</v>
      </c>
      <c r="N1446" s="53">
        <v>2665.8</v>
      </c>
      <c r="O1446" s="53">
        <v>7866360.0199999996</v>
      </c>
      <c r="P1446" s="53">
        <v>0</v>
      </c>
      <c r="Q1446" s="53">
        <v>0</v>
      </c>
      <c r="R1446" s="53">
        <v>0</v>
      </c>
      <c r="S1446" s="3" t="s">
        <v>72</v>
      </c>
      <c r="T1446" s="3" t="s">
        <v>41</v>
      </c>
      <c r="U1446" s="3" t="s">
        <v>42</v>
      </c>
      <c r="V1446" s="3" t="s">
        <v>41</v>
      </c>
      <c r="W1446" s="3" t="s">
        <v>33</v>
      </c>
      <c r="X1446" s="3" t="s">
        <v>43</v>
      </c>
      <c r="Y1446" s="3" t="s">
        <v>35</v>
      </c>
      <c r="Z1446" s="54">
        <v>45624</v>
      </c>
      <c r="AA1446" s="54">
        <v>45991</v>
      </c>
      <c r="AB1446" s="3" t="s">
        <v>36</v>
      </c>
      <c r="AC1446" s="53">
        <v>12100000</v>
      </c>
      <c r="AD1446" s="3" t="s">
        <v>42</v>
      </c>
      <c r="AE1446" s="3" t="s">
        <v>45</v>
      </c>
    </row>
    <row r="1447" spans="1:31" x14ac:dyDescent="0.3">
      <c r="A1447" s="3" t="s">
        <v>3044</v>
      </c>
      <c r="B1447" s="3" t="s">
        <v>3045</v>
      </c>
      <c r="C1447" s="3" t="s">
        <v>1860</v>
      </c>
      <c r="D1447" s="53">
        <v>3400000</v>
      </c>
      <c r="E1447" s="53">
        <v>3400000</v>
      </c>
      <c r="F1447" s="53">
        <v>286255.78000000003</v>
      </c>
      <c r="G1447" s="53">
        <v>0</v>
      </c>
      <c r="H1447" s="53">
        <v>0</v>
      </c>
      <c r="I1447" s="53">
        <v>2370783.91</v>
      </c>
      <c r="J1447" s="53">
        <v>69.728938529411764</v>
      </c>
      <c r="K1447" s="53">
        <v>0</v>
      </c>
      <c r="L1447" s="53">
        <v>0</v>
      </c>
      <c r="M1447" s="53">
        <v>2199181.33</v>
      </c>
      <c r="N1447" s="53">
        <v>171602.58</v>
      </c>
      <c r="O1447" s="53">
        <v>2657039.69</v>
      </c>
      <c r="P1447" s="53">
        <v>0</v>
      </c>
      <c r="Q1447" s="53">
        <v>0</v>
      </c>
      <c r="R1447" s="53">
        <v>0</v>
      </c>
      <c r="S1447" s="3" t="s">
        <v>111</v>
      </c>
      <c r="T1447" s="3" t="s">
        <v>112</v>
      </c>
      <c r="U1447" s="3" t="s">
        <v>113</v>
      </c>
      <c r="V1447" s="3" t="s">
        <v>112</v>
      </c>
      <c r="W1447" s="3" t="s">
        <v>33</v>
      </c>
      <c r="X1447" s="3" t="s">
        <v>114</v>
      </c>
      <c r="Y1447" s="3" t="s">
        <v>35</v>
      </c>
      <c r="Z1447" s="54">
        <v>45624</v>
      </c>
      <c r="AA1447" s="54">
        <v>46112</v>
      </c>
      <c r="AB1447" s="3" t="s">
        <v>36</v>
      </c>
      <c r="AC1447" s="53">
        <v>3400000</v>
      </c>
      <c r="AD1447" s="3" t="s">
        <v>113</v>
      </c>
      <c r="AE1447" s="3" t="s">
        <v>45</v>
      </c>
    </row>
    <row r="1448" spans="1:31" x14ac:dyDescent="0.3">
      <c r="A1448" s="3" t="s">
        <v>3042</v>
      </c>
      <c r="B1448" s="3" t="s">
        <v>3043</v>
      </c>
      <c r="C1448" s="3" t="s">
        <v>1858</v>
      </c>
      <c r="D1448" s="53">
        <v>3100000</v>
      </c>
      <c r="E1448" s="53">
        <v>3100000</v>
      </c>
      <c r="F1448" s="53">
        <v>0</v>
      </c>
      <c r="G1448" s="53">
        <v>0</v>
      </c>
      <c r="H1448" s="53">
        <v>0</v>
      </c>
      <c r="I1448" s="53">
        <v>0</v>
      </c>
      <c r="J1448" s="53">
        <v>0</v>
      </c>
      <c r="K1448" s="53">
        <v>0</v>
      </c>
      <c r="L1448" s="53">
        <v>0</v>
      </c>
      <c r="M1448" s="53">
        <v>0</v>
      </c>
      <c r="N1448" s="53">
        <v>0</v>
      </c>
      <c r="O1448" s="53">
        <v>0</v>
      </c>
      <c r="P1448" s="53">
        <v>0</v>
      </c>
      <c r="Q1448" s="53">
        <v>0</v>
      </c>
      <c r="R1448" s="53">
        <v>0</v>
      </c>
      <c r="S1448" s="3" t="s">
        <v>1231</v>
      </c>
      <c r="T1448" s="3" t="s">
        <v>51</v>
      </c>
      <c r="U1448" s="3" t="s">
        <v>52</v>
      </c>
      <c r="V1448" s="3" t="s">
        <v>51</v>
      </c>
      <c r="W1448" s="3" t="s">
        <v>33</v>
      </c>
      <c r="X1448" s="3" t="s">
        <v>53</v>
      </c>
      <c r="Y1448" s="3" t="s">
        <v>35</v>
      </c>
      <c r="Z1448" s="54">
        <v>45383</v>
      </c>
      <c r="AA1448" s="54">
        <v>46112</v>
      </c>
      <c r="AB1448" s="3" t="s">
        <v>36</v>
      </c>
      <c r="AC1448" s="53">
        <v>8100000</v>
      </c>
      <c r="AD1448" s="3" t="s">
        <v>52</v>
      </c>
      <c r="AE1448" s="3" t="s">
        <v>45</v>
      </c>
    </row>
    <row r="1449" spans="1:31" x14ac:dyDescent="0.3">
      <c r="A1449" s="3" t="s">
        <v>3046</v>
      </c>
      <c r="B1449" s="3" t="s">
        <v>3047</v>
      </c>
      <c r="C1449" s="3" t="s">
        <v>1856</v>
      </c>
      <c r="D1449" s="53">
        <v>2000000</v>
      </c>
      <c r="E1449" s="53">
        <v>2000000</v>
      </c>
      <c r="F1449" s="53">
        <v>0</v>
      </c>
      <c r="G1449" s="53">
        <v>0</v>
      </c>
      <c r="H1449" s="53">
        <v>0</v>
      </c>
      <c r="I1449" s="53">
        <v>1045716.11</v>
      </c>
      <c r="J1449" s="53">
        <v>52.285805500000002</v>
      </c>
      <c r="K1449" s="53">
        <v>0</v>
      </c>
      <c r="L1449" s="53">
        <v>0</v>
      </c>
      <c r="M1449" s="53">
        <v>1022707</v>
      </c>
      <c r="N1449" s="53">
        <v>23009.11</v>
      </c>
      <c r="O1449" s="53">
        <v>1045716.11</v>
      </c>
      <c r="P1449" s="53">
        <v>0</v>
      </c>
      <c r="Q1449" s="53">
        <v>0</v>
      </c>
      <c r="R1449" s="53">
        <v>0</v>
      </c>
      <c r="S1449" s="3" t="s">
        <v>3017</v>
      </c>
      <c r="T1449" s="3" t="s">
        <v>76</v>
      </c>
      <c r="U1449" s="3" t="s">
        <v>77</v>
      </c>
      <c r="V1449" s="3" t="s">
        <v>76</v>
      </c>
      <c r="W1449" s="3" t="s">
        <v>33</v>
      </c>
      <c r="X1449" s="3" t="s">
        <v>78</v>
      </c>
      <c r="Y1449" s="3" t="s">
        <v>35</v>
      </c>
      <c r="Z1449" s="54">
        <v>45624</v>
      </c>
      <c r="AA1449" s="54">
        <v>46112</v>
      </c>
      <c r="AB1449" s="3" t="s">
        <v>36</v>
      </c>
      <c r="AC1449" s="53">
        <v>2000000</v>
      </c>
      <c r="AD1449" s="3" t="s">
        <v>77</v>
      </c>
      <c r="AE1449" s="3" t="s">
        <v>45</v>
      </c>
    </row>
    <row r="1450" spans="1:31" x14ac:dyDescent="0.3">
      <c r="A1450" s="3" t="s">
        <v>3048</v>
      </c>
      <c r="B1450" s="3" t="s">
        <v>3049</v>
      </c>
      <c r="C1450" s="3" t="s">
        <v>1856</v>
      </c>
      <c r="D1450" s="53">
        <v>2000000</v>
      </c>
      <c r="E1450" s="53">
        <v>2000000</v>
      </c>
      <c r="F1450" s="53">
        <v>1896.59</v>
      </c>
      <c r="G1450" s="53">
        <v>0</v>
      </c>
      <c r="H1450" s="53">
        <v>0</v>
      </c>
      <c r="I1450" s="53">
        <v>1997540.93</v>
      </c>
      <c r="J1450" s="53">
        <v>99.877046499999992</v>
      </c>
      <c r="K1450" s="53">
        <v>0</v>
      </c>
      <c r="L1450" s="53">
        <v>0</v>
      </c>
      <c r="M1450" s="53">
        <v>1997540.93</v>
      </c>
      <c r="N1450" s="53">
        <v>0</v>
      </c>
      <c r="O1450" s="53">
        <v>1999437.52</v>
      </c>
      <c r="P1450" s="53">
        <v>0</v>
      </c>
      <c r="Q1450" s="53">
        <v>0</v>
      </c>
      <c r="R1450" s="53">
        <v>0</v>
      </c>
      <c r="S1450" s="3" t="s">
        <v>3017</v>
      </c>
      <c r="T1450" s="3" t="s">
        <v>76</v>
      </c>
      <c r="U1450" s="3" t="s">
        <v>77</v>
      </c>
      <c r="V1450" s="3" t="s">
        <v>76</v>
      </c>
      <c r="W1450" s="3" t="s">
        <v>33</v>
      </c>
      <c r="X1450" s="3" t="s">
        <v>78</v>
      </c>
      <c r="Y1450" s="3" t="s">
        <v>35</v>
      </c>
      <c r="Z1450" s="54">
        <v>45624</v>
      </c>
      <c r="AA1450" s="54">
        <v>46112</v>
      </c>
      <c r="AB1450" s="3" t="s">
        <v>36</v>
      </c>
      <c r="AC1450" s="53">
        <v>2000000</v>
      </c>
      <c r="AD1450" s="3" t="s">
        <v>77</v>
      </c>
      <c r="AE1450" s="3" t="s">
        <v>45</v>
      </c>
    </row>
    <row r="1451" spans="1:31" x14ac:dyDescent="0.3">
      <c r="A1451" s="3" t="s">
        <v>3052</v>
      </c>
      <c r="B1451" s="3" t="s">
        <v>3053</v>
      </c>
      <c r="C1451" s="3" t="s">
        <v>1857</v>
      </c>
      <c r="D1451" s="53">
        <v>4500000</v>
      </c>
      <c r="E1451" s="53">
        <v>4500000</v>
      </c>
      <c r="F1451" s="53">
        <v>1187439.99</v>
      </c>
      <c r="G1451" s="53">
        <v>-0.01</v>
      </c>
      <c r="H1451" s="53">
        <v>-0.01</v>
      </c>
      <c r="I1451" s="53">
        <v>2955081.67</v>
      </c>
      <c r="J1451" s="53">
        <v>65.668481555555559</v>
      </c>
      <c r="K1451" s="53">
        <v>0</v>
      </c>
      <c r="L1451" s="53">
        <v>0</v>
      </c>
      <c r="M1451" s="53">
        <v>0</v>
      </c>
      <c r="N1451" s="53">
        <v>2955081.68</v>
      </c>
      <c r="O1451" s="53">
        <v>4142521.66</v>
      </c>
      <c r="P1451" s="53">
        <v>0</v>
      </c>
      <c r="Q1451" s="53">
        <v>0</v>
      </c>
      <c r="R1451" s="53">
        <v>0</v>
      </c>
      <c r="S1451" s="3" t="s">
        <v>2156</v>
      </c>
      <c r="T1451" s="3" t="s">
        <v>100</v>
      </c>
      <c r="U1451" s="3" t="s">
        <v>101</v>
      </c>
      <c r="V1451" s="3" t="s">
        <v>100</v>
      </c>
      <c r="W1451" s="3" t="s">
        <v>33</v>
      </c>
      <c r="X1451" s="3" t="s">
        <v>102</v>
      </c>
      <c r="Y1451" s="3" t="s">
        <v>35</v>
      </c>
      <c r="Z1451" s="54">
        <v>45625</v>
      </c>
      <c r="AA1451" s="54">
        <v>45961</v>
      </c>
      <c r="AB1451" s="3" t="s">
        <v>36</v>
      </c>
      <c r="AC1451" s="53">
        <v>4500000</v>
      </c>
      <c r="AD1451" s="3" t="s">
        <v>101</v>
      </c>
      <c r="AE1451" s="3" t="s">
        <v>45</v>
      </c>
    </row>
    <row r="1452" spans="1:31" x14ac:dyDescent="0.3">
      <c r="A1452" s="3" t="s">
        <v>3054</v>
      </c>
      <c r="B1452" s="3" t="s">
        <v>3055</v>
      </c>
      <c r="C1452" s="3" t="s">
        <v>1853</v>
      </c>
      <c r="D1452" s="53">
        <v>9000000</v>
      </c>
      <c r="E1452" s="53">
        <v>9000000</v>
      </c>
      <c r="F1452" s="53">
        <v>117442.24000000001</v>
      </c>
      <c r="G1452" s="53">
        <v>0</v>
      </c>
      <c r="H1452" s="53">
        <v>0</v>
      </c>
      <c r="I1452" s="53">
        <v>8248455.4900000002</v>
      </c>
      <c r="J1452" s="53">
        <v>91.649505444444443</v>
      </c>
      <c r="K1452" s="53">
        <v>0</v>
      </c>
      <c r="L1452" s="53">
        <v>0</v>
      </c>
      <c r="M1452" s="53">
        <v>8248454.6799999997</v>
      </c>
      <c r="N1452" s="53">
        <v>0.81</v>
      </c>
      <c r="O1452" s="53">
        <v>8365897.7300000004</v>
      </c>
      <c r="P1452" s="53">
        <v>0</v>
      </c>
      <c r="Q1452" s="53">
        <v>0</v>
      </c>
      <c r="R1452" s="53">
        <v>0</v>
      </c>
      <c r="S1452" s="3" t="s">
        <v>391</v>
      </c>
      <c r="T1452" s="3" t="s">
        <v>31</v>
      </c>
      <c r="U1452" s="3" t="s">
        <v>32</v>
      </c>
      <c r="V1452" s="3" t="s">
        <v>31</v>
      </c>
      <c r="W1452" s="3" t="s">
        <v>33</v>
      </c>
      <c r="X1452" s="3" t="s">
        <v>34</v>
      </c>
      <c r="Y1452" s="3" t="s">
        <v>35</v>
      </c>
      <c r="Z1452" s="54">
        <v>45625</v>
      </c>
      <c r="AA1452" s="54">
        <v>46112</v>
      </c>
      <c r="AB1452" s="3" t="s">
        <v>36</v>
      </c>
      <c r="AC1452" s="53">
        <v>9000000</v>
      </c>
      <c r="AD1452" s="3" t="s">
        <v>32</v>
      </c>
      <c r="AE1452" s="3" t="s">
        <v>45</v>
      </c>
    </row>
    <row r="1453" spans="1:31" x14ac:dyDescent="0.3">
      <c r="A1453" s="3" t="s">
        <v>3060</v>
      </c>
      <c r="B1453" s="3" t="s">
        <v>3061</v>
      </c>
      <c r="C1453" s="3" t="s">
        <v>1853</v>
      </c>
      <c r="D1453" s="53">
        <v>770000</v>
      </c>
      <c r="E1453" s="53">
        <v>770000</v>
      </c>
      <c r="F1453" s="53">
        <v>0</v>
      </c>
      <c r="G1453" s="53">
        <v>0</v>
      </c>
      <c r="H1453" s="53">
        <v>0</v>
      </c>
      <c r="I1453" s="53">
        <v>748782.78</v>
      </c>
      <c r="J1453" s="53">
        <v>97.244516883116887</v>
      </c>
      <c r="K1453" s="53">
        <v>0</v>
      </c>
      <c r="L1453" s="53">
        <v>0</v>
      </c>
      <c r="M1453" s="53">
        <v>748782.78</v>
      </c>
      <c r="N1453" s="53">
        <v>0</v>
      </c>
      <c r="O1453" s="53">
        <v>748782.78</v>
      </c>
      <c r="P1453" s="53">
        <v>0</v>
      </c>
      <c r="Q1453" s="53">
        <v>0</v>
      </c>
      <c r="R1453" s="53">
        <v>0</v>
      </c>
      <c r="S1453" s="3" t="s">
        <v>391</v>
      </c>
      <c r="T1453" s="3" t="s">
        <v>31</v>
      </c>
      <c r="U1453" s="3" t="s">
        <v>32</v>
      </c>
      <c r="V1453" s="3" t="s">
        <v>31</v>
      </c>
      <c r="W1453" s="3" t="s">
        <v>33</v>
      </c>
      <c r="X1453" s="3" t="s">
        <v>34</v>
      </c>
      <c r="Y1453" s="3" t="s">
        <v>35</v>
      </c>
      <c r="Z1453" s="54">
        <v>45625</v>
      </c>
      <c r="AA1453" s="54">
        <v>46112</v>
      </c>
      <c r="AB1453" s="3" t="s">
        <v>36</v>
      </c>
      <c r="AC1453" s="53">
        <v>770000</v>
      </c>
      <c r="AD1453" s="3" t="s">
        <v>32</v>
      </c>
      <c r="AE1453" s="3" t="s">
        <v>45</v>
      </c>
    </row>
    <row r="1454" spans="1:31" x14ac:dyDescent="0.3">
      <c r="A1454" s="3" t="s">
        <v>3072</v>
      </c>
      <c r="B1454" s="3" t="s">
        <v>3073</v>
      </c>
      <c r="C1454" s="3" t="s">
        <v>1855</v>
      </c>
      <c r="D1454" s="53">
        <v>490000</v>
      </c>
      <c r="E1454" s="53">
        <v>490000</v>
      </c>
      <c r="F1454" s="53">
        <v>0</v>
      </c>
      <c r="G1454" s="53">
        <v>0</v>
      </c>
      <c r="H1454" s="53">
        <v>0</v>
      </c>
      <c r="I1454" s="53">
        <v>0</v>
      </c>
      <c r="J1454" s="53">
        <v>0</v>
      </c>
      <c r="K1454" s="53">
        <v>0</v>
      </c>
      <c r="L1454" s="53">
        <v>0</v>
      </c>
      <c r="M1454" s="53">
        <v>0</v>
      </c>
      <c r="N1454" s="53">
        <v>0</v>
      </c>
      <c r="O1454" s="53">
        <v>0</v>
      </c>
      <c r="P1454" s="53">
        <v>0</v>
      </c>
      <c r="Q1454" s="53">
        <v>0</v>
      </c>
      <c r="R1454" s="53">
        <v>0</v>
      </c>
      <c r="S1454" s="3" t="s">
        <v>2949</v>
      </c>
      <c r="T1454" s="3" t="s">
        <v>57</v>
      </c>
      <c r="U1454" s="3" t="s">
        <v>58</v>
      </c>
      <c r="V1454" s="3" t="s">
        <v>57</v>
      </c>
      <c r="W1454" s="3" t="s">
        <v>33</v>
      </c>
      <c r="X1454" s="3" t="s">
        <v>59</v>
      </c>
      <c r="Y1454" s="3" t="s">
        <v>44</v>
      </c>
      <c r="Z1454" s="54">
        <v>45625</v>
      </c>
      <c r="AA1454" s="54">
        <v>46387</v>
      </c>
      <c r="AB1454" s="3" t="s">
        <v>36</v>
      </c>
      <c r="AC1454" s="53">
        <v>490000</v>
      </c>
      <c r="AD1454" s="3" t="s">
        <v>58</v>
      </c>
      <c r="AE1454" s="3" t="s">
        <v>45</v>
      </c>
    </row>
    <row r="1455" spans="1:31" x14ac:dyDescent="0.3">
      <c r="A1455" s="3" t="s">
        <v>3066</v>
      </c>
      <c r="B1455" s="3" t="s">
        <v>3067</v>
      </c>
      <c r="C1455" s="3" t="s">
        <v>1859</v>
      </c>
      <c r="D1455" s="53">
        <v>6500000</v>
      </c>
      <c r="E1455" s="53">
        <v>6500000</v>
      </c>
      <c r="F1455" s="53">
        <v>0</v>
      </c>
      <c r="G1455" s="53">
        <v>-0.01</v>
      </c>
      <c r="H1455" s="53">
        <v>-0.01</v>
      </c>
      <c r="I1455" s="53">
        <v>5239760.0599999996</v>
      </c>
      <c r="J1455" s="53">
        <v>80.61169323076922</v>
      </c>
      <c r="K1455" s="53">
        <v>0</v>
      </c>
      <c r="L1455" s="53">
        <v>0</v>
      </c>
      <c r="M1455" s="53">
        <v>5239760.07</v>
      </c>
      <c r="N1455" s="53">
        <v>0</v>
      </c>
      <c r="O1455" s="53">
        <v>5239760.0599999996</v>
      </c>
      <c r="P1455" s="53">
        <v>0</v>
      </c>
      <c r="Q1455" s="53">
        <v>0</v>
      </c>
      <c r="R1455" s="53">
        <v>0</v>
      </c>
      <c r="S1455" s="3" t="s">
        <v>1355</v>
      </c>
      <c r="T1455" s="3" t="s">
        <v>162</v>
      </c>
      <c r="U1455" s="3" t="s">
        <v>163</v>
      </c>
      <c r="V1455" s="3" t="s">
        <v>162</v>
      </c>
      <c r="W1455" s="3" t="s">
        <v>33</v>
      </c>
      <c r="X1455" s="3" t="s">
        <v>164</v>
      </c>
      <c r="Y1455" s="3" t="s">
        <v>35</v>
      </c>
      <c r="Z1455" s="54">
        <v>45383</v>
      </c>
      <c r="AA1455" s="54">
        <v>45991</v>
      </c>
      <c r="AB1455" s="3" t="s">
        <v>36</v>
      </c>
      <c r="AC1455" s="53">
        <v>6500000</v>
      </c>
      <c r="AD1455" s="3" t="s">
        <v>163</v>
      </c>
      <c r="AE1455" s="3" t="s">
        <v>45</v>
      </c>
    </row>
    <row r="1456" spans="1:31" x14ac:dyDescent="0.3">
      <c r="A1456" s="3" t="s">
        <v>3058</v>
      </c>
      <c r="B1456" s="3" t="s">
        <v>3059</v>
      </c>
      <c r="C1456" s="3" t="s">
        <v>1860</v>
      </c>
      <c r="D1456" s="53">
        <v>14700000</v>
      </c>
      <c r="E1456" s="53">
        <v>14700000</v>
      </c>
      <c r="F1456" s="53">
        <v>566945.65</v>
      </c>
      <c r="G1456" s="53">
        <v>-0.03</v>
      </c>
      <c r="H1456" s="53">
        <v>-0.03</v>
      </c>
      <c r="I1456" s="53">
        <v>11555172.720000001</v>
      </c>
      <c r="J1456" s="53">
        <v>78.606617142857147</v>
      </c>
      <c r="K1456" s="53">
        <v>0</v>
      </c>
      <c r="L1456" s="53">
        <v>0</v>
      </c>
      <c r="M1456" s="53">
        <v>11555172.75</v>
      </c>
      <c r="N1456" s="53">
        <v>0</v>
      </c>
      <c r="O1456" s="53">
        <v>12122118.369999999</v>
      </c>
      <c r="P1456" s="53">
        <v>0</v>
      </c>
      <c r="Q1456" s="53">
        <v>0</v>
      </c>
      <c r="R1456" s="53">
        <v>0</v>
      </c>
      <c r="S1456" s="3" t="s">
        <v>111</v>
      </c>
      <c r="T1456" s="3" t="s">
        <v>112</v>
      </c>
      <c r="U1456" s="3" t="s">
        <v>113</v>
      </c>
      <c r="V1456" s="3" t="s">
        <v>112</v>
      </c>
      <c r="W1456" s="3" t="s">
        <v>33</v>
      </c>
      <c r="X1456" s="3" t="s">
        <v>114</v>
      </c>
      <c r="Y1456" s="3" t="s">
        <v>35</v>
      </c>
      <c r="Z1456" s="54">
        <v>45626</v>
      </c>
      <c r="AA1456" s="54">
        <v>46112</v>
      </c>
      <c r="AB1456" s="3" t="s">
        <v>36</v>
      </c>
      <c r="AC1456" s="53">
        <v>14700000</v>
      </c>
      <c r="AD1456" s="3" t="s">
        <v>113</v>
      </c>
      <c r="AE1456" s="3" t="s">
        <v>45</v>
      </c>
    </row>
    <row r="1457" spans="1:31" x14ac:dyDescent="0.3">
      <c r="A1457" s="3" t="s">
        <v>3056</v>
      </c>
      <c r="B1457" s="3" t="s">
        <v>3057</v>
      </c>
      <c r="C1457" s="3" t="s">
        <v>1854</v>
      </c>
      <c r="D1457" s="53">
        <v>12100000</v>
      </c>
      <c r="E1457" s="53">
        <v>12100000</v>
      </c>
      <c r="F1457" s="53">
        <v>976793.55</v>
      </c>
      <c r="G1457" s="53">
        <v>0</v>
      </c>
      <c r="H1457" s="53">
        <v>0</v>
      </c>
      <c r="I1457" s="53">
        <v>8988475.5199999996</v>
      </c>
      <c r="J1457" s="53">
        <v>74.284921652892564</v>
      </c>
      <c r="K1457" s="53">
        <v>0</v>
      </c>
      <c r="L1457" s="53">
        <v>0</v>
      </c>
      <c r="M1457" s="53">
        <v>8988475.5299999993</v>
      </c>
      <c r="N1457" s="53">
        <v>-0.01</v>
      </c>
      <c r="O1457" s="53">
        <v>9965269.0700000003</v>
      </c>
      <c r="P1457" s="53">
        <v>0</v>
      </c>
      <c r="Q1457" s="53">
        <v>0</v>
      </c>
      <c r="R1457" s="53">
        <v>0</v>
      </c>
      <c r="S1457" s="3" t="s">
        <v>72</v>
      </c>
      <c r="T1457" s="3" t="s">
        <v>41</v>
      </c>
      <c r="U1457" s="3" t="s">
        <v>42</v>
      </c>
      <c r="V1457" s="3" t="s">
        <v>41</v>
      </c>
      <c r="W1457" s="3" t="s">
        <v>33</v>
      </c>
      <c r="X1457" s="3" t="s">
        <v>43</v>
      </c>
      <c r="Y1457" s="3" t="s">
        <v>35</v>
      </c>
      <c r="Z1457" s="54">
        <v>45626</v>
      </c>
      <c r="AA1457" s="54">
        <v>45991</v>
      </c>
      <c r="AB1457" s="3" t="s">
        <v>36</v>
      </c>
      <c r="AC1457" s="53">
        <v>12100000</v>
      </c>
      <c r="AD1457" s="3" t="s">
        <v>42</v>
      </c>
      <c r="AE1457" s="3" t="s">
        <v>45</v>
      </c>
    </row>
    <row r="1458" spans="1:31" x14ac:dyDescent="0.3">
      <c r="A1458" s="3" t="s">
        <v>3064</v>
      </c>
      <c r="B1458" s="3" t="s">
        <v>3065</v>
      </c>
      <c r="C1458" s="3" t="s">
        <v>1857</v>
      </c>
      <c r="D1458" s="53">
        <v>2000000</v>
      </c>
      <c r="E1458" s="53">
        <v>2000000</v>
      </c>
      <c r="F1458" s="53">
        <v>83041.899999999994</v>
      </c>
      <c r="G1458" s="53">
        <v>0</v>
      </c>
      <c r="H1458" s="53">
        <v>0</v>
      </c>
      <c r="I1458" s="53">
        <v>1878381.22</v>
      </c>
      <c r="J1458" s="53">
        <v>93.919060999999999</v>
      </c>
      <c r="K1458" s="53">
        <v>0</v>
      </c>
      <c r="L1458" s="53">
        <v>0</v>
      </c>
      <c r="M1458" s="53">
        <v>1878381.22</v>
      </c>
      <c r="N1458" s="53">
        <v>0</v>
      </c>
      <c r="O1458" s="53">
        <v>1961423.12</v>
      </c>
      <c r="P1458" s="53">
        <v>0</v>
      </c>
      <c r="Q1458" s="53">
        <v>0</v>
      </c>
      <c r="R1458" s="53">
        <v>0</v>
      </c>
      <c r="S1458" s="3" t="s">
        <v>2156</v>
      </c>
      <c r="T1458" s="3" t="s">
        <v>100</v>
      </c>
      <c r="U1458" s="3" t="s">
        <v>101</v>
      </c>
      <c r="V1458" s="3" t="s">
        <v>100</v>
      </c>
      <c r="W1458" s="3" t="s">
        <v>33</v>
      </c>
      <c r="X1458" s="3" t="s">
        <v>102</v>
      </c>
      <c r="Y1458" s="3" t="s">
        <v>86</v>
      </c>
      <c r="Z1458" s="54">
        <v>45626</v>
      </c>
      <c r="AA1458" s="54">
        <v>45869</v>
      </c>
      <c r="AB1458" s="3" t="s">
        <v>36</v>
      </c>
      <c r="AC1458" s="53">
        <v>2000000</v>
      </c>
      <c r="AD1458" s="3" t="s">
        <v>101</v>
      </c>
      <c r="AE1458" s="3" t="s">
        <v>45</v>
      </c>
    </row>
    <row r="1459" spans="1:31" x14ac:dyDescent="0.3">
      <c r="A1459" s="3" t="s">
        <v>3068</v>
      </c>
      <c r="B1459" s="3" t="s">
        <v>3069</v>
      </c>
      <c r="C1459" s="3" t="s">
        <v>1855</v>
      </c>
      <c r="D1459" s="53">
        <v>12000000</v>
      </c>
      <c r="E1459" s="53">
        <v>12000000</v>
      </c>
      <c r="F1459" s="53">
        <v>857655.15</v>
      </c>
      <c r="G1459" s="53">
        <v>0</v>
      </c>
      <c r="H1459" s="53">
        <v>0</v>
      </c>
      <c r="I1459" s="53">
        <v>9215313.4600000009</v>
      </c>
      <c r="J1459" s="53">
        <v>76.794278833333337</v>
      </c>
      <c r="K1459" s="53">
        <v>0</v>
      </c>
      <c r="L1459" s="53">
        <v>0</v>
      </c>
      <c r="M1459" s="53">
        <v>9215313.4600000009</v>
      </c>
      <c r="N1459" s="53">
        <v>0</v>
      </c>
      <c r="O1459" s="53">
        <v>10072968.609999999</v>
      </c>
      <c r="P1459" s="53">
        <v>0</v>
      </c>
      <c r="Q1459" s="53">
        <v>0</v>
      </c>
      <c r="R1459" s="53">
        <v>0</v>
      </c>
      <c r="S1459" s="3" t="s">
        <v>286</v>
      </c>
      <c r="T1459" s="3" t="s">
        <v>57</v>
      </c>
      <c r="U1459" s="3" t="s">
        <v>58</v>
      </c>
      <c r="V1459" s="3" t="s">
        <v>57</v>
      </c>
      <c r="W1459" s="3" t="s">
        <v>33</v>
      </c>
      <c r="X1459" s="3" t="s">
        <v>59</v>
      </c>
      <c r="Y1459" s="3" t="s">
        <v>35</v>
      </c>
      <c r="Z1459" s="54">
        <v>45626</v>
      </c>
      <c r="AA1459" s="54">
        <v>46112</v>
      </c>
      <c r="AB1459" s="3" t="s">
        <v>36</v>
      </c>
      <c r="AC1459" s="53">
        <v>12000000</v>
      </c>
      <c r="AD1459" s="3" t="s">
        <v>58</v>
      </c>
      <c r="AE1459" s="3" t="s">
        <v>45</v>
      </c>
    </row>
    <row r="1460" spans="1:31" x14ac:dyDescent="0.3">
      <c r="A1460" s="3" t="s">
        <v>3062</v>
      </c>
      <c r="B1460" s="3" t="s">
        <v>3063</v>
      </c>
      <c r="C1460" s="3" t="s">
        <v>1859</v>
      </c>
      <c r="D1460" s="53">
        <v>500000</v>
      </c>
      <c r="E1460" s="53">
        <v>500000</v>
      </c>
      <c r="F1460" s="53">
        <v>0</v>
      </c>
      <c r="G1460" s="53">
        <v>0</v>
      </c>
      <c r="H1460" s="53">
        <v>0</v>
      </c>
      <c r="I1460" s="53">
        <v>110464.16</v>
      </c>
      <c r="J1460" s="53">
        <v>22.092832000000001</v>
      </c>
      <c r="K1460" s="53">
        <v>0</v>
      </c>
      <c r="L1460" s="53">
        <v>0</v>
      </c>
      <c r="M1460" s="53">
        <v>110464.16</v>
      </c>
      <c r="N1460" s="53">
        <v>0</v>
      </c>
      <c r="O1460" s="53">
        <v>110464.16</v>
      </c>
      <c r="P1460" s="53">
        <v>0</v>
      </c>
      <c r="Q1460" s="53">
        <v>0</v>
      </c>
      <c r="R1460" s="53">
        <v>0</v>
      </c>
      <c r="S1460" s="3" t="s">
        <v>1355</v>
      </c>
      <c r="T1460" s="3" t="s">
        <v>162</v>
      </c>
      <c r="U1460" s="3" t="s">
        <v>163</v>
      </c>
      <c r="V1460" s="3" t="s">
        <v>162</v>
      </c>
      <c r="W1460" s="3" t="s">
        <v>33</v>
      </c>
      <c r="X1460" s="3" t="s">
        <v>164</v>
      </c>
      <c r="Y1460" s="3" t="s">
        <v>86</v>
      </c>
      <c r="Z1460" s="54">
        <v>45383</v>
      </c>
      <c r="AA1460" s="54">
        <v>45747</v>
      </c>
      <c r="AB1460" s="3" t="s">
        <v>36</v>
      </c>
      <c r="AC1460" s="53">
        <v>500000</v>
      </c>
      <c r="AD1460" s="3" t="s">
        <v>163</v>
      </c>
      <c r="AE1460" s="3" t="s">
        <v>2231</v>
      </c>
    </row>
    <row r="1461" spans="1:31" x14ac:dyDescent="0.3">
      <c r="A1461" s="3" t="s">
        <v>3077</v>
      </c>
      <c r="B1461" s="3" t="s">
        <v>3078</v>
      </c>
      <c r="C1461" s="3" t="s">
        <v>1858</v>
      </c>
      <c r="D1461" s="53">
        <v>2000000</v>
      </c>
      <c r="E1461" s="53">
        <v>2000000</v>
      </c>
      <c r="F1461" s="53">
        <v>175889.64</v>
      </c>
      <c r="G1461" s="53">
        <v>0</v>
      </c>
      <c r="H1461" s="53">
        <v>0</v>
      </c>
      <c r="I1461" s="53">
        <v>1619637.54</v>
      </c>
      <c r="J1461" s="53">
        <v>80.981876999999997</v>
      </c>
      <c r="K1461" s="53">
        <v>0</v>
      </c>
      <c r="L1461" s="53">
        <v>0</v>
      </c>
      <c r="M1461" s="53">
        <v>1412027.68</v>
      </c>
      <c r="N1461" s="53">
        <v>207609.86</v>
      </c>
      <c r="O1461" s="53">
        <v>1795527.18</v>
      </c>
      <c r="P1461" s="53">
        <v>0</v>
      </c>
      <c r="Q1461" s="53">
        <v>0</v>
      </c>
      <c r="R1461" s="53">
        <v>0</v>
      </c>
      <c r="S1461" s="3" t="s">
        <v>1231</v>
      </c>
      <c r="T1461" s="3" t="s">
        <v>51</v>
      </c>
      <c r="U1461" s="3" t="s">
        <v>52</v>
      </c>
      <c r="V1461" s="3" t="s">
        <v>51</v>
      </c>
      <c r="W1461" s="3" t="s">
        <v>33</v>
      </c>
      <c r="X1461" s="3" t="s">
        <v>53</v>
      </c>
      <c r="Y1461" s="3" t="s">
        <v>35</v>
      </c>
      <c r="Z1461" s="54">
        <v>45383</v>
      </c>
      <c r="AA1461" s="54">
        <v>46112</v>
      </c>
      <c r="AB1461" s="3" t="s">
        <v>36</v>
      </c>
      <c r="AC1461" s="53">
        <v>2000000</v>
      </c>
      <c r="AD1461" s="3" t="s">
        <v>52</v>
      </c>
      <c r="AE1461" s="3" t="s">
        <v>45</v>
      </c>
    </row>
    <row r="1462" spans="1:31" x14ac:dyDescent="0.3">
      <c r="A1462" s="3" t="s">
        <v>3074</v>
      </c>
      <c r="B1462" s="3" t="s">
        <v>3075</v>
      </c>
      <c r="C1462" s="3" t="s">
        <v>1856</v>
      </c>
      <c r="D1462" s="53">
        <v>3000000</v>
      </c>
      <c r="E1462" s="53">
        <v>3000000</v>
      </c>
      <c r="F1462" s="53">
        <v>0</v>
      </c>
      <c r="G1462" s="53">
        <v>0</v>
      </c>
      <c r="H1462" s="53">
        <v>0</v>
      </c>
      <c r="I1462" s="53">
        <v>2990415.82</v>
      </c>
      <c r="J1462" s="53">
        <v>99.68052733333333</v>
      </c>
      <c r="K1462" s="53">
        <v>0</v>
      </c>
      <c r="L1462" s="53">
        <v>0</v>
      </c>
      <c r="M1462" s="53">
        <v>2990415.82</v>
      </c>
      <c r="N1462" s="53">
        <v>0</v>
      </c>
      <c r="O1462" s="53">
        <v>2990415.82</v>
      </c>
      <c r="P1462" s="53">
        <v>0</v>
      </c>
      <c r="Q1462" s="53">
        <v>0</v>
      </c>
      <c r="R1462" s="53">
        <v>0</v>
      </c>
      <c r="S1462" s="3" t="s">
        <v>3017</v>
      </c>
      <c r="T1462" s="3" t="s">
        <v>76</v>
      </c>
      <c r="U1462" s="3" t="s">
        <v>77</v>
      </c>
      <c r="V1462" s="3" t="s">
        <v>76</v>
      </c>
      <c r="W1462" s="3" t="s">
        <v>33</v>
      </c>
      <c r="X1462" s="3" t="s">
        <v>78</v>
      </c>
      <c r="Y1462" s="3" t="s">
        <v>35</v>
      </c>
      <c r="Z1462" s="54">
        <v>45626</v>
      </c>
      <c r="AA1462" s="54">
        <v>46112</v>
      </c>
      <c r="AB1462" s="3" t="s">
        <v>36</v>
      </c>
      <c r="AC1462" s="53">
        <v>3000000</v>
      </c>
      <c r="AD1462" s="3" t="s">
        <v>77</v>
      </c>
      <c r="AE1462" s="3" t="s">
        <v>45</v>
      </c>
    </row>
    <row r="1463" spans="1:31" x14ac:dyDescent="0.3">
      <c r="A1463" s="3" t="s">
        <v>3079</v>
      </c>
      <c r="B1463" s="3" t="s">
        <v>3080</v>
      </c>
      <c r="C1463" s="3" t="s">
        <v>1855</v>
      </c>
      <c r="D1463" s="53">
        <v>3200000</v>
      </c>
      <c r="E1463" s="53">
        <v>3200000</v>
      </c>
      <c r="F1463" s="53">
        <v>179720.51</v>
      </c>
      <c r="G1463" s="53">
        <v>0</v>
      </c>
      <c r="H1463" s="53">
        <v>0</v>
      </c>
      <c r="I1463" s="53">
        <v>1326160.3</v>
      </c>
      <c r="J1463" s="53">
        <v>41.442509375</v>
      </c>
      <c r="K1463" s="53">
        <v>0</v>
      </c>
      <c r="L1463" s="53">
        <v>0</v>
      </c>
      <c r="M1463" s="53">
        <v>0</v>
      </c>
      <c r="N1463" s="53">
        <v>1326160.3</v>
      </c>
      <c r="O1463" s="53">
        <v>1505880.81</v>
      </c>
      <c r="P1463" s="53">
        <v>0</v>
      </c>
      <c r="Q1463" s="53">
        <v>0</v>
      </c>
      <c r="R1463" s="53">
        <v>0</v>
      </c>
      <c r="S1463" s="3" t="s">
        <v>286</v>
      </c>
      <c r="T1463" s="3" t="s">
        <v>57</v>
      </c>
      <c r="U1463" s="3" t="s">
        <v>58</v>
      </c>
      <c r="V1463" s="3" t="s">
        <v>57</v>
      </c>
      <c r="W1463" s="3" t="s">
        <v>33</v>
      </c>
      <c r="X1463" s="3" t="s">
        <v>59</v>
      </c>
      <c r="Y1463" s="3" t="s">
        <v>35</v>
      </c>
      <c r="Z1463" s="54">
        <v>45629</v>
      </c>
      <c r="AA1463" s="54">
        <v>46112</v>
      </c>
      <c r="AB1463" s="3" t="s">
        <v>36</v>
      </c>
      <c r="AC1463" s="53">
        <v>3200000</v>
      </c>
      <c r="AD1463" s="3" t="s">
        <v>58</v>
      </c>
      <c r="AE1463" s="3" t="s">
        <v>45</v>
      </c>
    </row>
    <row r="1464" spans="1:31" x14ac:dyDescent="0.3">
      <c r="A1464" s="3" t="s">
        <v>3083</v>
      </c>
      <c r="B1464" s="3" t="s">
        <v>3084</v>
      </c>
      <c r="C1464" s="3" t="s">
        <v>1858</v>
      </c>
      <c r="D1464" s="53">
        <v>2600000</v>
      </c>
      <c r="E1464" s="53">
        <v>2600000</v>
      </c>
      <c r="F1464" s="53">
        <v>558306.06999999995</v>
      </c>
      <c r="G1464" s="53">
        <v>0</v>
      </c>
      <c r="H1464" s="53">
        <v>0</v>
      </c>
      <c r="I1464" s="53">
        <v>1389645.78</v>
      </c>
      <c r="J1464" s="53">
        <v>53.447914615384619</v>
      </c>
      <c r="K1464" s="53">
        <v>0</v>
      </c>
      <c r="L1464" s="53">
        <v>0</v>
      </c>
      <c r="M1464" s="53">
        <v>1277268.8400000001</v>
      </c>
      <c r="N1464" s="53">
        <v>112376.94</v>
      </c>
      <c r="O1464" s="53">
        <v>1947951.85</v>
      </c>
      <c r="P1464" s="53">
        <v>0</v>
      </c>
      <c r="Q1464" s="53">
        <v>0</v>
      </c>
      <c r="R1464" s="53">
        <v>0</v>
      </c>
      <c r="S1464" s="3" t="s">
        <v>1231</v>
      </c>
      <c r="T1464" s="3" t="s">
        <v>51</v>
      </c>
      <c r="U1464" s="3" t="s">
        <v>52</v>
      </c>
      <c r="V1464" s="3" t="s">
        <v>51</v>
      </c>
      <c r="W1464" s="3" t="s">
        <v>33</v>
      </c>
      <c r="X1464" s="3" t="s">
        <v>53</v>
      </c>
      <c r="Y1464" s="3" t="s">
        <v>35</v>
      </c>
      <c r="Z1464" s="54">
        <v>45631</v>
      </c>
      <c r="AA1464" s="54">
        <v>46112</v>
      </c>
      <c r="AB1464" s="3" t="s">
        <v>36</v>
      </c>
      <c r="AC1464" s="53">
        <v>2600000</v>
      </c>
      <c r="AD1464" s="3" t="s">
        <v>52</v>
      </c>
      <c r="AE1464" s="3" t="s">
        <v>45</v>
      </c>
    </row>
    <row r="1465" spans="1:31" x14ac:dyDescent="0.3">
      <c r="A1465" s="3" t="s">
        <v>3086</v>
      </c>
      <c r="B1465" s="3" t="s">
        <v>3087</v>
      </c>
      <c r="C1465" s="3" t="s">
        <v>1856</v>
      </c>
      <c r="D1465" s="53">
        <v>2900000</v>
      </c>
      <c r="E1465" s="53">
        <v>2900000</v>
      </c>
      <c r="F1465" s="53">
        <v>0</v>
      </c>
      <c r="G1465" s="53">
        <v>0.05</v>
      </c>
      <c r="H1465" s="53">
        <v>0.05</v>
      </c>
      <c r="I1465" s="53">
        <v>2899602.42</v>
      </c>
      <c r="J1465" s="53">
        <v>99.98629034482758</v>
      </c>
      <c r="K1465" s="53">
        <v>0</v>
      </c>
      <c r="L1465" s="53">
        <v>0</v>
      </c>
      <c r="M1465" s="53">
        <v>2889417.67</v>
      </c>
      <c r="N1465" s="53">
        <v>10184.700000000001</v>
      </c>
      <c r="O1465" s="53">
        <v>2899602.42</v>
      </c>
      <c r="P1465" s="53">
        <v>0</v>
      </c>
      <c r="Q1465" s="53">
        <v>0</v>
      </c>
      <c r="R1465" s="53">
        <v>0</v>
      </c>
      <c r="S1465" s="3" t="s">
        <v>3017</v>
      </c>
      <c r="T1465" s="3" t="s">
        <v>76</v>
      </c>
      <c r="U1465" s="3" t="s">
        <v>77</v>
      </c>
      <c r="V1465" s="3" t="s">
        <v>76</v>
      </c>
      <c r="W1465" s="3" t="s">
        <v>33</v>
      </c>
      <c r="X1465" s="3" t="s">
        <v>78</v>
      </c>
      <c r="Y1465" s="3" t="s">
        <v>86</v>
      </c>
      <c r="Z1465" s="54">
        <v>45631</v>
      </c>
      <c r="AA1465" s="54">
        <v>46112</v>
      </c>
      <c r="AB1465" s="3" t="s">
        <v>36</v>
      </c>
      <c r="AC1465" s="53">
        <v>2900000</v>
      </c>
      <c r="AD1465" s="3" t="s">
        <v>77</v>
      </c>
      <c r="AE1465" s="3" t="s">
        <v>45</v>
      </c>
    </row>
    <row r="1466" spans="1:31" x14ac:dyDescent="0.3">
      <c r="A1466" s="3" t="s">
        <v>3090</v>
      </c>
      <c r="B1466" s="3" t="s">
        <v>3091</v>
      </c>
      <c r="C1466" s="3" t="s">
        <v>1853</v>
      </c>
      <c r="D1466" s="53">
        <v>2635000</v>
      </c>
      <c r="E1466" s="53">
        <v>2635000</v>
      </c>
      <c r="F1466" s="53">
        <v>0</v>
      </c>
      <c r="G1466" s="53">
        <v>0</v>
      </c>
      <c r="H1466" s="53">
        <v>0</v>
      </c>
      <c r="I1466" s="53">
        <v>2496910.4900000002</v>
      </c>
      <c r="J1466" s="53">
        <v>94.759411385199243</v>
      </c>
      <c r="K1466" s="53">
        <v>0</v>
      </c>
      <c r="L1466" s="53">
        <v>0</v>
      </c>
      <c r="M1466" s="53">
        <v>0</v>
      </c>
      <c r="N1466" s="53">
        <v>2496910.4900000002</v>
      </c>
      <c r="O1466" s="53">
        <v>2496910.4900000002</v>
      </c>
      <c r="P1466" s="53">
        <v>0</v>
      </c>
      <c r="Q1466" s="53">
        <v>0</v>
      </c>
      <c r="R1466" s="53">
        <v>0</v>
      </c>
      <c r="S1466" s="3" t="s">
        <v>391</v>
      </c>
      <c r="T1466" s="3" t="s">
        <v>31</v>
      </c>
      <c r="U1466" s="3" t="s">
        <v>32</v>
      </c>
      <c r="V1466" s="3" t="s">
        <v>31</v>
      </c>
      <c r="W1466" s="3" t="s">
        <v>33</v>
      </c>
      <c r="X1466" s="3" t="s">
        <v>34</v>
      </c>
      <c r="Y1466" s="3" t="s">
        <v>35</v>
      </c>
      <c r="Z1466" s="54">
        <v>45637</v>
      </c>
      <c r="AA1466" s="54">
        <v>46112</v>
      </c>
      <c r="AB1466" s="3" t="s">
        <v>36</v>
      </c>
      <c r="AC1466" s="53">
        <v>2635000</v>
      </c>
      <c r="AD1466" s="3" t="s">
        <v>32</v>
      </c>
      <c r="AE1466" s="3" t="s">
        <v>45</v>
      </c>
    </row>
    <row r="1467" spans="1:31" x14ac:dyDescent="0.3">
      <c r="A1467" s="3" t="s">
        <v>3088</v>
      </c>
      <c r="B1467" s="3" t="s">
        <v>3089</v>
      </c>
      <c r="C1467" s="3" t="s">
        <v>1859</v>
      </c>
      <c r="D1467" s="53">
        <v>2000000</v>
      </c>
      <c r="E1467" s="53">
        <v>2000000</v>
      </c>
      <c r="F1467" s="53">
        <v>0</v>
      </c>
      <c r="G1467" s="53">
        <v>-0.01</v>
      </c>
      <c r="H1467" s="53">
        <v>-0.01</v>
      </c>
      <c r="I1467" s="53">
        <v>1645127.85</v>
      </c>
      <c r="J1467" s="53">
        <v>82.256392500000004</v>
      </c>
      <c r="K1467" s="53">
        <v>0</v>
      </c>
      <c r="L1467" s="53">
        <v>0</v>
      </c>
      <c r="M1467" s="53">
        <v>1645127.86</v>
      </c>
      <c r="N1467" s="53">
        <v>0</v>
      </c>
      <c r="O1467" s="53">
        <v>1645127.85</v>
      </c>
      <c r="P1467" s="53">
        <v>0</v>
      </c>
      <c r="Q1467" s="53">
        <v>0</v>
      </c>
      <c r="R1467" s="53">
        <v>0</v>
      </c>
      <c r="S1467" s="3" t="s">
        <v>1355</v>
      </c>
      <c r="T1467" s="3" t="s">
        <v>162</v>
      </c>
      <c r="U1467" s="3" t="s">
        <v>163</v>
      </c>
      <c r="V1467" s="3" t="s">
        <v>162</v>
      </c>
      <c r="W1467" s="3" t="s">
        <v>33</v>
      </c>
      <c r="X1467" s="3" t="s">
        <v>164</v>
      </c>
      <c r="Y1467" s="3" t="s">
        <v>35</v>
      </c>
      <c r="Z1467" s="54">
        <v>45383</v>
      </c>
      <c r="AA1467" s="54">
        <v>45991</v>
      </c>
      <c r="AB1467" s="3" t="s">
        <v>36</v>
      </c>
      <c r="AC1467" s="53">
        <v>2000000</v>
      </c>
      <c r="AD1467" s="3" t="s">
        <v>163</v>
      </c>
      <c r="AE1467" s="3" t="s">
        <v>2231</v>
      </c>
    </row>
    <row r="1468" spans="1:31" x14ac:dyDescent="0.3">
      <c r="A1468" s="3" t="s">
        <v>3095</v>
      </c>
      <c r="B1468" s="3" t="s">
        <v>3096</v>
      </c>
      <c r="C1468" s="3" t="s">
        <v>1857</v>
      </c>
      <c r="D1468" s="53">
        <v>3250000</v>
      </c>
      <c r="E1468" s="53">
        <v>3250000</v>
      </c>
      <c r="F1468" s="53">
        <v>125226.4</v>
      </c>
      <c r="G1468" s="53">
        <v>0</v>
      </c>
      <c r="H1468" s="53">
        <v>0</v>
      </c>
      <c r="I1468" s="53">
        <v>2609428.29</v>
      </c>
      <c r="J1468" s="53">
        <v>80.290101230769238</v>
      </c>
      <c r="K1468" s="53">
        <v>0</v>
      </c>
      <c r="L1468" s="53">
        <v>0</v>
      </c>
      <c r="M1468" s="53">
        <v>2609428.29</v>
      </c>
      <c r="N1468" s="53">
        <v>0</v>
      </c>
      <c r="O1468" s="53">
        <v>2734654.69</v>
      </c>
      <c r="P1468" s="53">
        <v>0</v>
      </c>
      <c r="Q1468" s="53">
        <v>0</v>
      </c>
      <c r="R1468" s="53">
        <v>0</v>
      </c>
      <c r="S1468" s="3" t="s">
        <v>2156</v>
      </c>
      <c r="T1468" s="3" t="s">
        <v>100</v>
      </c>
      <c r="U1468" s="3" t="s">
        <v>101</v>
      </c>
      <c r="V1468" s="3" t="s">
        <v>100</v>
      </c>
      <c r="W1468" s="3" t="s">
        <v>33</v>
      </c>
      <c r="X1468" s="3" t="s">
        <v>102</v>
      </c>
      <c r="Y1468" s="3" t="s">
        <v>83</v>
      </c>
      <c r="Z1468" s="54">
        <v>45638</v>
      </c>
      <c r="AA1468" s="54">
        <v>45820</v>
      </c>
      <c r="AB1468" s="3" t="s">
        <v>36</v>
      </c>
      <c r="AC1468" s="53">
        <v>3250000</v>
      </c>
      <c r="AD1468" s="3" t="s">
        <v>101</v>
      </c>
      <c r="AE1468" s="3" t="s">
        <v>45</v>
      </c>
    </row>
    <row r="1469" spans="1:31" x14ac:dyDescent="0.3">
      <c r="A1469" s="3" t="s">
        <v>3092</v>
      </c>
      <c r="B1469" s="3" t="s">
        <v>3093</v>
      </c>
      <c r="C1469" s="3" t="s">
        <v>1853</v>
      </c>
      <c r="D1469" s="53">
        <v>2200000</v>
      </c>
      <c r="E1469" s="53">
        <v>2200000</v>
      </c>
      <c r="F1469" s="53">
        <v>0</v>
      </c>
      <c r="G1469" s="53">
        <v>0</v>
      </c>
      <c r="H1469" s="53">
        <v>0</v>
      </c>
      <c r="I1469" s="53">
        <v>2187884.0299999998</v>
      </c>
      <c r="J1469" s="53">
        <v>99.449274090909086</v>
      </c>
      <c r="K1469" s="53">
        <v>0</v>
      </c>
      <c r="L1469" s="53">
        <v>0</v>
      </c>
      <c r="M1469" s="53">
        <v>2134156.79</v>
      </c>
      <c r="N1469" s="53">
        <v>53727.24</v>
      </c>
      <c r="O1469" s="53">
        <v>2187884.0299999998</v>
      </c>
      <c r="P1469" s="53">
        <v>0</v>
      </c>
      <c r="Q1469" s="53">
        <v>0</v>
      </c>
      <c r="R1469" s="53">
        <v>0</v>
      </c>
      <c r="S1469" s="3" t="s">
        <v>3094</v>
      </c>
      <c r="T1469" s="3" t="s">
        <v>31</v>
      </c>
      <c r="U1469" s="3" t="s">
        <v>32</v>
      </c>
      <c r="V1469" s="3" t="s">
        <v>31</v>
      </c>
      <c r="W1469" s="3" t="s">
        <v>33</v>
      </c>
      <c r="X1469" s="3" t="s">
        <v>34</v>
      </c>
      <c r="Y1469" s="3" t="s">
        <v>35</v>
      </c>
      <c r="Z1469" s="54">
        <v>45638</v>
      </c>
      <c r="AA1469" s="54">
        <v>46112</v>
      </c>
      <c r="AB1469" s="3" t="s">
        <v>36</v>
      </c>
      <c r="AC1469" s="53">
        <v>2200000</v>
      </c>
      <c r="AD1469" s="3" t="s">
        <v>32</v>
      </c>
      <c r="AE1469" s="3" t="s">
        <v>45</v>
      </c>
    </row>
    <row r="1470" spans="1:31" x14ac:dyDescent="0.3">
      <c r="A1470" s="3" t="s">
        <v>3097</v>
      </c>
      <c r="B1470" s="3" t="s">
        <v>3098</v>
      </c>
      <c r="C1470" s="3" t="s">
        <v>1859</v>
      </c>
      <c r="D1470" s="53">
        <v>10200000</v>
      </c>
      <c r="E1470" s="53">
        <v>10200000</v>
      </c>
      <c r="F1470" s="53">
        <v>0</v>
      </c>
      <c r="G1470" s="53">
        <v>0</v>
      </c>
      <c r="H1470" s="53">
        <v>0</v>
      </c>
      <c r="I1470" s="53">
        <v>6948830.3200000003</v>
      </c>
      <c r="J1470" s="53">
        <v>68.125787450980397</v>
      </c>
      <c r="K1470" s="53">
        <v>0</v>
      </c>
      <c r="L1470" s="53">
        <v>0</v>
      </c>
      <c r="M1470" s="53">
        <v>6948830.3099999996</v>
      </c>
      <c r="N1470" s="53">
        <v>0.01</v>
      </c>
      <c r="O1470" s="53">
        <v>6948830.3200000003</v>
      </c>
      <c r="P1470" s="53">
        <v>0</v>
      </c>
      <c r="Q1470" s="53">
        <v>0</v>
      </c>
      <c r="R1470" s="53">
        <v>0</v>
      </c>
      <c r="S1470" s="3" t="s">
        <v>1355</v>
      </c>
      <c r="T1470" s="3" t="s">
        <v>162</v>
      </c>
      <c r="U1470" s="3" t="s">
        <v>163</v>
      </c>
      <c r="V1470" s="3" t="s">
        <v>162</v>
      </c>
      <c r="W1470" s="3" t="s">
        <v>33</v>
      </c>
      <c r="X1470" s="3" t="s">
        <v>164</v>
      </c>
      <c r="Y1470" s="3" t="s">
        <v>35</v>
      </c>
      <c r="Z1470" s="54">
        <v>45383</v>
      </c>
      <c r="AA1470" s="54">
        <v>45930</v>
      </c>
      <c r="AB1470" s="3" t="s">
        <v>36</v>
      </c>
      <c r="AC1470" s="53">
        <v>10200000</v>
      </c>
      <c r="AD1470" s="3" t="s">
        <v>163</v>
      </c>
      <c r="AE1470" s="3" t="s">
        <v>45</v>
      </c>
    </row>
    <row r="1471" spans="1:31" x14ac:dyDescent="0.3">
      <c r="A1471" s="3" t="s">
        <v>3104</v>
      </c>
      <c r="B1471" s="3" t="s">
        <v>3105</v>
      </c>
      <c r="C1471" s="3" t="s">
        <v>1859</v>
      </c>
      <c r="D1471" s="53">
        <v>1000000</v>
      </c>
      <c r="E1471" s="53">
        <v>1000000</v>
      </c>
      <c r="F1471" s="53">
        <v>0</v>
      </c>
      <c r="G1471" s="53">
        <v>0</v>
      </c>
      <c r="H1471" s="53">
        <v>0</v>
      </c>
      <c r="I1471" s="53">
        <v>995379.19</v>
      </c>
      <c r="J1471" s="53">
        <v>99.537918999999988</v>
      </c>
      <c r="K1471" s="53">
        <v>0</v>
      </c>
      <c r="L1471" s="53">
        <v>0</v>
      </c>
      <c r="M1471" s="53">
        <v>995379.19</v>
      </c>
      <c r="N1471" s="53">
        <v>0</v>
      </c>
      <c r="O1471" s="53">
        <v>995379.19</v>
      </c>
      <c r="P1471" s="53">
        <v>0</v>
      </c>
      <c r="Q1471" s="53">
        <v>0</v>
      </c>
      <c r="R1471" s="53">
        <v>0</v>
      </c>
      <c r="S1471" s="3" t="s">
        <v>1355</v>
      </c>
      <c r="T1471" s="3" t="s">
        <v>162</v>
      </c>
      <c r="U1471" s="3" t="s">
        <v>163</v>
      </c>
      <c r="V1471" s="3" t="s">
        <v>162</v>
      </c>
      <c r="W1471" s="3" t="s">
        <v>33</v>
      </c>
      <c r="X1471" s="3" t="s">
        <v>164</v>
      </c>
      <c r="Y1471" s="3" t="s">
        <v>44</v>
      </c>
      <c r="Z1471" s="54">
        <v>45383</v>
      </c>
      <c r="AA1471" s="54">
        <v>46022</v>
      </c>
      <c r="AB1471" s="3" t="s">
        <v>36</v>
      </c>
      <c r="AC1471" s="53">
        <v>1000000</v>
      </c>
      <c r="AD1471" s="3" t="s">
        <v>163</v>
      </c>
      <c r="AE1471" s="3" t="s">
        <v>2231</v>
      </c>
    </row>
    <row r="1472" spans="1:31" x14ac:dyDescent="0.3">
      <c r="A1472" s="3" t="s">
        <v>3106</v>
      </c>
      <c r="B1472" s="3" t="s">
        <v>3107</v>
      </c>
      <c r="C1472" s="3" t="s">
        <v>1856</v>
      </c>
      <c r="D1472" s="53">
        <v>1300000</v>
      </c>
      <c r="E1472" s="53">
        <v>1300000</v>
      </c>
      <c r="F1472" s="53">
        <v>0</v>
      </c>
      <c r="G1472" s="53">
        <v>0</v>
      </c>
      <c r="H1472" s="53">
        <v>0</v>
      </c>
      <c r="I1472" s="53">
        <v>1297050.77</v>
      </c>
      <c r="J1472" s="53">
        <v>99.773136153846153</v>
      </c>
      <c r="K1472" s="53">
        <v>0</v>
      </c>
      <c r="L1472" s="53">
        <v>0</v>
      </c>
      <c r="M1472" s="53">
        <v>1297050.77</v>
      </c>
      <c r="N1472" s="53">
        <v>0</v>
      </c>
      <c r="O1472" s="53">
        <v>1297050.77</v>
      </c>
      <c r="P1472" s="53">
        <v>0</v>
      </c>
      <c r="Q1472" s="53">
        <v>0</v>
      </c>
      <c r="R1472" s="53">
        <v>0</v>
      </c>
      <c r="S1472" s="3" t="s">
        <v>3017</v>
      </c>
      <c r="T1472" s="3" t="s">
        <v>76</v>
      </c>
      <c r="U1472" s="3" t="s">
        <v>77</v>
      </c>
      <c r="V1472" s="3" t="s">
        <v>76</v>
      </c>
      <c r="W1472" s="3" t="s">
        <v>33</v>
      </c>
      <c r="X1472" s="3" t="s">
        <v>78</v>
      </c>
      <c r="Y1472" s="3" t="s">
        <v>35</v>
      </c>
      <c r="Z1472" s="54">
        <v>45643</v>
      </c>
      <c r="AA1472" s="54">
        <v>46112</v>
      </c>
      <c r="AB1472" s="3" t="s">
        <v>36</v>
      </c>
      <c r="AC1472" s="53">
        <v>1300000</v>
      </c>
      <c r="AD1472" s="3" t="s">
        <v>77</v>
      </c>
      <c r="AE1472" s="3" t="s">
        <v>37</v>
      </c>
    </row>
    <row r="1473" spans="1:31" x14ac:dyDescent="0.3">
      <c r="A1473" s="3" t="s">
        <v>3108</v>
      </c>
      <c r="B1473" s="3" t="s">
        <v>3109</v>
      </c>
      <c r="C1473" s="3" t="s">
        <v>1860</v>
      </c>
      <c r="D1473" s="53">
        <v>2300000</v>
      </c>
      <c r="E1473" s="53">
        <v>2300000</v>
      </c>
      <c r="F1473" s="53">
        <v>184428.95</v>
      </c>
      <c r="G1473" s="53">
        <v>0</v>
      </c>
      <c r="H1473" s="53">
        <v>0</v>
      </c>
      <c r="I1473" s="53">
        <v>1659643.96</v>
      </c>
      <c r="J1473" s="53">
        <v>72.158433043478254</v>
      </c>
      <c r="K1473" s="53">
        <v>0</v>
      </c>
      <c r="L1473" s="53">
        <v>0</v>
      </c>
      <c r="M1473" s="53">
        <v>913838.82</v>
      </c>
      <c r="N1473" s="53">
        <v>745805.14</v>
      </c>
      <c r="O1473" s="53">
        <v>1844072.91</v>
      </c>
      <c r="P1473" s="53">
        <v>0</v>
      </c>
      <c r="Q1473" s="53">
        <v>0</v>
      </c>
      <c r="R1473" s="53">
        <v>0</v>
      </c>
      <c r="S1473" s="3" t="s">
        <v>111</v>
      </c>
      <c r="T1473" s="3" t="s">
        <v>112</v>
      </c>
      <c r="U1473" s="3" t="s">
        <v>113</v>
      </c>
      <c r="V1473" s="3" t="s">
        <v>112</v>
      </c>
      <c r="W1473" s="3" t="s">
        <v>33</v>
      </c>
      <c r="X1473" s="3" t="s">
        <v>114</v>
      </c>
      <c r="Y1473" s="3" t="s">
        <v>35</v>
      </c>
      <c r="Z1473" s="54">
        <v>45645</v>
      </c>
      <c r="AA1473" s="54">
        <v>46112</v>
      </c>
      <c r="AB1473" s="3" t="s">
        <v>36</v>
      </c>
      <c r="AC1473" s="53">
        <v>2300000</v>
      </c>
      <c r="AD1473" s="3" t="s">
        <v>113</v>
      </c>
      <c r="AE1473" s="3" t="s">
        <v>2231</v>
      </c>
    </row>
    <row r="1474" spans="1:31" x14ac:dyDescent="0.3">
      <c r="A1474" s="3" t="s">
        <v>3120</v>
      </c>
      <c r="B1474" s="3" t="s">
        <v>3121</v>
      </c>
      <c r="C1474" s="3" t="s">
        <v>1859</v>
      </c>
      <c r="D1474" s="53">
        <v>2500000</v>
      </c>
      <c r="E1474" s="53">
        <v>2500000</v>
      </c>
      <c r="F1474" s="53">
        <v>703558.52</v>
      </c>
      <c r="G1474" s="53">
        <v>0</v>
      </c>
      <c r="H1474" s="53">
        <v>0</v>
      </c>
      <c r="I1474" s="53">
        <v>1287131.55</v>
      </c>
      <c r="J1474" s="53">
        <v>51.485261999999999</v>
      </c>
      <c r="K1474" s="53">
        <v>0</v>
      </c>
      <c r="L1474" s="53">
        <v>0</v>
      </c>
      <c r="M1474" s="53">
        <v>1156698.48</v>
      </c>
      <c r="N1474" s="53">
        <v>130433.07</v>
      </c>
      <c r="O1474" s="53">
        <v>1990690.07</v>
      </c>
      <c r="P1474" s="53">
        <v>0</v>
      </c>
      <c r="Q1474" s="53">
        <v>0</v>
      </c>
      <c r="R1474" s="53">
        <v>0</v>
      </c>
      <c r="S1474" s="3" t="s">
        <v>1355</v>
      </c>
      <c r="T1474" s="3" t="s">
        <v>162</v>
      </c>
      <c r="U1474" s="3" t="s">
        <v>163</v>
      </c>
      <c r="V1474" s="3" t="s">
        <v>162</v>
      </c>
      <c r="W1474" s="3" t="s">
        <v>33</v>
      </c>
      <c r="X1474" s="3" t="s">
        <v>164</v>
      </c>
      <c r="Y1474" s="3" t="s">
        <v>35</v>
      </c>
      <c r="Z1474" s="54">
        <v>45383</v>
      </c>
      <c r="AA1474" s="54">
        <v>46022</v>
      </c>
      <c r="AB1474" s="3" t="s">
        <v>36</v>
      </c>
      <c r="AC1474" s="53">
        <v>2500000</v>
      </c>
      <c r="AD1474" s="3" t="s">
        <v>163</v>
      </c>
      <c r="AE1474" s="3" t="s">
        <v>45</v>
      </c>
    </row>
    <row r="1475" spans="1:31" x14ac:dyDescent="0.3">
      <c r="A1475" s="3" t="s">
        <v>3140</v>
      </c>
      <c r="B1475" s="3" t="s">
        <v>3141</v>
      </c>
      <c r="C1475" s="3" t="s">
        <v>1860</v>
      </c>
      <c r="D1475" s="53">
        <v>1200000</v>
      </c>
      <c r="E1475" s="53">
        <v>1200000</v>
      </c>
      <c r="F1475" s="53">
        <v>0</v>
      </c>
      <c r="G1475" s="53">
        <v>0</v>
      </c>
      <c r="H1475" s="53">
        <v>0</v>
      </c>
      <c r="I1475" s="53">
        <v>113024.51</v>
      </c>
      <c r="J1475" s="53">
        <v>9.418709166666666</v>
      </c>
      <c r="K1475" s="53">
        <v>0</v>
      </c>
      <c r="L1475" s="53">
        <v>0</v>
      </c>
      <c r="M1475" s="53">
        <v>0</v>
      </c>
      <c r="N1475" s="53">
        <v>113024.51</v>
      </c>
      <c r="O1475" s="53">
        <v>113024.51</v>
      </c>
      <c r="P1475" s="53">
        <v>0</v>
      </c>
      <c r="Q1475" s="53">
        <v>0</v>
      </c>
      <c r="R1475" s="53">
        <v>0</v>
      </c>
      <c r="S1475" s="3" t="s">
        <v>111</v>
      </c>
      <c r="T1475" s="3" t="s">
        <v>112</v>
      </c>
      <c r="U1475" s="3" t="s">
        <v>113</v>
      </c>
      <c r="V1475" s="3" t="s">
        <v>112</v>
      </c>
      <c r="W1475" s="3" t="s">
        <v>33</v>
      </c>
      <c r="X1475" s="3" t="s">
        <v>114</v>
      </c>
      <c r="Y1475" s="3" t="s">
        <v>35</v>
      </c>
      <c r="Z1475" s="54">
        <v>45650</v>
      </c>
      <c r="AA1475" s="54">
        <v>46112</v>
      </c>
      <c r="AB1475" s="3" t="s">
        <v>36</v>
      </c>
      <c r="AC1475" s="53">
        <v>1200000</v>
      </c>
      <c r="AD1475" s="3" t="s">
        <v>113</v>
      </c>
      <c r="AE1475" s="3" t="s">
        <v>45</v>
      </c>
    </row>
    <row r="1476" spans="1:31" x14ac:dyDescent="0.3">
      <c r="A1476" s="3" t="s">
        <v>3138</v>
      </c>
      <c r="B1476" s="3" t="s">
        <v>3139</v>
      </c>
      <c r="C1476" s="3" t="s">
        <v>1860</v>
      </c>
      <c r="D1476" s="53">
        <v>1200000</v>
      </c>
      <c r="E1476" s="53">
        <v>1200000</v>
      </c>
      <c r="F1476" s="53">
        <v>840.59</v>
      </c>
      <c r="G1476" s="53">
        <v>0</v>
      </c>
      <c r="H1476" s="53">
        <v>0</v>
      </c>
      <c r="I1476" s="53">
        <v>1115109.1100000001</v>
      </c>
      <c r="J1476" s="53">
        <v>92.92575916666668</v>
      </c>
      <c r="K1476" s="53">
        <v>0</v>
      </c>
      <c r="L1476" s="53">
        <v>0</v>
      </c>
      <c r="M1476" s="53">
        <v>974490.75</v>
      </c>
      <c r="N1476" s="53">
        <v>140618.35999999999</v>
      </c>
      <c r="O1476" s="53">
        <v>1115949.7</v>
      </c>
      <c r="P1476" s="53">
        <v>0</v>
      </c>
      <c r="Q1476" s="53">
        <v>0</v>
      </c>
      <c r="R1476" s="53">
        <v>0</v>
      </c>
      <c r="S1476" s="3" t="s">
        <v>111</v>
      </c>
      <c r="T1476" s="3" t="s">
        <v>112</v>
      </c>
      <c r="U1476" s="3" t="s">
        <v>113</v>
      </c>
      <c r="V1476" s="3" t="s">
        <v>112</v>
      </c>
      <c r="W1476" s="3" t="s">
        <v>33</v>
      </c>
      <c r="X1476" s="3" t="s">
        <v>114</v>
      </c>
      <c r="Y1476" s="3" t="s">
        <v>44</v>
      </c>
      <c r="Z1476" s="54">
        <v>45652</v>
      </c>
      <c r="AA1476" s="54">
        <v>46112</v>
      </c>
      <c r="AB1476" s="3" t="s">
        <v>36</v>
      </c>
      <c r="AC1476" s="53">
        <v>1200000</v>
      </c>
      <c r="AD1476" s="3" t="s">
        <v>113</v>
      </c>
      <c r="AE1476" s="3" t="s">
        <v>45</v>
      </c>
    </row>
    <row r="1477" spans="1:31" x14ac:dyDescent="0.3">
      <c r="A1477" s="3" t="s">
        <v>3136</v>
      </c>
      <c r="B1477" s="3" t="s">
        <v>3137</v>
      </c>
      <c r="C1477" s="3" t="s">
        <v>1860</v>
      </c>
      <c r="D1477" s="53">
        <v>1200000</v>
      </c>
      <c r="E1477" s="53">
        <v>1200000</v>
      </c>
      <c r="F1477" s="53">
        <v>104000</v>
      </c>
      <c r="G1477" s="53">
        <v>0</v>
      </c>
      <c r="H1477" s="53">
        <v>0</v>
      </c>
      <c r="I1477" s="53">
        <v>1087159.08</v>
      </c>
      <c r="J1477" s="53">
        <v>90.596590000000006</v>
      </c>
      <c r="K1477" s="53">
        <v>0</v>
      </c>
      <c r="L1477" s="53">
        <v>0</v>
      </c>
      <c r="M1477" s="53">
        <v>1087159.08</v>
      </c>
      <c r="N1477" s="53">
        <v>0</v>
      </c>
      <c r="O1477" s="53">
        <v>1191159.08</v>
      </c>
      <c r="P1477" s="53">
        <v>0</v>
      </c>
      <c r="Q1477" s="53">
        <v>0</v>
      </c>
      <c r="R1477" s="53">
        <v>0</v>
      </c>
      <c r="S1477" s="3" t="s">
        <v>111</v>
      </c>
      <c r="T1477" s="3" t="s">
        <v>112</v>
      </c>
      <c r="U1477" s="3" t="s">
        <v>113</v>
      </c>
      <c r="V1477" s="3" t="s">
        <v>112</v>
      </c>
      <c r="W1477" s="3" t="s">
        <v>33</v>
      </c>
      <c r="X1477" s="3" t="s">
        <v>114</v>
      </c>
      <c r="Y1477" s="3" t="s">
        <v>44</v>
      </c>
      <c r="Z1477" s="54">
        <v>45652</v>
      </c>
      <c r="AA1477" s="54">
        <v>46112</v>
      </c>
      <c r="AB1477" s="3" t="s">
        <v>36</v>
      </c>
      <c r="AC1477" s="53">
        <v>1200000</v>
      </c>
      <c r="AD1477" s="3" t="s">
        <v>113</v>
      </c>
      <c r="AE1477" s="3" t="s">
        <v>45</v>
      </c>
    </row>
    <row r="1478" spans="1:31" x14ac:dyDescent="0.3">
      <c r="A1478" s="3" t="s">
        <v>3207</v>
      </c>
      <c r="B1478" s="3" t="s">
        <v>3208</v>
      </c>
      <c r="C1478" s="3" t="s">
        <v>1860</v>
      </c>
      <c r="D1478" s="53">
        <v>900000</v>
      </c>
      <c r="E1478" s="53">
        <v>900000</v>
      </c>
      <c r="F1478" s="53">
        <v>216107.12</v>
      </c>
      <c r="G1478" s="53">
        <v>0</v>
      </c>
      <c r="H1478" s="53">
        <v>0</v>
      </c>
      <c r="I1478" s="53">
        <v>605585.46</v>
      </c>
      <c r="J1478" s="53">
        <v>67.287273333333331</v>
      </c>
      <c r="K1478" s="53">
        <v>0</v>
      </c>
      <c r="L1478" s="53">
        <v>0</v>
      </c>
      <c r="M1478" s="53">
        <v>0</v>
      </c>
      <c r="N1478" s="53">
        <v>605585.46</v>
      </c>
      <c r="O1478" s="53">
        <v>821692.58</v>
      </c>
      <c r="P1478" s="53">
        <v>0</v>
      </c>
      <c r="Q1478" s="53">
        <v>0</v>
      </c>
      <c r="R1478" s="53">
        <v>0</v>
      </c>
      <c r="S1478" s="3" t="s">
        <v>111</v>
      </c>
      <c r="T1478" s="3" t="s">
        <v>112</v>
      </c>
      <c r="U1478" s="3" t="s">
        <v>113</v>
      </c>
      <c r="V1478" s="3" t="s">
        <v>112</v>
      </c>
      <c r="W1478" s="3" t="s">
        <v>33</v>
      </c>
      <c r="X1478" s="3" t="s">
        <v>114</v>
      </c>
      <c r="Y1478" s="3" t="s">
        <v>44</v>
      </c>
      <c r="Z1478" s="54">
        <v>45684</v>
      </c>
      <c r="AA1478" s="54">
        <v>46112</v>
      </c>
      <c r="AB1478" s="3" t="s">
        <v>36</v>
      </c>
      <c r="AC1478" s="53">
        <v>900000</v>
      </c>
      <c r="AD1478" s="3" t="s">
        <v>113</v>
      </c>
      <c r="AE1478" s="3" t="s">
        <v>45</v>
      </c>
    </row>
    <row r="1479" spans="1:31" x14ac:dyDescent="0.3">
      <c r="A1479" s="3" t="s">
        <v>3205</v>
      </c>
      <c r="B1479" s="3" t="s">
        <v>3206</v>
      </c>
      <c r="C1479" s="3" t="s">
        <v>1860</v>
      </c>
      <c r="D1479" s="53">
        <v>900000</v>
      </c>
      <c r="E1479" s="53">
        <v>900000</v>
      </c>
      <c r="F1479" s="53">
        <v>104000</v>
      </c>
      <c r="G1479" s="53">
        <v>0</v>
      </c>
      <c r="H1479" s="53">
        <v>0</v>
      </c>
      <c r="I1479" s="53">
        <v>412000</v>
      </c>
      <c r="J1479" s="53">
        <v>45.777777777777779</v>
      </c>
      <c r="K1479" s="53">
        <v>0</v>
      </c>
      <c r="L1479" s="53">
        <v>0</v>
      </c>
      <c r="M1479" s="53">
        <v>0</v>
      </c>
      <c r="N1479" s="53">
        <v>412000</v>
      </c>
      <c r="O1479" s="53">
        <v>516000</v>
      </c>
      <c r="P1479" s="53">
        <v>0</v>
      </c>
      <c r="Q1479" s="53">
        <v>0</v>
      </c>
      <c r="R1479" s="53">
        <v>0</v>
      </c>
      <c r="S1479" s="3" t="s">
        <v>111</v>
      </c>
      <c r="T1479" s="3" t="s">
        <v>112</v>
      </c>
      <c r="U1479" s="3" t="s">
        <v>113</v>
      </c>
      <c r="V1479" s="3" t="s">
        <v>112</v>
      </c>
      <c r="W1479" s="3" t="s">
        <v>33</v>
      </c>
      <c r="X1479" s="3" t="s">
        <v>114</v>
      </c>
      <c r="Y1479" s="3" t="s">
        <v>44</v>
      </c>
      <c r="Z1479" s="54">
        <v>45684</v>
      </c>
      <c r="AA1479" s="54">
        <v>46112</v>
      </c>
      <c r="AB1479" s="3" t="s">
        <v>36</v>
      </c>
      <c r="AC1479" s="53">
        <v>900000</v>
      </c>
      <c r="AD1479" s="3" t="s">
        <v>113</v>
      </c>
      <c r="AE1479" s="3" t="s">
        <v>45</v>
      </c>
    </row>
    <row r="1480" spans="1:31" x14ac:dyDescent="0.3">
      <c r="A1480" s="3" t="s">
        <v>3134</v>
      </c>
      <c r="B1480" s="3" t="s">
        <v>3135</v>
      </c>
      <c r="C1480" s="3" t="s">
        <v>1860</v>
      </c>
      <c r="D1480" s="53">
        <v>1200000</v>
      </c>
      <c r="E1480" s="53">
        <v>1200000</v>
      </c>
      <c r="F1480" s="53">
        <v>0</v>
      </c>
      <c r="G1480" s="53">
        <v>0</v>
      </c>
      <c r="H1480" s="53">
        <v>0</v>
      </c>
      <c r="I1480" s="53">
        <v>1117759.2</v>
      </c>
      <c r="J1480" s="53">
        <v>93.146599999999992</v>
      </c>
      <c r="K1480" s="53">
        <v>0</v>
      </c>
      <c r="L1480" s="53">
        <v>0</v>
      </c>
      <c r="M1480" s="53">
        <v>0</v>
      </c>
      <c r="N1480" s="53">
        <v>1117759.2</v>
      </c>
      <c r="O1480" s="53">
        <v>1117759.2</v>
      </c>
      <c r="P1480" s="53">
        <v>0</v>
      </c>
      <c r="Q1480" s="53">
        <v>0</v>
      </c>
      <c r="R1480" s="53">
        <v>0</v>
      </c>
      <c r="S1480" s="3" t="s">
        <v>111</v>
      </c>
      <c r="T1480" s="3" t="s">
        <v>112</v>
      </c>
      <c r="U1480" s="3" t="s">
        <v>113</v>
      </c>
      <c r="V1480" s="3" t="s">
        <v>112</v>
      </c>
      <c r="W1480" s="3" t="s">
        <v>33</v>
      </c>
      <c r="X1480" s="3" t="s">
        <v>114</v>
      </c>
      <c r="Y1480" s="3" t="s">
        <v>44</v>
      </c>
      <c r="Z1480" s="54">
        <v>45652</v>
      </c>
      <c r="AA1480" s="54">
        <v>46112</v>
      </c>
      <c r="AB1480" s="3" t="s">
        <v>36</v>
      </c>
      <c r="AC1480" s="53">
        <v>1200000</v>
      </c>
      <c r="AD1480" s="3" t="s">
        <v>113</v>
      </c>
      <c r="AE1480" s="3" t="s">
        <v>45</v>
      </c>
    </row>
    <row r="1481" spans="1:31" x14ac:dyDescent="0.3">
      <c r="A1481" s="3" t="s">
        <v>3132</v>
      </c>
      <c r="B1481" s="3" t="s">
        <v>3133</v>
      </c>
      <c r="C1481" s="3" t="s">
        <v>1860</v>
      </c>
      <c r="D1481" s="53">
        <v>1200000</v>
      </c>
      <c r="E1481" s="53">
        <v>1200000</v>
      </c>
      <c r="F1481" s="53">
        <v>516000</v>
      </c>
      <c r="G1481" s="53">
        <v>0</v>
      </c>
      <c r="H1481" s="53">
        <v>0</v>
      </c>
      <c r="I1481" s="53">
        <v>0</v>
      </c>
      <c r="J1481" s="53">
        <v>0</v>
      </c>
      <c r="K1481" s="53">
        <v>0</v>
      </c>
      <c r="L1481" s="53">
        <v>0</v>
      </c>
      <c r="M1481" s="53">
        <v>0</v>
      </c>
      <c r="N1481" s="53">
        <v>0</v>
      </c>
      <c r="O1481" s="53">
        <v>516000</v>
      </c>
      <c r="P1481" s="53">
        <v>0</v>
      </c>
      <c r="Q1481" s="53">
        <v>0</v>
      </c>
      <c r="R1481" s="53">
        <v>0</v>
      </c>
      <c r="S1481" s="3" t="s">
        <v>111</v>
      </c>
      <c r="T1481" s="3" t="s">
        <v>112</v>
      </c>
      <c r="U1481" s="3" t="s">
        <v>113</v>
      </c>
      <c r="V1481" s="3" t="s">
        <v>112</v>
      </c>
      <c r="W1481" s="3" t="s">
        <v>33</v>
      </c>
      <c r="X1481" s="3" t="s">
        <v>114</v>
      </c>
      <c r="Y1481" s="3" t="s">
        <v>44</v>
      </c>
      <c r="Z1481" s="54">
        <v>45652</v>
      </c>
      <c r="AA1481" s="54">
        <v>46112</v>
      </c>
      <c r="AB1481" s="3" t="s">
        <v>36</v>
      </c>
      <c r="AC1481" s="53">
        <v>1200000</v>
      </c>
      <c r="AD1481" s="3" t="s">
        <v>113</v>
      </c>
      <c r="AE1481" s="3" t="s">
        <v>45</v>
      </c>
    </row>
    <row r="1482" spans="1:31" x14ac:dyDescent="0.3">
      <c r="A1482" s="3" t="s">
        <v>3118</v>
      </c>
      <c r="B1482" s="3" t="s">
        <v>3119</v>
      </c>
      <c r="C1482" s="3" t="s">
        <v>1854</v>
      </c>
      <c r="D1482" s="53">
        <v>2200000</v>
      </c>
      <c r="E1482" s="53">
        <v>2200000</v>
      </c>
      <c r="F1482" s="53">
        <v>0</v>
      </c>
      <c r="G1482" s="53">
        <v>0</v>
      </c>
      <c r="H1482" s="53">
        <v>0</v>
      </c>
      <c r="I1482" s="53">
        <v>2092654.61</v>
      </c>
      <c r="J1482" s="53">
        <v>95.120664090909102</v>
      </c>
      <c r="K1482" s="53">
        <v>0</v>
      </c>
      <c r="L1482" s="53">
        <v>0</v>
      </c>
      <c r="M1482" s="53">
        <v>2092654.61</v>
      </c>
      <c r="N1482" s="53">
        <v>0</v>
      </c>
      <c r="O1482" s="53">
        <v>2092654.61</v>
      </c>
      <c r="P1482" s="53">
        <v>0</v>
      </c>
      <c r="Q1482" s="53">
        <v>0</v>
      </c>
      <c r="R1482" s="53">
        <v>0</v>
      </c>
      <c r="S1482" s="3" t="s">
        <v>72</v>
      </c>
      <c r="T1482" s="3" t="s">
        <v>41</v>
      </c>
      <c r="U1482" s="3" t="s">
        <v>42</v>
      </c>
      <c r="V1482" s="3" t="s">
        <v>41</v>
      </c>
      <c r="W1482" s="3" t="s">
        <v>33</v>
      </c>
      <c r="X1482" s="3" t="s">
        <v>43</v>
      </c>
      <c r="Y1482" s="3" t="s">
        <v>35</v>
      </c>
      <c r="Z1482" s="54">
        <v>45652</v>
      </c>
      <c r="AA1482" s="54">
        <v>46022</v>
      </c>
      <c r="AB1482" s="3" t="s">
        <v>36</v>
      </c>
      <c r="AC1482" s="53">
        <v>2200000</v>
      </c>
      <c r="AD1482" s="3" t="s">
        <v>42</v>
      </c>
      <c r="AE1482" s="3" t="s">
        <v>45</v>
      </c>
    </row>
    <row r="1483" spans="1:31" x14ac:dyDescent="0.3">
      <c r="A1483" s="3" t="s">
        <v>3112</v>
      </c>
      <c r="B1483" s="3" t="s">
        <v>3113</v>
      </c>
      <c r="C1483" s="3" t="s">
        <v>1859</v>
      </c>
      <c r="D1483" s="53">
        <v>5700000</v>
      </c>
      <c r="E1483" s="53">
        <v>5700000</v>
      </c>
      <c r="F1483" s="53">
        <v>3395156.43</v>
      </c>
      <c r="G1483" s="53">
        <v>0</v>
      </c>
      <c r="H1483" s="53">
        <v>0</v>
      </c>
      <c r="I1483" s="53">
        <v>2091811.96</v>
      </c>
      <c r="J1483" s="53">
        <v>36.69845543859649</v>
      </c>
      <c r="K1483" s="53">
        <v>0</v>
      </c>
      <c r="L1483" s="53">
        <v>0</v>
      </c>
      <c r="M1483" s="53">
        <v>1284500.6100000001</v>
      </c>
      <c r="N1483" s="53">
        <v>807311.35</v>
      </c>
      <c r="O1483" s="53">
        <v>5486968.3899999997</v>
      </c>
      <c r="P1483" s="53">
        <v>0</v>
      </c>
      <c r="Q1483" s="53">
        <v>0</v>
      </c>
      <c r="R1483" s="53">
        <v>0</v>
      </c>
      <c r="S1483" s="3" t="s">
        <v>1355</v>
      </c>
      <c r="T1483" s="3" t="s">
        <v>162</v>
      </c>
      <c r="U1483" s="3" t="s">
        <v>163</v>
      </c>
      <c r="V1483" s="3" t="s">
        <v>162</v>
      </c>
      <c r="W1483" s="3" t="s">
        <v>33</v>
      </c>
      <c r="X1483" s="3" t="s">
        <v>164</v>
      </c>
      <c r="Y1483" s="3" t="s">
        <v>35</v>
      </c>
      <c r="Z1483" s="54">
        <v>45383</v>
      </c>
      <c r="AA1483" s="54">
        <v>45930</v>
      </c>
      <c r="AB1483" s="3" t="s">
        <v>36</v>
      </c>
      <c r="AC1483" s="53">
        <v>5700000</v>
      </c>
      <c r="AD1483" s="3" t="s">
        <v>163</v>
      </c>
      <c r="AE1483" s="3" t="s">
        <v>45</v>
      </c>
    </row>
    <row r="1484" spans="1:31" x14ac:dyDescent="0.3">
      <c r="A1484" s="3" t="s">
        <v>3114</v>
      </c>
      <c r="B1484" s="3" t="s">
        <v>3115</v>
      </c>
      <c r="C1484" s="3" t="s">
        <v>1859</v>
      </c>
      <c r="D1484" s="53">
        <v>3200000</v>
      </c>
      <c r="E1484" s="53">
        <v>3200000</v>
      </c>
      <c r="F1484" s="53">
        <v>268450.38</v>
      </c>
      <c r="G1484" s="53">
        <v>0</v>
      </c>
      <c r="H1484" s="53">
        <v>0</v>
      </c>
      <c r="I1484" s="53">
        <v>1141669.71</v>
      </c>
      <c r="J1484" s="53">
        <v>35.677178437499997</v>
      </c>
      <c r="K1484" s="53">
        <v>0</v>
      </c>
      <c r="L1484" s="53">
        <v>0</v>
      </c>
      <c r="M1484" s="53">
        <v>0</v>
      </c>
      <c r="N1484" s="53">
        <v>1141669.71</v>
      </c>
      <c r="O1484" s="53">
        <v>1410120.09</v>
      </c>
      <c r="P1484" s="53">
        <v>0</v>
      </c>
      <c r="Q1484" s="53">
        <v>0</v>
      </c>
      <c r="R1484" s="53">
        <v>0</v>
      </c>
      <c r="S1484" s="3" t="s">
        <v>1355</v>
      </c>
      <c r="T1484" s="3" t="s">
        <v>162</v>
      </c>
      <c r="U1484" s="3" t="s">
        <v>163</v>
      </c>
      <c r="V1484" s="3" t="s">
        <v>162</v>
      </c>
      <c r="W1484" s="3" t="s">
        <v>33</v>
      </c>
      <c r="X1484" s="3" t="s">
        <v>164</v>
      </c>
      <c r="Y1484" s="3" t="s">
        <v>35</v>
      </c>
      <c r="Z1484" s="54">
        <v>45383</v>
      </c>
      <c r="AA1484" s="54">
        <v>45991</v>
      </c>
      <c r="AB1484" s="3" t="s">
        <v>36</v>
      </c>
      <c r="AC1484" s="53">
        <v>3200000</v>
      </c>
      <c r="AD1484" s="3" t="s">
        <v>163</v>
      </c>
      <c r="AE1484" s="3" t="s">
        <v>45</v>
      </c>
    </row>
    <row r="1485" spans="1:31" x14ac:dyDescent="0.3">
      <c r="A1485" s="3" t="s">
        <v>3116</v>
      </c>
      <c r="B1485" s="3" t="s">
        <v>3117</v>
      </c>
      <c r="C1485" s="3" t="s">
        <v>1854</v>
      </c>
      <c r="D1485" s="53">
        <v>3200000</v>
      </c>
      <c r="E1485" s="53">
        <v>3200000</v>
      </c>
      <c r="F1485" s="53">
        <v>0</v>
      </c>
      <c r="G1485" s="53">
        <v>0</v>
      </c>
      <c r="H1485" s="53">
        <v>0</v>
      </c>
      <c r="I1485" s="53">
        <v>3200498.83</v>
      </c>
      <c r="J1485" s="53">
        <v>100.0155884375</v>
      </c>
      <c r="K1485" s="53">
        <v>0</v>
      </c>
      <c r="L1485" s="53">
        <v>0</v>
      </c>
      <c r="M1485" s="53">
        <v>3200498.83</v>
      </c>
      <c r="N1485" s="53">
        <v>0</v>
      </c>
      <c r="O1485" s="53">
        <v>3200498.83</v>
      </c>
      <c r="P1485" s="53">
        <v>0</v>
      </c>
      <c r="Q1485" s="53">
        <v>0</v>
      </c>
      <c r="R1485" s="53">
        <v>0</v>
      </c>
      <c r="S1485" s="3" t="s">
        <v>72</v>
      </c>
      <c r="T1485" s="3" t="s">
        <v>41</v>
      </c>
      <c r="U1485" s="3" t="s">
        <v>42</v>
      </c>
      <c r="V1485" s="3" t="s">
        <v>41</v>
      </c>
      <c r="W1485" s="3" t="s">
        <v>33</v>
      </c>
      <c r="X1485" s="3" t="s">
        <v>43</v>
      </c>
      <c r="Y1485" s="3" t="s">
        <v>35</v>
      </c>
      <c r="Z1485" s="54">
        <v>45653</v>
      </c>
      <c r="AA1485" s="54">
        <v>46022</v>
      </c>
      <c r="AB1485" s="3" t="s">
        <v>36</v>
      </c>
      <c r="AC1485" s="53">
        <v>3200000</v>
      </c>
      <c r="AD1485" s="3" t="s">
        <v>42</v>
      </c>
      <c r="AE1485" s="3" t="s">
        <v>37</v>
      </c>
    </row>
    <row r="1486" spans="1:31" x14ac:dyDescent="0.3">
      <c r="A1486" s="3" t="s">
        <v>3128</v>
      </c>
      <c r="B1486" s="3" t="s">
        <v>3129</v>
      </c>
      <c r="C1486" s="3" t="s">
        <v>1855</v>
      </c>
      <c r="D1486" s="53">
        <v>3300000</v>
      </c>
      <c r="E1486" s="53">
        <v>3300000</v>
      </c>
      <c r="F1486" s="53">
        <v>329441.65000000002</v>
      </c>
      <c r="G1486" s="53">
        <v>0</v>
      </c>
      <c r="H1486" s="53">
        <v>0</v>
      </c>
      <c r="I1486" s="53">
        <v>2157620.84</v>
      </c>
      <c r="J1486" s="53">
        <v>65.382449696969687</v>
      </c>
      <c r="K1486" s="53">
        <v>0</v>
      </c>
      <c r="L1486" s="53">
        <v>0</v>
      </c>
      <c r="M1486" s="53">
        <v>2157620.84</v>
      </c>
      <c r="N1486" s="53">
        <v>0</v>
      </c>
      <c r="O1486" s="53">
        <v>2487062.4900000002</v>
      </c>
      <c r="P1486" s="53">
        <v>0</v>
      </c>
      <c r="Q1486" s="53">
        <v>0</v>
      </c>
      <c r="R1486" s="53">
        <v>0</v>
      </c>
      <c r="S1486" s="3" t="s">
        <v>286</v>
      </c>
      <c r="T1486" s="3" t="s">
        <v>57</v>
      </c>
      <c r="U1486" s="3" t="s">
        <v>58</v>
      </c>
      <c r="V1486" s="3" t="s">
        <v>57</v>
      </c>
      <c r="W1486" s="3" t="s">
        <v>33</v>
      </c>
      <c r="X1486" s="3" t="s">
        <v>59</v>
      </c>
      <c r="Y1486" s="3" t="s">
        <v>35</v>
      </c>
      <c r="Z1486" s="54">
        <v>45653</v>
      </c>
      <c r="AA1486" s="54">
        <v>46112</v>
      </c>
      <c r="AB1486" s="3" t="s">
        <v>36</v>
      </c>
      <c r="AC1486" s="53">
        <v>3300000</v>
      </c>
      <c r="AD1486" s="3" t="s">
        <v>58</v>
      </c>
      <c r="AE1486" s="3" t="s">
        <v>45</v>
      </c>
    </row>
    <row r="1487" spans="1:31" x14ac:dyDescent="0.3">
      <c r="A1487" s="3" t="s">
        <v>3124</v>
      </c>
      <c r="B1487" s="3" t="s">
        <v>3125</v>
      </c>
      <c r="C1487" s="3" t="s">
        <v>1860</v>
      </c>
      <c r="D1487" s="53">
        <v>13600000</v>
      </c>
      <c r="E1487" s="53">
        <v>13600000</v>
      </c>
      <c r="F1487" s="53">
        <v>1572352.35</v>
      </c>
      <c r="G1487" s="53">
        <v>0</v>
      </c>
      <c r="H1487" s="53">
        <v>0</v>
      </c>
      <c r="I1487" s="53">
        <v>10117376.029999999</v>
      </c>
      <c r="J1487" s="53">
        <v>74.392470808823518</v>
      </c>
      <c r="K1487" s="53">
        <v>0</v>
      </c>
      <c r="L1487" s="53">
        <v>0</v>
      </c>
      <c r="M1487" s="53">
        <v>9316055.8900000006</v>
      </c>
      <c r="N1487" s="53">
        <v>801320.14</v>
      </c>
      <c r="O1487" s="53">
        <v>11689728.380000001</v>
      </c>
      <c r="P1487" s="53">
        <v>0</v>
      </c>
      <c r="Q1487" s="53">
        <v>0</v>
      </c>
      <c r="R1487" s="53">
        <v>0</v>
      </c>
      <c r="S1487" s="3" t="s">
        <v>111</v>
      </c>
      <c r="T1487" s="3" t="s">
        <v>112</v>
      </c>
      <c r="U1487" s="3" t="s">
        <v>113</v>
      </c>
      <c r="V1487" s="3" t="s">
        <v>112</v>
      </c>
      <c r="W1487" s="3" t="s">
        <v>33</v>
      </c>
      <c r="X1487" s="3" t="s">
        <v>114</v>
      </c>
      <c r="Y1487" s="3" t="s">
        <v>35</v>
      </c>
      <c r="Z1487" s="54">
        <v>45653</v>
      </c>
      <c r="AA1487" s="54">
        <v>46112</v>
      </c>
      <c r="AB1487" s="3" t="s">
        <v>36</v>
      </c>
      <c r="AC1487" s="53">
        <v>13600000</v>
      </c>
      <c r="AD1487" s="3" t="s">
        <v>113</v>
      </c>
      <c r="AE1487" s="3" t="s">
        <v>45</v>
      </c>
    </row>
    <row r="1488" spans="1:31" x14ac:dyDescent="0.3">
      <c r="A1488" s="3" t="s">
        <v>3122</v>
      </c>
      <c r="B1488" s="3" t="s">
        <v>3123</v>
      </c>
      <c r="C1488" s="3" t="s">
        <v>1860</v>
      </c>
      <c r="D1488" s="53">
        <v>13300000</v>
      </c>
      <c r="E1488" s="53">
        <v>13300000</v>
      </c>
      <c r="F1488" s="53">
        <v>1237899.31</v>
      </c>
      <c r="G1488" s="53">
        <v>0.03</v>
      </c>
      <c r="H1488" s="53">
        <v>0.03</v>
      </c>
      <c r="I1488" s="53">
        <v>9022934.5500000007</v>
      </c>
      <c r="J1488" s="53">
        <v>67.841613157894741</v>
      </c>
      <c r="K1488" s="53">
        <v>0</v>
      </c>
      <c r="L1488" s="53">
        <v>0</v>
      </c>
      <c r="M1488" s="53">
        <v>9022934.5199999996</v>
      </c>
      <c r="N1488" s="53">
        <v>0</v>
      </c>
      <c r="O1488" s="53">
        <v>10260833.859999999</v>
      </c>
      <c r="P1488" s="53">
        <v>0</v>
      </c>
      <c r="Q1488" s="53">
        <v>0</v>
      </c>
      <c r="R1488" s="53">
        <v>0</v>
      </c>
      <c r="S1488" s="3" t="s">
        <v>111</v>
      </c>
      <c r="T1488" s="3" t="s">
        <v>112</v>
      </c>
      <c r="U1488" s="3" t="s">
        <v>113</v>
      </c>
      <c r="V1488" s="3" t="s">
        <v>112</v>
      </c>
      <c r="W1488" s="3" t="s">
        <v>33</v>
      </c>
      <c r="X1488" s="3" t="s">
        <v>114</v>
      </c>
      <c r="Y1488" s="3" t="s">
        <v>35</v>
      </c>
      <c r="Z1488" s="54">
        <v>45653</v>
      </c>
      <c r="AA1488" s="54">
        <v>46112</v>
      </c>
      <c r="AB1488" s="3" t="s">
        <v>36</v>
      </c>
      <c r="AC1488" s="53">
        <v>13300000</v>
      </c>
      <c r="AD1488" s="3" t="s">
        <v>113</v>
      </c>
      <c r="AE1488" s="3" t="s">
        <v>45</v>
      </c>
    </row>
    <row r="1489" spans="1:31" x14ac:dyDescent="0.3">
      <c r="A1489" s="3" t="s">
        <v>3130</v>
      </c>
      <c r="B1489" s="3" t="s">
        <v>3131</v>
      </c>
      <c r="C1489" s="3" t="s">
        <v>1855</v>
      </c>
      <c r="D1489" s="53">
        <v>3100000</v>
      </c>
      <c r="E1489" s="53">
        <v>3100000</v>
      </c>
      <c r="F1489" s="53">
        <v>0</v>
      </c>
      <c r="G1489" s="53">
        <v>0</v>
      </c>
      <c r="H1489" s="53">
        <v>0</v>
      </c>
      <c r="I1489" s="53">
        <v>3085288.43</v>
      </c>
      <c r="J1489" s="53">
        <v>99.525433225806452</v>
      </c>
      <c r="K1489" s="53">
        <v>0</v>
      </c>
      <c r="L1489" s="53">
        <v>0</v>
      </c>
      <c r="M1489" s="53">
        <v>3085288.43</v>
      </c>
      <c r="N1489" s="53">
        <v>0</v>
      </c>
      <c r="O1489" s="53">
        <v>3085288.43</v>
      </c>
      <c r="P1489" s="53">
        <v>0</v>
      </c>
      <c r="Q1489" s="53">
        <v>0</v>
      </c>
      <c r="R1489" s="53">
        <v>0</v>
      </c>
      <c r="S1489" s="3" t="s">
        <v>286</v>
      </c>
      <c r="T1489" s="3" t="s">
        <v>57</v>
      </c>
      <c r="U1489" s="3" t="s">
        <v>58</v>
      </c>
      <c r="V1489" s="3" t="s">
        <v>57</v>
      </c>
      <c r="W1489" s="3" t="s">
        <v>33</v>
      </c>
      <c r="X1489" s="3" t="s">
        <v>59</v>
      </c>
      <c r="Y1489" s="3" t="s">
        <v>35</v>
      </c>
      <c r="Z1489" s="54">
        <v>45656</v>
      </c>
      <c r="AA1489" s="54">
        <v>46112</v>
      </c>
      <c r="AB1489" s="3" t="s">
        <v>36</v>
      </c>
      <c r="AC1489" s="53">
        <v>3100000</v>
      </c>
      <c r="AD1489" s="3" t="s">
        <v>58</v>
      </c>
      <c r="AE1489" s="3" t="s">
        <v>45</v>
      </c>
    </row>
    <row r="1490" spans="1:31" x14ac:dyDescent="0.3">
      <c r="A1490" s="3" t="s">
        <v>3126</v>
      </c>
      <c r="B1490" s="3" t="s">
        <v>3127</v>
      </c>
      <c r="C1490" s="3" t="s">
        <v>1853</v>
      </c>
      <c r="D1490" s="53">
        <v>14800000</v>
      </c>
      <c r="E1490" s="53">
        <v>14800000</v>
      </c>
      <c r="F1490" s="53">
        <v>6951452.25</v>
      </c>
      <c r="G1490" s="53">
        <v>0</v>
      </c>
      <c r="H1490" s="53">
        <v>0</v>
      </c>
      <c r="I1490" s="53">
        <v>2955894.72</v>
      </c>
      <c r="J1490" s="53">
        <v>19.972261621621623</v>
      </c>
      <c r="K1490" s="53">
        <v>0</v>
      </c>
      <c r="L1490" s="53">
        <v>0</v>
      </c>
      <c r="M1490" s="53">
        <v>2073091.76</v>
      </c>
      <c r="N1490" s="53">
        <v>882802.96</v>
      </c>
      <c r="O1490" s="53">
        <v>9907346.9700000007</v>
      </c>
      <c r="P1490" s="53">
        <v>0</v>
      </c>
      <c r="Q1490" s="53">
        <v>0</v>
      </c>
      <c r="R1490" s="53">
        <v>0</v>
      </c>
      <c r="S1490" s="3" t="s">
        <v>391</v>
      </c>
      <c r="T1490" s="3" t="s">
        <v>31</v>
      </c>
      <c r="U1490" s="3" t="s">
        <v>32</v>
      </c>
      <c r="V1490" s="3" t="s">
        <v>31</v>
      </c>
      <c r="W1490" s="3" t="s">
        <v>33</v>
      </c>
      <c r="X1490" s="3" t="s">
        <v>34</v>
      </c>
      <c r="Y1490" s="3" t="s">
        <v>35</v>
      </c>
      <c r="Z1490" s="54">
        <v>45656</v>
      </c>
      <c r="AA1490" s="54">
        <v>46112</v>
      </c>
      <c r="AB1490" s="3" t="s">
        <v>36</v>
      </c>
      <c r="AC1490" s="53">
        <v>14800000</v>
      </c>
      <c r="AD1490" s="3" t="s">
        <v>32</v>
      </c>
      <c r="AE1490" s="3" t="s">
        <v>45</v>
      </c>
    </row>
    <row r="1491" spans="1:31" x14ac:dyDescent="0.3">
      <c r="A1491" s="3" t="s">
        <v>3146</v>
      </c>
      <c r="B1491" s="3" t="s">
        <v>3147</v>
      </c>
      <c r="C1491" s="3" t="s">
        <v>1858</v>
      </c>
      <c r="D1491" s="53">
        <v>2500000</v>
      </c>
      <c r="E1491" s="53">
        <v>2500000</v>
      </c>
      <c r="F1491" s="53">
        <v>777833.81</v>
      </c>
      <c r="G1491" s="53">
        <v>0</v>
      </c>
      <c r="H1491" s="53">
        <v>0</v>
      </c>
      <c r="I1491" s="53">
        <v>1277634.6399999999</v>
      </c>
      <c r="J1491" s="53">
        <v>51.105385599999998</v>
      </c>
      <c r="K1491" s="53">
        <v>0</v>
      </c>
      <c r="L1491" s="53">
        <v>0</v>
      </c>
      <c r="M1491" s="53">
        <v>1233765</v>
      </c>
      <c r="N1491" s="53">
        <v>43869.64</v>
      </c>
      <c r="O1491" s="53">
        <v>2055468.45</v>
      </c>
      <c r="P1491" s="53">
        <v>0</v>
      </c>
      <c r="Q1491" s="53">
        <v>0</v>
      </c>
      <c r="R1491" s="53">
        <v>0</v>
      </c>
      <c r="S1491" s="3" t="s">
        <v>1231</v>
      </c>
      <c r="T1491" s="3" t="s">
        <v>51</v>
      </c>
      <c r="U1491" s="3" t="s">
        <v>52</v>
      </c>
      <c r="V1491" s="3" t="s">
        <v>51</v>
      </c>
      <c r="W1491" s="3" t="s">
        <v>33</v>
      </c>
      <c r="X1491" s="3" t="s">
        <v>53</v>
      </c>
      <c r="Y1491" s="3" t="s">
        <v>35</v>
      </c>
      <c r="Z1491" s="54">
        <v>45383</v>
      </c>
      <c r="AA1491" s="54">
        <v>46112</v>
      </c>
      <c r="AB1491" s="3" t="s">
        <v>36</v>
      </c>
      <c r="AC1491" s="53">
        <v>2500000</v>
      </c>
      <c r="AD1491" s="3" t="s">
        <v>52</v>
      </c>
      <c r="AE1491" s="3" t="s">
        <v>45</v>
      </c>
    </row>
    <row r="1492" spans="1:31" x14ac:dyDescent="0.3">
      <c r="A1492" s="3" t="s">
        <v>3144</v>
      </c>
      <c r="B1492" s="3" t="s">
        <v>3145</v>
      </c>
      <c r="C1492" s="3" t="s">
        <v>1854</v>
      </c>
      <c r="D1492" s="53">
        <v>15900000</v>
      </c>
      <c r="E1492" s="53">
        <v>15900000</v>
      </c>
      <c r="F1492" s="53">
        <v>1799434.49</v>
      </c>
      <c r="G1492" s="53">
        <v>-0.01</v>
      </c>
      <c r="H1492" s="53">
        <v>-0.01</v>
      </c>
      <c r="I1492" s="53">
        <v>11185967.390000001</v>
      </c>
      <c r="J1492" s="53">
        <v>70.351996163522017</v>
      </c>
      <c r="K1492" s="53">
        <v>0</v>
      </c>
      <c r="L1492" s="53">
        <v>0</v>
      </c>
      <c r="M1492" s="53">
        <v>10533370.07</v>
      </c>
      <c r="N1492" s="53">
        <v>652597.32999999996</v>
      </c>
      <c r="O1492" s="53">
        <v>12985401.880000001</v>
      </c>
      <c r="P1492" s="53">
        <v>0</v>
      </c>
      <c r="Q1492" s="53">
        <v>0</v>
      </c>
      <c r="R1492" s="53">
        <v>0</v>
      </c>
      <c r="S1492" s="3" t="s">
        <v>72</v>
      </c>
      <c r="T1492" s="3" t="s">
        <v>41</v>
      </c>
      <c r="U1492" s="3" t="s">
        <v>42</v>
      </c>
      <c r="V1492" s="3" t="s">
        <v>41</v>
      </c>
      <c r="W1492" s="3" t="s">
        <v>33</v>
      </c>
      <c r="X1492" s="3" t="s">
        <v>43</v>
      </c>
      <c r="Y1492" s="3" t="s">
        <v>35</v>
      </c>
      <c r="Z1492" s="54">
        <v>45657</v>
      </c>
      <c r="AA1492" s="54">
        <v>46022</v>
      </c>
      <c r="AB1492" s="3" t="s">
        <v>36</v>
      </c>
      <c r="AC1492" s="53">
        <v>7500000</v>
      </c>
      <c r="AD1492" s="3" t="s">
        <v>42</v>
      </c>
      <c r="AE1492" s="3" t="s">
        <v>45</v>
      </c>
    </row>
    <row r="1493" spans="1:31" x14ac:dyDescent="0.3">
      <c r="A1493" s="3" t="s">
        <v>3148</v>
      </c>
      <c r="B1493" s="3" t="s">
        <v>3149</v>
      </c>
      <c r="C1493" s="3" t="s">
        <v>1858</v>
      </c>
      <c r="D1493" s="53">
        <v>9949000</v>
      </c>
      <c r="E1493" s="53">
        <v>9949000</v>
      </c>
      <c r="F1493" s="53">
        <v>6080217.6500000004</v>
      </c>
      <c r="G1493" s="53">
        <v>-0.03</v>
      </c>
      <c r="H1493" s="53">
        <v>-0.03</v>
      </c>
      <c r="I1493" s="53">
        <v>2112520.15</v>
      </c>
      <c r="J1493" s="53">
        <v>21.233492310785003</v>
      </c>
      <c r="K1493" s="53">
        <v>0</v>
      </c>
      <c r="L1493" s="53">
        <v>0</v>
      </c>
      <c r="M1493" s="53">
        <v>1403377</v>
      </c>
      <c r="N1493" s="53">
        <v>709143.18</v>
      </c>
      <c r="O1493" s="53">
        <v>8192737.7999999998</v>
      </c>
      <c r="P1493" s="53">
        <v>0</v>
      </c>
      <c r="Q1493" s="53">
        <v>0</v>
      </c>
      <c r="R1493" s="53">
        <v>0</v>
      </c>
      <c r="S1493" s="3" t="s">
        <v>1231</v>
      </c>
      <c r="T1493" s="3" t="s">
        <v>51</v>
      </c>
      <c r="U1493" s="3" t="s">
        <v>52</v>
      </c>
      <c r="V1493" s="3" t="s">
        <v>51</v>
      </c>
      <c r="W1493" s="3" t="s">
        <v>33</v>
      </c>
      <c r="X1493" s="3" t="s">
        <v>53</v>
      </c>
      <c r="Y1493" s="3" t="s">
        <v>35</v>
      </c>
      <c r="Z1493" s="54">
        <v>45383</v>
      </c>
      <c r="AA1493" s="54">
        <v>46112</v>
      </c>
      <c r="AB1493" s="3" t="s">
        <v>36</v>
      </c>
      <c r="AC1493" s="53">
        <v>9949000</v>
      </c>
      <c r="AD1493" s="3" t="s">
        <v>52</v>
      </c>
      <c r="AE1493" s="3" t="s">
        <v>45</v>
      </c>
    </row>
    <row r="1494" spans="1:31" x14ac:dyDescent="0.3">
      <c r="A1494" s="3" t="s">
        <v>3150</v>
      </c>
      <c r="B1494" s="3" t="s">
        <v>3151</v>
      </c>
      <c r="C1494" s="3" t="s">
        <v>1853</v>
      </c>
      <c r="D1494" s="53">
        <v>11300000</v>
      </c>
      <c r="E1494" s="53">
        <v>11300000</v>
      </c>
      <c r="F1494" s="53">
        <v>2801506.98</v>
      </c>
      <c r="G1494" s="53">
        <v>0</v>
      </c>
      <c r="H1494" s="53">
        <v>0</v>
      </c>
      <c r="I1494" s="53">
        <v>5457263.1699999999</v>
      </c>
      <c r="J1494" s="53">
        <v>48.294364336283188</v>
      </c>
      <c r="K1494" s="53">
        <v>0</v>
      </c>
      <c r="L1494" s="53">
        <v>0</v>
      </c>
      <c r="M1494" s="53">
        <v>5457263.1600000001</v>
      </c>
      <c r="N1494" s="53">
        <v>0.01</v>
      </c>
      <c r="O1494" s="53">
        <v>8258770.1500000004</v>
      </c>
      <c r="P1494" s="53">
        <v>0</v>
      </c>
      <c r="Q1494" s="53">
        <v>0</v>
      </c>
      <c r="R1494" s="53">
        <v>0</v>
      </c>
      <c r="S1494" s="3" t="s">
        <v>391</v>
      </c>
      <c r="T1494" s="3" t="s">
        <v>31</v>
      </c>
      <c r="U1494" s="3" t="s">
        <v>32</v>
      </c>
      <c r="V1494" s="3" t="s">
        <v>31</v>
      </c>
      <c r="W1494" s="3" t="s">
        <v>33</v>
      </c>
      <c r="X1494" s="3" t="s">
        <v>34</v>
      </c>
      <c r="Y1494" s="3" t="s">
        <v>35</v>
      </c>
      <c r="Z1494" s="54">
        <v>45657</v>
      </c>
      <c r="AA1494" s="54">
        <v>46112</v>
      </c>
      <c r="AB1494" s="3" t="s">
        <v>36</v>
      </c>
      <c r="AC1494" s="53">
        <v>11300000</v>
      </c>
      <c r="AD1494" s="3" t="s">
        <v>32</v>
      </c>
      <c r="AE1494" s="3" t="s">
        <v>45</v>
      </c>
    </row>
    <row r="1495" spans="1:31" x14ac:dyDescent="0.3">
      <c r="A1495" s="3" t="s">
        <v>3152</v>
      </c>
      <c r="B1495" s="3" t="s">
        <v>3153</v>
      </c>
      <c r="C1495" s="3" t="s">
        <v>1859</v>
      </c>
      <c r="D1495" s="53">
        <v>2500000</v>
      </c>
      <c r="E1495" s="53">
        <v>2500000</v>
      </c>
      <c r="F1495" s="53">
        <v>746167.97</v>
      </c>
      <c r="G1495" s="53">
        <v>0</v>
      </c>
      <c r="H1495" s="53">
        <v>0</v>
      </c>
      <c r="I1495" s="53">
        <v>1017125.15</v>
      </c>
      <c r="J1495" s="53">
        <v>40.685006000000001</v>
      </c>
      <c r="K1495" s="53">
        <v>0</v>
      </c>
      <c r="L1495" s="53">
        <v>0</v>
      </c>
      <c r="M1495" s="53">
        <v>1009125.15</v>
      </c>
      <c r="N1495" s="53">
        <v>8000</v>
      </c>
      <c r="O1495" s="53">
        <v>1763293.12</v>
      </c>
      <c r="P1495" s="53">
        <v>0</v>
      </c>
      <c r="Q1495" s="53">
        <v>0</v>
      </c>
      <c r="R1495" s="53">
        <v>0</v>
      </c>
      <c r="S1495" s="3" t="s">
        <v>1355</v>
      </c>
      <c r="T1495" s="3" t="s">
        <v>162</v>
      </c>
      <c r="U1495" s="3" t="s">
        <v>163</v>
      </c>
      <c r="V1495" s="3" t="s">
        <v>162</v>
      </c>
      <c r="W1495" s="3" t="s">
        <v>33</v>
      </c>
      <c r="X1495" s="3" t="s">
        <v>164</v>
      </c>
      <c r="Y1495" s="3" t="s">
        <v>35</v>
      </c>
      <c r="Z1495" s="54">
        <v>45383</v>
      </c>
      <c r="AA1495" s="54">
        <v>45930</v>
      </c>
      <c r="AB1495" s="3" t="s">
        <v>36</v>
      </c>
      <c r="AC1495" s="53">
        <v>2500000</v>
      </c>
      <c r="AD1495" s="3" t="s">
        <v>163</v>
      </c>
      <c r="AE1495" s="3" t="s">
        <v>45</v>
      </c>
    </row>
    <row r="1496" spans="1:31" x14ac:dyDescent="0.3">
      <c r="A1496" s="3" t="s">
        <v>3155</v>
      </c>
      <c r="B1496" s="3" t="s">
        <v>3156</v>
      </c>
      <c r="C1496" s="3" t="s">
        <v>1854</v>
      </c>
      <c r="D1496" s="53">
        <v>0</v>
      </c>
      <c r="E1496" s="53">
        <v>0</v>
      </c>
      <c r="F1496" s="53">
        <v>0</v>
      </c>
      <c r="G1496" s="53">
        <v>0</v>
      </c>
      <c r="H1496" s="53">
        <v>0</v>
      </c>
      <c r="I1496" s="53">
        <v>0</v>
      </c>
      <c r="J1496" s="53" t="e">
        <v>#DIV/0!</v>
      </c>
      <c r="K1496" s="53">
        <v>0</v>
      </c>
      <c r="L1496" s="53">
        <v>0</v>
      </c>
      <c r="M1496" s="53">
        <v>0</v>
      </c>
      <c r="N1496" s="53">
        <v>0</v>
      </c>
      <c r="O1496" s="53">
        <v>0</v>
      </c>
      <c r="P1496" s="53">
        <v>0</v>
      </c>
      <c r="Q1496" s="53">
        <v>0</v>
      </c>
      <c r="R1496" s="53">
        <v>0</v>
      </c>
      <c r="S1496" s="3" t="s">
        <v>72</v>
      </c>
      <c r="T1496" s="3" t="s">
        <v>41</v>
      </c>
      <c r="U1496" s="3" t="s">
        <v>42</v>
      </c>
      <c r="V1496" s="3" t="s">
        <v>41</v>
      </c>
      <c r="W1496" s="3" t="s">
        <v>33</v>
      </c>
      <c r="X1496" s="3" t="s">
        <v>29</v>
      </c>
      <c r="Y1496" s="3" t="s">
        <v>35</v>
      </c>
      <c r="Z1496" s="54">
        <v>45663</v>
      </c>
      <c r="AA1496" s="54">
        <v>45687</v>
      </c>
      <c r="AB1496" s="3" t="s">
        <v>36</v>
      </c>
      <c r="AC1496" s="53">
        <v>8400001</v>
      </c>
      <c r="AD1496" s="3" t="s">
        <v>42</v>
      </c>
      <c r="AE1496" s="3" t="s">
        <v>1245</v>
      </c>
    </row>
    <row r="1497" spans="1:31" x14ac:dyDescent="0.3">
      <c r="A1497" s="3" t="s">
        <v>3158</v>
      </c>
      <c r="B1497" s="3" t="s">
        <v>3159</v>
      </c>
      <c r="C1497" s="3" t="s">
        <v>1854</v>
      </c>
      <c r="D1497" s="53">
        <v>2600000</v>
      </c>
      <c r="E1497" s="53">
        <v>2600000</v>
      </c>
      <c r="F1497" s="53">
        <v>51066.11</v>
      </c>
      <c r="G1497" s="53">
        <v>0</v>
      </c>
      <c r="H1497" s="53">
        <v>0</v>
      </c>
      <c r="I1497" s="53">
        <v>2082157.76</v>
      </c>
      <c r="J1497" s="53">
        <v>80.082990769230776</v>
      </c>
      <c r="K1497" s="53">
        <v>0</v>
      </c>
      <c r="L1497" s="53">
        <v>0</v>
      </c>
      <c r="M1497" s="53">
        <v>2082157.76</v>
      </c>
      <c r="N1497" s="53">
        <v>0</v>
      </c>
      <c r="O1497" s="53">
        <v>2133223.87</v>
      </c>
      <c r="P1497" s="53">
        <v>0</v>
      </c>
      <c r="Q1497" s="53">
        <v>0</v>
      </c>
      <c r="R1497" s="53">
        <v>0</v>
      </c>
      <c r="S1497" s="3" t="s">
        <v>72</v>
      </c>
      <c r="T1497" s="3" t="s">
        <v>41</v>
      </c>
      <c r="U1497" s="3" t="s">
        <v>42</v>
      </c>
      <c r="V1497" s="3" t="s">
        <v>41</v>
      </c>
      <c r="W1497" s="3" t="s">
        <v>33</v>
      </c>
      <c r="X1497" s="3" t="s">
        <v>43</v>
      </c>
      <c r="Y1497" s="3" t="s">
        <v>35</v>
      </c>
      <c r="Z1497" s="54">
        <v>45667</v>
      </c>
      <c r="AA1497" s="54">
        <v>46053</v>
      </c>
      <c r="AB1497" s="3" t="s">
        <v>36</v>
      </c>
      <c r="AC1497" s="53">
        <v>2600000</v>
      </c>
      <c r="AD1497" s="3" t="s">
        <v>42</v>
      </c>
      <c r="AE1497" s="3" t="s">
        <v>45</v>
      </c>
    </row>
    <row r="1498" spans="1:31" x14ac:dyDescent="0.3">
      <c r="A1498" s="3" t="s">
        <v>3163</v>
      </c>
      <c r="B1498" s="3" t="s">
        <v>3164</v>
      </c>
      <c r="C1498" s="3" t="s">
        <v>1858</v>
      </c>
      <c r="D1498" s="53">
        <v>2000000</v>
      </c>
      <c r="E1498" s="53">
        <v>2000000</v>
      </c>
      <c r="F1498" s="53">
        <v>627654.68999999994</v>
      </c>
      <c r="G1498" s="53">
        <v>0</v>
      </c>
      <c r="H1498" s="53">
        <v>0</v>
      </c>
      <c r="I1498" s="53">
        <v>1328187.19</v>
      </c>
      <c r="J1498" s="53">
        <v>66.409359499999994</v>
      </c>
      <c r="K1498" s="53">
        <v>0</v>
      </c>
      <c r="L1498" s="53">
        <v>0</v>
      </c>
      <c r="M1498" s="53">
        <v>1328187.19</v>
      </c>
      <c r="N1498" s="53">
        <v>0</v>
      </c>
      <c r="O1498" s="53">
        <v>1955841.88</v>
      </c>
      <c r="P1498" s="53">
        <v>0</v>
      </c>
      <c r="Q1498" s="53">
        <v>0</v>
      </c>
      <c r="R1498" s="53">
        <v>0</v>
      </c>
      <c r="S1498" s="3" t="s">
        <v>1231</v>
      </c>
      <c r="T1498" s="3" t="s">
        <v>51</v>
      </c>
      <c r="U1498" s="3" t="s">
        <v>52</v>
      </c>
      <c r="V1498" s="3" t="s">
        <v>51</v>
      </c>
      <c r="W1498" s="3" t="s">
        <v>33</v>
      </c>
      <c r="X1498" s="3" t="s">
        <v>53</v>
      </c>
      <c r="Y1498" s="3" t="s">
        <v>86</v>
      </c>
      <c r="Z1498" s="54">
        <v>45670</v>
      </c>
      <c r="AA1498" s="54">
        <v>46112</v>
      </c>
      <c r="AB1498" s="3" t="s">
        <v>36</v>
      </c>
      <c r="AC1498" s="53">
        <v>2000000</v>
      </c>
      <c r="AD1498" s="3" t="s">
        <v>52</v>
      </c>
      <c r="AE1498" s="3" t="s">
        <v>45</v>
      </c>
    </row>
    <row r="1499" spans="1:31" x14ac:dyDescent="0.3">
      <c r="A1499" s="3" t="s">
        <v>3167</v>
      </c>
      <c r="B1499" s="3" t="s">
        <v>3168</v>
      </c>
      <c r="C1499" s="3" t="s">
        <v>1860</v>
      </c>
      <c r="D1499" s="53">
        <v>2500000</v>
      </c>
      <c r="E1499" s="53">
        <v>2500000</v>
      </c>
      <c r="F1499" s="53">
        <v>27793.599999999999</v>
      </c>
      <c r="G1499" s="53">
        <v>0</v>
      </c>
      <c r="H1499" s="53">
        <v>0</v>
      </c>
      <c r="I1499" s="53">
        <v>2255872.58</v>
      </c>
      <c r="J1499" s="53">
        <v>90.234903200000005</v>
      </c>
      <c r="K1499" s="53">
        <v>0</v>
      </c>
      <c r="L1499" s="53">
        <v>0</v>
      </c>
      <c r="M1499" s="53">
        <v>868136.13</v>
      </c>
      <c r="N1499" s="53">
        <v>1387736.45</v>
      </c>
      <c r="O1499" s="53">
        <v>2283666.1800000002</v>
      </c>
      <c r="P1499" s="53">
        <v>0</v>
      </c>
      <c r="Q1499" s="53">
        <v>0</v>
      </c>
      <c r="R1499" s="53">
        <v>0</v>
      </c>
      <c r="S1499" s="3" t="s">
        <v>111</v>
      </c>
      <c r="T1499" s="3" t="s">
        <v>112</v>
      </c>
      <c r="U1499" s="3" t="s">
        <v>113</v>
      </c>
      <c r="V1499" s="3" t="s">
        <v>112</v>
      </c>
      <c r="W1499" s="3" t="s">
        <v>33</v>
      </c>
      <c r="X1499" s="3" t="s">
        <v>114</v>
      </c>
      <c r="Y1499" s="3" t="s">
        <v>35</v>
      </c>
      <c r="Z1499" s="54">
        <v>45672</v>
      </c>
      <c r="AA1499" s="54">
        <v>46112</v>
      </c>
      <c r="AB1499" s="3" t="s">
        <v>36</v>
      </c>
      <c r="AC1499" s="53">
        <v>2500000</v>
      </c>
      <c r="AD1499" s="3" t="s">
        <v>113</v>
      </c>
      <c r="AE1499" s="3" t="s">
        <v>45</v>
      </c>
    </row>
    <row r="1500" spans="1:31" x14ac:dyDescent="0.3">
      <c r="A1500" s="3" t="s">
        <v>3165</v>
      </c>
      <c r="B1500" s="3" t="s">
        <v>3166</v>
      </c>
      <c r="C1500" s="3" t="s">
        <v>1858</v>
      </c>
      <c r="D1500" s="53">
        <v>1800000</v>
      </c>
      <c r="E1500" s="53">
        <v>1800000</v>
      </c>
      <c r="F1500" s="53">
        <v>276729.19</v>
      </c>
      <c r="G1500" s="53">
        <v>21628.9</v>
      </c>
      <c r="H1500" s="53">
        <v>21628.9</v>
      </c>
      <c r="I1500" s="53">
        <v>672703.04</v>
      </c>
      <c r="J1500" s="53">
        <v>37.372391111111114</v>
      </c>
      <c r="K1500" s="53">
        <v>0</v>
      </c>
      <c r="L1500" s="53">
        <v>0</v>
      </c>
      <c r="M1500" s="53">
        <v>651074.14</v>
      </c>
      <c r="N1500" s="53">
        <v>0</v>
      </c>
      <c r="O1500" s="53">
        <v>949432.23</v>
      </c>
      <c r="P1500" s="53">
        <v>0</v>
      </c>
      <c r="Q1500" s="53">
        <v>0</v>
      </c>
      <c r="R1500" s="53">
        <v>0</v>
      </c>
      <c r="S1500" s="3" t="s">
        <v>1231</v>
      </c>
      <c r="T1500" s="3" t="s">
        <v>51</v>
      </c>
      <c r="U1500" s="3" t="s">
        <v>52</v>
      </c>
      <c r="V1500" s="3" t="s">
        <v>51</v>
      </c>
      <c r="W1500" s="3" t="s">
        <v>33</v>
      </c>
      <c r="X1500" s="3" t="s">
        <v>53</v>
      </c>
      <c r="Y1500" s="3" t="s">
        <v>35</v>
      </c>
      <c r="Z1500" s="54">
        <v>45383</v>
      </c>
      <c r="AA1500" s="54">
        <v>46112</v>
      </c>
      <c r="AB1500" s="3" t="s">
        <v>36</v>
      </c>
      <c r="AC1500" s="53">
        <v>1</v>
      </c>
      <c r="AD1500" s="3" t="s">
        <v>52</v>
      </c>
      <c r="AE1500" s="3" t="s">
        <v>45</v>
      </c>
    </row>
    <row r="1501" spans="1:31" x14ac:dyDescent="0.3">
      <c r="A1501" s="3" t="s">
        <v>3169</v>
      </c>
      <c r="B1501" s="3" t="s">
        <v>3170</v>
      </c>
      <c r="C1501" s="3" t="s">
        <v>1853</v>
      </c>
      <c r="D1501" s="53">
        <v>3500000</v>
      </c>
      <c r="E1501" s="53">
        <v>3500000</v>
      </c>
      <c r="F1501" s="53">
        <v>786652.6</v>
      </c>
      <c r="G1501" s="53">
        <v>0</v>
      </c>
      <c r="H1501" s="53">
        <v>0</v>
      </c>
      <c r="I1501" s="53">
        <v>2230511.42</v>
      </c>
      <c r="J1501" s="53">
        <v>63.728897714285715</v>
      </c>
      <c r="K1501" s="53">
        <v>0</v>
      </c>
      <c r="L1501" s="53">
        <v>0</v>
      </c>
      <c r="M1501" s="53">
        <v>2230511.39</v>
      </c>
      <c r="N1501" s="53">
        <v>0.03</v>
      </c>
      <c r="O1501" s="53">
        <v>3017164.02</v>
      </c>
      <c r="P1501" s="53">
        <v>0</v>
      </c>
      <c r="Q1501" s="53">
        <v>0</v>
      </c>
      <c r="R1501" s="53">
        <v>0</v>
      </c>
      <c r="S1501" s="3" t="s">
        <v>391</v>
      </c>
      <c r="T1501" s="3" t="s">
        <v>31</v>
      </c>
      <c r="U1501" s="3" t="s">
        <v>32</v>
      </c>
      <c r="V1501" s="3" t="s">
        <v>31</v>
      </c>
      <c r="W1501" s="3" t="s">
        <v>33</v>
      </c>
      <c r="X1501" s="3" t="s">
        <v>34</v>
      </c>
      <c r="Y1501" s="3" t="s">
        <v>35</v>
      </c>
      <c r="Z1501" s="54">
        <v>45673</v>
      </c>
      <c r="AA1501" s="54">
        <v>46112</v>
      </c>
      <c r="AB1501" s="3" t="s">
        <v>36</v>
      </c>
      <c r="AC1501" s="53">
        <v>1</v>
      </c>
      <c r="AD1501" s="3" t="s">
        <v>32</v>
      </c>
      <c r="AE1501" s="3" t="s">
        <v>45</v>
      </c>
    </row>
    <row r="1502" spans="1:31" x14ac:dyDescent="0.3">
      <c r="A1502" s="3" t="s">
        <v>3171</v>
      </c>
      <c r="B1502" s="3" t="s">
        <v>3172</v>
      </c>
      <c r="C1502" s="3" t="s">
        <v>1855</v>
      </c>
      <c r="D1502" s="53">
        <v>1000000</v>
      </c>
      <c r="E1502" s="53">
        <v>1000000</v>
      </c>
      <c r="F1502" s="53">
        <v>0</v>
      </c>
      <c r="G1502" s="53">
        <v>0</v>
      </c>
      <c r="H1502" s="53">
        <v>0</v>
      </c>
      <c r="I1502" s="53">
        <v>0</v>
      </c>
      <c r="J1502" s="53">
        <v>0</v>
      </c>
      <c r="K1502" s="53">
        <v>0</v>
      </c>
      <c r="L1502" s="53">
        <v>0</v>
      </c>
      <c r="M1502" s="53">
        <v>0</v>
      </c>
      <c r="N1502" s="53">
        <v>0</v>
      </c>
      <c r="O1502" s="53">
        <v>0</v>
      </c>
      <c r="P1502" s="53">
        <v>0</v>
      </c>
      <c r="Q1502" s="53">
        <v>0</v>
      </c>
      <c r="R1502" s="53">
        <v>0</v>
      </c>
      <c r="S1502" s="3" t="s">
        <v>2949</v>
      </c>
      <c r="T1502" s="3" t="s">
        <v>57</v>
      </c>
      <c r="U1502" s="3" t="s">
        <v>58</v>
      </c>
      <c r="V1502" s="3" t="s">
        <v>57</v>
      </c>
      <c r="W1502" s="3" t="s">
        <v>33</v>
      </c>
      <c r="X1502" s="3" t="s">
        <v>59</v>
      </c>
      <c r="Y1502" s="3" t="s">
        <v>35</v>
      </c>
      <c r="Z1502" s="54">
        <v>45673</v>
      </c>
      <c r="AA1502" s="54">
        <v>46112</v>
      </c>
      <c r="AB1502" s="3" t="s">
        <v>36</v>
      </c>
      <c r="AC1502" s="53">
        <v>1</v>
      </c>
      <c r="AD1502" s="3" t="s">
        <v>58</v>
      </c>
      <c r="AE1502" s="3" t="s">
        <v>45</v>
      </c>
    </row>
    <row r="1503" spans="1:31" x14ac:dyDescent="0.3">
      <c r="A1503" s="3" t="s">
        <v>3161</v>
      </c>
      <c r="B1503" s="3" t="s">
        <v>3162</v>
      </c>
      <c r="C1503" s="3" t="s">
        <v>1859</v>
      </c>
      <c r="D1503" s="53">
        <v>4800000</v>
      </c>
      <c r="E1503" s="53">
        <v>4800000</v>
      </c>
      <c r="F1503" s="53">
        <v>796521.94</v>
      </c>
      <c r="G1503" s="53">
        <v>0</v>
      </c>
      <c r="H1503" s="53">
        <v>0</v>
      </c>
      <c r="I1503" s="53">
        <v>3615974.84</v>
      </c>
      <c r="J1503" s="53">
        <v>75.332809166666664</v>
      </c>
      <c r="K1503" s="53">
        <v>0</v>
      </c>
      <c r="L1503" s="53">
        <v>0</v>
      </c>
      <c r="M1503" s="53">
        <v>2397221.38</v>
      </c>
      <c r="N1503" s="53">
        <v>1218753.46</v>
      </c>
      <c r="O1503" s="53">
        <v>4412496.78</v>
      </c>
      <c r="P1503" s="53">
        <v>0</v>
      </c>
      <c r="Q1503" s="53">
        <v>0</v>
      </c>
      <c r="R1503" s="53">
        <v>0</v>
      </c>
      <c r="S1503" s="3" t="s">
        <v>1355</v>
      </c>
      <c r="T1503" s="3" t="s">
        <v>162</v>
      </c>
      <c r="U1503" s="3" t="s">
        <v>163</v>
      </c>
      <c r="V1503" s="3" t="s">
        <v>162</v>
      </c>
      <c r="W1503" s="3" t="s">
        <v>33</v>
      </c>
      <c r="X1503" s="3" t="s">
        <v>164</v>
      </c>
      <c r="Y1503" s="3" t="s">
        <v>35</v>
      </c>
      <c r="Z1503" s="54">
        <v>45383</v>
      </c>
      <c r="AA1503" s="54">
        <v>46022</v>
      </c>
      <c r="AB1503" s="3" t="s">
        <v>36</v>
      </c>
      <c r="AC1503" s="53">
        <v>1</v>
      </c>
      <c r="AD1503" s="3" t="s">
        <v>163</v>
      </c>
      <c r="AE1503" s="3" t="s">
        <v>45</v>
      </c>
    </row>
    <row r="1504" spans="1:31" x14ac:dyDescent="0.3">
      <c r="A1504" s="3" t="s">
        <v>3173</v>
      </c>
      <c r="B1504" s="3" t="s">
        <v>3174</v>
      </c>
      <c r="C1504" s="3" t="s">
        <v>1855</v>
      </c>
      <c r="D1504" s="53">
        <v>620000</v>
      </c>
      <c r="E1504" s="53">
        <v>620000</v>
      </c>
      <c r="F1504" s="53">
        <v>0</v>
      </c>
      <c r="G1504" s="53">
        <v>0</v>
      </c>
      <c r="H1504" s="53">
        <v>0</v>
      </c>
      <c r="I1504" s="53">
        <v>0</v>
      </c>
      <c r="J1504" s="53">
        <v>0</v>
      </c>
      <c r="K1504" s="53">
        <v>0</v>
      </c>
      <c r="L1504" s="53">
        <v>0</v>
      </c>
      <c r="M1504" s="53">
        <v>0</v>
      </c>
      <c r="N1504" s="53">
        <v>0</v>
      </c>
      <c r="O1504" s="53">
        <v>0</v>
      </c>
      <c r="P1504" s="53">
        <v>0</v>
      </c>
      <c r="Q1504" s="53">
        <v>0</v>
      </c>
      <c r="R1504" s="53">
        <v>0</v>
      </c>
      <c r="S1504" s="3" t="s">
        <v>2949</v>
      </c>
      <c r="T1504" s="3" t="s">
        <v>57</v>
      </c>
      <c r="U1504" s="3" t="s">
        <v>58</v>
      </c>
      <c r="V1504" s="3" t="s">
        <v>57</v>
      </c>
      <c r="W1504" s="3" t="s">
        <v>33</v>
      </c>
      <c r="X1504" s="3" t="s">
        <v>59</v>
      </c>
      <c r="Y1504" s="3" t="s">
        <v>35</v>
      </c>
      <c r="Z1504" s="54">
        <v>45673</v>
      </c>
      <c r="AA1504" s="54">
        <v>46112</v>
      </c>
      <c r="AB1504" s="3" t="s">
        <v>36</v>
      </c>
      <c r="AC1504" s="53">
        <v>1</v>
      </c>
      <c r="AD1504" s="3" t="s">
        <v>58</v>
      </c>
      <c r="AE1504" s="3" t="s">
        <v>45</v>
      </c>
    </row>
    <row r="1505" spans="1:31" x14ac:dyDescent="0.3">
      <c r="A1505" s="3" t="s">
        <v>3179</v>
      </c>
      <c r="B1505" s="3" t="s">
        <v>3180</v>
      </c>
      <c r="C1505" s="3" t="s">
        <v>1854</v>
      </c>
      <c r="D1505" s="53">
        <v>3100000</v>
      </c>
      <c r="E1505" s="53">
        <v>3100000</v>
      </c>
      <c r="F1505" s="53">
        <v>1245761.1399999999</v>
      </c>
      <c r="G1505" s="53">
        <v>0</v>
      </c>
      <c r="H1505" s="53">
        <v>0</v>
      </c>
      <c r="I1505" s="53">
        <v>1405728.83</v>
      </c>
      <c r="J1505" s="53">
        <v>45.346091290322583</v>
      </c>
      <c r="K1505" s="53">
        <v>0</v>
      </c>
      <c r="L1505" s="53">
        <v>0</v>
      </c>
      <c r="M1505" s="53">
        <v>1405728.83</v>
      </c>
      <c r="N1505" s="53">
        <v>0</v>
      </c>
      <c r="O1505" s="53">
        <v>2651489.9700000002</v>
      </c>
      <c r="P1505" s="53">
        <v>0</v>
      </c>
      <c r="Q1505" s="53">
        <v>0</v>
      </c>
      <c r="R1505" s="53">
        <v>0</v>
      </c>
      <c r="S1505" s="3" t="s">
        <v>72</v>
      </c>
      <c r="T1505" s="3" t="s">
        <v>41</v>
      </c>
      <c r="U1505" s="3" t="s">
        <v>42</v>
      </c>
      <c r="V1505" s="3" t="s">
        <v>41</v>
      </c>
      <c r="W1505" s="3" t="s">
        <v>33</v>
      </c>
      <c r="X1505" s="3" t="s">
        <v>43</v>
      </c>
      <c r="Y1505" s="3" t="s">
        <v>35</v>
      </c>
      <c r="Z1505" s="54">
        <v>45674</v>
      </c>
      <c r="AA1505" s="54">
        <v>46053</v>
      </c>
      <c r="AB1505" s="3" t="s">
        <v>36</v>
      </c>
      <c r="AC1505" s="53">
        <v>3100000</v>
      </c>
      <c r="AD1505" s="3" t="s">
        <v>42</v>
      </c>
      <c r="AE1505" s="3" t="s">
        <v>45</v>
      </c>
    </row>
    <row r="1506" spans="1:31" x14ac:dyDescent="0.3">
      <c r="A1506" s="3" t="s">
        <v>3175</v>
      </c>
      <c r="B1506" s="3" t="s">
        <v>3176</v>
      </c>
      <c r="C1506" s="3" t="s">
        <v>1859</v>
      </c>
      <c r="D1506" s="53">
        <v>3850000</v>
      </c>
      <c r="E1506" s="53">
        <v>3850000</v>
      </c>
      <c r="F1506" s="53">
        <v>1799.15</v>
      </c>
      <c r="G1506" s="53">
        <v>0</v>
      </c>
      <c r="H1506" s="53">
        <v>0</v>
      </c>
      <c r="I1506" s="53">
        <v>3560152.6</v>
      </c>
      <c r="J1506" s="53">
        <v>92.471496103896101</v>
      </c>
      <c r="K1506" s="53">
        <v>0</v>
      </c>
      <c r="L1506" s="53">
        <v>0</v>
      </c>
      <c r="M1506" s="53">
        <v>3560152.6</v>
      </c>
      <c r="N1506" s="53">
        <v>0</v>
      </c>
      <c r="O1506" s="53">
        <v>3561951.75</v>
      </c>
      <c r="P1506" s="53">
        <v>0</v>
      </c>
      <c r="Q1506" s="53">
        <v>0</v>
      </c>
      <c r="R1506" s="53">
        <v>0</v>
      </c>
      <c r="S1506" s="3" t="s">
        <v>1355</v>
      </c>
      <c r="T1506" s="3" t="s">
        <v>162</v>
      </c>
      <c r="U1506" s="3" t="s">
        <v>163</v>
      </c>
      <c r="V1506" s="3" t="s">
        <v>162</v>
      </c>
      <c r="W1506" s="3" t="s">
        <v>33</v>
      </c>
      <c r="X1506" s="3" t="s">
        <v>164</v>
      </c>
      <c r="Y1506" s="3" t="s">
        <v>35</v>
      </c>
      <c r="Z1506" s="54">
        <v>45383</v>
      </c>
      <c r="AA1506" s="54">
        <v>45930</v>
      </c>
      <c r="AB1506" s="3" t="s">
        <v>36</v>
      </c>
      <c r="AC1506" s="53">
        <v>3850000</v>
      </c>
      <c r="AD1506" s="3" t="s">
        <v>163</v>
      </c>
      <c r="AE1506" s="3" t="s">
        <v>45</v>
      </c>
    </row>
    <row r="1507" spans="1:31" x14ac:dyDescent="0.3">
      <c r="A1507" s="3" t="s">
        <v>3184</v>
      </c>
      <c r="B1507" s="3" t="s">
        <v>3185</v>
      </c>
      <c r="C1507" s="3" t="s">
        <v>1858</v>
      </c>
      <c r="D1507" s="53">
        <v>2600000</v>
      </c>
      <c r="E1507" s="53">
        <v>2600000</v>
      </c>
      <c r="F1507" s="53">
        <v>1418779.12</v>
      </c>
      <c r="G1507" s="53">
        <v>23091.71</v>
      </c>
      <c r="H1507" s="53">
        <v>23091.71</v>
      </c>
      <c r="I1507" s="53">
        <v>679106.14</v>
      </c>
      <c r="J1507" s="53">
        <v>26.119466923076924</v>
      </c>
      <c r="K1507" s="53">
        <v>0</v>
      </c>
      <c r="L1507" s="53">
        <v>0</v>
      </c>
      <c r="M1507" s="53">
        <v>0</v>
      </c>
      <c r="N1507" s="53">
        <v>656014.43000000005</v>
      </c>
      <c r="O1507" s="53">
        <v>2097885.2599999998</v>
      </c>
      <c r="P1507" s="53">
        <v>0</v>
      </c>
      <c r="Q1507" s="53">
        <v>0</v>
      </c>
      <c r="R1507" s="53">
        <v>0</v>
      </c>
      <c r="S1507" s="3" t="s">
        <v>1231</v>
      </c>
      <c r="T1507" s="3" t="s">
        <v>51</v>
      </c>
      <c r="U1507" s="3" t="s">
        <v>52</v>
      </c>
      <c r="V1507" s="3" t="s">
        <v>51</v>
      </c>
      <c r="W1507" s="3" t="s">
        <v>33</v>
      </c>
      <c r="X1507" s="3" t="s">
        <v>53</v>
      </c>
      <c r="Y1507" s="3" t="s">
        <v>86</v>
      </c>
      <c r="Z1507" s="54">
        <v>45675</v>
      </c>
      <c r="AA1507" s="54">
        <v>46112</v>
      </c>
      <c r="AB1507" s="3" t="s">
        <v>36</v>
      </c>
      <c r="AC1507" s="53">
        <v>2600000</v>
      </c>
      <c r="AD1507" s="3" t="s">
        <v>52</v>
      </c>
      <c r="AE1507" s="3" t="s">
        <v>45</v>
      </c>
    </row>
    <row r="1508" spans="1:31" x14ac:dyDescent="0.3">
      <c r="A1508" s="3" t="s">
        <v>3177</v>
      </c>
      <c r="B1508" s="3" t="s">
        <v>3178</v>
      </c>
      <c r="C1508" s="3" t="s">
        <v>1859</v>
      </c>
      <c r="D1508" s="53">
        <v>2200000</v>
      </c>
      <c r="E1508" s="53">
        <v>2200000</v>
      </c>
      <c r="F1508" s="53">
        <v>213175.52</v>
      </c>
      <c r="G1508" s="53">
        <v>0</v>
      </c>
      <c r="H1508" s="53">
        <v>0</v>
      </c>
      <c r="I1508" s="53">
        <v>1919937.01</v>
      </c>
      <c r="J1508" s="53">
        <v>87.269864090909095</v>
      </c>
      <c r="K1508" s="53">
        <v>0</v>
      </c>
      <c r="L1508" s="53">
        <v>0</v>
      </c>
      <c r="M1508" s="53">
        <v>0</v>
      </c>
      <c r="N1508" s="53">
        <v>1919937.01</v>
      </c>
      <c r="O1508" s="53">
        <v>2133112.5299999998</v>
      </c>
      <c r="P1508" s="53">
        <v>0</v>
      </c>
      <c r="Q1508" s="53">
        <v>0</v>
      </c>
      <c r="R1508" s="53">
        <v>0</v>
      </c>
      <c r="S1508" s="3" t="s">
        <v>1355</v>
      </c>
      <c r="T1508" s="3" t="s">
        <v>162</v>
      </c>
      <c r="U1508" s="3" t="s">
        <v>163</v>
      </c>
      <c r="V1508" s="3" t="s">
        <v>162</v>
      </c>
      <c r="W1508" s="3" t="s">
        <v>33</v>
      </c>
      <c r="X1508" s="3" t="s">
        <v>164</v>
      </c>
      <c r="Y1508" s="3" t="s">
        <v>35</v>
      </c>
      <c r="Z1508" s="54">
        <v>45383</v>
      </c>
      <c r="AA1508" s="54">
        <v>46022</v>
      </c>
      <c r="AB1508" s="3" t="s">
        <v>36</v>
      </c>
      <c r="AC1508" s="53">
        <v>2200000</v>
      </c>
      <c r="AD1508" s="3" t="s">
        <v>163</v>
      </c>
      <c r="AE1508" s="3" t="s">
        <v>45</v>
      </c>
    </row>
    <row r="1509" spans="1:31" x14ac:dyDescent="0.3">
      <c r="A1509" s="3" t="s">
        <v>3182</v>
      </c>
      <c r="B1509" s="3" t="s">
        <v>3183</v>
      </c>
      <c r="C1509" s="3" t="s">
        <v>1853</v>
      </c>
      <c r="D1509" s="53">
        <v>0</v>
      </c>
      <c r="E1509" s="53">
        <v>850000</v>
      </c>
      <c r="F1509" s="53">
        <v>0</v>
      </c>
      <c r="G1509" s="53">
        <v>0</v>
      </c>
      <c r="H1509" s="53">
        <v>0</v>
      </c>
      <c r="I1509" s="53">
        <v>0</v>
      </c>
      <c r="J1509" s="53" t="e">
        <v>#DIV/0!</v>
      </c>
      <c r="K1509" s="53">
        <v>0</v>
      </c>
      <c r="L1509" s="53">
        <v>0</v>
      </c>
      <c r="M1509" s="53">
        <v>0</v>
      </c>
      <c r="N1509" s="53">
        <v>0</v>
      </c>
      <c r="O1509" s="53">
        <v>0</v>
      </c>
      <c r="P1509" s="53">
        <v>0</v>
      </c>
      <c r="Q1509" s="53">
        <v>0</v>
      </c>
      <c r="R1509" s="53">
        <v>0</v>
      </c>
      <c r="S1509" s="3" t="s">
        <v>3094</v>
      </c>
      <c r="T1509" s="3" t="s">
        <v>31</v>
      </c>
      <c r="U1509" s="3" t="s">
        <v>32</v>
      </c>
      <c r="V1509" s="3" t="s">
        <v>31</v>
      </c>
      <c r="W1509" s="3" t="s">
        <v>33</v>
      </c>
      <c r="X1509" s="3" t="s">
        <v>34</v>
      </c>
      <c r="Y1509" s="3" t="s">
        <v>44</v>
      </c>
      <c r="Z1509" s="54">
        <v>45676</v>
      </c>
      <c r="AA1509" s="54">
        <v>46112</v>
      </c>
      <c r="AB1509" s="3" t="s">
        <v>36</v>
      </c>
      <c r="AC1509" s="53">
        <v>850000</v>
      </c>
      <c r="AD1509" s="3" t="s">
        <v>32</v>
      </c>
      <c r="AE1509" s="3" t="s">
        <v>37</v>
      </c>
    </row>
    <row r="1510" spans="1:31" x14ac:dyDescent="0.3">
      <c r="A1510" s="3" t="s">
        <v>3181</v>
      </c>
      <c r="B1510" s="3" t="s">
        <v>3174</v>
      </c>
      <c r="C1510" s="3" t="s">
        <v>1855</v>
      </c>
      <c r="D1510" s="53">
        <v>0</v>
      </c>
      <c r="E1510" s="53">
        <v>0</v>
      </c>
      <c r="F1510" s="53">
        <v>0</v>
      </c>
      <c r="G1510" s="53">
        <v>0</v>
      </c>
      <c r="H1510" s="53">
        <v>0</v>
      </c>
      <c r="I1510" s="53">
        <v>0</v>
      </c>
      <c r="J1510" s="53" t="e">
        <v>#DIV/0!</v>
      </c>
      <c r="K1510" s="53">
        <v>0</v>
      </c>
      <c r="L1510" s="53">
        <v>0</v>
      </c>
      <c r="M1510" s="53">
        <v>0</v>
      </c>
      <c r="N1510" s="53">
        <v>0</v>
      </c>
      <c r="O1510" s="53">
        <v>0</v>
      </c>
      <c r="P1510" s="53">
        <v>0</v>
      </c>
      <c r="Q1510" s="53">
        <v>0</v>
      </c>
      <c r="R1510" s="53">
        <v>0</v>
      </c>
      <c r="S1510" s="3" t="s">
        <v>2949</v>
      </c>
      <c r="T1510" s="3" t="s">
        <v>57</v>
      </c>
      <c r="U1510" s="3" t="s">
        <v>58</v>
      </c>
      <c r="V1510" s="3" t="s">
        <v>57</v>
      </c>
      <c r="W1510" s="3" t="s">
        <v>33</v>
      </c>
      <c r="X1510" s="3" t="s">
        <v>29</v>
      </c>
      <c r="Y1510" s="3" t="s">
        <v>35</v>
      </c>
      <c r="Z1510" s="54">
        <v>45678</v>
      </c>
      <c r="AA1510" s="54">
        <v>46112</v>
      </c>
      <c r="AB1510" s="3" t="s">
        <v>36</v>
      </c>
      <c r="AC1510" s="53">
        <v>1</v>
      </c>
      <c r="AD1510" s="3" t="s">
        <v>58</v>
      </c>
      <c r="AE1510" s="3" t="s">
        <v>1245</v>
      </c>
    </row>
    <row r="1511" spans="1:31" x14ac:dyDescent="0.3">
      <c r="A1511" s="3" t="s">
        <v>3186</v>
      </c>
      <c r="B1511" s="3" t="s">
        <v>3187</v>
      </c>
      <c r="C1511" s="3" t="s">
        <v>1855</v>
      </c>
      <c r="D1511" s="53">
        <v>4700000</v>
      </c>
      <c r="E1511" s="53">
        <v>4700000</v>
      </c>
      <c r="F1511" s="53">
        <v>28643.61</v>
      </c>
      <c r="G1511" s="53">
        <v>0</v>
      </c>
      <c r="H1511" s="53">
        <v>0</v>
      </c>
      <c r="I1511" s="53">
        <v>4548900.96</v>
      </c>
      <c r="J1511" s="53">
        <v>96.78512680851064</v>
      </c>
      <c r="K1511" s="53">
        <v>0</v>
      </c>
      <c r="L1511" s="53">
        <v>0</v>
      </c>
      <c r="M1511" s="53">
        <v>0</v>
      </c>
      <c r="N1511" s="53">
        <v>4548900.96</v>
      </c>
      <c r="O1511" s="53">
        <v>4577544.57</v>
      </c>
      <c r="P1511" s="53">
        <v>0</v>
      </c>
      <c r="Q1511" s="53">
        <v>0</v>
      </c>
      <c r="R1511" s="53">
        <v>0</v>
      </c>
      <c r="S1511" s="3" t="s">
        <v>2949</v>
      </c>
      <c r="T1511" s="3" t="s">
        <v>57</v>
      </c>
      <c r="U1511" s="3" t="s">
        <v>58</v>
      </c>
      <c r="V1511" s="3" t="s">
        <v>57</v>
      </c>
      <c r="W1511" s="3" t="s">
        <v>33</v>
      </c>
      <c r="X1511" s="3" t="s">
        <v>59</v>
      </c>
      <c r="Y1511" s="3" t="s">
        <v>44</v>
      </c>
      <c r="Z1511" s="54">
        <v>45679</v>
      </c>
      <c r="AA1511" s="54">
        <v>46112</v>
      </c>
      <c r="AB1511" s="3" t="s">
        <v>36</v>
      </c>
      <c r="AC1511" s="53">
        <v>1</v>
      </c>
      <c r="AD1511" s="3" t="s">
        <v>58</v>
      </c>
      <c r="AE1511" s="3" t="s">
        <v>45</v>
      </c>
    </row>
    <row r="1512" spans="1:31" x14ac:dyDescent="0.3">
      <c r="A1512" s="3" t="s">
        <v>3188</v>
      </c>
      <c r="B1512" s="3" t="s">
        <v>3189</v>
      </c>
      <c r="C1512" s="3" t="s">
        <v>1859</v>
      </c>
      <c r="D1512" s="53">
        <v>2275000</v>
      </c>
      <c r="E1512" s="53">
        <v>2275000</v>
      </c>
      <c r="F1512" s="53">
        <v>334207.23</v>
      </c>
      <c r="G1512" s="53">
        <v>0</v>
      </c>
      <c r="H1512" s="53">
        <v>0</v>
      </c>
      <c r="I1512" s="53">
        <v>1375535.17</v>
      </c>
      <c r="J1512" s="53">
        <v>60.46308439560439</v>
      </c>
      <c r="K1512" s="53">
        <v>0</v>
      </c>
      <c r="L1512" s="53">
        <v>0</v>
      </c>
      <c r="M1512" s="53">
        <v>0</v>
      </c>
      <c r="N1512" s="53">
        <v>1375535.17</v>
      </c>
      <c r="O1512" s="53">
        <v>1709742.4</v>
      </c>
      <c r="P1512" s="53">
        <v>0</v>
      </c>
      <c r="Q1512" s="53">
        <v>0</v>
      </c>
      <c r="R1512" s="53">
        <v>0</v>
      </c>
      <c r="S1512" s="3" t="s">
        <v>1355</v>
      </c>
      <c r="T1512" s="3" t="s">
        <v>162</v>
      </c>
      <c r="U1512" s="3" t="s">
        <v>163</v>
      </c>
      <c r="V1512" s="3" t="s">
        <v>162</v>
      </c>
      <c r="W1512" s="3" t="s">
        <v>33</v>
      </c>
      <c r="X1512" s="3" t="s">
        <v>164</v>
      </c>
      <c r="Y1512" s="3" t="s">
        <v>86</v>
      </c>
      <c r="Z1512" s="54">
        <v>45383</v>
      </c>
      <c r="AA1512" s="54">
        <v>46022</v>
      </c>
      <c r="AB1512" s="3" t="s">
        <v>36</v>
      </c>
      <c r="AC1512" s="53">
        <v>2275000</v>
      </c>
      <c r="AD1512" s="3" t="s">
        <v>163</v>
      </c>
      <c r="AE1512" s="3" t="s">
        <v>45</v>
      </c>
    </row>
    <row r="1513" spans="1:31" x14ac:dyDescent="0.3">
      <c r="A1513" s="3" t="s">
        <v>3198</v>
      </c>
      <c r="B1513" s="3" t="s">
        <v>3199</v>
      </c>
      <c r="C1513" s="3" t="s">
        <v>1853</v>
      </c>
      <c r="D1513" s="53">
        <v>2500000</v>
      </c>
      <c r="E1513" s="53">
        <v>2500000</v>
      </c>
      <c r="F1513" s="53">
        <v>36426.99</v>
      </c>
      <c r="G1513" s="53">
        <v>0</v>
      </c>
      <c r="H1513" s="53">
        <v>0</v>
      </c>
      <c r="I1513" s="53">
        <v>1974945.51</v>
      </c>
      <c r="J1513" s="53">
        <v>78.997820399999995</v>
      </c>
      <c r="K1513" s="53">
        <v>0</v>
      </c>
      <c r="L1513" s="53">
        <v>0</v>
      </c>
      <c r="M1513" s="53">
        <v>1974945</v>
      </c>
      <c r="N1513" s="53">
        <v>0.51</v>
      </c>
      <c r="O1513" s="53">
        <v>2011372.5</v>
      </c>
      <c r="P1513" s="53">
        <v>0</v>
      </c>
      <c r="Q1513" s="53">
        <v>0</v>
      </c>
      <c r="R1513" s="53">
        <v>0</v>
      </c>
      <c r="S1513" s="3" t="s">
        <v>3094</v>
      </c>
      <c r="T1513" s="3" t="s">
        <v>31</v>
      </c>
      <c r="U1513" s="3" t="s">
        <v>32</v>
      </c>
      <c r="V1513" s="3" t="s">
        <v>31</v>
      </c>
      <c r="W1513" s="3" t="s">
        <v>33</v>
      </c>
      <c r="X1513" s="3" t="s">
        <v>34</v>
      </c>
      <c r="Y1513" s="3" t="s">
        <v>35</v>
      </c>
      <c r="Z1513" s="54">
        <v>45682</v>
      </c>
      <c r="AA1513" s="54">
        <v>46112</v>
      </c>
      <c r="AB1513" s="3" t="s">
        <v>36</v>
      </c>
      <c r="AC1513" s="53">
        <v>2500000</v>
      </c>
      <c r="AD1513" s="3" t="s">
        <v>32</v>
      </c>
      <c r="AE1513" s="3" t="s">
        <v>45</v>
      </c>
    </row>
    <row r="1514" spans="1:31" x14ac:dyDescent="0.3">
      <c r="A1514" s="3" t="s">
        <v>3195</v>
      </c>
      <c r="B1514" s="3" t="s">
        <v>3196</v>
      </c>
      <c r="C1514" s="3" t="s">
        <v>1854</v>
      </c>
      <c r="D1514" s="53">
        <v>3300000</v>
      </c>
      <c r="E1514" s="53">
        <v>3300000</v>
      </c>
      <c r="F1514" s="53">
        <v>28457.53</v>
      </c>
      <c r="G1514" s="53">
        <v>0</v>
      </c>
      <c r="H1514" s="53">
        <v>0</v>
      </c>
      <c r="I1514" s="53">
        <v>2383886.94</v>
      </c>
      <c r="J1514" s="53">
        <v>72.238998181818175</v>
      </c>
      <c r="K1514" s="53">
        <v>0</v>
      </c>
      <c r="L1514" s="53">
        <v>0</v>
      </c>
      <c r="M1514" s="53">
        <v>2345597.7599999998</v>
      </c>
      <c r="N1514" s="53">
        <v>38289.18</v>
      </c>
      <c r="O1514" s="53">
        <v>2412344.4700000002</v>
      </c>
      <c r="P1514" s="53">
        <v>0</v>
      </c>
      <c r="Q1514" s="53">
        <v>0</v>
      </c>
      <c r="R1514" s="53">
        <v>0</v>
      </c>
      <c r="S1514" s="3" t="s">
        <v>72</v>
      </c>
      <c r="T1514" s="3" t="s">
        <v>41</v>
      </c>
      <c r="U1514" s="3" t="s">
        <v>42</v>
      </c>
      <c r="V1514" s="3" t="s">
        <v>41</v>
      </c>
      <c r="W1514" s="3" t="s">
        <v>33</v>
      </c>
      <c r="X1514" s="3" t="s">
        <v>43</v>
      </c>
      <c r="Y1514" s="3" t="s">
        <v>35</v>
      </c>
      <c r="Z1514" s="54">
        <v>45684</v>
      </c>
      <c r="AA1514" s="54">
        <v>46053</v>
      </c>
      <c r="AB1514" s="3" t="s">
        <v>36</v>
      </c>
      <c r="AC1514" s="53">
        <v>3300000</v>
      </c>
      <c r="AD1514" s="3" t="s">
        <v>42</v>
      </c>
      <c r="AE1514" s="3" t="s">
        <v>45</v>
      </c>
    </row>
    <row r="1515" spans="1:31" x14ac:dyDescent="0.3">
      <c r="A1515" s="3" t="s">
        <v>3209</v>
      </c>
      <c r="B1515" s="3" t="s">
        <v>3210</v>
      </c>
      <c r="C1515" s="3" t="s">
        <v>1860</v>
      </c>
      <c r="D1515" s="53">
        <v>5000000</v>
      </c>
      <c r="E1515" s="53">
        <v>5000000</v>
      </c>
      <c r="F1515" s="53">
        <v>0</v>
      </c>
      <c r="G1515" s="53">
        <v>0</v>
      </c>
      <c r="H1515" s="53">
        <v>0</v>
      </c>
      <c r="I1515" s="53">
        <v>1195423.8700000001</v>
      </c>
      <c r="J1515" s="53">
        <v>23.908477400000002</v>
      </c>
      <c r="K1515" s="53">
        <v>0</v>
      </c>
      <c r="L1515" s="53">
        <v>0</v>
      </c>
      <c r="M1515" s="53">
        <v>0</v>
      </c>
      <c r="N1515" s="53">
        <v>1195423.8700000001</v>
      </c>
      <c r="O1515" s="53">
        <v>1195423.8700000001</v>
      </c>
      <c r="P1515" s="53">
        <v>0</v>
      </c>
      <c r="Q1515" s="53">
        <v>0</v>
      </c>
      <c r="R1515" s="53">
        <v>0</v>
      </c>
      <c r="S1515" s="3" t="s">
        <v>111</v>
      </c>
      <c r="T1515" s="3" t="s">
        <v>112</v>
      </c>
      <c r="U1515" s="3" t="s">
        <v>113</v>
      </c>
      <c r="V1515" s="3" t="s">
        <v>112</v>
      </c>
      <c r="W1515" s="3" t="s">
        <v>33</v>
      </c>
      <c r="X1515" s="3" t="s">
        <v>114</v>
      </c>
      <c r="Y1515" s="3" t="s">
        <v>44</v>
      </c>
      <c r="Z1515" s="54">
        <v>45684</v>
      </c>
      <c r="AA1515" s="54">
        <v>46387</v>
      </c>
      <c r="AB1515" s="3" t="s">
        <v>36</v>
      </c>
      <c r="AC1515" s="53">
        <v>1</v>
      </c>
      <c r="AD1515" s="3" t="s">
        <v>113</v>
      </c>
      <c r="AE1515" s="3" t="s">
        <v>45</v>
      </c>
    </row>
    <row r="1516" spans="1:31" x14ac:dyDescent="0.3">
      <c r="A1516" s="3" t="s">
        <v>3190</v>
      </c>
      <c r="B1516" s="3" t="s">
        <v>3197</v>
      </c>
      <c r="C1516" s="3" t="s">
        <v>1854</v>
      </c>
      <c r="D1516" s="53">
        <v>5300003</v>
      </c>
      <c r="E1516" s="53">
        <v>5300003</v>
      </c>
      <c r="F1516" s="53">
        <v>2279.52</v>
      </c>
      <c r="G1516" s="53">
        <v>-7.0000000000000007E-2</v>
      </c>
      <c r="H1516" s="53">
        <v>-7.0000000000000007E-2</v>
      </c>
      <c r="I1516" s="53">
        <v>5060482.38</v>
      </c>
      <c r="J1516" s="53">
        <v>95.480745576936471</v>
      </c>
      <c r="K1516" s="53">
        <v>0</v>
      </c>
      <c r="L1516" s="53">
        <v>0</v>
      </c>
      <c r="M1516" s="53">
        <v>500208</v>
      </c>
      <c r="N1516" s="53">
        <v>4560274.45</v>
      </c>
      <c r="O1516" s="53">
        <v>5062761.9000000004</v>
      </c>
      <c r="P1516" s="53">
        <v>0</v>
      </c>
      <c r="Q1516" s="53">
        <v>0</v>
      </c>
      <c r="R1516" s="53">
        <v>0</v>
      </c>
      <c r="S1516" s="3" t="s">
        <v>72</v>
      </c>
      <c r="T1516" s="3" t="s">
        <v>41</v>
      </c>
      <c r="U1516" s="3" t="s">
        <v>42</v>
      </c>
      <c r="V1516" s="3" t="s">
        <v>41</v>
      </c>
      <c r="W1516" s="3" t="s">
        <v>33</v>
      </c>
      <c r="X1516" s="3" t="s">
        <v>43</v>
      </c>
      <c r="Y1516" s="3" t="s">
        <v>44</v>
      </c>
      <c r="Z1516" s="54">
        <v>45684</v>
      </c>
      <c r="AA1516" s="54">
        <v>46053</v>
      </c>
      <c r="AB1516" s="3" t="s">
        <v>36</v>
      </c>
      <c r="AC1516" s="53">
        <v>1</v>
      </c>
      <c r="AD1516" s="3" t="s">
        <v>42</v>
      </c>
      <c r="AE1516" s="3" t="s">
        <v>45</v>
      </c>
    </row>
    <row r="1517" spans="1:31" x14ac:dyDescent="0.3">
      <c r="A1517" s="3" t="s">
        <v>3200</v>
      </c>
      <c r="B1517" s="3" t="s">
        <v>3201</v>
      </c>
      <c r="C1517" s="3" t="s">
        <v>1858</v>
      </c>
      <c r="D1517" s="53">
        <v>12000000</v>
      </c>
      <c r="E1517" s="53">
        <v>12000000</v>
      </c>
      <c r="F1517" s="53">
        <v>1080960.6599999999</v>
      </c>
      <c r="G1517" s="53">
        <v>0</v>
      </c>
      <c r="H1517" s="53">
        <v>0</v>
      </c>
      <c r="I1517" s="53">
        <v>8156026.21</v>
      </c>
      <c r="J1517" s="53">
        <v>67.966885083333338</v>
      </c>
      <c r="K1517" s="53">
        <v>0</v>
      </c>
      <c r="L1517" s="53">
        <v>0</v>
      </c>
      <c r="M1517" s="53">
        <v>8148198.9400000004</v>
      </c>
      <c r="N1517" s="53">
        <v>7827.27</v>
      </c>
      <c r="O1517" s="53">
        <v>9236986.8699999992</v>
      </c>
      <c r="P1517" s="53">
        <v>0</v>
      </c>
      <c r="Q1517" s="53">
        <v>0</v>
      </c>
      <c r="R1517" s="53">
        <v>0</v>
      </c>
      <c r="S1517" s="3" t="s">
        <v>1231</v>
      </c>
      <c r="T1517" s="3" t="s">
        <v>51</v>
      </c>
      <c r="U1517" s="3" t="s">
        <v>52</v>
      </c>
      <c r="V1517" s="3" t="s">
        <v>51</v>
      </c>
      <c r="W1517" s="3" t="s">
        <v>33</v>
      </c>
      <c r="X1517" s="3" t="s">
        <v>53</v>
      </c>
      <c r="Y1517" s="3" t="s">
        <v>35</v>
      </c>
      <c r="Z1517" s="54">
        <v>45657</v>
      </c>
      <c r="AA1517" s="54">
        <v>46112</v>
      </c>
      <c r="AB1517" s="3" t="s">
        <v>36</v>
      </c>
      <c r="AC1517" s="53">
        <v>12000000</v>
      </c>
      <c r="AD1517" s="3" t="s">
        <v>52</v>
      </c>
      <c r="AE1517" s="3" t="s">
        <v>45</v>
      </c>
    </row>
    <row r="1518" spans="1:31" x14ac:dyDescent="0.3">
      <c r="A1518" s="3" t="s">
        <v>3193</v>
      </c>
      <c r="B1518" s="3" t="s">
        <v>3194</v>
      </c>
      <c r="C1518" s="3" t="s">
        <v>1857</v>
      </c>
      <c r="D1518" s="53">
        <v>2000000</v>
      </c>
      <c r="E1518" s="53">
        <v>2000000</v>
      </c>
      <c r="F1518" s="53">
        <v>0</v>
      </c>
      <c r="G1518" s="53">
        <v>0</v>
      </c>
      <c r="H1518" s="53">
        <v>0</v>
      </c>
      <c r="I1518" s="53">
        <v>0</v>
      </c>
      <c r="J1518" s="53">
        <v>0</v>
      </c>
      <c r="K1518" s="53">
        <v>0</v>
      </c>
      <c r="L1518" s="53">
        <v>0</v>
      </c>
      <c r="M1518" s="53">
        <v>0</v>
      </c>
      <c r="N1518" s="53">
        <v>0</v>
      </c>
      <c r="O1518" s="53">
        <v>0</v>
      </c>
      <c r="P1518" s="53">
        <v>0</v>
      </c>
      <c r="Q1518" s="53">
        <v>0</v>
      </c>
      <c r="R1518" s="53">
        <v>0</v>
      </c>
      <c r="S1518" s="3" t="s">
        <v>2156</v>
      </c>
      <c r="T1518" s="3" t="s">
        <v>100</v>
      </c>
      <c r="U1518" s="3" t="s">
        <v>101</v>
      </c>
      <c r="V1518" s="3" t="s">
        <v>100</v>
      </c>
      <c r="W1518" s="3" t="s">
        <v>33</v>
      </c>
      <c r="X1518" s="3" t="s">
        <v>102</v>
      </c>
      <c r="Y1518" s="3" t="s">
        <v>86</v>
      </c>
      <c r="Z1518" s="54">
        <v>45684</v>
      </c>
      <c r="AA1518" s="54">
        <v>46022</v>
      </c>
      <c r="AB1518" s="3" t="s">
        <v>36</v>
      </c>
      <c r="AC1518" s="53">
        <v>2000000</v>
      </c>
      <c r="AD1518" s="3" t="s">
        <v>101</v>
      </c>
      <c r="AE1518" s="3" t="s">
        <v>45</v>
      </c>
    </row>
    <row r="1519" spans="1:31" x14ac:dyDescent="0.3">
      <c r="A1519" s="3" t="s">
        <v>3191</v>
      </c>
      <c r="B1519" s="3" t="s">
        <v>3192</v>
      </c>
      <c r="C1519" s="3" t="s">
        <v>1857</v>
      </c>
      <c r="D1519" s="53">
        <v>2000000</v>
      </c>
      <c r="E1519" s="53">
        <v>2000000</v>
      </c>
      <c r="F1519" s="53">
        <v>0</v>
      </c>
      <c r="G1519" s="53">
        <v>0</v>
      </c>
      <c r="H1519" s="53">
        <v>0</v>
      </c>
      <c r="I1519" s="53">
        <v>1879182.27</v>
      </c>
      <c r="J1519" s="53">
        <v>93.959113500000001</v>
      </c>
      <c r="K1519" s="53">
        <v>0</v>
      </c>
      <c r="L1519" s="53">
        <v>0</v>
      </c>
      <c r="M1519" s="53">
        <v>1879182.27</v>
      </c>
      <c r="N1519" s="53">
        <v>0</v>
      </c>
      <c r="O1519" s="53">
        <v>1879182.27</v>
      </c>
      <c r="P1519" s="53">
        <v>0</v>
      </c>
      <c r="Q1519" s="53">
        <v>0</v>
      </c>
      <c r="R1519" s="53">
        <v>0</v>
      </c>
      <c r="S1519" s="3" t="s">
        <v>2156</v>
      </c>
      <c r="T1519" s="3" t="s">
        <v>100</v>
      </c>
      <c r="U1519" s="3" t="s">
        <v>101</v>
      </c>
      <c r="V1519" s="3" t="s">
        <v>100</v>
      </c>
      <c r="W1519" s="3" t="s">
        <v>33</v>
      </c>
      <c r="X1519" s="3" t="s">
        <v>102</v>
      </c>
      <c r="Y1519" s="3" t="s">
        <v>86</v>
      </c>
      <c r="Z1519" s="54">
        <v>45684</v>
      </c>
      <c r="AA1519" s="54">
        <v>46022</v>
      </c>
      <c r="AB1519" s="3" t="s">
        <v>36</v>
      </c>
      <c r="AC1519" s="53">
        <v>2000000</v>
      </c>
      <c r="AD1519" s="3" t="s">
        <v>101</v>
      </c>
      <c r="AE1519" s="3" t="s">
        <v>45</v>
      </c>
    </row>
    <row r="1520" spans="1:31" x14ac:dyDescent="0.3">
      <c r="A1520" s="3" t="s">
        <v>3202</v>
      </c>
      <c r="B1520" s="3" t="s">
        <v>3203</v>
      </c>
      <c r="C1520" s="3" t="s">
        <v>1858</v>
      </c>
      <c r="D1520" s="53">
        <v>2600000</v>
      </c>
      <c r="E1520" s="53">
        <v>2600000</v>
      </c>
      <c r="F1520" s="53">
        <v>142967.76</v>
      </c>
      <c r="G1520" s="53">
        <v>0</v>
      </c>
      <c r="H1520" s="53">
        <v>0</v>
      </c>
      <c r="I1520" s="53">
        <v>1482600.4</v>
      </c>
      <c r="J1520" s="53">
        <v>57.023092307692302</v>
      </c>
      <c r="K1520" s="53">
        <v>0</v>
      </c>
      <c r="L1520" s="53">
        <v>0</v>
      </c>
      <c r="M1520" s="53">
        <v>1482600.4</v>
      </c>
      <c r="N1520" s="53">
        <v>0</v>
      </c>
      <c r="O1520" s="53">
        <v>1625568.16</v>
      </c>
      <c r="P1520" s="53">
        <v>0</v>
      </c>
      <c r="Q1520" s="53">
        <v>0</v>
      </c>
      <c r="R1520" s="53">
        <v>0</v>
      </c>
      <c r="S1520" s="3" t="s">
        <v>3204</v>
      </c>
      <c r="T1520" s="3" t="s">
        <v>51</v>
      </c>
      <c r="U1520" s="3" t="s">
        <v>52</v>
      </c>
      <c r="V1520" s="3" t="s">
        <v>51</v>
      </c>
      <c r="W1520" s="3" t="s">
        <v>33</v>
      </c>
      <c r="X1520" s="3" t="s">
        <v>53</v>
      </c>
      <c r="Y1520" s="3" t="s">
        <v>35</v>
      </c>
      <c r="Z1520" s="54">
        <v>45684</v>
      </c>
      <c r="AA1520" s="54">
        <v>46112</v>
      </c>
      <c r="AB1520" s="3" t="s">
        <v>36</v>
      </c>
      <c r="AC1520" s="53">
        <v>2600000</v>
      </c>
      <c r="AD1520" s="3" t="s">
        <v>52</v>
      </c>
      <c r="AE1520" s="3" t="s">
        <v>45</v>
      </c>
    </row>
    <row r="1521" spans="1:31" x14ac:dyDescent="0.3">
      <c r="A1521" s="3" t="s">
        <v>3219</v>
      </c>
      <c r="B1521" s="3" t="s">
        <v>3220</v>
      </c>
      <c r="C1521" s="3" t="s">
        <v>1854</v>
      </c>
      <c r="D1521" s="53">
        <v>2400000</v>
      </c>
      <c r="E1521" s="53">
        <v>2400000</v>
      </c>
      <c r="F1521" s="53">
        <v>375718.77</v>
      </c>
      <c r="G1521" s="53">
        <v>0</v>
      </c>
      <c r="H1521" s="53">
        <v>0</v>
      </c>
      <c r="I1521" s="53">
        <v>1747549.07</v>
      </c>
      <c r="J1521" s="53">
        <v>72.81454458333333</v>
      </c>
      <c r="K1521" s="53">
        <v>0</v>
      </c>
      <c r="L1521" s="53">
        <v>0</v>
      </c>
      <c r="M1521" s="53">
        <v>1469739.5</v>
      </c>
      <c r="N1521" s="53">
        <v>277809.57</v>
      </c>
      <c r="O1521" s="53">
        <v>2123267.84</v>
      </c>
      <c r="P1521" s="53">
        <v>0</v>
      </c>
      <c r="Q1521" s="53">
        <v>0</v>
      </c>
      <c r="R1521" s="53">
        <v>0</v>
      </c>
      <c r="S1521" s="3" t="s">
        <v>72</v>
      </c>
      <c r="T1521" s="3" t="s">
        <v>41</v>
      </c>
      <c r="U1521" s="3" t="s">
        <v>42</v>
      </c>
      <c r="V1521" s="3" t="s">
        <v>41</v>
      </c>
      <c r="W1521" s="3" t="s">
        <v>33</v>
      </c>
      <c r="X1521" s="3" t="s">
        <v>43</v>
      </c>
      <c r="Y1521" s="3" t="s">
        <v>35</v>
      </c>
      <c r="Z1521" s="54">
        <v>45685</v>
      </c>
      <c r="AA1521" s="54">
        <v>46053</v>
      </c>
      <c r="AB1521" s="3" t="s">
        <v>36</v>
      </c>
      <c r="AC1521" s="53">
        <v>2400000</v>
      </c>
      <c r="AD1521" s="3" t="s">
        <v>42</v>
      </c>
      <c r="AE1521" s="3" t="s">
        <v>45</v>
      </c>
    </row>
    <row r="1522" spans="1:31" x14ac:dyDescent="0.3">
      <c r="A1522" s="3" t="s">
        <v>3217</v>
      </c>
      <c r="B1522" s="3" t="s">
        <v>3218</v>
      </c>
      <c r="C1522" s="3" t="s">
        <v>1854</v>
      </c>
      <c r="D1522" s="53">
        <v>1200000</v>
      </c>
      <c r="E1522" s="53">
        <v>1200000</v>
      </c>
      <c r="F1522" s="53">
        <v>39693.129999999997</v>
      </c>
      <c r="G1522" s="53">
        <v>0</v>
      </c>
      <c r="H1522" s="53">
        <v>0</v>
      </c>
      <c r="I1522" s="53">
        <v>1159634.29</v>
      </c>
      <c r="J1522" s="53">
        <v>96.63619083333333</v>
      </c>
      <c r="K1522" s="53">
        <v>0</v>
      </c>
      <c r="L1522" s="53">
        <v>0</v>
      </c>
      <c r="M1522" s="53">
        <v>1159634.29</v>
      </c>
      <c r="N1522" s="53">
        <v>0</v>
      </c>
      <c r="O1522" s="53">
        <v>1199327.42</v>
      </c>
      <c r="P1522" s="53">
        <v>0</v>
      </c>
      <c r="Q1522" s="53">
        <v>0</v>
      </c>
      <c r="R1522" s="53">
        <v>0</v>
      </c>
      <c r="S1522" s="3" t="s">
        <v>72</v>
      </c>
      <c r="T1522" s="3" t="s">
        <v>41</v>
      </c>
      <c r="U1522" s="3" t="s">
        <v>42</v>
      </c>
      <c r="V1522" s="3" t="s">
        <v>41</v>
      </c>
      <c r="W1522" s="3" t="s">
        <v>33</v>
      </c>
      <c r="X1522" s="3" t="s">
        <v>43</v>
      </c>
      <c r="Y1522" s="3" t="s">
        <v>44</v>
      </c>
      <c r="Z1522" s="54">
        <v>45685</v>
      </c>
      <c r="AA1522" s="54">
        <v>46053</v>
      </c>
      <c r="AB1522" s="3" t="s">
        <v>36</v>
      </c>
      <c r="AC1522" s="53">
        <v>1200000</v>
      </c>
      <c r="AD1522" s="3" t="s">
        <v>42</v>
      </c>
      <c r="AE1522" s="3" t="s">
        <v>45</v>
      </c>
    </row>
    <row r="1523" spans="1:31" x14ac:dyDescent="0.3">
      <c r="A1523" s="3" t="s">
        <v>3226</v>
      </c>
      <c r="B1523" s="3" t="s">
        <v>3227</v>
      </c>
      <c r="C1523" s="3" t="s">
        <v>1854</v>
      </c>
      <c r="D1523" s="53">
        <v>12200000</v>
      </c>
      <c r="E1523" s="53">
        <v>12200000</v>
      </c>
      <c r="F1523" s="53">
        <v>227592.38</v>
      </c>
      <c r="G1523" s="53">
        <v>0</v>
      </c>
      <c r="H1523" s="53">
        <v>0</v>
      </c>
      <c r="I1523" s="53">
        <v>10605878.699999999</v>
      </c>
      <c r="J1523" s="53">
        <v>86.93343196721311</v>
      </c>
      <c r="K1523" s="53">
        <v>0</v>
      </c>
      <c r="L1523" s="53">
        <v>0</v>
      </c>
      <c r="M1523" s="53">
        <v>10600137.689999999</v>
      </c>
      <c r="N1523" s="53">
        <v>5741.01</v>
      </c>
      <c r="O1523" s="53">
        <v>10833471.08</v>
      </c>
      <c r="P1523" s="53">
        <v>0</v>
      </c>
      <c r="Q1523" s="53">
        <v>0</v>
      </c>
      <c r="R1523" s="53">
        <v>0</v>
      </c>
      <c r="S1523" s="3" t="s">
        <v>72</v>
      </c>
      <c r="T1523" s="3" t="s">
        <v>41</v>
      </c>
      <c r="U1523" s="3" t="s">
        <v>42</v>
      </c>
      <c r="V1523" s="3" t="s">
        <v>41</v>
      </c>
      <c r="W1523" s="3" t="s">
        <v>33</v>
      </c>
      <c r="X1523" s="3" t="s">
        <v>43</v>
      </c>
      <c r="Y1523" s="3" t="s">
        <v>35</v>
      </c>
      <c r="Z1523" s="54">
        <v>45685</v>
      </c>
      <c r="AA1523" s="54">
        <v>46053</v>
      </c>
      <c r="AB1523" s="3" t="s">
        <v>36</v>
      </c>
      <c r="AC1523" s="53">
        <v>12200000</v>
      </c>
      <c r="AD1523" s="3" t="s">
        <v>42</v>
      </c>
      <c r="AE1523" s="3" t="s">
        <v>45</v>
      </c>
    </row>
    <row r="1524" spans="1:31" x14ac:dyDescent="0.3">
      <c r="A1524" s="3" t="s">
        <v>3224</v>
      </c>
      <c r="B1524" s="3" t="s">
        <v>3225</v>
      </c>
      <c r="C1524" s="3" t="s">
        <v>1854</v>
      </c>
      <c r="D1524" s="53">
        <v>11900000</v>
      </c>
      <c r="E1524" s="53">
        <v>11900000</v>
      </c>
      <c r="F1524" s="53">
        <v>865691.08</v>
      </c>
      <c r="G1524" s="53">
        <v>0</v>
      </c>
      <c r="H1524" s="53">
        <v>0</v>
      </c>
      <c r="I1524" s="53">
        <v>9507809.3800000008</v>
      </c>
      <c r="J1524" s="53">
        <v>79.897557815126063</v>
      </c>
      <c r="K1524" s="53">
        <v>0</v>
      </c>
      <c r="L1524" s="53">
        <v>0</v>
      </c>
      <c r="M1524" s="53">
        <v>8511603.0099999998</v>
      </c>
      <c r="N1524" s="53">
        <v>996206.37</v>
      </c>
      <c r="O1524" s="53">
        <v>10373500.460000001</v>
      </c>
      <c r="P1524" s="53">
        <v>0</v>
      </c>
      <c r="Q1524" s="53">
        <v>0</v>
      </c>
      <c r="R1524" s="53">
        <v>0</v>
      </c>
      <c r="S1524" s="3" t="s">
        <v>72</v>
      </c>
      <c r="T1524" s="3" t="s">
        <v>41</v>
      </c>
      <c r="U1524" s="3" t="s">
        <v>42</v>
      </c>
      <c r="V1524" s="3" t="s">
        <v>41</v>
      </c>
      <c r="W1524" s="3" t="s">
        <v>33</v>
      </c>
      <c r="X1524" s="3" t="s">
        <v>43</v>
      </c>
      <c r="Y1524" s="3" t="s">
        <v>35</v>
      </c>
      <c r="Z1524" s="54">
        <v>45685</v>
      </c>
      <c r="AA1524" s="54">
        <v>46053</v>
      </c>
      <c r="AB1524" s="3" t="s">
        <v>36</v>
      </c>
      <c r="AC1524" s="53">
        <v>11900000</v>
      </c>
      <c r="AD1524" s="3" t="s">
        <v>42</v>
      </c>
      <c r="AE1524" s="3" t="s">
        <v>45</v>
      </c>
    </row>
    <row r="1525" spans="1:31" x14ac:dyDescent="0.3">
      <c r="A1525" s="3" t="s">
        <v>3221</v>
      </c>
      <c r="B1525" s="3" t="s">
        <v>3222</v>
      </c>
      <c r="C1525" s="3" t="s">
        <v>1853</v>
      </c>
      <c r="D1525" s="53">
        <v>1200000</v>
      </c>
      <c r="E1525" s="53">
        <v>1200000</v>
      </c>
      <c r="F1525" s="53">
        <v>25000</v>
      </c>
      <c r="G1525" s="53">
        <v>0</v>
      </c>
      <c r="H1525" s="53">
        <v>0</v>
      </c>
      <c r="I1525" s="53">
        <v>1174723.55</v>
      </c>
      <c r="J1525" s="53">
        <v>97.89362916666667</v>
      </c>
      <c r="K1525" s="53">
        <v>0</v>
      </c>
      <c r="L1525" s="53">
        <v>0</v>
      </c>
      <c r="M1525" s="53">
        <v>1174723.55</v>
      </c>
      <c r="N1525" s="53">
        <v>0</v>
      </c>
      <c r="O1525" s="53">
        <v>1199723.55</v>
      </c>
      <c r="P1525" s="53">
        <v>0</v>
      </c>
      <c r="Q1525" s="53">
        <v>0</v>
      </c>
      <c r="R1525" s="53">
        <v>0</v>
      </c>
      <c r="S1525" s="3" t="s">
        <v>391</v>
      </c>
      <c r="T1525" s="3" t="s">
        <v>31</v>
      </c>
      <c r="U1525" s="3" t="s">
        <v>32</v>
      </c>
      <c r="V1525" s="3" t="s">
        <v>31</v>
      </c>
      <c r="W1525" s="3" t="s">
        <v>33</v>
      </c>
      <c r="X1525" s="3" t="s">
        <v>34</v>
      </c>
      <c r="Y1525" s="3" t="s">
        <v>44</v>
      </c>
      <c r="Z1525" s="54">
        <v>45685</v>
      </c>
      <c r="AA1525" s="54">
        <v>46112</v>
      </c>
      <c r="AB1525" s="3" t="s">
        <v>36</v>
      </c>
      <c r="AC1525" s="53">
        <v>1200000</v>
      </c>
      <c r="AD1525" s="3" t="s">
        <v>32</v>
      </c>
      <c r="AE1525" s="3" t="s">
        <v>45</v>
      </c>
    </row>
    <row r="1526" spans="1:31" x14ac:dyDescent="0.3">
      <c r="A1526" s="3" t="s">
        <v>3213</v>
      </c>
      <c r="B1526" s="3" t="s">
        <v>3214</v>
      </c>
      <c r="C1526" s="3" t="s">
        <v>1854</v>
      </c>
      <c r="D1526" s="53">
        <v>3200000</v>
      </c>
      <c r="E1526" s="53">
        <v>3200000</v>
      </c>
      <c r="F1526" s="53">
        <v>36894.230000000003</v>
      </c>
      <c r="G1526" s="53">
        <v>0</v>
      </c>
      <c r="H1526" s="53">
        <v>0</v>
      </c>
      <c r="I1526" s="53">
        <v>2880135.47</v>
      </c>
      <c r="J1526" s="53">
        <v>90.004233437500005</v>
      </c>
      <c r="K1526" s="53">
        <v>0</v>
      </c>
      <c r="L1526" s="53">
        <v>0</v>
      </c>
      <c r="M1526" s="53">
        <v>2878933.91</v>
      </c>
      <c r="N1526" s="53">
        <v>1201.56</v>
      </c>
      <c r="O1526" s="53">
        <v>2917029.7</v>
      </c>
      <c r="P1526" s="53">
        <v>0</v>
      </c>
      <c r="Q1526" s="53">
        <v>0</v>
      </c>
      <c r="R1526" s="53">
        <v>0</v>
      </c>
      <c r="S1526" s="3" t="s">
        <v>72</v>
      </c>
      <c r="T1526" s="3" t="s">
        <v>41</v>
      </c>
      <c r="U1526" s="3" t="s">
        <v>42</v>
      </c>
      <c r="V1526" s="3" t="s">
        <v>41</v>
      </c>
      <c r="W1526" s="3" t="s">
        <v>33</v>
      </c>
      <c r="X1526" s="3" t="s">
        <v>43</v>
      </c>
      <c r="Y1526" s="3" t="s">
        <v>35</v>
      </c>
      <c r="Z1526" s="54">
        <v>45685</v>
      </c>
      <c r="AA1526" s="54">
        <v>46053</v>
      </c>
      <c r="AB1526" s="3" t="s">
        <v>36</v>
      </c>
      <c r="AC1526" s="53">
        <v>3200000</v>
      </c>
      <c r="AD1526" s="3" t="s">
        <v>42</v>
      </c>
      <c r="AE1526" s="3" t="s">
        <v>45</v>
      </c>
    </row>
    <row r="1527" spans="1:31" x14ac:dyDescent="0.3">
      <c r="A1527" s="3" t="s">
        <v>3215</v>
      </c>
      <c r="B1527" s="3" t="s">
        <v>3216</v>
      </c>
      <c r="C1527" s="3" t="s">
        <v>1854</v>
      </c>
      <c r="D1527" s="53">
        <v>1200000</v>
      </c>
      <c r="E1527" s="53">
        <v>1200000</v>
      </c>
      <c r="F1527" s="53">
        <v>36618.699999999997</v>
      </c>
      <c r="G1527" s="53">
        <v>0</v>
      </c>
      <c r="H1527" s="53">
        <v>0</v>
      </c>
      <c r="I1527" s="53">
        <v>756895.44</v>
      </c>
      <c r="J1527" s="53">
        <v>63.074619999999996</v>
      </c>
      <c r="K1527" s="53">
        <v>0</v>
      </c>
      <c r="L1527" s="53">
        <v>0</v>
      </c>
      <c r="M1527" s="53">
        <v>756895.44</v>
      </c>
      <c r="N1527" s="53">
        <v>0</v>
      </c>
      <c r="O1527" s="53">
        <v>793514.14</v>
      </c>
      <c r="P1527" s="53">
        <v>0</v>
      </c>
      <c r="Q1527" s="53">
        <v>0</v>
      </c>
      <c r="R1527" s="53">
        <v>0</v>
      </c>
      <c r="S1527" s="3" t="s">
        <v>72</v>
      </c>
      <c r="T1527" s="3" t="s">
        <v>41</v>
      </c>
      <c r="U1527" s="3" t="s">
        <v>42</v>
      </c>
      <c r="V1527" s="3" t="s">
        <v>41</v>
      </c>
      <c r="W1527" s="3" t="s">
        <v>33</v>
      </c>
      <c r="X1527" s="3" t="s">
        <v>43</v>
      </c>
      <c r="Y1527" s="3" t="s">
        <v>86</v>
      </c>
      <c r="Z1527" s="54">
        <v>45685</v>
      </c>
      <c r="AA1527" s="54">
        <v>46053</v>
      </c>
      <c r="AB1527" s="3" t="s">
        <v>36</v>
      </c>
      <c r="AC1527" s="53">
        <v>1200000</v>
      </c>
      <c r="AD1527" s="3" t="s">
        <v>42</v>
      </c>
      <c r="AE1527" s="3" t="s">
        <v>45</v>
      </c>
    </row>
    <row r="1528" spans="1:31" x14ac:dyDescent="0.3">
      <c r="A1528" s="3" t="s">
        <v>3211</v>
      </c>
      <c r="B1528" s="3" t="s">
        <v>3212</v>
      </c>
      <c r="C1528" s="3" t="s">
        <v>1854</v>
      </c>
      <c r="D1528" s="53">
        <v>3100000</v>
      </c>
      <c r="E1528" s="53">
        <v>3100000</v>
      </c>
      <c r="F1528" s="53">
        <v>1339854.32</v>
      </c>
      <c r="G1528" s="53">
        <v>0</v>
      </c>
      <c r="H1528" s="53">
        <v>0</v>
      </c>
      <c r="I1528" s="53">
        <v>1301878.1499999999</v>
      </c>
      <c r="J1528" s="53">
        <v>41.99606935483871</v>
      </c>
      <c r="K1528" s="53">
        <v>0</v>
      </c>
      <c r="L1528" s="53">
        <v>0</v>
      </c>
      <c r="M1528" s="53">
        <v>1301878.1499999999</v>
      </c>
      <c r="N1528" s="53">
        <v>0</v>
      </c>
      <c r="O1528" s="53">
        <v>2641732.4700000002</v>
      </c>
      <c r="P1528" s="53">
        <v>0</v>
      </c>
      <c r="Q1528" s="53">
        <v>0</v>
      </c>
      <c r="R1528" s="53">
        <v>0</v>
      </c>
      <c r="S1528" s="3" t="s">
        <v>72</v>
      </c>
      <c r="T1528" s="3" t="s">
        <v>41</v>
      </c>
      <c r="U1528" s="3" t="s">
        <v>42</v>
      </c>
      <c r="V1528" s="3" t="s">
        <v>41</v>
      </c>
      <c r="W1528" s="3" t="s">
        <v>33</v>
      </c>
      <c r="X1528" s="3" t="s">
        <v>43</v>
      </c>
      <c r="Y1528" s="3" t="s">
        <v>35</v>
      </c>
      <c r="Z1528" s="54">
        <v>45687</v>
      </c>
      <c r="AA1528" s="54">
        <v>46053</v>
      </c>
      <c r="AB1528" s="3" t="s">
        <v>36</v>
      </c>
      <c r="AC1528" s="53">
        <v>3100000</v>
      </c>
      <c r="AD1528" s="3" t="s">
        <v>42</v>
      </c>
      <c r="AE1528" s="3" t="s">
        <v>45</v>
      </c>
    </row>
    <row r="1529" spans="1:31" x14ac:dyDescent="0.3">
      <c r="A1529" s="3" t="s">
        <v>3449</v>
      </c>
      <c r="B1529" s="3" t="s">
        <v>3450</v>
      </c>
      <c r="C1529" s="3" t="s">
        <v>1854</v>
      </c>
      <c r="D1529" s="53">
        <v>900000</v>
      </c>
      <c r="E1529" s="53">
        <v>900000</v>
      </c>
      <c r="F1529" s="53">
        <v>0</v>
      </c>
      <c r="G1529" s="53">
        <v>0</v>
      </c>
      <c r="H1529" s="53">
        <v>0</v>
      </c>
      <c r="I1529" s="53">
        <v>522250</v>
      </c>
      <c r="J1529" s="53">
        <v>58.027777777777779</v>
      </c>
      <c r="K1529" s="53">
        <v>0</v>
      </c>
      <c r="L1529" s="53">
        <v>0</v>
      </c>
      <c r="M1529" s="53">
        <v>522250</v>
      </c>
      <c r="N1529" s="53">
        <v>0</v>
      </c>
      <c r="O1529" s="53">
        <v>522250</v>
      </c>
      <c r="P1529" s="53">
        <v>0</v>
      </c>
      <c r="Q1529" s="53">
        <v>0</v>
      </c>
      <c r="R1529" s="53">
        <v>0</v>
      </c>
      <c r="S1529" s="3" t="s">
        <v>72</v>
      </c>
      <c r="T1529" s="3" t="s">
        <v>41</v>
      </c>
      <c r="U1529" s="3" t="s">
        <v>42</v>
      </c>
      <c r="V1529" s="3" t="s">
        <v>41</v>
      </c>
      <c r="W1529" s="3" t="s">
        <v>33</v>
      </c>
      <c r="X1529" s="3" t="s">
        <v>43</v>
      </c>
      <c r="Y1529" s="3" t="s">
        <v>44</v>
      </c>
      <c r="Z1529" s="54">
        <v>45687</v>
      </c>
      <c r="AA1529" s="54">
        <v>46053</v>
      </c>
      <c r="AB1529" s="3" t="s">
        <v>36</v>
      </c>
      <c r="AC1529" s="53">
        <v>1</v>
      </c>
      <c r="AD1529" s="3" t="s">
        <v>42</v>
      </c>
      <c r="AE1529" s="3" t="s">
        <v>45</v>
      </c>
    </row>
    <row r="1530" spans="1:31" x14ac:dyDescent="0.3">
      <c r="A1530" s="3" t="s">
        <v>3236</v>
      </c>
      <c r="B1530" s="3" t="s">
        <v>3237</v>
      </c>
      <c r="C1530" s="3" t="s">
        <v>1854</v>
      </c>
      <c r="D1530" s="53">
        <v>3500000</v>
      </c>
      <c r="E1530" s="53">
        <v>3500000</v>
      </c>
      <c r="F1530" s="53">
        <v>2477.0700000000002</v>
      </c>
      <c r="G1530" s="53">
        <v>0</v>
      </c>
      <c r="H1530" s="53">
        <v>0</v>
      </c>
      <c r="I1530" s="53">
        <v>2603596.7400000002</v>
      </c>
      <c r="J1530" s="53">
        <v>74.388478285714285</v>
      </c>
      <c r="K1530" s="53">
        <v>0</v>
      </c>
      <c r="L1530" s="53">
        <v>0</v>
      </c>
      <c r="M1530" s="53">
        <v>2445700</v>
      </c>
      <c r="N1530" s="53">
        <v>157896.74</v>
      </c>
      <c r="O1530" s="53">
        <v>2606073.81</v>
      </c>
      <c r="P1530" s="53">
        <v>0</v>
      </c>
      <c r="Q1530" s="53">
        <v>0</v>
      </c>
      <c r="R1530" s="53">
        <v>0</v>
      </c>
      <c r="S1530" s="3" t="s">
        <v>72</v>
      </c>
      <c r="T1530" s="3" t="s">
        <v>41</v>
      </c>
      <c r="U1530" s="3" t="s">
        <v>42</v>
      </c>
      <c r="V1530" s="3" t="s">
        <v>41</v>
      </c>
      <c r="W1530" s="3" t="s">
        <v>33</v>
      </c>
      <c r="X1530" s="3" t="s">
        <v>43</v>
      </c>
      <c r="Y1530" s="3" t="s">
        <v>35</v>
      </c>
      <c r="Z1530" s="54">
        <v>45688</v>
      </c>
      <c r="AA1530" s="54">
        <v>46053</v>
      </c>
      <c r="AB1530" s="3" t="s">
        <v>36</v>
      </c>
      <c r="AC1530" s="53">
        <v>3500000</v>
      </c>
      <c r="AD1530" s="3" t="s">
        <v>42</v>
      </c>
      <c r="AE1530" s="3" t="s">
        <v>45</v>
      </c>
    </row>
    <row r="1531" spans="1:31" x14ac:dyDescent="0.3">
      <c r="A1531" s="3" t="s">
        <v>3228</v>
      </c>
      <c r="B1531" s="3" t="s">
        <v>3229</v>
      </c>
      <c r="C1531" s="3" t="s">
        <v>1854</v>
      </c>
      <c r="D1531" s="53">
        <v>3000000</v>
      </c>
      <c r="E1531" s="53">
        <v>3000000</v>
      </c>
      <c r="F1531" s="53">
        <v>238.37</v>
      </c>
      <c r="G1531" s="53">
        <v>0</v>
      </c>
      <c r="H1531" s="53">
        <v>0</v>
      </c>
      <c r="I1531" s="53">
        <v>2917521.53</v>
      </c>
      <c r="J1531" s="53">
        <v>97.25071766666666</v>
      </c>
      <c r="K1531" s="53">
        <v>0</v>
      </c>
      <c r="L1531" s="53">
        <v>0</v>
      </c>
      <c r="M1531" s="53">
        <v>2441093.39</v>
      </c>
      <c r="N1531" s="53">
        <v>476428.14</v>
      </c>
      <c r="O1531" s="53">
        <v>2917759.9</v>
      </c>
      <c r="P1531" s="53">
        <v>0</v>
      </c>
      <c r="Q1531" s="53">
        <v>0</v>
      </c>
      <c r="R1531" s="53">
        <v>0</v>
      </c>
      <c r="S1531" s="3" t="s">
        <v>72</v>
      </c>
      <c r="T1531" s="3" t="s">
        <v>41</v>
      </c>
      <c r="U1531" s="3" t="s">
        <v>42</v>
      </c>
      <c r="V1531" s="3" t="s">
        <v>41</v>
      </c>
      <c r="W1531" s="3" t="s">
        <v>33</v>
      </c>
      <c r="X1531" s="3" t="s">
        <v>43</v>
      </c>
      <c r="Y1531" s="3" t="s">
        <v>35</v>
      </c>
      <c r="Z1531" s="54">
        <v>45688</v>
      </c>
      <c r="AA1531" s="54">
        <v>46053</v>
      </c>
      <c r="AB1531" s="3" t="s">
        <v>36</v>
      </c>
      <c r="AC1531" s="53">
        <v>3000000</v>
      </c>
      <c r="AD1531" s="3" t="s">
        <v>42</v>
      </c>
      <c r="AE1531" s="3" t="s">
        <v>45</v>
      </c>
    </row>
    <row r="1532" spans="1:31" x14ac:dyDescent="0.3">
      <c r="A1532" s="3" t="s">
        <v>3230</v>
      </c>
      <c r="B1532" s="3" t="s">
        <v>3231</v>
      </c>
      <c r="C1532" s="3" t="s">
        <v>1858</v>
      </c>
      <c r="D1532" s="53">
        <v>2000000</v>
      </c>
      <c r="E1532" s="53">
        <v>2000000</v>
      </c>
      <c r="F1532" s="53">
        <v>1722091.07</v>
      </c>
      <c r="G1532" s="53">
        <v>0</v>
      </c>
      <c r="H1532" s="53">
        <v>0</v>
      </c>
      <c r="I1532" s="53">
        <v>263408.71999999997</v>
      </c>
      <c r="J1532" s="53">
        <v>13.170435999999999</v>
      </c>
      <c r="K1532" s="53">
        <v>0</v>
      </c>
      <c r="L1532" s="53">
        <v>0</v>
      </c>
      <c r="M1532" s="53">
        <v>0</v>
      </c>
      <c r="N1532" s="53">
        <v>263408.71999999997</v>
      </c>
      <c r="O1532" s="53">
        <v>1985499.79</v>
      </c>
      <c r="P1532" s="53">
        <v>0</v>
      </c>
      <c r="Q1532" s="53">
        <v>0</v>
      </c>
      <c r="R1532" s="53">
        <v>0</v>
      </c>
      <c r="S1532" s="3" t="s">
        <v>3204</v>
      </c>
      <c r="T1532" s="3" t="s">
        <v>51</v>
      </c>
      <c r="U1532" s="3" t="s">
        <v>52</v>
      </c>
      <c r="V1532" s="3" t="s">
        <v>51</v>
      </c>
      <c r="W1532" s="3" t="s">
        <v>33</v>
      </c>
      <c r="X1532" s="3" t="s">
        <v>53</v>
      </c>
      <c r="Y1532" s="3" t="s">
        <v>35</v>
      </c>
      <c r="Z1532" s="54">
        <v>45688</v>
      </c>
      <c r="AA1532" s="54">
        <v>46112</v>
      </c>
      <c r="AB1532" s="3" t="s">
        <v>36</v>
      </c>
      <c r="AC1532" s="53">
        <v>2000000</v>
      </c>
      <c r="AD1532" s="3" t="s">
        <v>52</v>
      </c>
      <c r="AE1532" s="3" t="s">
        <v>45</v>
      </c>
    </row>
    <row r="1533" spans="1:31" x14ac:dyDescent="0.3">
      <c r="A1533" s="3" t="s">
        <v>3232</v>
      </c>
      <c r="B1533" s="3" t="s">
        <v>3233</v>
      </c>
      <c r="C1533" s="3" t="s">
        <v>1854</v>
      </c>
      <c r="D1533" s="53">
        <v>7000000</v>
      </c>
      <c r="E1533" s="53">
        <v>7000000</v>
      </c>
      <c r="F1533" s="53">
        <v>3585357.44</v>
      </c>
      <c r="G1533" s="53">
        <v>0</v>
      </c>
      <c r="H1533" s="53">
        <v>0</v>
      </c>
      <c r="I1533" s="53">
        <v>3221603.31</v>
      </c>
      <c r="J1533" s="53">
        <v>46.022904428571429</v>
      </c>
      <c r="K1533" s="53">
        <v>0</v>
      </c>
      <c r="L1533" s="53">
        <v>0</v>
      </c>
      <c r="M1533" s="53">
        <v>2822165.25</v>
      </c>
      <c r="N1533" s="53">
        <v>399438.06</v>
      </c>
      <c r="O1533" s="53">
        <v>6806960.75</v>
      </c>
      <c r="P1533" s="53">
        <v>0</v>
      </c>
      <c r="Q1533" s="53">
        <v>0</v>
      </c>
      <c r="R1533" s="53">
        <v>0</v>
      </c>
      <c r="S1533" s="3" t="s">
        <v>72</v>
      </c>
      <c r="T1533" s="3" t="s">
        <v>41</v>
      </c>
      <c r="U1533" s="3" t="s">
        <v>42</v>
      </c>
      <c r="V1533" s="3" t="s">
        <v>41</v>
      </c>
      <c r="W1533" s="3" t="s">
        <v>33</v>
      </c>
      <c r="X1533" s="3" t="s">
        <v>43</v>
      </c>
      <c r="Y1533" s="3" t="s">
        <v>83</v>
      </c>
      <c r="Z1533" s="54">
        <v>45688</v>
      </c>
      <c r="AA1533" s="54">
        <v>46418</v>
      </c>
      <c r="AB1533" s="3" t="s">
        <v>36</v>
      </c>
      <c r="AC1533" s="53">
        <v>1</v>
      </c>
      <c r="AD1533" s="3" t="s">
        <v>42</v>
      </c>
      <c r="AE1533" s="3" t="s">
        <v>45</v>
      </c>
    </row>
    <row r="1534" spans="1:31" x14ac:dyDescent="0.3">
      <c r="A1534" s="3" t="s">
        <v>3234</v>
      </c>
      <c r="B1534" s="3" t="s">
        <v>3235</v>
      </c>
      <c r="C1534" s="3" t="s">
        <v>1854</v>
      </c>
      <c r="D1534" s="53">
        <v>0</v>
      </c>
      <c r="E1534" s="53">
        <v>0</v>
      </c>
      <c r="F1534" s="53">
        <v>0</v>
      </c>
      <c r="G1534" s="53">
        <v>0</v>
      </c>
      <c r="H1534" s="53">
        <v>0</v>
      </c>
      <c r="I1534" s="53">
        <v>0</v>
      </c>
      <c r="J1534" s="53" t="e">
        <v>#DIV/0!</v>
      </c>
      <c r="K1534" s="53">
        <v>0</v>
      </c>
      <c r="L1534" s="53">
        <v>0</v>
      </c>
      <c r="M1534" s="53">
        <v>0</v>
      </c>
      <c r="N1534" s="53">
        <v>0</v>
      </c>
      <c r="O1534" s="53">
        <v>0</v>
      </c>
      <c r="P1534" s="53">
        <v>0</v>
      </c>
      <c r="Q1534" s="53">
        <v>0</v>
      </c>
      <c r="R1534" s="53">
        <v>0</v>
      </c>
      <c r="S1534" s="3" t="s">
        <v>72</v>
      </c>
      <c r="T1534" s="3" t="s">
        <v>41</v>
      </c>
      <c r="U1534" s="3" t="s">
        <v>42</v>
      </c>
      <c r="V1534" s="3" t="s">
        <v>41</v>
      </c>
      <c r="W1534" s="3" t="s">
        <v>33</v>
      </c>
      <c r="X1534" s="3" t="s">
        <v>29</v>
      </c>
      <c r="Y1534" s="3" t="s">
        <v>44</v>
      </c>
      <c r="Z1534" s="54">
        <v>45688</v>
      </c>
      <c r="AA1534" s="54">
        <v>46053</v>
      </c>
      <c r="AB1534" s="3" t="s">
        <v>36</v>
      </c>
      <c r="AC1534" s="53">
        <v>1080001</v>
      </c>
      <c r="AD1534" s="3" t="s">
        <v>42</v>
      </c>
      <c r="AE1534" s="3" t="s">
        <v>1245</v>
      </c>
    </row>
    <row r="1535" spans="1:31" x14ac:dyDescent="0.3">
      <c r="A1535" s="3" t="s">
        <v>3238</v>
      </c>
      <c r="B1535" s="3" t="s">
        <v>3239</v>
      </c>
      <c r="C1535" s="3" t="s">
        <v>1854</v>
      </c>
      <c r="D1535" s="53">
        <v>12800000</v>
      </c>
      <c r="E1535" s="53">
        <v>12800000</v>
      </c>
      <c r="F1535" s="53">
        <v>430473.65</v>
      </c>
      <c r="G1535" s="53">
        <v>0</v>
      </c>
      <c r="H1535" s="53">
        <v>0</v>
      </c>
      <c r="I1535" s="53">
        <v>8962110.0999999996</v>
      </c>
      <c r="J1535" s="53">
        <v>70.016485156249999</v>
      </c>
      <c r="K1535" s="53">
        <v>0</v>
      </c>
      <c r="L1535" s="53">
        <v>0</v>
      </c>
      <c r="M1535" s="53">
        <v>8951482.7200000007</v>
      </c>
      <c r="N1535" s="53">
        <v>10627.38</v>
      </c>
      <c r="O1535" s="53">
        <v>9392583.75</v>
      </c>
      <c r="P1535" s="53">
        <v>0</v>
      </c>
      <c r="Q1535" s="53">
        <v>0</v>
      </c>
      <c r="R1535" s="53">
        <v>0</v>
      </c>
      <c r="S1535" s="3" t="s">
        <v>72</v>
      </c>
      <c r="T1535" s="3" t="s">
        <v>41</v>
      </c>
      <c r="U1535" s="3" t="s">
        <v>42</v>
      </c>
      <c r="V1535" s="3" t="s">
        <v>41</v>
      </c>
      <c r="W1535" s="3" t="s">
        <v>33</v>
      </c>
      <c r="X1535" s="3" t="s">
        <v>43</v>
      </c>
      <c r="Y1535" s="3" t="s">
        <v>35</v>
      </c>
      <c r="Z1535" s="54">
        <v>45688</v>
      </c>
      <c r="AA1535" s="54">
        <v>46053</v>
      </c>
      <c r="AB1535" s="3" t="s">
        <v>36</v>
      </c>
      <c r="AC1535" s="53">
        <v>12800000</v>
      </c>
      <c r="AD1535" s="3" t="s">
        <v>42</v>
      </c>
      <c r="AE1535" s="3" t="s">
        <v>45</v>
      </c>
    </row>
    <row r="1536" spans="1:31" x14ac:dyDescent="0.3">
      <c r="A1536" s="3" t="s">
        <v>3299</v>
      </c>
      <c r="B1536" s="3" t="s">
        <v>3300</v>
      </c>
      <c r="C1536" s="3" t="s">
        <v>1858</v>
      </c>
      <c r="D1536" s="53">
        <v>10500000</v>
      </c>
      <c r="E1536" s="53">
        <v>10500000</v>
      </c>
      <c r="F1536" s="53">
        <v>4319534.25</v>
      </c>
      <c r="G1536" s="53">
        <v>0</v>
      </c>
      <c r="H1536" s="53">
        <v>0</v>
      </c>
      <c r="I1536" s="53">
        <v>2738815.5</v>
      </c>
      <c r="J1536" s="53">
        <v>26.083957142857145</v>
      </c>
      <c r="K1536" s="53">
        <v>0</v>
      </c>
      <c r="L1536" s="53">
        <v>0</v>
      </c>
      <c r="M1536" s="53">
        <v>1071000</v>
      </c>
      <c r="N1536" s="53">
        <v>1667815.5</v>
      </c>
      <c r="O1536" s="53">
        <v>7058349.75</v>
      </c>
      <c r="P1536" s="53">
        <v>0</v>
      </c>
      <c r="Q1536" s="53">
        <v>0</v>
      </c>
      <c r="R1536" s="53">
        <v>0</v>
      </c>
      <c r="S1536" s="3" t="s">
        <v>1231</v>
      </c>
      <c r="T1536" s="3" t="s">
        <v>51</v>
      </c>
      <c r="U1536" s="3" t="s">
        <v>52</v>
      </c>
      <c r="V1536" s="3" t="s">
        <v>51</v>
      </c>
      <c r="W1536" s="3" t="s">
        <v>33</v>
      </c>
      <c r="X1536" s="3" t="s">
        <v>53</v>
      </c>
      <c r="Y1536" s="3" t="s">
        <v>35</v>
      </c>
      <c r="Z1536" s="54">
        <v>45688</v>
      </c>
      <c r="AA1536" s="54">
        <v>46477</v>
      </c>
      <c r="AB1536" s="3" t="s">
        <v>36</v>
      </c>
      <c r="AC1536" s="53">
        <v>10500000</v>
      </c>
      <c r="AD1536" s="3" t="s">
        <v>52</v>
      </c>
      <c r="AE1536" s="3" t="s">
        <v>45</v>
      </c>
    </row>
    <row r="1537" spans="1:31" x14ac:dyDescent="0.3">
      <c r="A1537" s="3" t="s">
        <v>3351</v>
      </c>
      <c r="B1537" s="3" t="s">
        <v>3352</v>
      </c>
      <c r="C1537" s="3" t="s">
        <v>1857</v>
      </c>
      <c r="D1537" s="53">
        <v>5000000</v>
      </c>
      <c r="E1537" s="53">
        <v>5000000</v>
      </c>
      <c r="F1537" s="53">
        <v>2275000</v>
      </c>
      <c r="G1537" s="53">
        <v>0</v>
      </c>
      <c r="H1537" s="53">
        <v>0</v>
      </c>
      <c r="I1537" s="53">
        <v>1089132.3</v>
      </c>
      <c r="J1537" s="53">
        <v>21.782646</v>
      </c>
      <c r="K1537" s="53">
        <v>0</v>
      </c>
      <c r="L1537" s="53">
        <v>0</v>
      </c>
      <c r="M1537" s="53">
        <v>0</v>
      </c>
      <c r="N1537" s="53">
        <v>1089132.3</v>
      </c>
      <c r="O1537" s="53">
        <v>3364132.3</v>
      </c>
      <c r="P1537" s="53">
        <v>0</v>
      </c>
      <c r="Q1537" s="53">
        <v>0</v>
      </c>
      <c r="R1537" s="53">
        <v>0</v>
      </c>
      <c r="S1537" s="3" t="s">
        <v>2156</v>
      </c>
      <c r="T1537" s="3" t="s">
        <v>100</v>
      </c>
      <c r="U1537" s="3" t="s">
        <v>101</v>
      </c>
      <c r="V1537" s="3" t="s">
        <v>100</v>
      </c>
      <c r="W1537" s="3" t="s">
        <v>33</v>
      </c>
      <c r="X1537" s="3" t="s">
        <v>102</v>
      </c>
      <c r="Y1537" s="3" t="s">
        <v>35</v>
      </c>
      <c r="Z1537" s="54">
        <v>45706</v>
      </c>
      <c r="AA1537" s="54">
        <v>45930</v>
      </c>
      <c r="AB1537" s="3" t="s">
        <v>36</v>
      </c>
      <c r="AC1537" s="53">
        <v>5000000</v>
      </c>
      <c r="AD1537" s="3" t="s">
        <v>101</v>
      </c>
      <c r="AE1537" s="3" t="s">
        <v>45</v>
      </c>
    </row>
    <row r="1538" spans="1:31" x14ac:dyDescent="0.3">
      <c r="A1538" s="3" t="s">
        <v>3591</v>
      </c>
      <c r="B1538" s="3" t="s">
        <v>3592</v>
      </c>
      <c r="C1538" s="3" t="s">
        <v>1857</v>
      </c>
      <c r="D1538" s="53">
        <v>7700000</v>
      </c>
      <c r="E1538" s="53">
        <v>7700000</v>
      </c>
      <c r="F1538" s="53">
        <v>0</v>
      </c>
      <c r="G1538" s="53">
        <v>575750</v>
      </c>
      <c r="H1538" s="53">
        <v>575750</v>
      </c>
      <c r="I1538" s="53">
        <v>575750</v>
      </c>
      <c r="J1538" s="53">
        <v>7.4772727272727275</v>
      </c>
      <c r="K1538" s="53">
        <v>0</v>
      </c>
      <c r="L1538" s="53">
        <v>0</v>
      </c>
      <c r="M1538" s="53">
        <v>0</v>
      </c>
      <c r="N1538" s="53">
        <v>0</v>
      </c>
      <c r="O1538" s="53">
        <v>575750</v>
      </c>
      <c r="P1538" s="53">
        <v>0</v>
      </c>
      <c r="Q1538" s="53">
        <v>0</v>
      </c>
      <c r="R1538" s="53">
        <v>0</v>
      </c>
      <c r="S1538" s="3" t="s">
        <v>2156</v>
      </c>
      <c r="T1538" s="3" t="s">
        <v>100</v>
      </c>
      <c r="U1538" s="3" t="s">
        <v>101</v>
      </c>
      <c r="V1538" s="3" t="s">
        <v>100</v>
      </c>
      <c r="W1538" s="3" t="s">
        <v>33</v>
      </c>
      <c r="X1538" s="3" t="s">
        <v>102</v>
      </c>
      <c r="Y1538" s="3" t="s">
        <v>35</v>
      </c>
      <c r="Z1538" s="54">
        <v>45699</v>
      </c>
      <c r="AA1538" s="54">
        <v>46022</v>
      </c>
      <c r="AB1538" s="3" t="s">
        <v>36</v>
      </c>
      <c r="AC1538" s="53">
        <v>7700000</v>
      </c>
      <c r="AD1538" s="3" t="s">
        <v>101</v>
      </c>
      <c r="AE1538" s="3" t="s">
        <v>45</v>
      </c>
    </row>
    <row r="1539" spans="1:31" x14ac:dyDescent="0.3">
      <c r="A1539" s="3" t="s">
        <v>3353</v>
      </c>
      <c r="B1539" s="3" t="s">
        <v>3354</v>
      </c>
      <c r="C1539" s="3" t="s">
        <v>1857</v>
      </c>
      <c r="D1539" s="53">
        <v>13500000</v>
      </c>
      <c r="E1539" s="53">
        <v>13500000</v>
      </c>
      <c r="F1539" s="53">
        <v>1184486.92</v>
      </c>
      <c r="G1539" s="53">
        <v>-0.03</v>
      </c>
      <c r="H1539" s="53">
        <v>-0.03</v>
      </c>
      <c r="I1539" s="53">
        <v>11956488.470000001</v>
      </c>
      <c r="J1539" s="53">
        <v>88.566581259259266</v>
      </c>
      <c r="K1539" s="53">
        <v>0</v>
      </c>
      <c r="L1539" s="53">
        <v>0</v>
      </c>
      <c r="M1539" s="53">
        <v>8744783.1099999994</v>
      </c>
      <c r="N1539" s="53">
        <v>3211705.39</v>
      </c>
      <c r="O1539" s="53">
        <v>13140975.390000001</v>
      </c>
      <c r="P1539" s="53">
        <v>0</v>
      </c>
      <c r="Q1539" s="53">
        <v>0</v>
      </c>
      <c r="R1539" s="53">
        <v>0</v>
      </c>
      <c r="S1539" s="3" t="s">
        <v>2156</v>
      </c>
      <c r="T1539" s="3" t="s">
        <v>100</v>
      </c>
      <c r="U1539" s="3" t="s">
        <v>101</v>
      </c>
      <c r="V1539" s="3" t="s">
        <v>100</v>
      </c>
      <c r="W1539" s="3" t="s">
        <v>33</v>
      </c>
      <c r="X1539" s="3" t="s">
        <v>102</v>
      </c>
      <c r="Y1539" s="3" t="s">
        <v>35</v>
      </c>
      <c r="Z1539" s="54">
        <v>45699</v>
      </c>
      <c r="AA1539" s="54">
        <v>45930</v>
      </c>
      <c r="AB1539" s="3" t="s">
        <v>36</v>
      </c>
      <c r="AC1539" s="53">
        <v>13500000</v>
      </c>
      <c r="AD1539" s="3" t="s">
        <v>101</v>
      </c>
      <c r="AE1539" s="3" t="s">
        <v>45</v>
      </c>
    </row>
    <row r="1540" spans="1:31" x14ac:dyDescent="0.3">
      <c r="A1540" s="3" t="s">
        <v>3307</v>
      </c>
      <c r="B1540" s="3" t="s">
        <v>3308</v>
      </c>
      <c r="C1540" s="3" t="s">
        <v>1857</v>
      </c>
      <c r="D1540" s="53">
        <v>4000000</v>
      </c>
      <c r="E1540" s="53">
        <v>4000000</v>
      </c>
      <c r="F1540" s="53">
        <v>1314</v>
      </c>
      <c r="G1540" s="53">
        <v>0</v>
      </c>
      <c r="H1540" s="53">
        <v>0</v>
      </c>
      <c r="I1540" s="53">
        <v>3723174.7</v>
      </c>
      <c r="J1540" s="53">
        <v>93.079367500000004</v>
      </c>
      <c r="K1540" s="53">
        <v>0</v>
      </c>
      <c r="L1540" s="53">
        <v>0</v>
      </c>
      <c r="M1540" s="53">
        <v>3583305</v>
      </c>
      <c r="N1540" s="53">
        <v>139869.70000000001</v>
      </c>
      <c r="O1540" s="53">
        <v>3724488.7</v>
      </c>
      <c r="P1540" s="53">
        <v>0</v>
      </c>
      <c r="Q1540" s="53">
        <v>0</v>
      </c>
      <c r="R1540" s="53">
        <v>0</v>
      </c>
      <c r="S1540" s="3" t="s">
        <v>2156</v>
      </c>
      <c r="T1540" s="3" t="s">
        <v>100</v>
      </c>
      <c r="U1540" s="3" t="s">
        <v>101</v>
      </c>
      <c r="V1540" s="3" t="s">
        <v>100</v>
      </c>
      <c r="W1540" s="3" t="s">
        <v>33</v>
      </c>
      <c r="X1540" s="3" t="s">
        <v>102</v>
      </c>
      <c r="Y1540" s="3" t="s">
        <v>35</v>
      </c>
      <c r="Z1540" s="54">
        <v>45699</v>
      </c>
      <c r="AA1540" s="54">
        <v>45808</v>
      </c>
      <c r="AB1540" s="3" t="s">
        <v>36</v>
      </c>
      <c r="AC1540" s="53">
        <v>4000000</v>
      </c>
      <c r="AD1540" s="3" t="s">
        <v>101</v>
      </c>
      <c r="AE1540" s="3" t="s">
        <v>45</v>
      </c>
    </row>
    <row r="1541" spans="1:31" x14ac:dyDescent="0.3">
      <c r="A1541" s="3" t="s">
        <v>3303</v>
      </c>
      <c r="B1541" s="3" t="s">
        <v>3304</v>
      </c>
      <c r="C1541" s="3" t="s">
        <v>1857</v>
      </c>
      <c r="D1541" s="53">
        <v>900000</v>
      </c>
      <c r="E1541" s="53">
        <v>900000</v>
      </c>
      <c r="F1541" s="53">
        <v>0</v>
      </c>
      <c r="G1541" s="53">
        <v>0</v>
      </c>
      <c r="H1541" s="53">
        <v>0</v>
      </c>
      <c r="I1541" s="53">
        <v>856927.26</v>
      </c>
      <c r="J1541" s="53">
        <v>95.21414</v>
      </c>
      <c r="K1541" s="53">
        <v>0</v>
      </c>
      <c r="L1541" s="53">
        <v>0</v>
      </c>
      <c r="M1541" s="53">
        <v>856927.26</v>
      </c>
      <c r="N1541" s="53">
        <v>0</v>
      </c>
      <c r="O1541" s="53">
        <v>856927.26</v>
      </c>
      <c r="P1541" s="53">
        <v>0</v>
      </c>
      <c r="Q1541" s="53">
        <v>0</v>
      </c>
      <c r="R1541" s="53">
        <v>0</v>
      </c>
      <c r="S1541" s="3" t="s">
        <v>2156</v>
      </c>
      <c r="T1541" s="3" t="s">
        <v>100</v>
      </c>
      <c r="U1541" s="3" t="s">
        <v>101</v>
      </c>
      <c r="V1541" s="3" t="s">
        <v>100</v>
      </c>
      <c r="W1541" s="3" t="s">
        <v>33</v>
      </c>
      <c r="X1541" s="3" t="s">
        <v>102</v>
      </c>
      <c r="Y1541" s="3" t="s">
        <v>35</v>
      </c>
      <c r="Z1541" s="54">
        <v>45699</v>
      </c>
      <c r="AA1541" s="54">
        <v>45747</v>
      </c>
      <c r="AB1541" s="3" t="s">
        <v>36</v>
      </c>
      <c r="AC1541" s="53">
        <v>900000</v>
      </c>
      <c r="AD1541" s="3" t="s">
        <v>101</v>
      </c>
      <c r="AE1541" s="3" t="s">
        <v>2231</v>
      </c>
    </row>
    <row r="1542" spans="1:31" x14ac:dyDescent="0.3">
      <c r="A1542" s="3" t="s">
        <v>3317</v>
      </c>
      <c r="B1542" s="3" t="s">
        <v>3318</v>
      </c>
      <c r="C1542" s="3" t="s">
        <v>1857</v>
      </c>
      <c r="D1542" s="53">
        <v>3100000</v>
      </c>
      <c r="E1542" s="53">
        <v>3100000</v>
      </c>
      <c r="F1542" s="53">
        <v>0</v>
      </c>
      <c r="G1542" s="53">
        <v>0</v>
      </c>
      <c r="H1542" s="53">
        <v>0</v>
      </c>
      <c r="I1542" s="53">
        <v>0</v>
      </c>
      <c r="J1542" s="53">
        <v>0</v>
      </c>
      <c r="K1542" s="53">
        <v>0</v>
      </c>
      <c r="L1542" s="53">
        <v>0</v>
      </c>
      <c r="M1542" s="53">
        <v>0</v>
      </c>
      <c r="N1542" s="53">
        <v>0</v>
      </c>
      <c r="O1542" s="53">
        <v>0</v>
      </c>
      <c r="P1542" s="53">
        <v>0</v>
      </c>
      <c r="Q1542" s="53">
        <v>0</v>
      </c>
      <c r="R1542" s="53">
        <v>0</v>
      </c>
      <c r="S1542" s="3" t="s">
        <v>2156</v>
      </c>
      <c r="T1542" s="3" t="s">
        <v>100</v>
      </c>
      <c r="U1542" s="3" t="s">
        <v>101</v>
      </c>
      <c r="V1542" s="3" t="s">
        <v>100</v>
      </c>
      <c r="W1542" s="3" t="s">
        <v>33</v>
      </c>
      <c r="X1542" s="3" t="s">
        <v>102</v>
      </c>
      <c r="Y1542" s="3" t="s">
        <v>35</v>
      </c>
      <c r="Z1542" s="54">
        <v>45699</v>
      </c>
      <c r="AA1542" s="54">
        <v>46022</v>
      </c>
      <c r="AB1542" s="3" t="s">
        <v>36</v>
      </c>
      <c r="AC1542" s="53">
        <v>3100000</v>
      </c>
      <c r="AD1542" s="3" t="s">
        <v>101</v>
      </c>
      <c r="AE1542" s="3" t="s">
        <v>45</v>
      </c>
    </row>
    <row r="1543" spans="1:31" x14ac:dyDescent="0.3">
      <c r="A1543" s="3" t="s">
        <v>3309</v>
      </c>
      <c r="B1543" s="3" t="s">
        <v>3310</v>
      </c>
      <c r="C1543" s="3" t="s">
        <v>1857</v>
      </c>
      <c r="D1543" s="53">
        <v>1100000</v>
      </c>
      <c r="E1543" s="53">
        <v>1100000</v>
      </c>
      <c r="F1543" s="53">
        <v>430812.63</v>
      </c>
      <c r="G1543" s="53">
        <v>0.01</v>
      </c>
      <c r="H1543" s="53">
        <v>0.01</v>
      </c>
      <c r="I1543" s="53">
        <v>667404.98</v>
      </c>
      <c r="J1543" s="53">
        <v>60.673179999999995</v>
      </c>
      <c r="K1543" s="53">
        <v>0</v>
      </c>
      <c r="L1543" s="53">
        <v>0</v>
      </c>
      <c r="M1543" s="53">
        <v>667404.97</v>
      </c>
      <c r="N1543" s="53">
        <v>0</v>
      </c>
      <c r="O1543" s="53">
        <v>1098217.6100000001</v>
      </c>
      <c r="P1543" s="53">
        <v>0</v>
      </c>
      <c r="Q1543" s="53">
        <v>0</v>
      </c>
      <c r="R1543" s="53">
        <v>0</v>
      </c>
      <c r="S1543" s="3" t="s">
        <v>2156</v>
      </c>
      <c r="T1543" s="3" t="s">
        <v>100</v>
      </c>
      <c r="U1543" s="3" t="s">
        <v>101</v>
      </c>
      <c r="V1543" s="3" t="s">
        <v>100</v>
      </c>
      <c r="W1543" s="3" t="s">
        <v>33</v>
      </c>
      <c r="X1543" s="3" t="s">
        <v>102</v>
      </c>
      <c r="Y1543" s="3" t="s">
        <v>35</v>
      </c>
      <c r="Z1543" s="54">
        <v>45699</v>
      </c>
      <c r="AA1543" s="54">
        <v>45838</v>
      </c>
      <c r="AB1543" s="3" t="s">
        <v>36</v>
      </c>
      <c r="AC1543" s="53">
        <v>1100000</v>
      </c>
      <c r="AD1543" s="3" t="s">
        <v>101</v>
      </c>
      <c r="AE1543" s="3" t="s">
        <v>45</v>
      </c>
    </row>
    <row r="1544" spans="1:31" x14ac:dyDescent="0.3">
      <c r="A1544" s="3" t="s">
        <v>3305</v>
      </c>
      <c r="B1544" s="3" t="s">
        <v>3306</v>
      </c>
      <c r="C1544" s="3" t="s">
        <v>1857</v>
      </c>
      <c r="D1544" s="53">
        <v>220000</v>
      </c>
      <c r="E1544" s="53">
        <v>220000</v>
      </c>
      <c r="F1544" s="53">
        <v>0</v>
      </c>
      <c r="G1544" s="53">
        <v>0</v>
      </c>
      <c r="H1544" s="53">
        <v>0</v>
      </c>
      <c r="I1544" s="53">
        <v>203216.82</v>
      </c>
      <c r="J1544" s="53">
        <v>92.371281818181828</v>
      </c>
      <c r="K1544" s="53">
        <v>0</v>
      </c>
      <c r="L1544" s="53">
        <v>0</v>
      </c>
      <c r="M1544" s="53">
        <v>203216.82</v>
      </c>
      <c r="N1544" s="53">
        <v>0</v>
      </c>
      <c r="O1544" s="53">
        <v>203216.82</v>
      </c>
      <c r="P1544" s="53">
        <v>0</v>
      </c>
      <c r="Q1544" s="53">
        <v>0</v>
      </c>
      <c r="R1544" s="53">
        <v>0</v>
      </c>
      <c r="S1544" s="3" t="s">
        <v>2156</v>
      </c>
      <c r="T1544" s="3" t="s">
        <v>100</v>
      </c>
      <c r="U1544" s="3" t="s">
        <v>101</v>
      </c>
      <c r="V1544" s="3" t="s">
        <v>100</v>
      </c>
      <c r="W1544" s="3" t="s">
        <v>33</v>
      </c>
      <c r="X1544" s="3" t="s">
        <v>102</v>
      </c>
      <c r="Y1544" s="3" t="s">
        <v>35</v>
      </c>
      <c r="Z1544" s="54">
        <v>45699</v>
      </c>
      <c r="AA1544" s="54">
        <v>45808</v>
      </c>
      <c r="AB1544" s="3" t="s">
        <v>36</v>
      </c>
      <c r="AC1544" s="53">
        <v>220000</v>
      </c>
      <c r="AD1544" s="3" t="s">
        <v>101</v>
      </c>
      <c r="AE1544" s="3" t="s">
        <v>45</v>
      </c>
    </row>
    <row r="1545" spans="1:31" x14ac:dyDescent="0.3">
      <c r="A1545" s="3" t="s">
        <v>3311</v>
      </c>
      <c r="B1545" s="3" t="s">
        <v>3312</v>
      </c>
      <c r="C1545" s="3" t="s">
        <v>1857</v>
      </c>
      <c r="D1545" s="53">
        <v>700000</v>
      </c>
      <c r="E1545" s="53">
        <v>700000</v>
      </c>
      <c r="F1545" s="53">
        <v>201443.54</v>
      </c>
      <c r="G1545" s="53">
        <v>0</v>
      </c>
      <c r="H1545" s="53">
        <v>0</v>
      </c>
      <c r="I1545" s="53">
        <v>409906.89</v>
      </c>
      <c r="J1545" s="53">
        <v>58.558127142857145</v>
      </c>
      <c r="K1545" s="53">
        <v>0</v>
      </c>
      <c r="L1545" s="53">
        <v>0</v>
      </c>
      <c r="M1545" s="53">
        <v>409906.89</v>
      </c>
      <c r="N1545" s="53">
        <v>0</v>
      </c>
      <c r="O1545" s="53">
        <v>611350.43000000005</v>
      </c>
      <c r="P1545" s="53">
        <v>0</v>
      </c>
      <c r="Q1545" s="53">
        <v>0</v>
      </c>
      <c r="R1545" s="53">
        <v>0</v>
      </c>
      <c r="S1545" s="3" t="s">
        <v>2156</v>
      </c>
      <c r="T1545" s="3" t="s">
        <v>100</v>
      </c>
      <c r="U1545" s="3" t="s">
        <v>101</v>
      </c>
      <c r="V1545" s="3" t="s">
        <v>100</v>
      </c>
      <c r="W1545" s="3" t="s">
        <v>33</v>
      </c>
      <c r="X1545" s="3" t="s">
        <v>102</v>
      </c>
      <c r="Y1545" s="3" t="s">
        <v>35</v>
      </c>
      <c r="Z1545" s="54">
        <v>45699</v>
      </c>
      <c r="AA1545" s="54">
        <v>45961</v>
      </c>
      <c r="AB1545" s="3" t="s">
        <v>36</v>
      </c>
      <c r="AC1545" s="53">
        <v>700000</v>
      </c>
      <c r="AD1545" s="3" t="s">
        <v>101</v>
      </c>
      <c r="AE1545" s="3" t="s">
        <v>45</v>
      </c>
    </row>
    <row r="1546" spans="1:31" x14ac:dyDescent="0.3">
      <c r="A1546" s="3" t="s">
        <v>3291</v>
      </c>
      <c r="B1546" s="3" t="s">
        <v>3292</v>
      </c>
      <c r="C1546" s="3" t="s">
        <v>1856</v>
      </c>
      <c r="D1546" s="53">
        <v>4000000</v>
      </c>
      <c r="E1546" s="53">
        <v>4000000</v>
      </c>
      <c r="F1546" s="53">
        <v>0</v>
      </c>
      <c r="G1546" s="53">
        <v>546933.29</v>
      </c>
      <c r="H1546" s="53">
        <v>546933.29</v>
      </c>
      <c r="I1546" s="53">
        <v>3991958.23</v>
      </c>
      <c r="J1546" s="53">
        <v>99.798955750000005</v>
      </c>
      <c r="K1546" s="53">
        <v>0</v>
      </c>
      <c r="L1546" s="53">
        <v>0</v>
      </c>
      <c r="M1546" s="53">
        <v>3235014.94</v>
      </c>
      <c r="N1546" s="53">
        <v>210010</v>
      </c>
      <c r="O1546" s="53">
        <v>3991958.23</v>
      </c>
      <c r="P1546" s="53">
        <v>0</v>
      </c>
      <c r="Q1546" s="53">
        <v>0</v>
      </c>
      <c r="R1546" s="53">
        <v>0</v>
      </c>
      <c r="S1546" s="3" t="s">
        <v>3017</v>
      </c>
      <c r="T1546" s="3" t="s">
        <v>76</v>
      </c>
      <c r="U1546" s="3" t="s">
        <v>77</v>
      </c>
      <c r="V1546" s="3" t="s">
        <v>76</v>
      </c>
      <c r="W1546" s="3" t="s">
        <v>33</v>
      </c>
      <c r="X1546" s="3" t="s">
        <v>78</v>
      </c>
      <c r="Y1546" s="3" t="s">
        <v>35</v>
      </c>
      <c r="Z1546" s="54">
        <v>45699</v>
      </c>
      <c r="AA1546" s="54">
        <v>46203</v>
      </c>
      <c r="AB1546" s="3" t="s">
        <v>36</v>
      </c>
      <c r="AC1546" s="53">
        <v>4000000</v>
      </c>
      <c r="AD1546" s="3" t="s">
        <v>77</v>
      </c>
      <c r="AE1546" s="3" t="s">
        <v>45</v>
      </c>
    </row>
    <row r="1547" spans="1:31" x14ac:dyDescent="0.3">
      <c r="A1547" s="3" t="s">
        <v>3293</v>
      </c>
      <c r="B1547" s="3" t="s">
        <v>3294</v>
      </c>
      <c r="C1547" s="3" t="s">
        <v>1856</v>
      </c>
      <c r="D1547" s="53">
        <v>900000</v>
      </c>
      <c r="E1547" s="53">
        <v>900000</v>
      </c>
      <c r="F1547" s="53">
        <v>0</v>
      </c>
      <c r="G1547" s="53">
        <v>0</v>
      </c>
      <c r="H1547" s="53">
        <v>0</v>
      </c>
      <c r="I1547" s="53">
        <v>880852.6</v>
      </c>
      <c r="J1547" s="53">
        <v>97.872511111111109</v>
      </c>
      <c r="K1547" s="53">
        <v>0</v>
      </c>
      <c r="L1547" s="53">
        <v>0</v>
      </c>
      <c r="M1547" s="53">
        <v>880852.6</v>
      </c>
      <c r="N1547" s="53">
        <v>0</v>
      </c>
      <c r="O1547" s="53">
        <v>880852.6</v>
      </c>
      <c r="P1547" s="53">
        <v>0</v>
      </c>
      <c r="Q1547" s="53">
        <v>0</v>
      </c>
      <c r="R1547" s="53">
        <v>0</v>
      </c>
      <c r="S1547" s="3" t="s">
        <v>3017</v>
      </c>
      <c r="T1547" s="3" t="s">
        <v>76</v>
      </c>
      <c r="U1547" s="3" t="s">
        <v>77</v>
      </c>
      <c r="V1547" s="3" t="s">
        <v>76</v>
      </c>
      <c r="W1547" s="3" t="s">
        <v>33</v>
      </c>
      <c r="X1547" s="3" t="s">
        <v>78</v>
      </c>
      <c r="Y1547" s="3" t="s">
        <v>35</v>
      </c>
      <c r="Z1547" s="54">
        <v>45699</v>
      </c>
      <c r="AA1547" s="54">
        <v>46233</v>
      </c>
      <c r="AB1547" s="3" t="s">
        <v>36</v>
      </c>
      <c r="AC1547" s="53">
        <v>900000</v>
      </c>
      <c r="AD1547" s="3" t="s">
        <v>77</v>
      </c>
      <c r="AE1547" s="3" t="s">
        <v>45</v>
      </c>
    </row>
    <row r="1548" spans="1:31" x14ac:dyDescent="0.3">
      <c r="A1548" s="3" t="s">
        <v>3241</v>
      </c>
      <c r="B1548" s="3" t="s">
        <v>3242</v>
      </c>
      <c r="C1548" s="3" t="s">
        <v>1859</v>
      </c>
      <c r="D1548" s="53">
        <v>1200000</v>
      </c>
      <c r="E1548" s="53">
        <v>1200000</v>
      </c>
      <c r="F1548" s="53">
        <v>0</v>
      </c>
      <c r="G1548" s="53">
        <v>0</v>
      </c>
      <c r="H1548" s="53">
        <v>0</v>
      </c>
      <c r="I1548" s="53">
        <v>0</v>
      </c>
      <c r="J1548" s="53">
        <v>0</v>
      </c>
      <c r="K1548" s="53">
        <v>0</v>
      </c>
      <c r="L1548" s="53">
        <v>0</v>
      </c>
      <c r="M1548" s="53">
        <v>0</v>
      </c>
      <c r="N1548" s="53">
        <v>0</v>
      </c>
      <c r="O1548" s="53">
        <v>0</v>
      </c>
      <c r="P1548" s="53">
        <v>0</v>
      </c>
      <c r="Q1548" s="53">
        <v>0</v>
      </c>
      <c r="R1548" s="53">
        <v>0</v>
      </c>
      <c r="S1548" s="3" t="s">
        <v>1355</v>
      </c>
      <c r="T1548" s="3" t="s">
        <v>162</v>
      </c>
      <c r="U1548" s="3" t="s">
        <v>163</v>
      </c>
      <c r="V1548" s="3" t="s">
        <v>162</v>
      </c>
      <c r="W1548" s="3" t="s">
        <v>33</v>
      </c>
      <c r="X1548" s="3" t="s">
        <v>164</v>
      </c>
      <c r="Y1548" s="3" t="s">
        <v>35</v>
      </c>
      <c r="Z1548" s="54">
        <v>45383</v>
      </c>
      <c r="AA1548" s="54">
        <v>46022</v>
      </c>
      <c r="AB1548" s="3" t="s">
        <v>36</v>
      </c>
      <c r="AC1548" s="53">
        <v>1200000</v>
      </c>
      <c r="AD1548" s="3" t="s">
        <v>163</v>
      </c>
      <c r="AE1548" s="3" t="s">
        <v>45</v>
      </c>
    </row>
    <row r="1549" spans="1:31" x14ac:dyDescent="0.3">
      <c r="A1549" s="3" t="s">
        <v>3243</v>
      </c>
      <c r="B1549" s="3" t="s">
        <v>3244</v>
      </c>
      <c r="C1549" s="3" t="s">
        <v>1859</v>
      </c>
      <c r="D1549" s="53">
        <v>2500000</v>
      </c>
      <c r="E1549" s="53">
        <v>2500000</v>
      </c>
      <c r="F1549" s="53">
        <v>1719809.42</v>
      </c>
      <c r="G1549" s="53">
        <v>0</v>
      </c>
      <c r="H1549" s="53">
        <v>0</v>
      </c>
      <c r="I1549" s="53">
        <v>0</v>
      </c>
      <c r="J1549" s="53">
        <v>0</v>
      </c>
      <c r="K1549" s="53">
        <v>0</v>
      </c>
      <c r="L1549" s="53">
        <v>0</v>
      </c>
      <c r="M1549" s="53">
        <v>0</v>
      </c>
      <c r="N1549" s="53">
        <v>0</v>
      </c>
      <c r="O1549" s="53">
        <v>1719809.42</v>
      </c>
      <c r="P1549" s="53">
        <v>0</v>
      </c>
      <c r="Q1549" s="53">
        <v>0</v>
      </c>
      <c r="R1549" s="53">
        <v>0</v>
      </c>
      <c r="S1549" s="3" t="s">
        <v>1355</v>
      </c>
      <c r="T1549" s="3" t="s">
        <v>162</v>
      </c>
      <c r="U1549" s="3" t="s">
        <v>163</v>
      </c>
      <c r="V1549" s="3" t="s">
        <v>162</v>
      </c>
      <c r="W1549" s="3" t="s">
        <v>33</v>
      </c>
      <c r="X1549" s="3" t="s">
        <v>164</v>
      </c>
      <c r="Y1549" s="3" t="s">
        <v>35</v>
      </c>
      <c r="Z1549" s="54">
        <v>45383</v>
      </c>
      <c r="AA1549" s="54">
        <v>46022</v>
      </c>
      <c r="AB1549" s="3" t="s">
        <v>36</v>
      </c>
      <c r="AC1549" s="53">
        <v>2500000</v>
      </c>
      <c r="AD1549" s="3" t="s">
        <v>163</v>
      </c>
      <c r="AE1549" s="3" t="s">
        <v>45</v>
      </c>
    </row>
    <row r="1550" spans="1:31" x14ac:dyDescent="0.3">
      <c r="A1550" s="3" t="s">
        <v>3245</v>
      </c>
      <c r="B1550" s="3" t="s">
        <v>3246</v>
      </c>
      <c r="C1550" s="3" t="s">
        <v>1859</v>
      </c>
      <c r="D1550" s="53">
        <v>1000000</v>
      </c>
      <c r="E1550" s="53">
        <v>1000000</v>
      </c>
      <c r="F1550" s="53">
        <v>745309.8</v>
      </c>
      <c r="G1550" s="53">
        <v>0</v>
      </c>
      <c r="H1550" s="53">
        <v>0</v>
      </c>
      <c r="I1550" s="53">
        <v>0</v>
      </c>
      <c r="J1550" s="53">
        <v>0</v>
      </c>
      <c r="K1550" s="53">
        <v>0</v>
      </c>
      <c r="L1550" s="53">
        <v>0</v>
      </c>
      <c r="M1550" s="53">
        <v>0</v>
      </c>
      <c r="N1550" s="53">
        <v>0</v>
      </c>
      <c r="O1550" s="53">
        <v>745309.8</v>
      </c>
      <c r="P1550" s="53">
        <v>0</v>
      </c>
      <c r="Q1550" s="53">
        <v>0</v>
      </c>
      <c r="R1550" s="53">
        <v>0</v>
      </c>
      <c r="S1550" s="3" t="s">
        <v>1355</v>
      </c>
      <c r="T1550" s="3" t="s">
        <v>162</v>
      </c>
      <c r="U1550" s="3" t="s">
        <v>163</v>
      </c>
      <c r="V1550" s="3" t="s">
        <v>162</v>
      </c>
      <c r="W1550" s="3" t="s">
        <v>33</v>
      </c>
      <c r="X1550" s="3" t="s">
        <v>164</v>
      </c>
      <c r="Y1550" s="3" t="s">
        <v>35</v>
      </c>
      <c r="Z1550" s="54">
        <v>45383</v>
      </c>
      <c r="AA1550" s="54">
        <v>46022</v>
      </c>
      <c r="AB1550" s="3" t="s">
        <v>36</v>
      </c>
      <c r="AC1550" s="53">
        <v>1000000</v>
      </c>
      <c r="AD1550" s="3" t="s">
        <v>163</v>
      </c>
      <c r="AE1550" s="3" t="s">
        <v>45</v>
      </c>
    </row>
    <row r="1551" spans="1:31" x14ac:dyDescent="0.3">
      <c r="A1551" s="3" t="s">
        <v>3247</v>
      </c>
      <c r="B1551" s="3" t="s">
        <v>3248</v>
      </c>
      <c r="C1551" s="3" t="s">
        <v>1859</v>
      </c>
      <c r="D1551" s="53">
        <v>750000</v>
      </c>
      <c r="E1551" s="53">
        <v>750000</v>
      </c>
      <c r="F1551" s="53">
        <v>676945.86</v>
      </c>
      <c r="G1551" s="53">
        <v>0</v>
      </c>
      <c r="H1551" s="53">
        <v>0</v>
      </c>
      <c r="I1551" s="53">
        <v>0</v>
      </c>
      <c r="J1551" s="53">
        <v>0</v>
      </c>
      <c r="K1551" s="53">
        <v>0</v>
      </c>
      <c r="L1551" s="53">
        <v>0</v>
      </c>
      <c r="M1551" s="53">
        <v>0</v>
      </c>
      <c r="N1551" s="53">
        <v>0</v>
      </c>
      <c r="O1551" s="53">
        <v>676945.86</v>
      </c>
      <c r="P1551" s="53">
        <v>0</v>
      </c>
      <c r="Q1551" s="53">
        <v>0</v>
      </c>
      <c r="R1551" s="53">
        <v>0</v>
      </c>
      <c r="S1551" s="3" t="s">
        <v>1355</v>
      </c>
      <c r="T1551" s="3" t="s">
        <v>162</v>
      </c>
      <c r="U1551" s="3" t="s">
        <v>163</v>
      </c>
      <c r="V1551" s="3" t="s">
        <v>162</v>
      </c>
      <c r="W1551" s="3" t="s">
        <v>33</v>
      </c>
      <c r="X1551" s="3" t="s">
        <v>164</v>
      </c>
      <c r="Y1551" s="3" t="s">
        <v>35</v>
      </c>
      <c r="Z1551" s="54">
        <v>45383</v>
      </c>
      <c r="AA1551" s="54">
        <v>46022</v>
      </c>
      <c r="AB1551" s="3" t="s">
        <v>36</v>
      </c>
      <c r="AC1551" s="53">
        <v>750000</v>
      </c>
      <c r="AD1551" s="3" t="s">
        <v>163</v>
      </c>
      <c r="AE1551" s="3" t="s">
        <v>45</v>
      </c>
    </row>
    <row r="1552" spans="1:31" x14ac:dyDescent="0.3">
      <c r="A1552" s="3" t="s">
        <v>3269</v>
      </c>
      <c r="B1552" s="3" t="s">
        <v>3270</v>
      </c>
      <c r="C1552" s="3" t="s">
        <v>1858</v>
      </c>
      <c r="D1552" s="53">
        <v>1300000</v>
      </c>
      <c r="E1552" s="53">
        <v>1300000</v>
      </c>
      <c r="F1552" s="53">
        <v>0</v>
      </c>
      <c r="G1552" s="53">
        <v>0</v>
      </c>
      <c r="H1552" s="53">
        <v>0</v>
      </c>
      <c r="I1552" s="53">
        <v>1275206.28</v>
      </c>
      <c r="J1552" s="53">
        <v>98.092790769230774</v>
      </c>
      <c r="K1552" s="53">
        <v>0</v>
      </c>
      <c r="L1552" s="53">
        <v>0</v>
      </c>
      <c r="M1552" s="53">
        <v>1212092.46</v>
      </c>
      <c r="N1552" s="53">
        <v>63113.82</v>
      </c>
      <c r="O1552" s="53">
        <v>1275206.28</v>
      </c>
      <c r="P1552" s="53">
        <v>0</v>
      </c>
      <c r="Q1552" s="53">
        <v>0</v>
      </c>
      <c r="R1552" s="53">
        <v>0</v>
      </c>
      <c r="S1552" s="3" t="s">
        <v>1231</v>
      </c>
      <c r="T1552" s="3" t="s">
        <v>51</v>
      </c>
      <c r="U1552" s="3" t="s">
        <v>52</v>
      </c>
      <c r="V1552" s="3" t="s">
        <v>51</v>
      </c>
      <c r="W1552" s="3" t="s">
        <v>33</v>
      </c>
      <c r="X1552" s="3" t="s">
        <v>53</v>
      </c>
      <c r="Y1552" s="3" t="s">
        <v>35</v>
      </c>
      <c r="Z1552" s="54">
        <v>45383</v>
      </c>
      <c r="AA1552" s="54">
        <v>46112</v>
      </c>
      <c r="AB1552" s="3" t="s">
        <v>36</v>
      </c>
      <c r="AC1552" s="53">
        <v>1300000</v>
      </c>
      <c r="AD1552" s="3" t="s">
        <v>52</v>
      </c>
      <c r="AE1552" s="3" t="s">
        <v>45</v>
      </c>
    </row>
    <row r="1553" spans="1:31" x14ac:dyDescent="0.3">
      <c r="A1553" s="3" t="s">
        <v>3267</v>
      </c>
      <c r="B1553" s="3" t="s">
        <v>3268</v>
      </c>
      <c r="C1553" s="3" t="s">
        <v>1858</v>
      </c>
      <c r="D1553" s="53">
        <v>1400000</v>
      </c>
      <c r="E1553" s="53">
        <v>1400000</v>
      </c>
      <c r="F1553" s="53">
        <v>18835.38</v>
      </c>
      <c r="G1553" s="53">
        <v>0</v>
      </c>
      <c r="H1553" s="53">
        <v>0</v>
      </c>
      <c r="I1553" s="53">
        <v>1362848.99</v>
      </c>
      <c r="J1553" s="53">
        <v>97.346356428571426</v>
      </c>
      <c r="K1553" s="53">
        <v>0</v>
      </c>
      <c r="L1553" s="53">
        <v>0</v>
      </c>
      <c r="M1553" s="53">
        <v>1362848.99</v>
      </c>
      <c r="N1553" s="53">
        <v>0</v>
      </c>
      <c r="O1553" s="53">
        <v>1381684.37</v>
      </c>
      <c r="P1553" s="53">
        <v>0</v>
      </c>
      <c r="Q1553" s="53">
        <v>0</v>
      </c>
      <c r="R1553" s="53">
        <v>0</v>
      </c>
      <c r="S1553" s="3" t="s">
        <v>1231</v>
      </c>
      <c r="T1553" s="3" t="s">
        <v>51</v>
      </c>
      <c r="U1553" s="3" t="s">
        <v>52</v>
      </c>
      <c r="V1553" s="3" t="s">
        <v>51</v>
      </c>
      <c r="W1553" s="3" t="s">
        <v>33</v>
      </c>
      <c r="X1553" s="3" t="s">
        <v>53</v>
      </c>
      <c r="Y1553" s="3" t="s">
        <v>35</v>
      </c>
      <c r="Z1553" s="54">
        <v>45700</v>
      </c>
      <c r="AA1553" s="54">
        <v>46112</v>
      </c>
      <c r="AB1553" s="3" t="s">
        <v>36</v>
      </c>
      <c r="AC1553" s="53">
        <v>1400000</v>
      </c>
      <c r="AD1553" s="3" t="s">
        <v>52</v>
      </c>
      <c r="AE1553" s="3" t="s">
        <v>45</v>
      </c>
    </row>
    <row r="1554" spans="1:31" x14ac:dyDescent="0.3">
      <c r="A1554" s="3" t="s">
        <v>3259</v>
      </c>
      <c r="B1554" s="3" t="s">
        <v>3260</v>
      </c>
      <c r="C1554" s="3" t="s">
        <v>1854</v>
      </c>
      <c r="D1554" s="53">
        <v>7400000</v>
      </c>
      <c r="E1554" s="53">
        <v>7400000</v>
      </c>
      <c r="F1554" s="53">
        <v>4908496.42</v>
      </c>
      <c r="G1554" s="53">
        <v>0</v>
      </c>
      <c r="H1554" s="53">
        <v>0</v>
      </c>
      <c r="I1554" s="53">
        <v>1881396.81</v>
      </c>
      <c r="J1554" s="53">
        <v>25.424281216216215</v>
      </c>
      <c r="K1554" s="53">
        <v>0</v>
      </c>
      <c r="L1554" s="53">
        <v>0</v>
      </c>
      <c r="M1554" s="53">
        <v>0</v>
      </c>
      <c r="N1554" s="53">
        <v>1881396.81</v>
      </c>
      <c r="O1554" s="53">
        <v>6789893.2300000004</v>
      </c>
      <c r="P1554" s="53">
        <v>0</v>
      </c>
      <c r="Q1554" s="53">
        <v>0</v>
      </c>
      <c r="R1554" s="53">
        <v>0</v>
      </c>
      <c r="S1554" s="3" t="s">
        <v>72</v>
      </c>
      <c r="T1554" s="3" t="s">
        <v>41</v>
      </c>
      <c r="U1554" s="3" t="s">
        <v>42</v>
      </c>
      <c r="V1554" s="3" t="s">
        <v>41</v>
      </c>
      <c r="W1554" s="3" t="s">
        <v>33</v>
      </c>
      <c r="X1554" s="3" t="s">
        <v>43</v>
      </c>
      <c r="Y1554" s="3" t="s">
        <v>35</v>
      </c>
      <c r="Z1554" s="54">
        <v>45700</v>
      </c>
      <c r="AA1554" s="54">
        <v>46081</v>
      </c>
      <c r="AB1554" s="3" t="s">
        <v>36</v>
      </c>
      <c r="AC1554" s="53">
        <v>7400000</v>
      </c>
      <c r="AD1554" s="3" t="s">
        <v>42</v>
      </c>
      <c r="AE1554" s="3" t="s">
        <v>45</v>
      </c>
    </row>
    <row r="1555" spans="1:31" x14ac:dyDescent="0.3">
      <c r="A1555" s="3" t="s">
        <v>3249</v>
      </c>
      <c r="B1555" s="3" t="s">
        <v>3250</v>
      </c>
      <c r="C1555" s="3" t="s">
        <v>1858</v>
      </c>
      <c r="D1555" s="53">
        <v>3300000</v>
      </c>
      <c r="E1555" s="53">
        <v>3300000</v>
      </c>
      <c r="F1555" s="53">
        <v>0</v>
      </c>
      <c r="G1555" s="53">
        <v>0</v>
      </c>
      <c r="H1555" s="53">
        <v>0</v>
      </c>
      <c r="I1555" s="53">
        <v>0</v>
      </c>
      <c r="J1555" s="53">
        <v>0</v>
      </c>
      <c r="K1555" s="53">
        <v>0</v>
      </c>
      <c r="L1555" s="53">
        <v>0</v>
      </c>
      <c r="M1555" s="53">
        <v>0</v>
      </c>
      <c r="N1555" s="53">
        <v>0</v>
      </c>
      <c r="O1555" s="53">
        <v>0</v>
      </c>
      <c r="P1555" s="53">
        <v>0</v>
      </c>
      <c r="Q1555" s="53">
        <v>0</v>
      </c>
      <c r="R1555" s="53">
        <v>0</v>
      </c>
      <c r="S1555" s="3" t="s">
        <v>1231</v>
      </c>
      <c r="T1555" s="3" t="s">
        <v>51</v>
      </c>
      <c r="U1555" s="3" t="s">
        <v>52</v>
      </c>
      <c r="V1555" s="3" t="s">
        <v>51</v>
      </c>
      <c r="W1555" s="3" t="s">
        <v>33</v>
      </c>
      <c r="X1555" s="3" t="s">
        <v>53</v>
      </c>
      <c r="Y1555" s="3" t="s">
        <v>35</v>
      </c>
      <c r="Z1555" s="54">
        <v>45700</v>
      </c>
      <c r="AA1555" s="54">
        <v>46065</v>
      </c>
      <c r="AB1555" s="3" t="s">
        <v>36</v>
      </c>
      <c r="AC1555" s="53">
        <v>3300000</v>
      </c>
      <c r="AD1555" s="3" t="s">
        <v>52</v>
      </c>
      <c r="AE1555" s="3" t="s">
        <v>45</v>
      </c>
    </row>
    <row r="1556" spans="1:31" x14ac:dyDescent="0.3">
      <c r="A1556" s="3" t="s">
        <v>3283</v>
      </c>
      <c r="B1556" s="3" t="s">
        <v>3284</v>
      </c>
      <c r="C1556" s="3" t="s">
        <v>1860</v>
      </c>
      <c r="D1556" s="53">
        <v>7500000</v>
      </c>
      <c r="E1556" s="53">
        <v>7500000</v>
      </c>
      <c r="F1556" s="53">
        <v>1407866.75</v>
      </c>
      <c r="G1556" s="53">
        <v>0</v>
      </c>
      <c r="H1556" s="53">
        <v>0</v>
      </c>
      <c r="I1556" s="53">
        <v>5424420.1900000004</v>
      </c>
      <c r="J1556" s="53">
        <v>72.325602533333338</v>
      </c>
      <c r="K1556" s="53">
        <v>0</v>
      </c>
      <c r="L1556" s="53">
        <v>0</v>
      </c>
      <c r="M1556" s="53">
        <v>5424420.1900000004</v>
      </c>
      <c r="N1556" s="53">
        <v>0</v>
      </c>
      <c r="O1556" s="53">
        <v>6832286.9400000004</v>
      </c>
      <c r="P1556" s="53">
        <v>0</v>
      </c>
      <c r="Q1556" s="53">
        <v>0</v>
      </c>
      <c r="R1556" s="53">
        <v>0</v>
      </c>
      <c r="S1556" s="3" t="s">
        <v>111</v>
      </c>
      <c r="T1556" s="3" t="s">
        <v>112</v>
      </c>
      <c r="U1556" s="3" t="s">
        <v>113</v>
      </c>
      <c r="V1556" s="3" t="s">
        <v>112</v>
      </c>
      <c r="W1556" s="3" t="s">
        <v>33</v>
      </c>
      <c r="X1556" s="3" t="s">
        <v>114</v>
      </c>
      <c r="Y1556" s="3" t="s">
        <v>35</v>
      </c>
      <c r="Z1556" s="54">
        <v>45700</v>
      </c>
      <c r="AA1556" s="54">
        <v>46112</v>
      </c>
      <c r="AB1556" s="3" t="s">
        <v>36</v>
      </c>
      <c r="AC1556" s="53">
        <v>7500000</v>
      </c>
      <c r="AD1556" s="3" t="s">
        <v>113</v>
      </c>
      <c r="AE1556" s="3" t="s">
        <v>45</v>
      </c>
    </row>
    <row r="1557" spans="1:31" x14ac:dyDescent="0.3">
      <c r="A1557" s="3" t="s">
        <v>3295</v>
      </c>
      <c r="B1557" s="3" t="s">
        <v>3296</v>
      </c>
      <c r="C1557" s="3" t="s">
        <v>1860</v>
      </c>
      <c r="D1557" s="53">
        <v>5000000</v>
      </c>
      <c r="E1557" s="53">
        <v>5000000</v>
      </c>
      <c r="F1557" s="53">
        <v>0</v>
      </c>
      <c r="G1557" s="53">
        <v>0</v>
      </c>
      <c r="H1557" s="53">
        <v>0</v>
      </c>
      <c r="I1557" s="53">
        <v>2341588.5</v>
      </c>
      <c r="J1557" s="53">
        <v>46.831769999999999</v>
      </c>
      <c r="K1557" s="53">
        <v>0</v>
      </c>
      <c r="L1557" s="53">
        <v>0</v>
      </c>
      <c r="M1557" s="53">
        <v>2341588.5</v>
      </c>
      <c r="N1557" s="53">
        <v>0</v>
      </c>
      <c r="O1557" s="53">
        <v>2341588.5</v>
      </c>
      <c r="P1557" s="53">
        <v>0</v>
      </c>
      <c r="Q1557" s="53">
        <v>0</v>
      </c>
      <c r="R1557" s="53">
        <v>0</v>
      </c>
      <c r="S1557" s="3" t="s">
        <v>111</v>
      </c>
      <c r="T1557" s="3" t="s">
        <v>112</v>
      </c>
      <c r="U1557" s="3" t="s">
        <v>113</v>
      </c>
      <c r="V1557" s="3" t="s">
        <v>112</v>
      </c>
      <c r="W1557" s="3" t="s">
        <v>33</v>
      </c>
      <c r="X1557" s="3" t="s">
        <v>114</v>
      </c>
      <c r="Y1557" s="3" t="s">
        <v>35</v>
      </c>
      <c r="Z1557" s="54">
        <v>45700</v>
      </c>
      <c r="AA1557" s="54">
        <v>46387</v>
      </c>
      <c r="AB1557" s="3" t="s">
        <v>36</v>
      </c>
      <c r="AC1557" s="53">
        <v>5000000</v>
      </c>
      <c r="AD1557" s="3" t="s">
        <v>113</v>
      </c>
      <c r="AE1557" s="3" t="s">
        <v>45</v>
      </c>
    </row>
    <row r="1558" spans="1:31" x14ac:dyDescent="0.3">
      <c r="A1558" s="3" t="s">
        <v>3285</v>
      </c>
      <c r="B1558" s="3" t="s">
        <v>3286</v>
      </c>
      <c r="C1558" s="3" t="s">
        <v>1860</v>
      </c>
      <c r="D1558" s="53">
        <v>3200000</v>
      </c>
      <c r="E1558" s="53">
        <v>3200000</v>
      </c>
      <c r="F1558" s="53">
        <v>1375.51</v>
      </c>
      <c r="G1558" s="53">
        <v>0</v>
      </c>
      <c r="H1558" s="53">
        <v>0</v>
      </c>
      <c r="I1558" s="53">
        <v>3143993.18</v>
      </c>
      <c r="J1558" s="53">
        <v>98.249786875000012</v>
      </c>
      <c r="K1558" s="53">
        <v>0</v>
      </c>
      <c r="L1558" s="53">
        <v>0</v>
      </c>
      <c r="M1558" s="53">
        <v>2118284.1800000002</v>
      </c>
      <c r="N1558" s="53">
        <v>1025709</v>
      </c>
      <c r="O1558" s="53">
        <v>3145368.69</v>
      </c>
      <c r="P1558" s="53">
        <v>0</v>
      </c>
      <c r="Q1558" s="53">
        <v>0</v>
      </c>
      <c r="R1558" s="53">
        <v>0</v>
      </c>
      <c r="S1558" s="3" t="s">
        <v>111</v>
      </c>
      <c r="T1558" s="3" t="s">
        <v>112</v>
      </c>
      <c r="U1558" s="3" t="s">
        <v>113</v>
      </c>
      <c r="V1558" s="3" t="s">
        <v>112</v>
      </c>
      <c r="W1558" s="3" t="s">
        <v>33</v>
      </c>
      <c r="X1558" s="3" t="s">
        <v>114</v>
      </c>
      <c r="Y1558" s="3" t="s">
        <v>35</v>
      </c>
      <c r="Z1558" s="54">
        <v>45700</v>
      </c>
      <c r="AA1558" s="54">
        <v>46112</v>
      </c>
      <c r="AB1558" s="3" t="s">
        <v>36</v>
      </c>
      <c r="AC1558" s="53">
        <v>3200000</v>
      </c>
      <c r="AD1558" s="3" t="s">
        <v>113</v>
      </c>
      <c r="AE1558" s="3" t="s">
        <v>45</v>
      </c>
    </row>
    <row r="1559" spans="1:31" x14ac:dyDescent="0.3">
      <c r="A1559" s="3" t="s">
        <v>3271</v>
      </c>
      <c r="B1559" s="3" t="s">
        <v>3272</v>
      </c>
      <c r="C1559" s="3" t="s">
        <v>1858</v>
      </c>
      <c r="D1559" s="53">
        <v>2000000</v>
      </c>
      <c r="E1559" s="53">
        <v>2000000</v>
      </c>
      <c r="F1559" s="53">
        <v>122109.74</v>
      </c>
      <c r="G1559" s="53">
        <v>0</v>
      </c>
      <c r="H1559" s="53">
        <v>0</v>
      </c>
      <c r="I1559" s="53">
        <v>1706314.08</v>
      </c>
      <c r="J1559" s="53">
        <v>85.315703999999997</v>
      </c>
      <c r="K1559" s="53">
        <v>0</v>
      </c>
      <c r="L1559" s="53">
        <v>0</v>
      </c>
      <c r="M1559" s="53">
        <v>1706314.08</v>
      </c>
      <c r="N1559" s="53">
        <v>0</v>
      </c>
      <c r="O1559" s="53">
        <v>1828423.82</v>
      </c>
      <c r="P1559" s="53">
        <v>0</v>
      </c>
      <c r="Q1559" s="53">
        <v>0</v>
      </c>
      <c r="R1559" s="53">
        <v>0</v>
      </c>
      <c r="S1559" s="3" t="s">
        <v>1231</v>
      </c>
      <c r="T1559" s="3" t="s">
        <v>51</v>
      </c>
      <c r="U1559" s="3" t="s">
        <v>52</v>
      </c>
      <c r="V1559" s="3" t="s">
        <v>51</v>
      </c>
      <c r="W1559" s="3" t="s">
        <v>33</v>
      </c>
      <c r="X1559" s="3" t="s">
        <v>53</v>
      </c>
      <c r="Y1559" s="3" t="s">
        <v>35</v>
      </c>
      <c r="Z1559" s="54">
        <v>45700</v>
      </c>
      <c r="AA1559" s="54">
        <v>46112</v>
      </c>
      <c r="AB1559" s="3" t="s">
        <v>36</v>
      </c>
      <c r="AC1559" s="53">
        <v>2000000</v>
      </c>
      <c r="AD1559" s="3" t="s">
        <v>52</v>
      </c>
      <c r="AE1559" s="3" t="s">
        <v>45</v>
      </c>
    </row>
    <row r="1560" spans="1:31" x14ac:dyDescent="0.3">
      <c r="A1560" s="3" t="s">
        <v>3257</v>
      </c>
      <c r="B1560" s="3" t="s">
        <v>3258</v>
      </c>
      <c r="C1560" s="3" t="s">
        <v>1854</v>
      </c>
      <c r="D1560" s="53">
        <v>1500000</v>
      </c>
      <c r="E1560" s="53">
        <v>1500000</v>
      </c>
      <c r="F1560" s="53">
        <v>0</v>
      </c>
      <c r="G1560" s="53">
        <v>0</v>
      </c>
      <c r="H1560" s="53">
        <v>0</v>
      </c>
      <c r="I1560" s="53">
        <v>1466148.13</v>
      </c>
      <c r="J1560" s="53">
        <v>97.743208666666661</v>
      </c>
      <c r="K1560" s="53">
        <v>0</v>
      </c>
      <c r="L1560" s="53">
        <v>0</v>
      </c>
      <c r="M1560" s="53">
        <v>1466148.13</v>
      </c>
      <c r="N1560" s="53">
        <v>0</v>
      </c>
      <c r="O1560" s="53">
        <v>1466148.13</v>
      </c>
      <c r="P1560" s="53">
        <v>0</v>
      </c>
      <c r="Q1560" s="53">
        <v>0</v>
      </c>
      <c r="R1560" s="53">
        <v>0</v>
      </c>
      <c r="S1560" s="3" t="s">
        <v>72</v>
      </c>
      <c r="T1560" s="3" t="s">
        <v>41</v>
      </c>
      <c r="U1560" s="3" t="s">
        <v>42</v>
      </c>
      <c r="V1560" s="3" t="s">
        <v>41</v>
      </c>
      <c r="W1560" s="3" t="s">
        <v>33</v>
      </c>
      <c r="X1560" s="3" t="s">
        <v>43</v>
      </c>
      <c r="Y1560" s="3" t="s">
        <v>35</v>
      </c>
      <c r="Z1560" s="54">
        <v>45700</v>
      </c>
      <c r="AA1560" s="54">
        <v>46081</v>
      </c>
      <c r="AB1560" s="3" t="s">
        <v>36</v>
      </c>
      <c r="AC1560" s="53">
        <v>1500000</v>
      </c>
      <c r="AD1560" s="3" t="s">
        <v>42</v>
      </c>
      <c r="AE1560" s="3" t="s">
        <v>45</v>
      </c>
    </row>
    <row r="1561" spans="1:31" x14ac:dyDescent="0.3">
      <c r="A1561" s="3" t="s">
        <v>3273</v>
      </c>
      <c r="B1561" s="3" t="s">
        <v>3274</v>
      </c>
      <c r="C1561" s="3" t="s">
        <v>1858</v>
      </c>
      <c r="D1561" s="53">
        <v>1500000</v>
      </c>
      <c r="E1561" s="53">
        <v>1500000</v>
      </c>
      <c r="F1561" s="53">
        <v>261842.32</v>
      </c>
      <c r="G1561" s="53">
        <v>29204.51</v>
      </c>
      <c r="H1561" s="53">
        <v>29204.51</v>
      </c>
      <c r="I1561" s="53">
        <v>1008219.32</v>
      </c>
      <c r="J1561" s="53">
        <v>67.214621333333326</v>
      </c>
      <c r="K1561" s="53">
        <v>0</v>
      </c>
      <c r="L1561" s="53">
        <v>0</v>
      </c>
      <c r="M1561" s="53">
        <v>0</v>
      </c>
      <c r="N1561" s="53">
        <v>979014.81</v>
      </c>
      <c r="O1561" s="53">
        <v>1270061.6399999999</v>
      </c>
      <c r="P1561" s="53">
        <v>0</v>
      </c>
      <c r="Q1561" s="53">
        <v>0</v>
      </c>
      <c r="R1561" s="53">
        <v>0</v>
      </c>
      <c r="S1561" s="3" t="s">
        <v>1231</v>
      </c>
      <c r="T1561" s="3" t="s">
        <v>51</v>
      </c>
      <c r="U1561" s="3" t="s">
        <v>52</v>
      </c>
      <c r="V1561" s="3" t="s">
        <v>51</v>
      </c>
      <c r="W1561" s="3" t="s">
        <v>33</v>
      </c>
      <c r="X1561" s="3" t="s">
        <v>53</v>
      </c>
      <c r="Y1561" s="3" t="s">
        <v>35</v>
      </c>
      <c r="Z1561" s="54">
        <v>45700</v>
      </c>
      <c r="AA1561" s="54">
        <v>46112</v>
      </c>
      <c r="AB1561" s="3" t="s">
        <v>36</v>
      </c>
      <c r="AC1561" s="53">
        <v>1500000</v>
      </c>
      <c r="AD1561" s="3" t="s">
        <v>52</v>
      </c>
      <c r="AE1561" s="3" t="s">
        <v>45</v>
      </c>
    </row>
    <row r="1562" spans="1:31" x14ac:dyDescent="0.3">
      <c r="A1562" s="3" t="s">
        <v>3297</v>
      </c>
      <c r="B1562" s="3" t="s">
        <v>3298</v>
      </c>
      <c r="C1562" s="3" t="s">
        <v>1858</v>
      </c>
      <c r="D1562" s="53">
        <v>2500000</v>
      </c>
      <c r="E1562" s="53">
        <v>2500000</v>
      </c>
      <c r="F1562" s="53">
        <v>468188.28</v>
      </c>
      <c r="G1562" s="53">
        <v>0</v>
      </c>
      <c r="H1562" s="53">
        <v>0</v>
      </c>
      <c r="I1562" s="53">
        <v>1969197.62</v>
      </c>
      <c r="J1562" s="53">
        <v>78.767904800000011</v>
      </c>
      <c r="K1562" s="53">
        <v>0</v>
      </c>
      <c r="L1562" s="53">
        <v>0</v>
      </c>
      <c r="M1562" s="53">
        <v>0</v>
      </c>
      <c r="N1562" s="53">
        <v>1969197.62</v>
      </c>
      <c r="O1562" s="53">
        <v>2437385.9</v>
      </c>
      <c r="P1562" s="53">
        <v>0</v>
      </c>
      <c r="Q1562" s="53">
        <v>0</v>
      </c>
      <c r="R1562" s="53">
        <v>0</v>
      </c>
      <c r="S1562" s="3" t="s">
        <v>1231</v>
      </c>
      <c r="T1562" s="3" t="s">
        <v>51</v>
      </c>
      <c r="U1562" s="3" t="s">
        <v>52</v>
      </c>
      <c r="V1562" s="3" t="s">
        <v>51</v>
      </c>
      <c r="W1562" s="3" t="s">
        <v>33</v>
      </c>
      <c r="X1562" s="3" t="s">
        <v>53</v>
      </c>
      <c r="Y1562" s="3" t="s">
        <v>35</v>
      </c>
      <c r="Z1562" s="54">
        <v>45700</v>
      </c>
      <c r="AA1562" s="54">
        <v>46430</v>
      </c>
      <c r="AB1562" s="3" t="s">
        <v>36</v>
      </c>
      <c r="AC1562" s="53">
        <v>2500000</v>
      </c>
      <c r="AD1562" s="3" t="s">
        <v>52</v>
      </c>
      <c r="AE1562" s="3" t="s">
        <v>45</v>
      </c>
    </row>
    <row r="1563" spans="1:31" x14ac:dyDescent="0.3">
      <c r="A1563" s="3" t="s">
        <v>3301</v>
      </c>
      <c r="B1563" s="3" t="s">
        <v>3302</v>
      </c>
      <c r="C1563" s="3" t="s">
        <v>1858</v>
      </c>
      <c r="D1563" s="53">
        <v>2000000</v>
      </c>
      <c r="E1563" s="53">
        <v>2000000</v>
      </c>
      <c r="F1563" s="53">
        <v>199935.31</v>
      </c>
      <c r="G1563" s="53">
        <v>-0.21</v>
      </c>
      <c r="H1563" s="53">
        <v>-0.21</v>
      </c>
      <c r="I1563" s="53">
        <v>1649880.64</v>
      </c>
      <c r="J1563" s="53">
        <v>82.49403199999999</v>
      </c>
      <c r="K1563" s="53">
        <v>0</v>
      </c>
      <c r="L1563" s="53">
        <v>0</v>
      </c>
      <c r="M1563" s="53">
        <v>0</v>
      </c>
      <c r="N1563" s="53">
        <v>1649880.85</v>
      </c>
      <c r="O1563" s="53">
        <v>1849815.95</v>
      </c>
      <c r="P1563" s="53">
        <v>0</v>
      </c>
      <c r="Q1563" s="53">
        <v>0</v>
      </c>
      <c r="R1563" s="53">
        <v>0</v>
      </c>
      <c r="S1563" s="3" t="s">
        <v>1231</v>
      </c>
      <c r="T1563" s="3" t="s">
        <v>51</v>
      </c>
      <c r="U1563" s="3" t="s">
        <v>52</v>
      </c>
      <c r="V1563" s="3" t="s">
        <v>51</v>
      </c>
      <c r="W1563" s="3" t="s">
        <v>33</v>
      </c>
      <c r="X1563" s="3" t="s">
        <v>53</v>
      </c>
      <c r="Y1563" s="3" t="s">
        <v>35</v>
      </c>
      <c r="Z1563" s="54">
        <v>45700</v>
      </c>
      <c r="AA1563" s="54">
        <v>46580</v>
      </c>
      <c r="AB1563" s="3" t="s">
        <v>36</v>
      </c>
      <c r="AC1563" s="53">
        <v>2000000</v>
      </c>
      <c r="AD1563" s="3" t="s">
        <v>52</v>
      </c>
      <c r="AE1563" s="3" t="s">
        <v>45</v>
      </c>
    </row>
    <row r="1564" spans="1:31" x14ac:dyDescent="0.3">
      <c r="A1564" s="3" t="s">
        <v>3255</v>
      </c>
      <c r="B1564" s="3" t="s">
        <v>3256</v>
      </c>
      <c r="C1564" s="3" t="s">
        <v>1854</v>
      </c>
      <c r="D1564" s="53">
        <v>10000000</v>
      </c>
      <c r="E1564" s="53">
        <v>10000000</v>
      </c>
      <c r="F1564" s="53">
        <v>937317.49</v>
      </c>
      <c r="G1564" s="53">
        <v>0.04</v>
      </c>
      <c r="H1564" s="53">
        <v>0.04</v>
      </c>
      <c r="I1564" s="53">
        <v>6939455.3399999999</v>
      </c>
      <c r="J1564" s="53">
        <v>69.394553399999992</v>
      </c>
      <c r="K1564" s="53">
        <v>0</v>
      </c>
      <c r="L1564" s="53">
        <v>0</v>
      </c>
      <c r="M1564" s="53">
        <v>6846448.3799999999</v>
      </c>
      <c r="N1564" s="53">
        <v>93006.92</v>
      </c>
      <c r="O1564" s="53">
        <v>7876772.8300000001</v>
      </c>
      <c r="P1564" s="53">
        <v>0</v>
      </c>
      <c r="Q1564" s="53">
        <v>0</v>
      </c>
      <c r="R1564" s="53">
        <v>0</v>
      </c>
      <c r="S1564" s="3" t="s">
        <v>72</v>
      </c>
      <c r="T1564" s="3" t="s">
        <v>41</v>
      </c>
      <c r="U1564" s="3" t="s">
        <v>42</v>
      </c>
      <c r="V1564" s="3" t="s">
        <v>41</v>
      </c>
      <c r="W1564" s="3" t="s">
        <v>33</v>
      </c>
      <c r="X1564" s="3" t="s">
        <v>43</v>
      </c>
      <c r="Y1564" s="3" t="s">
        <v>35</v>
      </c>
      <c r="Z1564" s="54">
        <v>45700</v>
      </c>
      <c r="AA1564" s="54">
        <v>46081</v>
      </c>
      <c r="AB1564" s="3" t="s">
        <v>36</v>
      </c>
      <c r="AC1564" s="53">
        <v>10000000</v>
      </c>
      <c r="AD1564" s="3" t="s">
        <v>42</v>
      </c>
      <c r="AE1564" s="3" t="s">
        <v>45</v>
      </c>
    </row>
    <row r="1565" spans="1:31" x14ac:dyDescent="0.3">
      <c r="A1565" s="3" t="s">
        <v>3287</v>
      </c>
      <c r="B1565" s="3" t="s">
        <v>3288</v>
      </c>
      <c r="C1565" s="3" t="s">
        <v>1853</v>
      </c>
      <c r="D1565" s="53">
        <v>2200000</v>
      </c>
      <c r="E1565" s="53">
        <v>2200000</v>
      </c>
      <c r="F1565" s="53">
        <v>59581.45</v>
      </c>
      <c r="G1565" s="53">
        <v>0</v>
      </c>
      <c r="H1565" s="53">
        <v>0</v>
      </c>
      <c r="I1565" s="53">
        <v>2065558.38</v>
      </c>
      <c r="J1565" s="53">
        <v>93.889017272727273</v>
      </c>
      <c r="K1565" s="53">
        <v>0</v>
      </c>
      <c r="L1565" s="53">
        <v>0</v>
      </c>
      <c r="M1565" s="53">
        <v>2065558.38</v>
      </c>
      <c r="N1565" s="53">
        <v>0</v>
      </c>
      <c r="O1565" s="53">
        <v>2125139.83</v>
      </c>
      <c r="P1565" s="53">
        <v>0</v>
      </c>
      <c r="Q1565" s="53">
        <v>0</v>
      </c>
      <c r="R1565" s="53">
        <v>0</v>
      </c>
      <c r="S1565" s="3" t="s">
        <v>391</v>
      </c>
      <c r="T1565" s="3" t="s">
        <v>31</v>
      </c>
      <c r="U1565" s="3" t="s">
        <v>32</v>
      </c>
      <c r="V1565" s="3" t="s">
        <v>31</v>
      </c>
      <c r="W1565" s="3" t="s">
        <v>33</v>
      </c>
      <c r="X1565" s="3" t="s">
        <v>34</v>
      </c>
      <c r="Y1565" s="3" t="s">
        <v>35</v>
      </c>
      <c r="Z1565" s="54">
        <v>45700</v>
      </c>
      <c r="AA1565" s="54">
        <v>46112</v>
      </c>
      <c r="AB1565" s="3" t="s">
        <v>36</v>
      </c>
      <c r="AC1565" s="53">
        <v>2200000</v>
      </c>
      <c r="AD1565" s="3" t="s">
        <v>32</v>
      </c>
      <c r="AE1565" s="3" t="s">
        <v>45</v>
      </c>
    </row>
    <row r="1566" spans="1:31" x14ac:dyDescent="0.3">
      <c r="A1566" s="3" t="s">
        <v>3261</v>
      </c>
      <c r="B1566" s="3" t="s">
        <v>3262</v>
      </c>
      <c r="C1566" s="3" t="s">
        <v>1854</v>
      </c>
      <c r="D1566" s="53">
        <v>2200000</v>
      </c>
      <c r="E1566" s="53">
        <v>2200000</v>
      </c>
      <c r="F1566" s="53">
        <v>702290.69</v>
      </c>
      <c r="G1566" s="53">
        <v>0</v>
      </c>
      <c r="H1566" s="53">
        <v>0</v>
      </c>
      <c r="I1566" s="53">
        <v>1331346.6499999999</v>
      </c>
      <c r="J1566" s="53">
        <v>60.515756818181814</v>
      </c>
      <c r="K1566" s="53">
        <v>0</v>
      </c>
      <c r="L1566" s="53">
        <v>0</v>
      </c>
      <c r="M1566" s="53">
        <v>1331346.6499999999</v>
      </c>
      <c r="N1566" s="53">
        <v>0</v>
      </c>
      <c r="O1566" s="53">
        <v>2033637.34</v>
      </c>
      <c r="P1566" s="53">
        <v>0</v>
      </c>
      <c r="Q1566" s="53">
        <v>0</v>
      </c>
      <c r="R1566" s="53">
        <v>0</v>
      </c>
      <c r="S1566" s="3" t="s">
        <v>72</v>
      </c>
      <c r="T1566" s="3" t="s">
        <v>41</v>
      </c>
      <c r="U1566" s="3" t="s">
        <v>42</v>
      </c>
      <c r="V1566" s="3" t="s">
        <v>41</v>
      </c>
      <c r="W1566" s="3" t="s">
        <v>33</v>
      </c>
      <c r="X1566" s="3" t="s">
        <v>43</v>
      </c>
      <c r="Y1566" s="3" t="s">
        <v>35</v>
      </c>
      <c r="Z1566" s="54">
        <v>45700</v>
      </c>
      <c r="AA1566" s="54">
        <v>46081</v>
      </c>
      <c r="AB1566" s="3" t="s">
        <v>36</v>
      </c>
      <c r="AC1566" s="53">
        <v>2200000</v>
      </c>
      <c r="AD1566" s="3" t="s">
        <v>42</v>
      </c>
      <c r="AE1566" s="3" t="s">
        <v>45</v>
      </c>
    </row>
    <row r="1567" spans="1:31" x14ac:dyDescent="0.3">
      <c r="A1567" s="3" t="s">
        <v>3281</v>
      </c>
      <c r="B1567" s="3" t="s">
        <v>3282</v>
      </c>
      <c r="C1567" s="3" t="s">
        <v>1853</v>
      </c>
      <c r="D1567" s="53">
        <v>1745000</v>
      </c>
      <c r="E1567" s="53">
        <v>1745000</v>
      </c>
      <c r="F1567" s="53">
        <v>2001.11</v>
      </c>
      <c r="G1567" s="53">
        <v>0</v>
      </c>
      <c r="H1567" s="53">
        <v>0</v>
      </c>
      <c r="I1567" s="53">
        <v>749186.72</v>
      </c>
      <c r="J1567" s="53">
        <v>42.933336389684811</v>
      </c>
      <c r="K1567" s="53">
        <v>0</v>
      </c>
      <c r="L1567" s="53">
        <v>0</v>
      </c>
      <c r="M1567" s="53">
        <v>749186.7</v>
      </c>
      <c r="N1567" s="53">
        <v>0.02</v>
      </c>
      <c r="O1567" s="53">
        <v>751187.83</v>
      </c>
      <c r="P1567" s="53">
        <v>0</v>
      </c>
      <c r="Q1567" s="53">
        <v>0</v>
      </c>
      <c r="R1567" s="53">
        <v>0</v>
      </c>
      <c r="S1567" s="3" t="s">
        <v>391</v>
      </c>
      <c r="T1567" s="3" t="s">
        <v>31</v>
      </c>
      <c r="U1567" s="3" t="s">
        <v>32</v>
      </c>
      <c r="V1567" s="3" t="s">
        <v>31</v>
      </c>
      <c r="W1567" s="3" t="s">
        <v>33</v>
      </c>
      <c r="X1567" s="3" t="s">
        <v>34</v>
      </c>
      <c r="Y1567" s="3" t="s">
        <v>35</v>
      </c>
      <c r="Z1567" s="54">
        <v>45700</v>
      </c>
      <c r="AA1567" s="54">
        <v>46112</v>
      </c>
      <c r="AB1567" s="3" t="s">
        <v>36</v>
      </c>
      <c r="AC1567" s="53">
        <v>1745000</v>
      </c>
      <c r="AD1567" s="3" t="s">
        <v>32</v>
      </c>
      <c r="AE1567" s="3" t="s">
        <v>45</v>
      </c>
    </row>
    <row r="1568" spans="1:31" x14ac:dyDescent="0.3">
      <c r="A1568" s="3" t="s">
        <v>3289</v>
      </c>
      <c r="B1568" s="3" t="s">
        <v>3290</v>
      </c>
      <c r="C1568" s="3" t="s">
        <v>1853</v>
      </c>
      <c r="D1568" s="53">
        <v>1600000</v>
      </c>
      <c r="E1568" s="53">
        <v>1600000</v>
      </c>
      <c r="F1568" s="53">
        <v>290399.38</v>
      </c>
      <c r="G1568" s="53">
        <v>0</v>
      </c>
      <c r="H1568" s="53">
        <v>0</v>
      </c>
      <c r="I1568" s="53">
        <v>1054070.54</v>
      </c>
      <c r="J1568" s="53">
        <v>65.879408749999996</v>
      </c>
      <c r="K1568" s="53">
        <v>0</v>
      </c>
      <c r="L1568" s="53">
        <v>0</v>
      </c>
      <c r="M1568" s="53">
        <v>1054070.54</v>
      </c>
      <c r="N1568" s="53">
        <v>0</v>
      </c>
      <c r="O1568" s="53">
        <v>1344469.92</v>
      </c>
      <c r="P1568" s="53">
        <v>0</v>
      </c>
      <c r="Q1568" s="53">
        <v>0</v>
      </c>
      <c r="R1568" s="53">
        <v>0</v>
      </c>
      <c r="S1568" s="3" t="s">
        <v>391</v>
      </c>
      <c r="T1568" s="3" t="s">
        <v>31</v>
      </c>
      <c r="U1568" s="3" t="s">
        <v>32</v>
      </c>
      <c r="V1568" s="3" t="s">
        <v>31</v>
      </c>
      <c r="W1568" s="3" t="s">
        <v>33</v>
      </c>
      <c r="X1568" s="3" t="s">
        <v>34</v>
      </c>
      <c r="Y1568" s="3" t="s">
        <v>35</v>
      </c>
      <c r="Z1568" s="54">
        <v>45700</v>
      </c>
      <c r="AA1568" s="54">
        <v>46112</v>
      </c>
      <c r="AB1568" s="3" t="s">
        <v>36</v>
      </c>
      <c r="AC1568" s="53">
        <v>1600000</v>
      </c>
      <c r="AD1568" s="3" t="s">
        <v>32</v>
      </c>
      <c r="AE1568" s="3" t="s">
        <v>45</v>
      </c>
    </row>
    <row r="1569" spans="1:31" x14ac:dyDescent="0.3">
      <c r="A1569" s="3" t="s">
        <v>3263</v>
      </c>
      <c r="B1569" s="3" t="s">
        <v>3264</v>
      </c>
      <c r="C1569" s="3" t="s">
        <v>1854</v>
      </c>
      <c r="D1569" s="53">
        <v>1300000</v>
      </c>
      <c r="E1569" s="53">
        <v>1300000</v>
      </c>
      <c r="F1569" s="53">
        <v>0</v>
      </c>
      <c r="G1569" s="53">
        <v>0</v>
      </c>
      <c r="H1569" s="53">
        <v>0</v>
      </c>
      <c r="I1569" s="53">
        <v>1272397.25</v>
      </c>
      <c r="J1569" s="53">
        <v>97.876711538461535</v>
      </c>
      <c r="K1569" s="53">
        <v>0</v>
      </c>
      <c r="L1569" s="53">
        <v>0</v>
      </c>
      <c r="M1569" s="53">
        <v>1073100.83</v>
      </c>
      <c r="N1569" s="53">
        <v>199296.42</v>
      </c>
      <c r="O1569" s="53">
        <v>1272397.25</v>
      </c>
      <c r="P1569" s="53">
        <v>0</v>
      </c>
      <c r="Q1569" s="53">
        <v>0</v>
      </c>
      <c r="R1569" s="53">
        <v>0</v>
      </c>
      <c r="S1569" s="3" t="s">
        <v>72</v>
      </c>
      <c r="T1569" s="3" t="s">
        <v>41</v>
      </c>
      <c r="U1569" s="3" t="s">
        <v>42</v>
      </c>
      <c r="V1569" s="3" t="s">
        <v>41</v>
      </c>
      <c r="W1569" s="3" t="s">
        <v>33</v>
      </c>
      <c r="X1569" s="3" t="s">
        <v>43</v>
      </c>
      <c r="Y1569" s="3" t="s">
        <v>35</v>
      </c>
      <c r="Z1569" s="54">
        <v>45700</v>
      </c>
      <c r="AA1569" s="54">
        <v>46081</v>
      </c>
      <c r="AB1569" s="3" t="s">
        <v>36</v>
      </c>
      <c r="AC1569" s="53">
        <v>1300000</v>
      </c>
      <c r="AD1569" s="3" t="s">
        <v>42</v>
      </c>
      <c r="AE1569" s="3" t="s">
        <v>45</v>
      </c>
    </row>
    <row r="1570" spans="1:31" x14ac:dyDescent="0.3">
      <c r="A1570" s="3" t="s">
        <v>3265</v>
      </c>
      <c r="B1570" s="3" t="s">
        <v>3266</v>
      </c>
      <c r="C1570" s="3" t="s">
        <v>1854</v>
      </c>
      <c r="D1570" s="53">
        <v>1300000</v>
      </c>
      <c r="E1570" s="53">
        <v>1300000</v>
      </c>
      <c r="F1570" s="53">
        <v>633313.71</v>
      </c>
      <c r="G1570" s="53">
        <v>0</v>
      </c>
      <c r="H1570" s="53">
        <v>0</v>
      </c>
      <c r="I1570" s="53">
        <v>659339.05000000005</v>
      </c>
      <c r="J1570" s="53">
        <v>50.718388461538467</v>
      </c>
      <c r="K1570" s="53">
        <v>0</v>
      </c>
      <c r="L1570" s="53">
        <v>0</v>
      </c>
      <c r="M1570" s="53">
        <v>659339.05000000005</v>
      </c>
      <c r="N1570" s="53">
        <v>0</v>
      </c>
      <c r="O1570" s="53">
        <v>1292652.76</v>
      </c>
      <c r="P1570" s="53">
        <v>0</v>
      </c>
      <c r="Q1570" s="53">
        <v>0</v>
      </c>
      <c r="R1570" s="53">
        <v>0</v>
      </c>
      <c r="S1570" s="3" t="s">
        <v>72</v>
      </c>
      <c r="T1570" s="3" t="s">
        <v>41</v>
      </c>
      <c r="U1570" s="3" t="s">
        <v>42</v>
      </c>
      <c r="V1570" s="3" t="s">
        <v>41</v>
      </c>
      <c r="W1570" s="3" t="s">
        <v>33</v>
      </c>
      <c r="X1570" s="3" t="s">
        <v>43</v>
      </c>
      <c r="Y1570" s="3" t="s">
        <v>35</v>
      </c>
      <c r="Z1570" s="54">
        <v>45700</v>
      </c>
      <c r="AA1570" s="54">
        <v>46081</v>
      </c>
      <c r="AB1570" s="3" t="s">
        <v>36</v>
      </c>
      <c r="AC1570" s="53">
        <v>1300000</v>
      </c>
      <c r="AD1570" s="3" t="s">
        <v>42</v>
      </c>
      <c r="AE1570" s="3" t="s">
        <v>45</v>
      </c>
    </row>
    <row r="1571" spans="1:31" x14ac:dyDescent="0.3">
      <c r="A1571" s="3" t="s">
        <v>3251</v>
      </c>
      <c r="B1571" s="3" t="s">
        <v>3252</v>
      </c>
      <c r="C1571" s="3" t="s">
        <v>1854</v>
      </c>
      <c r="D1571" s="53">
        <v>1100000</v>
      </c>
      <c r="E1571" s="53">
        <v>1100000</v>
      </c>
      <c r="F1571" s="53">
        <v>607056.75</v>
      </c>
      <c r="G1571" s="53">
        <v>-0.04</v>
      </c>
      <c r="H1571" s="53">
        <v>-0.04</v>
      </c>
      <c r="I1571" s="53">
        <v>449374.12</v>
      </c>
      <c r="J1571" s="53">
        <v>40.85219272727273</v>
      </c>
      <c r="K1571" s="53">
        <v>0</v>
      </c>
      <c r="L1571" s="53">
        <v>0</v>
      </c>
      <c r="M1571" s="53">
        <v>447330.7</v>
      </c>
      <c r="N1571" s="53">
        <v>2043.46</v>
      </c>
      <c r="O1571" s="53">
        <v>1056430.8700000001</v>
      </c>
      <c r="P1571" s="53">
        <v>0</v>
      </c>
      <c r="Q1571" s="53">
        <v>0</v>
      </c>
      <c r="R1571" s="53">
        <v>0</v>
      </c>
      <c r="S1571" s="3" t="s">
        <v>72</v>
      </c>
      <c r="T1571" s="3" t="s">
        <v>41</v>
      </c>
      <c r="U1571" s="3" t="s">
        <v>42</v>
      </c>
      <c r="V1571" s="3" t="s">
        <v>41</v>
      </c>
      <c r="W1571" s="3" t="s">
        <v>33</v>
      </c>
      <c r="X1571" s="3" t="s">
        <v>43</v>
      </c>
      <c r="Y1571" s="3" t="s">
        <v>35</v>
      </c>
      <c r="Z1571" s="54">
        <v>45700</v>
      </c>
      <c r="AA1571" s="54">
        <v>46081</v>
      </c>
      <c r="AB1571" s="3" t="s">
        <v>36</v>
      </c>
      <c r="AC1571" s="53">
        <v>1100000</v>
      </c>
      <c r="AD1571" s="3" t="s">
        <v>42</v>
      </c>
      <c r="AE1571" s="3" t="s">
        <v>45</v>
      </c>
    </row>
    <row r="1572" spans="1:31" x14ac:dyDescent="0.3">
      <c r="A1572" s="3" t="s">
        <v>3275</v>
      </c>
      <c r="B1572" s="3" t="s">
        <v>3276</v>
      </c>
      <c r="C1572" s="3" t="s">
        <v>1853</v>
      </c>
      <c r="D1572" s="53">
        <v>3400000</v>
      </c>
      <c r="E1572" s="53">
        <v>3400000</v>
      </c>
      <c r="F1572" s="53">
        <v>31320.400000000001</v>
      </c>
      <c r="G1572" s="53">
        <v>0</v>
      </c>
      <c r="H1572" s="53">
        <v>0</v>
      </c>
      <c r="I1572" s="53">
        <v>3309763.61</v>
      </c>
      <c r="J1572" s="53">
        <v>97.345988529411756</v>
      </c>
      <c r="K1572" s="53">
        <v>0</v>
      </c>
      <c r="L1572" s="53">
        <v>0</v>
      </c>
      <c r="M1572" s="53">
        <v>2318708</v>
      </c>
      <c r="N1572" s="53">
        <v>991055.61</v>
      </c>
      <c r="O1572" s="53">
        <v>3341084.01</v>
      </c>
      <c r="P1572" s="53">
        <v>0</v>
      </c>
      <c r="Q1572" s="53">
        <v>0</v>
      </c>
      <c r="R1572" s="53">
        <v>0</v>
      </c>
      <c r="S1572" s="3" t="s">
        <v>391</v>
      </c>
      <c r="T1572" s="3" t="s">
        <v>31</v>
      </c>
      <c r="U1572" s="3" t="s">
        <v>32</v>
      </c>
      <c r="V1572" s="3" t="s">
        <v>31</v>
      </c>
      <c r="W1572" s="3" t="s">
        <v>33</v>
      </c>
      <c r="X1572" s="3" t="s">
        <v>34</v>
      </c>
      <c r="Y1572" s="3" t="s">
        <v>35</v>
      </c>
      <c r="Z1572" s="54">
        <v>45700</v>
      </c>
      <c r="AA1572" s="54">
        <v>46112</v>
      </c>
      <c r="AB1572" s="3" t="s">
        <v>36</v>
      </c>
      <c r="AC1572" s="53">
        <v>3400000</v>
      </c>
      <c r="AD1572" s="3" t="s">
        <v>32</v>
      </c>
      <c r="AE1572" s="3" t="s">
        <v>45</v>
      </c>
    </row>
    <row r="1573" spans="1:31" x14ac:dyDescent="0.3">
      <c r="A1573" s="3" t="s">
        <v>3277</v>
      </c>
      <c r="B1573" s="3" t="s">
        <v>3278</v>
      </c>
      <c r="C1573" s="3" t="s">
        <v>1853</v>
      </c>
      <c r="D1573" s="53">
        <v>1500000</v>
      </c>
      <c r="E1573" s="53">
        <v>1500000</v>
      </c>
      <c r="F1573" s="53">
        <v>435644.55</v>
      </c>
      <c r="G1573" s="53">
        <v>0.02</v>
      </c>
      <c r="H1573" s="53">
        <v>0.02</v>
      </c>
      <c r="I1573" s="53">
        <v>1055949.1200000001</v>
      </c>
      <c r="J1573" s="53">
        <v>70.396608000000001</v>
      </c>
      <c r="K1573" s="53">
        <v>0</v>
      </c>
      <c r="L1573" s="53">
        <v>0</v>
      </c>
      <c r="M1573" s="53">
        <v>1055949.1000000001</v>
      </c>
      <c r="N1573" s="53">
        <v>0</v>
      </c>
      <c r="O1573" s="53">
        <v>1491593.67</v>
      </c>
      <c r="P1573" s="53">
        <v>0</v>
      </c>
      <c r="Q1573" s="53">
        <v>0</v>
      </c>
      <c r="R1573" s="53">
        <v>0</v>
      </c>
      <c r="S1573" s="3" t="s">
        <v>391</v>
      </c>
      <c r="T1573" s="3" t="s">
        <v>31</v>
      </c>
      <c r="U1573" s="3" t="s">
        <v>32</v>
      </c>
      <c r="V1573" s="3" t="s">
        <v>31</v>
      </c>
      <c r="W1573" s="3" t="s">
        <v>33</v>
      </c>
      <c r="X1573" s="3" t="s">
        <v>34</v>
      </c>
      <c r="Y1573" s="3" t="s">
        <v>35</v>
      </c>
      <c r="Z1573" s="54">
        <v>45700</v>
      </c>
      <c r="AA1573" s="54">
        <v>46112</v>
      </c>
      <c r="AB1573" s="3" t="s">
        <v>36</v>
      </c>
      <c r="AC1573" s="53">
        <v>1500000</v>
      </c>
      <c r="AD1573" s="3" t="s">
        <v>32</v>
      </c>
      <c r="AE1573" s="3" t="s">
        <v>45</v>
      </c>
    </row>
    <row r="1574" spans="1:31" x14ac:dyDescent="0.3">
      <c r="A1574" s="3" t="s">
        <v>3279</v>
      </c>
      <c r="B1574" s="3" t="s">
        <v>3280</v>
      </c>
      <c r="C1574" s="3" t="s">
        <v>1853</v>
      </c>
      <c r="D1574" s="53">
        <v>1800000</v>
      </c>
      <c r="E1574" s="53">
        <v>1800000</v>
      </c>
      <c r="F1574" s="53">
        <v>1150025.1299999999</v>
      </c>
      <c r="G1574" s="53">
        <v>0</v>
      </c>
      <c r="H1574" s="53">
        <v>0</v>
      </c>
      <c r="I1574" s="53">
        <v>617529.79</v>
      </c>
      <c r="J1574" s="53">
        <v>34.307210555555557</v>
      </c>
      <c r="K1574" s="53">
        <v>0</v>
      </c>
      <c r="L1574" s="53">
        <v>0</v>
      </c>
      <c r="M1574" s="53">
        <v>617529.79</v>
      </c>
      <c r="N1574" s="53">
        <v>0</v>
      </c>
      <c r="O1574" s="53">
        <v>1767554.92</v>
      </c>
      <c r="P1574" s="53">
        <v>0</v>
      </c>
      <c r="Q1574" s="53">
        <v>0</v>
      </c>
      <c r="R1574" s="53">
        <v>0</v>
      </c>
      <c r="S1574" s="3" t="s">
        <v>391</v>
      </c>
      <c r="T1574" s="3" t="s">
        <v>31</v>
      </c>
      <c r="U1574" s="3" t="s">
        <v>32</v>
      </c>
      <c r="V1574" s="3" t="s">
        <v>31</v>
      </c>
      <c r="W1574" s="3" t="s">
        <v>33</v>
      </c>
      <c r="X1574" s="3" t="s">
        <v>34</v>
      </c>
      <c r="Y1574" s="3" t="s">
        <v>35</v>
      </c>
      <c r="Z1574" s="54">
        <v>45700</v>
      </c>
      <c r="AA1574" s="54">
        <v>46112</v>
      </c>
      <c r="AB1574" s="3" t="s">
        <v>36</v>
      </c>
      <c r="AC1574" s="53">
        <v>1800000</v>
      </c>
      <c r="AD1574" s="3" t="s">
        <v>32</v>
      </c>
      <c r="AE1574" s="3" t="s">
        <v>45</v>
      </c>
    </row>
    <row r="1575" spans="1:31" x14ac:dyDescent="0.3">
      <c r="A1575" s="3" t="s">
        <v>3253</v>
      </c>
      <c r="B1575" s="3" t="s">
        <v>3254</v>
      </c>
      <c r="C1575" s="3" t="s">
        <v>1854</v>
      </c>
      <c r="D1575" s="53">
        <v>1700000</v>
      </c>
      <c r="E1575" s="53">
        <v>1700000</v>
      </c>
      <c r="F1575" s="53">
        <v>0</v>
      </c>
      <c r="G1575" s="53">
        <v>0</v>
      </c>
      <c r="H1575" s="53">
        <v>0</v>
      </c>
      <c r="I1575" s="53">
        <v>0</v>
      </c>
      <c r="J1575" s="53">
        <v>0</v>
      </c>
      <c r="K1575" s="53">
        <v>0</v>
      </c>
      <c r="L1575" s="53">
        <v>0</v>
      </c>
      <c r="M1575" s="53">
        <v>0</v>
      </c>
      <c r="N1575" s="53">
        <v>0</v>
      </c>
      <c r="O1575" s="53">
        <v>0</v>
      </c>
      <c r="P1575" s="53">
        <v>0</v>
      </c>
      <c r="Q1575" s="53">
        <v>0</v>
      </c>
      <c r="R1575" s="53">
        <v>0</v>
      </c>
      <c r="S1575" s="3" t="s">
        <v>72</v>
      </c>
      <c r="T1575" s="3" t="s">
        <v>41</v>
      </c>
      <c r="U1575" s="3" t="s">
        <v>42</v>
      </c>
      <c r="V1575" s="3" t="s">
        <v>41</v>
      </c>
      <c r="W1575" s="3" t="s">
        <v>33</v>
      </c>
      <c r="X1575" s="3" t="s">
        <v>43</v>
      </c>
      <c r="Y1575" s="3" t="s">
        <v>83</v>
      </c>
      <c r="Z1575" s="54">
        <v>45700</v>
      </c>
      <c r="AA1575" s="54">
        <v>46081</v>
      </c>
      <c r="AB1575" s="3" t="s">
        <v>36</v>
      </c>
      <c r="AC1575" s="53">
        <v>1700000</v>
      </c>
      <c r="AD1575" s="3" t="s">
        <v>42</v>
      </c>
      <c r="AE1575" s="3" t="s">
        <v>45</v>
      </c>
    </row>
    <row r="1576" spans="1:31" x14ac:dyDescent="0.3">
      <c r="A1576" s="3" t="s">
        <v>3323</v>
      </c>
      <c r="B1576" s="3" t="s">
        <v>3324</v>
      </c>
      <c r="C1576" s="3" t="s">
        <v>1854</v>
      </c>
      <c r="D1576" s="53">
        <v>5600000</v>
      </c>
      <c r="E1576" s="53">
        <v>5600000</v>
      </c>
      <c r="F1576" s="53">
        <v>114976.37</v>
      </c>
      <c r="G1576" s="53">
        <v>0</v>
      </c>
      <c r="H1576" s="53">
        <v>0</v>
      </c>
      <c r="I1576" s="53">
        <v>4784304.37</v>
      </c>
      <c r="J1576" s="53">
        <v>85.434006607142862</v>
      </c>
      <c r="K1576" s="53">
        <v>0</v>
      </c>
      <c r="L1576" s="53">
        <v>0</v>
      </c>
      <c r="M1576" s="53">
        <v>4694018.82</v>
      </c>
      <c r="N1576" s="53">
        <v>90285.55</v>
      </c>
      <c r="O1576" s="53">
        <v>4899280.74</v>
      </c>
      <c r="P1576" s="53">
        <v>0</v>
      </c>
      <c r="Q1576" s="53">
        <v>0</v>
      </c>
      <c r="R1576" s="53">
        <v>0</v>
      </c>
      <c r="S1576" s="3" t="s">
        <v>72</v>
      </c>
      <c r="T1576" s="3" t="s">
        <v>41</v>
      </c>
      <c r="U1576" s="3" t="s">
        <v>42</v>
      </c>
      <c r="V1576" s="3" t="s">
        <v>41</v>
      </c>
      <c r="W1576" s="3" t="s">
        <v>33</v>
      </c>
      <c r="X1576" s="3" t="s">
        <v>43</v>
      </c>
      <c r="Y1576" s="3" t="s">
        <v>35</v>
      </c>
      <c r="Z1576" s="54">
        <v>45701</v>
      </c>
      <c r="AA1576" s="54">
        <v>46081</v>
      </c>
      <c r="AB1576" s="3" t="s">
        <v>36</v>
      </c>
      <c r="AC1576" s="53">
        <v>5600000</v>
      </c>
      <c r="AD1576" s="3" t="s">
        <v>42</v>
      </c>
      <c r="AE1576" s="3" t="s">
        <v>45</v>
      </c>
    </row>
    <row r="1577" spans="1:31" x14ac:dyDescent="0.3">
      <c r="A1577" s="3" t="s">
        <v>3313</v>
      </c>
      <c r="B1577" s="3" t="s">
        <v>3314</v>
      </c>
      <c r="C1577" s="3" t="s">
        <v>1854</v>
      </c>
      <c r="D1577" s="53">
        <v>2200000</v>
      </c>
      <c r="E1577" s="53">
        <v>2200000</v>
      </c>
      <c r="F1577" s="53">
        <v>0</v>
      </c>
      <c r="G1577" s="53">
        <v>-0.01</v>
      </c>
      <c r="H1577" s="53">
        <v>-0.01</v>
      </c>
      <c r="I1577" s="53">
        <v>2152586.34</v>
      </c>
      <c r="J1577" s="53">
        <v>97.844833636363632</v>
      </c>
      <c r="K1577" s="53">
        <v>0</v>
      </c>
      <c r="L1577" s="53">
        <v>0</v>
      </c>
      <c r="M1577" s="53">
        <v>2152586.35</v>
      </c>
      <c r="N1577" s="53">
        <v>0</v>
      </c>
      <c r="O1577" s="53">
        <v>2152586.34</v>
      </c>
      <c r="P1577" s="53">
        <v>0</v>
      </c>
      <c r="Q1577" s="53">
        <v>0</v>
      </c>
      <c r="R1577" s="53">
        <v>0</v>
      </c>
      <c r="S1577" s="3" t="s">
        <v>72</v>
      </c>
      <c r="T1577" s="3" t="s">
        <v>41</v>
      </c>
      <c r="U1577" s="3" t="s">
        <v>42</v>
      </c>
      <c r="V1577" s="3" t="s">
        <v>41</v>
      </c>
      <c r="W1577" s="3" t="s">
        <v>33</v>
      </c>
      <c r="X1577" s="3" t="s">
        <v>43</v>
      </c>
      <c r="Y1577" s="3" t="s">
        <v>83</v>
      </c>
      <c r="Z1577" s="54">
        <v>45701</v>
      </c>
      <c r="AA1577" s="54">
        <v>46081</v>
      </c>
      <c r="AB1577" s="3" t="s">
        <v>36</v>
      </c>
      <c r="AC1577" s="53">
        <v>2200000</v>
      </c>
      <c r="AD1577" s="3" t="s">
        <v>42</v>
      </c>
      <c r="AE1577" s="3" t="s">
        <v>45</v>
      </c>
    </row>
    <row r="1578" spans="1:31" x14ac:dyDescent="0.3">
      <c r="A1578" s="3" t="s">
        <v>3315</v>
      </c>
      <c r="B1578" s="3" t="s">
        <v>3316</v>
      </c>
      <c r="C1578" s="3" t="s">
        <v>1853</v>
      </c>
      <c r="D1578" s="53">
        <v>2600000</v>
      </c>
      <c r="E1578" s="53">
        <v>2600000</v>
      </c>
      <c r="F1578" s="53">
        <v>2671.82</v>
      </c>
      <c r="G1578" s="53">
        <v>0</v>
      </c>
      <c r="H1578" s="53">
        <v>0</v>
      </c>
      <c r="I1578" s="53">
        <v>2392057.21</v>
      </c>
      <c r="J1578" s="53">
        <v>92.002200384615378</v>
      </c>
      <c r="K1578" s="53">
        <v>0</v>
      </c>
      <c r="L1578" s="53">
        <v>0</v>
      </c>
      <c r="M1578" s="53">
        <v>2392057.21</v>
      </c>
      <c r="N1578" s="53">
        <v>0</v>
      </c>
      <c r="O1578" s="53">
        <v>2394729.0299999998</v>
      </c>
      <c r="P1578" s="53">
        <v>0</v>
      </c>
      <c r="Q1578" s="53">
        <v>0</v>
      </c>
      <c r="R1578" s="53">
        <v>0</v>
      </c>
      <c r="S1578" s="3" t="s">
        <v>391</v>
      </c>
      <c r="T1578" s="3" t="s">
        <v>31</v>
      </c>
      <c r="U1578" s="3" t="s">
        <v>32</v>
      </c>
      <c r="V1578" s="3" t="s">
        <v>31</v>
      </c>
      <c r="W1578" s="3" t="s">
        <v>33</v>
      </c>
      <c r="X1578" s="3" t="s">
        <v>34</v>
      </c>
      <c r="Y1578" s="3" t="s">
        <v>35</v>
      </c>
      <c r="Z1578" s="54">
        <v>45701</v>
      </c>
      <c r="AA1578" s="54">
        <v>46112</v>
      </c>
      <c r="AB1578" s="3" t="s">
        <v>36</v>
      </c>
      <c r="AC1578" s="53">
        <v>2600000</v>
      </c>
      <c r="AD1578" s="3" t="s">
        <v>32</v>
      </c>
      <c r="AE1578" s="3" t="s">
        <v>45</v>
      </c>
    </row>
    <row r="1579" spans="1:31" x14ac:dyDescent="0.3">
      <c r="A1579" s="3" t="s">
        <v>3441</v>
      </c>
      <c r="B1579" s="3" t="s">
        <v>3442</v>
      </c>
      <c r="C1579" s="3" t="s">
        <v>1854</v>
      </c>
      <c r="D1579" s="53">
        <v>1300000</v>
      </c>
      <c r="E1579" s="53">
        <v>1300000</v>
      </c>
      <c r="F1579" s="53">
        <v>0</v>
      </c>
      <c r="G1579" s="53">
        <v>0</v>
      </c>
      <c r="H1579" s="53">
        <v>0</v>
      </c>
      <c r="I1579" s="53">
        <v>0</v>
      </c>
      <c r="J1579" s="53">
        <v>0</v>
      </c>
      <c r="K1579" s="53">
        <v>0</v>
      </c>
      <c r="L1579" s="53">
        <v>0</v>
      </c>
      <c r="M1579" s="53">
        <v>0</v>
      </c>
      <c r="N1579" s="53">
        <v>0</v>
      </c>
      <c r="O1579" s="53">
        <v>0</v>
      </c>
      <c r="P1579" s="53">
        <v>0</v>
      </c>
      <c r="Q1579" s="53">
        <v>0</v>
      </c>
      <c r="R1579" s="53">
        <v>0</v>
      </c>
      <c r="S1579" s="3" t="s">
        <v>72</v>
      </c>
      <c r="T1579" s="3" t="s">
        <v>41</v>
      </c>
      <c r="U1579" s="3" t="s">
        <v>42</v>
      </c>
      <c r="V1579" s="3" t="s">
        <v>41</v>
      </c>
      <c r="W1579" s="3" t="s">
        <v>33</v>
      </c>
      <c r="X1579" s="3" t="s">
        <v>43</v>
      </c>
      <c r="Y1579" s="3" t="s">
        <v>83</v>
      </c>
      <c r="Z1579" s="54">
        <v>45701</v>
      </c>
      <c r="AA1579" s="54">
        <v>46081</v>
      </c>
      <c r="AB1579" s="3" t="s">
        <v>36</v>
      </c>
      <c r="AC1579" s="53">
        <v>1300000</v>
      </c>
      <c r="AD1579" s="3" t="s">
        <v>42</v>
      </c>
      <c r="AE1579" s="3" t="s">
        <v>45</v>
      </c>
    </row>
    <row r="1580" spans="1:31" x14ac:dyDescent="0.3">
      <c r="A1580" s="3" t="s">
        <v>3439</v>
      </c>
      <c r="B1580" s="3" t="s">
        <v>3440</v>
      </c>
      <c r="C1580" s="3" t="s">
        <v>1854</v>
      </c>
      <c r="D1580" s="53">
        <v>2400000</v>
      </c>
      <c r="E1580" s="53">
        <v>2400000</v>
      </c>
      <c r="F1580" s="53">
        <v>0</v>
      </c>
      <c r="G1580" s="53">
        <v>0</v>
      </c>
      <c r="H1580" s="53">
        <v>0</v>
      </c>
      <c r="I1580" s="53">
        <v>0</v>
      </c>
      <c r="J1580" s="53">
        <v>0</v>
      </c>
      <c r="K1580" s="53">
        <v>0</v>
      </c>
      <c r="L1580" s="53">
        <v>0</v>
      </c>
      <c r="M1580" s="53">
        <v>0</v>
      </c>
      <c r="N1580" s="53">
        <v>0</v>
      </c>
      <c r="O1580" s="53">
        <v>0</v>
      </c>
      <c r="P1580" s="53">
        <v>0</v>
      </c>
      <c r="Q1580" s="53">
        <v>0</v>
      </c>
      <c r="R1580" s="53">
        <v>0</v>
      </c>
      <c r="S1580" s="3" t="s">
        <v>72</v>
      </c>
      <c r="T1580" s="3" t="s">
        <v>41</v>
      </c>
      <c r="U1580" s="3" t="s">
        <v>42</v>
      </c>
      <c r="V1580" s="3" t="s">
        <v>41</v>
      </c>
      <c r="W1580" s="3" t="s">
        <v>33</v>
      </c>
      <c r="X1580" s="3" t="s">
        <v>43</v>
      </c>
      <c r="Y1580" s="3" t="s">
        <v>83</v>
      </c>
      <c r="Z1580" s="54">
        <v>45701</v>
      </c>
      <c r="AA1580" s="54">
        <v>46081</v>
      </c>
      <c r="AB1580" s="3" t="s">
        <v>36</v>
      </c>
      <c r="AC1580" s="53">
        <v>2400000</v>
      </c>
      <c r="AD1580" s="3" t="s">
        <v>42</v>
      </c>
      <c r="AE1580" s="3" t="s">
        <v>45</v>
      </c>
    </row>
    <row r="1581" spans="1:31" x14ac:dyDescent="0.3">
      <c r="A1581" s="3" t="s">
        <v>3321</v>
      </c>
      <c r="B1581" s="3" t="s">
        <v>3322</v>
      </c>
      <c r="C1581" s="3" t="s">
        <v>1853</v>
      </c>
      <c r="D1581" s="53">
        <v>2000000</v>
      </c>
      <c r="E1581" s="53">
        <v>2000000</v>
      </c>
      <c r="F1581" s="53">
        <v>0</v>
      </c>
      <c r="G1581" s="53">
        <v>0</v>
      </c>
      <c r="H1581" s="53">
        <v>0</v>
      </c>
      <c r="I1581" s="53">
        <v>0</v>
      </c>
      <c r="J1581" s="53">
        <v>0</v>
      </c>
      <c r="K1581" s="53">
        <v>0</v>
      </c>
      <c r="L1581" s="53">
        <v>0</v>
      </c>
      <c r="M1581" s="53">
        <v>0</v>
      </c>
      <c r="N1581" s="53">
        <v>0</v>
      </c>
      <c r="O1581" s="53">
        <v>0</v>
      </c>
      <c r="P1581" s="53">
        <v>0</v>
      </c>
      <c r="Q1581" s="53">
        <v>0</v>
      </c>
      <c r="R1581" s="53">
        <v>0</v>
      </c>
      <c r="S1581" s="3" t="s">
        <v>391</v>
      </c>
      <c r="T1581" s="3" t="s">
        <v>31</v>
      </c>
      <c r="U1581" s="3" t="s">
        <v>32</v>
      </c>
      <c r="V1581" s="3" t="s">
        <v>31</v>
      </c>
      <c r="W1581" s="3" t="s">
        <v>33</v>
      </c>
      <c r="X1581" s="3" t="s">
        <v>34</v>
      </c>
      <c r="Y1581" s="3" t="s">
        <v>83</v>
      </c>
      <c r="Z1581" s="54">
        <v>45701</v>
      </c>
      <c r="AA1581" s="54">
        <v>46112</v>
      </c>
      <c r="AB1581" s="3" t="s">
        <v>36</v>
      </c>
      <c r="AC1581" s="53">
        <v>2000000</v>
      </c>
      <c r="AD1581" s="3" t="s">
        <v>32</v>
      </c>
      <c r="AE1581" s="3" t="s">
        <v>45</v>
      </c>
    </row>
    <row r="1582" spans="1:31" x14ac:dyDescent="0.3">
      <c r="A1582" s="3" t="s">
        <v>3319</v>
      </c>
      <c r="B1582" s="3" t="s">
        <v>3320</v>
      </c>
      <c r="C1582" s="3" t="s">
        <v>1853</v>
      </c>
      <c r="D1582" s="53">
        <v>1600000</v>
      </c>
      <c r="E1582" s="53">
        <v>1600000</v>
      </c>
      <c r="F1582" s="53">
        <v>0</v>
      </c>
      <c r="G1582" s="53">
        <v>0</v>
      </c>
      <c r="H1582" s="53">
        <v>0</v>
      </c>
      <c r="I1582" s="53">
        <v>0</v>
      </c>
      <c r="J1582" s="53">
        <v>0</v>
      </c>
      <c r="K1582" s="53">
        <v>0</v>
      </c>
      <c r="L1582" s="53">
        <v>0</v>
      </c>
      <c r="M1582" s="53">
        <v>0</v>
      </c>
      <c r="N1582" s="53">
        <v>0</v>
      </c>
      <c r="O1582" s="53">
        <v>0</v>
      </c>
      <c r="P1582" s="53">
        <v>0</v>
      </c>
      <c r="Q1582" s="53">
        <v>0</v>
      </c>
      <c r="R1582" s="53">
        <v>0</v>
      </c>
      <c r="S1582" s="3" t="s">
        <v>391</v>
      </c>
      <c r="T1582" s="3" t="s">
        <v>31</v>
      </c>
      <c r="U1582" s="3" t="s">
        <v>32</v>
      </c>
      <c r="V1582" s="3" t="s">
        <v>31</v>
      </c>
      <c r="W1582" s="3" t="s">
        <v>33</v>
      </c>
      <c r="X1582" s="3" t="s">
        <v>34</v>
      </c>
      <c r="Y1582" s="3" t="s">
        <v>83</v>
      </c>
      <c r="Z1582" s="54">
        <v>45701</v>
      </c>
      <c r="AA1582" s="54">
        <v>46112</v>
      </c>
      <c r="AB1582" s="3" t="s">
        <v>36</v>
      </c>
      <c r="AC1582" s="53">
        <v>1600000</v>
      </c>
      <c r="AD1582" s="3" t="s">
        <v>32</v>
      </c>
      <c r="AE1582" s="3" t="s">
        <v>45</v>
      </c>
    </row>
    <row r="1583" spans="1:31" x14ac:dyDescent="0.3">
      <c r="A1583" s="3" t="s">
        <v>3333</v>
      </c>
      <c r="B1583" s="3" t="s">
        <v>3334</v>
      </c>
      <c r="C1583" s="3" t="s">
        <v>1853</v>
      </c>
      <c r="D1583" s="53">
        <v>2500000</v>
      </c>
      <c r="E1583" s="53">
        <v>2500000</v>
      </c>
      <c r="F1583" s="53">
        <v>0</v>
      </c>
      <c r="G1583" s="53">
        <v>0</v>
      </c>
      <c r="H1583" s="53">
        <v>0</v>
      </c>
      <c r="I1583" s="53">
        <v>1926117.83</v>
      </c>
      <c r="J1583" s="53">
        <v>77.044713200000004</v>
      </c>
      <c r="K1583" s="53">
        <v>0</v>
      </c>
      <c r="L1583" s="53">
        <v>0</v>
      </c>
      <c r="M1583" s="53">
        <v>1844160.13</v>
      </c>
      <c r="N1583" s="53">
        <v>81957.7</v>
      </c>
      <c r="O1583" s="53">
        <v>1926117.83</v>
      </c>
      <c r="P1583" s="53">
        <v>0</v>
      </c>
      <c r="Q1583" s="53">
        <v>0</v>
      </c>
      <c r="R1583" s="53">
        <v>0</v>
      </c>
      <c r="S1583" s="3" t="s">
        <v>391</v>
      </c>
      <c r="T1583" s="3" t="s">
        <v>31</v>
      </c>
      <c r="U1583" s="3" t="s">
        <v>32</v>
      </c>
      <c r="V1583" s="3" t="s">
        <v>31</v>
      </c>
      <c r="W1583" s="3" t="s">
        <v>33</v>
      </c>
      <c r="X1583" s="3" t="s">
        <v>34</v>
      </c>
      <c r="Y1583" s="3" t="s">
        <v>35</v>
      </c>
      <c r="Z1583" s="54">
        <v>45702</v>
      </c>
      <c r="AA1583" s="54">
        <v>46112</v>
      </c>
      <c r="AB1583" s="3" t="s">
        <v>36</v>
      </c>
      <c r="AC1583" s="53">
        <v>2500000</v>
      </c>
      <c r="AD1583" s="3" t="s">
        <v>32</v>
      </c>
      <c r="AE1583" s="3" t="s">
        <v>45</v>
      </c>
    </row>
    <row r="1584" spans="1:31" x14ac:dyDescent="0.3">
      <c r="A1584" s="3" t="s">
        <v>3331</v>
      </c>
      <c r="B1584" s="3" t="s">
        <v>3332</v>
      </c>
      <c r="C1584" s="3" t="s">
        <v>1853</v>
      </c>
      <c r="D1584" s="53">
        <v>2500000</v>
      </c>
      <c r="E1584" s="53">
        <v>2500000</v>
      </c>
      <c r="F1584" s="53">
        <v>0</v>
      </c>
      <c r="G1584" s="53">
        <v>0</v>
      </c>
      <c r="H1584" s="53">
        <v>0</v>
      </c>
      <c r="I1584" s="53">
        <v>658185.6</v>
      </c>
      <c r="J1584" s="53">
        <v>26.327424000000001</v>
      </c>
      <c r="K1584" s="53">
        <v>0</v>
      </c>
      <c r="L1584" s="53">
        <v>0</v>
      </c>
      <c r="M1584" s="53">
        <v>0</v>
      </c>
      <c r="N1584" s="53">
        <v>658185.6</v>
      </c>
      <c r="O1584" s="53">
        <v>658185.6</v>
      </c>
      <c r="P1584" s="53">
        <v>0</v>
      </c>
      <c r="Q1584" s="53">
        <v>0</v>
      </c>
      <c r="R1584" s="53">
        <v>0</v>
      </c>
      <c r="S1584" s="3" t="s">
        <v>391</v>
      </c>
      <c r="T1584" s="3" t="s">
        <v>31</v>
      </c>
      <c r="U1584" s="3" t="s">
        <v>32</v>
      </c>
      <c r="V1584" s="3" t="s">
        <v>31</v>
      </c>
      <c r="W1584" s="3" t="s">
        <v>33</v>
      </c>
      <c r="X1584" s="3" t="s">
        <v>34</v>
      </c>
      <c r="Y1584" s="3" t="s">
        <v>35</v>
      </c>
      <c r="Z1584" s="54">
        <v>45702</v>
      </c>
      <c r="AA1584" s="54">
        <v>46112</v>
      </c>
      <c r="AB1584" s="3" t="s">
        <v>36</v>
      </c>
      <c r="AC1584" s="53">
        <v>2500000</v>
      </c>
      <c r="AD1584" s="3" t="s">
        <v>32</v>
      </c>
      <c r="AE1584" s="3" t="s">
        <v>45</v>
      </c>
    </row>
    <row r="1585" spans="1:31" x14ac:dyDescent="0.3">
      <c r="A1585" s="3" t="s">
        <v>3329</v>
      </c>
      <c r="B1585" s="3" t="s">
        <v>3330</v>
      </c>
      <c r="C1585" s="3" t="s">
        <v>1859</v>
      </c>
      <c r="D1585" s="53">
        <v>3750000</v>
      </c>
      <c r="E1585" s="53">
        <v>3750000</v>
      </c>
      <c r="F1585" s="53">
        <v>0</v>
      </c>
      <c r="G1585" s="53">
        <v>0</v>
      </c>
      <c r="H1585" s="53">
        <v>0</v>
      </c>
      <c r="I1585" s="53">
        <v>0</v>
      </c>
      <c r="J1585" s="53">
        <v>0</v>
      </c>
      <c r="K1585" s="53">
        <v>0</v>
      </c>
      <c r="L1585" s="53">
        <v>0</v>
      </c>
      <c r="M1585" s="53">
        <v>0</v>
      </c>
      <c r="N1585" s="53">
        <v>0</v>
      </c>
      <c r="O1585" s="53">
        <v>0</v>
      </c>
      <c r="P1585" s="53">
        <v>0</v>
      </c>
      <c r="Q1585" s="53">
        <v>0</v>
      </c>
      <c r="R1585" s="53">
        <v>0</v>
      </c>
      <c r="S1585" s="3" t="s">
        <v>1355</v>
      </c>
      <c r="T1585" s="3" t="s">
        <v>162</v>
      </c>
      <c r="U1585" s="3" t="s">
        <v>163</v>
      </c>
      <c r="V1585" s="3" t="s">
        <v>162</v>
      </c>
      <c r="W1585" s="3" t="s">
        <v>33</v>
      </c>
      <c r="X1585" s="3" t="s">
        <v>164</v>
      </c>
      <c r="Y1585" s="3" t="s">
        <v>83</v>
      </c>
      <c r="Z1585" s="54">
        <v>45383</v>
      </c>
      <c r="AA1585" s="54">
        <v>46112</v>
      </c>
      <c r="AB1585" s="3" t="s">
        <v>36</v>
      </c>
      <c r="AC1585" s="53">
        <v>3750000</v>
      </c>
      <c r="AD1585" s="3" t="s">
        <v>163</v>
      </c>
      <c r="AE1585" s="3" t="s">
        <v>45</v>
      </c>
    </row>
    <row r="1586" spans="1:31" x14ac:dyDescent="0.3">
      <c r="A1586" s="3" t="s">
        <v>3327</v>
      </c>
      <c r="B1586" s="3" t="s">
        <v>3328</v>
      </c>
      <c r="C1586" s="3" t="s">
        <v>1859</v>
      </c>
      <c r="D1586" s="53">
        <v>2500000</v>
      </c>
      <c r="E1586" s="53">
        <v>2500000</v>
      </c>
      <c r="F1586" s="53">
        <v>1016451.39</v>
      </c>
      <c r="G1586" s="53">
        <v>0</v>
      </c>
      <c r="H1586" s="53">
        <v>0</v>
      </c>
      <c r="I1586" s="53">
        <v>1274005.18</v>
      </c>
      <c r="J1586" s="53">
        <v>50.960207199999999</v>
      </c>
      <c r="K1586" s="53">
        <v>0</v>
      </c>
      <c r="L1586" s="53">
        <v>0</v>
      </c>
      <c r="M1586" s="53">
        <v>911530.97</v>
      </c>
      <c r="N1586" s="53">
        <v>362474.21</v>
      </c>
      <c r="O1586" s="53">
        <v>2290456.5699999998</v>
      </c>
      <c r="P1586" s="53">
        <v>0</v>
      </c>
      <c r="Q1586" s="53">
        <v>0</v>
      </c>
      <c r="R1586" s="53">
        <v>0</v>
      </c>
      <c r="S1586" s="3" t="s">
        <v>1355</v>
      </c>
      <c r="T1586" s="3" t="s">
        <v>162</v>
      </c>
      <c r="U1586" s="3" t="s">
        <v>163</v>
      </c>
      <c r="V1586" s="3" t="s">
        <v>162</v>
      </c>
      <c r="W1586" s="3" t="s">
        <v>33</v>
      </c>
      <c r="X1586" s="3" t="s">
        <v>164</v>
      </c>
      <c r="Y1586" s="3" t="s">
        <v>35</v>
      </c>
      <c r="Z1586" s="54">
        <v>45383</v>
      </c>
      <c r="AA1586" s="54">
        <v>46022</v>
      </c>
      <c r="AB1586" s="3" t="s">
        <v>36</v>
      </c>
      <c r="AC1586" s="53">
        <v>2500000</v>
      </c>
      <c r="AD1586" s="3" t="s">
        <v>163</v>
      </c>
      <c r="AE1586" s="3" t="s">
        <v>45</v>
      </c>
    </row>
    <row r="1587" spans="1:31" x14ac:dyDescent="0.3">
      <c r="A1587" s="3" t="s">
        <v>3325</v>
      </c>
      <c r="B1587" s="3" t="s">
        <v>3326</v>
      </c>
      <c r="C1587" s="3" t="s">
        <v>1859</v>
      </c>
      <c r="D1587" s="53">
        <v>2500000</v>
      </c>
      <c r="E1587" s="53">
        <v>2500000</v>
      </c>
      <c r="F1587" s="53">
        <v>815379.67</v>
      </c>
      <c r="G1587" s="53">
        <v>0</v>
      </c>
      <c r="H1587" s="53">
        <v>0</v>
      </c>
      <c r="I1587" s="53">
        <v>1333298.18</v>
      </c>
      <c r="J1587" s="53">
        <v>53.331927199999996</v>
      </c>
      <c r="K1587" s="53">
        <v>0</v>
      </c>
      <c r="L1587" s="53">
        <v>0</v>
      </c>
      <c r="M1587" s="53">
        <v>1333298.18</v>
      </c>
      <c r="N1587" s="53">
        <v>0</v>
      </c>
      <c r="O1587" s="53">
        <v>2148677.85</v>
      </c>
      <c r="P1587" s="53">
        <v>0</v>
      </c>
      <c r="Q1587" s="53">
        <v>0</v>
      </c>
      <c r="R1587" s="53">
        <v>0</v>
      </c>
      <c r="S1587" s="3" t="s">
        <v>1355</v>
      </c>
      <c r="T1587" s="3" t="s">
        <v>162</v>
      </c>
      <c r="U1587" s="3" t="s">
        <v>163</v>
      </c>
      <c r="V1587" s="3" t="s">
        <v>162</v>
      </c>
      <c r="W1587" s="3" t="s">
        <v>33</v>
      </c>
      <c r="X1587" s="3" t="s">
        <v>164</v>
      </c>
      <c r="Y1587" s="3" t="s">
        <v>35</v>
      </c>
      <c r="Z1587" s="54">
        <v>45383</v>
      </c>
      <c r="AA1587" s="54">
        <v>46022</v>
      </c>
      <c r="AB1587" s="3" t="s">
        <v>36</v>
      </c>
      <c r="AC1587" s="53">
        <v>2500000</v>
      </c>
      <c r="AD1587" s="3" t="s">
        <v>163</v>
      </c>
      <c r="AE1587" s="3" t="s">
        <v>45</v>
      </c>
    </row>
    <row r="1588" spans="1:31" x14ac:dyDescent="0.3">
      <c r="A1588" s="3" t="s">
        <v>3335</v>
      </c>
      <c r="B1588" s="3" t="s">
        <v>3336</v>
      </c>
      <c r="C1588" s="3" t="s">
        <v>1860</v>
      </c>
      <c r="D1588" s="53">
        <v>19400000</v>
      </c>
      <c r="E1588" s="53">
        <v>19400000</v>
      </c>
      <c r="F1588" s="53">
        <v>4773355.59</v>
      </c>
      <c r="G1588" s="53">
        <v>0</v>
      </c>
      <c r="H1588" s="53">
        <v>0</v>
      </c>
      <c r="I1588" s="53">
        <v>6765424.9000000004</v>
      </c>
      <c r="J1588" s="53">
        <v>34.873324226804122</v>
      </c>
      <c r="K1588" s="53">
        <v>0</v>
      </c>
      <c r="L1588" s="53">
        <v>0</v>
      </c>
      <c r="M1588" s="53">
        <v>6030165.8899999997</v>
      </c>
      <c r="N1588" s="53">
        <v>735259.01</v>
      </c>
      <c r="O1588" s="53">
        <v>11538780.49</v>
      </c>
      <c r="P1588" s="53">
        <v>0</v>
      </c>
      <c r="Q1588" s="53">
        <v>0</v>
      </c>
      <c r="R1588" s="53">
        <v>0</v>
      </c>
      <c r="S1588" s="3" t="s">
        <v>111</v>
      </c>
      <c r="T1588" s="3" t="s">
        <v>112</v>
      </c>
      <c r="U1588" s="3" t="s">
        <v>113</v>
      </c>
      <c r="V1588" s="3" t="s">
        <v>112</v>
      </c>
      <c r="W1588" s="3" t="s">
        <v>33</v>
      </c>
      <c r="X1588" s="3" t="s">
        <v>114</v>
      </c>
      <c r="Y1588" s="3" t="s">
        <v>35</v>
      </c>
      <c r="Z1588" s="54">
        <v>45705</v>
      </c>
      <c r="AA1588" s="54">
        <v>46112</v>
      </c>
      <c r="AB1588" s="3" t="s">
        <v>36</v>
      </c>
      <c r="AC1588" s="53">
        <v>19400000</v>
      </c>
      <c r="AD1588" s="3" t="s">
        <v>113</v>
      </c>
      <c r="AE1588" s="3" t="s">
        <v>45</v>
      </c>
    </row>
    <row r="1589" spans="1:31" x14ac:dyDescent="0.3">
      <c r="A1589" s="3" t="s">
        <v>3341</v>
      </c>
      <c r="B1589" s="3" t="s">
        <v>3342</v>
      </c>
      <c r="C1589" s="3" t="s">
        <v>1858</v>
      </c>
      <c r="D1589" s="53">
        <v>2000000</v>
      </c>
      <c r="E1589" s="53">
        <v>2000000</v>
      </c>
      <c r="F1589" s="53">
        <v>70400</v>
      </c>
      <c r="G1589" s="53">
        <v>0</v>
      </c>
      <c r="H1589" s="53">
        <v>0</v>
      </c>
      <c r="I1589" s="53">
        <v>0</v>
      </c>
      <c r="J1589" s="53">
        <v>0</v>
      </c>
      <c r="K1589" s="53">
        <v>0</v>
      </c>
      <c r="L1589" s="53">
        <v>0</v>
      </c>
      <c r="M1589" s="53">
        <v>0</v>
      </c>
      <c r="N1589" s="53">
        <v>0</v>
      </c>
      <c r="O1589" s="53">
        <v>70400</v>
      </c>
      <c r="P1589" s="53">
        <v>0</v>
      </c>
      <c r="Q1589" s="53">
        <v>0</v>
      </c>
      <c r="R1589" s="53">
        <v>0</v>
      </c>
      <c r="S1589" s="3" t="s">
        <v>3204</v>
      </c>
      <c r="T1589" s="3" t="s">
        <v>51</v>
      </c>
      <c r="U1589" s="3" t="s">
        <v>52</v>
      </c>
      <c r="V1589" s="3" t="s">
        <v>51</v>
      </c>
      <c r="W1589" s="3" t="s">
        <v>33</v>
      </c>
      <c r="X1589" s="3" t="s">
        <v>53</v>
      </c>
      <c r="Y1589" s="3" t="s">
        <v>86</v>
      </c>
      <c r="Z1589" s="54">
        <v>45383</v>
      </c>
      <c r="AA1589" s="54">
        <v>46112</v>
      </c>
      <c r="AB1589" s="3" t="s">
        <v>36</v>
      </c>
      <c r="AC1589" s="53">
        <v>2000000</v>
      </c>
      <c r="AD1589" s="3" t="s">
        <v>52</v>
      </c>
      <c r="AE1589" s="3" t="s">
        <v>45</v>
      </c>
    </row>
    <row r="1590" spans="1:31" x14ac:dyDescent="0.3">
      <c r="A1590" s="3" t="s">
        <v>3339</v>
      </c>
      <c r="B1590" s="3" t="s">
        <v>3340</v>
      </c>
      <c r="C1590" s="3" t="s">
        <v>1858</v>
      </c>
      <c r="D1590" s="53">
        <v>2000000</v>
      </c>
      <c r="E1590" s="53">
        <v>2000000</v>
      </c>
      <c r="F1590" s="53">
        <v>0</v>
      </c>
      <c r="G1590" s="53">
        <v>0</v>
      </c>
      <c r="H1590" s="53">
        <v>0</v>
      </c>
      <c r="I1590" s="53">
        <v>0</v>
      </c>
      <c r="J1590" s="53">
        <v>0</v>
      </c>
      <c r="K1590" s="53">
        <v>0</v>
      </c>
      <c r="L1590" s="53">
        <v>0</v>
      </c>
      <c r="M1590" s="53">
        <v>0</v>
      </c>
      <c r="N1590" s="53">
        <v>0</v>
      </c>
      <c r="O1590" s="53">
        <v>0</v>
      </c>
      <c r="P1590" s="53">
        <v>0</v>
      </c>
      <c r="Q1590" s="53">
        <v>0</v>
      </c>
      <c r="R1590" s="53">
        <v>0</v>
      </c>
      <c r="S1590" s="3" t="s">
        <v>1231</v>
      </c>
      <c r="T1590" s="3" t="s">
        <v>51</v>
      </c>
      <c r="U1590" s="3" t="s">
        <v>52</v>
      </c>
      <c r="V1590" s="3" t="s">
        <v>51</v>
      </c>
      <c r="W1590" s="3" t="s">
        <v>33</v>
      </c>
      <c r="X1590" s="3" t="s">
        <v>53</v>
      </c>
      <c r="Y1590" s="3" t="s">
        <v>86</v>
      </c>
      <c r="Z1590" s="54">
        <v>45705</v>
      </c>
      <c r="AA1590" s="54">
        <v>46112</v>
      </c>
      <c r="AB1590" s="3" t="s">
        <v>36</v>
      </c>
      <c r="AC1590" s="53">
        <v>2000000</v>
      </c>
      <c r="AD1590" s="3" t="s">
        <v>52</v>
      </c>
      <c r="AE1590" s="3" t="s">
        <v>45</v>
      </c>
    </row>
    <row r="1591" spans="1:31" x14ac:dyDescent="0.3">
      <c r="A1591" s="3" t="s">
        <v>3337</v>
      </c>
      <c r="B1591" s="3" t="s">
        <v>3338</v>
      </c>
      <c r="C1591" s="3" t="s">
        <v>1858</v>
      </c>
      <c r="D1591" s="53">
        <v>1200000</v>
      </c>
      <c r="E1591" s="53">
        <v>1200000</v>
      </c>
      <c r="F1591" s="53">
        <v>428856.44</v>
      </c>
      <c r="G1591" s="53">
        <v>0</v>
      </c>
      <c r="H1591" s="53">
        <v>0</v>
      </c>
      <c r="I1591" s="53">
        <v>769519.46</v>
      </c>
      <c r="J1591" s="53">
        <v>64.126621666666665</v>
      </c>
      <c r="K1591" s="53">
        <v>0</v>
      </c>
      <c r="L1591" s="53">
        <v>0</v>
      </c>
      <c r="M1591" s="53">
        <v>0</v>
      </c>
      <c r="N1591" s="53">
        <v>769519.46</v>
      </c>
      <c r="O1591" s="53">
        <v>1198375.8999999999</v>
      </c>
      <c r="P1591" s="53">
        <v>0</v>
      </c>
      <c r="Q1591" s="53">
        <v>0</v>
      </c>
      <c r="R1591" s="53">
        <v>0</v>
      </c>
      <c r="S1591" s="3" t="s">
        <v>1231</v>
      </c>
      <c r="T1591" s="3" t="s">
        <v>51</v>
      </c>
      <c r="U1591" s="3" t="s">
        <v>52</v>
      </c>
      <c r="V1591" s="3" t="s">
        <v>51</v>
      </c>
      <c r="W1591" s="3" t="s">
        <v>33</v>
      </c>
      <c r="X1591" s="3" t="s">
        <v>53</v>
      </c>
      <c r="Y1591" s="3" t="s">
        <v>44</v>
      </c>
      <c r="Z1591" s="54">
        <v>45383</v>
      </c>
      <c r="AA1591" s="54">
        <v>46112</v>
      </c>
      <c r="AB1591" s="3" t="s">
        <v>36</v>
      </c>
      <c r="AC1591" s="53">
        <v>1200000</v>
      </c>
      <c r="AD1591" s="3" t="s">
        <v>52</v>
      </c>
      <c r="AE1591" s="3" t="s">
        <v>45</v>
      </c>
    </row>
    <row r="1592" spans="1:31" x14ac:dyDescent="0.3">
      <c r="A1592" s="3" t="s">
        <v>3343</v>
      </c>
      <c r="B1592" s="3" t="s">
        <v>3344</v>
      </c>
      <c r="C1592" s="3" t="s">
        <v>1856</v>
      </c>
      <c r="D1592" s="53">
        <v>1600000</v>
      </c>
      <c r="E1592" s="53">
        <v>1600000</v>
      </c>
      <c r="F1592" s="53">
        <v>85351.45</v>
      </c>
      <c r="G1592" s="53">
        <v>0</v>
      </c>
      <c r="H1592" s="53">
        <v>0</v>
      </c>
      <c r="I1592" s="53">
        <v>1488871.33</v>
      </c>
      <c r="J1592" s="53">
        <v>93.054458125000011</v>
      </c>
      <c r="K1592" s="53">
        <v>0</v>
      </c>
      <c r="L1592" s="53">
        <v>0</v>
      </c>
      <c r="M1592" s="53">
        <v>1328851.33</v>
      </c>
      <c r="N1592" s="53">
        <v>160020</v>
      </c>
      <c r="O1592" s="53">
        <v>1574222.78</v>
      </c>
      <c r="P1592" s="53">
        <v>0</v>
      </c>
      <c r="Q1592" s="53">
        <v>0</v>
      </c>
      <c r="R1592" s="53">
        <v>0</v>
      </c>
      <c r="S1592" s="3" t="s">
        <v>3017</v>
      </c>
      <c r="T1592" s="3" t="s">
        <v>76</v>
      </c>
      <c r="U1592" s="3" t="s">
        <v>77</v>
      </c>
      <c r="V1592" s="3" t="s">
        <v>76</v>
      </c>
      <c r="W1592" s="3" t="s">
        <v>33</v>
      </c>
      <c r="X1592" s="3" t="s">
        <v>78</v>
      </c>
      <c r="Y1592" s="3" t="s">
        <v>35</v>
      </c>
      <c r="Z1592" s="54">
        <v>45705</v>
      </c>
      <c r="AA1592" s="54">
        <v>46112</v>
      </c>
      <c r="AB1592" s="3" t="s">
        <v>36</v>
      </c>
      <c r="AC1592" s="53">
        <v>1600000</v>
      </c>
      <c r="AD1592" s="3" t="s">
        <v>77</v>
      </c>
      <c r="AE1592" s="3" t="s">
        <v>45</v>
      </c>
    </row>
    <row r="1593" spans="1:31" x14ac:dyDescent="0.3">
      <c r="A1593" s="3" t="s">
        <v>3347</v>
      </c>
      <c r="B1593" s="3" t="s">
        <v>3348</v>
      </c>
      <c r="C1593" s="3" t="s">
        <v>1856</v>
      </c>
      <c r="D1593" s="53">
        <v>2100000</v>
      </c>
      <c r="E1593" s="53">
        <v>2100000</v>
      </c>
      <c r="F1593" s="53">
        <v>37233.5</v>
      </c>
      <c r="G1593" s="53">
        <v>527356.02</v>
      </c>
      <c r="H1593" s="53">
        <v>527356.02</v>
      </c>
      <c r="I1593" s="53">
        <v>1417333.48</v>
      </c>
      <c r="J1593" s="53">
        <v>67.492070476190477</v>
      </c>
      <c r="K1593" s="53">
        <v>0</v>
      </c>
      <c r="L1593" s="53">
        <v>0</v>
      </c>
      <c r="M1593" s="53">
        <v>0</v>
      </c>
      <c r="N1593" s="53">
        <v>889977.46</v>
      </c>
      <c r="O1593" s="53">
        <v>1454566.98</v>
      </c>
      <c r="P1593" s="53">
        <v>0</v>
      </c>
      <c r="Q1593" s="53">
        <v>0</v>
      </c>
      <c r="R1593" s="53">
        <v>0</v>
      </c>
      <c r="S1593" s="3" t="s">
        <v>3017</v>
      </c>
      <c r="T1593" s="3" t="s">
        <v>76</v>
      </c>
      <c r="U1593" s="3" t="s">
        <v>77</v>
      </c>
      <c r="V1593" s="3" t="s">
        <v>76</v>
      </c>
      <c r="W1593" s="3" t="s">
        <v>33</v>
      </c>
      <c r="X1593" s="3" t="s">
        <v>78</v>
      </c>
      <c r="Y1593" s="3" t="s">
        <v>35</v>
      </c>
      <c r="Z1593" s="54">
        <v>45705</v>
      </c>
      <c r="AA1593" s="54">
        <v>46203</v>
      </c>
      <c r="AB1593" s="3" t="s">
        <v>36</v>
      </c>
      <c r="AC1593" s="53">
        <v>2100000</v>
      </c>
      <c r="AD1593" s="3" t="s">
        <v>77</v>
      </c>
      <c r="AE1593" s="3" t="s">
        <v>45</v>
      </c>
    </row>
    <row r="1594" spans="1:31" x14ac:dyDescent="0.3">
      <c r="A1594" s="3" t="s">
        <v>3349</v>
      </c>
      <c r="B1594" s="3" t="s">
        <v>3350</v>
      </c>
      <c r="C1594" s="3" t="s">
        <v>1856</v>
      </c>
      <c r="D1594" s="53">
        <v>2800000</v>
      </c>
      <c r="E1594" s="53">
        <v>2800000</v>
      </c>
      <c r="F1594" s="53">
        <v>585000</v>
      </c>
      <c r="G1594" s="53">
        <v>0</v>
      </c>
      <c r="H1594" s="53">
        <v>0</v>
      </c>
      <c r="I1594" s="53">
        <v>870682.99</v>
      </c>
      <c r="J1594" s="53">
        <v>31.095821071428571</v>
      </c>
      <c r="K1594" s="53">
        <v>0</v>
      </c>
      <c r="L1594" s="53">
        <v>0</v>
      </c>
      <c r="M1594" s="53">
        <v>0</v>
      </c>
      <c r="N1594" s="53">
        <v>870682.99</v>
      </c>
      <c r="O1594" s="53">
        <v>1455682.99</v>
      </c>
      <c r="P1594" s="53">
        <v>0</v>
      </c>
      <c r="Q1594" s="53">
        <v>0</v>
      </c>
      <c r="R1594" s="53">
        <v>0</v>
      </c>
      <c r="S1594" s="3" t="s">
        <v>3017</v>
      </c>
      <c r="T1594" s="3" t="s">
        <v>76</v>
      </c>
      <c r="U1594" s="3" t="s">
        <v>77</v>
      </c>
      <c r="V1594" s="3" t="s">
        <v>76</v>
      </c>
      <c r="W1594" s="3" t="s">
        <v>33</v>
      </c>
      <c r="X1594" s="3" t="s">
        <v>78</v>
      </c>
      <c r="Y1594" s="3" t="s">
        <v>35</v>
      </c>
      <c r="Z1594" s="54">
        <v>45705</v>
      </c>
      <c r="AA1594" s="54">
        <v>46233</v>
      </c>
      <c r="AB1594" s="3" t="s">
        <v>36</v>
      </c>
      <c r="AC1594" s="53">
        <v>2800000</v>
      </c>
      <c r="AD1594" s="3" t="s">
        <v>77</v>
      </c>
      <c r="AE1594" s="3" t="s">
        <v>45</v>
      </c>
    </row>
    <row r="1595" spans="1:31" x14ac:dyDescent="0.3">
      <c r="A1595" s="3" t="s">
        <v>3345</v>
      </c>
      <c r="B1595" s="3" t="s">
        <v>3346</v>
      </c>
      <c r="C1595" s="3" t="s">
        <v>1853</v>
      </c>
      <c r="D1595" s="53">
        <v>2600000</v>
      </c>
      <c r="E1595" s="53">
        <v>2600000</v>
      </c>
      <c r="F1595" s="53">
        <v>100157.16</v>
      </c>
      <c r="G1595" s="53">
        <v>0</v>
      </c>
      <c r="H1595" s="53">
        <v>0</v>
      </c>
      <c r="I1595" s="53">
        <v>1936094.83</v>
      </c>
      <c r="J1595" s="53">
        <v>74.465185769230771</v>
      </c>
      <c r="K1595" s="53">
        <v>0</v>
      </c>
      <c r="L1595" s="53">
        <v>0</v>
      </c>
      <c r="M1595" s="53">
        <v>1844160.13</v>
      </c>
      <c r="N1595" s="53">
        <v>91934.7</v>
      </c>
      <c r="O1595" s="53">
        <v>2036251.99</v>
      </c>
      <c r="P1595" s="53">
        <v>0</v>
      </c>
      <c r="Q1595" s="53">
        <v>0</v>
      </c>
      <c r="R1595" s="53">
        <v>0</v>
      </c>
      <c r="S1595" s="3" t="s">
        <v>391</v>
      </c>
      <c r="T1595" s="3" t="s">
        <v>31</v>
      </c>
      <c r="U1595" s="3" t="s">
        <v>32</v>
      </c>
      <c r="V1595" s="3" t="s">
        <v>31</v>
      </c>
      <c r="W1595" s="3" t="s">
        <v>33</v>
      </c>
      <c r="X1595" s="3" t="s">
        <v>34</v>
      </c>
      <c r="Y1595" s="3" t="s">
        <v>35</v>
      </c>
      <c r="Z1595" s="54">
        <v>45706</v>
      </c>
      <c r="AA1595" s="54">
        <v>46112</v>
      </c>
      <c r="AB1595" s="3" t="s">
        <v>36</v>
      </c>
      <c r="AC1595" s="53">
        <v>2600000</v>
      </c>
      <c r="AD1595" s="3" t="s">
        <v>32</v>
      </c>
      <c r="AE1595" s="3" t="s">
        <v>45</v>
      </c>
    </row>
    <row r="1596" spans="1:31" x14ac:dyDescent="0.3">
      <c r="A1596" s="3" t="s">
        <v>3355</v>
      </c>
      <c r="B1596" s="3" t="s">
        <v>3356</v>
      </c>
      <c r="C1596" s="3" t="s">
        <v>1856</v>
      </c>
      <c r="D1596" s="53">
        <v>3600000</v>
      </c>
      <c r="E1596" s="53">
        <v>3600000</v>
      </c>
      <c r="F1596" s="53">
        <v>0</v>
      </c>
      <c r="G1596" s="53">
        <v>332367.24</v>
      </c>
      <c r="H1596" s="53">
        <v>332367.24</v>
      </c>
      <c r="I1596" s="53">
        <v>3596848.07</v>
      </c>
      <c r="J1596" s="53">
        <v>99.912446388888881</v>
      </c>
      <c r="K1596" s="53">
        <v>0</v>
      </c>
      <c r="L1596" s="53">
        <v>0</v>
      </c>
      <c r="M1596" s="53">
        <v>3179341</v>
      </c>
      <c r="N1596" s="53">
        <v>85139.83</v>
      </c>
      <c r="O1596" s="53">
        <v>3596848.07</v>
      </c>
      <c r="P1596" s="53">
        <v>0</v>
      </c>
      <c r="Q1596" s="53">
        <v>0</v>
      </c>
      <c r="R1596" s="53">
        <v>0</v>
      </c>
      <c r="S1596" s="3" t="s">
        <v>3017</v>
      </c>
      <c r="T1596" s="3" t="s">
        <v>76</v>
      </c>
      <c r="U1596" s="3" t="s">
        <v>77</v>
      </c>
      <c r="V1596" s="3" t="s">
        <v>76</v>
      </c>
      <c r="W1596" s="3" t="s">
        <v>33</v>
      </c>
      <c r="X1596" s="3" t="s">
        <v>78</v>
      </c>
      <c r="Y1596" s="3" t="s">
        <v>35</v>
      </c>
      <c r="Z1596" s="54">
        <v>45706</v>
      </c>
      <c r="AA1596" s="54">
        <v>46203</v>
      </c>
      <c r="AB1596" s="3" t="s">
        <v>36</v>
      </c>
      <c r="AC1596" s="53">
        <v>3600000</v>
      </c>
      <c r="AD1596" s="3" t="s">
        <v>77</v>
      </c>
      <c r="AE1596" s="3" t="s">
        <v>45</v>
      </c>
    </row>
    <row r="1597" spans="1:31" x14ac:dyDescent="0.3">
      <c r="A1597" s="3" t="s">
        <v>3357</v>
      </c>
      <c r="B1597" s="3" t="s">
        <v>3358</v>
      </c>
      <c r="C1597" s="3" t="s">
        <v>1856</v>
      </c>
      <c r="D1597" s="53">
        <v>3700000</v>
      </c>
      <c r="E1597" s="53">
        <v>3700000</v>
      </c>
      <c r="F1597" s="53">
        <v>0</v>
      </c>
      <c r="G1597" s="53">
        <v>0</v>
      </c>
      <c r="H1597" s="53">
        <v>0</v>
      </c>
      <c r="I1597" s="53">
        <v>3677601.15</v>
      </c>
      <c r="J1597" s="53">
        <v>99.39462567567567</v>
      </c>
      <c r="K1597" s="53">
        <v>0</v>
      </c>
      <c r="L1597" s="53">
        <v>0</v>
      </c>
      <c r="M1597" s="53">
        <v>3677601.14</v>
      </c>
      <c r="N1597" s="53">
        <v>0.01</v>
      </c>
      <c r="O1597" s="53">
        <v>3677601.15</v>
      </c>
      <c r="P1597" s="53">
        <v>0</v>
      </c>
      <c r="Q1597" s="53">
        <v>0</v>
      </c>
      <c r="R1597" s="53">
        <v>0</v>
      </c>
      <c r="S1597" s="3" t="s">
        <v>3017</v>
      </c>
      <c r="T1597" s="3" t="s">
        <v>76</v>
      </c>
      <c r="U1597" s="3" t="s">
        <v>77</v>
      </c>
      <c r="V1597" s="3" t="s">
        <v>76</v>
      </c>
      <c r="W1597" s="3" t="s">
        <v>33</v>
      </c>
      <c r="X1597" s="3" t="s">
        <v>78</v>
      </c>
      <c r="Y1597" s="3" t="s">
        <v>35</v>
      </c>
      <c r="Z1597" s="54">
        <v>45706</v>
      </c>
      <c r="AA1597" s="54">
        <v>46203</v>
      </c>
      <c r="AB1597" s="3" t="s">
        <v>36</v>
      </c>
      <c r="AC1597" s="53">
        <v>3700000</v>
      </c>
      <c r="AD1597" s="3" t="s">
        <v>77</v>
      </c>
      <c r="AE1597" s="3" t="s">
        <v>45</v>
      </c>
    </row>
    <row r="1598" spans="1:31" x14ac:dyDescent="0.3">
      <c r="A1598" s="3" t="s">
        <v>3359</v>
      </c>
      <c r="B1598" s="3" t="s">
        <v>3360</v>
      </c>
      <c r="C1598" s="3" t="s">
        <v>1856</v>
      </c>
      <c r="D1598" s="53">
        <v>3100000</v>
      </c>
      <c r="E1598" s="53">
        <v>3100000</v>
      </c>
      <c r="F1598" s="53">
        <v>1839576.15</v>
      </c>
      <c r="G1598" s="53">
        <v>0</v>
      </c>
      <c r="H1598" s="53">
        <v>0</v>
      </c>
      <c r="I1598" s="53">
        <v>1257911.08</v>
      </c>
      <c r="J1598" s="53">
        <v>40.577776774193552</v>
      </c>
      <c r="K1598" s="53">
        <v>0</v>
      </c>
      <c r="L1598" s="53">
        <v>0</v>
      </c>
      <c r="M1598" s="53">
        <v>0</v>
      </c>
      <c r="N1598" s="53">
        <v>1257911.08</v>
      </c>
      <c r="O1598" s="53">
        <v>3097487.23</v>
      </c>
      <c r="P1598" s="53">
        <v>0</v>
      </c>
      <c r="Q1598" s="53">
        <v>0</v>
      </c>
      <c r="R1598" s="53">
        <v>0</v>
      </c>
      <c r="S1598" s="3" t="s">
        <v>3017</v>
      </c>
      <c r="T1598" s="3" t="s">
        <v>76</v>
      </c>
      <c r="U1598" s="3" t="s">
        <v>77</v>
      </c>
      <c r="V1598" s="3" t="s">
        <v>76</v>
      </c>
      <c r="W1598" s="3" t="s">
        <v>33</v>
      </c>
      <c r="X1598" s="3" t="s">
        <v>78</v>
      </c>
      <c r="Y1598" s="3" t="s">
        <v>35</v>
      </c>
      <c r="Z1598" s="54">
        <v>45706</v>
      </c>
      <c r="AA1598" s="54">
        <v>46203</v>
      </c>
      <c r="AB1598" s="3" t="s">
        <v>36</v>
      </c>
      <c r="AC1598" s="53">
        <v>3100000</v>
      </c>
      <c r="AD1598" s="3" t="s">
        <v>77</v>
      </c>
      <c r="AE1598" s="3" t="s">
        <v>45</v>
      </c>
    </row>
    <row r="1599" spans="1:31" x14ac:dyDescent="0.3">
      <c r="A1599" s="3" t="s">
        <v>3370</v>
      </c>
      <c r="B1599" s="3" t="s">
        <v>3371</v>
      </c>
      <c r="C1599" s="3" t="s">
        <v>1856</v>
      </c>
      <c r="D1599" s="53">
        <v>1000000</v>
      </c>
      <c r="E1599" s="53">
        <v>1000000</v>
      </c>
      <c r="F1599" s="53">
        <v>402945.77</v>
      </c>
      <c r="G1599" s="53">
        <v>0</v>
      </c>
      <c r="H1599" s="53">
        <v>0</v>
      </c>
      <c r="I1599" s="53">
        <v>562910.93000000005</v>
      </c>
      <c r="J1599" s="53">
        <v>56.291093000000004</v>
      </c>
      <c r="K1599" s="53">
        <v>0</v>
      </c>
      <c r="L1599" s="53">
        <v>0</v>
      </c>
      <c r="M1599" s="53">
        <v>0</v>
      </c>
      <c r="N1599" s="53">
        <v>562910.93000000005</v>
      </c>
      <c r="O1599" s="53">
        <v>965856.7</v>
      </c>
      <c r="P1599" s="53">
        <v>0</v>
      </c>
      <c r="Q1599" s="53">
        <v>0</v>
      </c>
      <c r="R1599" s="53">
        <v>0</v>
      </c>
      <c r="S1599" s="3" t="s">
        <v>3017</v>
      </c>
      <c r="T1599" s="3" t="s">
        <v>76</v>
      </c>
      <c r="U1599" s="3" t="s">
        <v>77</v>
      </c>
      <c r="V1599" s="3" t="s">
        <v>76</v>
      </c>
      <c r="W1599" s="3" t="s">
        <v>33</v>
      </c>
      <c r="X1599" s="3" t="s">
        <v>78</v>
      </c>
      <c r="Y1599" s="3" t="s">
        <v>35</v>
      </c>
      <c r="Z1599" s="54">
        <v>45706</v>
      </c>
      <c r="AA1599" s="54">
        <v>46203</v>
      </c>
      <c r="AB1599" s="3" t="s">
        <v>36</v>
      </c>
      <c r="AC1599" s="53">
        <v>1000000</v>
      </c>
      <c r="AD1599" s="3" t="s">
        <v>77</v>
      </c>
      <c r="AE1599" s="3" t="s">
        <v>45</v>
      </c>
    </row>
    <row r="1600" spans="1:31" x14ac:dyDescent="0.3">
      <c r="A1600" s="3" t="s">
        <v>3366</v>
      </c>
      <c r="B1600" s="3" t="s">
        <v>3367</v>
      </c>
      <c r="C1600" s="3" t="s">
        <v>1856</v>
      </c>
      <c r="D1600" s="53">
        <v>2600000</v>
      </c>
      <c r="E1600" s="53">
        <v>2600000</v>
      </c>
      <c r="F1600" s="53">
        <v>197728.6</v>
      </c>
      <c r="G1600" s="53">
        <v>50000</v>
      </c>
      <c r="H1600" s="53">
        <v>50000</v>
      </c>
      <c r="I1600" s="53">
        <v>2136042</v>
      </c>
      <c r="J1600" s="53">
        <v>82.155461538461537</v>
      </c>
      <c r="K1600" s="53">
        <v>0</v>
      </c>
      <c r="L1600" s="53">
        <v>0</v>
      </c>
      <c r="M1600" s="53">
        <v>1080221</v>
      </c>
      <c r="N1600" s="53">
        <v>1005821</v>
      </c>
      <c r="O1600" s="53">
        <v>2333770.6</v>
      </c>
      <c r="P1600" s="53">
        <v>0</v>
      </c>
      <c r="Q1600" s="53">
        <v>0</v>
      </c>
      <c r="R1600" s="53">
        <v>0</v>
      </c>
      <c r="S1600" s="3" t="s">
        <v>3017</v>
      </c>
      <c r="T1600" s="3" t="s">
        <v>76</v>
      </c>
      <c r="U1600" s="3" t="s">
        <v>77</v>
      </c>
      <c r="V1600" s="3" t="s">
        <v>76</v>
      </c>
      <c r="W1600" s="3" t="s">
        <v>33</v>
      </c>
      <c r="X1600" s="3" t="s">
        <v>78</v>
      </c>
      <c r="Y1600" s="3" t="s">
        <v>35</v>
      </c>
      <c r="Z1600" s="54">
        <v>45706</v>
      </c>
      <c r="AA1600" s="54">
        <v>46203</v>
      </c>
      <c r="AB1600" s="3" t="s">
        <v>36</v>
      </c>
      <c r="AC1600" s="53">
        <v>2600000</v>
      </c>
      <c r="AD1600" s="3" t="s">
        <v>77</v>
      </c>
      <c r="AE1600" s="3" t="s">
        <v>45</v>
      </c>
    </row>
    <row r="1601" spans="1:31" x14ac:dyDescent="0.3">
      <c r="A1601" s="3" t="s">
        <v>3368</v>
      </c>
      <c r="B1601" s="3" t="s">
        <v>3369</v>
      </c>
      <c r="C1601" s="3" t="s">
        <v>1857</v>
      </c>
      <c r="D1601" s="53">
        <v>800000</v>
      </c>
      <c r="E1601" s="53">
        <v>800000</v>
      </c>
      <c r="F1601" s="53">
        <v>0</v>
      </c>
      <c r="G1601" s="53">
        <v>0</v>
      </c>
      <c r="H1601" s="53">
        <v>0</v>
      </c>
      <c r="I1601" s="53">
        <v>590885.23</v>
      </c>
      <c r="J1601" s="53">
        <v>73.860653749999997</v>
      </c>
      <c r="K1601" s="53">
        <v>0</v>
      </c>
      <c r="L1601" s="53">
        <v>0</v>
      </c>
      <c r="M1601" s="53">
        <v>590885.23</v>
      </c>
      <c r="N1601" s="53">
        <v>0</v>
      </c>
      <c r="O1601" s="53">
        <v>590885.23</v>
      </c>
      <c r="P1601" s="53">
        <v>0</v>
      </c>
      <c r="Q1601" s="53">
        <v>0</v>
      </c>
      <c r="R1601" s="53">
        <v>0</v>
      </c>
      <c r="S1601" s="3" t="s">
        <v>2156</v>
      </c>
      <c r="T1601" s="3" t="s">
        <v>100</v>
      </c>
      <c r="U1601" s="3" t="s">
        <v>101</v>
      </c>
      <c r="V1601" s="3" t="s">
        <v>100</v>
      </c>
      <c r="W1601" s="3" t="s">
        <v>33</v>
      </c>
      <c r="X1601" s="3" t="s">
        <v>102</v>
      </c>
      <c r="Y1601" s="3" t="s">
        <v>35</v>
      </c>
      <c r="Z1601" s="54">
        <v>45707</v>
      </c>
      <c r="AA1601" s="54">
        <v>45961</v>
      </c>
      <c r="AB1601" s="3" t="s">
        <v>36</v>
      </c>
      <c r="AC1601" s="53">
        <v>800000</v>
      </c>
      <c r="AD1601" s="3" t="s">
        <v>101</v>
      </c>
      <c r="AE1601" s="3" t="s">
        <v>45</v>
      </c>
    </row>
    <row r="1602" spans="1:31" x14ac:dyDescent="0.3">
      <c r="A1602" s="3" t="s">
        <v>3364</v>
      </c>
      <c r="B1602" s="3" t="s">
        <v>3365</v>
      </c>
      <c r="C1602" s="3" t="s">
        <v>1854</v>
      </c>
      <c r="D1602" s="53">
        <v>7500000</v>
      </c>
      <c r="E1602" s="53">
        <v>7500000</v>
      </c>
      <c r="F1602" s="53">
        <v>2143419.4700000002</v>
      </c>
      <c r="G1602" s="53">
        <v>0</v>
      </c>
      <c r="H1602" s="53">
        <v>0</v>
      </c>
      <c r="I1602" s="53">
        <v>2960720.97</v>
      </c>
      <c r="J1602" s="53">
        <v>39.476279600000005</v>
      </c>
      <c r="K1602" s="53">
        <v>0</v>
      </c>
      <c r="L1602" s="53">
        <v>0</v>
      </c>
      <c r="M1602" s="53">
        <v>2650915</v>
      </c>
      <c r="N1602" s="53">
        <v>309805.96999999997</v>
      </c>
      <c r="O1602" s="53">
        <v>5104140.4400000004</v>
      </c>
      <c r="P1602" s="53">
        <v>0</v>
      </c>
      <c r="Q1602" s="53">
        <v>0</v>
      </c>
      <c r="R1602" s="53">
        <v>0</v>
      </c>
      <c r="S1602" s="3" t="s">
        <v>72</v>
      </c>
      <c r="T1602" s="3" t="s">
        <v>41</v>
      </c>
      <c r="U1602" s="3" t="s">
        <v>42</v>
      </c>
      <c r="V1602" s="3" t="s">
        <v>41</v>
      </c>
      <c r="W1602" s="3" t="s">
        <v>33</v>
      </c>
      <c r="X1602" s="3" t="s">
        <v>43</v>
      </c>
      <c r="Y1602" s="3" t="s">
        <v>35</v>
      </c>
      <c r="Z1602" s="54">
        <v>45707</v>
      </c>
      <c r="AA1602" s="54">
        <v>46081</v>
      </c>
      <c r="AB1602" s="3" t="s">
        <v>36</v>
      </c>
      <c r="AC1602" s="53">
        <v>7500000</v>
      </c>
      <c r="AD1602" s="3" t="s">
        <v>42</v>
      </c>
      <c r="AE1602" s="3" t="s">
        <v>45</v>
      </c>
    </row>
    <row r="1603" spans="1:31" x14ac:dyDescent="0.3">
      <c r="A1603" s="3" t="s">
        <v>3362</v>
      </c>
      <c r="B1603" s="3" t="s">
        <v>3363</v>
      </c>
      <c r="C1603" s="3" t="s">
        <v>1854</v>
      </c>
      <c r="D1603" s="53">
        <v>15300000</v>
      </c>
      <c r="E1603" s="53">
        <v>15300000</v>
      </c>
      <c r="F1603" s="53">
        <v>765790.76</v>
      </c>
      <c r="G1603" s="53">
        <v>-0.02</v>
      </c>
      <c r="H1603" s="53">
        <v>-0.02</v>
      </c>
      <c r="I1603" s="53">
        <v>10006425.01</v>
      </c>
      <c r="J1603" s="53">
        <v>65.401470653594771</v>
      </c>
      <c r="K1603" s="53">
        <v>0</v>
      </c>
      <c r="L1603" s="53">
        <v>0</v>
      </c>
      <c r="M1603" s="53">
        <v>9522787.5399999991</v>
      </c>
      <c r="N1603" s="53">
        <v>483637.49</v>
      </c>
      <c r="O1603" s="53">
        <v>10772215.77</v>
      </c>
      <c r="P1603" s="53">
        <v>0</v>
      </c>
      <c r="Q1603" s="53">
        <v>0</v>
      </c>
      <c r="R1603" s="53">
        <v>0</v>
      </c>
      <c r="S1603" s="3" t="s">
        <v>72</v>
      </c>
      <c r="T1603" s="3" t="s">
        <v>41</v>
      </c>
      <c r="U1603" s="3" t="s">
        <v>42</v>
      </c>
      <c r="V1603" s="3" t="s">
        <v>41</v>
      </c>
      <c r="W1603" s="3" t="s">
        <v>33</v>
      </c>
      <c r="X1603" s="3" t="s">
        <v>43</v>
      </c>
      <c r="Y1603" s="3" t="s">
        <v>35</v>
      </c>
      <c r="Z1603" s="54">
        <v>45707</v>
      </c>
      <c r="AA1603" s="54">
        <v>46081</v>
      </c>
      <c r="AB1603" s="3" t="s">
        <v>36</v>
      </c>
      <c r="AC1603" s="53">
        <v>7500000</v>
      </c>
      <c r="AD1603" s="3" t="s">
        <v>42</v>
      </c>
      <c r="AE1603" s="3" t="s">
        <v>45</v>
      </c>
    </row>
    <row r="1604" spans="1:31" x14ac:dyDescent="0.3">
      <c r="A1604" s="3" t="s">
        <v>3390</v>
      </c>
      <c r="B1604" s="3" t="s">
        <v>3391</v>
      </c>
      <c r="C1604" s="3" t="s">
        <v>1856</v>
      </c>
      <c r="D1604" s="53">
        <v>4700000</v>
      </c>
      <c r="E1604" s="53">
        <v>4700000</v>
      </c>
      <c r="F1604" s="53">
        <v>510416.65</v>
      </c>
      <c r="G1604" s="53">
        <v>145600</v>
      </c>
      <c r="H1604" s="53">
        <v>145600</v>
      </c>
      <c r="I1604" s="53">
        <v>1460785.67</v>
      </c>
      <c r="J1604" s="53">
        <v>31.080546170212763</v>
      </c>
      <c r="K1604" s="53">
        <v>0</v>
      </c>
      <c r="L1604" s="53">
        <v>0</v>
      </c>
      <c r="M1604" s="53">
        <v>1093193.67</v>
      </c>
      <c r="N1604" s="53">
        <v>221992</v>
      </c>
      <c r="O1604" s="53">
        <v>1971202.32</v>
      </c>
      <c r="P1604" s="53">
        <v>0</v>
      </c>
      <c r="Q1604" s="53">
        <v>0</v>
      </c>
      <c r="R1604" s="53">
        <v>0</v>
      </c>
      <c r="S1604" s="3" t="s">
        <v>3017</v>
      </c>
      <c r="T1604" s="3" t="s">
        <v>76</v>
      </c>
      <c r="U1604" s="3" t="s">
        <v>77</v>
      </c>
      <c r="V1604" s="3" t="s">
        <v>76</v>
      </c>
      <c r="W1604" s="3" t="s">
        <v>33</v>
      </c>
      <c r="X1604" s="3" t="s">
        <v>78</v>
      </c>
      <c r="Y1604" s="3" t="s">
        <v>35</v>
      </c>
      <c r="Z1604" s="54">
        <v>45709</v>
      </c>
      <c r="AA1604" s="54">
        <v>46203</v>
      </c>
      <c r="AB1604" s="3" t="s">
        <v>36</v>
      </c>
      <c r="AC1604" s="53">
        <v>4700000</v>
      </c>
      <c r="AD1604" s="3" t="s">
        <v>77</v>
      </c>
      <c r="AE1604" s="3" t="s">
        <v>45</v>
      </c>
    </row>
    <row r="1605" spans="1:31" x14ac:dyDescent="0.3">
      <c r="A1605" s="3" t="s">
        <v>3376</v>
      </c>
      <c r="B1605" s="3" t="s">
        <v>3377</v>
      </c>
      <c r="C1605" s="3" t="s">
        <v>1853</v>
      </c>
      <c r="D1605" s="53">
        <v>2200000</v>
      </c>
      <c r="E1605" s="53">
        <v>2200000</v>
      </c>
      <c r="F1605" s="53">
        <v>11997.42</v>
      </c>
      <c r="G1605" s="53">
        <v>0</v>
      </c>
      <c r="H1605" s="53">
        <v>0</v>
      </c>
      <c r="I1605" s="53">
        <v>1950357.97</v>
      </c>
      <c r="J1605" s="53">
        <v>88.652635000000004</v>
      </c>
      <c r="K1605" s="53">
        <v>0</v>
      </c>
      <c r="L1605" s="53">
        <v>0</v>
      </c>
      <c r="M1605" s="53">
        <v>1844160.13</v>
      </c>
      <c r="N1605" s="53">
        <v>106197.84</v>
      </c>
      <c r="O1605" s="53">
        <v>1962355.39</v>
      </c>
      <c r="P1605" s="53">
        <v>0</v>
      </c>
      <c r="Q1605" s="53">
        <v>0</v>
      </c>
      <c r="R1605" s="53">
        <v>0</v>
      </c>
      <c r="S1605" s="3" t="s">
        <v>391</v>
      </c>
      <c r="T1605" s="3" t="s">
        <v>31</v>
      </c>
      <c r="U1605" s="3" t="s">
        <v>32</v>
      </c>
      <c r="V1605" s="3" t="s">
        <v>31</v>
      </c>
      <c r="W1605" s="3" t="s">
        <v>33</v>
      </c>
      <c r="X1605" s="3" t="s">
        <v>34</v>
      </c>
      <c r="Y1605" s="3" t="s">
        <v>35</v>
      </c>
      <c r="Z1605" s="54">
        <v>45709</v>
      </c>
      <c r="AA1605" s="54">
        <v>46112</v>
      </c>
      <c r="AB1605" s="3" t="s">
        <v>36</v>
      </c>
      <c r="AC1605" s="53">
        <v>2200000</v>
      </c>
      <c r="AD1605" s="3" t="s">
        <v>32</v>
      </c>
      <c r="AE1605" s="3" t="s">
        <v>45</v>
      </c>
    </row>
    <row r="1606" spans="1:31" x14ac:dyDescent="0.3">
      <c r="A1606" s="3" t="s">
        <v>3372</v>
      </c>
      <c r="B1606" s="3" t="s">
        <v>3373</v>
      </c>
      <c r="C1606" s="3" t="s">
        <v>1854</v>
      </c>
      <c r="D1606" s="53">
        <v>2700000</v>
      </c>
      <c r="E1606" s="53">
        <v>2700000</v>
      </c>
      <c r="F1606" s="53">
        <v>770686.53</v>
      </c>
      <c r="G1606" s="53">
        <v>0</v>
      </c>
      <c r="H1606" s="53">
        <v>0</v>
      </c>
      <c r="I1606" s="53">
        <v>1512710.94</v>
      </c>
      <c r="J1606" s="53">
        <v>56.026331111111112</v>
      </c>
      <c r="K1606" s="53">
        <v>0</v>
      </c>
      <c r="L1606" s="53">
        <v>0</v>
      </c>
      <c r="M1606" s="53">
        <v>1512710.94</v>
      </c>
      <c r="N1606" s="53">
        <v>0</v>
      </c>
      <c r="O1606" s="53">
        <v>2283397.4700000002</v>
      </c>
      <c r="P1606" s="53">
        <v>0</v>
      </c>
      <c r="Q1606" s="53">
        <v>0</v>
      </c>
      <c r="R1606" s="53">
        <v>0</v>
      </c>
      <c r="S1606" s="3" t="s">
        <v>72</v>
      </c>
      <c r="T1606" s="3" t="s">
        <v>41</v>
      </c>
      <c r="U1606" s="3" t="s">
        <v>42</v>
      </c>
      <c r="V1606" s="3" t="s">
        <v>41</v>
      </c>
      <c r="W1606" s="3" t="s">
        <v>33</v>
      </c>
      <c r="X1606" s="3" t="s">
        <v>43</v>
      </c>
      <c r="Y1606" s="3" t="s">
        <v>35</v>
      </c>
      <c r="Z1606" s="54">
        <v>45712</v>
      </c>
      <c r="AA1606" s="54">
        <v>46081</v>
      </c>
      <c r="AB1606" s="3" t="s">
        <v>36</v>
      </c>
      <c r="AC1606" s="53">
        <v>2700000</v>
      </c>
      <c r="AD1606" s="3" t="s">
        <v>42</v>
      </c>
      <c r="AE1606" s="3" t="s">
        <v>45</v>
      </c>
    </row>
    <row r="1607" spans="1:31" x14ac:dyDescent="0.3">
      <c r="A1607" s="3" t="s">
        <v>3374</v>
      </c>
      <c r="B1607" s="3" t="s">
        <v>3375</v>
      </c>
      <c r="C1607" s="3" t="s">
        <v>1853</v>
      </c>
      <c r="D1607" s="53">
        <v>2600000</v>
      </c>
      <c r="E1607" s="53">
        <v>2600000</v>
      </c>
      <c r="F1607" s="53">
        <v>0</v>
      </c>
      <c r="G1607" s="53">
        <v>0</v>
      </c>
      <c r="H1607" s="53">
        <v>0</v>
      </c>
      <c r="I1607" s="53">
        <v>2043337.41</v>
      </c>
      <c r="J1607" s="53">
        <v>78.589900384615376</v>
      </c>
      <c r="K1607" s="53">
        <v>0</v>
      </c>
      <c r="L1607" s="53">
        <v>0</v>
      </c>
      <c r="M1607" s="53">
        <v>1361111.56</v>
      </c>
      <c r="N1607" s="53">
        <v>682225.85</v>
      </c>
      <c r="O1607" s="53">
        <v>2043337.41</v>
      </c>
      <c r="P1607" s="53">
        <v>0</v>
      </c>
      <c r="Q1607" s="53">
        <v>0</v>
      </c>
      <c r="R1607" s="53">
        <v>0</v>
      </c>
      <c r="S1607" s="3" t="s">
        <v>391</v>
      </c>
      <c r="T1607" s="3" t="s">
        <v>31</v>
      </c>
      <c r="U1607" s="3" t="s">
        <v>32</v>
      </c>
      <c r="V1607" s="3" t="s">
        <v>31</v>
      </c>
      <c r="W1607" s="3" t="s">
        <v>33</v>
      </c>
      <c r="X1607" s="3" t="s">
        <v>34</v>
      </c>
      <c r="Y1607" s="3" t="s">
        <v>35</v>
      </c>
      <c r="Z1607" s="54">
        <v>45712</v>
      </c>
      <c r="AA1607" s="54">
        <v>46112</v>
      </c>
      <c r="AB1607" s="3" t="s">
        <v>36</v>
      </c>
      <c r="AC1607" s="53">
        <v>2600000</v>
      </c>
      <c r="AD1607" s="3" t="s">
        <v>32</v>
      </c>
      <c r="AE1607" s="3" t="s">
        <v>45</v>
      </c>
    </row>
    <row r="1608" spans="1:31" x14ac:dyDescent="0.3">
      <c r="A1608" s="3" t="s">
        <v>3384</v>
      </c>
      <c r="B1608" s="3" t="s">
        <v>3385</v>
      </c>
      <c r="C1608" s="3" t="s">
        <v>1855</v>
      </c>
      <c r="D1608" s="53">
        <v>1372500</v>
      </c>
      <c r="E1608" s="53">
        <v>1372500</v>
      </c>
      <c r="F1608" s="53">
        <v>0</v>
      </c>
      <c r="G1608" s="53">
        <v>0</v>
      </c>
      <c r="H1608" s="53">
        <v>0</v>
      </c>
      <c r="I1608" s="53">
        <v>0</v>
      </c>
      <c r="J1608" s="53">
        <v>0</v>
      </c>
      <c r="K1608" s="53">
        <v>0</v>
      </c>
      <c r="L1608" s="53">
        <v>0</v>
      </c>
      <c r="M1608" s="53">
        <v>0</v>
      </c>
      <c r="N1608" s="53">
        <v>0</v>
      </c>
      <c r="O1608" s="53">
        <v>0</v>
      </c>
      <c r="P1608" s="53">
        <v>0</v>
      </c>
      <c r="Q1608" s="53">
        <v>0</v>
      </c>
      <c r="R1608" s="53">
        <v>0</v>
      </c>
      <c r="S1608" s="3" t="s">
        <v>286</v>
      </c>
      <c r="T1608" s="3" t="s">
        <v>57</v>
      </c>
      <c r="U1608" s="3" t="s">
        <v>58</v>
      </c>
      <c r="V1608" s="3" t="s">
        <v>57</v>
      </c>
      <c r="W1608" s="3" t="s">
        <v>33</v>
      </c>
      <c r="X1608" s="3" t="s">
        <v>59</v>
      </c>
      <c r="Y1608" s="3" t="s">
        <v>83</v>
      </c>
      <c r="Z1608" s="54">
        <v>45713</v>
      </c>
      <c r="AA1608" s="54">
        <v>46112</v>
      </c>
      <c r="AB1608" s="3" t="s">
        <v>36</v>
      </c>
      <c r="AC1608" s="53">
        <v>1372500</v>
      </c>
      <c r="AD1608" s="3" t="s">
        <v>58</v>
      </c>
      <c r="AE1608" s="3" t="s">
        <v>45</v>
      </c>
    </row>
    <row r="1609" spans="1:31" x14ac:dyDescent="0.3">
      <c r="A1609" s="3" t="s">
        <v>3386</v>
      </c>
      <c r="B1609" s="3" t="s">
        <v>3387</v>
      </c>
      <c r="C1609" s="3" t="s">
        <v>1855</v>
      </c>
      <c r="D1609" s="53">
        <v>1350000</v>
      </c>
      <c r="E1609" s="53">
        <v>1350000</v>
      </c>
      <c r="F1609" s="53">
        <v>0</v>
      </c>
      <c r="G1609" s="53">
        <v>0</v>
      </c>
      <c r="H1609" s="53">
        <v>0</v>
      </c>
      <c r="I1609" s="53">
        <v>0</v>
      </c>
      <c r="J1609" s="53">
        <v>0</v>
      </c>
      <c r="K1609" s="53">
        <v>0</v>
      </c>
      <c r="L1609" s="53">
        <v>0</v>
      </c>
      <c r="M1609" s="53">
        <v>0</v>
      </c>
      <c r="N1609" s="53">
        <v>0</v>
      </c>
      <c r="O1609" s="53">
        <v>0</v>
      </c>
      <c r="P1609" s="53">
        <v>0</v>
      </c>
      <c r="Q1609" s="53">
        <v>0</v>
      </c>
      <c r="R1609" s="53">
        <v>0</v>
      </c>
      <c r="S1609" s="3" t="s">
        <v>286</v>
      </c>
      <c r="T1609" s="3" t="s">
        <v>57</v>
      </c>
      <c r="U1609" s="3" t="s">
        <v>58</v>
      </c>
      <c r="V1609" s="3" t="s">
        <v>57</v>
      </c>
      <c r="W1609" s="3" t="s">
        <v>33</v>
      </c>
      <c r="X1609" s="3" t="s">
        <v>59</v>
      </c>
      <c r="Y1609" s="3" t="s">
        <v>83</v>
      </c>
      <c r="Z1609" s="54">
        <v>45713</v>
      </c>
      <c r="AA1609" s="54">
        <v>46112</v>
      </c>
      <c r="AB1609" s="3" t="s">
        <v>36</v>
      </c>
      <c r="AC1609" s="53">
        <v>1350000</v>
      </c>
      <c r="AD1609" s="3" t="s">
        <v>58</v>
      </c>
      <c r="AE1609" s="3" t="s">
        <v>45</v>
      </c>
    </row>
    <row r="1610" spans="1:31" x14ac:dyDescent="0.3">
      <c r="A1610" s="3" t="s">
        <v>3388</v>
      </c>
      <c r="B1610" s="3" t="s">
        <v>3389</v>
      </c>
      <c r="C1610" s="3" t="s">
        <v>1853</v>
      </c>
      <c r="D1610" s="53">
        <v>1200000</v>
      </c>
      <c r="E1610" s="53">
        <v>1200000</v>
      </c>
      <c r="F1610" s="53">
        <v>48997.82</v>
      </c>
      <c r="G1610" s="53">
        <v>0</v>
      </c>
      <c r="H1610" s="53">
        <v>0</v>
      </c>
      <c r="I1610" s="53">
        <v>1078096.73</v>
      </c>
      <c r="J1610" s="53">
        <v>89.84139416666666</v>
      </c>
      <c r="K1610" s="53">
        <v>0</v>
      </c>
      <c r="L1610" s="53">
        <v>0</v>
      </c>
      <c r="M1610" s="53">
        <v>1078096.73</v>
      </c>
      <c r="N1610" s="53">
        <v>0</v>
      </c>
      <c r="O1610" s="53">
        <v>1127094.55</v>
      </c>
      <c r="P1610" s="53">
        <v>0</v>
      </c>
      <c r="Q1610" s="53">
        <v>0</v>
      </c>
      <c r="R1610" s="53">
        <v>0</v>
      </c>
      <c r="S1610" s="3" t="s">
        <v>391</v>
      </c>
      <c r="T1610" s="3" t="s">
        <v>31</v>
      </c>
      <c r="U1610" s="3" t="s">
        <v>32</v>
      </c>
      <c r="V1610" s="3" t="s">
        <v>31</v>
      </c>
      <c r="W1610" s="3" t="s">
        <v>33</v>
      </c>
      <c r="X1610" s="3" t="s">
        <v>34</v>
      </c>
      <c r="Y1610" s="3" t="s">
        <v>35</v>
      </c>
      <c r="Z1610" s="54">
        <v>45713</v>
      </c>
      <c r="AA1610" s="54">
        <v>46112</v>
      </c>
      <c r="AB1610" s="3" t="s">
        <v>36</v>
      </c>
      <c r="AC1610" s="53">
        <v>1200000</v>
      </c>
      <c r="AD1610" s="3" t="s">
        <v>32</v>
      </c>
      <c r="AE1610" s="3" t="s">
        <v>45</v>
      </c>
    </row>
    <row r="1611" spans="1:31" x14ac:dyDescent="0.3">
      <c r="A1611" s="3" t="s">
        <v>3380</v>
      </c>
      <c r="B1611" s="3" t="s">
        <v>3381</v>
      </c>
      <c r="C1611" s="3" t="s">
        <v>1854</v>
      </c>
      <c r="D1611" s="53">
        <v>2300000</v>
      </c>
      <c r="E1611" s="53">
        <v>2300000</v>
      </c>
      <c r="F1611" s="53">
        <v>53898.77</v>
      </c>
      <c r="G1611" s="53">
        <v>0</v>
      </c>
      <c r="H1611" s="53">
        <v>0</v>
      </c>
      <c r="I1611" s="53">
        <v>990631.93</v>
      </c>
      <c r="J1611" s="53">
        <v>43.070953478260869</v>
      </c>
      <c r="K1611" s="53">
        <v>0</v>
      </c>
      <c r="L1611" s="53">
        <v>0</v>
      </c>
      <c r="M1611" s="53">
        <v>920350</v>
      </c>
      <c r="N1611" s="53">
        <v>70281.929999999993</v>
      </c>
      <c r="O1611" s="53">
        <v>1044530.7</v>
      </c>
      <c r="P1611" s="53">
        <v>0</v>
      </c>
      <c r="Q1611" s="53">
        <v>0</v>
      </c>
      <c r="R1611" s="53">
        <v>0</v>
      </c>
      <c r="S1611" s="3" t="s">
        <v>72</v>
      </c>
      <c r="T1611" s="3" t="s">
        <v>41</v>
      </c>
      <c r="U1611" s="3" t="s">
        <v>42</v>
      </c>
      <c r="V1611" s="3" t="s">
        <v>41</v>
      </c>
      <c r="W1611" s="3" t="s">
        <v>33</v>
      </c>
      <c r="X1611" s="3" t="s">
        <v>43</v>
      </c>
      <c r="Y1611" s="3" t="s">
        <v>35</v>
      </c>
      <c r="Z1611" s="54">
        <v>45714</v>
      </c>
      <c r="AA1611" s="54">
        <v>46081</v>
      </c>
      <c r="AB1611" s="3" t="s">
        <v>36</v>
      </c>
      <c r="AC1611" s="53">
        <v>2300000</v>
      </c>
      <c r="AD1611" s="3" t="s">
        <v>42</v>
      </c>
      <c r="AE1611" s="3" t="s">
        <v>45</v>
      </c>
    </row>
    <row r="1612" spans="1:31" x14ac:dyDescent="0.3">
      <c r="A1612" s="3" t="s">
        <v>3378</v>
      </c>
      <c r="B1612" s="3" t="s">
        <v>3379</v>
      </c>
      <c r="C1612" s="3" t="s">
        <v>1854</v>
      </c>
      <c r="D1612" s="53">
        <v>2100000</v>
      </c>
      <c r="E1612" s="53">
        <v>2100000</v>
      </c>
      <c r="F1612" s="53">
        <v>0</v>
      </c>
      <c r="G1612" s="53">
        <v>0</v>
      </c>
      <c r="H1612" s="53">
        <v>0</v>
      </c>
      <c r="I1612" s="53">
        <v>0</v>
      </c>
      <c r="J1612" s="53">
        <v>0</v>
      </c>
      <c r="K1612" s="53">
        <v>0</v>
      </c>
      <c r="L1612" s="53">
        <v>0</v>
      </c>
      <c r="M1612" s="53">
        <v>0</v>
      </c>
      <c r="N1612" s="53">
        <v>0</v>
      </c>
      <c r="O1612" s="53">
        <v>0</v>
      </c>
      <c r="P1612" s="53">
        <v>0</v>
      </c>
      <c r="Q1612" s="53">
        <v>0</v>
      </c>
      <c r="R1612" s="53">
        <v>0</v>
      </c>
      <c r="S1612" s="3" t="s">
        <v>72</v>
      </c>
      <c r="T1612" s="3" t="s">
        <v>41</v>
      </c>
      <c r="U1612" s="3" t="s">
        <v>42</v>
      </c>
      <c r="V1612" s="3" t="s">
        <v>41</v>
      </c>
      <c r="W1612" s="3" t="s">
        <v>33</v>
      </c>
      <c r="X1612" s="3" t="s">
        <v>43</v>
      </c>
      <c r="Y1612" s="3" t="s">
        <v>83</v>
      </c>
      <c r="Z1612" s="54">
        <v>45714</v>
      </c>
      <c r="AA1612" s="54">
        <v>46081</v>
      </c>
      <c r="AB1612" s="3" t="s">
        <v>36</v>
      </c>
      <c r="AC1612" s="53">
        <v>2100000</v>
      </c>
      <c r="AD1612" s="3" t="s">
        <v>42</v>
      </c>
      <c r="AE1612" s="3" t="s">
        <v>45</v>
      </c>
    </row>
    <row r="1613" spans="1:31" x14ac:dyDescent="0.3">
      <c r="A1613" s="3" t="s">
        <v>3382</v>
      </c>
      <c r="B1613" s="3" t="s">
        <v>3383</v>
      </c>
      <c r="C1613" s="3" t="s">
        <v>1854</v>
      </c>
      <c r="D1613" s="53">
        <v>1200000</v>
      </c>
      <c r="E1613" s="53">
        <v>1200000</v>
      </c>
      <c r="F1613" s="53">
        <v>0</v>
      </c>
      <c r="G1613" s="53">
        <v>0</v>
      </c>
      <c r="H1613" s="53">
        <v>0</v>
      </c>
      <c r="I1613" s="53">
        <v>0</v>
      </c>
      <c r="J1613" s="53">
        <v>0</v>
      </c>
      <c r="K1613" s="53">
        <v>0</v>
      </c>
      <c r="L1613" s="53">
        <v>0</v>
      </c>
      <c r="M1613" s="53">
        <v>0</v>
      </c>
      <c r="N1613" s="53">
        <v>0</v>
      </c>
      <c r="O1613" s="53">
        <v>0</v>
      </c>
      <c r="P1613" s="53">
        <v>0</v>
      </c>
      <c r="Q1613" s="53">
        <v>0</v>
      </c>
      <c r="R1613" s="53">
        <v>0</v>
      </c>
      <c r="S1613" s="3" t="s">
        <v>72</v>
      </c>
      <c r="T1613" s="3" t="s">
        <v>41</v>
      </c>
      <c r="U1613" s="3" t="s">
        <v>42</v>
      </c>
      <c r="V1613" s="3" t="s">
        <v>41</v>
      </c>
      <c r="W1613" s="3" t="s">
        <v>33</v>
      </c>
      <c r="X1613" s="3" t="s">
        <v>43</v>
      </c>
      <c r="Y1613" s="3" t="s">
        <v>83</v>
      </c>
      <c r="Z1613" s="54">
        <v>45714</v>
      </c>
      <c r="AA1613" s="54">
        <v>46081</v>
      </c>
      <c r="AB1613" s="3" t="s">
        <v>36</v>
      </c>
      <c r="AC1613" s="53">
        <v>1200000</v>
      </c>
      <c r="AD1613" s="3" t="s">
        <v>42</v>
      </c>
      <c r="AE1613" s="3" t="s">
        <v>45</v>
      </c>
    </row>
    <row r="1614" spans="1:31" x14ac:dyDescent="0.3">
      <c r="A1614" s="3" t="s">
        <v>3392</v>
      </c>
      <c r="B1614" s="3" t="s">
        <v>3393</v>
      </c>
      <c r="C1614" s="3" t="s">
        <v>1856</v>
      </c>
      <c r="D1614" s="53">
        <v>3000000</v>
      </c>
      <c r="E1614" s="53">
        <v>3000000</v>
      </c>
      <c r="F1614" s="53">
        <v>0</v>
      </c>
      <c r="G1614" s="53">
        <v>28071.71</v>
      </c>
      <c r="H1614" s="53">
        <v>28071.71</v>
      </c>
      <c r="I1614" s="53">
        <v>2996280.8</v>
      </c>
      <c r="J1614" s="53">
        <v>99.876026666666661</v>
      </c>
      <c r="K1614" s="53">
        <v>0</v>
      </c>
      <c r="L1614" s="53">
        <v>0</v>
      </c>
      <c r="M1614" s="53">
        <v>2929956.15</v>
      </c>
      <c r="N1614" s="53">
        <v>38252.94</v>
      </c>
      <c r="O1614" s="53">
        <v>2996280.8</v>
      </c>
      <c r="P1614" s="53">
        <v>0</v>
      </c>
      <c r="Q1614" s="53">
        <v>0</v>
      </c>
      <c r="R1614" s="53">
        <v>0</v>
      </c>
      <c r="S1614" s="3" t="s">
        <v>3017</v>
      </c>
      <c r="T1614" s="3" t="s">
        <v>76</v>
      </c>
      <c r="U1614" s="3" t="s">
        <v>77</v>
      </c>
      <c r="V1614" s="3" t="s">
        <v>76</v>
      </c>
      <c r="W1614" s="3" t="s">
        <v>33</v>
      </c>
      <c r="X1614" s="3" t="s">
        <v>78</v>
      </c>
      <c r="Y1614" s="3" t="s">
        <v>86</v>
      </c>
      <c r="Z1614" s="54">
        <v>45715</v>
      </c>
      <c r="AA1614" s="54">
        <v>46203</v>
      </c>
      <c r="AB1614" s="3" t="s">
        <v>36</v>
      </c>
      <c r="AC1614" s="53">
        <v>3000000</v>
      </c>
      <c r="AD1614" s="3" t="s">
        <v>77</v>
      </c>
      <c r="AE1614" s="3" t="s">
        <v>45</v>
      </c>
    </row>
    <row r="1615" spans="1:31" x14ac:dyDescent="0.3">
      <c r="A1615" s="3" t="s">
        <v>3394</v>
      </c>
      <c r="B1615" s="3" t="s">
        <v>3395</v>
      </c>
      <c r="C1615" s="3" t="s">
        <v>1856</v>
      </c>
      <c r="D1615" s="53">
        <v>600000</v>
      </c>
      <c r="E1615" s="53">
        <v>600000</v>
      </c>
      <c r="F1615" s="53">
        <v>0</v>
      </c>
      <c r="G1615" s="53">
        <v>20000</v>
      </c>
      <c r="H1615" s="53">
        <v>20000</v>
      </c>
      <c r="I1615" s="53">
        <v>587037.69999999995</v>
      </c>
      <c r="J1615" s="53">
        <v>97.839616666666657</v>
      </c>
      <c r="K1615" s="53">
        <v>0</v>
      </c>
      <c r="L1615" s="53">
        <v>0</v>
      </c>
      <c r="M1615" s="53">
        <v>567037.69999999995</v>
      </c>
      <c r="N1615" s="53">
        <v>0</v>
      </c>
      <c r="O1615" s="53">
        <v>587037.69999999995</v>
      </c>
      <c r="P1615" s="53">
        <v>0</v>
      </c>
      <c r="Q1615" s="53">
        <v>0</v>
      </c>
      <c r="R1615" s="53">
        <v>0</v>
      </c>
      <c r="S1615" s="3" t="s">
        <v>3017</v>
      </c>
      <c r="T1615" s="3" t="s">
        <v>76</v>
      </c>
      <c r="U1615" s="3" t="s">
        <v>77</v>
      </c>
      <c r="V1615" s="3" t="s">
        <v>76</v>
      </c>
      <c r="W1615" s="3" t="s">
        <v>33</v>
      </c>
      <c r="X1615" s="3" t="s">
        <v>78</v>
      </c>
      <c r="Y1615" s="3" t="s">
        <v>44</v>
      </c>
      <c r="Z1615" s="54">
        <v>45715</v>
      </c>
      <c r="AA1615" s="54">
        <v>46203</v>
      </c>
      <c r="AB1615" s="3" t="s">
        <v>36</v>
      </c>
      <c r="AC1615" s="53">
        <v>600000</v>
      </c>
      <c r="AD1615" s="3" t="s">
        <v>77</v>
      </c>
      <c r="AE1615" s="3" t="s">
        <v>45</v>
      </c>
    </row>
    <row r="1616" spans="1:31" x14ac:dyDescent="0.3">
      <c r="A1616" s="3" t="s">
        <v>3396</v>
      </c>
      <c r="B1616" s="3" t="s">
        <v>3397</v>
      </c>
      <c r="C1616" s="3" t="s">
        <v>1857</v>
      </c>
      <c r="D1616" s="53">
        <v>3130000</v>
      </c>
      <c r="E1616" s="53">
        <v>3130000</v>
      </c>
      <c r="F1616" s="53">
        <v>0</v>
      </c>
      <c r="G1616" s="53">
        <v>0</v>
      </c>
      <c r="H1616" s="53">
        <v>0</v>
      </c>
      <c r="I1616" s="53">
        <v>0</v>
      </c>
      <c r="J1616" s="53">
        <v>0</v>
      </c>
      <c r="K1616" s="53">
        <v>0</v>
      </c>
      <c r="L1616" s="53">
        <v>0</v>
      </c>
      <c r="M1616" s="53">
        <v>0</v>
      </c>
      <c r="N1616" s="53">
        <v>0</v>
      </c>
      <c r="O1616" s="53">
        <v>0</v>
      </c>
      <c r="P1616" s="53">
        <v>0</v>
      </c>
      <c r="Q1616" s="53">
        <v>0</v>
      </c>
      <c r="R1616" s="53">
        <v>0</v>
      </c>
      <c r="S1616" s="3" t="s">
        <v>2156</v>
      </c>
      <c r="T1616" s="3" t="s">
        <v>100</v>
      </c>
      <c r="U1616" s="3" t="s">
        <v>101</v>
      </c>
      <c r="V1616" s="3" t="s">
        <v>100</v>
      </c>
      <c r="W1616" s="3" t="s">
        <v>33</v>
      </c>
      <c r="X1616" s="3" t="s">
        <v>102</v>
      </c>
      <c r="Y1616" s="3" t="s">
        <v>83</v>
      </c>
      <c r="Z1616" s="54">
        <v>45715</v>
      </c>
      <c r="AA1616" s="54">
        <v>46022</v>
      </c>
      <c r="AB1616" s="3" t="s">
        <v>36</v>
      </c>
      <c r="AC1616" s="53">
        <v>3130000</v>
      </c>
      <c r="AD1616" s="3" t="s">
        <v>101</v>
      </c>
      <c r="AE1616" s="3" t="s">
        <v>45</v>
      </c>
    </row>
    <row r="1617" spans="1:31" x14ac:dyDescent="0.3">
      <c r="A1617" s="3" t="s">
        <v>3408</v>
      </c>
      <c r="B1617" s="3" t="s">
        <v>3409</v>
      </c>
      <c r="C1617" s="3" t="s">
        <v>1856</v>
      </c>
      <c r="D1617" s="53">
        <v>2600000</v>
      </c>
      <c r="E1617" s="53">
        <v>2600000</v>
      </c>
      <c r="F1617" s="53">
        <v>0</v>
      </c>
      <c r="G1617" s="53">
        <v>0</v>
      </c>
      <c r="H1617" s="53">
        <v>0</v>
      </c>
      <c r="I1617" s="53">
        <v>0</v>
      </c>
      <c r="J1617" s="53">
        <v>0</v>
      </c>
      <c r="K1617" s="53">
        <v>0</v>
      </c>
      <c r="L1617" s="53">
        <v>0</v>
      </c>
      <c r="M1617" s="53">
        <v>0</v>
      </c>
      <c r="N1617" s="53">
        <v>0</v>
      </c>
      <c r="O1617" s="53">
        <v>0</v>
      </c>
      <c r="P1617" s="53">
        <v>0</v>
      </c>
      <c r="Q1617" s="53">
        <v>0</v>
      </c>
      <c r="R1617" s="53">
        <v>0</v>
      </c>
      <c r="S1617" s="3" t="s">
        <v>3017</v>
      </c>
      <c r="T1617" s="3" t="s">
        <v>76</v>
      </c>
      <c r="U1617" s="3" t="s">
        <v>77</v>
      </c>
      <c r="V1617" s="3" t="s">
        <v>76</v>
      </c>
      <c r="W1617" s="3" t="s">
        <v>33</v>
      </c>
      <c r="X1617" s="3" t="s">
        <v>78</v>
      </c>
      <c r="Y1617" s="3" t="s">
        <v>83</v>
      </c>
      <c r="Z1617" s="54">
        <v>45715</v>
      </c>
      <c r="AA1617" s="54">
        <v>46203</v>
      </c>
      <c r="AB1617" s="3" t="s">
        <v>36</v>
      </c>
      <c r="AC1617" s="53">
        <v>2600000</v>
      </c>
      <c r="AD1617" s="3" t="s">
        <v>77</v>
      </c>
      <c r="AE1617" s="3" t="s">
        <v>45</v>
      </c>
    </row>
    <row r="1618" spans="1:31" x14ac:dyDescent="0.3">
      <c r="A1618" s="3" t="s">
        <v>3400</v>
      </c>
      <c r="B1618" s="3" t="s">
        <v>3401</v>
      </c>
      <c r="C1618" s="3" t="s">
        <v>1860</v>
      </c>
      <c r="D1618" s="53">
        <v>11500000</v>
      </c>
      <c r="E1618" s="53">
        <v>11500000</v>
      </c>
      <c r="F1618" s="53">
        <v>5558572.5899999999</v>
      </c>
      <c r="G1618" s="53">
        <v>0</v>
      </c>
      <c r="H1618" s="53">
        <v>0</v>
      </c>
      <c r="I1618" s="53">
        <v>2949002.75</v>
      </c>
      <c r="J1618" s="53">
        <v>25.643502173913042</v>
      </c>
      <c r="K1618" s="53">
        <v>0</v>
      </c>
      <c r="L1618" s="53">
        <v>0</v>
      </c>
      <c r="M1618" s="53">
        <v>2860800.59</v>
      </c>
      <c r="N1618" s="53">
        <v>88202.16</v>
      </c>
      <c r="O1618" s="53">
        <v>8507575.3399999999</v>
      </c>
      <c r="P1618" s="53">
        <v>0</v>
      </c>
      <c r="Q1618" s="53">
        <v>0</v>
      </c>
      <c r="R1618" s="53">
        <v>0</v>
      </c>
      <c r="S1618" s="3" t="s">
        <v>111</v>
      </c>
      <c r="T1618" s="3" t="s">
        <v>112</v>
      </c>
      <c r="U1618" s="3" t="s">
        <v>113</v>
      </c>
      <c r="V1618" s="3" t="s">
        <v>112</v>
      </c>
      <c r="W1618" s="3" t="s">
        <v>33</v>
      </c>
      <c r="X1618" s="3" t="s">
        <v>114</v>
      </c>
      <c r="Y1618" s="3" t="s">
        <v>35</v>
      </c>
      <c r="Z1618" s="54">
        <v>45715</v>
      </c>
      <c r="AA1618" s="54">
        <v>46112</v>
      </c>
      <c r="AB1618" s="3" t="s">
        <v>36</v>
      </c>
      <c r="AC1618" s="53">
        <v>11500000</v>
      </c>
      <c r="AD1618" s="3" t="s">
        <v>113</v>
      </c>
      <c r="AE1618" s="3" t="s">
        <v>45</v>
      </c>
    </row>
    <row r="1619" spans="1:31" x14ac:dyDescent="0.3">
      <c r="A1619" s="3" t="s">
        <v>3402</v>
      </c>
      <c r="B1619" s="3" t="s">
        <v>3403</v>
      </c>
      <c r="C1619" s="3" t="s">
        <v>1856</v>
      </c>
      <c r="D1619" s="53">
        <v>2200000</v>
      </c>
      <c r="E1619" s="53">
        <v>2200000</v>
      </c>
      <c r="F1619" s="53">
        <v>0</v>
      </c>
      <c r="G1619" s="53">
        <v>0</v>
      </c>
      <c r="H1619" s="53">
        <v>0</v>
      </c>
      <c r="I1619" s="53">
        <v>0</v>
      </c>
      <c r="J1619" s="53">
        <v>0</v>
      </c>
      <c r="K1619" s="53">
        <v>0</v>
      </c>
      <c r="L1619" s="53">
        <v>0</v>
      </c>
      <c r="M1619" s="53">
        <v>0</v>
      </c>
      <c r="N1619" s="53">
        <v>0</v>
      </c>
      <c r="O1619" s="53">
        <v>0</v>
      </c>
      <c r="P1619" s="53">
        <v>0</v>
      </c>
      <c r="Q1619" s="53">
        <v>0</v>
      </c>
      <c r="R1619" s="53">
        <v>0</v>
      </c>
      <c r="S1619" s="3" t="s">
        <v>3017</v>
      </c>
      <c r="T1619" s="3" t="s">
        <v>76</v>
      </c>
      <c r="U1619" s="3" t="s">
        <v>77</v>
      </c>
      <c r="V1619" s="3" t="s">
        <v>76</v>
      </c>
      <c r="W1619" s="3" t="s">
        <v>33</v>
      </c>
      <c r="X1619" s="3" t="s">
        <v>78</v>
      </c>
      <c r="Y1619" s="3" t="s">
        <v>83</v>
      </c>
      <c r="Z1619" s="54">
        <v>45715</v>
      </c>
      <c r="AA1619" s="54">
        <v>46203</v>
      </c>
      <c r="AB1619" s="3" t="s">
        <v>36</v>
      </c>
      <c r="AC1619" s="53">
        <v>2200000</v>
      </c>
      <c r="AD1619" s="3" t="s">
        <v>77</v>
      </c>
      <c r="AE1619" s="3" t="s">
        <v>45</v>
      </c>
    </row>
    <row r="1620" spans="1:31" x14ac:dyDescent="0.3">
      <c r="A1620" s="3" t="s">
        <v>3398</v>
      </c>
      <c r="B1620" s="3" t="s">
        <v>3399</v>
      </c>
      <c r="C1620" s="3" t="s">
        <v>1853</v>
      </c>
      <c r="D1620" s="53">
        <v>10000000</v>
      </c>
      <c r="E1620" s="53">
        <v>10000000</v>
      </c>
      <c r="F1620" s="53">
        <v>198975.92</v>
      </c>
      <c r="G1620" s="53">
        <v>0</v>
      </c>
      <c r="H1620" s="53">
        <v>0</v>
      </c>
      <c r="I1620" s="53">
        <v>6401481.1900000004</v>
      </c>
      <c r="J1620" s="53">
        <v>64.014811899999998</v>
      </c>
      <c r="K1620" s="53">
        <v>0</v>
      </c>
      <c r="L1620" s="53">
        <v>0</v>
      </c>
      <c r="M1620" s="53">
        <v>4721754</v>
      </c>
      <c r="N1620" s="53">
        <v>1679727.19</v>
      </c>
      <c r="O1620" s="53">
        <v>6600457.1100000003</v>
      </c>
      <c r="P1620" s="53">
        <v>0</v>
      </c>
      <c r="Q1620" s="53">
        <v>0</v>
      </c>
      <c r="R1620" s="53">
        <v>0</v>
      </c>
      <c r="S1620" s="3" t="s">
        <v>391</v>
      </c>
      <c r="T1620" s="3" t="s">
        <v>31</v>
      </c>
      <c r="U1620" s="3" t="s">
        <v>32</v>
      </c>
      <c r="V1620" s="3" t="s">
        <v>31</v>
      </c>
      <c r="W1620" s="3" t="s">
        <v>33</v>
      </c>
      <c r="X1620" s="3" t="s">
        <v>34</v>
      </c>
      <c r="Y1620" s="3" t="s">
        <v>35</v>
      </c>
      <c r="Z1620" s="54">
        <v>45715</v>
      </c>
      <c r="AA1620" s="54">
        <v>46112</v>
      </c>
      <c r="AB1620" s="3" t="s">
        <v>36</v>
      </c>
      <c r="AC1620" s="53">
        <v>10000000</v>
      </c>
      <c r="AD1620" s="3" t="s">
        <v>32</v>
      </c>
      <c r="AE1620" s="3" t="s">
        <v>45</v>
      </c>
    </row>
    <row r="1621" spans="1:31" x14ac:dyDescent="0.3">
      <c r="A1621" s="3" t="s">
        <v>3404</v>
      </c>
      <c r="B1621" s="3" t="s">
        <v>3405</v>
      </c>
      <c r="C1621" s="3" t="s">
        <v>1856</v>
      </c>
      <c r="D1621" s="53">
        <v>1700000</v>
      </c>
      <c r="E1621" s="53">
        <v>1700000</v>
      </c>
      <c r="F1621" s="53">
        <v>0</v>
      </c>
      <c r="G1621" s="53">
        <v>0</v>
      </c>
      <c r="H1621" s="53">
        <v>0</v>
      </c>
      <c r="I1621" s="53">
        <v>0</v>
      </c>
      <c r="J1621" s="53">
        <v>0</v>
      </c>
      <c r="K1621" s="53">
        <v>0</v>
      </c>
      <c r="L1621" s="53">
        <v>0</v>
      </c>
      <c r="M1621" s="53">
        <v>0</v>
      </c>
      <c r="N1621" s="53">
        <v>0</v>
      </c>
      <c r="O1621" s="53">
        <v>0</v>
      </c>
      <c r="P1621" s="53">
        <v>0</v>
      </c>
      <c r="Q1621" s="53">
        <v>0</v>
      </c>
      <c r="R1621" s="53">
        <v>0</v>
      </c>
      <c r="S1621" s="3" t="s">
        <v>3017</v>
      </c>
      <c r="T1621" s="3" t="s">
        <v>76</v>
      </c>
      <c r="U1621" s="3" t="s">
        <v>77</v>
      </c>
      <c r="V1621" s="3" t="s">
        <v>76</v>
      </c>
      <c r="W1621" s="3" t="s">
        <v>33</v>
      </c>
      <c r="X1621" s="3" t="s">
        <v>78</v>
      </c>
      <c r="Y1621" s="3" t="s">
        <v>83</v>
      </c>
      <c r="Z1621" s="54">
        <v>45715</v>
      </c>
      <c r="AA1621" s="54">
        <v>46203</v>
      </c>
      <c r="AB1621" s="3" t="s">
        <v>36</v>
      </c>
      <c r="AC1621" s="53">
        <v>1700000</v>
      </c>
      <c r="AD1621" s="3" t="s">
        <v>77</v>
      </c>
      <c r="AE1621" s="3" t="s">
        <v>45</v>
      </c>
    </row>
    <row r="1622" spans="1:31" x14ac:dyDescent="0.3">
      <c r="A1622" s="3" t="s">
        <v>3406</v>
      </c>
      <c r="B1622" s="3" t="s">
        <v>3407</v>
      </c>
      <c r="C1622" s="3" t="s">
        <v>1856</v>
      </c>
      <c r="D1622" s="53">
        <v>3000000</v>
      </c>
      <c r="E1622" s="53">
        <v>3000000</v>
      </c>
      <c r="F1622" s="53">
        <v>0</v>
      </c>
      <c r="G1622" s="53">
        <v>0</v>
      </c>
      <c r="H1622" s="53">
        <v>0</v>
      </c>
      <c r="I1622" s="53">
        <v>3044326.86</v>
      </c>
      <c r="J1622" s="53">
        <v>101.47756199999999</v>
      </c>
      <c r="K1622" s="53">
        <v>0</v>
      </c>
      <c r="L1622" s="53">
        <v>0</v>
      </c>
      <c r="M1622" s="53">
        <v>2994015.86</v>
      </c>
      <c r="N1622" s="53">
        <v>50311</v>
      </c>
      <c r="O1622" s="53">
        <v>3044326.86</v>
      </c>
      <c r="P1622" s="53">
        <v>0</v>
      </c>
      <c r="Q1622" s="53">
        <v>0</v>
      </c>
      <c r="R1622" s="53">
        <v>0</v>
      </c>
      <c r="S1622" s="3" t="s">
        <v>3017</v>
      </c>
      <c r="T1622" s="3" t="s">
        <v>76</v>
      </c>
      <c r="U1622" s="3" t="s">
        <v>77</v>
      </c>
      <c r="V1622" s="3" t="s">
        <v>76</v>
      </c>
      <c r="W1622" s="3" t="s">
        <v>33</v>
      </c>
      <c r="X1622" s="3" t="s">
        <v>78</v>
      </c>
      <c r="Y1622" s="3" t="s">
        <v>86</v>
      </c>
      <c r="Z1622" s="54">
        <v>45715</v>
      </c>
      <c r="AA1622" s="54">
        <v>46203</v>
      </c>
      <c r="AB1622" s="3" t="s">
        <v>36</v>
      </c>
      <c r="AC1622" s="53">
        <v>3000000</v>
      </c>
      <c r="AD1622" s="3" t="s">
        <v>77</v>
      </c>
      <c r="AE1622" s="3" t="s">
        <v>45</v>
      </c>
    </row>
    <row r="1623" spans="1:31" x14ac:dyDescent="0.3">
      <c r="A1623" s="3" t="s">
        <v>3414</v>
      </c>
      <c r="B1623" s="3" t="s">
        <v>3415</v>
      </c>
      <c r="C1623" s="3" t="s">
        <v>1856</v>
      </c>
      <c r="D1623" s="53">
        <v>2500000</v>
      </c>
      <c r="E1623" s="53">
        <v>2500000</v>
      </c>
      <c r="F1623" s="53">
        <v>0</v>
      </c>
      <c r="G1623" s="53">
        <v>50000</v>
      </c>
      <c r="H1623" s="53">
        <v>50000</v>
      </c>
      <c r="I1623" s="53">
        <v>1546691.33</v>
      </c>
      <c r="J1623" s="53">
        <v>61.867653199999999</v>
      </c>
      <c r="K1623" s="53">
        <v>0</v>
      </c>
      <c r="L1623" s="53">
        <v>0</v>
      </c>
      <c r="M1623" s="53">
        <v>504248.1</v>
      </c>
      <c r="N1623" s="53">
        <v>992443.23</v>
      </c>
      <c r="O1623" s="53">
        <v>1546691.33</v>
      </c>
      <c r="P1623" s="53">
        <v>0</v>
      </c>
      <c r="Q1623" s="53">
        <v>0</v>
      </c>
      <c r="R1623" s="53">
        <v>0</v>
      </c>
      <c r="S1623" s="3" t="s">
        <v>3017</v>
      </c>
      <c r="T1623" s="3" t="s">
        <v>76</v>
      </c>
      <c r="U1623" s="3" t="s">
        <v>77</v>
      </c>
      <c r="V1623" s="3" t="s">
        <v>76</v>
      </c>
      <c r="W1623" s="3" t="s">
        <v>33</v>
      </c>
      <c r="X1623" s="3" t="s">
        <v>78</v>
      </c>
      <c r="Y1623" s="3" t="s">
        <v>35</v>
      </c>
      <c r="Z1623" s="54">
        <v>45715</v>
      </c>
      <c r="AA1623" s="54">
        <v>46295</v>
      </c>
      <c r="AB1623" s="3" t="s">
        <v>36</v>
      </c>
      <c r="AC1623" s="53">
        <v>2500000</v>
      </c>
      <c r="AD1623" s="3" t="s">
        <v>77</v>
      </c>
      <c r="AE1623" s="3" t="s">
        <v>45</v>
      </c>
    </row>
    <row r="1624" spans="1:31" x14ac:dyDescent="0.3">
      <c r="A1624" s="3" t="s">
        <v>3410</v>
      </c>
      <c r="B1624" s="3" t="s">
        <v>3411</v>
      </c>
      <c r="C1624" s="3" t="s">
        <v>1858</v>
      </c>
      <c r="D1624" s="53">
        <v>7500000</v>
      </c>
      <c r="E1624" s="53">
        <v>7500000</v>
      </c>
      <c r="F1624" s="53">
        <v>1572703.51</v>
      </c>
      <c r="G1624" s="53">
        <v>0</v>
      </c>
      <c r="H1624" s="53">
        <v>0</v>
      </c>
      <c r="I1624" s="53">
        <v>5507380.3200000003</v>
      </c>
      <c r="J1624" s="53">
        <v>73.431737600000005</v>
      </c>
      <c r="K1624" s="53">
        <v>0</v>
      </c>
      <c r="L1624" s="53">
        <v>0</v>
      </c>
      <c r="M1624" s="53">
        <v>5507380.3200000003</v>
      </c>
      <c r="N1624" s="53">
        <v>0</v>
      </c>
      <c r="O1624" s="53">
        <v>7080083.8300000001</v>
      </c>
      <c r="P1624" s="53">
        <v>0</v>
      </c>
      <c r="Q1624" s="53">
        <v>0</v>
      </c>
      <c r="R1624" s="53">
        <v>0</v>
      </c>
      <c r="S1624" s="3" t="s">
        <v>1231</v>
      </c>
      <c r="T1624" s="3" t="s">
        <v>51</v>
      </c>
      <c r="U1624" s="3" t="s">
        <v>52</v>
      </c>
      <c r="V1624" s="3" t="s">
        <v>51</v>
      </c>
      <c r="W1624" s="3" t="s">
        <v>33</v>
      </c>
      <c r="X1624" s="3" t="s">
        <v>53</v>
      </c>
      <c r="Y1624" s="3" t="s">
        <v>35</v>
      </c>
      <c r="Z1624" s="54">
        <v>45383</v>
      </c>
      <c r="AA1624" s="54">
        <v>46112</v>
      </c>
      <c r="AB1624" s="3" t="s">
        <v>36</v>
      </c>
      <c r="AC1624" s="53">
        <v>7500000</v>
      </c>
      <c r="AD1624" s="3" t="s">
        <v>52</v>
      </c>
      <c r="AE1624" s="3" t="s">
        <v>45</v>
      </c>
    </row>
    <row r="1625" spans="1:31" x14ac:dyDescent="0.3">
      <c r="A1625" s="3" t="s">
        <v>3412</v>
      </c>
      <c r="B1625" s="3" t="s">
        <v>3413</v>
      </c>
      <c r="C1625" s="3" t="s">
        <v>1858</v>
      </c>
      <c r="D1625" s="53">
        <v>7500000</v>
      </c>
      <c r="E1625" s="53">
        <v>7500000</v>
      </c>
      <c r="F1625" s="53">
        <v>1131207.74</v>
      </c>
      <c r="G1625" s="53">
        <v>0</v>
      </c>
      <c r="H1625" s="53">
        <v>0</v>
      </c>
      <c r="I1625" s="53">
        <v>3564294.93</v>
      </c>
      <c r="J1625" s="53">
        <v>47.5239324</v>
      </c>
      <c r="K1625" s="53">
        <v>0</v>
      </c>
      <c r="L1625" s="53">
        <v>0</v>
      </c>
      <c r="M1625" s="53">
        <v>3564294.93</v>
      </c>
      <c r="N1625" s="53">
        <v>0</v>
      </c>
      <c r="O1625" s="53">
        <v>4695502.67</v>
      </c>
      <c r="P1625" s="53">
        <v>0</v>
      </c>
      <c r="Q1625" s="53">
        <v>0</v>
      </c>
      <c r="R1625" s="53">
        <v>0</v>
      </c>
      <c r="S1625" s="3" t="s">
        <v>3204</v>
      </c>
      <c r="T1625" s="3" t="s">
        <v>51</v>
      </c>
      <c r="U1625" s="3" t="s">
        <v>52</v>
      </c>
      <c r="V1625" s="3" t="s">
        <v>51</v>
      </c>
      <c r="W1625" s="3" t="s">
        <v>33</v>
      </c>
      <c r="X1625" s="3" t="s">
        <v>53</v>
      </c>
      <c r="Y1625" s="3" t="s">
        <v>35</v>
      </c>
      <c r="Z1625" s="54">
        <v>45383</v>
      </c>
      <c r="AA1625" s="54">
        <v>46112</v>
      </c>
      <c r="AB1625" s="3" t="s">
        <v>36</v>
      </c>
      <c r="AC1625" s="53">
        <v>7500000</v>
      </c>
      <c r="AD1625" s="3" t="s">
        <v>52</v>
      </c>
      <c r="AE1625" s="3" t="s">
        <v>45</v>
      </c>
    </row>
    <row r="1626" spans="1:31" x14ac:dyDescent="0.3">
      <c r="A1626" s="3" t="s">
        <v>3587</v>
      </c>
      <c r="B1626" s="3" t="s">
        <v>3588</v>
      </c>
      <c r="C1626" s="3" t="s">
        <v>1858</v>
      </c>
      <c r="D1626" s="53">
        <v>8000000</v>
      </c>
      <c r="E1626" s="53">
        <v>8000000</v>
      </c>
      <c r="F1626" s="53">
        <v>0</v>
      </c>
      <c r="G1626" s="53">
        <v>0</v>
      </c>
      <c r="H1626" s="53">
        <v>0</v>
      </c>
      <c r="I1626" s="53">
        <v>0</v>
      </c>
      <c r="J1626" s="53">
        <v>0</v>
      </c>
      <c r="K1626" s="53">
        <v>0</v>
      </c>
      <c r="L1626" s="53">
        <v>0</v>
      </c>
      <c r="M1626" s="53">
        <v>0</v>
      </c>
      <c r="N1626" s="53">
        <v>0</v>
      </c>
      <c r="O1626" s="53">
        <v>0</v>
      </c>
      <c r="P1626" s="53">
        <v>0</v>
      </c>
      <c r="Q1626" s="53">
        <v>0</v>
      </c>
      <c r="R1626" s="53">
        <v>0</v>
      </c>
      <c r="S1626" s="3" t="s">
        <v>1231</v>
      </c>
      <c r="T1626" s="3" t="s">
        <v>51</v>
      </c>
      <c r="U1626" s="3" t="s">
        <v>52</v>
      </c>
      <c r="V1626" s="3" t="s">
        <v>51</v>
      </c>
      <c r="W1626" s="3" t="s">
        <v>33</v>
      </c>
      <c r="X1626" s="3" t="s">
        <v>53</v>
      </c>
      <c r="Y1626" s="3" t="s">
        <v>35</v>
      </c>
      <c r="Z1626" s="54">
        <v>45383</v>
      </c>
      <c r="AA1626" s="54">
        <v>46112</v>
      </c>
      <c r="AB1626" s="3" t="s">
        <v>36</v>
      </c>
      <c r="AC1626" s="53">
        <v>8000000</v>
      </c>
      <c r="AD1626" s="3" t="s">
        <v>52</v>
      </c>
      <c r="AE1626" s="3" t="s">
        <v>45</v>
      </c>
    </row>
    <row r="1627" spans="1:31" x14ac:dyDescent="0.3">
      <c r="A1627" s="3" t="s">
        <v>3571</v>
      </c>
      <c r="B1627" s="3" t="s">
        <v>3572</v>
      </c>
      <c r="C1627" s="3" t="s">
        <v>1858</v>
      </c>
      <c r="D1627" s="53">
        <v>4500000</v>
      </c>
      <c r="E1627" s="53">
        <v>4500000</v>
      </c>
      <c r="F1627" s="53">
        <v>1033141.4</v>
      </c>
      <c r="G1627" s="53">
        <v>0</v>
      </c>
      <c r="H1627" s="53">
        <v>0</v>
      </c>
      <c r="I1627" s="53">
        <v>306022.55</v>
      </c>
      <c r="J1627" s="53">
        <v>6.8005011111111111</v>
      </c>
      <c r="K1627" s="53">
        <v>0</v>
      </c>
      <c r="L1627" s="53">
        <v>0</v>
      </c>
      <c r="M1627" s="53">
        <v>0</v>
      </c>
      <c r="N1627" s="53">
        <v>306022.55</v>
      </c>
      <c r="O1627" s="53">
        <v>1339163.95</v>
      </c>
      <c r="P1627" s="53">
        <v>0</v>
      </c>
      <c r="Q1627" s="53">
        <v>0</v>
      </c>
      <c r="R1627" s="53">
        <v>0</v>
      </c>
      <c r="S1627" s="3" t="s">
        <v>3204</v>
      </c>
      <c r="T1627" s="3" t="s">
        <v>51</v>
      </c>
      <c r="U1627" s="3" t="s">
        <v>52</v>
      </c>
      <c r="V1627" s="3" t="s">
        <v>51</v>
      </c>
      <c r="W1627" s="3" t="s">
        <v>33</v>
      </c>
      <c r="X1627" s="3" t="s">
        <v>53</v>
      </c>
      <c r="Y1627" s="3" t="s">
        <v>35</v>
      </c>
      <c r="Z1627" s="54">
        <v>45383</v>
      </c>
      <c r="AA1627" s="54">
        <v>46112</v>
      </c>
      <c r="AB1627" s="3" t="s">
        <v>36</v>
      </c>
      <c r="AC1627" s="53">
        <v>4500000</v>
      </c>
      <c r="AD1627" s="3" t="s">
        <v>52</v>
      </c>
      <c r="AE1627" s="3" t="s">
        <v>45</v>
      </c>
    </row>
    <row r="1628" spans="1:31" x14ac:dyDescent="0.3">
      <c r="A1628" s="3" t="s">
        <v>3445</v>
      </c>
      <c r="B1628" s="3" t="s">
        <v>3446</v>
      </c>
      <c r="C1628" s="3" t="s">
        <v>1858</v>
      </c>
      <c r="D1628" s="53">
        <v>10600000</v>
      </c>
      <c r="E1628" s="53">
        <v>10600000</v>
      </c>
      <c r="F1628" s="53">
        <v>5148781.2300000004</v>
      </c>
      <c r="G1628" s="53">
        <v>71530.69</v>
      </c>
      <c r="H1628" s="53">
        <v>71530.69</v>
      </c>
      <c r="I1628" s="53">
        <v>3273543.42</v>
      </c>
      <c r="J1628" s="53">
        <v>30.882485094339621</v>
      </c>
      <c r="K1628" s="53">
        <v>0</v>
      </c>
      <c r="L1628" s="53">
        <v>0</v>
      </c>
      <c r="M1628" s="53">
        <v>1748784</v>
      </c>
      <c r="N1628" s="53">
        <v>1453228.73</v>
      </c>
      <c r="O1628" s="53">
        <v>8422324.6500000004</v>
      </c>
      <c r="P1628" s="53">
        <v>0</v>
      </c>
      <c r="Q1628" s="53">
        <v>0</v>
      </c>
      <c r="R1628" s="53">
        <v>0</v>
      </c>
      <c r="S1628" s="3" t="s">
        <v>3204</v>
      </c>
      <c r="T1628" s="3" t="s">
        <v>51</v>
      </c>
      <c r="U1628" s="3" t="s">
        <v>52</v>
      </c>
      <c r="V1628" s="3" t="s">
        <v>51</v>
      </c>
      <c r="W1628" s="3" t="s">
        <v>33</v>
      </c>
      <c r="X1628" s="3" t="s">
        <v>53</v>
      </c>
      <c r="Y1628" s="3" t="s">
        <v>35</v>
      </c>
      <c r="Z1628" s="54">
        <v>45383</v>
      </c>
      <c r="AA1628" s="54">
        <v>46112</v>
      </c>
      <c r="AB1628" s="3" t="s">
        <v>36</v>
      </c>
      <c r="AC1628" s="53">
        <v>10600000</v>
      </c>
      <c r="AD1628" s="3" t="s">
        <v>52</v>
      </c>
      <c r="AE1628" s="3" t="s">
        <v>45</v>
      </c>
    </row>
    <row r="1629" spans="1:31" x14ac:dyDescent="0.3">
      <c r="A1629" s="3" t="s">
        <v>3416</v>
      </c>
      <c r="B1629" s="3" t="s">
        <v>3417</v>
      </c>
      <c r="C1629" s="3" t="s">
        <v>1856</v>
      </c>
      <c r="D1629" s="53">
        <v>13800000</v>
      </c>
      <c r="E1629" s="53">
        <v>13800000</v>
      </c>
      <c r="F1629" s="53">
        <v>2313394.0699999998</v>
      </c>
      <c r="G1629" s="53">
        <v>1739199.88</v>
      </c>
      <c r="H1629" s="53">
        <v>1739199.88</v>
      </c>
      <c r="I1629" s="53">
        <v>6635389.5</v>
      </c>
      <c r="J1629" s="53">
        <v>48.082532608695651</v>
      </c>
      <c r="K1629" s="53">
        <v>0</v>
      </c>
      <c r="L1629" s="53">
        <v>0</v>
      </c>
      <c r="M1629" s="53">
        <v>3051041</v>
      </c>
      <c r="N1629" s="53">
        <v>1845148.62</v>
      </c>
      <c r="O1629" s="53">
        <v>8948783.5700000003</v>
      </c>
      <c r="P1629" s="53">
        <v>0</v>
      </c>
      <c r="Q1629" s="53">
        <v>0</v>
      </c>
      <c r="R1629" s="53">
        <v>0</v>
      </c>
      <c r="S1629" s="3" t="s">
        <v>3017</v>
      </c>
      <c r="T1629" s="3" t="s">
        <v>76</v>
      </c>
      <c r="U1629" s="3" t="s">
        <v>77</v>
      </c>
      <c r="V1629" s="3" t="s">
        <v>76</v>
      </c>
      <c r="W1629" s="3" t="s">
        <v>33</v>
      </c>
      <c r="X1629" s="3" t="s">
        <v>78</v>
      </c>
      <c r="Y1629" s="3" t="s">
        <v>35</v>
      </c>
      <c r="Z1629" s="54">
        <v>45716</v>
      </c>
      <c r="AA1629" s="54">
        <v>46112</v>
      </c>
      <c r="AB1629" s="3" t="s">
        <v>36</v>
      </c>
      <c r="AC1629" s="53">
        <v>13800000</v>
      </c>
      <c r="AD1629" s="3" t="s">
        <v>77</v>
      </c>
      <c r="AE1629" s="3" t="s">
        <v>45</v>
      </c>
    </row>
    <row r="1630" spans="1:31" x14ac:dyDescent="0.3">
      <c r="A1630" s="3" t="s">
        <v>3418</v>
      </c>
      <c r="B1630" s="3" t="s">
        <v>3419</v>
      </c>
      <c r="C1630" s="3" t="s">
        <v>1856</v>
      </c>
      <c r="D1630" s="53">
        <v>2500000</v>
      </c>
      <c r="E1630" s="53">
        <v>2500000</v>
      </c>
      <c r="F1630" s="53">
        <v>515071.23</v>
      </c>
      <c r="G1630" s="53">
        <v>50000</v>
      </c>
      <c r="H1630" s="53">
        <v>50000</v>
      </c>
      <c r="I1630" s="53">
        <v>1846156.3</v>
      </c>
      <c r="J1630" s="53">
        <v>73.846252000000007</v>
      </c>
      <c r="K1630" s="53">
        <v>0</v>
      </c>
      <c r="L1630" s="53">
        <v>0</v>
      </c>
      <c r="M1630" s="53">
        <v>510214</v>
      </c>
      <c r="N1630" s="53">
        <v>1285942.3</v>
      </c>
      <c r="O1630" s="53">
        <v>2361227.5299999998</v>
      </c>
      <c r="P1630" s="53">
        <v>0</v>
      </c>
      <c r="Q1630" s="53">
        <v>0</v>
      </c>
      <c r="R1630" s="53">
        <v>0</v>
      </c>
      <c r="S1630" s="3" t="s">
        <v>3017</v>
      </c>
      <c r="T1630" s="3" t="s">
        <v>76</v>
      </c>
      <c r="U1630" s="3" t="s">
        <v>77</v>
      </c>
      <c r="V1630" s="3" t="s">
        <v>76</v>
      </c>
      <c r="W1630" s="3" t="s">
        <v>33</v>
      </c>
      <c r="X1630" s="3" t="s">
        <v>78</v>
      </c>
      <c r="Y1630" s="3" t="s">
        <v>35</v>
      </c>
      <c r="Z1630" s="54">
        <v>45716</v>
      </c>
      <c r="AA1630" s="54">
        <v>46203</v>
      </c>
      <c r="AB1630" s="3" t="s">
        <v>36</v>
      </c>
      <c r="AC1630" s="53">
        <v>2500000</v>
      </c>
      <c r="AD1630" s="3" t="s">
        <v>77</v>
      </c>
      <c r="AE1630" s="3" t="s">
        <v>45</v>
      </c>
    </row>
    <row r="1631" spans="1:31" x14ac:dyDescent="0.3">
      <c r="A1631" s="3" t="s">
        <v>3422</v>
      </c>
      <c r="B1631" s="3" t="s">
        <v>3423</v>
      </c>
      <c r="C1631" s="3" t="s">
        <v>1856</v>
      </c>
      <c r="D1631" s="53">
        <v>4500000</v>
      </c>
      <c r="E1631" s="53">
        <v>4500000</v>
      </c>
      <c r="F1631" s="53">
        <v>2494790.96</v>
      </c>
      <c r="G1631" s="53">
        <v>0</v>
      </c>
      <c r="H1631" s="53">
        <v>0</v>
      </c>
      <c r="I1631" s="53">
        <v>1500763.06</v>
      </c>
      <c r="J1631" s="53">
        <v>33.35029022222222</v>
      </c>
      <c r="K1631" s="53">
        <v>0</v>
      </c>
      <c r="L1631" s="53">
        <v>0</v>
      </c>
      <c r="M1631" s="53">
        <v>0</v>
      </c>
      <c r="N1631" s="53">
        <v>1500763.06</v>
      </c>
      <c r="O1631" s="53">
        <v>3995554.02</v>
      </c>
      <c r="P1631" s="53">
        <v>0</v>
      </c>
      <c r="Q1631" s="53">
        <v>0</v>
      </c>
      <c r="R1631" s="53">
        <v>0</v>
      </c>
      <c r="S1631" s="3" t="s">
        <v>3017</v>
      </c>
      <c r="T1631" s="3" t="s">
        <v>76</v>
      </c>
      <c r="U1631" s="3" t="s">
        <v>77</v>
      </c>
      <c r="V1631" s="3" t="s">
        <v>76</v>
      </c>
      <c r="W1631" s="3" t="s">
        <v>33</v>
      </c>
      <c r="X1631" s="3" t="s">
        <v>78</v>
      </c>
      <c r="Y1631" s="3" t="s">
        <v>35</v>
      </c>
      <c r="Z1631" s="54">
        <v>45719</v>
      </c>
      <c r="AA1631" s="54">
        <v>46295</v>
      </c>
      <c r="AB1631" s="3" t="s">
        <v>36</v>
      </c>
      <c r="AC1631" s="53">
        <v>4500000</v>
      </c>
      <c r="AD1631" s="3" t="s">
        <v>77</v>
      </c>
      <c r="AE1631" s="3" t="s">
        <v>45</v>
      </c>
    </row>
    <row r="1632" spans="1:31" x14ac:dyDescent="0.3">
      <c r="A1632" s="3" t="s">
        <v>3427</v>
      </c>
      <c r="B1632" s="3" t="s">
        <v>3428</v>
      </c>
      <c r="C1632" s="3" t="s">
        <v>1853</v>
      </c>
      <c r="D1632" s="53">
        <v>4100000</v>
      </c>
      <c r="E1632" s="53">
        <v>4100000</v>
      </c>
      <c r="F1632" s="53">
        <v>316124.57</v>
      </c>
      <c r="G1632" s="53">
        <v>0</v>
      </c>
      <c r="H1632" s="53">
        <v>0</v>
      </c>
      <c r="I1632" s="53">
        <v>2554757.0099999998</v>
      </c>
      <c r="J1632" s="53">
        <v>62.311146585365847</v>
      </c>
      <c r="K1632" s="53">
        <v>0</v>
      </c>
      <c r="L1632" s="53">
        <v>0</v>
      </c>
      <c r="M1632" s="53">
        <v>2554757.0099999998</v>
      </c>
      <c r="N1632" s="53">
        <v>0</v>
      </c>
      <c r="O1632" s="53">
        <v>2870881.58</v>
      </c>
      <c r="P1632" s="53">
        <v>0</v>
      </c>
      <c r="Q1632" s="53">
        <v>0</v>
      </c>
      <c r="R1632" s="53">
        <v>0</v>
      </c>
      <c r="S1632" s="3" t="s">
        <v>391</v>
      </c>
      <c r="T1632" s="3" t="s">
        <v>31</v>
      </c>
      <c r="U1632" s="3" t="s">
        <v>32</v>
      </c>
      <c r="V1632" s="3" t="s">
        <v>31</v>
      </c>
      <c r="W1632" s="3" t="s">
        <v>33</v>
      </c>
      <c r="X1632" s="3" t="s">
        <v>34</v>
      </c>
      <c r="Y1632" s="3" t="s">
        <v>35</v>
      </c>
      <c r="Z1632" s="54">
        <v>45719</v>
      </c>
      <c r="AA1632" s="54">
        <v>46112</v>
      </c>
      <c r="AB1632" s="3" t="s">
        <v>36</v>
      </c>
      <c r="AC1632" s="53">
        <v>4100000</v>
      </c>
      <c r="AD1632" s="3" t="s">
        <v>32</v>
      </c>
      <c r="AE1632" s="3" t="s">
        <v>45</v>
      </c>
    </row>
    <row r="1633" spans="1:31" x14ac:dyDescent="0.3">
      <c r="A1633" s="3" t="s">
        <v>3521</v>
      </c>
      <c r="B1633" s="3" t="s">
        <v>3522</v>
      </c>
      <c r="C1633" s="3" t="s">
        <v>1856</v>
      </c>
      <c r="D1633" s="53">
        <v>1900000</v>
      </c>
      <c r="E1633" s="53">
        <v>1900000</v>
      </c>
      <c r="F1633" s="53">
        <v>0</v>
      </c>
      <c r="G1633" s="53">
        <v>0</v>
      </c>
      <c r="H1633" s="53">
        <v>0</v>
      </c>
      <c r="I1633" s="53">
        <v>0</v>
      </c>
      <c r="J1633" s="53">
        <v>0</v>
      </c>
      <c r="K1633" s="53">
        <v>0</v>
      </c>
      <c r="L1633" s="53">
        <v>0</v>
      </c>
      <c r="M1633" s="53">
        <v>0</v>
      </c>
      <c r="N1633" s="53">
        <v>0</v>
      </c>
      <c r="O1633" s="53">
        <v>0</v>
      </c>
      <c r="P1633" s="53">
        <v>0</v>
      </c>
      <c r="Q1633" s="53">
        <v>0</v>
      </c>
      <c r="R1633" s="53">
        <v>0</v>
      </c>
      <c r="S1633" s="3" t="s">
        <v>3017</v>
      </c>
      <c r="T1633" s="3" t="s">
        <v>76</v>
      </c>
      <c r="U1633" s="3" t="s">
        <v>77</v>
      </c>
      <c r="V1633" s="3" t="s">
        <v>76</v>
      </c>
      <c r="W1633" s="3" t="s">
        <v>33</v>
      </c>
      <c r="X1633" s="3" t="s">
        <v>78</v>
      </c>
      <c r="Y1633" s="3" t="s">
        <v>35</v>
      </c>
      <c r="Z1633" s="54">
        <v>45722</v>
      </c>
      <c r="AA1633" s="54">
        <v>46295</v>
      </c>
      <c r="AB1633" s="3" t="s">
        <v>36</v>
      </c>
      <c r="AC1633" s="53">
        <v>1900000</v>
      </c>
      <c r="AD1633" s="3" t="s">
        <v>77</v>
      </c>
      <c r="AE1633" s="3" t="s">
        <v>45</v>
      </c>
    </row>
    <row r="1634" spans="1:31" x14ac:dyDescent="0.3">
      <c r="A1634" s="3" t="s">
        <v>3425</v>
      </c>
      <c r="B1634" s="3" t="s">
        <v>3426</v>
      </c>
      <c r="C1634" s="3" t="s">
        <v>1860</v>
      </c>
      <c r="D1634" s="53">
        <v>5100000</v>
      </c>
      <c r="E1634" s="53">
        <v>5100000</v>
      </c>
      <c r="F1634" s="53">
        <v>1923449.3</v>
      </c>
      <c r="G1634" s="53">
        <v>0</v>
      </c>
      <c r="H1634" s="53">
        <v>0</v>
      </c>
      <c r="I1634" s="53">
        <v>1496877.97</v>
      </c>
      <c r="J1634" s="53">
        <v>29.350548431372548</v>
      </c>
      <c r="K1634" s="53">
        <v>0</v>
      </c>
      <c r="L1634" s="53">
        <v>0</v>
      </c>
      <c r="M1634" s="53">
        <v>0</v>
      </c>
      <c r="N1634" s="53">
        <v>1496877.97</v>
      </c>
      <c r="O1634" s="53">
        <v>3420327.27</v>
      </c>
      <c r="P1634" s="53">
        <v>0</v>
      </c>
      <c r="Q1634" s="53">
        <v>0</v>
      </c>
      <c r="R1634" s="53">
        <v>0</v>
      </c>
      <c r="S1634" s="3" t="s">
        <v>111</v>
      </c>
      <c r="T1634" s="3" t="s">
        <v>112</v>
      </c>
      <c r="U1634" s="3" t="s">
        <v>113</v>
      </c>
      <c r="V1634" s="3" t="s">
        <v>112</v>
      </c>
      <c r="W1634" s="3" t="s">
        <v>33</v>
      </c>
      <c r="X1634" s="3" t="s">
        <v>114</v>
      </c>
      <c r="Y1634" s="3" t="s">
        <v>35</v>
      </c>
      <c r="Z1634" s="54">
        <v>45717</v>
      </c>
      <c r="AA1634" s="54">
        <v>46112</v>
      </c>
      <c r="AB1634" s="3" t="s">
        <v>36</v>
      </c>
      <c r="AC1634" s="53">
        <v>5100000</v>
      </c>
      <c r="AD1634" s="3" t="s">
        <v>113</v>
      </c>
      <c r="AE1634" s="3" t="s">
        <v>45</v>
      </c>
    </row>
    <row r="1635" spans="1:31" x14ac:dyDescent="0.3">
      <c r="A1635" s="3" t="s">
        <v>3429</v>
      </c>
      <c r="B1635" s="3" t="s">
        <v>3430</v>
      </c>
      <c r="C1635" s="3" t="s">
        <v>1856</v>
      </c>
      <c r="D1635" s="53">
        <v>4200000</v>
      </c>
      <c r="E1635" s="53">
        <v>4200000</v>
      </c>
      <c r="F1635" s="53">
        <v>165441.51999999999</v>
      </c>
      <c r="G1635" s="53">
        <v>0</v>
      </c>
      <c r="H1635" s="53">
        <v>0</v>
      </c>
      <c r="I1635" s="53">
        <v>4028104.82</v>
      </c>
      <c r="J1635" s="53">
        <v>95.907257619047613</v>
      </c>
      <c r="K1635" s="53">
        <v>0</v>
      </c>
      <c r="L1635" s="53">
        <v>0</v>
      </c>
      <c r="M1635" s="53">
        <v>4026094</v>
      </c>
      <c r="N1635" s="53">
        <v>2010.82</v>
      </c>
      <c r="O1635" s="53">
        <v>4193546.34</v>
      </c>
      <c r="P1635" s="53">
        <v>0</v>
      </c>
      <c r="Q1635" s="53">
        <v>0</v>
      </c>
      <c r="R1635" s="53">
        <v>0</v>
      </c>
      <c r="S1635" s="3" t="s">
        <v>3017</v>
      </c>
      <c r="T1635" s="3" t="s">
        <v>76</v>
      </c>
      <c r="U1635" s="3" t="s">
        <v>77</v>
      </c>
      <c r="V1635" s="3" t="s">
        <v>76</v>
      </c>
      <c r="W1635" s="3" t="s">
        <v>33</v>
      </c>
      <c r="X1635" s="3" t="s">
        <v>78</v>
      </c>
      <c r="Y1635" s="3" t="s">
        <v>35</v>
      </c>
      <c r="Z1635" s="54">
        <v>45719</v>
      </c>
      <c r="AA1635" s="54">
        <v>46295</v>
      </c>
      <c r="AB1635" s="3" t="s">
        <v>36</v>
      </c>
      <c r="AC1635" s="53">
        <v>4200000</v>
      </c>
      <c r="AD1635" s="3" t="s">
        <v>77</v>
      </c>
      <c r="AE1635" s="3" t="s">
        <v>45</v>
      </c>
    </row>
    <row r="1636" spans="1:31" x14ac:dyDescent="0.3">
      <c r="A1636" s="3" t="s">
        <v>3499</v>
      </c>
      <c r="B1636" s="3" t="s">
        <v>3500</v>
      </c>
      <c r="C1636" s="3" t="s">
        <v>1860</v>
      </c>
      <c r="D1636" s="53">
        <v>600000</v>
      </c>
      <c r="E1636" s="53">
        <v>600000</v>
      </c>
      <c r="F1636" s="53">
        <v>0</v>
      </c>
      <c r="G1636" s="53">
        <v>0</v>
      </c>
      <c r="H1636" s="53">
        <v>0</v>
      </c>
      <c r="I1636" s="53">
        <v>0</v>
      </c>
      <c r="J1636" s="53">
        <v>0</v>
      </c>
      <c r="K1636" s="53">
        <v>0</v>
      </c>
      <c r="L1636" s="53">
        <v>0</v>
      </c>
      <c r="M1636" s="53">
        <v>0</v>
      </c>
      <c r="N1636" s="53">
        <v>0</v>
      </c>
      <c r="O1636" s="53">
        <v>0</v>
      </c>
      <c r="P1636" s="53">
        <v>0</v>
      </c>
      <c r="Q1636" s="53">
        <v>0</v>
      </c>
      <c r="R1636" s="53">
        <v>0</v>
      </c>
      <c r="S1636" s="3" t="s">
        <v>111</v>
      </c>
      <c r="T1636" s="3" t="s">
        <v>112</v>
      </c>
      <c r="U1636" s="3" t="s">
        <v>113</v>
      </c>
      <c r="V1636" s="3" t="s">
        <v>112</v>
      </c>
      <c r="W1636" s="3" t="s">
        <v>33</v>
      </c>
      <c r="X1636" s="3" t="s">
        <v>114</v>
      </c>
      <c r="Y1636" s="3" t="s">
        <v>35</v>
      </c>
      <c r="Z1636" s="54">
        <v>45736</v>
      </c>
      <c r="AA1636" s="54">
        <v>46112</v>
      </c>
      <c r="AB1636" s="3" t="s">
        <v>36</v>
      </c>
      <c r="AC1636" s="53">
        <v>600000</v>
      </c>
      <c r="AD1636" s="3" t="s">
        <v>113</v>
      </c>
      <c r="AE1636" s="3" t="s">
        <v>45</v>
      </c>
    </row>
    <row r="1637" spans="1:31" x14ac:dyDescent="0.3">
      <c r="A1637" s="3" t="s">
        <v>3431</v>
      </c>
      <c r="B1637" s="3" t="s">
        <v>3432</v>
      </c>
      <c r="C1637" s="3" t="s">
        <v>1856</v>
      </c>
      <c r="D1637" s="53">
        <v>4200000</v>
      </c>
      <c r="E1637" s="53">
        <v>4200000</v>
      </c>
      <c r="F1637" s="53">
        <v>1890075.27</v>
      </c>
      <c r="G1637" s="53">
        <v>0</v>
      </c>
      <c r="H1637" s="53">
        <v>0</v>
      </c>
      <c r="I1637" s="53">
        <v>1995017.46</v>
      </c>
      <c r="J1637" s="53">
        <v>47.500415714285715</v>
      </c>
      <c r="K1637" s="53">
        <v>0</v>
      </c>
      <c r="L1637" s="53">
        <v>0</v>
      </c>
      <c r="M1637" s="53">
        <v>0</v>
      </c>
      <c r="N1637" s="53">
        <v>1995017.46</v>
      </c>
      <c r="O1637" s="53">
        <v>3885092.73</v>
      </c>
      <c r="P1637" s="53">
        <v>0</v>
      </c>
      <c r="Q1637" s="53">
        <v>0</v>
      </c>
      <c r="R1637" s="53">
        <v>0</v>
      </c>
      <c r="S1637" s="3" t="s">
        <v>3017</v>
      </c>
      <c r="T1637" s="3" t="s">
        <v>76</v>
      </c>
      <c r="U1637" s="3" t="s">
        <v>77</v>
      </c>
      <c r="V1637" s="3" t="s">
        <v>76</v>
      </c>
      <c r="W1637" s="3" t="s">
        <v>33</v>
      </c>
      <c r="X1637" s="3" t="s">
        <v>78</v>
      </c>
      <c r="Y1637" s="3" t="s">
        <v>35</v>
      </c>
      <c r="Z1637" s="54">
        <v>45719</v>
      </c>
      <c r="AA1637" s="54">
        <v>46295</v>
      </c>
      <c r="AB1637" s="3" t="s">
        <v>36</v>
      </c>
      <c r="AC1637" s="53">
        <v>4200000</v>
      </c>
      <c r="AD1637" s="3" t="s">
        <v>77</v>
      </c>
      <c r="AE1637" s="3" t="s">
        <v>45</v>
      </c>
    </row>
    <row r="1638" spans="1:31" x14ac:dyDescent="0.3">
      <c r="A1638" s="3" t="s">
        <v>3579</v>
      </c>
      <c r="B1638" s="3" t="s">
        <v>3580</v>
      </c>
      <c r="C1638" s="3" t="s">
        <v>1854</v>
      </c>
      <c r="D1638" s="53">
        <v>5500000</v>
      </c>
      <c r="E1638" s="53">
        <v>5500000</v>
      </c>
      <c r="F1638" s="53">
        <v>321722.78000000003</v>
      </c>
      <c r="G1638" s="53">
        <v>0</v>
      </c>
      <c r="H1638" s="53">
        <v>0</v>
      </c>
      <c r="I1638" s="53">
        <v>0</v>
      </c>
      <c r="J1638" s="53">
        <v>0</v>
      </c>
      <c r="K1638" s="53">
        <v>0</v>
      </c>
      <c r="L1638" s="53">
        <v>0</v>
      </c>
      <c r="M1638" s="53">
        <v>0</v>
      </c>
      <c r="N1638" s="53">
        <v>0</v>
      </c>
      <c r="O1638" s="53">
        <v>321722.78000000003</v>
      </c>
      <c r="P1638" s="53">
        <v>0</v>
      </c>
      <c r="Q1638" s="53">
        <v>0</v>
      </c>
      <c r="R1638" s="53">
        <v>0</v>
      </c>
      <c r="S1638" s="3" t="s">
        <v>72</v>
      </c>
      <c r="T1638" s="3" t="s">
        <v>41</v>
      </c>
      <c r="U1638" s="3" t="s">
        <v>42</v>
      </c>
      <c r="V1638" s="3" t="s">
        <v>41</v>
      </c>
      <c r="W1638" s="3" t="s">
        <v>33</v>
      </c>
      <c r="X1638" s="3" t="s">
        <v>43</v>
      </c>
      <c r="Y1638" s="3" t="s">
        <v>35</v>
      </c>
      <c r="Z1638" s="54">
        <v>45720</v>
      </c>
      <c r="AA1638" s="54">
        <v>46112</v>
      </c>
      <c r="AB1638" s="3" t="s">
        <v>36</v>
      </c>
      <c r="AC1638" s="53">
        <v>5500000</v>
      </c>
      <c r="AD1638" s="3" t="s">
        <v>42</v>
      </c>
      <c r="AE1638" s="3" t="s">
        <v>45</v>
      </c>
    </row>
    <row r="1639" spans="1:31" x14ac:dyDescent="0.3">
      <c r="A1639" s="3" t="s">
        <v>3451</v>
      </c>
      <c r="B1639" s="3" t="s">
        <v>3452</v>
      </c>
      <c r="C1639" s="3" t="s">
        <v>1854</v>
      </c>
      <c r="D1639" s="53">
        <v>900000</v>
      </c>
      <c r="E1639" s="53">
        <v>900000</v>
      </c>
      <c r="F1639" s="53">
        <v>0</v>
      </c>
      <c r="G1639" s="53">
        <v>0</v>
      </c>
      <c r="H1639" s="53">
        <v>0</v>
      </c>
      <c r="I1639" s="53">
        <v>793841.5</v>
      </c>
      <c r="J1639" s="53">
        <v>88.204611111111106</v>
      </c>
      <c r="K1639" s="53">
        <v>0</v>
      </c>
      <c r="L1639" s="53">
        <v>0</v>
      </c>
      <c r="M1639" s="53">
        <v>0</v>
      </c>
      <c r="N1639" s="53">
        <v>793841.5</v>
      </c>
      <c r="O1639" s="53">
        <v>793841.5</v>
      </c>
      <c r="P1639" s="53">
        <v>0</v>
      </c>
      <c r="Q1639" s="53">
        <v>0</v>
      </c>
      <c r="R1639" s="53">
        <v>0</v>
      </c>
      <c r="S1639" s="3" t="s">
        <v>72</v>
      </c>
      <c r="T1639" s="3" t="s">
        <v>41</v>
      </c>
      <c r="U1639" s="3" t="s">
        <v>42</v>
      </c>
      <c r="V1639" s="3" t="s">
        <v>41</v>
      </c>
      <c r="W1639" s="3" t="s">
        <v>33</v>
      </c>
      <c r="X1639" s="3" t="s">
        <v>43</v>
      </c>
      <c r="Y1639" s="3" t="s">
        <v>44</v>
      </c>
      <c r="Z1639" s="54">
        <v>45721</v>
      </c>
      <c r="AA1639" s="54">
        <v>46081</v>
      </c>
      <c r="AB1639" s="3" t="s">
        <v>36</v>
      </c>
      <c r="AC1639" s="53">
        <v>900000</v>
      </c>
      <c r="AD1639" s="3" t="s">
        <v>42</v>
      </c>
      <c r="AE1639" s="3" t="s">
        <v>45</v>
      </c>
    </row>
    <row r="1640" spans="1:31" x14ac:dyDescent="0.3">
      <c r="A1640" s="3" t="s">
        <v>3435</v>
      </c>
      <c r="B1640" s="3" t="s">
        <v>3436</v>
      </c>
      <c r="C1640" s="3" t="s">
        <v>1854</v>
      </c>
      <c r="D1640" s="53">
        <v>0</v>
      </c>
      <c r="E1640" s="53">
        <v>0</v>
      </c>
      <c r="F1640" s="53">
        <v>0</v>
      </c>
      <c r="G1640" s="53">
        <v>0</v>
      </c>
      <c r="H1640" s="53">
        <v>0</v>
      </c>
      <c r="I1640" s="53">
        <v>0</v>
      </c>
      <c r="J1640" s="53" t="e">
        <v>#DIV/0!</v>
      </c>
      <c r="K1640" s="53">
        <v>0</v>
      </c>
      <c r="L1640" s="53">
        <v>0</v>
      </c>
      <c r="M1640" s="53">
        <v>0</v>
      </c>
      <c r="N1640" s="53">
        <v>0</v>
      </c>
      <c r="O1640" s="53">
        <v>0</v>
      </c>
      <c r="P1640" s="53">
        <v>0</v>
      </c>
      <c r="Q1640" s="53">
        <v>0</v>
      </c>
      <c r="R1640" s="53">
        <v>0</v>
      </c>
      <c r="S1640" s="3" t="s">
        <v>72</v>
      </c>
      <c r="T1640" s="3" t="s">
        <v>41</v>
      </c>
      <c r="U1640" s="3" t="s">
        <v>42</v>
      </c>
      <c r="V1640" s="3" t="s">
        <v>41</v>
      </c>
      <c r="W1640" s="3" t="s">
        <v>33</v>
      </c>
      <c r="X1640" s="3" t="s">
        <v>29</v>
      </c>
      <c r="Y1640" s="3" t="s">
        <v>35</v>
      </c>
      <c r="Z1640" s="54">
        <v>45723</v>
      </c>
      <c r="AA1640" s="54">
        <v>46112</v>
      </c>
      <c r="AB1640" s="3" t="s">
        <v>36</v>
      </c>
      <c r="AC1640" s="53">
        <v>7800001</v>
      </c>
      <c r="AD1640" s="3" t="s">
        <v>42</v>
      </c>
      <c r="AE1640" s="3" t="s">
        <v>1245</v>
      </c>
    </row>
    <row r="1641" spans="1:31" x14ac:dyDescent="0.3">
      <c r="A1641" s="3" t="s">
        <v>3447</v>
      </c>
      <c r="B1641" s="3" t="s">
        <v>3448</v>
      </c>
      <c r="C1641" s="3" t="s">
        <v>1858</v>
      </c>
      <c r="D1641" s="53">
        <v>15000000</v>
      </c>
      <c r="E1641" s="53">
        <v>15000000</v>
      </c>
      <c r="F1641" s="53">
        <v>1306289.31</v>
      </c>
      <c r="G1641" s="53">
        <v>0</v>
      </c>
      <c r="H1641" s="53">
        <v>0</v>
      </c>
      <c r="I1641" s="53">
        <v>0</v>
      </c>
      <c r="J1641" s="53">
        <v>0</v>
      </c>
      <c r="K1641" s="53">
        <v>0</v>
      </c>
      <c r="L1641" s="53">
        <v>0</v>
      </c>
      <c r="M1641" s="53">
        <v>0</v>
      </c>
      <c r="N1641" s="53">
        <v>0</v>
      </c>
      <c r="O1641" s="53">
        <v>1306289.31</v>
      </c>
      <c r="P1641" s="53">
        <v>0</v>
      </c>
      <c r="Q1641" s="53">
        <v>0</v>
      </c>
      <c r="R1641" s="53">
        <v>0</v>
      </c>
      <c r="S1641" s="3" t="s">
        <v>1231</v>
      </c>
      <c r="T1641" s="3" t="s">
        <v>51</v>
      </c>
      <c r="U1641" s="3" t="s">
        <v>52</v>
      </c>
      <c r="V1641" s="3" t="s">
        <v>51</v>
      </c>
      <c r="W1641" s="3" t="s">
        <v>33</v>
      </c>
      <c r="X1641" s="3" t="s">
        <v>53</v>
      </c>
      <c r="Y1641" s="3" t="s">
        <v>35</v>
      </c>
      <c r="Z1641" s="54">
        <v>45383</v>
      </c>
      <c r="AA1641" s="54">
        <v>46112</v>
      </c>
      <c r="AB1641" s="3" t="s">
        <v>36</v>
      </c>
      <c r="AC1641" s="53">
        <v>15000000</v>
      </c>
      <c r="AD1641" s="3" t="s">
        <v>52</v>
      </c>
      <c r="AE1641" s="3" t="s">
        <v>45</v>
      </c>
    </row>
    <row r="1642" spans="1:31" x14ac:dyDescent="0.3">
      <c r="A1642" s="3" t="s">
        <v>3443</v>
      </c>
      <c r="B1642" s="3" t="s">
        <v>3444</v>
      </c>
      <c r="C1642" s="3" t="s">
        <v>1858</v>
      </c>
      <c r="D1642" s="53">
        <v>1200000</v>
      </c>
      <c r="E1642" s="53">
        <v>1200000</v>
      </c>
      <c r="F1642" s="53">
        <v>79233</v>
      </c>
      <c r="G1642" s="53">
        <v>0</v>
      </c>
      <c r="H1642" s="53">
        <v>0</v>
      </c>
      <c r="I1642" s="53">
        <v>505235.52</v>
      </c>
      <c r="J1642" s="53">
        <v>42.102960000000003</v>
      </c>
      <c r="K1642" s="53">
        <v>0</v>
      </c>
      <c r="L1642" s="53">
        <v>0</v>
      </c>
      <c r="M1642" s="53">
        <v>0</v>
      </c>
      <c r="N1642" s="53">
        <v>505235.52</v>
      </c>
      <c r="O1642" s="53">
        <v>584468.52</v>
      </c>
      <c r="P1642" s="53">
        <v>0</v>
      </c>
      <c r="Q1642" s="53">
        <v>0</v>
      </c>
      <c r="R1642" s="53">
        <v>0</v>
      </c>
      <c r="S1642" s="3" t="s">
        <v>1231</v>
      </c>
      <c r="T1642" s="3" t="s">
        <v>51</v>
      </c>
      <c r="U1642" s="3" t="s">
        <v>52</v>
      </c>
      <c r="V1642" s="3" t="s">
        <v>51</v>
      </c>
      <c r="W1642" s="3" t="s">
        <v>33</v>
      </c>
      <c r="X1642" s="3" t="s">
        <v>53</v>
      </c>
      <c r="Y1642" s="3" t="s">
        <v>35</v>
      </c>
      <c r="Z1642" s="54">
        <v>45383</v>
      </c>
      <c r="AA1642" s="54">
        <v>46112</v>
      </c>
      <c r="AB1642" s="3" t="s">
        <v>36</v>
      </c>
      <c r="AC1642" s="53">
        <v>1200000</v>
      </c>
      <c r="AD1642" s="3" t="s">
        <v>52</v>
      </c>
      <c r="AE1642" s="3" t="s">
        <v>45</v>
      </c>
    </row>
    <row r="1643" spans="1:31" x14ac:dyDescent="0.3">
      <c r="A1643" s="3" t="s">
        <v>3433</v>
      </c>
      <c r="B1643" s="3" t="s">
        <v>3434</v>
      </c>
      <c r="C1643" s="3" t="s">
        <v>1854</v>
      </c>
      <c r="D1643" s="53">
        <v>1200000</v>
      </c>
      <c r="E1643" s="53">
        <v>1200000</v>
      </c>
      <c r="F1643" s="53">
        <v>101318.04</v>
      </c>
      <c r="G1643" s="53">
        <v>0</v>
      </c>
      <c r="H1643" s="53">
        <v>0</v>
      </c>
      <c r="I1643" s="53">
        <v>964023.71</v>
      </c>
      <c r="J1643" s="53">
        <v>80.335309166666661</v>
      </c>
      <c r="K1643" s="53">
        <v>0</v>
      </c>
      <c r="L1643" s="53">
        <v>0</v>
      </c>
      <c r="M1643" s="53">
        <v>964023.71</v>
      </c>
      <c r="N1643" s="53">
        <v>0</v>
      </c>
      <c r="O1643" s="53">
        <v>1065341.75</v>
      </c>
      <c r="P1643" s="53">
        <v>0</v>
      </c>
      <c r="Q1643" s="53">
        <v>0</v>
      </c>
      <c r="R1643" s="53">
        <v>0</v>
      </c>
      <c r="S1643" s="3" t="s">
        <v>72</v>
      </c>
      <c r="T1643" s="3" t="s">
        <v>41</v>
      </c>
      <c r="U1643" s="3" t="s">
        <v>42</v>
      </c>
      <c r="V1643" s="3" t="s">
        <v>41</v>
      </c>
      <c r="W1643" s="3" t="s">
        <v>33</v>
      </c>
      <c r="X1643" s="3" t="s">
        <v>43</v>
      </c>
      <c r="Y1643" s="3" t="s">
        <v>44</v>
      </c>
      <c r="Z1643" s="54">
        <v>45727</v>
      </c>
      <c r="AA1643" s="54">
        <v>46112</v>
      </c>
      <c r="AB1643" s="3" t="s">
        <v>36</v>
      </c>
      <c r="AC1643" s="53">
        <v>1200000</v>
      </c>
      <c r="AD1643" s="3" t="s">
        <v>42</v>
      </c>
      <c r="AE1643" s="3" t="s">
        <v>45</v>
      </c>
    </row>
    <row r="1644" spans="1:31" x14ac:dyDescent="0.3">
      <c r="A1644" s="3" t="s">
        <v>3459</v>
      </c>
      <c r="B1644" s="3" t="s">
        <v>3460</v>
      </c>
      <c r="C1644" s="3" t="s">
        <v>1858</v>
      </c>
      <c r="D1644" s="53">
        <v>1300000</v>
      </c>
      <c r="E1644" s="53">
        <v>1300000</v>
      </c>
      <c r="F1644" s="53">
        <v>456593.52</v>
      </c>
      <c r="G1644" s="53">
        <v>0</v>
      </c>
      <c r="H1644" s="53">
        <v>0</v>
      </c>
      <c r="I1644" s="53">
        <v>0</v>
      </c>
      <c r="J1644" s="53">
        <v>0</v>
      </c>
      <c r="K1644" s="53">
        <v>0</v>
      </c>
      <c r="L1644" s="53">
        <v>0</v>
      </c>
      <c r="M1644" s="53">
        <v>0</v>
      </c>
      <c r="N1644" s="53">
        <v>0</v>
      </c>
      <c r="O1644" s="53">
        <v>456593.52</v>
      </c>
      <c r="P1644" s="53">
        <v>0</v>
      </c>
      <c r="Q1644" s="53">
        <v>0</v>
      </c>
      <c r="R1644" s="53">
        <v>0</v>
      </c>
      <c r="S1644" s="3" t="s">
        <v>1231</v>
      </c>
      <c r="T1644" s="3" t="s">
        <v>51</v>
      </c>
      <c r="U1644" s="3" t="s">
        <v>52</v>
      </c>
      <c r="V1644" s="3" t="s">
        <v>51</v>
      </c>
      <c r="W1644" s="3" t="s">
        <v>33</v>
      </c>
      <c r="X1644" s="3" t="s">
        <v>53</v>
      </c>
      <c r="Y1644" s="3" t="s">
        <v>83</v>
      </c>
      <c r="Z1644" s="54">
        <v>45383</v>
      </c>
      <c r="AA1644" s="54">
        <v>46112</v>
      </c>
      <c r="AB1644" s="3" t="s">
        <v>36</v>
      </c>
      <c r="AC1644" s="53">
        <v>1300000</v>
      </c>
      <c r="AD1644" s="3" t="s">
        <v>52</v>
      </c>
      <c r="AE1644" s="3" t="s">
        <v>45</v>
      </c>
    </row>
    <row r="1645" spans="1:31" x14ac:dyDescent="0.3">
      <c r="A1645" s="3" t="s">
        <v>3457</v>
      </c>
      <c r="B1645" s="3" t="s">
        <v>3458</v>
      </c>
      <c r="C1645" s="3" t="s">
        <v>1855</v>
      </c>
      <c r="D1645" s="53">
        <v>9100000</v>
      </c>
      <c r="E1645" s="53">
        <v>9100000</v>
      </c>
      <c r="F1645" s="53">
        <v>0</v>
      </c>
      <c r="G1645" s="53">
        <v>0</v>
      </c>
      <c r="H1645" s="53">
        <v>0</v>
      </c>
      <c r="I1645" s="53">
        <v>1288155.8899999999</v>
      </c>
      <c r="J1645" s="53">
        <v>14.15555923076923</v>
      </c>
      <c r="K1645" s="53">
        <v>0</v>
      </c>
      <c r="L1645" s="53">
        <v>0</v>
      </c>
      <c r="M1645" s="53">
        <v>0</v>
      </c>
      <c r="N1645" s="53">
        <v>1288155.8899999999</v>
      </c>
      <c r="O1645" s="53">
        <v>1288155.8899999999</v>
      </c>
      <c r="P1645" s="53">
        <v>0</v>
      </c>
      <c r="Q1645" s="53">
        <v>0</v>
      </c>
      <c r="R1645" s="53">
        <v>0</v>
      </c>
      <c r="S1645" s="3" t="s">
        <v>2949</v>
      </c>
      <c r="T1645" s="3" t="s">
        <v>57</v>
      </c>
      <c r="U1645" s="3" t="s">
        <v>58</v>
      </c>
      <c r="V1645" s="3" t="s">
        <v>57</v>
      </c>
      <c r="W1645" s="3" t="s">
        <v>33</v>
      </c>
      <c r="X1645" s="3" t="s">
        <v>59</v>
      </c>
      <c r="Y1645" s="3" t="s">
        <v>35</v>
      </c>
      <c r="Z1645" s="54">
        <v>45729</v>
      </c>
      <c r="AA1645" s="54">
        <v>46112</v>
      </c>
      <c r="AB1645" s="3" t="s">
        <v>36</v>
      </c>
      <c r="AC1645" s="53">
        <v>9100000</v>
      </c>
      <c r="AD1645" s="3" t="s">
        <v>58</v>
      </c>
      <c r="AE1645" s="3" t="s">
        <v>45</v>
      </c>
    </row>
    <row r="1646" spans="1:31" x14ac:dyDescent="0.3">
      <c r="A1646" s="3" t="s">
        <v>3455</v>
      </c>
      <c r="B1646" s="3" t="s">
        <v>3456</v>
      </c>
      <c r="C1646" s="3" t="s">
        <v>1854</v>
      </c>
      <c r="D1646" s="53">
        <v>2800000</v>
      </c>
      <c r="E1646" s="53">
        <v>2800000</v>
      </c>
      <c r="F1646" s="53">
        <v>1777933.95</v>
      </c>
      <c r="G1646" s="53">
        <v>-0.04</v>
      </c>
      <c r="H1646" s="53">
        <v>-0.04</v>
      </c>
      <c r="I1646" s="53">
        <v>689790.37</v>
      </c>
      <c r="J1646" s="53">
        <v>24.635370357142858</v>
      </c>
      <c r="K1646" s="53">
        <v>0</v>
      </c>
      <c r="L1646" s="53">
        <v>0</v>
      </c>
      <c r="M1646" s="53">
        <v>689790.41</v>
      </c>
      <c r="N1646" s="53">
        <v>0</v>
      </c>
      <c r="O1646" s="53">
        <v>2467724.3199999998</v>
      </c>
      <c r="P1646" s="53">
        <v>0</v>
      </c>
      <c r="Q1646" s="53">
        <v>0</v>
      </c>
      <c r="R1646" s="53">
        <v>0</v>
      </c>
      <c r="S1646" s="3" t="s">
        <v>72</v>
      </c>
      <c r="T1646" s="3" t="s">
        <v>41</v>
      </c>
      <c r="U1646" s="3" t="s">
        <v>42</v>
      </c>
      <c r="V1646" s="3" t="s">
        <v>41</v>
      </c>
      <c r="W1646" s="3" t="s">
        <v>33</v>
      </c>
      <c r="X1646" s="3" t="s">
        <v>43</v>
      </c>
      <c r="Y1646" s="3" t="s">
        <v>35</v>
      </c>
      <c r="Z1646" s="54">
        <v>45733</v>
      </c>
      <c r="AA1646" s="54">
        <v>46112</v>
      </c>
      <c r="AB1646" s="3" t="s">
        <v>36</v>
      </c>
      <c r="AC1646" s="53">
        <v>2800000</v>
      </c>
      <c r="AD1646" s="3" t="s">
        <v>42</v>
      </c>
      <c r="AE1646" s="3" t="s">
        <v>45</v>
      </c>
    </row>
    <row r="1647" spans="1:31" x14ac:dyDescent="0.3">
      <c r="A1647" s="3" t="s">
        <v>3453</v>
      </c>
      <c r="B1647" s="3" t="s">
        <v>3454</v>
      </c>
      <c r="C1647" s="3" t="s">
        <v>1854</v>
      </c>
      <c r="D1647" s="53">
        <v>2400000</v>
      </c>
      <c r="E1647" s="53">
        <v>2400000</v>
      </c>
      <c r="F1647" s="53">
        <v>40115.15</v>
      </c>
      <c r="G1647" s="53">
        <v>0</v>
      </c>
      <c r="H1647" s="53">
        <v>0</v>
      </c>
      <c r="I1647" s="53">
        <v>725248.06</v>
      </c>
      <c r="J1647" s="53">
        <v>30.218669166666668</v>
      </c>
      <c r="K1647" s="53">
        <v>0</v>
      </c>
      <c r="L1647" s="53">
        <v>0</v>
      </c>
      <c r="M1647" s="53">
        <v>715000</v>
      </c>
      <c r="N1647" s="53">
        <v>10248.06</v>
      </c>
      <c r="O1647" s="53">
        <v>765363.21</v>
      </c>
      <c r="P1647" s="53">
        <v>0</v>
      </c>
      <c r="Q1647" s="53">
        <v>0</v>
      </c>
      <c r="R1647" s="53">
        <v>0</v>
      </c>
      <c r="S1647" s="3" t="s">
        <v>72</v>
      </c>
      <c r="T1647" s="3" t="s">
        <v>41</v>
      </c>
      <c r="U1647" s="3" t="s">
        <v>42</v>
      </c>
      <c r="V1647" s="3" t="s">
        <v>41</v>
      </c>
      <c r="W1647" s="3" t="s">
        <v>33</v>
      </c>
      <c r="X1647" s="3" t="s">
        <v>43</v>
      </c>
      <c r="Y1647" s="3" t="s">
        <v>35</v>
      </c>
      <c r="Z1647" s="54">
        <v>45733</v>
      </c>
      <c r="AA1647" s="54">
        <v>46112</v>
      </c>
      <c r="AB1647" s="3" t="s">
        <v>36</v>
      </c>
      <c r="AC1647" s="53">
        <v>2400000</v>
      </c>
      <c r="AD1647" s="3" t="s">
        <v>42</v>
      </c>
      <c r="AE1647" s="3" t="s">
        <v>45</v>
      </c>
    </row>
    <row r="1648" spans="1:31" x14ac:dyDescent="0.3">
      <c r="A1648" s="3" t="s">
        <v>3483</v>
      </c>
      <c r="B1648" s="3" t="s">
        <v>3484</v>
      </c>
      <c r="C1648" s="3" t="s">
        <v>1860</v>
      </c>
      <c r="D1648" s="53">
        <v>2000000</v>
      </c>
      <c r="E1648" s="53">
        <v>2000000</v>
      </c>
      <c r="F1648" s="53">
        <v>1026971.54</v>
      </c>
      <c r="G1648" s="53">
        <v>0</v>
      </c>
      <c r="H1648" s="53">
        <v>0</v>
      </c>
      <c r="I1648" s="53">
        <v>529811.66</v>
      </c>
      <c r="J1648" s="53">
        <v>26.490583000000001</v>
      </c>
      <c r="K1648" s="53">
        <v>0</v>
      </c>
      <c r="L1648" s="53">
        <v>0</v>
      </c>
      <c r="M1648" s="53">
        <v>0</v>
      </c>
      <c r="N1648" s="53">
        <v>529811.66</v>
      </c>
      <c r="O1648" s="53">
        <v>1556783.2</v>
      </c>
      <c r="P1648" s="53">
        <v>0</v>
      </c>
      <c r="Q1648" s="53">
        <v>0</v>
      </c>
      <c r="R1648" s="53">
        <v>0</v>
      </c>
      <c r="S1648" s="3" t="s">
        <v>111</v>
      </c>
      <c r="T1648" s="3" t="s">
        <v>112</v>
      </c>
      <c r="U1648" s="3" t="s">
        <v>113</v>
      </c>
      <c r="V1648" s="3" t="s">
        <v>112</v>
      </c>
      <c r="W1648" s="3" t="s">
        <v>33</v>
      </c>
      <c r="X1648" s="3" t="s">
        <v>114</v>
      </c>
      <c r="Y1648" s="3" t="s">
        <v>35</v>
      </c>
      <c r="Z1648" s="54">
        <v>45734</v>
      </c>
      <c r="AA1648" s="54">
        <v>46112</v>
      </c>
      <c r="AB1648" s="3" t="s">
        <v>36</v>
      </c>
      <c r="AC1648" s="53">
        <v>2000000</v>
      </c>
      <c r="AD1648" s="3" t="s">
        <v>113</v>
      </c>
      <c r="AE1648" s="3" t="s">
        <v>45</v>
      </c>
    </row>
    <row r="1649" spans="1:31" x14ac:dyDescent="0.3">
      <c r="A1649" s="3" t="s">
        <v>3485</v>
      </c>
      <c r="B1649" s="3" t="s">
        <v>3486</v>
      </c>
      <c r="C1649" s="3" t="s">
        <v>1860</v>
      </c>
      <c r="D1649" s="53">
        <v>2300000</v>
      </c>
      <c r="E1649" s="53">
        <v>2300000</v>
      </c>
      <c r="F1649" s="53">
        <v>1302683.24</v>
      </c>
      <c r="G1649" s="53">
        <v>0</v>
      </c>
      <c r="H1649" s="53">
        <v>0</v>
      </c>
      <c r="I1649" s="53">
        <v>848166.86</v>
      </c>
      <c r="J1649" s="53">
        <v>36.876820000000002</v>
      </c>
      <c r="K1649" s="53">
        <v>0</v>
      </c>
      <c r="L1649" s="53">
        <v>0</v>
      </c>
      <c r="M1649" s="53">
        <v>378171.95</v>
      </c>
      <c r="N1649" s="53">
        <v>469994.91</v>
      </c>
      <c r="O1649" s="53">
        <v>2150850.1</v>
      </c>
      <c r="P1649" s="53">
        <v>0</v>
      </c>
      <c r="Q1649" s="53">
        <v>0</v>
      </c>
      <c r="R1649" s="53">
        <v>0</v>
      </c>
      <c r="S1649" s="3" t="s">
        <v>111</v>
      </c>
      <c r="T1649" s="3" t="s">
        <v>112</v>
      </c>
      <c r="U1649" s="3" t="s">
        <v>113</v>
      </c>
      <c r="V1649" s="3" t="s">
        <v>112</v>
      </c>
      <c r="W1649" s="3" t="s">
        <v>33</v>
      </c>
      <c r="X1649" s="3" t="s">
        <v>114</v>
      </c>
      <c r="Y1649" s="3" t="s">
        <v>35</v>
      </c>
      <c r="Z1649" s="54">
        <v>45734</v>
      </c>
      <c r="AA1649" s="54">
        <v>46112</v>
      </c>
      <c r="AB1649" s="3" t="s">
        <v>36</v>
      </c>
      <c r="AC1649" s="53">
        <v>2300000</v>
      </c>
      <c r="AD1649" s="3" t="s">
        <v>113</v>
      </c>
      <c r="AE1649" s="3" t="s">
        <v>45</v>
      </c>
    </row>
    <row r="1650" spans="1:31" x14ac:dyDescent="0.3">
      <c r="A1650" s="3" t="s">
        <v>3479</v>
      </c>
      <c r="B1650" s="3" t="s">
        <v>3480</v>
      </c>
      <c r="C1650" s="3" t="s">
        <v>1858</v>
      </c>
      <c r="D1650" s="53">
        <v>9300000</v>
      </c>
      <c r="E1650" s="53">
        <v>9300000</v>
      </c>
      <c r="F1650" s="53">
        <v>106209.88</v>
      </c>
      <c r="G1650" s="53">
        <v>0.32</v>
      </c>
      <c r="H1650" s="53">
        <v>0.32</v>
      </c>
      <c r="I1650" s="53">
        <v>7935815.21</v>
      </c>
      <c r="J1650" s="53">
        <v>85.331346344086015</v>
      </c>
      <c r="K1650" s="53">
        <v>0</v>
      </c>
      <c r="L1650" s="53">
        <v>0</v>
      </c>
      <c r="M1650" s="53">
        <v>7663179.1200000001</v>
      </c>
      <c r="N1650" s="53">
        <v>272635.77</v>
      </c>
      <c r="O1650" s="53">
        <v>8042025.0899999999</v>
      </c>
      <c r="P1650" s="53">
        <v>0</v>
      </c>
      <c r="Q1650" s="53">
        <v>0</v>
      </c>
      <c r="R1650" s="53">
        <v>0</v>
      </c>
      <c r="S1650" s="3" t="s">
        <v>1231</v>
      </c>
      <c r="T1650" s="3" t="s">
        <v>51</v>
      </c>
      <c r="U1650" s="3" t="s">
        <v>52</v>
      </c>
      <c r="V1650" s="3" t="s">
        <v>51</v>
      </c>
      <c r="W1650" s="3" t="s">
        <v>33</v>
      </c>
      <c r="X1650" s="3" t="s">
        <v>53</v>
      </c>
      <c r="Y1650" s="3" t="s">
        <v>44</v>
      </c>
      <c r="Z1650" s="54">
        <v>45383</v>
      </c>
      <c r="AA1650" s="54">
        <v>46112</v>
      </c>
      <c r="AB1650" s="3" t="s">
        <v>36</v>
      </c>
      <c r="AC1650" s="53">
        <v>9300000</v>
      </c>
      <c r="AD1650" s="3" t="s">
        <v>52</v>
      </c>
      <c r="AE1650" s="3" t="s">
        <v>45</v>
      </c>
    </row>
    <row r="1651" spans="1:31" x14ac:dyDescent="0.3">
      <c r="A1651" s="3" t="s">
        <v>3507</v>
      </c>
      <c r="B1651" s="3" t="s">
        <v>3508</v>
      </c>
      <c r="C1651" s="3" t="s">
        <v>1855</v>
      </c>
      <c r="D1651" s="53">
        <v>4600000</v>
      </c>
      <c r="E1651" s="53">
        <v>4600000</v>
      </c>
      <c r="F1651" s="53">
        <v>150350.39000000001</v>
      </c>
      <c r="G1651" s="53">
        <v>0</v>
      </c>
      <c r="H1651" s="53">
        <v>0</v>
      </c>
      <c r="I1651" s="53">
        <v>1062068.3500000001</v>
      </c>
      <c r="J1651" s="53">
        <v>23.088442391304351</v>
      </c>
      <c r="K1651" s="53">
        <v>0</v>
      </c>
      <c r="L1651" s="53">
        <v>0</v>
      </c>
      <c r="M1651" s="53">
        <v>0</v>
      </c>
      <c r="N1651" s="53">
        <v>1062068.3500000001</v>
      </c>
      <c r="O1651" s="53">
        <v>1212418.74</v>
      </c>
      <c r="P1651" s="53">
        <v>0</v>
      </c>
      <c r="Q1651" s="53">
        <v>0</v>
      </c>
      <c r="R1651" s="53">
        <v>0</v>
      </c>
      <c r="S1651" s="3" t="s">
        <v>2949</v>
      </c>
      <c r="T1651" s="3" t="s">
        <v>57</v>
      </c>
      <c r="U1651" s="3" t="s">
        <v>58</v>
      </c>
      <c r="V1651" s="3" t="s">
        <v>57</v>
      </c>
      <c r="W1651" s="3" t="s">
        <v>33</v>
      </c>
      <c r="X1651" s="3" t="s">
        <v>59</v>
      </c>
      <c r="Y1651" s="3" t="s">
        <v>35</v>
      </c>
      <c r="Z1651" s="54">
        <v>45735</v>
      </c>
      <c r="AA1651" s="54">
        <v>46112</v>
      </c>
      <c r="AB1651" s="3" t="s">
        <v>36</v>
      </c>
      <c r="AC1651" s="53">
        <v>4600000</v>
      </c>
      <c r="AD1651" s="3" t="s">
        <v>58</v>
      </c>
      <c r="AE1651" s="3" t="s">
        <v>45</v>
      </c>
    </row>
    <row r="1652" spans="1:31" x14ac:dyDescent="0.3">
      <c r="A1652" s="3" t="s">
        <v>3477</v>
      </c>
      <c r="B1652" s="3" t="s">
        <v>3478</v>
      </c>
      <c r="C1652" s="3" t="s">
        <v>1853</v>
      </c>
      <c r="D1652" s="53">
        <v>16100000</v>
      </c>
      <c r="E1652" s="53">
        <v>16100000</v>
      </c>
      <c r="F1652" s="53">
        <v>1001567.08</v>
      </c>
      <c r="G1652" s="53">
        <v>1453294.15</v>
      </c>
      <c r="H1652" s="53">
        <v>1453294.15</v>
      </c>
      <c r="I1652" s="53">
        <v>13516508.380000001</v>
      </c>
      <c r="J1652" s="53">
        <v>83.953468198757776</v>
      </c>
      <c r="K1652" s="53">
        <v>0</v>
      </c>
      <c r="L1652" s="53">
        <v>0</v>
      </c>
      <c r="M1652" s="53">
        <v>4810123.84</v>
      </c>
      <c r="N1652" s="53">
        <v>7253090.3899999997</v>
      </c>
      <c r="O1652" s="53">
        <v>14518075.460000001</v>
      </c>
      <c r="P1652" s="53">
        <v>0</v>
      </c>
      <c r="Q1652" s="53">
        <v>0</v>
      </c>
      <c r="R1652" s="53">
        <v>0</v>
      </c>
      <c r="S1652" s="3" t="s">
        <v>391</v>
      </c>
      <c r="T1652" s="3" t="s">
        <v>31</v>
      </c>
      <c r="U1652" s="3" t="s">
        <v>32</v>
      </c>
      <c r="V1652" s="3" t="s">
        <v>31</v>
      </c>
      <c r="W1652" s="3" t="s">
        <v>33</v>
      </c>
      <c r="X1652" s="3" t="s">
        <v>34</v>
      </c>
      <c r="Y1652" s="3" t="s">
        <v>44</v>
      </c>
      <c r="Z1652" s="54">
        <v>45735</v>
      </c>
      <c r="AA1652" s="54">
        <v>46112</v>
      </c>
      <c r="AB1652" s="3" t="s">
        <v>36</v>
      </c>
      <c r="AC1652" s="53">
        <v>3100000</v>
      </c>
      <c r="AD1652" s="3" t="s">
        <v>32</v>
      </c>
      <c r="AE1652" s="3" t="s">
        <v>45</v>
      </c>
    </row>
    <row r="1653" spans="1:31" x14ac:dyDescent="0.3">
      <c r="A1653" s="3" t="s">
        <v>3487</v>
      </c>
      <c r="B1653" s="3" t="s">
        <v>3488</v>
      </c>
      <c r="C1653" s="3" t="s">
        <v>1858</v>
      </c>
      <c r="D1653" s="53">
        <v>13300000</v>
      </c>
      <c r="E1653" s="53">
        <v>13300000</v>
      </c>
      <c r="F1653" s="53">
        <v>1505823.47</v>
      </c>
      <c r="G1653" s="53">
        <v>0</v>
      </c>
      <c r="H1653" s="53">
        <v>0</v>
      </c>
      <c r="I1653" s="53">
        <v>121282.98</v>
      </c>
      <c r="J1653" s="53">
        <v>0.91190210526315785</v>
      </c>
      <c r="K1653" s="53">
        <v>0</v>
      </c>
      <c r="L1653" s="53">
        <v>0</v>
      </c>
      <c r="M1653" s="53">
        <v>0</v>
      </c>
      <c r="N1653" s="53">
        <v>121282.98</v>
      </c>
      <c r="O1653" s="53">
        <v>1627106.45</v>
      </c>
      <c r="P1653" s="53">
        <v>0</v>
      </c>
      <c r="Q1653" s="53">
        <v>0</v>
      </c>
      <c r="R1653" s="53">
        <v>0</v>
      </c>
      <c r="S1653" s="3" t="s">
        <v>3204</v>
      </c>
      <c r="T1653" s="3" t="s">
        <v>51</v>
      </c>
      <c r="U1653" s="3" t="s">
        <v>52</v>
      </c>
      <c r="V1653" s="3" t="s">
        <v>51</v>
      </c>
      <c r="W1653" s="3" t="s">
        <v>33</v>
      </c>
      <c r="X1653" s="3" t="s">
        <v>53</v>
      </c>
      <c r="Y1653" s="3" t="s">
        <v>35</v>
      </c>
      <c r="Z1653" s="54">
        <v>45383</v>
      </c>
      <c r="AA1653" s="54">
        <v>46112</v>
      </c>
      <c r="AB1653" s="3" t="s">
        <v>36</v>
      </c>
      <c r="AC1653" s="53">
        <v>13300000</v>
      </c>
      <c r="AD1653" s="3" t="s">
        <v>52</v>
      </c>
      <c r="AE1653" s="3" t="s">
        <v>45</v>
      </c>
    </row>
    <row r="1654" spans="1:31" x14ac:dyDescent="0.3">
      <c r="A1654" s="3" t="s">
        <v>3495</v>
      </c>
      <c r="B1654" s="3" t="s">
        <v>3496</v>
      </c>
      <c r="C1654" s="3" t="s">
        <v>1857</v>
      </c>
      <c r="D1654" s="53">
        <v>300000</v>
      </c>
      <c r="E1654" s="53">
        <v>300000</v>
      </c>
      <c r="F1654" s="53">
        <v>291806.8</v>
      </c>
      <c r="G1654" s="53">
        <v>0</v>
      </c>
      <c r="H1654" s="53">
        <v>0</v>
      </c>
      <c r="I1654" s="53">
        <v>0</v>
      </c>
      <c r="J1654" s="53">
        <v>0</v>
      </c>
      <c r="K1654" s="53">
        <v>0</v>
      </c>
      <c r="L1654" s="53">
        <v>0</v>
      </c>
      <c r="M1654" s="53">
        <v>0</v>
      </c>
      <c r="N1654" s="53">
        <v>0</v>
      </c>
      <c r="O1654" s="53">
        <v>291806.8</v>
      </c>
      <c r="P1654" s="53">
        <v>0</v>
      </c>
      <c r="Q1654" s="53">
        <v>0</v>
      </c>
      <c r="R1654" s="53">
        <v>0</v>
      </c>
      <c r="S1654" s="3" t="s">
        <v>2156</v>
      </c>
      <c r="T1654" s="3" t="s">
        <v>100</v>
      </c>
      <c r="U1654" s="3" t="s">
        <v>101</v>
      </c>
      <c r="V1654" s="3" t="s">
        <v>100</v>
      </c>
      <c r="W1654" s="3" t="s">
        <v>33</v>
      </c>
      <c r="X1654" s="3" t="s">
        <v>102</v>
      </c>
      <c r="Y1654" s="3" t="s">
        <v>35</v>
      </c>
      <c r="Z1654" s="54">
        <v>45735</v>
      </c>
      <c r="AA1654" s="54">
        <v>46081</v>
      </c>
      <c r="AB1654" s="3" t="s">
        <v>36</v>
      </c>
      <c r="AC1654" s="53">
        <v>300000</v>
      </c>
      <c r="AD1654" s="3" t="s">
        <v>101</v>
      </c>
      <c r="AE1654" s="3" t="s">
        <v>45</v>
      </c>
    </row>
    <row r="1655" spans="1:31" x14ac:dyDescent="0.3">
      <c r="A1655" s="3" t="s">
        <v>3475</v>
      </c>
      <c r="B1655" s="3" t="s">
        <v>3476</v>
      </c>
      <c r="C1655" s="3" t="s">
        <v>1857</v>
      </c>
      <c r="D1655" s="53">
        <v>3300000</v>
      </c>
      <c r="E1655" s="53">
        <v>3300000</v>
      </c>
      <c r="F1655" s="53">
        <v>0</v>
      </c>
      <c r="G1655" s="53">
        <v>0</v>
      </c>
      <c r="H1655" s="53">
        <v>0</v>
      </c>
      <c r="I1655" s="53">
        <v>0</v>
      </c>
      <c r="J1655" s="53">
        <v>0</v>
      </c>
      <c r="K1655" s="53">
        <v>0</v>
      </c>
      <c r="L1655" s="53">
        <v>0</v>
      </c>
      <c r="M1655" s="53">
        <v>0</v>
      </c>
      <c r="N1655" s="53">
        <v>0</v>
      </c>
      <c r="O1655" s="53">
        <v>0</v>
      </c>
      <c r="P1655" s="53">
        <v>0</v>
      </c>
      <c r="Q1655" s="53">
        <v>0</v>
      </c>
      <c r="R1655" s="53">
        <v>0</v>
      </c>
      <c r="S1655" s="3" t="s">
        <v>2156</v>
      </c>
      <c r="T1655" s="3" t="s">
        <v>100</v>
      </c>
      <c r="U1655" s="3" t="s">
        <v>101</v>
      </c>
      <c r="V1655" s="3" t="s">
        <v>100</v>
      </c>
      <c r="W1655" s="3" t="s">
        <v>33</v>
      </c>
      <c r="X1655" s="3" t="s">
        <v>102</v>
      </c>
      <c r="Y1655" s="3" t="s">
        <v>35</v>
      </c>
      <c r="Z1655" s="54">
        <v>45735</v>
      </c>
      <c r="AA1655" s="54">
        <v>46081</v>
      </c>
      <c r="AB1655" s="3" t="s">
        <v>36</v>
      </c>
      <c r="AC1655" s="53">
        <v>3300000</v>
      </c>
      <c r="AD1655" s="3" t="s">
        <v>101</v>
      </c>
      <c r="AE1655" s="3" t="s">
        <v>45</v>
      </c>
    </row>
    <row r="1656" spans="1:31" x14ac:dyDescent="0.3">
      <c r="A1656" s="3" t="s">
        <v>3505</v>
      </c>
      <c r="B1656" s="3" t="s">
        <v>3506</v>
      </c>
      <c r="C1656" s="3" t="s">
        <v>1853</v>
      </c>
      <c r="D1656" s="53">
        <v>2200000</v>
      </c>
      <c r="E1656" s="53">
        <v>2200000</v>
      </c>
      <c r="F1656" s="53">
        <v>171290.74</v>
      </c>
      <c r="G1656" s="53">
        <v>0</v>
      </c>
      <c r="H1656" s="53">
        <v>0</v>
      </c>
      <c r="I1656" s="53">
        <v>1518894.14</v>
      </c>
      <c r="J1656" s="53">
        <v>69.040642727272726</v>
      </c>
      <c r="K1656" s="53">
        <v>0</v>
      </c>
      <c r="L1656" s="53">
        <v>0</v>
      </c>
      <c r="M1656" s="53">
        <v>1518894.14</v>
      </c>
      <c r="N1656" s="53">
        <v>0</v>
      </c>
      <c r="O1656" s="53">
        <v>1690184.88</v>
      </c>
      <c r="P1656" s="53">
        <v>0</v>
      </c>
      <c r="Q1656" s="53">
        <v>0</v>
      </c>
      <c r="R1656" s="53">
        <v>0</v>
      </c>
      <c r="S1656" s="3" t="s">
        <v>391</v>
      </c>
      <c r="T1656" s="3" t="s">
        <v>31</v>
      </c>
      <c r="U1656" s="3" t="s">
        <v>32</v>
      </c>
      <c r="V1656" s="3" t="s">
        <v>31</v>
      </c>
      <c r="W1656" s="3" t="s">
        <v>33</v>
      </c>
      <c r="X1656" s="3" t="s">
        <v>34</v>
      </c>
      <c r="Y1656" s="3" t="s">
        <v>35</v>
      </c>
      <c r="Z1656" s="54">
        <v>45735</v>
      </c>
      <c r="AA1656" s="54">
        <v>46112</v>
      </c>
      <c r="AB1656" s="3" t="s">
        <v>36</v>
      </c>
      <c r="AC1656" s="53">
        <v>2200000</v>
      </c>
      <c r="AD1656" s="3" t="s">
        <v>32</v>
      </c>
      <c r="AE1656" s="3" t="s">
        <v>45</v>
      </c>
    </row>
    <row r="1657" spans="1:31" x14ac:dyDescent="0.3">
      <c r="A1657" s="3" t="s">
        <v>3481</v>
      </c>
      <c r="B1657" s="3" t="s">
        <v>3482</v>
      </c>
      <c r="C1657" s="3" t="s">
        <v>1856</v>
      </c>
      <c r="D1657" s="53">
        <v>4100000</v>
      </c>
      <c r="E1657" s="53">
        <v>4100000</v>
      </c>
      <c r="F1657" s="53">
        <v>0</v>
      </c>
      <c r="G1657" s="53">
        <v>-256481</v>
      </c>
      <c r="H1657" s="53">
        <v>-256481</v>
      </c>
      <c r="I1657" s="53">
        <v>3773165.46</v>
      </c>
      <c r="J1657" s="53">
        <v>92.028425853658533</v>
      </c>
      <c r="K1657" s="53">
        <v>0</v>
      </c>
      <c r="L1657" s="53">
        <v>0</v>
      </c>
      <c r="M1657" s="53">
        <v>256481.16</v>
      </c>
      <c r="N1657" s="53">
        <v>3773165.3</v>
      </c>
      <c r="O1657" s="53">
        <v>3773165.46</v>
      </c>
      <c r="P1657" s="53">
        <v>0</v>
      </c>
      <c r="Q1657" s="53">
        <v>0</v>
      </c>
      <c r="R1657" s="53">
        <v>0</v>
      </c>
      <c r="S1657" s="3" t="s">
        <v>3017</v>
      </c>
      <c r="T1657" s="3" t="s">
        <v>76</v>
      </c>
      <c r="U1657" s="3" t="s">
        <v>77</v>
      </c>
      <c r="V1657" s="3" t="s">
        <v>76</v>
      </c>
      <c r="W1657" s="3" t="s">
        <v>33</v>
      </c>
      <c r="X1657" s="3" t="s">
        <v>78</v>
      </c>
      <c r="Y1657" s="3" t="s">
        <v>44</v>
      </c>
      <c r="Z1657" s="54">
        <v>45735</v>
      </c>
      <c r="AA1657" s="54">
        <v>46295</v>
      </c>
      <c r="AB1657" s="3" t="s">
        <v>36</v>
      </c>
      <c r="AC1657" s="53">
        <v>4100000</v>
      </c>
      <c r="AD1657" s="3" t="s">
        <v>77</v>
      </c>
      <c r="AE1657" s="3" t="s">
        <v>45</v>
      </c>
    </row>
    <row r="1658" spans="1:31" x14ac:dyDescent="0.3">
      <c r="A1658" s="3" t="s">
        <v>3501</v>
      </c>
      <c r="B1658" s="3" t="s">
        <v>3502</v>
      </c>
      <c r="C1658" s="3" t="s">
        <v>1860</v>
      </c>
      <c r="D1658" s="53">
        <v>1500000</v>
      </c>
      <c r="E1658" s="53">
        <v>1500000</v>
      </c>
      <c r="F1658" s="53">
        <v>0</v>
      </c>
      <c r="G1658" s="53">
        <v>0</v>
      </c>
      <c r="H1658" s="53">
        <v>0</v>
      </c>
      <c r="I1658" s="53">
        <v>0</v>
      </c>
      <c r="J1658" s="53">
        <v>0</v>
      </c>
      <c r="K1658" s="53">
        <v>0</v>
      </c>
      <c r="L1658" s="53">
        <v>0</v>
      </c>
      <c r="M1658" s="53">
        <v>0</v>
      </c>
      <c r="N1658" s="53">
        <v>0</v>
      </c>
      <c r="O1658" s="53">
        <v>0</v>
      </c>
      <c r="P1658" s="53">
        <v>0</v>
      </c>
      <c r="Q1658" s="53">
        <v>0</v>
      </c>
      <c r="R1658" s="53">
        <v>0</v>
      </c>
      <c r="S1658" s="3" t="s">
        <v>111</v>
      </c>
      <c r="T1658" s="3" t="s">
        <v>112</v>
      </c>
      <c r="U1658" s="3" t="s">
        <v>113</v>
      </c>
      <c r="V1658" s="3" t="s">
        <v>112</v>
      </c>
      <c r="W1658" s="3" t="s">
        <v>33</v>
      </c>
      <c r="X1658" s="3" t="s">
        <v>114</v>
      </c>
      <c r="Y1658" s="3" t="s">
        <v>35</v>
      </c>
      <c r="Z1658" s="54">
        <v>45736</v>
      </c>
      <c r="AA1658" s="54">
        <v>46112</v>
      </c>
      <c r="AB1658" s="3" t="s">
        <v>36</v>
      </c>
      <c r="AC1658" s="53">
        <v>1500000</v>
      </c>
      <c r="AD1658" s="3" t="s">
        <v>113</v>
      </c>
      <c r="AE1658" s="3" t="s">
        <v>45</v>
      </c>
    </row>
    <row r="1659" spans="1:31" x14ac:dyDescent="0.3">
      <c r="A1659" s="3" t="s">
        <v>3503</v>
      </c>
      <c r="B1659" s="3" t="s">
        <v>3504</v>
      </c>
      <c r="C1659" s="3" t="s">
        <v>1860</v>
      </c>
      <c r="D1659" s="53">
        <v>1600000</v>
      </c>
      <c r="E1659" s="53">
        <v>1600000</v>
      </c>
      <c r="F1659" s="53">
        <v>0</v>
      </c>
      <c r="G1659" s="53">
        <v>0</v>
      </c>
      <c r="H1659" s="53">
        <v>0</v>
      </c>
      <c r="I1659" s="53">
        <v>0</v>
      </c>
      <c r="J1659" s="53">
        <v>0</v>
      </c>
      <c r="K1659" s="53">
        <v>0</v>
      </c>
      <c r="L1659" s="53">
        <v>0</v>
      </c>
      <c r="M1659" s="53">
        <v>0</v>
      </c>
      <c r="N1659" s="53">
        <v>0</v>
      </c>
      <c r="O1659" s="53">
        <v>0</v>
      </c>
      <c r="P1659" s="53">
        <v>0</v>
      </c>
      <c r="Q1659" s="53">
        <v>0</v>
      </c>
      <c r="R1659" s="53">
        <v>0</v>
      </c>
      <c r="S1659" s="3" t="s">
        <v>111</v>
      </c>
      <c r="T1659" s="3" t="s">
        <v>112</v>
      </c>
      <c r="U1659" s="3" t="s">
        <v>113</v>
      </c>
      <c r="V1659" s="3" t="s">
        <v>112</v>
      </c>
      <c r="W1659" s="3" t="s">
        <v>33</v>
      </c>
      <c r="X1659" s="3" t="s">
        <v>114</v>
      </c>
      <c r="Y1659" s="3" t="s">
        <v>35</v>
      </c>
      <c r="Z1659" s="54">
        <v>45736</v>
      </c>
      <c r="AA1659" s="54">
        <v>46112</v>
      </c>
      <c r="AB1659" s="3" t="s">
        <v>36</v>
      </c>
      <c r="AC1659" s="53">
        <v>1600000</v>
      </c>
      <c r="AD1659" s="3" t="s">
        <v>113</v>
      </c>
      <c r="AE1659" s="3" t="s">
        <v>45</v>
      </c>
    </row>
    <row r="1660" spans="1:31" x14ac:dyDescent="0.3">
      <c r="A1660" s="3" t="s">
        <v>3497</v>
      </c>
      <c r="B1660" s="3" t="s">
        <v>3498</v>
      </c>
      <c r="C1660" s="3" t="s">
        <v>1853</v>
      </c>
      <c r="D1660" s="53">
        <v>2800000</v>
      </c>
      <c r="E1660" s="53">
        <v>2800000</v>
      </c>
      <c r="F1660" s="53">
        <v>202456.01</v>
      </c>
      <c r="G1660" s="53">
        <v>0</v>
      </c>
      <c r="H1660" s="53">
        <v>0</v>
      </c>
      <c r="I1660" s="53">
        <v>2119239.9700000002</v>
      </c>
      <c r="J1660" s="53">
        <v>75.687141785714289</v>
      </c>
      <c r="K1660" s="53">
        <v>0</v>
      </c>
      <c r="L1660" s="53">
        <v>0</v>
      </c>
      <c r="M1660" s="53">
        <v>2119239.9700000002</v>
      </c>
      <c r="N1660" s="53">
        <v>0</v>
      </c>
      <c r="O1660" s="53">
        <v>2321695.98</v>
      </c>
      <c r="P1660" s="53">
        <v>0</v>
      </c>
      <c r="Q1660" s="53">
        <v>0</v>
      </c>
      <c r="R1660" s="53">
        <v>0</v>
      </c>
      <c r="S1660" s="3" t="s">
        <v>391</v>
      </c>
      <c r="T1660" s="3" t="s">
        <v>31</v>
      </c>
      <c r="U1660" s="3" t="s">
        <v>32</v>
      </c>
      <c r="V1660" s="3" t="s">
        <v>31</v>
      </c>
      <c r="W1660" s="3" t="s">
        <v>33</v>
      </c>
      <c r="X1660" s="3" t="s">
        <v>34</v>
      </c>
      <c r="Y1660" s="3" t="s">
        <v>35</v>
      </c>
      <c r="Z1660" s="54">
        <v>45736</v>
      </c>
      <c r="AA1660" s="54">
        <v>46112</v>
      </c>
      <c r="AB1660" s="3" t="s">
        <v>36</v>
      </c>
      <c r="AC1660" s="53">
        <v>2800000</v>
      </c>
      <c r="AD1660" s="3" t="s">
        <v>32</v>
      </c>
      <c r="AE1660" s="3" t="s">
        <v>45</v>
      </c>
    </row>
    <row r="1661" spans="1:31" x14ac:dyDescent="0.3">
      <c r="A1661" s="3" t="s">
        <v>3489</v>
      </c>
      <c r="B1661" s="3" t="s">
        <v>3490</v>
      </c>
      <c r="C1661" s="3" t="s">
        <v>1854</v>
      </c>
      <c r="D1661" s="53">
        <v>1700000</v>
      </c>
      <c r="E1661" s="53">
        <v>1700000</v>
      </c>
      <c r="F1661" s="53">
        <v>0</v>
      </c>
      <c r="G1661" s="53">
        <v>0</v>
      </c>
      <c r="H1661" s="53">
        <v>0</v>
      </c>
      <c r="I1661" s="53">
        <v>0</v>
      </c>
      <c r="J1661" s="53">
        <v>0</v>
      </c>
      <c r="K1661" s="53">
        <v>0</v>
      </c>
      <c r="L1661" s="53">
        <v>0</v>
      </c>
      <c r="M1661" s="53">
        <v>0</v>
      </c>
      <c r="N1661" s="53">
        <v>0</v>
      </c>
      <c r="O1661" s="53">
        <v>0</v>
      </c>
      <c r="P1661" s="53">
        <v>0</v>
      </c>
      <c r="Q1661" s="53">
        <v>0</v>
      </c>
      <c r="R1661" s="53">
        <v>0</v>
      </c>
      <c r="S1661" s="3" t="s">
        <v>72</v>
      </c>
      <c r="T1661" s="3" t="s">
        <v>41</v>
      </c>
      <c r="U1661" s="3" t="s">
        <v>42</v>
      </c>
      <c r="V1661" s="3" t="s">
        <v>41</v>
      </c>
      <c r="W1661" s="3" t="s">
        <v>33</v>
      </c>
      <c r="X1661" s="3" t="s">
        <v>43</v>
      </c>
      <c r="Y1661" s="3" t="s">
        <v>83</v>
      </c>
      <c r="Z1661" s="54">
        <v>45736</v>
      </c>
      <c r="AA1661" s="54">
        <v>46112</v>
      </c>
      <c r="AB1661" s="3" t="s">
        <v>36</v>
      </c>
      <c r="AC1661" s="53">
        <v>1700000</v>
      </c>
      <c r="AD1661" s="3" t="s">
        <v>42</v>
      </c>
      <c r="AE1661" s="3" t="s">
        <v>45</v>
      </c>
    </row>
    <row r="1662" spans="1:31" x14ac:dyDescent="0.3">
      <c r="A1662" s="3" t="s">
        <v>3491</v>
      </c>
      <c r="B1662" s="3" t="s">
        <v>3492</v>
      </c>
      <c r="C1662" s="3" t="s">
        <v>1854</v>
      </c>
      <c r="D1662" s="53">
        <v>1600000</v>
      </c>
      <c r="E1662" s="53">
        <v>1600000</v>
      </c>
      <c r="F1662" s="53">
        <v>0</v>
      </c>
      <c r="G1662" s="53">
        <v>0</v>
      </c>
      <c r="H1662" s="53">
        <v>0</v>
      </c>
      <c r="I1662" s="53">
        <v>0</v>
      </c>
      <c r="J1662" s="53">
        <v>0</v>
      </c>
      <c r="K1662" s="53">
        <v>0</v>
      </c>
      <c r="L1662" s="53">
        <v>0</v>
      </c>
      <c r="M1662" s="53">
        <v>0</v>
      </c>
      <c r="N1662" s="53">
        <v>0</v>
      </c>
      <c r="O1662" s="53">
        <v>0</v>
      </c>
      <c r="P1662" s="53">
        <v>0</v>
      </c>
      <c r="Q1662" s="53">
        <v>0</v>
      </c>
      <c r="R1662" s="53">
        <v>0</v>
      </c>
      <c r="S1662" s="3" t="s">
        <v>72</v>
      </c>
      <c r="T1662" s="3" t="s">
        <v>41</v>
      </c>
      <c r="U1662" s="3" t="s">
        <v>42</v>
      </c>
      <c r="V1662" s="3" t="s">
        <v>41</v>
      </c>
      <c r="W1662" s="3" t="s">
        <v>33</v>
      </c>
      <c r="X1662" s="3" t="s">
        <v>43</v>
      </c>
      <c r="Y1662" s="3" t="s">
        <v>83</v>
      </c>
      <c r="Z1662" s="54">
        <v>45736</v>
      </c>
      <c r="AA1662" s="54">
        <v>46112</v>
      </c>
      <c r="AB1662" s="3" t="s">
        <v>36</v>
      </c>
      <c r="AC1662" s="53">
        <v>1600000</v>
      </c>
      <c r="AD1662" s="3" t="s">
        <v>42</v>
      </c>
      <c r="AE1662" s="3" t="s">
        <v>45</v>
      </c>
    </row>
    <row r="1663" spans="1:31" x14ac:dyDescent="0.3">
      <c r="A1663" s="3" t="s">
        <v>3509</v>
      </c>
      <c r="B1663" s="3" t="s">
        <v>3510</v>
      </c>
      <c r="C1663" s="3" t="s">
        <v>1854</v>
      </c>
      <c r="D1663" s="53">
        <v>7400000</v>
      </c>
      <c r="E1663" s="53">
        <v>7400000</v>
      </c>
      <c r="F1663" s="53">
        <v>0</v>
      </c>
      <c r="G1663" s="53">
        <v>0</v>
      </c>
      <c r="H1663" s="53">
        <v>0</v>
      </c>
      <c r="I1663" s="53">
        <v>0</v>
      </c>
      <c r="J1663" s="53">
        <v>0</v>
      </c>
      <c r="K1663" s="53">
        <v>0</v>
      </c>
      <c r="L1663" s="53">
        <v>0</v>
      </c>
      <c r="M1663" s="53">
        <v>0</v>
      </c>
      <c r="N1663" s="53">
        <v>0</v>
      </c>
      <c r="O1663" s="53">
        <v>0</v>
      </c>
      <c r="P1663" s="53">
        <v>0</v>
      </c>
      <c r="Q1663" s="53">
        <v>0</v>
      </c>
      <c r="R1663" s="53">
        <v>0</v>
      </c>
      <c r="S1663" s="3" t="s">
        <v>72</v>
      </c>
      <c r="T1663" s="3" t="s">
        <v>41</v>
      </c>
      <c r="U1663" s="3" t="s">
        <v>42</v>
      </c>
      <c r="V1663" s="3" t="s">
        <v>41</v>
      </c>
      <c r="W1663" s="3" t="s">
        <v>33</v>
      </c>
      <c r="X1663" s="3" t="s">
        <v>43</v>
      </c>
      <c r="Y1663" s="3" t="s">
        <v>83</v>
      </c>
      <c r="Z1663" s="54">
        <v>45736</v>
      </c>
      <c r="AA1663" s="54">
        <v>46112</v>
      </c>
      <c r="AB1663" s="3" t="s">
        <v>36</v>
      </c>
      <c r="AC1663" s="53">
        <v>7400000</v>
      </c>
      <c r="AD1663" s="3" t="s">
        <v>42</v>
      </c>
      <c r="AE1663" s="3" t="s">
        <v>45</v>
      </c>
    </row>
    <row r="1664" spans="1:31" x14ac:dyDescent="0.3">
      <c r="A1664" s="3" t="s">
        <v>3511</v>
      </c>
      <c r="B1664" s="3" t="s">
        <v>3512</v>
      </c>
      <c r="C1664" s="3" t="s">
        <v>1854</v>
      </c>
      <c r="D1664" s="53">
        <v>2300000</v>
      </c>
      <c r="E1664" s="53">
        <v>2300000</v>
      </c>
      <c r="F1664" s="53">
        <v>510417.86</v>
      </c>
      <c r="G1664" s="53">
        <v>0</v>
      </c>
      <c r="H1664" s="53">
        <v>0</v>
      </c>
      <c r="I1664" s="53">
        <v>1798793.89</v>
      </c>
      <c r="J1664" s="53">
        <v>78.208429999999993</v>
      </c>
      <c r="K1664" s="53">
        <v>0</v>
      </c>
      <c r="L1664" s="53">
        <v>0</v>
      </c>
      <c r="M1664" s="53">
        <v>1635350</v>
      </c>
      <c r="N1664" s="53">
        <v>163443.89000000001</v>
      </c>
      <c r="O1664" s="53">
        <v>2309211.75</v>
      </c>
      <c r="P1664" s="53">
        <v>0</v>
      </c>
      <c r="Q1664" s="53">
        <v>0</v>
      </c>
      <c r="R1664" s="53">
        <v>0</v>
      </c>
      <c r="S1664" s="3" t="s">
        <v>72</v>
      </c>
      <c r="T1664" s="3" t="s">
        <v>41</v>
      </c>
      <c r="U1664" s="3" t="s">
        <v>42</v>
      </c>
      <c r="V1664" s="3" t="s">
        <v>41</v>
      </c>
      <c r="W1664" s="3" t="s">
        <v>33</v>
      </c>
      <c r="X1664" s="3" t="s">
        <v>43</v>
      </c>
      <c r="Y1664" s="3" t="s">
        <v>35</v>
      </c>
      <c r="Z1664" s="54">
        <v>45736</v>
      </c>
      <c r="AA1664" s="54">
        <v>46112</v>
      </c>
      <c r="AB1664" s="3" t="s">
        <v>36</v>
      </c>
      <c r="AC1664" s="53">
        <v>2300000</v>
      </c>
      <c r="AD1664" s="3" t="s">
        <v>42</v>
      </c>
      <c r="AE1664" s="3" t="s">
        <v>45</v>
      </c>
    </row>
    <row r="1665" spans="1:31" x14ac:dyDescent="0.3">
      <c r="A1665" s="3" t="s">
        <v>3493</v>
      </c>
      <c r="B1665" s="3" t="s">
        <v>3494</v>
      </c>
      <c r="C1665" s="3" t="s">
        <v>1857</v>
      </c>
      <c r="D1665" s="53">
        <v>9526977</v>
      </c>
      <c r="E1665" s="53">
        <v>9526977</v>
      </c>
      <c r="F1665" s="53">
        <v>13977.2</v>
      </c>
      <c r="G1665" s="53">
        <v>90665.27</v>
      </c>
      <c r="H1665" s="53">
        <v>90665.27</v>
      </c>
      <c r="I1665" s="53">
        <v>838858.31</v>
      </c>
      <c r="J1665" s="53">
        <v>8.8050838161989891</v>
      </c>
      <c r="K1665" s="53">
        <v>0</v>
      </c>
      <c r="L1665" s="53">
        <v>0</v>
      </c>
      <c r="M1665" s="53">
        <v>0</v>
      </c>
      <c r="N1665" s="53">
        <v>748193.04</v>
      </c>
      <c r="O1665" s="53">
        <v>852835.51</v>
      </c>
      <c r="P1665" s="53">
        <v>0</v>
      </c>
      <c r="Q1665" s="53">
        <v>0</v>
      </c>
      <c r="R1665" s="53">
        <v>0</v>
      </c>
      <c r="S1665" s="3" t="s">
        <v>2156</v>
      </c>
      <c r="T1665" s="3" t="s">
        <v>100</v>
      </c>
      <c r="U1665" s="3" t="s">
        <v>101</v>
      </c>
      <c r="V1665" s="3" t="s">
        <v>100</v>
      </c>
      <c r="W1665" s="3" t="s">
        <v>33</v>
      </c>
      <c r="X1665" s="3" t="s">
        <v>102</v>
      </c>
      <c r="Y1665" s="3" t="s">
        <v>35</v>
      </c>
      <c r="Z1665" s="54">
        <v>45737</v>
      </c>
      <c r="AA1665" s="54">
        <v>46022</v>
      </c>
      <c r="AB1665" s="3" t="s">
        <v>36</v>
      </c>
      <c r="AC1665" s="53">
        <v>9526977</v>
      </c>
      <c r="AD1665" s="3" t="s">
        <v>101</v>
      </c>
      <c r="AE1665" s="3" t="s">
        <v>45</v>
      </c>
    </row>
    <row r="1666" spans="1:31" x14ac:dyDescent="0.3">
      <c r="A1666" s="3" t="s">
        <v>3515</v>
      </c>
      <c r="B1666" s="3" t="s">
        <v>3516</v>
      </c>
      <c r="C1666" s="3" t="s">
        <v>1853</v>
      </c>
      <c r="D1666" s="53">
        <v>4600000</v>
      </c>
      <c r="E1666" s="53">
        <v>4600000</v>
      </c>
      <c r="F1666" s="53">
        <v>3170487.09</v>
      </c>
      <c r="G1666" s="53">
        <v>83.46</v>
      </c>
      <c r="H1666" s="53">
        <v>83.46</v>
      </c>
      <c r="I1666" s="53">
        <v>1266540.95</v>
      </c>
      <c r="J1666" s="53">
        <v>27.533498913043477</v>
      </c>
      <c r="K1666" s="53">
        <v>0</v>
      </c>
      <c r="L1666" s="53">
        <v>0</v>
      </c>
      <c r="M1666" s="53">
        <v>1266457.49</v>
      </c>
      <c r="N1666" s="53">
        <v>0</v>
      </c>
      <c r="O1666" s="53">
        <v>4437028.04</v>
      </c>
      <c r="P1666" s="53">
        <v>0</v>
      </c>
      <c r="Q1666" s="53">
        <v>0</v>
      </c>
      <c r="R1666" s="53">
        <v>0</v>
      </c>
      <c r="S1666" s="3" t="s">
        <v>391</v>
      </c>
      <c r="T1666" s="3" t="s">
        <v>31</v>
      </c>
      <c r="U1666" s="3" t="s">
        <v>32</v>
      </c>
      <c r="V1666" s="3" t="s">
        <v>31</v>
      </c>
      <c r="W1666" s="3" t="s">
        <v>33</v>
      </c>
      <c r="X1666" s="3" t="s">
        <v>34</v>
      </c>
      <c r="Y1666" s="3" t="s">
        <v>35</v>
      </c>
      <c r="Z1666" s="54">
        <v>45737</v>
      </c>
      <c r="AA1666" s="54">
        <v>46112</v>
      </c>
      <c r="AB1666" s="3" t="s">
        <v>36</v>
      </c>
      <c r="AC1666" s="53">
        <v>4600000</v>
      </c>
      <c r="AD1666" s="3" t="s">
        <v>32</v>
      </c>
      <c r="AE1666" s="3" t="s">
        <v>45</v>
      </c>
    </row>
    <row r="1667" spans="1:31" x14ac:dyDescent="0.3">
      <c r="A1667" s="3" t="s">
        <v>3513</v>
      </c>
      <c r="B1667" s="3" t="s">
        <v>3514</v>
      </c>
      <c r="C1667" s="3" t="s">
        <v>1853</v>
      </c>
      <c r="D1667" s="53">
        <v>2300000</v>
      </c>
      <c r="E1667" s="53">
        <v>2300000</v>
      </c>
      <c r="F1667" s="53">
        <v>892296.59</v>
      </c>
      <c r="G1667" s="53">
        <v>0</v>
      </c>
      <c r="H1667" s="53">
        <v>0</v>
      </c>
      <c r="I1667" s="53">
        <v>0</v>
      </c>
      <c r="J1667" s="53">
        <v>0</v>
      </c>
      <c r="K1667" s="53">
        <v>0</v>
      </c>
      <c r="L1667" s="53">
        <v>0</v>
      </c>
      <c r="M1667" s="53">
        <v>0</v>
      </c>
      <c r="N1667" s="53">
        <v>0</v>
      </c>
      <c r="O1667" s="53">
        <v>892296.59</v>
      </c>
      <c r="P1667" s="53">
        <v>0</v>
      </c>
      <c r="Q1667" s="53">
        <v>0</v>
      </c>
      <c r="R1667" s="53">
        <v>0</v>
      </c>
      <c r="S1667" s="3" t="s">
        <v>391</v>
      </c>
      <c r="T1667" s="3" t="s">
        <v>31</v>
      </c>
      <c r="U1667" s="3" t="s">
        <v>32</v>
      </c>
      <c r="V1667" s="3" t="s">
        <v>31</v>
      </c>
      <c r="W1667" s="3" t="s">
        <v>33</v>
      </c>
      <c r="X1667" s="3" t="s">
        <v>34</v>
      </c>
      <c r="Y1667" s="3" t="s">
        <v>35</v>
      </c>
      <c r="Z1667" s="54">
        <v>45737</v>
      </c>
      <c r="AA1667" s="54">
        <v>46112</v>
      </c>
      <c r="AB1667" s="3" t="s">
        <v>36</v>
      </c>
      <c r="AC1667" s="53">
        <v>2300000</v>
      </c>
      <c r="AD1667" s="3" t="s">
        <v>32</v>
      </c>
      <c r="AE1667" s="3" t="s">
        <v>45</v>
      </c>
    </row>
    <row r="1668" spans="1:31" x14ac:dyDescent="0.3">
      <c r="A1668" s="3" t="s">
        <v>3519</v>
      </c>
      <c r="B1668" s="3" t="s">
        <v>3520</v>
      </c>
      <c r="C1668" s="3" t="s">
        <v>1858</v>
      </c>
      <c r="D1668" s="53">
        <v>2300000</v>
      </c>
      <c r="E1668" s="53">
        <v>2300000</v>
      </c>
      <c r="F1668" s="53">
        <v>1405323.75</v>
      </c>
      <c r="G1668" s="53">
        <v>16395.37</v>
      </c>
      <c r="H1668" s="53">
        <v>16395.37</v>
      </c>
      <c r="I1668" s="53">
        <v>482172.84</v>
      </c>
      <c r="J1668" s="53">
        <v>20.964036521739132</v>
      </c>
      <c r="K1668" s="53">
        <v>0</v>
      </c>
      <c r="L1668" s="53">
        <v>0</v>
      </c>
      <c r="M1668" s="53">
        <v>0</v>
      </c>
      <c r="N1668" s="53">
        <v>465777.47</v>
      </c>
      <c r="O1668" s="53">
        <v>1887496.59</v>
      </c>
      <c r="P1668" s="53">
        <v>0</v>
      </c>
      <c r="Q1668" s="53">
        <v>0</v>
      </c>
      <c r="R1668" s="53">
        <v>0</v>
      </c>
      <c r="S1668" s="3" t="s">
        <v>3204</v>
      </c>
      <c r="T1668" s="3" t="s">
        <v>51</v>
      </c>
      <c r="U1668" s="3" t="s">
        <v>52</v>
      </c>
      <c r="V1668" s="3" t="s">
        <v>51</v>
      </c>
      <c r="W1668" s="3" t="s">
        <v>33</v>
      </c>
      <c r="X1668" s="3" t="s">
        <v>53</v>
      </c>
      <c r="Y1668" s="3" t="s">
        <v>35</v>
      </c>
      <c r="Z1668" s="54">
        <v>45383</v>
      </c>
      <c r="AA1668" s="54">
        <v>46112</v>
      </c>
      <c r="AB1668" s="3" t="s">
        <v>36</v>
      </c>
      <c r="AC1668" s="53">
        <v>2300000</v>
      </c>
      <c r="AD1668" s="3" t="s">
        <v>52</v>
      </c>
      <c r="AE1668" s="3" t="s">
        <v>45</v>
      </c>
    </row>
    <row r="1669" spans="1:31" x14ac:dyDescent="0.3">
      <c r="A1669" s="3" t="s">
        <v>3517</v>
      </c>
      <c r="B1669" s="3" t="s">
        <v>3518</v>
      </c>
      <c r="C1669" s="3" t="s">
        <v>1853</v>
      </c>
      <c r="D1669" s="53">
        <v>2600000</v>
      </c>
      <c r="E1669" s="53">
        <v>2600000</v>
      </c>
      <c r="F1669" s="53">
        <v>0</v>
      </c>
      <c r="G1669" s="53">
        <v>0</v>
      </c>
      <c r="H1669" s="53">
        <v>0</v>
      </c>
      <c r="I1669" s="53">
        <v>0</v>
      </c>
      <c r="J1669" s="53">
        <v>0</v>
      </c>
      <c r="K1669" s="53">
        <v>0</v>
      </c>
      <c r="L1669" s="53">
        <v>0</v>
      </c>
      <c r="M1669" s="53">
        <v>0</v>
      </c>
      <c r="N1669" s="53">
        <v>0</v>
      </c>
      <c r="O1669" s="53">
        <v>0</v>
      </c>
      <c r="P1669" s="53">
        <v>0</v>
      </c>
      <c r="Q1669" s="53">
        <v>0</v>
      </c>
      <c r="R1669" s="53">
        <v>0</v>
      </c>
      <c r="S1669" s="3" t="s">
        <v>391</v>
      </c>
      <c r="T1669" s="3" t="s">
        <v>31</v>
      </c>
      <c r="U1669" s="3" t="s">
        <v>32</v>
      </c>
      <c r="V1669" s="3" t="s">
        <v>31</v>
      </c>
      <c r="W1669" s="3" t="s">
        <v>33</v>
      </c>
      <c r="X1669" s="3" t="s">
        <v>34</v>
      </c>
      <c r="Y1669" s="3" t="s">
        <v>35</v>
      </c>
      <c r="Z1669" s="54">
        <v>45740</v>
      </c>
      <c r="AA1669" s="54">
        <v>46112</v>
      </c>
      <c r="AB1669" s="3" t="s">
        <v>36</v>
      </c>
      <c r="AC1669" s="53">
        <v>2600000</v>
      </c>
      <c r="AD1669" s="3" t="s">
        <v>32</v>
      </c>
      <c r="AE1669" s="3" t="s">
        <v>45</v>
      </c>
    </row>
    <row r="1670" spans="1:31" x14ac:dyDescent="0.3">
      <c r="A1670" s="3" t="s">
        <v>3523</v>
      </c>
      <c r="B1670" s="3" t="s">
        <v>3524</v>
      </c>
      <c r="C1670" s="3" t="s">
        <v>1854</v>
      </c>
      <c r="D1670" s="53">
        <v>3200000</v>
      </c>
      <c r="E1670" s="53">
        <v>3200000</v>
      </c>
      <c r="F1670" s="53">
        <v>53270.46</v>
      </c>
      <c r="G1670" s="53">
        <v>0</v>
      </c>
      <c r="H1670" s="53">
        <v>0</v>
      </c>
      <c r="I1670" s="53">
        <v>1351187.11</v>
      </c>
      <c r="J1670" s="53">
        <v>42.224597187500002</v>
      </c>
      <c r="K1670" s="53">
        <v>0</v>
      </c>
      <c r="L1670" s="53">
        <v>0</v>
      </c>
      <c r="M1670" s="53">
        <v>920350</v>
      </c>
      <c r="N1670" s="53">
        <v>430837.11</v>
      </c>
      <c r="O1670" s="53">
        <v>1404457.57</v>
      </c>
      <c r="P1670" s="53">
        <v>0</v>
      </c>
      <c r="Q1670" s="53">
        <v>0</v>
      </c>
      <c r="R1670" s="53">
        <v>0</v>
      </c>
      <c r="S1670" s="3" t="s">
        <v>72</v>
      </c>
      <c r="T1670" s="3" t="s">
        <v>41</v>
      </c>
      <c r="U1670" s="3" t="s">
        <v>42</v>
      </c>
      <c r="V1670" s="3" t="s">
        <v>41</v>
      </c>
      <c r="W1670" s="3" t="s">
        <v>33</v>
      </c>
      <c r="X1670" s="3" t="s">
        <v>43</v>
      </c>
      <c r="Y1670" s="3" t="s">
        <v>35</v>
      </c>
      <c r="Z1670" s="54">
        <v>45382</v>
      </c>
      <c r="AA1670" s="54">
        <v>46112</v>
      </c>
      <c r="AB1670" s="3" t="s">
        <v>36</v>
      </c>
      <c r="AC1670" s="53">
        <v>3200000</v>
      </c>
      <c r="AD1670" s="3" t="s">
        <v>42</v>
      </c>
      <c r="AE1670" s="3" t="s">
        <v>45</v>
      </c>
    </row>
    <row r="1671" spans="1:31" x14ac:dyDescent="0.3">
      <c r="A1671" s="3" t="s">
        <v>3581</v>
      </c>
      <c r="B1671" s="3" t="s">
        <v>3582</v>
      </c>
      <c r="C1671" s="3" t="s">
        <v>1854</v>
      </c>
      <c r="D1671" s="53">
        <v>17200000</v>
      </c>
      <c r="E1671" s="53">
        <v>17200000</v>
      </c>
      <c r="F1671" s="53">
        <v>2417197.56</v>
      </c>
      <c r="G1671" s="53">
        <v>0</v>
      </c>
      <c r="H1671" s="53">
        <v>0</v>
      </c>
      <c r="I1671" s="53">
        <v>0</v>
      </c>
      <c r="J1671" s="53">
        <v>0</v>
      </c>
      <c r="K1671" s="53">
        <v>0</v>
      </c>
      <c r="L1671" s="53">
        <v>0</v>
      </c>
      <c r="M1671" s="53">
        <v>0</v>
      </c>
      <c r="N1671" s="53">
        <v>0</v>
      </c>
      <c r="O1671" s="53">
        <v>2417197.56</v>
      </c>
      <c r="P1671" s="53">
        <v>0</v>
      </c>
      <c r="Q1671" s="53">
        <v>0</v>
      </c>
      <c r="R1671" s="53">
        <v>0</v>
      </c>
      <c r="S1671" s="3" t="s">
        <v>72</v>
      </c>
      <c r="T1671" s="3" t="s">
        <v>41</v>
      </c>
      <c r="U1671" s="3" t="s">
        <v>42</v>
      </c>
      <c r="V1671" s="3" t="s">
        <v>41</v>
      </c>
      <c r="W1671" s="3" t="s">
        <v>33</v>
      </c>
      <c r="X1671" s="3" t="s">
        <v>43</v>
      </c>
      <c r="Y1671" s="3" t="s">
        <v>35</v>
      </c>
      <c r="Z1671" s="54">
        <v>45741</v>
      </c>
      <c r="AA1671" s="54">
        <v>46112</v>
      </c>
      <c r="AB1671" s="3" t="s">
        <v>36</v>
      </c>
      <c r="AC1671" s="53">
        <v>17200001</v>
      </c>
      <c r="AD1671" s="3" t="s">
        <v>42</v>
      </c>
      <c r="AE1671" s="3" t="s">
        <v>45</v>
      </c>
    </row>
    <row r="1672" spans="1:31" x14ac:dyDescent="0.3">
      <c r="A1672" s="3" t="s">
        <v>3573</v>
      </c>
      <c r="B1672" s="3" t="s">
        <v>3574</v>
      </c>
      <c r="C1672" s="3" t="s">
        <v>1854</v>
      </c>
      <c r="D1672" s="53">
        <v>16425000</v>
      </c>
      <c r="E1672" s="53">
        <v>16425000</v>
      </c>
      <c r="F1672" s="53">
        <v>12672493.68</v>
      </c>
      <c r="G1672" s="53">
        <v>-0.03</v>
      </c>
      <c r="H1672" s="53">
        <v>-0.03</v>
      </c>
      <c r="I1672" s="53">
        <v>3621152.98</v>
      </c>
      <c r="J1672" s="53">
        <v>22.046593485540335</v>
      </c>
      <c r="K1672" s="53">
        <v>0</v>
      </c>
      <c r="L1672" s="53">
        <v>0</v>
      </c>
      <c r="M1672" s="53">
        <v>3330565</v>
      </c>
      <c r="N1672" s="53">
        <v>290588.01</v>
      </c>
      <c r="O1672" s="53">
        <v>16293646.66</v>
      </c>
      <c r="P1672" s="53">
        <v>0</v>
      </c>
      <c r="Q1672" s="53">
        <v>0</v>
      </c>
      <c r="R1672" s="53">
        <v>0</v>
      </c>
      <c r="S1672" s="3" t="s">
        <v>72</v>
      </c>
      <c r="T1672" s="3" t="s">
        <v>41</v>
      </c>
      <c r="U1672" s="3" t="s">
        <v>42</v>
      </c>
      <c r="V1672" s="3" t="s">
        <v>41</v>
      </c>
      <c r="W1672" s="3" t="s">
        <v>33</v>
      </c>
      <c r="X1672" s="3" t="s">
        <v>43</v>
      </c>
      <c r="Y1672" s="3" t="s">
        <v>35</v>
      </c>
      <c r="Z1672" s="54">
        <v>45741</v>
      </c>
      <c r="AA1672" s="54">
        <v>46112</v>
      </c>
      <c r="AB1672" s="3" t="s">
        <v>36</v>
      </c>
      <c r="AC1672" s="53">
        <v>16425000</v>
      </c>
      <c r="AD1672" s="3" t="s">
        <v>42</v>
      </c>
      <c r="AE1672" s="3" t="s">
        <v>45</v>
      </c>
    </row>
    <row r="1673" spans="1:31" x14ac:dyDescent="0.3">
      <c r="A1673" s="3" t="s">
        <v>3529</v>
      </c>
      <c r="B1673" s="3" t="s">
        <v>3530</v>
      </c>
      <c r="C1673" s="3" t="s">
        <v>1855</v>
      </c>
      <c r="D1673" s="53">
        <v>12300000</v>
      </c>
      <c r="E1673" s="53">
        <v>12300000</v>
      </c>
      <c r="F1673" s="53">
        <v>307238.32</v>
      </c>
      <c r="G1673" s="53">
        <v>0</v>
      </c>
      <c r="H1673" s="53">
        <v>0</v>
      </c>
      <c r="I1673" s="53">
        <v>1143830.5900000001</v>
      </c>
      <c r="J1673" s="53">
        <v>9.299435691056912</v>
      </c>
      <c r="K1673" s="53">
        <v>0</v>
      </c>
      <c r="L1673" s="53">
        <v>0</v>
      </c>
      <c r="M1673" s="53">
        <v>0</v>
      </c>
      <c r="N1673" s="53">
        <v>1143830.5900000001</v>
      </c>
      <c r="O1673" s="53">
        <v>1451068.91</v>
      </c>
      <c r="P1673" s="53">
        <v>0</v>
      </c>
      <c r="Q1673" s="53">
        <v>0</v>
      </c>
      <c r="R1673" s="53">
        <v>0</v>
      </c>
      <c r="S1673" s="3" t="s">
        <v>2949</v>
      </c>
      <c r="T1673" s="3" t="s">
        <v>57</v>
      </c>
      <c r="U1673" s="3" t="s">
        <v>58</v>
      </c>
      <c r="V1673" s="3" t="s">
        <v>57</v>
      </c>
      <c r="W1673" s="3" t="s">
        <v>33</v>
      </c>
      <c r="X1673" s="3" t="s">
        <v>59</v>
      </c>
      <c r="Y1673" s="3" t="s">
        <v>35</v>
      </c>
      <c r="Z1673" s="54">
        <v>45741</v>
      </c>
      <c r="AA1673" s="54">
        <v>46112</v>
      </c>
      <c r="AB1673" s="3" t="s">
        <v>36</v>
      </c>
      <c r="AC1673" s="53">
        <v>12300000</v>
      </c>
      <c r="AD1673" s="3" t="s">
        <v>58</v>
      </c>
      <c r="AE1673" s="3" t="s">
        <v>45</v>
      </c>
    </row>
    <row r="1674" spans="1:31" x14ac:dyDescent="0.3">
      <c r="A1674" s="3" t="s">
        <v>3531</v>
      </c>
      <c r="B1674" s="3" t="s">
        <v>3532</v>
      </c>
      <c r="C1674" s="3" t="s">
        <v>1855</v>
      </c>
      <c r="D1674" s="53">
        <v>4500000</v>
      </c>
      <c r="E1674" s="53">
        <v>4500000</v>
      </c>
      <c r="F1674" s="53">
        <v>0</v>
      </c>
      <c r="G1674" s="53">
        <v>0</v>
      </c>
      <c r="H1674" s="53">
        <v>0</v>
      </c>
      <c r="I1674" s="53">
        <v>0</v>
      </c>
      <c r="J1674" s="53">
        <v>0</v>
      </c>
      <c r="K1674" s="53">
        <v>0</v>
      </c>
      <c r="L1674" s="53">
        <v>0</v>
      </c>
      <c r="M1674" s="53">
        <v>0</v>
      </c>
      <c r="N1674" s="53">
        <v>0</v>
      </c>
      <c r="O1674" s="53">
        <v>0</v>
      </c>
      <c r="P1674" s="53">
        <v>0</v>
      </c>
      <c r="Q1674" s="53">
        <v>0</v>
      </c>
      <c r="R1674" s="53">
        <v>0</v>
      </c>
      <c r="S1674" s="3" t="s">
        <v>2949</v>
      </c>
      <c r="T1674" s="3" t="s">
        <v>57</v>
      </c>
      <c r="U1674" s="3" t="s">
        <v>58</v>
      </c>
      <c r="V1674" s="3" t="s">
        <v>57</v>
      </c>
      <c r="W1674" s="3" t="s">
        <v>33</v>
      </c>
      <c r="X1674" s="3" t="s">
        <v>59</v>
      </c>
      <c r="Y1674" s="3" t="s">
        <v>44</v>
      </c>
      <c r="Z1674" s="54">
        <v>45742</v>
      </c>
      <c r="AA1674" s="54">
        <v>46112</v>
      </c>
      <c r="AB1674" s="3" t="s">
        <v>36</v>
      </c>
      <c r="AC1674" s="53">
        <v>4500000</v>
      </c>
      <c r="AD1674" s="3" t="s">
        <v>58</v>
      </c>
      <c r="AE1674" s="3" t="s">
        <v>45</v>
      </c>
    </row>
    <row r="1675" spans="1:31" x14ac:dyDescent="0.3">
      <c r="A1675" s="3" t="s">
        <v>3541</v>
      </c>
      <c r="B1675" s="3" t="s">
        <v>3542</v>
      </c>
      <c r="C1675" s="3" t="s">
        <v>1859</v>
      </c>
      <c r="D1675" s="53">
        <v>2100001</v>
      </c>
      <c r="E1675" s="53">
        <v>2100001</v>
      </c>
      <c r="F1675" s="53">
        <v>0</v>
      </c>
      <c r="G1675" s="53">
        <v>0</v>
      </c>
      <c r="H1675" s="53">
        <v>0</v>
      </c>
      <c r="I1675" s="53">
        <v>286778.86</v>
      </c>
      <c r="J1675" s="53">
        <v>13.656129687557293</v>
      </c>
      <c r="K1675" s="53">
        <v>0</v>
      </c>
      <c r="L1675" s="53">
        <v>0</v>
      </c>
      <c r="M1675" s="53">
        <v>0</v>
      </c>
      <c r="N1675" s="53">
        <v>286778.86</v>
      </c>
      <c r="O1675" s="53">
        <v>286778.86</v>
      </c>
      <c r="P1675" s="53">
        <v>0</v>
      </c>
      <c r="Q1675" s="53">
        <v>0</v>
      </c>
      <c r="R1675" s="53">
        <v>0</v>
      </c>
      <c r="S1675" s="3" t="s">
        <v>1355</v>
      </c>
      <c r="T1675" s="3" t="s">
        <v>162</v>
      </c>
      <c r="U1675" s="3" t="s">
        <v>163</v>
      </c>
      <c r="V1675" s="3" t="s">
        <v>162</v>
      </c>
      <c r="W1675" s="3" t="s">
        <v>33</v>
      </c>
      <c r="X1675" s="3" t="s">
        <v>164</v>
      </c>
      <c r="Y1675" s="3" t="s">
        <v>35</v>
      </c>
      <c r="Z1675" s="54">
        <v>45383</v>
      </c>
      <c r="AA1675" s="54">
        <v>46112</v>
      </c>
      <c r="AB1675" s="3" t="s">
        <v>36</v>
      </c>
      <c r="AC1675" s="53">
        <v>1</v>
      </c>
      <c r="AD1675" s="3" t="s">
        <v>163</v>
      </c>
      <c r="AE1675" s="3" t="s">
        <v>45</v>
      </c>
    </row>
    <row r="1676" spans="1:31" x14ac:dyDescent="0.3">
      <c r="A1676" s="3" t="s">
        <v>3545</v>
      </c>
      <c r="B1676" s="3" t="s">
        <v>3546</v>
      </c>
      <c r="C1676" s="3" t="s">
        <v>1854</v>
      </c>
      <c r="D1676" s="53">
        <v>3400000</v>
      </c>
      <c r="E1676" s="53">
        <v>3400000</v>
      </c>
      <c r="F1676" s="53">
        <v>0</v>
      </c>
      <c r="G1676" s="53">
        <v>0</v>
      </c>
      <c r="H1676" s="53">
        <v>0</v>
      </c>
      <c r="I1676" s="53">
        <v>0</v>
      </c>
      <c r="J1676" s="53">
        <v>0</v>
      </c>
      <c r="K1676" s="53">
        <v>0</v>
      </c>
      <c r="L1676" s="53">
        <v>0</v>
      </c>
      <c r="M1676" s="53">
        <v>0</v>
      </c>
      <c r="N1676" s="53">
        <v>0</v>
      </c>
      <c r="O1676" s="53">
        <v>0</v>
      </c>
      <c r="P1676" s="53">
        <v>0</v>
      </c>
      <c r="Q1676" s="53">
        <v>0</v>
      </c>
      <c r="R1676" s="53">
        <v>0</v>
      </c>
      <c r="S1676" s="3" t="s">
        <v>72</v>
      </c>
      <c r="T1676" s="3" t="s">
        <v>41</v>
      </c>
      <c r="U1676" s="3" t="s">
        <v>42</v>
      </c>
      <c r="V1676" s="3" t="s">
        <v>41</v>
      </c>
      <c r="W1676" s="3" t="s">
        <v>33</v>
      </c>
      <c r="X1676" s="3" t="s">
        <v>43</v>
      </c>
      <c r="Y1676" s="3" t="s">
        <v>35</v>
      </c>
      <c r="Z1676" s="54">
        <v>45742</v>
      </c>
      <c r="AA1676" s="54">
        <v>46112</v>
      </c>
      <c r="AB1676" s="3" t="s">
        <v>36</v>
      </c>
      <c r="AC1676" s="53">
        <v>3400000</v>
      </c>
      <c r="AD1676" s="3" t="s">
        <v>42</v>
      </c>
      <c r="AE1676" s="3" t="s">
        <v>45</v>
      </c>
    </row>
  </sheetData>
  <autoFilter ref="A1:AF1676" xr:uid="{C2CE4212-014B-4E7B-B7A4-5F7539C88431}"/>
  <sortState xmlns:xlrd2="http://schemas.microsoft.com/office/spreadsheetml/2017/richdata2" ref="A2:AE1676">
    <sortCondition ref="A1:A167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470A-891E-4B8C-A59D-409F38DE0BC2}">
  <sheetPr codeName="Sheet9"/>
  <dimension ref="A1:N23"/>
  <sheetViews>
    <sheetView workbookViewId="0">
      <selection activeCell="H18" sqref="H18"/>
    </sheetView>
  </sheetViews>
  <sheetFormatPr defaultRowHeight="14.4" x14ac:dyDescent="0.3"/>
  <cols>
    <col min="1" max="1" width="16.109375" style="64" customWidth="1"/>
    <col min="2" max="2" width="51.44140625" customWidth="1"/>
    <col min="11" max="11" width="10.6640625" bestFit="1" customWidth="1"/>
    <col min="12" max="12" width="15.21875" bestFit="1" customWidth="1"/>
    <col min="13" max="13" width="16.77734375" bestFit="1" customWidth="1"/>
  </cols>
  <sheetData>
    <row r="1" spans="1:14" ht="31.8" thickBot="1" x14ac:dyDescent="0.35">
      <c r="A1" s="164" t="s">
        <v>2334</v>
      </c>
      <c r="B1" s="69" t="s">
        <v>2335</v>
      </c>
    </row>
    <row r="2" spans="1:14" ht="16.2" thickBot="1" x14ac:dyDescent="0.35">
      <c r="A2" s="165">
        <v>20242977</v>
      </c>
      <c r="B2" s="70" t="s">
        <v>2336</v>
      </c>
      <c r="H2" s="171">
        <v>41</v>
      </c>
    </row>
    <row r="3" spans="1:14" ht="16.2" thickBot="1" x14ac:dyDescent="0.35">
      <c r="A3" s="165">
        <v>20242993</v>
      </c>
      <c r="B3" s="70" t="s">
        <v>2337</v>
      </c>
      <c r="H3" s="172">
        <v>50</v>
      </c>
      <c r="L3" s="193">
        <v>16500097</v>
      </c>
    </row>
    <row r="4" spans="1:14" ht="16.2" thickBot="1" x14ac:dyDescent="0.35">
      <c r="A4" s="165">
        <v>20243061</v>
      </c>
      <c r="B4" s="70" t="s">
        <v>2338</v>
      </c>
      <c r="H4" s="172">
        <v>51</v>
      </c>
    </row>
    <row r="5" spans="1:14" ht="16.2" thickBot="1" x14ac:dyDescent="0.35">
      <c r="A5" s="165">
        <v>20243075</v>
      </c>
      <c r="B5" s="70" t="s">
        <v>2339</v>
      </c>
      <c r="H5" s="172">
        <v>28</v>
      </c>
      <c r="K5" s="194" t="s">
        <v>1831</v>
      </c>
      <c r="L5" s="195" t="s">
        <v>3461</v>
      </c>
      <c r="M5" s="187" t="s">
        <v>2581</v>
      </c>
      <c r="N5" s="195" t="s">
        <v>2232</v>
      </c>
    </row>
    <row r="6" spans="1:14" ht="16.2" thickBot="1" x14ac:dyDescent="0.35">
      <c r="A6" s="165">
        <v>20243077</v>
      </c>
      <c r="B6" s="70" t="s">
        <v>2340</v>
      </c>
      <c r="H6" s="172">
        <v>44</v>
      </c>
      <c r="K6" s="77" t="s">
        <v>1836</v>
      </c>
      <c r="L6" s="65">
        <v>164</v>
      </c>
      <c r="M6" s="196">
        <v>31</v>
      </c>
      <c r="N6" s="65">
        <f>L6-M6</f>
        <v>133</v>
      </c>
    </row>
    <row r="7" spans="1:14" ht="16.2" thickBot="1" x14ac:dyDescent="0.35">
      <c r="A7" s="165">
        <v>20243101</v>
      </c>
      <c r="B7" s="70" t="s">
        <v>2341</v>
      </c>
      <c r="H7" s="172">
        <v>33</v>
      </c>
      <c r="K7" s="77" t="s">
        <v>1838</v>
      </c>
      <c r="L7" s="65">
        <v>93</v>
      </c>
      <c r="M7" s="196">
        <v>93</v>
      </c>
      <c r="N7" s="65">
        <v>0</v>
      </c>
    </row>
    <row r="8" spans="1:14" ht="16.2" thickBot="1" x14ac:dyDescent="0.35">
      <c r="A8" s="165">
        <v>20243107</v>
      </c>
      <c r="B8" s="70" t="s">
        <v>2342</v>
      </c>
      <c r="H8" s="172">
        <v>12</v>
      </c>
      <c r="K8" s="77" t="s">
        <v>1841</v>
      </c>
      <c r="L8" s="65">
        <v>41</v>
      </c>
      <c r="M8" s="196">
        <v>41</v>
      </c>
      <c r="N8" s="65">
        <v>0</v>
      </c>
    </row>
    <row r="9" spans="1:14" ht="16.2" thickBot="1" x14ac:dyDescent="0.35">
      <c r="A9" s="165">
        <v>20243133</v>
      </c>
      <c r="B9" s="70" t="s">
        <v>2343</v>
      </c>
      <c r="H9" s="172">
        <v>21</v>
      </c>
      <c r="L9" s="109">
        <f>SUM(L6:L8)</f>
        <v>298</v>
      </c>
      <c r="M9" s="197">
        <f>SUM(M6:M8)</f>
        <v>165</v>
      </c>
      <c r="N9" s="109">
        <f>SUM(N6:N8)</f>
        <v>133</v>
      </c>
    </row>
    <row r="10" spans="1:14" ht="16.2" thickBot="1" x14ac:dyDescent="0.35">
      <c r="A10" s="165">
        <v>20243139</v>
      </c>
      <c r="B10" s="70" t="s">
        <v>2344</v>
      </c>
      <c r="H10" s="172">
        <v>58</v>
      </c>
    </row>
    <row r="11" spans="1:14" ht="16.2" thickBot="1" x14ac:dyDescent="0.35">
      <c r="A11" s="165">
        <v>20243141</v>
      </c>
      <c r="B11" s="70" t="s">
        <v>2345</v>
      </c>
      <c r="H11" s="172">
        <v>49</v>
      </c>
    </row>
    <row r="12" spans="1:14" ht="16.2" thickBot="1" x14ac:dyDescent="0.35">
      <c r="A12" s="165">
        <v>20243377</v>
      </c>
      <c r="B12" s="70" t="s">
        <v>2346</v>
      </c>
      <c r="H12" s="172">
        <v>55</v>
      </c>
    </row>
    <row r="13" spans="1:14" ht="16.2" thickBot="1" x14ac:dyDescent="0.35">
      <c r="A13" s="165">
        <v>20241703</v>
      </c>
      <c r="B13" s="70" t="s">
        <v>2347</v>
      </c>
      <c r="H13" s="172">
        <v>45</v>
      </c>
    </row>
    <row r="14" spans="1:14" ht="16.2" thickBot="1" x14ac:dyDescent="0.35">
      <c r="A14" s="165">
        <v>20242737</v>
      </c>
      <c r="B14" s="70" t="s">
        <v>2348</v>
      </c>
      <c r="H14" s="172">
        <v>31</v>
      </c>
    </row>
    <row r="15" spans="1:14" ht="16.2" thickBot="1" x14ac:dyDescent="0.35">
      <c r="A15" s="165">
        <v>20242959</v>
      </c>
      <c r="B15" s="70" t="s">
        <v>2349</v>
      </c>
      <c r="H15" s="172">
        <v>42</v>
      </c>
    </row>
    <row r="16" spans="1:14" ht="16.2" thickBot="1" x14ac:dyDescent="0.35">
      <c r="A16" s="165">
        <v>20243037</v>
      </c>
      <c r="B16" s="70" t="s">
        <v>2350</v>
      </c>
      <c r="H16" s="172">
        <v>19</v>
      </c>
    </row>
    <row r="17" spans="1:8" ht="16.2" thickBot="1" x14ac:dyDescent="0.35">
      <c r="A17" s="165">
        <v>20243039</v>
      </c>
      <c r="B17" s="70" t="s">
        <v>2351</v>
      </c>
      <c r="H17" s="172">
        <v>42</v>
      </c>
    </row>
    <row r="18" spans="1:8" ht="16.2" thickBot="1" x14ac:dyDescent="0.35">
      <c r="A18" s="165">
        <v>20243051</v>
      </c>
      <c r="B18" s="70" t="s">
        <v>2352</v>
      </c>
    </row>
    <row r="19" spans="1:8" ht="16.2" thickBot="1" x14ac:dyDescent="0.35">
      <c r="A19" s="165">
        <v>20243047</v>
      </c>
      <c r="B19" s="70" t="s">
        <v>2353</v>
      </c>
    </row>
    <row r="20" spans="1:8" ht="16.2" thickBot="1" x14ac:dyDescent="0.35">
      <c r="A20" s="165">
        <v>20243105</v>
      </c>
      <c r="B20" s="70" t="s">
        <v>2354</v>
      </c>
    </row>
    <row r="21" spans="1:8" ht="16.2" thickBot="1" x14ac:dyDescent="0.35">
      <c r="A21" s="165">
        <v>20243111</v>
      </c>
      <c r="B21" s="70" t="s">
        <v>2355</v>
      </c>
    </row>
    <row r="22" spans="1:8" ht="16.2" thickBot="1" x14ac:dyDescent="0.35">
      <c r="A22" s="165">
        <v>20243113</v>
      </c>
      <c r="B22" s="70" t="s">
        <v>2356</v>
      </c>
    </row>
    <row r="23" spans="1:8" x14ac:dyDescent="0.3">
      <c r="A23" s="166"/>
      <c r="B23" s="71"/>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9255A-1356-4200-A42B-24CF7CB7C8CF}">
  <sheetPr codeName="Sheet18"/>
  <dimension ref="A1:T27"/>
  <sheetViews>
    <sheetView view="pageBreakPreview" zoomScale="66" zoomScaleNormal="100" zoomScaleSheetLayoutView="70" workbookViewId="0">
      <selection activeCell="S3" sqref="S3:S20"/>
    </sheetView>
  </sheetViews>
  <sheetFormatPr defaultRowHeight="14.4" x14ac:dyDescent="0.3"/>
  <cols>
    <col min="1" max="1" width="34.21875" bestFit="1" customWidth="1"/>
    <col min="2" max="2" width="15.5546875" bestFit="1" customWidth="1"/>
    <col min="3" max="3" width="14.44140625" bestFit="1" customWidth="1"/>
    <col min="4" max="4" width="13.33203125" bestFit="1" customWidth="1"/>
    <col min="5" max="5" width="11.88671875" bestFit="1" customWidth="1"/>
    <col min="6" max="6" width="15.77734375" bestFit="1" customWidth="1"/>
    <col min="7" max="7" width="11.88671875" bestFit="1" customWidth="1"/>
    <col min="8" max="8" width="12.21875" bestFit="1" customWidth="1"/>
    <col min="9" max="9" width="11.88671875" bestFit="1" customWidth="1"/>
    <col min="10" max="10" width="14.109375" bestFit="1" customWidth="1"/>
    <col min="11" max="11" width="11.88671875" bestFit="1" customWidth="1"/>
    <col min="12" max="12" width="12.21875" bestFit="1" customWidth="1"/>
    <col min="13" max="13" width="11.88671875" bestFit="1" customWidth="1"/>
    <col min="14" max="14" width="12.21875" bestFit="1" customWidth="1"/>
    <col min="15" max="15" width="11.88671875" bestFit="1" customWidth="1"/>
    <col min="16" max="16" width="12.21875" bestFit="1" customWidth="1"/>
    <col min="17" max="17" width="11.88671875" bestFit="1" customWidth="1"/>
    <col min="18" max="18" width="12.21875" bestFit="1" customWidth="1"/>
    <col min="19" max="19" width="10.21875" bestFit="1" customWidth="1"/>
    <col min="20" max="20" width="12.21875" bestFit="1" customWidth="1"/>
  </cols>
  <sheetData>
    <row r="1" spans="1:20" s="104" customFormat="1" ht="21.6" thickBot="1" x14ac:dyDescent="0.35">
      <c r="E1" s="214" t="s">
        <v>1836</v>
      </c>
      <c r="F1" s="214" t="s">
        <v>1836</v>
      </c>
      <c r="G1" s="214" t="s">
        <v>1837</v>
      </c>
      <c r="H1" s="214" t="s">
        <v>1837</v>
      </c>
      <c r="I1" s="214" t="s">
        <v>1838</v>
      </c>
      <c r="J1" s="214" t="s">
        <v>1838</v>
      </c>
      <c r="K1" s="214" t="s">
        <v>1861</v>
      </c>
      <c r="L1" s="214" t="s">
        <v>1861</v>
      </c>
      <c r="M1" s="214" t="s">
        <v>1839</v>
      </c>
      <c r="N1" s="214" t="s">
        <v>1839</v>
      </c>
      <c r="O1" s="214" t="s">
        <v>1862</v>
      </c>
      <c r="P1" s="214" t="s">
        <v>1862</v>
      </c>
      <c r="Q1" s="214" t="s">
        <v>2262</v>
      </c>
      <c r="R1" s="214" t="s">
        <v>2262</v>
      </c>
      <c r="S1" s="214" t="s">
        <v>1841</v>
      </c>
      <c r="T1" s="214" t="s">
        <v>1841</v>
      </c>
    </row>
    <row r="2" spans="1:20" s="104" customFormat="1" ht="42" x14ac:dyDescent="0.3">
      <c r="A2" s="97" t="s">
        <v>2361</v>
      </c>
      <c r="B2" s="99" t="s">
        <v>2362</v>
      </c>
      <c r="C2" s="99" t="s">
        <v>2370</v>
      </c>
      <c r="D2" s="99" t="s">
        <v>2232</v>
      </c>
      <c r="E2" s="99" t="s">
        <v>1833</v>
      </c>
      <c r="F2" s="100" t="s">
        <v>2702</v>
      </c>
      <c r="G2" s="99" t="s">
        <v>1833</v>
      </c>
      <c r="H2" s="100" t="s">
        <v>2703</v>
      </c>
      <c r="I2" s="99" t="s">
        <v>1833</v>
      </c>
      <c r="J2" s="100" t="s">
        <v>2703</v>
      </c>
      <c r="K2" s="99" t="s">
        <v>1833</v>
      </c>
      <c r="L2" s="100" t="s">
        <v>2703</v>
      </c>
      <c r="M2" s="99" t="s">
        <v>1833</v>
      </c>
      <c r="N2" s="100" t="s">
        <v>2703</v>
      </c>
      <c r="O2" s="99" t="s">
        <v>1833</v>
      </c>
      <c r="P2" s="100" t="s">
        <v>2703</v>
      </c>
      <c r="Q2" s="99" t="s">
        <v>1833</v>
      </c>
      <c r="R2" s="100" t="s">
        <v>2703</v>
      </c>
      <c r="S2" s="99" t="s">
        <v>1833</v>
      </c>
      <c r="T2" s="100" t="s">
        <v>2703</v>
      </c>
    </row>
    <row r="3" spans="1:20" s="104" customFormat="1" ht="21" x14ac:dyDescent="0.3">
      <c r="A3" s="98" t="s">
        <v>2363</v>
      </c>
      <c r="B3" s="101">
        <f t="shared" ref="B3:B20" si="0">E3+G3+I3+K3+M3+O3+Q3+S3</f>
        <v>0</v>
      </c>
      <c r="C3" s="101" t="e">
        <f>F3+H3+J3+L3+N3+P3+T3+R3</f>
        <v>#REF!</v>
      </c>
      <c r="D3" s="101" t="e">
        <f>B3-C3</f>
        <v>#REF!</v>
      </c>
      <c r="E3" s="101"/>
      <c r="F3" s="105" t="e">
        <f>GETPIVOTDATA("Ant .Cost ( Released Budget )",Budget1!$H$3,"Region","AURANGABAD","Cat","NRO")/100000</f>
        <v>#REF!</v>
      </c>
      <c r="G3" s="101"/>
      <c r="H3" s="102" t="e">
        <f>GETPIVOTDATA("Ant .Cost ( Released Budget )",Budget1!$H$3,"Region","MUMBAI","Cat","NRO")/10^5</f>
        <v>#REF!</v>
      </c>
      <c r="I3" s="101"/>
      <c r="J3" s="102" t="e">
        <f>GETPIVOTDATA("Ant .Cost ( Released Budget )",Budget1!$H$3,"Region","NAGPUR","Cat","NRO")/10^5</f>
        <v>#REF!</v>
      </c>
      <c r="K3" s="101"/>
      <c r="L3" s="102" t="e">
        <f>GETPIVOTDATA("Ant .Cost ( Released Budget )",Budget1!$H$3,"Region","NASIK","Cat","NRO")/10^5</f>
        <v>#REF!</v>
      </c>
      <c r="M3" s="101"/>
      <c r="N3" s="102" t="e">
        <f>GETPIVOTDATA("Ant .Cost ( Released Budget )",Budget1!$H$3,"Region","PUNE","Cat","NRO")/10^5</f>
        <v>#REF!</v>
      </c>
      <c r="O3" s="101"/>
      <c r="P3" s="102" t="e">
        <f>GETPIVOTDATA("Ant .Cost ( Released Budget )",Budget1!$H$3,"Region","Sholapur","Cat","NRO")/10^5</f>
        <v>#REF!</v>
      </c>
      <c r="Q3" s="101"/>
      <c r="R3" s="102" t="e">
        <f>GETPIVOTDATA("Ant .Cost ( Released Budget )",Budget1!$H$3,"Region","VASCO","Cat","NRO")/10^5</f>
        <v>#REF!</v>
      </c>
      <c r="S3" s="101"/>
      <c r="T3" s="102" t="e">
        <f>GETPIVOTDATA("Ant .Cost ( Released Budget )",Budget1!$H$3,"Region","VASHI","Cat","NRO")/10^5</f>
        <v>#REF!</v>
      </c>
    </row>
    <row r="4" spans="1:20" s="104" customFormat="1" ht="21" x14ac:dyDescent="0.3">
      <c r="A4" s="98" t="s">
        <v>2371</v>
      </c>
      <c r="B4" s="101">
        <f t="shared" si="0"/>
        <v>0</v>
      </c>
      <c r="C4" s="101" t="e">
        <f t="shared" ref="C4:C19" si="1">F4+H4+J4+L4+N4+P4+T4+R4</f>
        <v>#REF!</v>
      </c>
      <c r="D4" s="101" t="e">
        <f t="shared" ref="D4:D21" si="2">B4-C4</f>
        <v>#REF!</v>
      </c>
      <c r="E4" s="101"/>
      <c r="F4" s="102" t="e">
        <f>GETPIVOTDATA("Ant .Cost ( Released Budget )",Budget1!$H$3,"Region","AURANGABAD","Cat","Mod")/10^5</f>
        <v>#REF!</v>
      </c>
      <c r="G4" s="101"/>
      <c r="H4" s="102" t="e">
        <f>GETPIVOTDATA("Ant .Cost ( Released Budget )",Budget1!$H$3,"Region","MUMBAI","Cat","Mod")/10^5</f>
        <v>#REF!</v>
      </c>
      <c r="I4" s="101"/>
      <c r="J4" s="102" t="e">
        <f>GETPIVOTDATA("Ant .Cost ( Released Budget )",Budget1!$H$3,"Region","NAGPUR","Cat","Mod")/10^5</f>
        <v>#REF!</v>
      </c>
      <c r="K4" s="101"/>
      <c r="L4" s="102" t="e">
        <f>GETPIVOTDATA("Ant .Cost ( Released Budget )",Budget1!$H$3,"Region","NASIK","Cat","Mod")/10^5</f>
        <v>#REF!</v>
      </c>
      <c r="M4" s="101"/>
      <c r="N4" s="102" t="e">
        <f>GETPIVOTDATA("Ant .Cost ( Released Budget )",Budget1!$H$3,"Region","PUNE","Cat","Mod")/10^5</f>
        <v>#REF!</v>
      </c>
      <c r="O4" s="101"/>
      <c r="P4" s="102" t="e">
        <f>GETPIVOTDATA("Ant .Cost ( Released Budget )",Budget1!$H$3,"Region","SHOLAPUR","Cat","Mod")/10^5</f>
        <v>#REF!</v>
      </c>
      <c r="Q4" s="101"/>
      <c r="R4" s="102" t="e">
        <f>GETPIVOTDATA("Ant .Cost ( Released Budget )",Budget1!$H$3,"Region","VASCO","Cat","Mod")/10^5</f>
        <v>#REF!</v>
      </c>
      <c r="S4" s="101"/>
      <c r="T4" s="102" t="e">
        <f>GETPIVOTDATA("Ant .Cost ( Released Budget )",Budget1!$H$3,"Region","VASHI","Cat","Mod")/10^5</f>
        <v>#REF!</v>
      </c>
    </row>
    <row r="5" spans="1:20" s="104" customFormat="1" ht="21" x14ac:dyDescent="0.3">
      <c r="A5" s="98" t="s">
        <v>2360</v>
      </c>
      <c r="B5" s="101">
        <f t="shared" si="0"/>
        <v>0</v>
      </c>
      <c r="C5" s="101" t="e">
        <f t="shared" si="1"/>
        <v>#REF!</v>
      </c>
      <c r="D5" s="101" t="e">
        <f t="shared" si="2"/>
        <v>#REF!</v>
      </c>
      <c r="E5" s="101"/>
      <c r="F5" s="102" t="e">
        <f>GETPIVOTDATA("Ant .Cost ( Released Budget )",Budget1!$H$3,"Region","AURANGABAD","Cat","SS TANK")/10^5</f>
        <v>#REF!</v>
      </c>
      <c r="G5" s="101"/>
      <c r="H5" s="102" t="e">
        <f>GETPIVOTDATA("Ant .Cost ( Released Budget )",Budget1!$H$3,"Region","Mumbai","Cat","SS TANK")/10^5</f>
        <v>#REF!</v>
      </c>
      <c r="I5" s="101"/>
      <c r="J5" s="102" t="e">
        <f>GETPIVOTDATA("Ant .Cost ( Released Budget )",Budget1!$H$3,"Region","Nagpur","Cat","SS TANK")/10^5</f>
        <v>#REF!</v>
      </c>
      <c r="K5" s="101"/>
      <c r="L5" s="102" t="e">
        <f>GETPIVOTDATA("Ant .Cost ( Released Budget )",Budget1!$H$3,"Region","Nasik","Cat","SS TANK")/10^5</f>
        <v>#REF!</v>
      </c>
      <c r="M5" s="101"/>
      <c r="N5" s="102" t="e">
        <f>GETPIVOTDATA("Ant .Cost ( Released Budget )",Budget1!$H$3,"Region","Pune","Cat","SS TANK")/10^5</f>
        <v>#REF!</v>
      </c>
      <c r="O5" s="101"/>
      <c r="P5" s="102" t="e">
        <f>GETPIVOTDATA("Ant .Cost ( Released Budget )",Budget1!$H$3,"Region","Sholapur","Cat","SS TANK")/10^5</f>
        <v>#REF!</v>
      </c>
      <c r="Q5" s="101"/>
      <c r="R5" s="102" t="e">
        <f>GETPIVOTDATA("Ant .Cost ( Released Budget )",Budget1!$H$3,"Region","Vasco","Cat","SS TANK")/10^5</f>
        <v>#REF!</v>
      </c>
      <c r="S5" s="101"/>
      <c r="T5" s="102" t="e">
        <f>GETPIVOTDATA("Ant .Cost ( Released Budget )",Budget1!$H$3,"Region","Vashi","Cat","SS TANK")/10^5</f>
        <v>#REF!</v>
      </c>
    </row>
    <row r="6" spans="1:20" s="104" customFormat="1" ht="21" x14ac:dyDescent="0.3">
      <c r="A6" s="98" t="s">
        <v>2372</v>
      </c>
      <c r="B6" s="101">
        <f t="shared" si="0"/>
        <v>0</v>
      </c>
      <c r="C6" s="101" t="e">
        <f t="shared" si="1"/>
        <v>#REF!</v>
      </c>
      <c r="D6" s="101" t="e">
        <f t="shared" si="2"/>
        <v>#REF!</v>
      </c>
      <c r="E6" s="101"/>
      <c r="F6" s="102" t="e">
        <f>GETPIVOTDATA("Ant .Cost ( Released Budget )",Budget1!$H$3,"Region","AURANGABAD","Cat","SS TANK Replacement")/10^5</f>
        <v>#REF!</v>
      </c>
      <c r="G6" s="101"/>
      <c r="H6" s="102" t="e">
        <f>GETPIVOTDATA("Ant .Cost ( Released Budget )",Budget1!$H$3,"Region","Mumbai","Cat","SS TANK Replacement")/10^5</f>
        <v>#REF!</v>
      </c>
      <c r="I6" s="101"/>
      <c r="J6" s="102" t="e">
        <f>GETPIVOTDATA("Ant .Cost ( Released Budget )",Budget1!$H$3,"Region","Nagpur","Cat","SS TANK Replacement")/10^5</f>
        <v>#REF!</v>
      </c>
      <c r="K6" s="101"/>
      <c r="L6" s="102" t="e">
        <f>GETPIVOTDATA("Ant .Cost ( Released Budget )",Budget1!$H$3,"Region","Nasik","Cat","SS TANK Replacement")/10^5</f>
        <v>#REF!</v>
      </c>
      <c r="M6" s="101"/>
      <c r="N6" s="102" t="e">
        <f>GETPIVOTDATA("Ant .Cost ( Released Budget )",Budget1!$H$3,"Region","Pune","Cat","SS TANK Replacement")/10^5</f>
        <v>#REF!</v>
      </c>
      <c r="O6" s="101"/>
      <c r="P6" s="102" t="e">
        <f>GETPIVOTDATA("Ant .Cost ( Released Budget )",Budget1!$H$3,"Region","Sholapur","Cat","SS TANK Replacement")/10^5</f>
        <v>#REF!</v>
      </c>
      <c r="Q6" s="101"/>
      <c r="R6" s="102" t="e">
        <f>GETPIVOTDATA("Ant .Cost ( Released Budget )",Budget1!$H$3,"Region","Vasco","Cat","SS TANK Replacement")/10^5</f>
        <v>#REF!</v>
      </c>
      <c r="S6" s="101"/>
      <c r="T6" s="102" t="e">
        <f>GETPIVOTDATA("Ant .Cost ( Released Budget )",Budget1!$H$3,"Region","Vashi","Cat","SS TANK Replacement")/10^5</f>
        <v>#REF!</v>
      </c>
    </row>
    <row r="7" spans="1:20" s="104" customFormat="1" ht="21" x14ac:dyDescent="0.3">
      <c r="A7" s="98" t="s">
        <v>2364</v>
      </c>
      <c r="B7" s="101">
        <f t="shared" si="0"/>
        <v>0</v>
      </c>
      <c r="C7" s="101" t="e">
        <f t="shared" si="1"/>
        <v>#REF!</v>
      </c>
      <c r="D7" s="101" t="e">
        <f t="shared" si="2"/>
        <v>#REF!</v>
      </c>
      <c r="E7" s="101"/>
      <c r="F7" s="102" t="e">
        <f>GETPIVOTDATA("Ant .Cost ( Released Budget )",Budget1!$H$3,"Region","AURANGABAD","Cat","Land")/10^5</f>
        <v>#REF!</v>
      </c>
      <c r="G7" s="101"/>
      <c r="H7" s="102" t="e">
        <f>GETPIVOTDATA("Ant .Cost ( Released Budget )",Budget1!$H$3,"Region","Mumbai","Cat","Land")/10^5</f>
        <v>#REF!</v>
      </c>
      <c r="I7" s="101"/>
      <c r="J7" s="102" t="e">
        <f>GETPIVOTDATA("Ant .Cost ( Released Budget )",Budget1!$H$3,"Region","NAGPUR","Cat","Land")/10^5</f>
        <v>#REF!</v>
      </c>
      <c r="K7" s="101"/>
      <c r="L7" s="102" t="e">
        <f>GETPIVOTDATA("Ant .Cost ( Released Budget )",Budget1!$H$3,"Region","Nasik","Cat","Land")/10^5</f>
        <v>#REF!</v>
      </c>
      <c r="M7" s="101"/>
      <c r="N7" s="102" t="e">
        <f>GETPIVOTDATA("Ant .Cost ( Released Budget )",Budget1!$H$3,"Region","Pune","Cat","Land")/10^5</f>
        <v>#REF!</v>
      </c>
      <c r="O7" s="101"/>
      <c r="P7" s="102" t="e">
        <f>GETPIVOTDATA("Ant .Cost ( Released Budget )",Budget1!$H$3,"Region","Sholapur","Cat","Land")/10^5</f>
        <v>#REF!</v>
      </c>
      <c r="Q7" s="101"/>
      <c r="R7" s="102" t="e">
        <f>GETPIVOTDATA("Ant .Cost ( Released Budget )",Budget1!$H$3,"Region","Vasco","Cat","Land")/10^5</f>
        <v>#REF!</v>
      </c>
      <c r="S7" s="101"/>
      <c r="T7" s="102" t="e">
        <f>GETPIVOTDATA("Ant .Cost ( Released Budget )",Budget1!$H$3,"Region","Vashi","Cat","Land")/10^5</f>
        <v>#REF!</v>
      </c>
    </row>
    <row r="8" spans="1:20" s="104" customFormat="1" ht="40.799999999999997" x14ac:dyDescent="0.3">
      <c r="A8" s="98" t="s">
        <v>2365</v>
      </c>
      <c r="B8" s="101">
        <f t="shared" si="0"/>
        <v>0</v>
      </c>
      <c r="C8" s="101" t="e">
        <f t="shared" si="1"/>
        <v>#REF!</v>
      </c>
      <c r="D8" s="101" t="e">
        <f t="shared" si="2"/>
        <v>#REF!</v>
      </c>
      <c r="E8" s="101"/>
      <c r="F8" s="102" t="e">
        <f>GETPIVOTDATA("Ant .Cost ( Released Budget )",Budget1!$H$3,"Region","AURANGABAD","Cat","ID Sign")/10^5</f>
        <v>#REF!</v>
      </c>
      <c r="G8" s="101"/>
      <c r="H8" s="102" t="e">
        <f>GETPIVOTDATA("Ant .Cost ( Released Budget )",Budget1!$H$3,"Region","MUMBAI","Cat","ID Sign")/10^5</f>
        <v>#REF!</v>
      </c>
      <c r="I8" s="101"/>
      <c r="J8" s="102" t="e">
        <f>GETPIVOTDATA("Ant .Cost ( Released Budget )",Budget1!$H$3,"Region","NAGPUR","Cat","ID Sign")/10^5</f>
        <v>#REF!</v>
      </c>
      <c r="K8" s="101"/>
      <c r="L8" s="102" t="e">
        <f>GETPIVOTDATA("Ant .Cost ( Released Budget )",Budget1!$H$3,"Region","NASIK","Cat","ID Sign")/10^5</f>
        <v>#REF!</v>
      </c>
      <c r="M8" s="101"/>
      <c r="N8" s="102" t="e">
        <f>GETPIVOTDATA("Ant .Cost ( Released Budget )",Budget1!$H$3,"Region","Pune","Cat","ID Sign")/10^5</f>
        <v>#REF!</v>
      </c>
      <c r="O8" s="101"/>
      <c r="P8" s="102" t="e">
        <f>GETPIVOTDATA("Ant .Cost ( Released Budget )",Budget1!$H$3,"Region","Sholapur","Cat","ID Sign")/10^5</f>
        <v>#REF!</v>
      </c>
      <c r="Q8" s="101"/>
      <c r="R8" s="102" t="e">
        <f>GETPIVOTDATA("Ant .Cost ( Released Budget )",Budget1!$H$3,"Region","Vasco","Cat","ID Sign")/10^5</f>
        <v>#REF!</v>
      </c>
      <c r="S8" s="101"/>
      <c r="T8" s="102" t="e">
        <f>GETPIVOTDATA("Ant .Cost ( Released Budget )",Budget1!$H$3,"Region","Vashi","Cat","ID Sign")/10^5</f>
        <v>#REF!</v>
      </c>
    </row>
    <row r="9" spans="1:20" s="104" customFormat="1" ht="21" x14ac:dyDescent="0.3">
      <c r="A9" s="98" t="s">
        <v>2366</v>
      </c>
      <c r="B9" s="101">
        <f t="shared" si="0"/>
        <v>0</v>
      </c>
      <c r="C9" s="101" t="e">
        <f t="shared" si="1"/>
        <v>#REF!</v>
      </c>
      <c r="D9" s="101" t="e">
        <f t="shared" si="2"/>
        <v>#REF!</v>
      </c>
      <c r="E9" s="101"/>
      <c r="F9" s="102" t="e">
        <f>GETPIVOTDATA("Ant .Cost ( Released Budget )",Budget1!$H$3,"Region","AURANGABAD","Cat","CNG")/10^5</f>
        <v>#REF!</v>
      </c>
      <c r="G9" s="101"/>
      <c r="H9" s="102" t="e">
        <f>GETPIVOTDATA("Ant .Cost ( Released Budget )",Budget1!$H$3,"Region","MUMBAI","Cat","CNG")/10^5</f>
        <v>#REF!</v>
      </c>
      <c r="I9" s="101"/>
      <c r="J9" s="102" t="e">
        <f>GETPIVOTDATA("Ant .Cost ( Released Budget )",Budget1!$H$3,"Region","NAGPUR","Cat","CNG")/10^5</f>
        <v>#REF!</v>
      </c>
      <c r="K9" s="101"/>
      <c r="L9" s="102" t="e">
        <f>GETPIVOTDATA("Ant .Cost ( Released Budget )",Budget1!$H$3,"Region","NASIK","Cat","CNG")/10^5</f>
        <v>#REF!</v>
      </c>
      <c r="M9" s="101"/>
      <c r="N9" s="102" t="e">
        <f>GETPIVOTDATA("Ant .Cost ( Released Budget )",Budget1!$H$3,"Region","PUNE","Cat","CNG")/10^5</f>
        <v>#REF!</v>
      </c>
      <c r="O9" s="101"/>
      <c r="P9" s="102" t="e">
        <f>GETPIVOTDATA("Ant .Cost ( Released Budget )",Budget1!$H$3,"Region","SHOLAPUR","Cat","CNG")/10^5</f>
        <v>#REF!</v>
      </c>
      <c r="Q9" s="101"/>
      <c r="R9" s="102" t="e">
        <f>GETPIVOTDATA("Ant .Cost ( Released Budget )",Budget1!$H$3,"Region","VASCO","Cat","CNG")/10^5</f>
        <v>#REF!</v>
      </c>
      <c r="S9" s="101"/>
      <c r="T9" s="102" t="e">
        <f>GETPIVOTDATA("Ant .Cost ( Released Budget )",Budget1!$H$3,"Region","VASHI","Cat","CNG")/10^5</f>
        <v>#REF!</v>
      </c>
    </row>
    <row r="10" spans="1:20" s="104" customFormat="1" ht="21" x14ac:dyDescent="0.3">
      <c r="A10" s="98" t="s">
        <v>2358</v>
      </c>
      <c r="B10" s="101">
        <f t="shared" si="0"/>
        <v>0</v>
      </c>
      <c r="C10" s="101" t="e">
        <f t="shared" si="1"/>
        <v>#REF!</v>
      </c>
      <c r="D10" s="101" t="e">
        <f t="shared" si="2"/>
        <v>#REF!</v>
      </c>
      <c r="E10" s="101"/>
      <c r="F10" s="102" t="e">
        <f>GETPIVOTDATA("Ant .Cost ( Released Budget )",Budget1!$H$3,"Region","AURANGABAD","Cat","SAFETY")/10^5</f>
        <v>#REF!</v>
      </c>
      <c r="G10" s="101"/>
      <c r="H10" s="102" t="e">
        <f>GETPIVOTDATA("Ant .Cost ( Released Budget )",Budget1!$H$3,"Region","mumbai","Cat","SAFETY")/10^5</f>
        <v>#REF!</v>
      </c>
      <c r="I10" s="101"/>
      <c r="J10" s="102" t="e">
        <f>GETPIVOTDATA("Ant .Cost ( Released Budget )",Budget1!$H$3,"Region","nagpur","Cat","SAFETY")/10^5</f>
        <v>#REF!</v>
      </c>
      <c r="K10" s="101"/>
      <c r="L10" s="102" t="e">
        <f>GETPIVOTDATA("Ant .Cost ( Released Budget )",Budget1!$H$3,"Region","NASIK","Cat","SAFETY")/10^5</f>
        <v>#REF!</v>
      </c>
      <c r="M10" s="101"/>
      <c r="N10" s="102" t="e">
        <f>GETPIVOTDATA("Ant .Cost ( Released Budget )",Budget1!$H$3,"Region","PUNE","Cat","SAFETY")/10^5</f>
        <v>#REF!</v>
      </c>
      <c r="O10" s="101"/>
      <c r="P10" s="102" t="e">
        <f>GETPIVOTDATA("Ant .Cost ( Released Budget )",Budget1!$H$3,"Region","SHOLAPUR","Cat","SAFETY")/10^5</f>
        <v>#REF!</v>
      </c>
      <c r="Q10" s="101"/>
      <c r="R10" s="102" t="e">
        <f>GETPIVOTDATA("Ant .Cost ( Released Budget )",Budget1!$H$3,"Region","VASCO","Cat","SAFETY")/10^5</f>
        <v>#REF!</v>
      </c>
      <c r="S10" s="101"/>
      <c r="T10" s="102" t="e">
        <f>GETPIVOTDATA("Ant .Cost ( Released Budget )",Budget1!$H$3,"Region","VASHI","Cat","SAFETY")/10^5</f>
        <v>#REF!</v>
      </c>
    </row>
    <row r="11" spans="1:20" s="104" customFormat="1" ht="40.799999999999997" x14ac:dyDescent="0.3">
      <c r="A11" s="98" t="s">
        <v>2367</v>
      </c>
      <c r="B11" s="101">
        <f t="shared" si="0"/>
        <v>0</v>
      </c>
      <c r="C11" s="101" t="e">
        <f t="shared" si="1"/>
        <v>#REF!</v>
      </c>
      <c r="D11" s="101" t="e">
        <f t="shared" si="2"/>
        <v>#REF!</v>
      </c>
      <c r="E11" s="101"/>
      <c r="F11" s="102" t="e">
        <f>GETPIVOTDATA("Ant .Cost ( Released Budget )",Budget1!$H$3,"Region","AURANGABAD","Cat","DDD")/10^5</f>
        <v>#REF!</v>
      </c>
      <c r="G11" s="101"/>
      <c r="H11" s="102" t="e">
        <f>GETPIVOTDATA("Ant .Cost ( Released Budget )",Budget1!$H$3,"Region","Mumbai","Cat","DDD")/10^5</f>
        <v>#REF!</v>
      </c>
      <c r="I11" s="101"/>
      <c r="J11" s="102" t="e">
        <f>GETPIVOTDATA("Ant .Cost ( Released Budget )",Budget1!$H$3,"Region","Nagpur","Cat","DDD")/10^5</f>
        <v>#REF!</v>
      </c>
      <c r="K11" s="101"/>
      <c r="L11" s="102" t="e">
        <f>GETPIVOTDATA("Ant .Cost ( Released Budget )",Budget1!$H$3,"Region","Nasik","Cat","DDD")/10^5</f>
        <v>#REF!</v>
      </c>
      <c r="M11" s="101"/>
      <c r="N11" s="102" t="e">
        <f>GETPIVOTDATA("Ant .Cost ( Released Budget )",Budget1!$H$3,"Region","Pune","Cat","DDD")/10^5</f>
        <v>#REF!</v>
      </c>
      <c r="O11" s="101"/>
      <c r="P11" s="102" t="e">
        <f>GETPIVOTDATA("Ant .Cost ( Released Budget )",Budget1!$H$3,"Region","Sholapur","Cat","DDD")/10^5</f>
        <v>#REF!</v>
      </c>
      <c r="Q11" s="101"/>
      <c r="R11" s="102" t="e">
        <f>GETPIVOTDATA("Ant .Cost ( Released Budget )",Budget1!$H$3,"Region","Vasco","Cat","DDD")/10^5</f>
        <v>#REF!</v>
      </c>
      <c r="S11" s="101"/>
      <c r="T11" s="102" t="e">
        <f>GETPIVOTDATA("Ant .Cost ( Released Budget )",Budget1!$H$3,"Region","Vashi","Cat","DDD")/10^5</f>
        <v>#REF!</v>
      </c>
    </row>
    <row r="12" spans="1:20" s="104" customFormat="1" ht="21" x14ac:dyDescent="0.3">
      <c r="A12" s="98" t="s">
        <v>2368</v>
      </c>
      <c r="B12" s="101">
        <f t="shared" si="0"/>
        <v>0</v>
      </c>
      <c r="C12" s="101" t="e">
        <f t="shared" si="1"/>
        <v>#REF!</v>
      </c>
      <c r="D12" s="101" t="e">
        <f t="shared" si="2"/>
        <v>#REF!</v>
      </c>
      <c r="E12" s="101"/>
      <c r="F12" s="102" t="e">
        <f>GETPIVOTDATA("Ant .Cost ( Released Budget )",Budget1!$H$3,"Region","AURANGABAD","Cat","RVI Replacment")/10^5</f>
        <v>#REF!</v>
      </c>
      <c r="G12" s="101"/>
      <c r="H12" s="102" t="e">
        <f>GETPIVOTDATA("Ant .Cost ( Released Budget )",Budget1!$H$3,"Region","Mumbai","Cat","RVI Replacment")/10^5</f>
        <v>#REF!</v>
      </c>
      <c r="I12" s="101"/>
      <c r="J12" s="102" t="e">
        <f>GETPIVOTDATA("Ant .Cost ( Released Budget )",Budget1!$H$3,"Region","Nagpur","Cat","RVI Replacment")/10^5</f>
        <v>#REF!</v>
      </c>
      <c r="K12" s="101"/>
      <c r="L12" s="102" t="e">
        <f>GETPIVOTDATA("Ant .Cost ( Released Budget )",Budget1!$H$3,"Region","Nasik","Cat","RVI Replacment")/10^5</f>
        <v>#REF!</v>
      </c>
      <c r="M12" s="101"/>
      <c r="N12" s="102" t="e">
        <f>GETPIVOTDATA("Ant .Cost ( Released Budget )",Budget1!$H$3,"Region","Pune","Cat","RVI Replacment")/10^5</f>
        <v>#REF!</v>
      </c>
      <c r="O12" s="101"/>
      <c r="P12" s="102" t="e">
        <f>GETPIVOTDATA("Ant .Cost ( Released Budget )",Budget1!$H$3,"Region","Sholapur","Cat","RVI Replacment")/10^5</f>
        <v>#REF!</v>
      </c>
      <c r="Q12" s="101"/>
      <c r="R12" s="102" t="e">
        <f>GETPIVOTDATA("Ant .Cost ( Released Budget )",Budget1!$H$3,"Region","Vasco","Cat","RVI Replacment")/10^5</f>
        <v>#REF!</v>
      </c>
      <c r="S12" s="101"/>
      <c r="T12" s="102" t="e">
        <f>GETPIVOTDATA("Ant .Cost ( Released Budget )",Budget1!$H$3,"Region","Vashi","Cat","RVI Replacment")/10^5</f>
        <v>#REF!</v>
      </c>
    </row>
    <row r="13" spans="1:20" s="104" customFormat="1" ht="21" x14ac:dyDescent="0.3">
      <c r="A13" s="98" t="s">
        <v>265</v>
      </c>
      <c r="B13" s="101">
        <f t="shared" si="0"/>
        <v>0</v>
      </c>
      <c r="C13" s="101" t="e">
        <f t="shared" si="1"/>
        <v>#REF!</v>
      </c>
      <c r="D13" s="101" t="e">
        <f t="shared" si="2"/>
        <v>#REF!</v>
      </c>
      <c r="E13" s="101"/>
      <c r="F13" s="102" t="e">
        <f>GETPIVOTDATA("Ant .Cost ( Released Budget )",Budget1!$H$3,"Region","AURANGABAD","Cat","ARB")/10^5</f>
        <v>#REF!</v>
      </c>
      <c r="G13" s="101"/>
      <c r="H13" s="102" t="e">
        <f>GETPIVOTDATA("Ant .Cost ( Released Budget )",Budget1!$H$3,"Region","Mumbai","Cat","ARB")/10^5</f>
        <v>#REF!</v>
      </c>
      <c r="I13" s="101"/>
      <c r="J13" s="102" t="e">
        <f>GETPIVOTDATA("Ant .Cost ( Released Budget )",Budget1!$H$3,"Region","Nagpur","Cat","ARB")/10^5</f>
        <v>#REF!</v>
      </c>
      <c r="K13" s="101"/>
      <c r="L13" s="102" t="e">
        <f>GETPIVOTDATA("Ant .Cost ( Released Budget )",Budget1!$H$3,"Region","Nasik","Cat","ARB")/10^5</f>
        <v>#REF!</v>
      </c>
      <c r="M13" s="101"/>
      <c r="N13" s="102" t="e">
        <f>GETPIVOTDATA("Ant .Cost ( Released Budget )",Budget1!$H$3,"Region","Pune","Cat","ARB")/10^5</f>
        <v>#REF!</v>
      </c>
      <c r="O13" s="101"/>
      <c r="P13" s="102" t="e">
        <f>GETPIVOTDATA("Ant .Cost ( Released Budget )",Budget1!$H$3,"Region","Sholapur","Cat","ARB")/10^5</f>
        <v>#REF!</v>
      </c>
      <c r="Q13" s="101"/>
      <c r="R13" s="102" t="e">
        <f>GETPIVOTDATA("Ant .Cost ( Released Budget )",Budget1!$H$3,"Region","Vasco","Cat","ARB")/10^5</f>
        <v>#REF!</v>
      </c>
      <c r="S13" s="101"/>
      <c r="T13" s="102" t="e">
        <f>GETPIVOTDATA("Ant .Cost ( Released Budget )",Budget1!$H$3,"Region","Vashi","Cat","ARB")/10^5</f>
        <v>#REF!</v>
      </c>
    </row>
    <row r="14" spans="1:20" s="104" customFormat="1" ht="21" x14ac:dyDescent="0.3">
      <c r="A14" s="98" t="s">
        <v>2357</v>
      </c>
      <c r="B14" s="101">
        <f t="shared" si="0"/>
        <v>0</v>
      </c>
      <c r="C14" s="101" t="e">
        <f t="shared" si="1"/>
        <v>#REF!</v>
      </c>
      <c r="D14" s="101" t="e">
        <f t="shared" si="2"/>
        <v>#REF!</v>
      </c>
      <c r="E14" s="101"/>
      <c r="F14" s="102" t="e">
        <f>GETPIVOTDATA("Ant .Cost ( Released Budget )",Budget1!$H$3,"Region","AURANGABAD","Cat","AUTOMATION")/10^5</f>
        <v>#REF!</v>
      </c>
      <c r="G14" s="101"/>
      <c r="H14" s="102" t="e">
        <f>GETPIVOTDATA("Ant .Cost ( Released Budget )",Budget1!$H$3,"Region","Mumbai","Cat","AUTOMATION")/10^5</f>
        <v>#REF!</v>
      </c>
      <c r="I14" s="101"/>
      <c r="J14" s="102" t="e">
        <f>GETPIVOTDATA("Ant .Cost ( Released Budget )",Budget1!$H$3,"Region","Nagpur","Cat","AUTOMATION")/10^5</f>
        <v>#REF!</v>
      </c>
      <c r="K14" s="101"/>
      <c r="L14" s="102" t="e">
        <f>GETPIVOTDATA("Ant .Cost ( Released Budget )",Budget1!$H$3,"Region","Nasik","Cat","AUTOMATION")/10^5</f>
        <v>#REF!</v>
      </c>
      <c r="M14" s="101"/>
      <c r="N14" s="102" t="e">
        <f>GETPIVOTDATA("Ant .Cost ( Released Budget )",Budget1!$H$3,"Region","Pune","Cat","AUTOMATION")/10^5</f>
        <v>#REF!</v>
      </c>
      <c r="O14" s="101"/>
      <c r="P14" s="102" t="e">
        <f>GETPIVOTDATA("Ant .Cost ( Released Budget )",Budget1!$H$3,"Region","Sholapur","Cat","AUTOMATION")/10^5</f>
        <v>#REF!</v>
      </c>
      <c r="Q14" s="101"/>
      <c r="R14" s="102" t="e">
        <f>GETPIVOTDATA("Ant .Cost ( Released Budget )",Budget1!$H$3,"Region","Vasco","Cat","AUTOMATION")/10^5</f>
        <v>#REF!</v>
      </c>
      <c r="S14" s="101"/>
      <c r="T14" s="102" t="e">
        <f>GETPIVOTDATA("Ant .Cost ( Released Budget )",Budget1!$H$3,"Region","Vashi","Cat","AUTOMATION")/10^5</f>
        <v>#REF!</v>
      </c>
    </row>
    <row r="15" spans="1:20" s="104" customFormat="1" ht="21" x14ac:dyDescent="0.3">
      <c r="A15" s="98" t="s">
        <v>2359</v>
      </c>
      <c r="B15" s="101">
        <f t="shared" si="0"/>
        <v>0</v>
      </c>
      <c r="C15" s="101" t="e">
        <f t="shared" si="1"/>
        <v>#REF!</v>
      </c>
      <c r="D15" s="101" t="e">
        <f t="shared" si="2"/>
        <v>#REF!</v>
      </c>
      <c r="E15" s="101"/>
      <c r="F15" s="102" t="e">
        <f>GETPIVOTDATA("Ant .Cost ( Released Budget )",Budget1!$H$3,"Region","AURANGABAD","Cat","ID SIGN Replacement")/10^5</f>
        <v>#REF!</v>
      </c>
      <c r="G15" s="101"/>
      <c r="H15" s="102" t="e">
        <f>GETPIVOTDATA("Ant .Cost ( Released Budget )",Budget1!$H$3,"Region","Mumbai","Cat","ID SIGN Replacement")/10^5</f>
        <v>#REF!</v>
      </c>
      <c r="I15" s="101"/>
      <c r="J15" s="102" t="e">
        <f>GETPIVOTDATA("Ant .Cost ( Released Budget )",Budget1!$H$3,"Region","NAgpur","Cat","ID SIGN Replacement")/10^5</f>
        <v>#REF!</v>
      </c>
      <c r="K15" s="101"/>
      <c r="L15" s="102" t="e">
        <f>GETPIVOTDATA("Ant .Cost ( Released Budget )",Budget1!$H$3,"Region","Nasik","Cat","ID SIGN Replacement")/10^5</f>
        <v>#REF!</v>
      </c>
      <c r="M15" s="101"/>
      <c r="N15" s="102" t="e">
        <f>GETPIVOTDATA("Ant .Cost ( Released Budget )",Budget1!$H$3,"Region","Pune","Cat","ID SIGN Replacement")/10^5</f>
        <v>#REF!</v>
      </c>
      <c r="O15" s="101"/>
      <c r="P15" s="102" t="e">
        <f>GETPIVOTDATA("Ant .Cost ( Released Budget )",Budget1!$H$3,"Region","Sholapur","Cat","ID SIGN Replacement")/10^5</f>
        <v>#REF!</v>
      </c>
      <c r="Q15" s="101"/>
      <c r="R15" s="102" t="e">
        <f>GETPIVOTDATA("Ant .Cost ( Released Budget )",Budget1!$H$3,"Region","Vasco","Cat","ID SIGN Replacement")/10^5</f>
        <v>#REF!</v>
      </c>
      <c r="S15" s="101"/>
      <c r="T15" s="102" t="e">
        <f>GETPIVOTDATA("Ant .Cost ( Released Budget )",Budget1!$H$3,"Region","Vashi","Cat","ID SIGN Replacement")/10^5</f>
        <v>#REF!</v>
      </c>
    </row>
    <row r="16" spans="1:20" s="104" customFormat="1" ht="40.799999999999997" x14ac:dyDescent="0.3">
      <c r="A16" s="98" t="s">
        <v>2369</v>
      </c>
      <c r="B16" s="101">
        <f t="shared" si="0"/>
        <v>0</v>
      </c>
      <c r="C16" s="101" t="e">
        <f t="shared" si="1"/>
        <v>#REF!</v>
      </c>
      <c r="D16" s="101" t="e">
        <f t="shared" si="2"/>
        <v>#REF!</v>
      </c>
      <c r="E16" s="101"/>
      <c r="F16" s="102" t="e">
        <f>GETPIVOTDATA("Ant .Cost ( Released Budget )",Budget1!$H$3,"Region","AURANGABAD","Cat","False Ceiling Replacement")/10^5</f>
        <v>#REF!</v>
      </c>
      <c r="G16" s="101"/>
      <c r="H16" s="102" t="e">
        <f>GETPIVOTDATA("Ant .Cost ( Released Budget )",Budget1!$H$3,"Region","Mumbai","Cat","False Ceiling Replacement")/10^5</f>
        <v>#REF!</v>
      </c>
      <c r="I16" s="101"/>
      <c r="J16" s="102" t="e">
        <f>GETPIVOTDATA("Ant .Cost ( Released Budget )",Budget1!$H$3,"Region","Nagpur","Cat","False Ceiling Replacement")/10^5</f>
        <v>#REF!</v>
      </c>
      <c r="K16" s="101"/>
      <c r="L16" s="102" t="e">
        <f>GETPIVOTDATA("Ant .Cost ( Released Budget )",Budget1!$H$3,"Region","Nasik","Cat","False Ceiling Replacement")/10^5</f>
        <v>#REF!</v>
      </c>
      <c r="M16" s="101"/>
      <c r="N16" s="102" t="e">
        <f>GETPIVOTDATA("Ant .Cost ( Released Budget )",Budget1!$H$3,"Region","Pune","Cat","False Ceiling Replacement")/10^5</f>
        <v>#REF!</v>
      </c>
      <c r="O16" s="101"/>
      <c r="P16" s="102" t="e">
        <f>GETPIVOTDATA("Ant .Cost ( Released Budget )",Budget1!$H$3,"Region","Sholapur","Cat","False Ceiling Replacement")/10^5</f>
        <v>#REF!</v>
      </c>
      <c r="Q16" s="101"/>
      <c r="R16" s="102" t="e">
        <f>GETPIVOTDATA("Ant .Cost ( Released Budget )",Budget1!$H$3,"Region","Vasco","Cat","False Ceiling Replacement")/10^5</f>
        <v>#REF!</v>
      </c>
      <c r="S16" s="101"/>
      <c r="T16" s="102" t="e">
        <f>GETPIVOTDATA("Ant .Cost ( Released Budget )",Budget1!$H$3,"Region","Vashi","Cat","False Ceiling Replacement")/10^5</f>
        <v>#REF!</v>
      </c>
    </row>
    <row r="17" spans="1:20" s="104" customFormat="1" ht="21" x14ac:dyDescent="0.3">
      <c r="A17" s="98" t="s">
        <v>2373</v>
      </c>
      <c r="B17" s="101">
        <f t="shared" si="0"/>
        <v>0</v>
      </c>
      <c r="C17" s="101">
        <f t="shared" si="1"/>
        <v>401</v>
      </c>
      <c r="D17" s="101">
        <f t="shared" si="2"/>
        <v>-401</v>
      </c>
      <c r="E17" s="101"/>
      <c r="F17" s="102">
        <v>0</v>
      </c>
      <c r="G17" s="101"/>
      <c r="H17" s="102">
        <v>0</v>
      </c>
      <c r="I17" s="101"/>
      <c r="J17" s="102">
        <v>0</v>
      </c>
      <c r="K17" s="101"/>
      <c r="L17" s="102">
        <v>0</v>
      </c>
      <c r="M17" s="101"/>
      <c r="N17" s="102">
        <v>0</v>
      </c>
      <c r="O17" s="101"/>
      <c r="P17" s="102">
        <v>276</v>
      </c>
      <c r="Q17" s="101"/>
      <c r="R17" s="102">
        <v>0</v>
      </c>
      <c r="S17" s="101"/>
      <c r="T17" s="102">
        <v>125</v>
      </c>
    </row>
    <row r="18" spans="1:20" s="104" customFormat="1" ht="21" x14ac:dyDescent="0.3">
      <c r="A18" s="98" t="s">
        <v>2490</v>
      </c>
      <c r="B18" s="101">
        <f t="shared" si="0"/>
        <v>0</v>
      </c>
      <c r="C18" s="101" t="e">
        <f t="shared" si="1"/>
        <v>#REF!</v>
      </c>
      <c r="D18" s="101" t="e">
        <f t="shared" si="2"/>
        <v>#REF!</v>
      </c>
      <c r="E18" s="101"/>
      <c r="F18" s="102" t="e">
        <f>GETPIVOTDATA("Ant .Cost ( Released Budget )",Budget1!$H$3,"Region","AURANGABAD","Cat","Solar")/10^5</f>
        <v>#REF!</v>
      </c>
      <c r="G18" s="101"/>
      <c r="H18" s="102" t="e">
        <f>GETPIVOTDATA("Ant .Cost ( Released Budget )",Budget1!$H$3,"Region","Mumbai","Cat","Solar")/10^5</f>
        <v>#REF!</v>
      </c>
      <c r="I18" s="101"/>
      <c r="J18" s="102" t="e">
        <f>GETPIVOTDATA("Ant .Cost ( Released Budget )",Budget1!$H$3,"Region","Nagpur","Cat","Solar")/10^5</f>
        <v>#REF!</v>
      </c>
      <c r="K18" s="101"/>
      <c r="L18" s="102" t="e">
        <f>GETPIVOTDATA("Ant .Cost ( Released Budget )",Budget1!$H$3,"Region","Nasik","Cat","Solar")/10^5</f>
        <v>#REF!</v>
      </c>
      <c r="M18" s="101"/>
      <c r="N18" s="102" t="e">
        <f>GETPIVOTDATA("Ant .Cost ( Released Budget )",Budget1!$H$3,"Region","Pune","Cat","Solar")/10^5</f>
        <v>#REF!</v>
      </c>
      <c r="O18" s="101"/>
      <c r="P18" s="102" t="e">
        <f>GETPIVOTDATA("Ant .Cost ( Released Budget )",Budget1!$H$3,"Region","Sholapur","Cat","Solar")/10^5</f>
        <v>#REF!</v>
      </c>
      <c r="Q18" s="101"/>
      <c r="R18" s="102" t="e">
        <f>GETPIVOTDATA("Ant .Cost ( Released Budget )",Budget1!$H$3,"Region","Vasco","Cat","Solar")/10^5</f>
        <v>#REF!</v>
      </c>
      <c r="S18" s="101"/>
      <c r="T18" s="102" t="e">
        <f>GETPIVOTDATA("Ant .Cost ( Released Budget )",Budget1!$H$3,"Region","Vashi","Cat","Solar")/10^5</f>
        <v>#REF!</v>
      </c>
    </row>
    <row r="19" spans="1:20" s="104" customFormat="1" ht="21" x14ac:dyDescent="0.3">
      <c r="A19" s="98" t="s">
        <v>2610</v>
      </c>
      <c r="B19" s="101">
        <f t="shared" si="0"/>
        <v>0</v>
      </c>
      <c r="C19" s="101" t="e">
        <f t="shared" si="1"/>
        <v>#REF!</v>
      </c>
      <c r="D19" s="101" t="e">
        <f t="shared" si="2"/>
        <v>#REF!</v>
      </c>
      <c r="E19" s="101"/>
      <c r="F19" s="102" t="e">
        <f>GETPIVOTDATA("Ant .Cost ( Released Budget )",Budget1!$H$3,"Region","AURANGABAD","Cat","EVCS")/10^5</f>
        <v>#REF!</v>
      </c>
      <c r="G19" s="101"/>
      <c r="H19" s="102" t="e">
        <f>GETPIVOTDATA("Ant .Cost ( Released Budget )",Budget1!$H$3,"Region","Mumbai","Cat","EVCS")/10^5</f>
        <v>#REF!</v>
      </c>
      <c r="I19" s="101"/>
      <c r="J19" s="102" t="e">
        <f>GETPIVOTDATA("Ant .Cost ( Released Budget )",Budget1!$H$3,"Region","Nagpur","Cat","EVCS")/10^5</f>
        <v>#REF!</v>
      </c>
      <c r="K19" s="101"/>
      <c r="L19" s="102" t="e">
        <f>GETPIVOTDATA("Ant .Cost ( Released Budget )",Budget1!$H$3,"Region","Nasik","Cat","EVCS")/10^5</f>
        <v>#REF!</v>
      </c>
      <c r="M19" s="101"/>
      <c r="N19" s="102" t="e">
        <f>GETPIVOTDATA("Ant .Cost ( Released Budget )",Budget1!$H$3,"Region","Pune","Cat","EVCS")/10^5</f>
        <v>#REF!</v>
      </c>
      <c r="O19" s="101"/>
      <c r="P19" s="102" t="e">
        <f>GETPIVOTDATA("Ant .Cost ( Released Budget )",Budget1!$H$3,"Region","Sholapur","Cat","EVCS")/10^5</f>
        <v>#REF!</v>
      </c>
      <c r="Q19" s="101"/>
      <c r="R19" s="102" t="e">
        <f>GETPIVOTDATA("Ant .Cost ( Released Budget )",Budget1!$H$3,"Region","Vasco","Cat","EVCS")/10^5</f>
        <v>#REF!</v>
      </c>
      <c r="S19" s="101"/>
      <c r="T19" s="102" t="e">
        <f>GETPIVOTDATA("Ant .Cost ( Released Budget )",Budget1!$H$3,"Region","Vashi","Cat","EVCS")/10^5</f>
        <v>#REF!</v>
      </c>
    </row>
    <row r="20" spans="1:20" s="104" customFormat="1" ht="21" x14ac:dyDescent="0.3">
      <c r="A20" s="98" t="s">
        <v>2677</v>
      </c>
      <c r="B20" s="101">
        <f t="shared" si="0"/>
        <v>0</v>
      </c>
      <c r="C20" s="101">
        <v>270</v>
      </c>
      <c r="D20" s="101">
        <f t="shared" si="2"/>
        <v>-270</v>
      </c>
      <c r="E20" s="101"/>
      <c r="F20" s="102">
        <v>0</v>
      </c>
      <c r="G20" s="101"/>
      <c r="H20" s="102">
        <v>0</v>
      </c>
      <c r="I20" s="101"/>
      <c r="J20" s="102">
        <v>0</v>
      </c>
      <c r="K20" s="101"/>
      <c r="L20" s="102">
        <v>0</v>
      </c>
      <c r="M20" s="101"/>
      <c r="N20" s="102">
        <v>0</v>
      </c>
      <c r="O20" s="101"/>
      <c r="P20" s="102">
        <v>0</v>
      </c>
      <c r="Q20" s="101"/>
      <c r="R20" s="102">
        <v>0</v>
      </c>
      <c r="S20" s="101"/>
      <c r="T20" s="102">
        <v>0</v>
      </c>
    </row>
    <row r="21" spans="1:20" s="104" customFormat="1" ht="40.799999999999997" x14ac:dyDescent="0.3">
      <c r="A21" s="98" t="s">
        <v>2845</v>
      </c>
      <c r="B21" s="101">
        <f>SUM(B3:B20)</f>
        <v>0</v>
      </c>
      <c r="C21" s="103" t="e">
        <f>SUM(C3:C20)</f>
        <v>#REF!</v>
      </c>
      <c r="D21" s="101" t="e">
        <f t="shared" si="2"/>
        <v>#REF!</v>
      </c>
      <c r="E21" s="101">
        <f t="shared" ref="E21:T21" si="3">SUM(E3:E20)</f>
        <v>0</v>
      </c>
      <c r="F21" s="103" t="e">
        <f t="shared" si="3"/>
        <v>#REF!</v>
      </c>
      <c r="G21" s="101">
        <f t="shared" si="3"/>
        <v>0</v>
      </c>
      <c r="H21" s="103" t="e">
        <f t="shared" si="3"/>
        <v>#REF!</v>
      </c>
      <c r="I21" s="101">
        <f t="shared" si="3"/>
        <v>0</v>
      </c>
      <c r="J21" s="103" t="e">
        <f t="shared" si="3"/>
        <v>#REF!</v>
      </c>
      <c r="K21" s="101">
        <f t="shared" si="3"/>
        <v>0</v>
      </c>
      <c r="L21" s="103" t="e">
        <f t="shared" si="3"/>
        <v>#REF!</v>
      </c>
      <c r="M21" s="101">
        <f t="shared" si="3"/>
        <v>0</v>
      </c>
      <c r="N21" s="103" t="e">
        <f t="shared" si="3"/>
        <v>#REF!</v>
      </c>
      <c r="O21" s="101">
        <f t="shared" si="3"/>
        <v>0</v>
      </c>
      <c r="P21" s="103" t="e">
        <f t="shared" si="3"/>
        <v>#REF!</v>
      </c>
      <c r="Q21" s="101">
        <f t="shared" si="3"/>
        <v>0</v>
      </c>
      <c r="R21" s="103" t="e">
        <f t="shared" si="3"/>
        <v>#REF!</v>
      </c>
      <c r="S21" s="101">
        <f t="shared" si="3"/>
        <v>0</v>
      </c>
      <c r="T21" s="103" t="e">
        <f t="shared" si="3"/>
        <v>#REF!</v>
      </c>
    </row>
    <row r="22" spans="1:20" s="104" customFormat="1" ht="21.6" thickBot="1" x14ac:dyDescent="0.35">
      <c r="A22" s="98" t="s">
        <v>2844</v>
      </c>
      <c r="B22" s="106"/>
      <c r="C22" s="107" t="e">
        <f>C21</f>
        <v>#REF!</v>
      </c>
      <c r="D22" s="107" t="e">
        <f>B22-C22</f>
        <v>#REF!</v>
      </c>
      <c r="E22" s="106"/>
      <c r="F22" s="107" t="e">
        <f>F21</f>
        <v>#REF!</v>
      </c>
      <c r="G22" s="106"/>
      <c r="H22" s="107" t="e">
        <f>H21</f>
        <v>#REF!</v>
      </c>
      <c r="I22" s="106"/>
      <c r="J22" s="107" t="e">
        <f>J21</f>
        <v>#REF!</v>
      </c>
      <c r="K22" s="106"/>
      <c r="L22" s="107" t="e">
        <f>L21</f>
        <v>#REF!</v>
      </c>
      <c r="M22" s="106"/>
      <c r="N22" s="107" t="e">
        <f>N21</f>
        <v>#REF!</v>
      </c>
      <c r="O22" s="106"/>
      <c r="P22" s="107" t="e">
        <f>P21</f>
        <v>#REF!</v>
      </c>
      <c r="Q22" s="106"/>
      <c r="R22" s="107" t="e">
        <f>R21</f>
        <v>#REF!</v>
      </c>
      <c r="S22" s="106"/>
      <c r="T22" s="107" t="e">
        <f>T21</f>
        <v>#REF!</v>
      </c>
    </row>
    <row r="24" spans="1:20" x14ac:dyDescent="0.3">
      <c r="C24" s="68">
        <f>P17+T17</f>
        <v>401</v>
      </c>
      <c r="D24" s="68"/>
      <c r="M24" t="s">
        <v>1844</v>
      </c>
      <c r="P24" s="68" t="e">
        <f>P21-P17</f>
        <v>#REF!</v>
      </c>
      <c r="Q24" s="64"/>
      <c r="R24" s="64"/>
      <c r="S24" s="64"/>
      <c r="T24" s="68" t="e">
        <f>T21-T17</f>
        <v>#REF!</v>
      </c>
    </row>
    <row r="25" spans="1:20" x14ac:dyDescent="0.3">
      <c r="C25" s="68" t="e">
        <f>C21-C24</f>
        <v>#REF!</v>
      </c>
      <c r="D25" s="68"/>
      <c r="P25" s="75"/>
    </row>
    <row r="27" spans="1:20" x14ac:dyDescent="0.3">
      <c r="C27" s="68" t="e">
        <f>C21-C3-C4</f>
        <v>#REF!</v>
      </c>
    </row>
  </sheetData>
  <autoFilter ref="A2:T21" xr:uid="{20E9255A-1356-4200-A42B-24CF7CB7C8CF}"/>
  <pageMargins left="0.70866141732283472" right="0.70866141732283472" top="0.74803149606299213" bottom="0.74803149606299213" header="0.31496062992125984" footer="0.31496062992125984"/>
  <pageSetup scale="43"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3653B-5C0C-4642-9C68-64F05D201072}">
  <sheetPr codeName="Sheet19"/>
  <dimension ref="A1:S675"/>
  <sheetViews>
    <sheetView workbookViewId="0">
      <selection activeCell="F15" sqref="F15"/>
    </sheetView>
  </sheetViews>
  <sheetFormatPr defaultRowHeight="14.4" x14ac:dyDescent="0.3"/>
  <cols>
    <col min="1" max="1" width="15" bestFit="1" customWidth="1"/>
    <col min="2" max="2" width="46" bestFit="1" customWidth="1"/>
    <col min="3" max="3" width="12.77734375" bestFit="1" customWidth="1"/>
    <col min="4" max="4" width="11.77734375" customWidth="1"/>
    <col min="5" max="5" width="12.6640625" customWidth="1"/>
    <col min="6" max="6" width="22.33203125" bestFit="1" customWidth="1"/>
    <col min="8" max="8" width="32.21875" bestFit="1" customWidth="1"/>
    <col min="9" max="9" width="15.5546875" bestFit="1" customWidth="1"/>
    <col min="10" max="10" width="10.77734375" bestFit="1" customWidth="1"/>
    <col min="11" max="14" width="10" bestFit="1" customWidth="1"/>
    <col min="15" max="15" width="10.21875" bestFit="1" customWidth="1"/>
    <col min="16" max="17" width="10" bestFit="1" customWidth="1"/>
    <col min="18" max="18" width="7" bestFit="1" customWidth="1"/>
    <col min="19" max="19" width="11" bestFit="1" customWidth="1"/>
    <col min="20" max="25" width="10.21875" bestFit="1" customWidth="1"/>
    <col min="26" max="26" width="9.33203125" bestFit="1" customWidth="1"/>
    <col min="27" max="32" width="13.33203125" bestFit="1" customWidth="1"/>
    <col min="33" max="33" width="9.33203125" bestFit="1" customWidth="1"/>
    <col min="34" max="41" width="13.33203125" bestFit="1" customWidth="1"/>
    <col min="42" max="42" width="10" bestFit="1" customWidth="1"/>
    <col min="43" max="43" width="24.88671875" bestFit="1" customWidth="1"/>
    <col min="44" max="44" width="27.6640625" bestFit="1" customWidth="1"/>
    <col min="45" max="52" width="13.33203125" bestFit="1" customWidth="1"/>
    <col min="53" max="53" width="11.44140625" bestFit="1" customWidth="1"/>
    <col min="54" max="61" width="21" bestFit="1" customWidth="1"/>
    <col min="62" max="62" width="23.77734375" bestFit="1" customWidth="1"/>
    <col min="63" max="63" width="8.77734375" bestFit="1" customWidth="1"/>
    <col min="64" max="64" width="9.77734375" bestFit="1" customWidth="1"/>
    <col min="65" max="72" width="13.33203125" bestFit="1" customWidth="1"/>
    <col min="73" max="73" width="9.6640625" bestFit="1" customWidth="1"/>
    <col min="74" max="81" width="13.33203125" bestFit="1" customWidth="1"/>
    <col min="82" max="82" width="9.44140625" bestFit="1" customWidth="1"/>
    <col min="83" max="84" width="16.44140625" bestFit="1" customWidth="1"/>
    <col min="85" max="85" width="19.21875" bestFit="1" customWidth="1"/>
    <col min="86" max="93" width="13.33203125" bestFit="1" customWidth="1"/>
    <col min="94" max="94" width="11.77734375" bestFit="1" customWidth="1"/>
    <col min="95" max="95" width="8.33203125" bestFit="1" customWidth="1"/>
    <col min="96" max="96" width="9.88671875" bestFit="1" customWidth="1"/>
    <col min="97" max="104" width="13.33203125" bestFit="1" customWidth="1"/>
    <col min="105" max="105" width="12.77734375" bestFit="1" customWidth="1"/>
    <col min="106" max="107" width="21.77734375" bestFit="1" customWidth="1"/>
    <col min="108" max="108" width="24.5546875" bestFit="1" customWidth="1"/>
    <col min="109" max="109" width="8.5546875" bestFit="1" customWidth="1"/>
    <col min="110" max="111" width="9" bestFit="1" customWidth="1"/>
    <col min="112" max="112" width="11.6640625" bestFit="1" customWidth="1"/>
    <col min="113" max="113" width="10.77734375" bestFit="1" customWidth="1"/>
  </cols>
  <sheetData>
    <row r="1" spans="1:10" ht="46.8" customHeight="1" x14ac:dyDescent="0.3">
      <c r="A1" t="s">
        <v>0</v>
      </c>
      <c r="B1" t="s">
        <v>1</v>
      </c>
      <c r="C1" t="s">
        <v>1831</v>
      </c>
      <c r="D1" s="82" t="s">
        <v>2</v>
      </c>
      <c r="E1" s="82" t="s">
        <v>3</v>
      </c>
      <c r="F1" t="s">
        <v>2714</v>
      </c>
      <c r="G1" t="s">
        <v>2438</v>
      </c>
    </row>
    <row r="3" spans="1:10" x14ac:dyDescent="0.3">
      <c r="H3" s="63" t="s">
        <v>3240</v>
      </c>
      <c r="I3" s="63" t="s">
        <v>2422</v>
      </c>
    </row>
    <row r="4" spans="1:10" x14ac:dyDescent="0.3">
      <c r="H4" s="63" t="s">
        <v>2229</v>
      </c>
      <c r="I4" t="s">
        <v>2421</v>
      </c>
      <c r="J4" t="s">
        <v>2230</v>
      </c>
    </row>
    <row r="5" spans="1:10" x14ac:dyDescent="0.3">
      <c r="H5" s="62" t="s">
        <v>2421</v>
      </c>
    </row>
    <row r="6" spans="1:10" x14ac:dyDescent="0.3">
      <c r="H6" s="62" t="s">
        <v>2230</v>
      </c>
    </row>
    <row r="25" spans="8:19" x14ac:dyDescent="0.3">
      <c r="S25">
        <v>40100000</v>
      </c>
    </row>
    <row r="26" spans="8:19" x14ac:dyDescent="0.3">
      <c r="S26">
        <f>S23+S25</f>
        <v>40100000</v>
      </c>
    </row>
    <row r="27" spans="8:19" x14ac:dyDescent="0.3">
      <c r="H27" s="63" t="s">
        <v>2714</v>
      </c>
      <c r="I27" t="s">
        <v>2242</v>
      </c>
    </row>
    <row r="29" spans="8:19" x14ac:dyDescent="0.3">
      <c r="H29" s="63" t="s">
        <v>2229</v>
      </c>
      <c r="I29" t="s">
        <v>3420</v>
      </c>
    </row>
    <row r="30" spans="8:19" x14ac:dyDescent="0.3">
      <c r="H30" s="62" t="s">
        <v>1853</v>
      </c>
      <c r="I30">
        <v>71899095.970000014</v>
      </c>
    </row>
    <row r="31" spans="8:19" x14ac:dyDescent="0.3">
      <c r="H31" s="62" t="s">
        <v>1857</v>
      </c>
      <c r="I31">
        <v>27514517.909999996</v>
      </c>
    </row>
    <row r="32" spans="8:19" x14ac:dyDescent="0.3">
      <c r="H32" s="62" t="s">
        <v>1858</v>
      </c>
      <c r="I32">
        <v>110308922.51000001</v>
      </c>
    </row>
    <row r="33" spans="8:9" x14ac:dyDescent="0.3">
      <c r="H33" s="62" t="s">
        <v>1859</v>
      </c>
      <c r="I33">
        <v>60176428.790000007</v>
      </c>
    </row>
    <row r="34" spans="8:9" x14ac:dyDescent="0.3">
      <c r="H34" s="62" t="s">
        <v>1854</v>
      </c>
      <c r="I34">
        <v>116397364.98999998</v>
      </c>
    </row>
    <row r="35" spans="8:9" x14ac:dyDescent="0.3">
      <c r="H35" s="62" t="s">
        <v>1860</v>
      </c>
      <c r="I35">
        <v>46633193</v>
      </c>
    </row>
    <row r="36" spans="8:9" x14ac:dyDescent="0.3">
      <c r="H36" s="62" t="s">
        <v>1855</v>
      </c>
      <c r="I36">
        <v>45427113.68999999</v>
      </c>
    </row>
    <row r="37" spans="8:9" x14ac:dyDescent="0.3">
      <c r="H37" s="62" t="s">
        <v>1856</v>
      </c>
      <c r="I37">
        <v>98723626.239999995</v>
      </c>
    </row>
    <row r="38" spans="8:9" x14ac:dyDescent="0.3">
      <c r="H38" s="62" t="s">
        <v>2230</v>
      </c>
      <c r="I38">
        <v>577080263.0999999</v>
      </c>
    </row>
    <row r="424" spans="5:5" x14ac:dyDescent="0.3">
      <c r="E424" s="76"/>
    </row>
    <row r="425" spans="5:5" x14ac:dyDescent="0.3">
      <c r="E425" s="76"/>
    </row>
    <row r="469" spans="1:6" x14ac:dyDescent="0.3">
      <c r="A469" s="3"/>
      <c r="B469" s="3"/>
      <c r="C469" s="3"/>
      <c r="F469" s="3"/>
    </row>
    <row r="470" spans="1:6" x14ac:dyDescent="0.3">
      <c r="A470" s="3"/>
      <c r="B470" s="3"/>
      <c r="C470" s="3"/>
      <c r="F470" s="3"/>
    </row>
    <row r="471" spans="1:6" x14ac:dyDescent="0.3">
      <c r="A471" s="3"/>
      <c r="B471" s="3"/>
      <c r="C471" s="3"/>
      <c r="F471" s="3"/>
    </row>
    <row r="472" spans="1:6" x14ac:dyDescent="0.3">
      <c r="A472" s="3"/>
      <c r="B472" s="3"/>
      <c r="C472" s="3"/>
      <c r="F472" s="3"/>
    </row>
    <row r="473" spans="1:6" x14ac:dyDescent="0.3">
      <c r="A473" s="3"/>
      <c r="B473" s="3"/>
      <c r="C473" s="3"/>
      <c r="E473" s="76"/>
      <c r="F473" s="3"/>
    </row>
    <row r="474" spans="1:6" x14ac:dyDescent="0.3">
      <c r="A474" s="3"/>
      <c r="B474" s="3"/>
      <c r="C474" s="3"/>
      <c r="F474" s="3"/>
    </row>
    <row r="475" spans="1:6" x14ac:dyDescent="0.3">
      <c r="A475" s="3"/>
      <c r="B475" s="3"/>
      <c r="C475" s="3"/>
      <c r="F475" s="3"/>
    </row>
    <row r="476" spans="1:6" x14ac:dyDescent="0.3">
      <c r="A476" s="3"/>
      <c r="B476" s="3"/>
      <c r="C476" s="3"/>
      <c r="F476" s="3"/>
    </row>
    <row r="477" spans="1:6" x14ac:dyDescent="0.3">
      <c r="A477" s="3"/>
      <c r="B477" s="3"/>
      <c r="C477" s="3"/>
      <c r="F477" s="3"/>
    </row>
    <row r="478" spans="1:6" x14ac:dyDescent="0.3">
      <c r="A478" s="3"/>
      <c r="B478" s="3"/>
      <c r="C478" s="3"/>
      <c r="F478" s="3"/>
    </row>
    <row r="479" spans="1:6" x14ac:dyDescent="0.3">
      <c r="A479" s="3"/>
      <c r="B479" s="3"/>
      <c r="C479" s="3"/>
      <c r="F479" s="3"/>
    </row>
    <row r="480" spans="1:6" x14ac:dyDescent="0.3">
      <c r="A480" s="3"/>
      <c r="B480" s="3"/>
      <c r="C480" s="3"/>
      <c r="F480" s="3"/>
    </row>
    <row r="481" spans="1:6" x14ac:dyDescent="0.3">
      <c r="A481" s="3"/>
      <c r="B481" s="3"/>
      <c r="C481" s="3"/>
      <c r="F481" s="3"/>
    </row>
    <row r="482" spans="1:6" x14ac:dyDescent="0.3">
      <c r="A482" s="3"/>
      <c r="B482" s="3"/>
      <c r="C482" s="3"/>
      <c r="F482" s="3"/>
    </row>
    <row r="483" spans="1:6" x14ac:dyDescent="0.3">
      <c r="A483" s="3"/>
      <c r="B483" s="3"/>
      <c r="C483" s="3"/>
      <c r="F483" s="3"/>
    </row>
    <row r="484" spans="1:6" x14ac:dyDescent="0.3">
      <c r="A484" s="3"/>
      <c r="B484" s="3"/>
      <c r="C484" s="3"/>
      <c r="F484" s="3"/>
    </row>
    <row r="485" spans="1:6" x14ac:dyDescent="0.3">
      <c r="A485" s="3"/>
      <c r="B485" s="3"/>
      <c r="C485" s="3"/>
      <c r="F485" s="3"/>
    </row>
    <row r="486" spans="1:6" x14ac:dyDescent="0.3">
      <c r="A486" s="3"/>
      <c r="B486" s="3"/>
      <c r="C486" s="3"/>
      <c r="F486" s="3"/>
    </row>
    <row r="487" spans="1:6" x14ac:dyDescent="0.3">
      <c r="A487" s="3"/>
      <c r="B487" s="3"/>
      <c r="C487" s="3"/>
      <c r="F487" s="3"/>
    </row>
    <row r="488" spans="1:6" x14ac:dyDescent="0.3">
      <c r="A488" s="3"/>
      <c r="B488" s="3"/>
      <c r="C488" s="3"/>
      <c r="F488" s="3"/>
    </row>
    <row r="489" spans="1:6" x14ac:dyDescent="0.3">
      <c r="A489" s="3"/>
      <c r="B489" s="3"/>
      <c r="C489" s="3"/>
      <c r="F489" s="3"/>
    </row>
    <row r="490" spans="1:6" x14ac:dyDescent="0.3">
      <c r="A490" s="3"/>
      <c r="B490" s="3"/>
      <c r="C490" s="3"/>
      <c r="F490" s="3"/>
    </row>
    <row r="491" spans="1:6" x14ac:dyDescent="0.3">
      <c r="A491" s="3"/>
      <c r="B491" s="3"/>
      <c r="C491" s="3"/>
      <c r="F491" s="3"/>
    </row>
    <row r="492" spans="1:6" x14ac:dyDescent="0.3">
      <c r="A492" s="3"/>
      <c r="B492" s="3"/>
      <c r="C492" s="3"/>
      <c r="F492" s="3"/>
    </row>
    <row r="493" spans="1:6" x14ac:dyDescent="0.3">
      <c r="A493" s="3"/>
      <c r="B493" s="3"/>
      <c r="C493" s="3"/>
      <c r="F493" s="3"/>
    </row>
    <row r="494" spans="1:6" x14ac:dyDescent="0.3">
      <c r="A494" s="3"/>
      <c r="B494" s="3"/>
      <c r="C494" s="3"/>
      <c r="F494" s="3"/>
    </row>
    <row r="495" spans="1:6" x14ac:dyDescent="0.3">
      <c r="A495" s="3"/>
      <c r="B495" s="3"/>
      <c r="C495" s="3"/>
      <c r="F495" s="3"/>
    </row>
    <row r="496" spans="1:6" x14ac:dyDescent="0.3">
      <c r="A496" s="3"/>
      <c r="B496" s="3"/>
      <c r="C496" s="3"/>
      <c r="F496" s="3"/>
    </row>
    <row r="497" spans="1:6" x14ac:dyDescent="0.3">
      <c r="A497" s="3"/>
      <c r="B497" s="3"/>
      <c r="C497" s="3"/>
      <c r="F497" s="3"/>
    </row>
    <row r="498" spans="1:6" x14ac:dyDescent="0.3">
      <c r="A498" s="3"/>
      <c r="B498" s="3"/>
      <c r="C498" s="3"/>
      <c r="F498" s="3"/>
    </row>
    <row r="499" spans="1:6" x14ac:dyDescent="0.3">
      <c r="A499" s="3"/>
      <c r="B499" s="3"/>
      <c r="C499" s="3"/>
      <c r="F499" s="3"/>
    </row>
    <row r="500" spans="1:6" x14ac:dyDescent="0.3">
      <c r="A500" s="3"/>
      <c r="B500" s="3"/>
      <c r="C500" s="3"/>
      <c r="F500" s="3"/>
    </row>
    <row r="501" spans="1:6" x14ac:dyDescent="0.3">
      <c r="A501" s="3"/>
      <c r="B501" s="3"/>
      <c r="C501" s="3"/>
      <c r="F501" s="3"/>
    </row>
    <row r="502" spans="1:6" x14ac:dyDescent="0.3">
      <c r="A502" s="3"/>
      <c r="B502" s="3"/>
      <c r="C502" s="3"/>
      <c r="F502" s="3"/>
    </row>
    <row r="503" spans="1:6" x14ac:dyDescent="0.3">
      <c r="A503" s="3"/>
      <c r="B503" s="3"/>
      <c r="C503" s="3"/>
      <c r="F503" s="3"/>
    </row>
    <row r="504" spans="1:6" x14ac:dyDescent="0.3">
      <c r="A504" s="3"/>
      <c r="B504" s="3"/>
      <c r="C504" s="3"/>
      <c r="F504" s="3"/>
    </row>
    <row r="505" spans="1:6" x14ac:dyDescent="0.3">
      <c r="A505" s="3"/>
      <c r="B505" s="3"/>
      <c r="C505" s="3"/>
      <c r="F505" s="3"/>
    </row>
    <row r="506" spans="1:6" x14ac:dyDescent="0.3">
      <c r="A506" s="3"/>
      <c r="B506" s="3"/>
      <c r="C506" s="3"/>
      <c r="F506" s="3"/>
    </row>
    <row r="507" spans="1:6" x14ac:dyDescent="0.3">
      <c r="A507" s="3"/>
      <c r="B507" s="3"/>
      <c r="C507" s="3"/>
      <c r="F507" s="3"/>
    </row>
    <row r="508" spans="1:6" x14ac:dyDescent="0.3">
      <c r="A508" s="3"/>
      <c r="B508" s="3"/>
      <c r="C508" s="3"/>
      <c r="F508" s="3"/>
    </row>
    <row r="509" spans="1:6" x14ac:dyDescent="0.3">
      <c r="F509" s="3"/>
    </row>
    <row r="510" spans="1:6" x14ac:dyDescent="0.3">
      <c r="A510" s="3"/>
      <c r="B510" s="3"/>
      <c r="C510" s="3"/>
      <c r="F510" s="3"/>
    </row>
    <row r="511" spans="1:6" x14ac:dyDescent="0.3">
      <c r="A511" s="3"/>
      <c r="B511" s="3"/>
      <c r="C511" s="3"/>
      <c r="E511" s="76"/>
      <c r="F511" s="3"/>
    </row>
    <row r="512" spans="1:6" x14ac:dyDescent="0.3">
      <c r="A512" s="3"/>
      <c r="B512" s="3"/>
      <c r="C512" s="3"/>
      <c r="E512" s="76"/>
      <c r="F512" s="3"/>
    </row>
    <row r="513" spans="1:6" x14ac:dyDescent="0.3">
      <c r="A513" s="3"/>
      <c r="B513" s="3"/>
      <c r="C513" s="3"/>
      <c r="E513" s="76"/>
      <c r="F513" s="3"/>
    </row>
    <row r="514" spans="1:6" x14ac:dyDescent="0.3">
      <c r="A514" s="3"/>
      <c r="B514" s="3"/>
      <c r="C514" s="3"/>
      <c r="E514" s="76"/>
      <c r="F514" s="3"/>
    </row>
    <row r="515" spans="1:6" x14ac:dyDescent="0.3">
      <c r="A515" s="3"/>
      <c r="B515" s="3"/>
      <c r="C515" s="3"/>
      <c r="E515" s="76"/>
      <c r="F515" s="3"/>
    </row>
    <row r="516" spans="1:6" x14ac:dyDescent="0.3">
      <c r="A516" s="3"/>
      <c r="B516" s="3"/>
      <c r="C516" s="3"/>
      <c r="E516" s="76"/>
      <c r="F516" s="3"/>
    </row>
    <row r="517" spans="1:6" x14ac:dyDescent="0.3">
      <c r="A517" s="3"/>
      <c r="B517" s="3"/>
      <c r="C517" s="3"/>
      <c r="E517" s="76"/>
      <c r="F517" s="3"/>
    </row>
    <row r="518" spans="1:6" x14ac:dyDescent="0.3">
      <c r="A518" s="3"/>
      <c r="B518" s="3"/>
      <c r="C518" s="3"/>
      <c r="E518" s="76"/>
      <c r="F518" s="3"/>
    </row>
    <row r="519" spans="1:6" x14ac:dyDescent="0.3">
      <c r="A519" s="3"/>
      <c r="B519" s="3"/>
      <c r="C519" s="3"/>
      <c r="E519" s="76"/>
      <c r="F519" s="3"/>
    </row>
    <row r="520" spans="1:6" x14ac:dyDescent="0.3">
      <c r="A520" s="3"/>
      <c r="B520" s="3"/>
      <c r="C520" s="3"/>
      <c r="E520" s="76"/>
      <c r="F520" s="3"/>
    </row>
    <row r="521" spans="1:6" x14ac:dyDescent="0.3">
      <c r="A521" s="3"/>
      <c r="B521" s="3"/>
      <c r="C521" s="3"/>
      <c r="E521" s="76"/>
      <c r="F521" s="3"/>
    </row>
    <row r="522" spans="1:6" x14ac:dyDescent="0.3">
      <c r="A522" s="3"/>
      <c r="B522" s="3"/>
      <c r="C522" s="3"/>
      <c r="E522" s="76"/>
      <c r="F522" s="3"/>
    </row>
    <row r="523" spans="1:6" x14ac:dyDescent="0.3">
      <c r="A523" s="3"/>
      <c r="B523" s="3"/>
      <c r="C523" s="3"/>
      <c r="E523" s="76"/>
      <c r="F523" s="3"/>
    </row>
    <row r="524" spans="1:6" x14ac:dyDescent="0.3">
      <c r="A524" s="3"/>
      <c r="B524" s="3"/>
      <c r="C524" s="3"/>
      <c r="E524" s="76"/>
      <c r="F524" s="3"/>
    </row>
    <row r="525" spans="1:6" x14ac:dyDescent="0.3">
      <c r="A525" s="3"/>
      <c r="B525" s="3"/>
      <c r="C525" s="3"/>
      <c r="E525" s="76"/>
      <c r="F525" s="3"/>
    </row>
    <row r="526" spans="1:6" x14ac:dyDescent="0.3">
      <c r="A526" s="3"/>
      <c r="B526" s="3"/>
      <c r="C526" s="3"/>
      <c r="E526" s="76"/>
      <c r="F526" s="3"/>
    </row>
    <row r="527" spans="1:6" x14ac:dyDescent="0.3">
      <c r="A527" s="3"/>
      <c r="B527" s="3"/>
      <c r="C527" s="3"/>
      <c r="E527" s="76"/>
      <c r="F527" s="3"/>
    </row>
    <row r="528" spans="1:6" x14ac:dyDescent="0.3">
      <c r="A528" s="3"/>
      <c r="B528" s="3"/>
      <c r="C528" s="3"/>
      <c r="E528" s="76"/>
      <c r="F528" s="3"/>
    </row>
    <row r="529" spans="1:6" x14ac:dyDescent="0.3">
      <c r="A529" s="3"/>
      <c r="B529" s="3"/>
      <c r="C529" s="3"/>
      <c r="E529" s="76"/>
      <c r="F529" s="3"/>
    </row>
    <row r="530" spans="1:6" x14ac:dyDescent="0.3">
      <c r="A530" s="3"/>
      <c r="B530" s="3"/>
      <c r="C530" s="3"/>
      <c r="E530" s="76"/>
      <c r="F530" s="3"/>
    </row>
    <row r="531" spans="1:6" x14ac:dyDescent="0.3">
      <c r="A531" s="3"/>
      <c r="B531" s="3"/>
      <c r="C531" s="3"/>
      <c r="E531" s="76"/>
      <c r="F531" s="3"/>
    </row>
    <row r="532" spans="1:6" x14ac:dyDescent="0.3">
      <c r="A532" s="3"/>
      <c r="B532" s="3"/>
      <c r="C532" s="3"/>
      <c r="E532" s="76"/>
      <c r="F532" s="3"/>
    </row>
    <row r="533" spans="1:6" x14ac:dyDescent="0.3">
      <c r="A533" s="3"/>
      <c r="B533" s="3"/>
      <c r="C533" s="3"/>
      <c r="E533" s="76"/>
      <c r="F533" s="3"/>
    </row>
    <row r="534" spans="1:6" x14ac:dyDescent="0.3">
      <c r="A534" s="3"/>
      <c r="B534" s="3"/>
      <c r="C534" s="3"/>
      <c r="E534" s="76"/>
      <c r="F534" s="3"/>
    </row>
    <row r="535" spans="1:6" x14ac:dyDescent="0.3">
      <c r="A535" s="3"/>
      <c r="B535" s="3"/>
      <c r="C535" s="3"/>
      <c r="E535" s="76"/>
      <c r="F535" s="3"/>
    </row>
    <row r="536" spans="1:6" x14ac:dyDescent="0.3">
      <c r="A536" s="3"/>
      <c r="B536" s="3"/>
      <c r="C536" s="3"/>
      <c r="E536" s="76"/>
      <c r="F536" s="3"/>
    </row>
    <row r="537" spans="1:6" x14ac:dyDescent="0.3">
      <c r="A537" s="3"/>
      <c r="B537" s="3"/>
      <c r="C537" s="3"/>
      <c r="E537" s="76"/>
      <c r="F537" s="3"/>
    </row>
    <row r="538" spans="1:6" x14ac:dyDescent="0.3">
      <c r="A538" s="3"/>
      <c r="B538" s="3"/>
      <c r="C538" s="3"/>
      <c r="E538" s="76"/>
      <c r="F538" s="3"/>
    </row>
    <row r="539" spans="1:6" x14ac:dyDescent="0.3">
      <c r="A539" s="3"/>
      <c r="B539" s="3"/>
      <c r="C539" s="3"/>
      <c r="E539" s="76"/>
      <c r="F539" s="3"/>
    </row>
    <row r="540" spans="1:6" x14ac:dyDescent="0.3">
      <c r="A540" s="3"/>
      <c r="B540" s="3"/>
      <c r="C540" s="3"/>
      <c r="F540" s="3"/>
    </row>
    <row r="541" spans="1:6" x14ac:dyDescent="0.3">
      <c r="E541" s="76"/>
      <c r="F541" s="3"/>
    </row>
    <row r="542" spans="1:6" x14ac:dyDescent="0.3">
      <c r="E542" s="76"/>
      <c r="F542" s="3"/>
    </row>
    <row r="543" spans="1:6" x14ac:dyDescent="0.3">
      <c r="E543" s="76"/>
      <c r="F543" s="3"/>
    </row>
    <row r="544" spans="1:6" x14ac:dyDescent="0.3">
      <c r="E544" s="76"/>
      <c r="F544" s="3"/>
    </row>
    <row r="545" spans="1:6" x14ac:dyDescent="0.3">
      <c r="E545" s="76"/>
      <c r="F545" s="3"/>
    </row>
    <row r="546" spans="1:6" x14ac:dyDescent="0.3">
      <c r="F546" s="3"/>
    </row>
    <row r="547" spans="1:6" x14ac:dyDescent="0.3">
      <c r="E547" s="76"/>
      <c r="F547" s="3"/>
    </row>
    <row r="548" spans="1:6" x14ac:dyDescent="0.3">
      <c r="A548" s="3"/>
      <c r="B548" s="3"/>
      <c r="C548" s="3"/>
      <c r="E548" s="76"/>
      <c r="F548" s="3"/>
    </row>
    <row r="549" spans="1:6" x14ac:dyDescent="0.3">
      <c r="A549" s="3"/>
      <c r="B549" s="3"/>
      <c r="C549" s="3"/>
      <c r="F549" s="3"/>
    </row>
    <row r="550" spans="1:6" x14ac:dyDescent="0.3">
      <c r="A550" s="3"/>
      <c r="B550" s="3"/>
      <c r="C550" s="3"/>
      <c r="F550" s="3"/>
    </row>
    <row r="551" spans="1:6" x14ac:dyDescent="0.3">
      <c r="A551" s="3"/>
      <c r="B551" s="3"/>
      <c r="C551" s="3"/>
      <c r="E551" s="76"/>
      <c r="F551" s="3"/>
    </row>
    <row r="552" spans="1:6" x14ac:dyDescent="0.3">
      <c r="A552" s="3"/>
      <c r="B552" s="3"/>
      <c r="C552" s="3"/>
      <c r="F552" s="3"/>
    </row>
    <row r="553" spans="1:6" x14ac:dyDescent="0.3">
      <c r="A553" s="3"/>
      <c r="B553" s="3"/>
      <c r="C553" s="3"/>
      <c r="F553" s="3"/>
    </row>
    <row r="554" spans="1:6" x14ac:dyDescent="0.3">
      <c r="A554" s="3"/>
      <c r="B554" s="3"/>
      <c r="C554" s="3"/>
      <c r="F554" s="3"/>
    </row>
    <row r="555" spans="1:6" x14ac:dyDescent="0.3">
      <c r="A555" s="3"/>
      <c r="B555" s="3"/>
      <c r="C555" s="3"/>
      <c r="F555" s="3"/>
    </row>
    <row r="556" spans="1:6" x14ac:dyDescent="0.3">
      <c r="A556" s="3"/>
      <c r="B556" s="3"/>
      <c r="C556" s="3"/>
      <c r="F556" s="3"/>
    </row>
    <row r="557" spans="1:6" x14ac:dyDescent="0.3">
      <c r="A557" s="3"/>
      <c r="B557" s="3"/>
      <c r="C557" s="3"/>
      <c r="F557" s="3"/>
    </row>
    <row r="558" spans="1:6" x14ac:dyDescent="0.3">
      <c r="A558" s="3"/>
      <c r="B558" s="3"/>
      <c r="C558" s="3"/>
      <c r="F558" s="3"/>
    </row>
    <row r="559" spans="1:6" x14ac:dyDescent="0.3">
      <c r="A559" s="3"/>
      <c r="B559" s="3"/>
      <c r="C559" s="3"/>
      <c r="F559" s="3"/>
    </row>
    <row r="560" spans="1:6" x14ac:dyDescent="0.3">
      <c r="A560" s="3"/>
      <c r="B560" s="3"/>
      <c r="C560" s="3"/>
      <c r="F560" s="3"/>
    </row>
    <row r="561" spans="1:6" x14ac:dyDescent="0.3">
      <c r="A561" s="3"/>
      <c r="B561" s="3"/>
      <c r="C561" s="3"/>
      <c r="E561" s="76"/>
      <c r="F561" s="3"/>
    </row>
    <row r="562" spans="1:6" x14ac:dyDescent="0.3">
      <c r="A562" s="3"/>
      <c r="B562" s="3"/>
      <c r="C562" s="3"/>
      <c r="E562" s="76"/>
      <c r="F562" s="3"/>
    </row>
    <row r="563" spans="1:6" x14ac:dyDescent="0.3">
      <c r="A563" s="3"/>
      <c r="B563" s="3"/>
      <c r="C563" s="3"/>
      <c r="E563" s="76"/>
      <c r="F563" s="3"/>
    </row>
    <row r="564" spans="1:6" x14ac:dyDescent="0.3">
      <c r="A564" s="3"/>
      <c r="B564" s="3"/>
      <c r="C564" s="3"/>
      <c r="F564" s="3"/>
    </row>
    <row r="565" spans="1:6" x14ac:dyDescent="0.3">
      <c r="A565" s="3"/>
      <c r="B565" s="3"/>
      <c r="C565" s="3"/>
      <c r="F565" s="3"/>
    </row>
    <row r="566" spans="1:6" x14ac:dyDescent="0.3">
      <c r="A566" s="3"/>
      <c r="B566" s="3"/>
      <c r="C566" s="3"/>
      <c r="F566" s="3"/>
    </row>
    <row r="567" spans="1:6" x14ac:dyDescent="0.3">
      <c r="A567" s="3"/>
      <c r="B567" s="3"/>
      <c r="C567" s="3"/>
      <c r="F567" s="3"/>
    </row>
    <row r="568" spans="1:6" x14ac:dyDescent="0.3">
      <c r="A568" s="3"/>
      <c r="B568" s="3"/>
      <c r="C568" s="3"/>
      <c r="F568" s="3"/>
    </row>
    <row r="569" spans="1:6" x14ac:dyDescent="0.3">
      <c r="A569" s="3"/>
      <c r="B569" s="3"/>
      <c r="C569" s="3"/>
      <c r="F569" s="3"/>
    </row>
    <row r="570" spans="1:6" x14ac:dyDescent="0.3">
      <c r="A570" s="3"/>
      <c r="B570" s="3"/>
      <c r="C570" s="3"/>
      <c r="F570" s="3"/>
    </row>
    <row r="571" spans="1:6" x14ac:dyDescent="0.3">
      <c r="A571" s="3"/>
      <c r="B571" s="3"/>
      <c r="C571" s="3"/>
      <c r="F571" s="3"/>
    </row>
    <row r="572" spans="1:6" x14ac:dyDescent="0.3">
      <c r="A572" s="3"/>
      <c r="B572" s="3"/>
      <c r="C572" s="3"/>
      <c r="F572" s="3"/>
    </row>
    <row r="573" spans="1:6" x14ac:dyDescent="0.3">
      <c r="A573" s="3"/>
      <c r="B573" s="3"/>
      <c r="C573" s="3"/>
      <c r="F573" s="3"/>
    </row>
    <row r="574" spans="1:6" x14ac:dyDescent="0.3">
      <c r="A574" s="3"/>
      <c r="B574" s="3"/>
      <c r="C574" s="3"/>
      <c r="F574" s="3"/>
    </row>
    <row r="575" spans="1:6" x14ac:dyDescent="0.3">
      <c r="A575" s="3"/>
      <c r="B575" s="3"/>
      <c r="C575" s="3"/>
      <c r="F575" s="3"/>
    </row>
    <row r="576" spans="1:6" x14ac:dyDescent="0.3">
      <c r="A576" s="3"/>
      <c r="B576" s="3"/>
      <c r="C576" s="3"/>
      <c r="F576" s="3"/>
    </row>
    <row r="577" spans="1:6" x14ac:dyDescent="0.3">
      <c r="A577" s="3"/>
      <c r="B577" s="3"/>
      <c r="C577" s="3"/>
      <c r="F577" s="3"/>
    </row>
    <row r="578" spans="1:6" x14ac:dyDescent="0.3">
      <c r="F578" s="3"/>
    </row>
    <row r="579" spans="1:6" x14ac:dyDescent="0.3">
      <c r="F579" s="3"/>
    </row>
    <row r="580" spans="1:6" x14ac:dyDescent="0.3">
      <c r="F580" s="3"/>
    </row>
    <row r="581" spans="1:6" x14ac:dyDescent="0.3">
      <c r="F581" s="3"/>
    </row>
    <row r="582" spans="1:6" x14ac:dyDescent="0.3">
      <c r="F582" s="3"/>
    </row>
    <row r="583" spans="1:6" x14ac:dyDescent="0.3">
      <c r="F583" s="3"/>
    </row>
    <row r="584" spans="1:6" x14ac:dyDescent="0.3">
      <c r="F584" s="3"/>
    </row>
    <row r="585" spans="1:6" x14ac:dyDescent="0.3">
      <c r="A585" s="3"/>
      <c r="B585" s="3"/>
      <c r="C585" s="3"/>
      <c r="F585" s="3"/>
    </row>
    <row r="586" spans="1:6" x14ac:dyDescent="0.3">
      <c r="A586" s="3"/>
      <c r="B586" s="3"/>
      <c r="C586" s="3"/>
      <c r="F586" s="3"/>
    </row>
    <row r="587" spans="1:6" x14ac:dyDescent="0.3">
      <c r="A587" s="3"/>
      <c r="B587" s="3"/>
      <c r="C587" s="3"/>
      <c r="F587" s="3"/>
    </row>
    <row r="588" spans="1:6" x14ac:dyDescent="0.3">
      <c r="A588" s="3"/>
      <c r="B588" s="3"/>
      <c r="C588" s="3"/>
      <c r="F588" s="3"/>
    </row>
    <row r="589" spans="1:6" x14ac:dyDescent="0.3">
      <c r="A589" s="3"/>
      <c r="B589" s="3"/>
      <c r="C589" s="3"/>
      <c r="F589" s="3"/>
    </row>
    <row r="590" spans="1:6" x14ac:dyDescent="0.3">
      <c r="A590" s="3"/>
      <c r="B590" s="3"/>
      <c r="C590" s="3"/>
      <c r="F590" s="3"/>
    </row>
    <row r="591" spans="1:6" x14ac:dyDescent="0.3">
      <c r="A591" s="3"/>
      <c r="B591" s="3"/>
      <c r="C591" s="3"/>
      <c r="F591" s="3"/>
    </row>
    <row r="592" spans="1:6" x14ac:dyDescent="0.3">
      <c r="A592" s="3"/>
      <c r="B592" s="3"/>
      <c r="C592" s="3"/>
      <c r="F592" s="3"/>
    </row>
    <row r="593" spans="1:6" x14ac:dyDescent="0.3">
      <c r="A593" s="3"/>
      <c r="B593" s="3"/>
      <c r="C593" s="3"/>
      <c r="F593" s="3"/>
    </row>
    <row r="594" spans="1:6" x14ac:dyDescent="0.3">
      <c r="A594" s="3"/>
      <c r="B594" s="3"/>
      <c r="C594" s="3"/>
      <c r="F594" s="3"/>
    </row>
    <row r="595" spans="1:6" x14ac:dyDescent="0.3">
      <c r="A595" s="3"/>
      <c r="B595" s="3"/>
      <c r="C595" s="3"/>
      <c r="F595" s="3"/>
    </row>
    <row r="596" spans="1:6" x14ac:dyDescent="0.3">
      <c r="A596" s="3"/>
      <c r="B596" s="3"/>
      <c r="C596" s="3"/>
      <c r="F596" s="3"/>
    </row>
    <row r="597" spans="1:6" x14ac:dyDescent="0.3">
      <c r="A597" s="3"/>
      <c r="B597" s="3"/>
      <c r="C597" s="3"/>
      <c r="F597" s="3"/>
    </row>
    <row r="598" spans="1:6" x14ac:dyDescent="0.3">
      <c r="A598" s="3"/>
      <c r="B598" s="3"/>
      <c r="C598" s="3"/>
      <c r="F598" s="3"/>
    </row>
    <row r="599" spans="1:6" x14ac:dyDescent="0.3">
      <c r="A599" s="3"/>
      <c r="B599" s="3"/>
      <c r="C599" s="3"/>
      <c r="F599" s="3"/>
    </row>
    <row r="600" spans="1:6" x14ac:dyDescent="0.3">
      <c r="A600" s="3"/>
      <c r="B600" s="3"/>
      <c r="C600" s="3"/>
      <c r="F600" s="3"/>
    </row>
    <row r="601" spans="1:6" x14ac:dyDescent="0.3">
      <c r="A601" s="3"/>
      <c r="B601" s="3"/>
      <c r="C601" s="3"/>
      <c r="F601" s="3"/>
    </row>
    <row r="602" spans="1:6" x14ac:dyDescent="0.3">
      <c r="A602" s="3"/>
      <c r="B602" s="3"/>
      <c r="C602" s="3"/>
      <c r="F602" s="3"/>
    </row>
    <row r="603" spans="1:6" x14ac:dyDescent="0.3">
      <c r="A603" s="3"/>
      <c r="B603" s="3"/>
      <c r="C603" s="3"/>
      <c r="F603" s="3"/>
    </row>
    <row r="604" spans="1:6" x14ac:dyDescent="0.3">
      <c r="F604" s="3"/>
    </row>
    <row r="605" spans="1:6" x14ac:dyDescent="0.3">
      <c r="F605" s="3"/>
    </row>
    <row r="606" spans="1:6" x14ac:dyDescent="0.3">
      <c r="A606" s="3"/>
      <c r="B606" s="3"/>
      <c r="C606" s="3"/>
      <c r="F606" s="3"/>
    </row>
    <row r="607" spans="1:6" x14ac:dyDescent="0.3">
      <c r="A607" s="3"/>
      <c r="B607" s="3"/>
      <c r="C607" s="3"/>
      <c r="F607" s="3"/>
    </row>
    <row r="608" spans="1:6" x14ac:dyDescent="0.3">
      <c r="A608" s="3"/>
      <c r="B608" s="3"/>
      <c r="C608" s="3"/>
      <c r="F608" s="3"/>
    </row>
    <row r="609" spans="1:6" x14ac:dyDescent="0.3">
      <c r="A609" s="3"/>
      <c r="B609" s="3"/>
      <c r="C609" s="3"/>
      <c r="F609" s="3"/>
    </row>
    <row r="610" spans="1:6" x14ac:dyDescent="0.3">
      <c r="A610" s="3"/>
      <c r="B610" s="3"/>
      <c r="C610" s="3"/>
      <c r="F610" s="3"/>
    </row>
    <row r="611" spans="1:6" x14ac:dyDescent="0.3">
      <c r="A611" s="3"/>
      <c r="B611" s="3"/>
      <c r="C611" s="3"/>
      <c r="F611" s="3"/>
    </row>
    <row r="612" spans="1:6" x14ac:dyDescent="0.3">
      <c r="A612" s="3"/>
      <c r="B612" s="3"/>
      <c r="C612" s="3"/>
      <c r="F612" s="3"/>
    </row>
    <row r="613" spans="1:6" x14ac:dyDescent="0.3">
      <c r="A613" s="3"/>
      <c r="B613" s="3"/>
      <c r="C613" s="3"/>
      <c r="F613" s="3"/>
    </row>
    <row r="614" spans="1:6" x14ac:dyDescent="0.3">
      <c r="A614" s="3"/>
      <c r="B614" s="3"/>
      <c r="C614" s="3"/>
      <c r="F614" s="3"/>
    </row>
    <row r="615" spans="1:6" x14ac:dyDescent="0.3">
      <c r="A615" s="3"/>
      <c r="B615" s="3"/>
      <c r="C615" s="3"/>
      <c r="F615" s="3"/>
    </row>
    <row r="616" spans="1:6" x14ac:dyDescent="0.3">
      <c r="A616" s="3"/>
      <c r="B616" s="3"/>
      <c r="C616" s="3"/>
      <c r="F616" s="3"/>
    </row>
    <row r="617" spans="1:6" x14ac:dyDescent="0.3">
      <c r="A617" s="3"/>
      <c r="B617" s="3"/>
      <c r="C617" s="3"/>
      <c r="F617" s="3"/>
    </row>
    <row r="618" spans="1:6" x14ac:dyDescent="0.3">
      <c r="A618" s="3"/>
      <c r="B618" s="3"/>
      <c r="C618" s="3"/>
      <c r="F618" s="3"/>
    </row>
    <row r="619" spans="1:6" x14ac:dyDescent="0.3">
      <c r="A619" s="3"/>
      <c r="B619" s="3"/>
      <c r="C619" s="3"/>
      <c r="F619" s="3"/>
    </row>
    <row r="620" spans="1:6" x14ac:dyDescent="0.3">
      <c r="A620" s="3"/>
      <c r="B620" s="3"/>
      <c r="C620" s="3"/>
      <c r="F620" s="3"/>
    </row>
    <row r="621" spans="1:6" x14ac:dyDescent="0.3">
      <c r="F621" s="3"/>
    </row>
    <row r="622" spans="1:6" x14ac:dyDescent="0.3">
      <c r="F622" s="3"/>
    </row>
    <row r="623" spans="1:6" x14ac:dyDescent="0.3">
      <c r="F623" s="3"/>
    </row>
    <row r="624" spans="1:6" x14ac:dyDescent="0.3">
      <c r="F624" s="3"/>
    </row>
    <row r="625" spans="1:6" x14ac:dyDescent="0.3">
      <c r="F625" s="3"/>
    </row>
    <row r="626" spans="1:6" x14ac:dyDescent="0.3">
      <c r="A626" s="3"/>
      <c r="B626" s="3"/>
      <c r="C626" s="3"/>
      <c r="F626" s="3"/>
    </row>
    <row r="627" spans="1:6" x14ac:dyDescent="0.3">
      <c r="A627" s="3"/>
      <c r="B627" s="3"/>
      <c r="C627" s="3"/>
      <c r="F627" s="3"/>
    </row>
    <row r="628" spans="1:6" x14ac:dyDescent="0.3">
      <c r="A628" s="3"/>
      <c r="B628" s="3"/>
      <c r="C628" s="3"/>
      <c r="F628" s="3"/>
    </row>
    <row r="629" spans="1:6" x14ac:dyDescent="0.3">
      <c r="A629" s="3"/>
      <c r="B629" s="3"/>
      <c r="C629" s="3"/>
      <c r="F629" s="3"/>
    </row>
    <row r="630" spans="1:6" x14ac:dyDescent="0.3">
      <c r="A630" s="3"/>
      <c r="B630" s="3"/>
      <c r="C630" s="3"/>
      <c r="F630" s="3"/>
    </row>
    <row r="631" spans="1:6" x14ac:dyDescent="0.3">
      <c r="A631" s="3"/>
      <c r="B631" s="3"/>
      <c r="C631" s="3"/>
      <c r="F631" s="3"/>
    </row>
    <row r="632" spans="1:6" x14ac:dyDescent="0.3">
      <c r="A632" s="3"/>
      <c r="B632" s="3"/>
      <c r="C632" s="3"/>
      <c r="F632" s="3"/>
    </row>
    <row r="633" spans="1:6" x14ac:dyDescent="0.3">
      <c r="A633" s="3"/>
      <c r="B633" s="3"/>
      <c r="C633" s="3"/>
      <c r="F633" s="3"/>
    </row>
    <row r="634" spans="1:6" x14ac:dyDescent="0.3">
      <c r="A634" s="3"/>
      <c r="B634" s="3"/>
      <c r="C634" s="3"/>
      <c r="F634" s="3"/>
    </row>
    <row r="635" spans="1:6" x14ac:dyDescent="0.3">
      <c r="A635" s="3"/>
      <c r="B635" s="3"/>
      <c r="C635" s="3"/>
      <c r="F635" s="3"/>
    </row>
    <row r="636" spans="1:6" x14ac:dyDescent="0.3">
      <c r="A636" s="3"/>
      <c r="B636" s="3"/>
      <c r="C636" s="3"/>
      <c r="F636" s="3"/>
    </row>
    <row r="637" spans="1:6" x14ac:dyDescent="0.3">
      <c r="A637" s="3"/>
      <c r="B637" s="3"/>
      <c r="C637" s="3"/>
      <c r="F637" s="3"/>
    </row>
    <row r="638" spans="1:6" x14ac:dyDescent="0.3">
      <c r="A638" s="3"/>
      <c r="B638" s="3"/>
      <c r="C638" s="3"/>
      <c r="F638" s="3"/>
    </row>
    <row r="639" spans="1:6" x14ac:dyDescent="0.3">
      <c r="A639" s="3"/>
      <c r="B639" s="3"/>
      <c r="C639" s="3"/>
      <c r="F639" s="3"/>
    </row>
    <row r="640" spans="1:6" x14ac:dyDescent="0.3">
      <c r="A640" s="3"/>
      <c r="B640" s="3"/>
      <c r="C640" s="3"/>
      <c r="F640" s="3"/>
    </row>
    <row r="641" spans="1:6" x14ac:dyDescent="0.3">
      <c r="A641" s="3"/>
      <c r="B641" s="3"/>
      <c r="C641" s="3"/>
      <c r="F641" s="3"/>
    </row>
    <row r="642" spans="1:6" x14ac:dyDescent="0.3">
      <c r="A642" s="3"/>
      <c r="B642" s="3"/>
      <c r="C642" s="3"/>
      <c r="F642" s="3"/>
    </row>
    <row r="643" spans="1:6" x14ac:dyDescent="0.3">
      <c r="A643" s="3"/>
      <c r="B643" s="3"/>
      <c r="C643" s="3"/>
      <c r="F643" s="3"/>
    </row>
    <row r="644" spans="1:6" x14ac:dyDescent="0.3">
      <c r="A644" s="3"/>
      <c r="B644" s="3"/>
      <c r="C644" s="3"/>
      <c r="F644" s="3"/>
    </row>
    <row r="645" spans="1:6" x14ac:dyDescent="0.3">
      <c r="A645" s="3"/>
      <c r="B645" s="3"/>
      <c r="C645" s="3"/>
      <c r="F645" s="3"/>
    </row>
    <row r="646" spans="1:6" x14ac:dyDescent="0.3">
      <c r="A646" s="3"/>
      <c r="B646" s="3"/>
      <c r="C646" s="3"/>
      <c r="F646" s="3"/>
    </row>
    <row r="647" spans="1:6" x14ac:dyDescent="0.3">
      <c r="A647" s="3"/>
      <c r="B647" s="3"/>
      <c r="C647" s="3"/>
      <c r="F647" s="3"/>
    </row>
    <row r="648" spans="1:6" x14ac:dyDescent="0.3">
      <c r="A648" s="3"/>
      <c r="B648" s="3"/>
      <c r="C648" s="3"/>
      <c r="F648" s="3"/>
    </row>
    <row r="649" spans="1:6" x14ac:dyDescent="0.3">
      <c r="A649" s="3"/>
      <c r="B649" s="3"/>
      <c r="C649" s="3"/>
      <c r="F649" s="3"/>
    </row>
    <row r="650" spans="1:6" x14ac:dyDescent="0.3">
      <c r="A650" s="3"/>
      <c r="B650" s="3"/>
      <c r="C650" s="3"/>
      <c r="F650" s="3"/>
    </row>
    <row r="651" spans="1:6" x14ac:dyDescent="0.3">
      <c r="F651" s="3"/>
    </row>
    <row r="652" spans="1:6" x14ac:dyDescent="0.3">
      <c r="F652" s="3"/>
    </row>
    <row r="653" spans="1:6" x14ac:dyDescent="0.3">
      <c r="F653" s="3"/>
    </row>
    <row r="654" spans="1:6" x14ac:dyDescent="0.3">
      <c r="F654" s="3"/>
    </row>
    <row r="655" spans="1:6" x14ac:dyDescent="0.3">
      <c r="A655" s="3"/>
      <c r="B655" s="3"/>
      <c r="C655" s="3"/>
      <c r="F655" s="3"/>
    </row>
    <row r="656" spans="1:6" x14ac:dyDescent="0.3">
      <c r="A656" s="3"/>
      <c r="B656" s="3"/>
      <c r="C656" s="3"/>
      <c r="F656" s="3"/>
    </row>
    <row r="657" spans="1:6" x14ac:dyDescent="0.3">
      <c r="A657" s="3"/>
      <c r="B657" s="3"/>
      <c r="C657" s="3"/>
      <c r="F657" s="3"/>
    </row>
    <row r="658" spans="1:6" x14ac:dyDescent="0.3">
      <c r="A658" s="3"/>
      <c r="B658" s="3"/>
      <c r="C658" s="3"/>
      <c r="F658" s="3"/>
    </row>
    <row r="659" spans="1:6" x14ac:dyDescent="0.3">
      <c r="A659" s="3"/>
      <c r="B659" s="3"/>
      <c r="C659" s="3"/>
      <c r="F659" s="3"/>
    </row>
    <row r="660" spans="1:6" x14ac:dyDescent="0.3">
      <c r="A660" s="3"/>
      <c r="B660" s="3"/>
      <c r="C660" s="3"/>
      <c r="F660" s="3"/>
    </row>
    <row r="661" spans="1:6" x14ac:dyDescent="0.3">
      <c r="A661" s="3"/>
      <c r="B661" s="3"/>
      <c r="C661" s="3"/>
      <c r="F661" s="3"/>
    </row>
    <row r="662" spans="1:6" x14ac:dyDescent="0.3">
      <c r="A662" s="3"/>
      <c r="B662" s="3"/>
      <c r="C662" s="3"/>
      <c r="F662" s="3"/>
    </row>
    <row r="663" spans="1:6" x14ac:dyDescent="0.3">
      <c r="A663" s="3"/>
      <c r="B663" s="3"/>
      <c r="C663" s="3"/>
      <c r="F663" s="3"/>
    </row>
    <row r="664" spans="1:6" x14ac:dyDescent="0.3">
      <c r="A664" s="3"/>
      <c r="B664" s="3"/>
      <c r="C664" s="3"/>
      <c r="F664" s="3"/>
    </row>
    <row r="665" spans="1:6" x14ac:dyDescent="0.3">
      <c r="A665" s="3"/>
      <c r="B665" s="3"/>
      <c r="C665" s="3"/>
      <c r="F665" s="3"/>
    </row>
    <row r="666" spans="1:6" x14ac:dyDescent="0.3">
      <c r="A666" s="3"/>
      <c r="B666" s="3"/>
      <c r="C666" s="3"/>
      <c r="F666" s="3"/>
    </row>
    <row r="667" spans="1:6" x14ac:dyDescent="0.3">
      <c r="A667" s="3"/>
      <c r="B667" s="3"/>
      <c r="C667" s="3"/>
      <c r="F667" s="3"/>
    </row>
    <row r="668" spans="1:6" x14ac:dyDescent="0.3">
      <c r="A668" s="3"/>
      <c r="B668" s="3"/>
      <c r="C668" s="3"/>
      <c r="F668" s="3"/>
    </row>
    <row r="669" spans="1:6" x14ac:dyDescent="0.3">
      <c r="A669" s="3"/>
      <c r="B669" s="3"/>
      <c r="C669" s="3"/>
      <c r="F669" s="3"/>
    </row>
    <row r="670" spans="1:6" x14ac:dyDescent="0.3">
      <c r="A670" s="3"/>
      <c r="B670" s="3"/>
      <c r="C670" s="3"/>
      <c r="F670" s="3"/>
    </row>
    <row r="671" spans="1:6" x14ac:dyDescent="0.3">
      <c r="A671" s="3"/>
      <c r="B671" s="3"/>
      <c r="C671" s="3"/>
      <c r="F671" s="3"/>
    </row>
    <row r="672" spans="1:6" x14ac:dyDescent="0.3">
      <c r="A672" s="3"/>
      <c r="B672" s="3"/>
      <c r="C672" s="3"/>
      <c r="F672" s="3"/>
    </row>
    <row r="673" spans="1:6" x14ac:dyDescent="0.3">
      <c r="A673" s="3"/>
      <c r="B673" s="3"/>
      <c r="C673" s="3"/>
      <c r="F673" s="3"/>
    </row>
    <row r="674" spans="1:6" x14ac:dyDescent="0.3">
      <c r="A674" s="3"/>
      <c r="B674" s="3"/>
      <c r="C674" s="3"/>
      <c r="F674" s="3"/>
    </row>
    <row r="675" spans="1:6" x14ac:dyDescent="0.3">
      <c r="A675" s="3"/>
      <c r="B675" s="3"/>
      <c r="C675" s="3"/>
      <c r="F675" s="3"/>
    </row>
  </sheetData>
  <autoFilter ref="A1:F564" xr:uid="{B8C3653B-5C0C-4642-9C68-64F05D20107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D1B00-6BE0-4050-B787-F6C80B924D5D}">
  <dimension ref="A1:K90"/>
  <sheetViews>
    <sheetView workbookViewId="0">
      <selection sqref="A1:J21"/>
    </sheetView>
  </sheetViews>
  <sheetFormatPr defaultRowHeight="14.4" x14ac:dyDescent="0.3"/>
  <cols>
    <col min="1" max="1" width="15.77734375" style="3" bestFit="1" customWidth="1"/>
    <col min="2" max="2" width="41.88671875" style="3" customWidth="1"/>
    <col min="3" max="3" width="12.77734375" style="3" bestFit="1" customWidth="1"/>
    <col min="4" max="4" width="14" style="3" bestFit="1" customWidth="1"/>
    <col min="5" max="5" width="14.33203125" style="3" customWidth="1"/>
    <col min="6" max="6" width="7.33203125" style="3" bestFit="1" customWidth="1"/>
    <col min="7" max="7" width="16.5546875" style="3" customWidth="1"/>
    <col min="8" max="8" width="12.88671875" style="3" bestFit="1" customWidth="1"/>
    <col min="9" max="9" width="10.6640625" style="3" bestFit="1" customWidth="1"/>
    <col min="10" max="10" width="20.5546875" style="3" customWidth="1"/>
    <col min="11" max="11" width="63" style="37" customWidth="1"/>
    <col min="12" max="16384" width="8.88671875" style="3"/>
  </cols>
  <sheetData>
    <row r="1" spans="1:11" ht="43.2" x14ac:dyDescent="0.3">
      <c r="A1" s="216" t="s">
        <v>0</v>
      </c>
      <c r="B1" s="216" t="s">
        <v>1</v>
      </c>
      <c r="C1" s="216" t="s">
        <v>1831</v>
      </c>
      <c r="D1" s="217" t="s">
        <v>2</v>
      </c>
      <c r="E1" s="217" t="s">
        <v>6</v>
      </c>
      <c r="F1" s="216" t="s">
        <v>1848</v>
      </c>
      <c r="G1" s="216" t="s">
        <v>9</v>
      </c>
      <c r="H1" s="217" t="s">
        <v>10</v>
      </c>
      <c r="I1" s="216" t="s">
        <v>22</v>
      </c>
      <c r="J1" s="216" t="s">
        <v>26</v>
      </c>
      <c r="K1" s="222" t="s">
        <v>3607</v>
      </c>
    </row>
    <row r="2" spans="1:11" x14ac:dyDescent="0.3">
      <c r="A2" s="66" t="s">
        <v>945</v>
      </c>
      <c r="B2" s="66" t="s">
        <v>946</v>
      </c>
      <c r="C2" s="66" t="s">
        <v>1853</v>
      </c>
      <c r="D2" s="67">
        <v>22300000</v>
      </c>
      <c r="E2" s="67">
        <v>22027577.870000001</v>
      </c>
      <c r="F2" s="67">
        <v>98.778376098654718</v>
      </c>
      <c r="G2" s="67">
        <v>12922478.48</v>
      </c>
      <c r="H2" s="67">
        <f>VLOOKUP($A2,'DATA Sheet'!A:N,14,FALSE)</f>
        <v>9105099.3900000006</v>
      </c>
      <c r="I2" s="215">
        <v>45747</v>
      </c>
      <c r="J2" s="66" t="str">
        <f>VLOOKUP($A2,'DATA Sheet'!A:AE,31,FALSE)</f>
        <v>Released</v>
      </c>
      <c r="K2" s="223"/>
    </row>
    <row r="3" spans="1:11" x14ac:dyDescent="0.3">
      <c r="A3" s="66" t="s">
        <v>967</v>
      </c>
      <c r="B3" s="66" t="s">
        <v>968</v>
      </c>
      <c r="C3" s="66" t="s">
        <v>1853</v>
      </c>
      <c r="D3" s="67">
        <v>4900000</v>
      </c>
      <c r="E3" s="67">
        <v>4057062.9</v>
      </c>
      <c r="F3" s="67">
        <v>82.79720204081633</v>
      </c>
      <c r="G3" s="67">
        <v>2561547.1</v>
      </c>
      <c r="H3" s="67">
        <f>VLOOKUP($A3,'DATA Sheet'!A:N,14,FALSE)</f>
        <v>1495515.8</v>
      </c>
      <c r="I3" s="215">
        <v>45565</v>
      </c>
      <c r="J3" s="66" t="str">
        <f>VLOOKUP($A3,'DATA Sheet'!A:AE,31,FALSE)</f>
        <v>Released</v>
      </c>
      <c r="K3" s="223"/>
    </row>
    <row r="4" spans="1:11" x14ac:dyDescent="0.3">
      <c r="A4" s="66" t="s">
        <v>1266</v>
      </c>
      <c r="B4" s="66" t="s">
        <v>1267</v>
      </c>
      <c r="C4" s="66" t="s">
        <v>1853</v>
      </c>
      <c r="D4" s="67">
        <v>2800000</v>
      </c>
      <c r="E4" s="67">
        <v>2798916.39</v>
      </c>
      <c r="F4" s="67">
        <v>99.961299642857142</v>
      </c>
      <c r="G4" s="67">
        <v>2798916.39</v>
      </c>
      <c r="H4" s="67">
        <f>VLOOKUP($A4,'DATA Sheet'!A:N,14,FALSE)</f>
        <v>0</v>
      </c>
      <c r="I4" s="215">
        <v>45657</v>
      </c>
      <c r="J4" s="66" t="str">
        <f>VLOOKUP($A4,'DATA Sheet'!A:AE,31,FALSE)</f>
        <v>Technically completed</v>
      </c>
      <c r="K4" s="223"/>
    </row>
    <row r="5" spans="1:11" x14ac:dyDescent="0.3">
      <c r="A5" s="66" t="s">
        <v>1724</v>
      </c>
      <c r="B5" s="66" t="s">
        <v>1725</v>
      </c>
      <c r="C5" s="66" t="s">
        <v>1853</v>
      </c>
      <c r="D5" s="67">
        <v>14800000</v>
      </c>
      <c r="E5" s="67">
        <v>14777393.35</v>
      </c>
      <c r="F5" s="67">
        <v>99.847252364864858</v>
      </c>
      <c r="G5" s="67">
        <v>14777393.35</v>
      </c>
      <c r="H5" s="67">
        <f>VLOOKUP($A5,'DATA Sheet'!A:N,14,FALSE)</f>
        <v>0</v>
      </c>
      <c r="I5" s="215">
        <v>45747</v>
      </c>
      <c r="J5" s="66" t="str">
        <f>VLOOKUP($A5,'DATA Sheet'!A:AE,31,FALSE)</f>
        <v>Released</v>
      </c>
      <c r="K5" s="223"/>
    </row>
    <row r="6" spans="1:11" x14ac:dyDescent="0.3">
      <c r="A6" s="66" t="s">
        <v>1692</v>
      </c>
      <c r="B6" s="66" t="s">
        <v>1693</v>
      </c>
      <c r="C6" s="66" t="s">
        <v>1853</v>
      </c>
      <c r="D6" s="67">
        <v>26450000</v>
      </c>
      <c r="E6" s="67">
        <v>13408136.59</v>
      </c>
      <c r="F6" s="67">
        <v>50.69238786389414</v>
      </c>
      <c r="G6" s="67">
        <v>13408136.59</v>
      </c>
      <c r="H6" s="67">
        <f>VLOOKUP($A6,'DATA Sheet'!A:N,14,FALSE)</f>
        <v>0</v>
      </c>
      <c r="I6" s="215">
        <v>45747</v>
      </c>
      <c r="J6" s="66" t="str">
        <f>VLOOKUP($A6,'DATA Sheet'!A:AE,31,FALSE)</f>
        <v>Released</v>
      </c>
      <c r="K6" s="223"/>
    </row>
    <row r="7" spans="1:11" x14ac:dyDescent="0.3">
      <c r="A7" s="66" t="s">
        <v>1720</v>
      </c>
      <c r="B7" s="66" t="s">
        <v>1721</v>
      </c>
      <c r="C7" s="66" t="s">
        <v>1853</v>
      </c>
      <c r="D7" s="67">
        <v>10300000</v>
      </c>
      <c r="E7" s="67">
        <v>10017273.800000001</v>
      </c>
      <c r="F7" s="67">
        <v>97.255085436893211</v>
      </c>
      <c r="G7" s="67">
        <v>8644347.5099999998</v>
      </c>
      <c r="H7" s="67">
        <f>VLOOKUP($A7,'DATA Sheet'!A:N,14,FALSE)</f>
        <v>1372926.29</v>
      </c>
      <c r="I7" s="215">
        <v>45747</v>
      </c>
      <c r="J7" s="66" t="str">
        <f>VLOOKUP($A7,'DATA Sheet'!A:AE,31,FALSE)</f>
        <v>Released</v>
      </c>
      <c r="K7" s="223"/>
    </row>
    <row r="8" spans="1:11" x14ac:dyDescent="0.3">
      <c r="A8" s="66" t="s">
        <v>1797</v>
      </c>
      <c r="B8" s="66" t="s">
        <v>1798</v>
      </c>
      <c r="C8" s="66" t="s">
        <v>1853</v>
      </c>
      <c r="D8" s="67">
        <v>3000000</v>
      </c>
      <c r="E8" s="67">
        <v>2989381.04</v>
      </c>
      <c r="F8" s="67">
        <v>99.646034666666665</v>
      </c>
      <c r="G8" s="67">
        <v>2545654.46</v>
      </c>
      <c r="H8" s="67">
        <f>VLOOKUP($A8,'DATA Sheet'!A:N,14,FALSE)</f>
        <v>443726.58</v>
      </c>
      <c r="I8" s="215">
        <v>45747</v>
      </c>
      <c r="J8" s="66" t="str">
        <f>VLOOKUP($A8,'DATA Sheet'!A:AE,31,FALSE)</f>
        <v>Released</v>
      </c>
      <c r="K8" s="223"/>
    </row>
    <row r="9" spans="1:11" x14ac:dyDescent="0.3">
      <c r="A9" s="66" t="s">
        <v>1819</v>
      </c>
      <c r="B9" s="66" t="s">
        <v>1820</v>
      </c>
      <c r="C9" s="66" t="s">
        <v>1853</v>
      </c>
      <c r="D9" s="67">
        <v>9300000</v>
      </c>
      <c r="E9" s="67">
        <v>8319963.0099999998</v>
      </c>
      <c r="F9" s="67">
        <v>89.461967849462368</v>
      </c>
      <c r="G9" s="67">
        <v>8122498.4199999999</v>
      </c>
      <c r="H9" s="67">
        <f>VLOOKUP($A9,'DATA Sheet'!A:N,14,FALSE)</f>
        <v>197464.59</v>
      </c>
      <c r="I9" s="215">
        <v>45747</v>
      </c>
      <c r="J9" s="66" t="str">
        <f>VLOOKUP($A9,'DATA Sheet'!A:AE,31,FALSE)</f>
        <v>Released</v>
      </c>
      <c r="K9" s="223"/>
    </row>
    <row r="10" spans="1:11" x14ac:dyDescent="0.3">
      <c r="A10" s="66" t="s">
        <v>1891</v>
      </c>
      <c r="B10" s="66" t="s">
        <v>1892</v>
      </c>
      <c r="C10" s="66" t="s">
        <v>1853</v>
      </c>
      <c r="D10" s="67">
        <v>12700000</v>
      </c>
      <c r="E10" s="67">
        <v>12676246.73</v>
      </c>
      <c r="F10" s="67">
        <v>99.812966377952762</v>
      </c>
      <c r="G10" s="67">
        <v>12676246.720000001</v>
      </c>
      <c r="H10" s="67">
        <f>VLOOKUP($A10,'DATA Sheet'!A:N,14,FALSE)</f>
        <v>0.01</v>
      </c>
      <c r="I10" s="215">
        <v>45747</v>
      </c>
      <c r="J10" s="66" t="str">
        <f>VLOOKUP($A10,'DATA Sheet'!A:AE,31,FALSE)</f>
        <v>Released</v>
      </c>
      <c r="K10" s="223"/>
    </row>
    <row r="11" spans="1:11" x14ac:dyDescent="0.3">
      <c r="A11" s="66" t="s">
        <v>2029</v>
      </c>
      <c r="B11" s="66" t="s">
        <v>2030</v>
      </c>
      <c r="C11" s="66" t="s">
        <v>1853</v>
      </c>
      <c r="D11" s="67">
        <v>1500000</v>
      </c>
      <c r="E11" s="67">
        <v>1499114.33</v>
      </c>
      <c r="F11" s="67">
        <v>99.940955333333335</v>
      </c>
      <c r="G11" s="67">
        <v>1499114.33</v>
      </c>
      <c r="H11" s="67">
        <f>VLOOKUP($A11,'DATA Sheet'!A:N,14,FALSE)</f>
        <v>0</v>
      </c>
      <c r="I11" s="215">
        <v>45747</v>
      </c>
      <c r="J11" s="66" t="str">
        <f>VLOOKUP($A11,'DATA Sheet'!A:AE,31,FALSE)</f>
        <v>Released</v>
      </c>
      <c r="K11" s="223"/>
    </row>
    <row r="12" spans="1:11" x14ac:dyDescent="0.3">
      <c r="A12" s="66" t="s">
        <v>2068</v>
      </c>
      <c r="B12" s="66" t="s">
        <v>2069</v>
      </c>
      <c r="C12" s="66" t="s">
        <v>1853</v>
      </c>
      <c r="D12" s="67">
        <v>2500000</v>
      </c>
      <c r="E12" s="67">
        <v>2493818.9500000002</v>
      </c>
      <c r="F12" s="67">
        <v>99.752758000000014</v>
      </c>
      <c r="G12" s="67">
        <v>1807599.95</v>
      </c>
      <c r="H12" s="67">
        <f>VLOOKUP($A12,'DATA Sheet'!A:N,14,FALSE)</f>
        <v>686219</v>
      </c>
      <c r="I12" s="215">
        <v>45747</v>
      </c>
      <c r="J12" s="66" t="str">
        <f>VLOOKUP($A12,'DATA Sheet'!A:AE,31,FALSE)</f>
        <v>Released</v>
      </c>
      <c r="K12" s="223"/>
    </row>
    <row r="13" spans="1:11" x14ac:dyDescent="0.3">
      <c r="A13" s="66" t="s">
        <v>2058</v>
      </c>
      <c r="B13" s="66" t="s">
        <v>2059</v>
      </c>
      <c r="C13" s="66" t="s">
        <v>1853</v>
      </c>
      <c r="D13" s="67">
        <v>3000000</v>
      </c>
      <c r="E13" s="67">
        <v>2317236.71</v>
      </c>
      <c r="F13" s="67">
        <v>77.24122366666667</v>
      </c>
      <c r="G13" s="67">
        <v>2258584.21</v>
      </c>
      <c r="H13" s="67">
        <f>VLOOKUP($A13,'DATA Sheet'!A:N,14,FALSE)</f>
        <v>58652.5</v>
      </c>
      <c r="I13" s="215">
        <v>45747</v>
      </c>
      <c r="J13" s="66" t="str">
        <f>VLOOKUP($A13,'DATA Sheet'!A:AE,31,FALSE)</f>
        <v>Released</v>
      </c>
      <c r="K13" s="223"/>
    </row>
    <row r="14" spans="1:11" x14ac:dyDescent="0.3">
      <c r="A14" s="66" t="s">
        <v>2167</v>
      </c>
      <c r="B14" s="66" t="s">
        <v>2168</v>
      </c>
      <c r="C14" s="66" t="s">
        <v>1853</v>
      </c>
      <c r="D14" s="67">
        <v>11100000</v>
      </c>
      <c r="E14" s="67">
        <v>10374590.32</v>
      </c>
      <c r="F14" s="67">
        <v>93.464777657657663</v>
      </c>
      <c r="G14" s="67">
        <v>10374590.310000001</v>
      </c>
      <c r="H14" s="67">
        <f>VLOOKUP($A14,'DATA Sheet'!A:N,14,FALSE)</f>
        <v>0.01</v>
      </c>
      <c r="I14" s="215">
        <v>45747</v>
      </c>
      <c r="J14" s="66" t="str">
        <f>VLOOKUP($A14,'DATA Sheet'!A:AE,31,FALSE)</f>
        <v>Released</v>
      </c>
      <c r="K14" s="223"/>
    </row>
    <row r="15" spans="1:11" x14ac:dyDescent="0.3">
      <c r="A15" s="66" t="s">
        <v>2123</v>
      </c>
      <c r="B15" s="66" t="s">
        <v>2124</v>
      </c>
      <c r="C15" s="66" t="s">
        <v>1853</v>
      </c>
      <c r="D15" s="67">
        <v>8500000</v>
      </c>
      <c r="E15" s="67">
        <v>6939176.0300000003</v>
      </c>
      <c r="F15" s="67">
        <v>81.637365058823534</v>
      </c>
      <c r="G15" s="67">
        <v>6939176.0300000003</v>
      </c>
      <c r="H15" s="67">
        <f>VLOOKUP($A15,'DATA Sheet'!A:N,14,FALSE)</f>
        <v>0</v>
      </c>
      <c r="I15" s="215">
        <v>45747</v>
      </c>
      <c r="J15" s="66" t="str">
        <f>VLOOKUP($A15,'DATA Sheet'!A:AE,31,FALSE)</f>
        <v>Released</v>
      </c>
      <c r="K15" s="223"/>
    </row>
    <row r="16" spans="1:11" x14ac:dyDescent="0.3">
      <c r="A16" s="66" t="s">
        <v>2129</v>
      </c>
      <c r="B16" s="66" t="s">
        <v>2130</v>
      </c>
      <c r="C16" s="66" t="s">
        <v>1853</v>
      </c>
      <c r="D16" s="67">
        <v>3100000</v>
      </c>
      <c r="E16" s="67">
        <v>3093407.39</v>
      </c>
      <c r="F16" s="67">
        <v>99.787335161290329</v>
      </c>
      <c r="G16" s="67">
        <v>3093407.39</v>
      </c>
      <c r="H16" s="67">
        <f>VLOOKUP($A16,'DATA Sheet'!A:N,14,FALSE)</f>
        <v>0</v>
      </c>
      <c r="I16" s="215">
        <v>45747</v>
      </c>
      <c r="J16" s="66" t="str">
        <f>VLOOKUP($A16,'DATA Sheet'!A:AE,31,FALSE)</f>
        <v>Released</v>
      </c>
      <c r="K16" s="223"/>
    </row>
    <row r="17" spans="1:11" x14ac:dyDescent="0.3">
      <c r="A17" s="66" t="s">
        <v>2137</v>
      </c>
      <c r="B17" s="66" t="s">
        <v>2138</v>
      </c>
      <c r="C17" s="66" t="s">
        <v>1853</v>
      </c>
      <c r="D17" s="67">
        <v>6700000</v>
      </c>
      <c r="E17" s="67">
        <v>6691003.7999999998</v>
      </c>
      <c r="F17" s="67">
        <v>99.865728358208955</v>
      </c>
      <c r="G17" s="67">
        <v>6691003.7999999998</v>
      </c>
      <c r="H17" s="67">
        <f>VLOOKUP($A17,'DATA Sheet'!A:N,14,FALSE)</f>
        <v>0</v>
      </c>
      <c r="I17" s="215">
        <v>45747</v>
      </c>
      <c r="J17" s="66" t="str">
        <f>VLOOKUP($A17,'DATA Sheet'!A:AE,31,FALSE)</f>
        <v>Released</v>
      </c>
      <c r="K17" s="223"/>
    </row>
    <row r="18" spans="1:11" x14ac:dyDescent="0.3">
      <c r="A18" s="66" t="s">
        <v>2135</v>
      </c>
      <c r="B18" s="66" t="s">
        <v>2136</v>
      </c>
      <c r="C18" s="66" t="s">
        <v>1853</v>
      </c>
      <c r="D18" s="67">
        <v>5200000</v>
      </c>
      <c r="E18" s="67">
        <v>5188133.96</v>
      </c>
      <c r="F18" s="67">
        <v>99.771806923076923</v>
      </c>
      <c r="G18" s="67">
        <v>5188133.96</v>
      </c>
      <c r="H18" s="67">
        <f>VLOOKUP($A18,'DATA Sheet'!A:N,14,FALSE)</f>
        <v>0</v>
      </c>
      <c r="I18" s="215">
        <v>45747</v>
      </c>
      <c r="J18" s="66" t="str">
        <f>VLOOKUP($A18,'DATA Sheet'!A:AE,31,FALSE)</f>
        <v>Released</v>
      </c>
      <c r="K18" s="223"/>
    </row>
    <row r="19" spans="1:11" x14ac:dyDescent="0.3">
      <c r="A19" s="66" t="s">
        <v>2131</v>
      </c>
      <c r="B19" s="66" t="s">
        <v>2132</v>
      </c>
      <c r="C19" s="66" t="s">
        <v>1853</v>
      </c>
      <c r="D19" s="67">
        <v>9300000</v>
      </c>
      <c r="E19" s="67">
        <v>8674745.5199999996</v>
      </c>
      <c r="F19" s="67">
        <v>93.276833548387089</v>
      </c>
      <c r="G19" s="67">
        <v>8674745.5199999996</v>
      </c>
      <c r="H19" s="67">
        <f>VLOOKUP($A19,'DATA Sheet'!A:N,14,FALSE)</f>
        <v>0</v>
      </c>
      <c r="I19" s="215">
        <v>45747</v>
      </c>
      <c r="J19" s="66" t="str">
        <f>VLOOKUP($A19,'DATA Sheet'!A:AE,31,FALSE)</f>
        <v>Released</v>
      </c>
      <c r="K19" s="223"/>
    </row>
    <row r="20" spans="1:11" x14ac:dyDescent="0.3">
      <c r="A20" s="66" t="s">
        <v>2125</v>
      </c>
      <c r="B20" s="66" t="s">
        <v>2126</v>
      </c>
      <c r="C20" s="66" t="s">
        <v>1853</v>
      </c>
      <c r="D20" s="67">
        <v>4205000</v>
      </c>
      <c r="E20" s="67">
        <v>3762363.67</v>
      </c>
      <c r="F20" s="67">
        <v>89.473571224732453</v>
      </c>
      <c r="G20" s="67">
        <v>3762363.67</v>
      </c>
      <c r="H20" s="67">
        <f>VLOOKUP($A20,'DATA Sheet'!A:N,14,FALSE)</f>
        <v>0</v>
      </c>
      <c r="I20" s="215">
        <v>45747</v>
      </c>
      <c r="J20" s="66" t="str">
        <f>VLOOKUP($A20,'DATA Sheet'!A:AE,31,FALSE)</f>
        <v>Released</v>
      </c>
      <c r="K20" s="223"/>
    </row>
    <row r="21" spans="1:11" x14ac:dyDescent="0.3">
      <c r="A21" s="66" t="s">
        <v>2133</v>
      </c>
      <c r="B21" s="66" t="s">
        <v>2134</v>
      </c>
      <c r="C21" s="66" t="s">
        <v>1853</v>
      </c>
      <c r="D21" s="67">
        <v>2400000</v>
      </c>
      <c r="E21" s="67">
        <v>1861199.8</v>
      </c>
      <c r="F21" s="67">
        <v>77.549991666666671</v>
      </c>
      <c r="G21" s="67">
        <v>1861199.8</v>
      </c>
      <c r="H21" s="67">
        <f>VLOOKUP($A21,'DATA Sheet'!A:N,14,FALSE)</f>
        <v>0</v>
      </c>
      <c r="I21" s="215">
        <v>45747</v>
      </c>
      <c r="J21" s="66" t="str">
        <f>VLOOKUP($A21,'DATA Sheet'!A:AE,31,FALSE)</f>
        <v>Released</v>
      </c>
      <c r="K21" s="223"/>
    </row>
    <row r="22" spans="1:11" x14ac:dyDescent="0.3">
      <c r="A22" s="66" t="s">
        <v>1915</v>
      </c>
      <c r="B22" s="66" t="s">
        <v>1916</v>
      </c>
      <c r="C22" s="66" t="s">
        <v>1843</v>
      </c>
      <c r="D22" s="67">
        <v>2500000</v>
      </c>
      <c r="E22" s="67">
        <v>1951181.48</v>
      </c>
      <c r="F22" s="67">
        <v>78.047259199999999</v>
      </c>
      <c r="G22" s="67">
        <v>1951181.48</v>
      </c>
      <c r="H22" s="67">
        <f>VLOOKUP($A22,'DATA Sheet'!A:N,14,FALSE)</f>
        <v>0</v>
      </c>
      <c r="I22" s="215">
        <v>45747</v>
      </c>
      <c r="J22" s="66" t="str">
        <f>VLOOKUP($A22,'DATA Sheet'!A:AE,31,FALSE)</f>
        <v>Closed</v>
      </c>
      <c r="K22" s="223"/>
    </row>
    <row r="23" spans="1:11" s="221" customFormat="1" x14ac:dyDescent="0.3">
      <c r="A23" s="218" t="s">
        <v>1962</v>
      </c>
      <c r="B23" s="218" t="s">
        <v>1963</v>
      </c>
      <c r="C23" s="218" t="s">
        <v>1843</v>
      </c>
      <c r="D23" s="219">
        <v>2500000</v>
      </c>
      <c r="E23" s="219">
        <v>11895.24</v>
      </c>
      <c r="F23" s="219">
        <v>0.4758096</v>
      </c>
      <c r="G23" s="219">
        <v>11895.24</v>
      </c>
      <c r="H23" s="219">
        <f>VLOOKUP($A23,'DATA Sheet'!A:N,14,FALSE)</f>
        <v>0</v>
      </c>
      <c r="I23" s="220">
        <v>45747</v>
      </c>
      <c r="J23" s="218" t="str">
        <f>VLOOKUP($A23,'DATA Sheet'!A:AE,31,FALSE)</f>
        <v>Closed</v>
      </c>
      <c r="K23" s="224"/>
    </row>
    <row r="24" spans="1:11" x14ac:dyDescent="0.3">
      <c r="A24" s="66" t="s">
        <v>1752</v>
      </c>
      <c r="B24" s="66" t="s">
        <v>1753</v>
      </c>
      <c r="C24" s="66" t="s">
        <v>1857</v>
      </c>
      <c r="D24" s="67">
        <v>5000000</v>
      </c>
      <c r="E24" s="67">
        <v>4799242.0599999996</v>
      </c>
      <c r="F24" s="67">
        <v>95.984841199999991</v>
      </c>
      <c r="G24" s="67">
        <v>4266296.21</v>
      </c>
      <c r="H24" s="67">
        <f>VLOOKUP($A24,'DATA Sheet'!A:N,14,FALSE)</f>
        <v>532945.85</v>
      </c>
      <c r="I24" s="215">
        <v>45747</v>
      </c>
      <c r="J24" s="66" t="str">
        <f>VLOOKUP($A24,'DATA Sheet'!A:AE,31,FALSE)</f>
        <v>Released</v>
      </c>
      <c r="K24" s="225" t="s">
        <v>3600</v>
      </c>
    </row>
    <row r="25" spans="1:11" x14ac:dyDescent="0.3">
      <c r="A25" s="66" t="s">
        <v>1976</v>
      </c>
      <c r="B25" s="66" t="s">
        <v>1977</v>
      </c>
      <c r="C25" s="66" t="s">
        <v>1857</v>
      </c>
      <c r="D25" s="67">
        <v>1000000</v>
      </c>
      <c r="E25" s="67">
        <v>984014.41</v>
      </c>
      <c r="F25" s="67">
        <v>98.401441000000005</v>
      </c>
      <c r="G25" s="67">
        <v>984014.41</v>
      </c>
      <c r="H25" s="67">
        <f>VLOOKUP($A25,'DATA Sheet'!A:N,14,FALSE)</f>
        <v>0</v>
      </c>
      <c r="I25" s="215">
        <v>45747</v>
      </c>
      <c r="J25" s="66" t="str">
        <f>VLOOKUP($A25,'DATA Sheet'!A:AE,31,FALSE)</f>
        <v>Closed</v>
      </c>
      <c r="K25" s="226" t="s">
        <v>3599</v>
      </c>
    </row>
    <row r="26" spans="1:11" x14ac:dyDescent="0.3">
      <c r="A26" s="66" t="s">
        <v>1815</v>
      </c>
      <c r="B26" s="66" t="s">
        <v>1816</v>
      </c>
      <c r="C26" s="66" t="s">
        <v>1857</v>
      </c>
      <c r="D26" s="67">
        <v>10100000</v>
      </c>
      <c r="E26" s="67">
        <v>5494613.6399999997</v>
      </c>
      <c r="F26" s="67">
        <v>54.402115247524748</v>
      </c>
      <c r="G26" s="67">
        <v>700000</v>
      </c>
      <c r="H26" s="67">
        <f>VLOOKUP($A26,'DATA Sheet'!A:N,14,FALSE)</f>
        <v>4319313.6399999997</v>
      </c>
      <c r="I26" s="215">
        <v>45747</v>
      </c>
      <c r="J26" s="66" t="str">
        <f>VLOOKUP($A26,'DATA Sheet'!A:AE,31,FALSE)</f>
        <v>Released</v>
      </c>
      <c r="K26" s="225" t="s">
        <v>3601</v>
      </c>
    </row>
    <row r="27" spans="1:11" x14ac:dyDescent="0.3">
      <c r="A27" s="66" t="s">
        <v>1793</v>
      </c>
      <c r="B27" s="66" t="s">
        <v>1794</v>
      </c>
      <c r="C27" s="66" t="s">
        <v>1857</v>
      </c>
      <c r="D27" s="67">
        <v>6100000</v>
      </c>
      <c r="E27" s="67">
        <v>5115191.67</v>
      </c>
      <c r="F27" s="67">
        <v>83.85560114754098</v>
      </c>
      <c r="G27" s="67">
        <v>4894070.78</v>
      </c>
      <c r="H27" s="67">
        <f>VLOOKUP($A27,'DATA Sheet'!A:N,14,FALSE)</f>
        <v>221120.89</v>
      </c>
      <c r="I27" s="215">
        <v>45747</v>
      </c>
      <c r="J27" s="66" t="str">
        <f>VLOOKUP($A27,'DATA Sheet'!A:AE,31,FALSE)</f>
        <v>Released</v>
      </c>
      <c r="K27" s="225" t="s">
        <v>3600</v>
      </c>
    </row>
    <row r="28" spans="1:11" x14ac:dyDescent="0.3">
      <c r="A28" s="66" t="s">
        <v>2040</v>
      </c>
      <c r="B28" s="66" t="s">
        <v>2041</v>
      </c>
      <c r="C28" s="66" t="s">
        <v>1857</v>
      </c>
      <c r="D28" s="67">
        <v>10800000</v>
      </c>
      <c r="E28" s="67">
        <v>10733932.58</v>
      </c>
      <c r="F28" s="67">
        <v>99.388264629629631</v>
      </c>
      <c r="G28" s="67">
        <v>10733932.58</v>
      </c>
      <c r="H28" s="67">
        <f>VLOOKUP($A28,'DATA Sheet'!A:N,14,FALSE)</f>
        <v>0</v>
      </c>
      <c r="I28" s="215">
        <v>45747</v>
      </c>
      <c r="J28" s="66" t="str">
        <f>VLOOKUP($A28,'DATA Sheet'!A:AE,31,FALSE)</f>
        <v>Released</v>
      </c>
      <c r="K28" s="226" t="s">
        <v>3598</v>
      </c>
    </row>
    <row r="29" spans="1:11" x14ac:dyDescent="0.3">
      <c r="A29" s="66" t="s">
        <v>1972</v>
      </c>
      <c r="B29" s="66" t="s">
        <v>1973</v>
      </c>
      <c r="C29" s="66" t="s">
        <v>1857</v>
      </c>
      <c r="D29" s="67">
        <v>1200000</v>
      </c>
      <c r="E29" s="67">
        <v>1113375.3700000001</v>
      </c>
      <c r="F29" s="67">
        <v>92.781280833333341</v>
      </c>
      <c r="G29" s="67">
        <v>1113375.3700000001</v>
      </c>
      <c r="H29" s="67">
        <f>VLOOKUP($A29,'DATA Sheet'!A:N,14,FALSE)</f>
        <v>0</v>
      </c>
      <c r="I29" s="215">
        <v>45747</v>
      </c>
      <c r="J29" s="66" t="str">
        <f>VLOOKUP($A29,'DATA Sheet'!A:AE,31,FALSE)</f>
        <v>Closed</v>
      </c>
      <c r="K29" s="226" t="s">
        <v>3599</v>
      </c>
    </row>
    <row r="30" spans="1:11" x14ac:dyDescent="0.3">
      <c r="A30" s="66" t="s">
        <v>799</v>
      </c>
      <c r="B30" s="66" t="s">
        <v>800</v>
      </c>
      <c r="C30" s="66" t="s">
        <v>1858</v>
      </c>
      <c r="D30" s="67">
        <v>2000000</v>
      </c>
      <c r="E30" s="67">
        <v>0</v>
      </c>
      <c r="F30" s="67">
        <v>0</v>
      </c>
      <c r="G30" s="67">
        <v>0</v>
      </c>
      <c r="H30" s="67">
        <f>VLOOKUP($A30,'DATA Sheet'!A:N,14,FALSE)</f>
        <v>0</v>
      </c>
      <c r="I30" s="215">
        <v>45657</v>
      </c>
      <c r="J30" s="66" t="str">
        <f>VLOOKUP($A30,'DATA Sheet'!A:AE,31,FALSE)</f>
        <v>Technically completed</v>
      </c>
      <c r="K30" s="226" t="s">
        <v>3604</v>
      </c>
    </row>
    <row r="31" spans="1:11" x14ac:dyDescent="0.3">
      <c r="A31" s="66" t="s">
        <v>961</v>
      </c>
      <c r="B31" s="66" t="s">
        <v>962</v>
      </c>
      <c r="C31" s="66" t="s">
        <v>1858</v>
      </c>
      <c r="D31" s="67">
        <v>18200000</v>
      </c>
      <c r="E31" s="67">
        <v>18174915.699999999</v>
      </c>
      <c r="F31" s="67">
        <v>99.862174175824165</v>
      </c>
      <c r="G31" s="67">
        <v>17857432.670000002</v>
      </c>
      <c r="H31" s="67">
        <f>VLOOKUP($A31,'DATA Sheet'!A:N,14,FALSE)</f>
        <v>317483.03000000003</v>
      </c>
      <c r="I31" s="215">
        <v>45747</v>
      </c>
      <c r="J31" s="66" t="str">
        <f>VLOOKUP($A31,'DATA Sheet'!A:AE,31,FALSE)</f>
        <v>Technically completed</v>
      </c>
      <c r="K31" s="226" t="s">
        <v>3602</v>
      </c>
    </row>
    <row r="32" spans="1:11" x14ac:dyDescent="0.3">
      <c r="A32" s="66" t="s">
        <v>969</v>
      </c>
      <c r="B32" s="66" t="s">
        <v>970</v>
      </c>
      <c r="C32" s="66" t="s">
        <v>1858</v>
      </c>
      <c r="D32" s="67">
        <v>10000000</v>
      </c>
      <c r="E32" s="67">
        <v>9994860.8499999996</v>
      </c>
      <c r="F32" s="67">
        <v>99.948608499999992</v>
      </c>
      <c r="G32" s="67">
        <v>9856237.6300000008</v>
      </c>
      <c r="H32" s="67">
        <f>VLOOKUP($A32,'DATA Sheet'!A:N,14,FALSE)</f>
        <v>138623.22</v>
      </c>
      <c r="I32" s="215">
        <v>45657</v>
      </c>
      <c r="J32" s="66" t="str">
        <f>VLOOKUP($A32,'DATA Sheet'!A:AE,31,FALSE)</f>
        <v>Technically completed</v>
      </c>
      <c r="K32" s="226" t="s">
        <v>3602</v>
      </c>
    </row>
    <row r="33" spans="1:11" x14ac:dyDescent="0.3">
      <c r="A33" s="230" t="s">
        <v>2102</v>
      </c>
      <c r="B33" s="230" t="s">
        <v>2103</v>
      </c>
      <c r="C33" s="230" t="s">
        <v>1858</v>
      </c>
      <c r="D33" s="231">
        <v>2500000</v>
      </c>
      <c r="E33" s="231">
        <v>2282768.27</v>
      </c>
      <c r="F33" s="231">
        <v>91.310730800000002</v>
      </c>
      <c r="G33" s="231">
        <v>2282768.27</v>
      </c>
      <c r="H33" s="231">
        <f>VLOOKUP($A33,'DATA Sheet'!A:N,14,FALSE)</f>
        <v>0</v>
      </c>
      <c r="I33" s="232">
        <v>45747</v>
      </c>
      <c r="J33" s="230" t="str">
        <f>VLOOKUP($A33,'DATA Sheet'!A:AE,31,FALSE)</f>
        <v>Closed</v>
      </c>
      <c r="K33" s="233" t="s">
        <v>3603</v>
      </c>
    </row>
    <row r="34" spans="1:11" ht="28.8" x14ac:dyDescent="0.3">
      <c r="A34" s="66" t="s">
        <v>947</v>
      </c>
      <c r="B34" s="66" t="s">
        <v>948</v>
      </c>
      <c r="C34" s="66" t="s">
        <v>1859</v>
      </c>
      <c r="D34" s="67">
        <v>31000000</v>
      </c>
      <c r="E34" s="67">
        <v>30747533.530000001</v>
      </c>
      <c r="F34" s="67">
        <v>99.185592032258072</v>
      </c>
      <c r="G34" s="67">
        <v>7821179.1299999999</v>
      </c>
      <c r="H34" s="67">
        <f>VLOOKUP($A34,'DATA Sheet'!A:N,14,FALSE)</f>
        <v>22926354.399999999</v>
      </c>
      <c r="I34" s="215">
        <v>45747</v>
      </c>
      <c r="J34" s="66" t="str">
        <f>VLOOKUP($A34,'DATA Sheet'!A:AE,31,FALSE)</f>
        <v>Technically completed</v>
      </c>
      <c r="K34" s="229" t="s">
        <v>3610</v>
      </c>
    </row>
    <row r="35" spans="1:11" ht="28.8" x14ac:dyDescent="0.3">
      <c r="A35" s="66" t="s">
        <v>971</v>
      </c>
      <c r="B35" s="66" t="s">
        <v>972</v>
      </c>
      <c r="C35" s="66" t="s">
        <v>1859</v>
      </c>
      <c r="D35" s="67">
        <v>10000000</v>
      </c>
      <c r="E35" s="67">
        <v>9559133.6799999997</v>
      </c>
      <c r="F35" s="67">
        <v>95.591336799999993</v>
      </c>
      <c r="G35" s="67">
        <v>6699413.3600000003</v>
      </c>
      <c r="H35" s="67">
        <f>VLOOKUP($A35,'DATA Sheet'!A:N,14,FALSE)</f>
        <v>2859720.32</v>
      </c>
      <c r="I35" s="215">
        <v>45747</v>
      </c>
      <c r="J35" s="66" t="str">
        <f>VLOOKUP($A35,'DATA Sheet'!A:AE,31,FALSE)</f>
        <v>Technically completed</v>
      </c>
      <c r="K35" s="229" t="s">
        <v>3610</v>
      </c>
    </row>
    <row r="36" spans="1:11" ht="43.2" x14ac:dyDescent="0.3">
      <c r="A36" s="66" t="s">
        <v>1364</v>
      </c>
      <c r="B36" s="66" t="s">
        <v>1365</v>
      </c>
      <c r="C36" s="66" t="s">
        <v>1859</v>
      </c>
      <c r="D36" s="67">
        <v>4000000</v>
      </c>
      <c r="E36" s="67">
        <v>3967283.7</v>
      </c>
      <c r="F36" s="67">
        <v>99.18209250000001</v>
      </c>
      <c r="G36" s="67">
        <v>3579923.7</v>
      </c>
      <c r="H36" s="67">
        <f>VLOOKUP($A36,'DATA Sheet'!A:N,14,FALSE)</f>
        <v>0</v>
      </c>
      <c r="I36" s="215">
        <v>45747</v>
      </c>
      <c r="J36" s="66" t="str">
        <f>VLOOKUP($A36,'DATA Sheet'!A:AE,31,FALSE)</f>
        <v>Technically completed</v>
      </c>
      <c r="K36" s="229" t="s">
        <v>3611</v>
      </c>
    </row>
    <row r="37" spans="1:11" ht="43.2" x14ac:dyDescent="0.3">
      <c r="A37" s="66" t="s">
        <v>1368</v>
      </c>
      <c r="B37" s="66" t="s">
        <v>1369</v>
      </c>
      <c r="C37" s="66" t="s">
        <v>1859</v>
      </c>
      <c r="D37" s="67">
        <v>1130000</v>
      </c>
      <c r="E37" s="67">
        <v>494361.82</v>
      </c>
      <c r="F37" s="67">
        <v>43.748833628318586</v>
      </c>
      <c r="G37" s="67">
        <v>494361.82</v>
      </c>
      <c r="H37" s="67">
        <f>VLOOKUP($A37,'DATA Sheet'!A:N,14,FALSE)</f>
        <v>0</v>
      </c>
      <c r="I37" s="215">
        <v>45382</v>
      </c>
      <c r="J37" s="66" t="str">
        <f>VLOOKUP($A37,'DATA Sheet'!A:AE,31,FALSE)</f>
        <v>Technically completed</v>
      </c>
      <c r="K37" s="229" t="s">
        <v>3612</v>
      </c>
    </row>
    <row r="38" spans="1:11" x14ac:dyDescent="0.3">
      <c r="A38" s="66" t="s">
        <v>2161</v>
      </c>
      <c r="B38" s="66" t="s">
        <v>2162</v>
      </c>
      <c r="C38" s="66" t="s">
        <v>1859</v>
      </c>
      <c r="D38" s="67">
        <v>4900000</v>
      </c>
      <c r="E38" s="67">
        <v>2503008.17</v>
      </c>
      <c r="F38" s="67">
        <v>51.081799387755098</v>
      </c>
      <c r="G38" s="67">
        <v>2503008.17</v>
      </c>
      <c r="H38" s="67">
        <f>VLOOKUP($A38,'DATA Sheet'!A:N,14,FALSE)</f>
        <v>0</v>
      </c>
      <c r="I38" s="215">
        <v>45747</v>
      </c>
      <c r="J38" s="66" t="str">
        <f>VLOOKUP($A38,'DATA Sheet'!A:AE,31,FALSE)</f>
        <v>Technically completed</v>
      </c>
      <c r="K38" s="229" t="s">
        <v>3613</v>
      </c>
    </row>
    <row r="39" spans="1:11" x14ac:dyDescent="0.3">
      <c r="A39" s="66" t="s">
        <v>2165</v>
      </c>
      <c r="B39" s="66" t="s">
        <v>2166</v>
      </c>
      <c r="C39" s="66" t="s">
        <v>1859</v>
      </c>
      <c r="D39" s="67">
        <v>7800000</v>
      </c>
      <c r="E39" s="67">
        <v>6118201.9199999999</v>
      </c>
      <c r="F39" s="67">
        <v>78.438486153846156</v>
      </c>
      <c r="G39" s="67">
        <v>6089923.04</v>
      </c>
      <c r="H39" s="67">
        <f>VLOOKUP($A39,'DATA Sheet'!A:N,14,FALSE)</f>
        <v>28278.880000000001</v>
      </c>
      <c r="I39" s="215">
        <v>45747</v>
      </c>
      <c r="J39" s="66" t="str">
        <f>VLOOKUP($A39,'DATA Sheet'!A:AE,31,FALSE)</f>
        <v>Released</v>
      </c>
      <c r="K39" s="229" t="s">
        <v>3614</v>
      </c>
    </row>
    <row r="40" spans="1:11" x14ac:dyDescent="0.3">
      <c r="A40" s="66" t="s">
        <v>2201</v>
      </c>
      <c r="B40" s="66" t="s">
        <v>2202</v>
      </c>
      <c r="C40" s="66" t="s">
        <v>1859</v>
      </c>
      <c r="D40" s="67">
        <v>7900000</v>
      </c>
      <c r="E40" s="67">
        <v>6995447.5899999999</v>
      </c>
      <c r="F40" s="67">
        <v>88.549969493670886</v>
      </c>
      <c r="G40" s="67">
        <v>5407066.96</v>
      </c>
      <c r="H40" s="67">
        <f>VLOOKUP($A40,'DATA Sheet'!A:N,14,FALSE)</f>
        <v>1588380.76</v>
      </c>
      <c r="I40" s="215">
        <v>45747</v>
      </c>
      <c r="J40" s="66" t="str">
        <f>VLOOKUP($A40,'DATA Sheet'!A:AE,31,FALSE)</f>
        <v>Released</v>
      </c>
      <c r="K40" s="229" t="s">
        <v>3614</v>
      </c>
    </row>
    <row r="41" spans="1:11" x14ac:dyDescent="0.3">
      <c r="A41" s="66" t="s">
        <v>2169</v>
      </c>
      <c r="B41" s="66" t="s">
        <v>2170</v>
      </c>
      <c r="C41" s="66" t="s">
        <v>1859</v>
      </c>
      <c r="D41" s="67">
        <v>6900000</v>
      </c>
      <c r="E41" s="67">
        <v>6001414.46</v>
      </c>
      <c r="F41" s="67">
        <v>86.977021159420289</v>
      </c>
      <c r="G41" s="67">
        <v>6001414.46</v>
      </c>
      <c r="H41" s="67">
        <f>VLOOKUP($A41,'DATA Sheet'!A:N,14,FALSE)</f>
        <v>0</v>
      </c>
      <c r="I41" s="215">
        <v>45747</v>
      </c>
      <c r="J41" s="66" t="str">
        <f>VLOOKUP($A41,'DATA Sheet'!A:AE,31,FALSE)</f>
        <v>Released</v>
      </c>
      <c r="K41" s="229" t="s">
        <v>3614</v>
      </c>
    </row>
    <row r="42" spans="1:11" x14ac:dyDescent="0.3">
      <c r="A42" s="66" t="s">
        <v>2163</v>
      </c>
      <c r="B42" s="66" t="s">
        <v>2164</v>
      </c>
      <c r="C42" s="66" t="s">
        <v>1859</v>
      </c>
      <c r="D42" s="67">
        <v>8300000</v>
      </c>
      <c r="E42" s="67">
        <v>7491712.1900000004</v>
      </c>
      <c r="F42" s="67">
        <v>90.26159265060241</v>
      </c>
      <c r="G42" s="67">
        <v>7491712.1900000004</v>
      </c>
      <c r="H42" s="67">
        <f>VLOOKUP($A42,'DATA Sheet'!A:N,14,FALSE)</f>
        <v>0</v>
      </c>
      <c r="I42" s="215">
        <v>45747</v>
      </c>
      <c r="J42" s="66" t="str">
        <f>VLOOKUP($A42,'DATA Sheet'!A:AE,31,FALSE)</f>
        <v>Released</v>
      </c>
      <c r="K42" s="229" t="s">
        <v>3614</v>
      </c>
    </row>
    <row r="43" spans="1:11" x14ac:dyDescent="0.3">
      <c r="A43" s="66" t="s">
        <v>2175</v>
      </c>
      <c r="B43" s="66" t="s">
        <v>2176</v>
      </c>
      <c r="C43" s="66" t="s">
        <v>1859</v>
      </c>
      <c r="D43" s="67">
        <v>6000000</v>
      </c>
      <c r="E43" s="67">
        <v>4765060.92</v>
      </c>
      <c r="F43" s="67">
        <v>79.417681999999999</v>
      </c>
      <c r="G43" s="67">
        <v>3134522.82</v>
      </c>
      <c r="H43" s="67">
        <f>VLOOKUP($A43,'DATA Sheet'!A:N,14,FALSE)</f>
        <v>1630538.09</v>
      </c>
      <c r="I43" s="215">
        <v>45747</v>
      </c>
      <c r="J43" s="66" t="str">
        <f>VLOOKUP($A43,'DATA Sheet'!A:AE,31,FALSE)</f>
        <v>Released</v>
      </c>
      <c r="K43" s="229" t="s">
        <v>3614</v>
      </c>
    </row>
    <row r="44" spans="1:11" x14ac:dyDescent="0.3">
      <c r="A44" s="66" t="s">
        <v>2173</v>
      </c>
      <c r="B44" s="66" t="s">
        <v>2174</v>
      </c>
      <c r="C44" s="66" t="s">
        <v>1859</v>
      </c>
      <c r="D44" s="67">
        <v>1725000</v>
      </c>
      <c r="E44" s="67">
        <v>1649610.55</v>
      </c>
      <c r="F44" s="67">
        <v>95.629597101449278</v>
      </c>
      <c r="G44" s="67">
        <v>1649610.55</v>
      </c>
      <c r="H44" s="67">
        <f>VLOOKUP($A44,'DATA Sheet'!A:N,14,FALSE)</f>
        <v>0</v>
      </c>
      <c r="I44" s="215">
        <v>45747</v>
      </c>
      <c r="J44" s="66" t="str">
        <f>VLOOKUP($A44,'DATA Sheet'!A:AE,31,FALSE)</f>
        <v>Closed</v>
      </c>
      <c r="K44" s="229" t="s">
        <v>3615</v>
      </c>
    </row>
    <row r="45" spans="1:11" x14ac:dyDescent="0.3">
      <c r="A45" s="66" t="s">
        <v>2199</v>
      </c>
      <c r="B45" s="66" t="s">
        <v>2200</v>
      </c>
      <c r="C45" s="66" t="s">
        <v>1859</v>
      </c>
      <c r="D45" s="67">
        <v>3000000</v>
      </c>
      <c r="E45" s="67">
        <v>2226617.77</v>
      </c>
      <c r="F45" s="67">
        <v>74.220592333333329</v>
      </c>
      <c r="G45" s="67">
        <v>1380383.88</v>
      </c>
      <c r="H45" s="67">
        <f>VLOOKUP($A45,'DATA Sheet'!A:N,14,FALSE)</f>
        <v>846233.91</v>
      </c>
      <c r="I45" s="215">
        <v>45747</v>
      </c>
      <c r="J45" s="66" t="str">
        <f>VLOOKUP($A45,'DATA Sheet'!A:AE,31,FALSE)</f>
        <v>Released</v>
      </c>
      <c r="K45" s="229" t="s">
        <v>3614</v>
      </c>
    </row>
    <row r="46" spans="1:11" x14ac:dyDescent="0.3">
      <c r="A46" s="66" t="s">
        <v>2425</v>
      </c>
      <c r="B46" s="66" t="s">
        <v>2426</v>
      </c>
      <c r="C46" s="66" t="s">
        <v>1859</v>
      </c>
      <c r="D46" s="67">
        <v>7965001</v>
      </c>
      <c r="E46" s="67">
        <v>7963569.4000000004</v>
      </c>
      <c r="F46" s="67">
        <v>99.982026367604988</v>
      </c>
      <c r="G46" s="67">
        <v>7963569.4000000004</v>
      </c>
      <c r="H46" s="67">
        <f>VLOOKUP($A46,'DATA Sheet'!A:N,14,FALSE)</f>
        <v>0</v>
      </c>
      <c r="I46" s="215">
        <v>45747</v>
      </c>
      <c r="J46" s="66" t="str">
        <f>VLOOKUP($A46,'DATA Sheet'!A:AE,31,FALSE)</f>
        <v>Closed</v>
      </c>
      <c r="K46" s="229" t="s">
        <v>3615</v>
      </c>
    </row>
    <row r="47" spans="1:11" x14ac:dyDescent="0.3">
      <c r="A47" s="66" t="s">
        <v>2491</v>
      </c>
      <c r="B47" s="66" t="s">
        <v>2492</v>
      </c>
      <c r="C47" s="66" t="s">
        <v>1859</v>
      </c>
      <c r="D47" s="67">
        <v>3000000</v>
      </c>
      <c r="E47" s="67">
        <v>2562931.16</v>
      </c>
      <c r="F47" s="67">
        <v>85.431038666666666</v>
      </c>
      <c r="G47" s="67">
        <v>2562931.16</v>
      </c>
      <c r="H47" s="67">
        <f>VLOOKUP($A47,'DATA Sheet'!A:N,14,FALSE)</f>
        <v>0</v>
      </c>
      <c r="I47" s="215">
        <v>45747</v>
      </c>
      <c r="J47" s="66" t="str">
        <f>VLOOKUP($A47,'DATA Sheet'!A:AE,31,FALSE)</f>
        <v>Released</v>
      </c>
      <c r="K47" s="229" t="s">
        <v>3616</v>
      </c>
    </row>
    <row r="48" spans="1:11" x14ac:dyDescent="0.3">
      <c r="A48" s="66" t="s">
        <v>2495</v>
      </c>
      <c r="B48" s="66" t="s">
        <v>2496</v>
      </c>
      <c r="C48" s="66" t="s">
        <v>1859</v>
      </c>
      <c r="D48" s="67">
        <v>1300000</v>
      </c>
      <c r="E48" s="67">
        <v>959239.97</v>
      </c>
      <c r="F48" s="67">
        <v>73.787689999999998</v>
      </c>
      <c r="G48" s="67">
        <v>959239.97</v>
      </c>
      <c r="H48" s="67">
        <f>VLOOKUP($A48,'DATA Sheet'!A:N,14,FALSE)</f>
        <v>0</v>
      </c>
      <c r="I48" s="215">
        <v>45747</v>
      </c>
      <c r="J48" s="66" t="str">
        <f>VLOOKUP($A48,'DATA Sheet'!A:AE,31,FALSE)</f>
        <v>Closed</v>
      </c>
      <c r="K48" s="229" t="s">
        <v>3615</v>
      </c>
    </row>
    <row r="49" spans="1:11" x14ac:dyDescent="0.3">
      <c r="A49" s="66" t="s">
        <v>2527</v>
      </c>
      <c r="B49" s="66" t="s">
        <v>2528</v>
      </c>
      <c r="C49" s="66" t="s">
        <v>1859</v>
      </c>
      <c r="D49" s="67">
        <v>3000000</v>
      </c>
      <c r="E49" s="67">
        <v>2651666.0299999998</v>
      </c>
      <c r="F49" s="67">
        <v>88.388867666666656</v>
      </c>
      <c r="G49" s="67">
        <v>2651666.0299999998</v>
      </c>
      <c r="H49" s="67">
        <f>VLOOKUP($A49,'DATA Sheet'!A:N,14,FALSE)</f>
        <v>0</v>
      </c>
      <c r="I49" s="215">
        <v>45747</v>
      </c>
      <c r="J49" s="66" t="str">
        <f>VLOOKUP($A49,'DATA Sheet'!A:AE,31,FALSE)</f>
        <v>Released</v>
      </c>
      <c r="K49" s="229" t="s">
        <v>3616</v>
      </c>
    </row>
    <row r="50" spans="1:11" x14ac:dyDescent="0.3">
      <c r="A50" s="66" t="s">
        <v>2525</v>
      </c>
      <c r="B50" s="66" t="s">
        <v>2526</v>
      </c>
      <c r="C50" s="66" t="s">
        <v>1859</v>
      </c>
      <c r="D50" s="67">
        <v>0</v>
      </c>
      <c r="E50" s="67">
        <v>0</v>
      </c>
      <c r="F50" s="67" t="e">
        <v>#DIV/0!</v>
      </c>
      <c r="G50" s="67">
        <v>0</v>
      </c>
      <c r="H50" s="67">
        <f>VLOOKUP($A50,'DATA Sheet'!A:N,14,FALSE)</f>
        <v>0</v>
      </c>
      <c r="I50" s="215">
        <v>45747</v>
      </c>
      <c r="J50" s="66" t="str">
        <f>VLOOKUP($A50,'DATA Sheet'!A:AE,31,FALSE)</f>
        <v>Closed</v>
      </c>
      <c r="K50" s="229" t="s">
        <v>3615</v>
      </c>
    </row>
    <row r="51" spans="1:11" x14ac:dyDescent="0.3">
      <c r="A51" s="66" t="s">
        <v>2611</v>
      </c>
      <c r="B51" s="66" t="s">
        <v>2612</v>
      </c>
      <c r="C51" s="66" t="s">
        <v>1859</v>
      </c>
      <c r="D51" s="67">
        <v>2100000</v>
      </c>
      <c r="E51" s="67">
        <v>2024736.69</v>
      </c>
      <c r="F51" s="67">
        <v>96.416032857142852</v>
      </c>
      <c r="G51" s="67">
        <v>2024736.69</v>
      </c>
      <c r="H51" s="67">
        <f>VLOOKUP($A51,'DATA Sheet'!A:N,14,FALSE)</f>
        <v>0</v>
      </c>
      <c r="I51" s="215">
        <v>45747</v>
      </c>
      <c r="J51" s="66" t="str">
        <f>VLOOKUP($A51,'DATA Sheet'!A:AE,31,FALSE)</f>
        <v>Closed</v>
      </c>
      <c r="K51" s="229" t="s">
        <v>3615</v>
      </c>
    </row>
    <row r="52" spans="1:11" x14ac:dyDescent="0.3">
      <c r="A52" s="66" t="s">
        <v>2680</v>
      </c>
      <c r="B52" s="66" t="s">
        <v>2681</v>
      </c>
      <c r="C52" s="66" t="s">
        <v>1859</v>
      </c>
      <c r="D52" s="67">
        <v>950000</v>
      </c>
      <c r="E52" s="67">
        <v>0</v>
      </c>
      <c r="F52" s="67">
        <v>0</v>
      </c>
      <c r="G52" s="67">
        <v>0</v>
      </c>
      <c r="H52" s="67">
        <f>VLOOKUP($A52,'DATA Sheet'!A:N,14,FALSE)</f>
        <v>0</v>
      </c>
      <c r="I52" s="215">
        <v>45747</v>
      </c>
      <c r="J52" s="66" t="str">
        <f>VLOOKUP($A52,'DATA Sheet'!A:AE,31,FALSE)</f>
        <v>Released</v>
      </c>
      <c r="K52" s="229" t="s">
        <v>3617</v>
      </c>
    </row>
    <row r="53" spans="1:11" x14ac:dyDescent="0.3">
      <c r="A53" s="66" t="s">
        <v>2951</v>
      </c>
      <c r="B53" s="66" t="s">
        <v>2952</v>
      </c>
      <c r="C53" s="66" t="s">
        <v>1859</v>
      </c>
      <c r="D53" s="67">
        <v>16500000</v>
      </c>
      <c r="E53" s="67">
        <v>10389505.279999999</v>
      </c>
      <c r="F53" s="67">
        <v>62.966698666666666</v>
      </c>
      <c r="G53" s="67">
        <v>9470432.2899999991</v>
      </c>
      <c r="H53" s="67">
        <f>VLOOKUP($A53,'DATA Sheet'!A:N,14,FALSE)</f>
        <v>919072.99</v>
      </c>
      <c r="I53" s="215">
        <v>45747</v>
      </c>
      <c r="J53" s="66" t="str">
        <f>VLOOKUP($A53,'DATA Sheet'!A:AE,31,FALSE)</f>
        <v>Released</v>
      </c>
      <c r="K53" s="229" t="s">
        <v>3617</v>
      </c>
    </row>
    <row r="54" spans="1:11" x14ac:dyDescent="0.3">
      <c r="A54" s="66" t="s">
        <v>3062</v>
      </c>
      <c r="B54" s="66" t="s">
        <v>3063</v>
      </c>
      <c r="C54" s="66" t="s">
        <v>1859</v>
      </c>
      <c r="D54" s="67">
        <v>500000</v>
      </c>
      <c r="E54" s="67">
        <v>110464.16</v>
      </c>
      <c r="F54" s="67">
        <v>22.092832000000001</v>
      </c>
      <c r="G54" s="67">
        <v>110464.16</v>
      </c>
      <c r="H54" s="67">
        <f>VLOOKUP($A54,'DATA Sheet'!A:N,14,FALSE)</f>
        <v>0</v>
      </c>
      <c r="I54" s="215">
        <v>45747</v>
      </c>
      <c r="J54" s="66" t="str">
        <f>VLOOKUP($A54,'DATA Sheet'!A:AE,31,FALSE)</f>
        <v>Closed</v>
      </c>
      <c r="K54" s="229" t="s">
        <v>3618</v>
      </c>
    </row>
    <row r="55" spans="1:11" x14ac:dyDescent="0.3">
      <c r="A55" s="66" t="s">
        <v>894</v>
      </c>
      <c r="B55" s="66" t="s">
        <v>895</v>
      </c>
      <c r="C55" s="66" t="s">
        <v>1854</v>
      </c>
      <c r="D55" s="67">
        <v>22050000</v>
      </c>
      <c r="E55" s="67">
        <v>22023782.32</v>
      </c>
      <c r="F55" s="67">
        <v>99.881098956916105</v>
      </c>
      <c r="G55" s="67">
        <v>18610722.039999999</v>
      </c>
      <c r="H55" s="67">
        <f>VLOOKUP($A55,'DATA Sheet'!A:N,14,FALSE)</f>
        <v>3413060.28</v>
      </c>
      <c r="I55" s="215">
        <v>45747</v>
      </c>
      <c r="J55" s="66" t="str">
        <f>VLOOKUP($A55,'DATA Sheet'!A:AE,31,FALSE)</f>
        <v>Technically completed</v>
      </c>
      <c r="K55" s="226" t="s">
        <v>3608</v>
      </c>
    </row>
    <row r="56" spans="1:11" ht="28.8" x14ac:dyDescent="0.3">
      <c r="A56" s="66" t="s">
        <v>789</v>
      </c>
      <c r="B56" s="66" t="s">
        <v>790</v>
      </c>
      <c r="C56" s="66" t="s">
        <v>1854</v>
      </c>
      <c r="D56" s="67">
        <v>4800000</v>
      </c>
      <c r="E56" s="67">
        <v>3575782.57</v>
      </c>
      <c r="F56" s="67">
        <v>74.49547020833333</v>
      </c>
      <c r="G56" s="67">
        <v>3575782.57</v>
      </c>
      <c r="H56" s="67">
        <f>VLOOKUP($A56,'DATA Sheet'!A:N,14,FALSE)</f>
        <v>0</v>
      </c>
      <c r="I56" s="215">
        <v>45382</v>
      </c>
      <c r="J56" s="66" t="str">
        <f>VLOOKUP($A56,'DATA Sheet'!A:AE,31,FALSE)</f>
        <v>Closed</v>
      </c>
      <c r="K56" s="226" t="s">
        <v>3609</v>
      </c>
    </row>
    <row r="57" spans="1:11" x14ac:dyDescent="0.3">
      <c r="A57" s="66" t="s">
        <v>949</v>
      </c>
      <c r="B57" s="66" t="s">
        <v>950</v>
      </c>
      <c r="C57" s="66" t="s">
        <v>1854</v>
      </c>
      <c r="D57" s="67">
        <v>25000000</v>
      </c>
      <c r="E57" s="67">
        <v>24793121.710000001</v>
      </c>
      <c r="F57" s="67">
        <v>99.172486840000005</v>
      </c>
      <c r="G57" s="67">
        <v>10815545.880000001</v>
      </c>
      <c r="H57" s="67">
        <f>VLOOKUP($A57,'DATA Sheet'!A:N,14,FALSE)</f>
        <v>13977575.83</v>
      </c>
      <c r="I57" s="215">
        <v>45747</v>
      </c>
      <c r="J57" s="66" t="str">
        <f>VLOOKUP($A57,'DATA Sheet'!A:AE,31,FALSE)</f>
        <v>Technically completed</v>
      </c>
      <c r="K57" s="226" t="s">
        <v>3608</v>
      </c>
    </row>
    <row r="58" spans="1:11" x14ac:dyDescent="0.3">
      <c r="A58" s="66" t="s">
        <v>973</v>
      </c>
      <c r="B58" s="66" t="s">
        <v>974</v>
      </c>
      <c r="C58" s="66" t="s">
        <v>1854</v>
      </c>
      <c r="D58" s="67">
        <v>16600000</v>
      </c>
      <c r="E58" s="67">
        <v>15346013.84</v>
      </c>
      <c r="F58" s="67">
        <v>92.445866506024089</v>
      </c>
      <c r="G58" s="67">
        <v>6054016.0199999996</v>
      </c>
      <c r="H58" s="67">
        <f>VLOOKUP($A58,'DATA Sheet'!A:N,14,FALSE)</f>
        <v>9291997.8200000003</v>
      </c>
      <c r="I58" s="215">
        <v>45747</v>
      </c>
      <c r="J58" s="66" t="str">
        <f>VLOOKUP($A58,'DATA Sheet'!A:AE,31,FALSE)</f>
        <v>Technically completed</v>
      </c>
      <c r="K58" s="226" t="s">
        <v>3608</v>
      </c>
    </row>
    <row r="59" spans="1:11" ht="28.8" x14ac:dyDescent="0.3">
      <c r="A59" s="66" t="s">
        <v>1215</v>
      </c>
      <c r="B59" s="66" t="s">
        <v>1216</v>
      </c>
      <c r="C59" s="66" t="s">
        <v>1854</v>
      </c>
      <c r="D59" s="67">
        <v>3700000</v>
      </c>
      <c r="E59" s="67">
        <v>3641701.54</v>
      </c>
      <c r="F59" s="67">
        <v>98.424365945945951</v>
      </c>
      <c r="G59" s="67">
        <v>3641701.54</v>
      </c>
      <c r="H59" s="67">
        <f>VLOOKUP($A59,'DATA Sheet'!A:N,14,FALSE)</f>
        <v>0</v>
      </c>
      <c r="I59" s="215">
        <v>45504</v>
      </c>
      <c r="J59" s="66" t="str">
        <f>VLOOKUP($A59,'DATA Sheet'!A:AE,31,FALSE)</f>
        <v>Closed</v>
      </c>
      <c r="K59" s="226" t="s">
        <v>3609</v>
      </c>
    </row>
    <row r="60" spans="1:11" x14ac:dyDescent="0.3">
      <c r="A60" s="66" t="s">
        <v>1082</v>
      </c>
      <c r="B60" s="66" t="s">
        <v>1083</v>
      </c>
      <c r="C60" s="66" t="s">
        <v>1854</v>
      </c>
      <c r="D60" s="67">
        <v>1500000</v>
      </c>
      <c r="E60" s="67">
        <v>1431708.86</v>
      </c>
      <c r="F60" s="67">
        <v>95.44725733333334</v>
      </c>
      <c r="G60" s="67">
        <v>1431708.86</v>
      </c>
      <c r="H60" s="67">
        <f>VLOOKUP($A60,'DATA Sheet'!A:N,14,FALSE)</f>
        <v>0</v>
      </c>
      <c r="I60" s="215">
        <v>45657</v>
      </c>
      <c r="J60" s="66" t="str">
        <f>VLOOKUP($A60,'DATA Sheet'!A:AE,31,FALSE)</f>
        <v>Closed</v>
      </c>
      <c r="K60" s="226">
        <v>0</v>
      </c>
    </row>
    <row r="61" spans="1:11" ht="28.8" x14ac:dyDescent="0.3">
      <c r="A61" s="66" t="s">
        <v>1305</v>
      </c>
      <c r="B61" s="66" t="s">
        <v>1306</v>
      </c>
      <c r="C61" s="66" t="s">
        <v>1854</v>
      </c>
      <c r="D61" s="67">
        <v>1200000</v>
      </c>
      <c r="E61" s="67">
        <v>1109773.73</v>
      </c>
      <c r="F61" s="67">
        <v>92.481144166666667</v>
      </c>
      <c r="G61" s="67">
        <v>1109773.73</v>
      </c>
      <c r="H61" s="67">
        <f>VLOOKUP($A61,'DATA Sheet'!A:N,14,FALSE)</f>
        <v>0</v>
      </c>
      <c r="I61" s="215">
        <v>45504</v>
      </c>
      <c r="J61" s="66" t="str">
        <f>VLOOKUP($A61,'DATA Sheet'!A:AE,31,FALSE)</f>
        <v>Technically completed</v>
      </c>
      <c r="K61" s="226" t="s">
        <v>3609</v>
      </c>
    </row>
    <row r="62" spans="1:11" ht="28.8" x14ac:dyDescent="0.3">
      <c r="A62" s="66" t="s">
        <v>1502</v>
      </c>
      <c r="B62" s="66" t="s">
        <v>1503</v>
      </c>
      <c r="C62" s="66" t="s">
        <v>1854</v>
      </c>
      <c r="D62" s="67">
        <v>10700000</v>
      </c>
      <c r="E62" s="67">
        <v>10660185.65</v>
      </c>
      <c r="F62" s="67">
        <v>99.627903271028046</v>
      </c>
      <c r="G62" s="67">
        <v>10660185.65</v>
      </c>
      <c r="H62" s="67">
        <f>VLOOKUP($A62,'DATA Sheet'!A:N,14,FALSE)</f>
        <v>0</v>
      </c>
      <c r="I62" s="215">
        <v>45596</v>
      </c>
      <c r="J62" s="66" t="str">
        <f>VLOOKUP($A62,'DATA Sheet'!A:AE,31,FALSE)</f>
        <v>Closed</v>
      </c>
      <c r="K62" s="226" t="s">
        <v>3609</v>
      </c>
    </row>
    <row r="63" spans="1:11" ht="28.8" x14ac:dyDescent="0.3">
      <c r="A63" s="66" t="s">
        <v>1518</v>
      </c>
      <c r="B63" s="66" t="s">
        <v>1519</v>
      </c>
      <c r="C63" s="66" t="s">
        <v>1854</v>
      </c>
      <c r="D63" s="67">
        <v>3000000</v>
      </c>
      <c r="E63" s="67">
        <v>2162410.0499999998</v>
      </c>
      <c r="F63" s="67">
        <v>72.080334999999991</v>
      </c>
      <c r="G63" s="67">
        <v>2162410.0499999998</v>
      </c>
      <c r="H63" s="67">
        <f>VLOOKUP($A63,'DATA Sheet'!A:N,14,FALSE)</f>
        <v>0</v>
      </c>
      <c r="I63" s="215">
        <v>45654</v>
      </c>
      <c r="J63" s="66" t="str">
        <f>VLOOKUP($A63,'DATA Sheet'!A:AE,31,FALSE)</f>
        <v>Closed</v>
      </c>
      <c r="K63" s="226" t="s">
        <v>3609</v>
      </c>
    </row>
    <row r="64" spans="1:11" ht="28.8" x14ac:dyDescent="0.3">
      <c r="A64" s="66" t="s">
        <v>1652</v>
      </c>
      <c r="B64" s="66" t="s">
        <v>1653</v>
      </c>
      <c r="C64" s="66" t="s">
        <v>1854</v>
      </c>
      <c r="D64" s="67">
        <v>8200000</v>
      </c>
      <c r="E64" s="67">
        <v>8172250.4699999997</v>
      </c>
      <c r="F64" s="67">
        <v>99.661591097560972</v>
      </c>
      <c r="G64" s="67">
        <v>8172250.4699999997</v>
      </c>
      <c r="H64" s="67">
        <f>VLOOKUP($A64,'DATA Sheet'!A:N,14,FALSE)</f>
        <v>0</v>
      </c>
      <c r="I64" s="215">
        <v>45596</v>
      </c>
      <c r="J64" s="66" t="str">
        <f>VLOOKUP($A64,'DATA Sheet'!A:AE,31,FALSE)</f>
        <v>Closed</v>
      </c>
      <c r="K64" s="226" t="s">
        <v>3609</v>
      </c>
    </row>
    <row r="65" spans="1:11" ht="28.8" x14ac:dyDescent="0.3">
      <c r="A65" s="66" t="s">
        <v>1807</v>
      </c>
      <c r="B65" s="66" t="s">
        <v>1808</v>
      </c>
      <c r="C65" s="66" t="s">
        <v>1854</v>
      </c>
      <c r="D65" s="67">
        <v>2000000</v>
      </c>
      <c r="E65" s="67">
        <v>1828298.27</v>
      </c>
      <c r="F65" s="67">
        <v>91.414913499999997</v>
      </c>
      <c r="G65" s="67">
        <v>1828298.27</v>
      </c>
      <c r="H65" s="67">
        <f>VLOOKUP($A65,'DATA Sheet'!A:N,14,FALSE)</f>
        <v>0</v>
      </c>
      <c r="I65" s="215">
        <v>45747</v>
      </c>
      <c r="J65" s="66" t="str">
        <f>VLOOKUP($A65,'DATA Sheet'!A:AE,31,FALSE)</f>
        <v>Closed</v>
      </c>
      <c r="K65" s="226" t="s">
        <v>3609</v>
      </c>
    </row>
    <row r="66" spans="1:11" ht="28.8" x14ac:dyDescent="0.3">
      <c r="A66" s="66" t="s">
        <v>1803</v>
      </c>
      <c r="B66" s="66" t="s">
        <v>1804</v>
      </c>
      <c r="C66" s="66" t="s">
        <v>1854</v>
      </c>
      <c r="D66" s="67">
        <v>2900000</v>
      </c>
      <c r="E66" s="67">
        <v>1877205.81</v>
      </c>
      <c r="F66" s="67">
        <v>64.731234827586206</v>
      </c>
      <c r="G66" s="67">
        <v>1877205.81</v>
      </c>
      <c r="H66" s="67">
        <f>VLOOKUP($A66,'DATA Sheet'!A:N,14,FALSE)</f>
        <v>0</v>
      </c>
      <c r="I66" s="215">
        <v>45747</v>
      </c>
      <c r="J66" s="66" t="str">
        <f>VLOOKUP($A66,'DATA Sheet'!A:AE,31,FALSE)</f>
        <v>Closed</v>
      </c>
      <c r="K66" s="226" t="s">
        <v>3609</v>
      </c>
    </row>
    <row r="67" spans="1:11" x14ac:dyDescent="0.3">
      <c r="A67" s="66" t="s">
        <v>3155</v>
      </c>
      <c r="B67" s="66" t="s">
        <v>3156</v>
      </c>
      <c r="C67" s="66" t="s">
        <v>1854</v>
      </c>
      <c r="D67" s="67">
        <v>0</v>
      </c>
      <c r="E67" s="67">
        <v>0</v>
      </c>
      <c r="F67" s="67" t="e">
        <v>#DIV/0!</v>
      </c>
      <c r="G67" s="67">
        <v>0</v>
      </c>
      <c r="H67" s="67">
        <f>VLOOKUP($A67,'DATA Sheet'!A:N,14,FALSE)</f>
        <v>0</v>
      </c>
      <c r="I67" s="215">
        <v>45687</v>
      </c>
      <c r="J67" s="66" t="str">
        <f>VLOOKUP($A67,'DATA Sheet'!A:AE,31,FALSE)</f>
        <v>Created</v>
      </c>
      <c r="K67" s="226" t="e">
        <v>#N/A</v>
      </c>
    </row>
    <row r="68" spans="1:11" x14ac:dyDescent="0.3">
      <c r="A68" s="66" t="s">
        <v>984</v>
      </c>
      <c r="B68" s="66" t="s">
        <v>985</v>
      </c>
      <c r="C68" s="66" t="s">
        <v>1860</v>
      </c>
      <c r="D68" s="67">
        <v>100000000</v>
      </c>
      <c r="E68" s="67">
        <v>94707570.670000002</v>
      </c>
      <c r="F68" s="67">
        <v>94.707570669999996</v>
      </c>
      <c r="G68" s="67">
        <v>92133433.799999997</v>
      </c>
      <c r="H68" s="67">
        <f>VLOOKUP($A68,'DATA Sheet'!A:N,14,FALSE)</f>
        <v>2574136.87</v>
      </c>
      <c r="I68" s="215">
        <v>45565</v>
      </c>
      <c r="J68" s="66" t="str">
        <f>VLOOKUP($A68,'DATA Sheet'!A:AE,31,FALSE)</f>
        <v>Released</v>
      </c>
      <c r="K68" s="223"/>
    </row>
    <row r="69" spans="1:11" x14ac:dyDescent="0.3">
      <c r="A69" s="66" t="s">
        <v>211</v>
      </c>
      <c r="B69" s="66" t="s">
        <v>212</v>
      </c>
      <c r="C69" s="66" t="s">
        <v>1860</v>
      </c>
      <c r="D69" s="67">
        <v>2000000</v>
      </c>
      <c r="E69" s="67">
        <v>2179098.4700000002</v>
      </c>
      <c r="F69" s="67">
        <v>108.95492350000001</v>
      </c>
      <c r="G69" s="67">
        <v>2179098.4700000002</v>
      </c>
      <c r="H69" s="67">
        <f>VLOOKUP($A69,'DATA Sheet'!A:N,14,FALSE)</f>
        <v>0</v>
      </c>
      <c r="I69" s="215">
        <v>45382</v>
      </c>
      <c r="J69" s="66" t="str">
        <f>VLOOKUP($A69,'DATA Sheet'!A:AE,31,FALSE)</f>
        <v>Closed</v>
      </c>
      <c r="K69" s="223"/>
    </row>
    <row r="70" spans="1:11" x14ac:dyDescent="0.3">
      <c r="A70" s="66" t="s">
        <v>365</v>
      </c>
      <c r="B70" s="66" t="s">
        <v>366</v>
      </c>
      <c r="C70" s="66" t="s">
        <v>1860</v>
      </c>
      <c r="D70" s="67">
        <v>2000000</v>
      </c>
      <c r="E70" s="67">
        <v>1970828.18</v>
      </c>
      <c r="F70" s="67">
        <v>98.541409000000002</v>
      </c>
      <c r="G70" s="67">
        <v>1970828.18</v>
      </c>
      <c r="H70" s="67">
        <f>VLOOKUP($A70,'DATA Sheet'!A:N,14,FALSE)</f>
        <v>0</v>
      </c>
      <c r="I70" s="215">
        <v>45382</v>
      </c>
      <c r="J70" s="66" t="str">
        <f>VLOOKUP($A70,'DATA Sheet'!A:AE,31,FALSE)</f>
        <v>Closed</v>
      </c>
      <c r="K70" s="223"/>
    </row>
    <row r="71" spans="1:11" x14ac:dyDescent="0.3">
      <c r="A71" s="66" t="s">
        <v>381</v>
      </c>
      <c r="B71" s="66" t="s">
        <v>382</v>
      </c>
      <c r="C71" s="66" t="s">
        <v>1860</v>
      </c>
      <c r="D71" s="67">
        <v>2500000</v>
      </c>
      <c r="E71" s="67">
        <v>2423433.8199999998</v>
      </c>
      <c r="F71" s="67">
        <v>96.937352799999999</v>
      </c>
      <c r="G71" s="67">
        <v>2423433.8199999998</v>
      </c>
      <c r="H71" s="67">
        <f>VLOOKUP($A71,'DATA Sheet'!A:N,14,FALSE)</f>
        <v>0</v>
      </c>
      <c r="I71" s="215">
        <v>45382</v>
      </c>
      <c r="J71" s="66" t="str">
        <f>VLOOKUP($A71,'DATA Sheet'!A:AE,31,FALSE)</f>
        <v>Closed</v>
      </c>
      <c r="K71" s="223"/>
    </row>
    <row r="72" spans="1:11" x14ac:dyDescent="0.3">
      <c r="A72" s="66" t="s">
        <v>420</v>
      </c>
      <c r="B72" s="66" t="s">
        <v>421</v>
      </c>
      <c r="C72" s="66" t="s">
        <v>1860</v>
      </c>
      <c r="D72" s="67">
        <v>8100000</v>
      </c>
      <c r="E72" s="67">
        <v>8908857.0600000005</v>
      </c>
      <c r="F72" s="67">
        <v>109.98588962962964</v>
      </c>
      <c r="G72" s="67">
        <v>8908857.0600000005</v>
      </c>
      <c r="H72" s="67">
        <f>VLOOKUP($A72,'DATA Sheet'!A:N,14,FALSE)</f>
        <v>0</v>
      </c>
      <c r="I72" s="215">
        <v>45382</v>
      </c>
      <c r="J72" s="66" t="str">
        <f>VLOOKUP($A72,'DATA Sheet'!A:AE,31,FALSE)</f>
        <v>Technically completed</v>
      </c>
      <c r="K72" s="223"/>
    </row>
    <row r="73" spans="1:11" x14ac:dyDescent="0.3">
      <c r="A73" s="66" t="s">
        <v>482</v>
      </c>
      <c r="B73" s="66" t="s">
        <v>483</v>
      </c>
      <c r="C73" s="66" t="s">
        <v>1860</v>
      </c>
      <c r="D73" s="67">
        <v>1600000</v>
      </c>
      <c r="E73" s="67">
        <v>1393871.17</v>
      </c>
      <c r="F73" s="67">
        <v>87.116948124999993</v>
      </c>
      <c r="G73" s="67">
        <v>1393871.17</v>
      </c>
      <c r="H73" s="67">
        <f>VLOOKUP($A73,'DATA Sheet'!A:N,14,FALSE)</f>
        <v>0</v>
      </c>
      <c r="I73" s="215">
        <v>45657</v>
      </c>
      <c r="J73" s="66" t="str">
        <f>VLOOKUP($A73,'DATA Sheet'!A:AE,31,FALSE)</f>
        <v>Closed</v>
      </c>
      <c r="K73" s="223"/>
    </row>
    <row r="74" spans="1:11" x14ac:dyDescent="0.3">
      <c r="A74" s="66" t="s">
        <v>498</v>
      </c>
      <c r="B74" s="66" t="s">
        <v>499</v>
      </c>
      <c r="C74" s="66" t="s">
        <v>1860</v>
      </c>
      <c r="D74" s="67">
        <v>2700000</v>
      </c>
      <c r="E74" s="67">
        <v>2692760.63</v>
      </c>
      <c r="F74" s="67">
        <v>99.731875185185174</v>
      </c>
      <c r="G74" s="67">
        <v>2692760.63</v>
      </c>
      <c r="H74" s="67">
        <f>VLOOKUP($A74,'DATA Sheet'!A:N,14,FALSE)</f>
        <v>0</v>
      </c>
      <c r="I74" s="215">
        <v>45657</v>
      </c>
      <c r="J74" s="66" t="str">
        <f>VLOOKUP($A74,'DATA Sheet'!A:AE,31,FALSE)</f>
        <v>Closed</v>
      </c>
      <c r="K74" s="223"/>
    </row>
    <row r="75" spans="1:11" x14ac:dyDescent="0.3">
      <c r="A75" s="66" t="s">
        <v>951</v>
      </c>
      <c r="B75" s="66" t="s">
        <v>952</v>
      </c>
      <c r="C75" s="66" t="s">
        <v>1860</v>
      </c>
      <c r="D75" s="67">
        <v>9000000</v>
      </c>
      <c r="E75" s="67">
        <v>8727688.7200000007</v>
      </c>
      <c r="F75" s="67">
        <v>96.974319111111114</v>
      </c>
      <c r="G75" s="67">
        <v>0</v>
      </c>
      <c r="H75" s="67">
        <f>VLOOKUP($A75,'DATA Sheet'!A:N,14,FALSE)</f>
        <v>8727688.7200000007</v>
      </c>
      <c r="I75" s="215">
        <v>45747</v>
      </c>
      <c r="J75" s="66" t="str">
        <f>VLOOKUP($A75,'DATA Sheet'!A:AE,31,FALSE)</f>
        <v>Technically completed</v>
      </c>
      <c r="K75" s="223"/>
    </row>
    <row r="76" spans="1:11" x14ac:dyDescent="0.3">
      <c r="A76" s="66" t="s">
        <v>502</v>
      </c>
      <c r="B76" s="66" t="s">
        <v>503</v>
      </c>
      <c r="C76" s="66" t="s">
        <v>1860</v>
      </c>
      <c r="D76" s="67">
        <v>2500000</v>
      </c>
      <c r="E76" s="67">
        <v>2723564.55</v>
      </c>
      <c r="F76" s="67">
        <v>108.94258199999999</v>
      </c>
      <c r="G76" s="67">
        <v>2723564.55</v>
      </c>
      <c r="H76" s="67">
        <f>VLOOKUP($A76,'DATA Sheet'!A:N,14,FALSE)</f>
        <v>0</v>
      </c>
      <c r="I76" s="215">
        <v>45657</v>
      </c>
      <c r="J76" s="66" t="str">
        <f>VLOOKUP($A76,'DATA Sheet'!A:AE,31,FALSE)</f>
        <v>Closed</v>
      </c>
      <c r="K76" s="223"/>
    </row>
    <row r="77" spans="1:11" x14ac:dyDescent="0.3">
      <c r="A77" s="66" t="s">
        <v>975</v>
      </c>
      <c r="B77" s="66" t="s">
        <v>976</v>
      </c>
      <c r="C77" s="66" t="s">
        <v>1860</v>
      </c>
      <c r="D77" s="67">
        <v>10000000</v>
      </c>
      <c r="E77" s="67">
        <v>9839590.5399999991</v>
      </c>
      <c r="F77" s="67">
        <v>98.39590539999999</v>
      </c>
      <c r="G77" s="67">
        <v>0</v>
      </c>
      <c r="H77" s="67">
        <f>VLOOKUP($A77,'DATA Sheet'!A:N,14,FALSE)</f>
        <v>9839590.5399999991</v>
      </c>
      <c r="I77" s="215">
        <v>45747</v>
      </c>
      <c r="J77" s="66" t="str">
        <f>VLOOKUP($A77,'DATA Sheet'!A:AE,31,FALSE)</f>
        <v>Technically completed</v>
      </c>
      <c r="K77" s="223"/>
    </row>
    <row r="78" spans="1:11" x14ac:dyDescent="0.3">
      <c r="A78" s="66" t="s">
        <v>1674</v>
      </c>
      <c r="B78" s="66" t="s">
        <v>1675</v>
      </c>
      <c r="C78" s="66" t="s">
        <v>1860</v>
      </c>
      <c r="D78" s="67">
        <v>7020000</v>
      </c>
      <c r="E78" s="67">
        <v>6992638.0700000003</v>
      </c>
      <c r="F78" s="67">
        <v>99.610228917378919</v>
      </c>
      <c r="G78" s="67">
        <v>6890985.0700000003</v>
      </c>
      <c r="H78" s="67">
        <f>VLOOKUP($A78,'DATA Sheet'!A:N,14,FALSE)</f>
        <v>101653</v>
      </c>
      <c r="I78" s="215">
        <v>45747</v>
      </c>
      <c r="J78" s="66" t="str">
        <f>VLOOKUP($A78,'DATA Sheet'!A:AE,31,FALSE)</f>
        <v>Technically completed</v>
      </c>
      <c r="K78" s="223"/>
    </row>
    <row r="79" spans="1:11" x14ac:dyDescent="0.3">
      <c r="A79" s="66" t="s">
        <v>432</v>
      </c>
      <c r="B79" s="66" t="s">
        <v>433</v>
      </c>
      <c r="C79" s="66" t="s">
        <v>1855</v>
      </c>
      <c r="D79" s="67">
        <v>3100000</v>
      </c>
      <c r="E79" s="67">
        <v>2831848.79</v>
      </c>
      <c r="F79" s="67">
        <v>91.349960967741936</v>
      </c>
      <c r="G79" s="67">
        <v>0</v>
      </c>
      <c r="H79" s="67">
        <f>VLOOKUP($A79,'DATA Sheet'!A:N,14,FALSE)</f>
        <v>2831848.79</v>
      </c>
      <c r="I79" s="215">
        <v>45657</v>
      </c>
      <c r="J79" s="66" t="str">
        <f>VLOOKUP($A79,'DATA Sheet'!A:AE,31,FALSE)</f>
        <v>Technically completed</v>
      </c>
      <c r="K79" s="227" t="s">
        <v>3596</v>
      </c>
    </row>
    <row r="80" spans="1:11" x14ac:dyDescent="0.3">
      <c r="A80" s="230" t="s">
        <v>1217</v>
      </c>
      <c r="B80" s="230" t="s">
        <v>1218</v>
      </c>
      <c r="C80" s="230" t="s">
        <v>1855</v>
      </c>
      <c r="D80" s="231">
        <v>2000000</v>
      </c>
      <c r="E80" s="231">
        <v>1988300.57</v>
      </c>
      <c r="F80" s="231">
        <v>99.415028500000005</v>
      </c>
      <c r="G80" s="231">
        <v>1988300.57</v>
      </c>
      <c r="H80" s="231">
        <f>VLOOKUP($A80,'DATA Sheet'!A:N,14,FALSE)</f>
        <v>0</v>
      </c>
      <c r="I80" s="232">
        <v>45596</v>
      </c>
      <c r="J80" s="230" t="str">
        <f>VLOOKUP($A80,'DATA Sheet'!A:AE,31,FALSE)</f>
        <v>Closed</v>
      </c>
      <c r="K80" s="233" t="s">
        <v>3594</v>
      </c>
    </row>
    <row r="81" spans="1:11" x14ac:dyDescent="0.3">
      <c r="A81" s="230" t="s">
        <v>1211</v>
      </c>
      <c r="B81" s="230" t="s">
        <v>1212</v>
      </c>
      <c r="C81" s="230" t="s">
        <v>1855</v>
      </c>
      <c r="D81" s="231">
        <v>1679000</v>
      </c>
      <c r="E81" s="231">
        <v>1622765.16</v>
      </c>
      <c r="F81" s="231">
        <v>96.650694460988674</v>
      </c>
      <c r="G81" s="231">
        <v>1622765.16</v>
      </c>
      <c r="H81" s="231">
        <f>VLOOKUP($A81,'DATA Sheet'!A:N,14,FALSE)</f>
        <v>0</v>
      </c>
      <c r="I81" s="232">
        <v>45443</v>
      </c>
      <c r="J81" s="230" t="str">
        <f>VLOOKUP($A81,'DATA Sheet'!A:AE,31,FALSE)</f>
        <v>Closed</v>
      </c>
      <c r="K81" s="233" t="s">
        <v>3594</v>
      </c>
    </row>
    <row r="82" spans="1:11" ht="28.8" x14ac:dyDescent="0.3">
      <c r="A82" s="66" t="s">
        <v>1157</v>
      </c>
      <c r="B82" s="66" t="s">
        <v>1158</v>
      </c>
      <c r="C82" s="66" t="s">
        <v>1855</v>
      </c>
      <c r="D82" s="67">
        <v>2500000</v>
      </c>
      <c r="E82" s="67">
        <v>2348968.9900000002</v>
      </c>
      <c r="F82" s="67">
        <v>93.958759600000008</v>
      </c>
      <c r="G82" s="67">
        <v>2348968.9900000002</v>
      </c>
      <c r="H82" s="67">
        <f>VLOOKUP($A82,'DATA Sheet'!A:N,14,FALSE)</f>
        <v>0</v>
      </c>
      <c r="I82" s="215">
        <v>45747</v>
      </c>
      <c r="J82" s="66" t="str">
        <f>VLOOKUP($A82,'DATA Sheet'!A:AE,31,FALSE)</f>
        <v>Released</v>
      </c>
      <c r="K82" s="225" t="s">
        <v>3595</v>
      </c>
    </row>
    <row r="83" spans="1:11" x14ac:dyDescent="0.3">
      <c r="A83" s="230" t="s">
        <v>1560</v>
      </c>
      <c r="B83" s="230" t="s">
        <v>1561</v>
      </c>
      <c r="C83" s="230" t="s">
        <v>1855</v>
      </c>
      <c r="D83" s="231">
        <v>2227000</v>
      </c>
      <c r="E83" s="231">
        <v>2138570.88</v>
      </c>
      <c r="F83" s="231">
        <v>96.029226762460709</v>
      </c>
      <c r="G83" s="231">
        <v>2138570.88</v>
      </c>
      <c r="H83" s="231">
        <f>VLOOKUP($A83,'DATA Sheet'!A:N,14,FALSE)</f>
        <v>0</v>
      </c>
      <c r="I83" s="232">
        <v>45565</v>
      </c>
      <c r="J83" s="230" t="str">
        <f>VLOOKUP($A83,'DATA Sheet'!A:AE,31,FALSE)</f>
        <v>Closed</v>
      </c>
      <c r="K83" s="233" t="s">
        <v>3594</v>
      </c>
    </row>
    <row r="84" spans="1:11" x14ac:dyDescent="0.3">
      <c r="A84" s="66" t="s">
        <v>1714</v>
      </c>
      <c r="B84" s="66" t="s">
        <v>1715</v>
      </c>
      <c r="C84" s="66" t="s">
        <v>1855</v>
      </c>
      <c r="D84" s="67">
        <v>3854000</v>
      </c>
      <c r="E84" s="67">
        <v>800531.5</v>
      </c>
      <c r="F84" s="67">
        <v>20.771445251686558</v>
      </c>
      <c r="G84" s="67">
        <v>800531.5</v>
      </c>
      <c r="H84" s="67">
        <f>VLOOKUP($A84,'DATA Sheet'!A:N,14,FALSE)</f>
        <v>0</v>
      </c>
      <c r="I84" s="215">
        <v>45747</v>
      </c>
      <c r="J84" s="66" t="str">
        <f>VLOOKUP($A84,'DATA Sheet'!A:AE,31,FALSE)</f>
        <v>Closed</v>
      </c>
      <c r="K84" s="226" t="s">
        <v>3594</v>
      </c>
    </row>
    <row r="85" spans="1:11" x14ac:dyDescent="0.3">
      <c r="A85" s="230" t="s">
        <v>1770</v>
      </c>
      <c r="B85" s="230" t="s">
        <v>1771</v>
      </c>
      <c r="C85" s="230" t="s">
        <v>1855</v>
      </c>
      <c r="D85" s="231">
        <v>27700000</v>
      </c>
      <c r="E85" s="231">
        <v>27698177.469999999</v>
      </c>
      <c r="F85" s="231">
        <v>99.993420469314074</v>
      </c>
      <c r="G85" s="231">
        <v>27698177.469999999</v>
      </c>
      <c r="H85" s="231">
        <f>VLOOKUP($A85,'DATA Sheet'!A:N,14,FALSE)</f>
        <v>0</v>
      </c>
      <c r="I85" s="232">
        <v>45657</v>
      </c>
      <c r="J85" s="230" t="str">
        <f>VLOOKUP($A85,'DATA Sheet'!A:AE,31,FALSE)</f>
        <v>Closed</v>
      </c>
      <c r="K85" s="233" t="s">
        <v>3593</v>
      </c>
    </row>
    <row r="86" spans="1:11" x14ac:dyDescent="0.3">
      <c r="A86" s="230" t="s">
        <v>1851</v>
      </c>
      <c r="B86" s="230" t="s">
        <v>1852</v>
      </c>
      <c r="C86" s="230" t="s">
        <v>1855</v>
      </c>
      <c r="D86" s="231">
        <v>776340</v>
      </c>
      <c r="E86" s="231">
        <v>651637.32999999996</v>
      </c>
      <c r="F86" s="231">
        <v>83.937106164824684</v>
      </c>
      <c r="G86" s="231">
        <v>651637.32999999996</v>
      </c>
      <c r="H86" s="231">
        <f>VLOOKUP($A86,'DATA Sheet'!A:N,14,FALSE)</f>
        <v>0</v>
      </c>
      <c r="I86" s="232">
        <v>45747</v>
      </c>
      <c r="J86" s="230" t="str">
        <f>VLOOKUP($A86,'DATA Sheet'!A:AE,31,FALSE)</f>
        <v>Closed</v>
      </c>
      <c r="K86" s="233" t="s">
        <v>3594</v>
      </c>
    </row>
    <row r="87" spans="1:11" ht="28.8" x14ac:dyDescent="0.3">
      <c r="A87" s="66" t="s">
        <v>2493</v>
      </c>
      <c r="B87" s="66" t="s">
        <v>2494</v>
      </c>
      <c r="C87" s="66" t="s">
        <v>1855</v>
      </c>
      <c r="D87" s="67">
        <v>448000</v>
      </c>
      <c r="E87" s="67">
        <v>389684.86</v>
      </c>
      <c r="F87" s="67">
        <v>86.983227678571424</v>
      </c>
      <c r="G87" s="67">
        <v>274660.39</v>
      </c>
      <c r="H87" s="67">
        <f>VLOOKUP($A87,'DATA Sheet'!A:N,14,FALSE)</f>
        <v>115024.47</v>
      </c>
      <c r="I87" s="215">
        <v>45747</v>
      </c>
      <c r="J87" s="66" t="str">
        <f>VLOOKUP($A87,'DATA Sheet'!A:AE,31,FALSE)</f>
        <v>Released</v>
      </c>
      <c r="K87" s="228" t="s">
        <v>3597</v>
      </c>
    </row>
    <row r="88" spans="1:11" x14ac:dyDescent="0.3">
      <c r="A88" s="66" t="s">
        <v>957</v>
      </c>
      <c r="B88" s="66" t="s">
        <v>958</v>
      </c>
      <c r="C88" s="66" t="s">
        <v>1856</v>
      </c>
      <c r="D88" s="67">
        <v>21800000</v>
      </c>
      <c r="E88" s="67">
        <v>21765479.960000001</v>
      </c>
      <c r="F88" s="67">
        <v>99.841651192660549</v>
      </c>
      <c r="G88" s="67">
        <v>22181691.66</v>
      </c>
      <c r="H88" s="67">
        <f>VLOOKUP($A88,'DATA Sheet'!A:N,14,FALSE)</f>
        <v>0</v>
      </c>
      <c r="I88" s="215">
        <v>45747</v>
      </c>
      <c r="J88" s="66" t="str">
        <f>VLOOKUP($A88,'DATA Sheet'!A:AE,31,FALSE)</f>
        <v>Released</v>
      </c>
      <c r="K88" s="226" t="s">
        <v>3605</v>
      </c>
    </row>
    <row r="89" spans="1:11" x14ac:dyDescent="0.3">
      <c r="A89" s="66" t="s">
        <v>1103</v>
      </c>
      <c r="B89" s="66" t="s">
        <v>1104</v>
      </c>
      <c r="C89" s="66" t="s">
        <v>1856</v>
      </c>
      <c r="D89" s="67">
        <v>7199000</v>
      </c>
      <c r="E89" s="67">
        <v>7040107.9199999999</v>
      </c>
      <c r="F89" s="67">
        <v>97.792859008195578</v>
      </c>
      <c r="G89" s="67">
        <v>6397150.21</v>
      </c>
      <c r="H89" s="67">
        <f>VLOOKUP($A89,'DATA Sheet'!A:N,14,FALSE)</f>
        <v>642957.71</v>
      </c>
      <c r="I89" s="215">
        <v>45473</v>
      </c>
      <c r="J89" s="66" t="str">
        <f>VLOOKUP($A89,'DATA Sheet'!A:AE,31,FALSE)</f>
        <v>Technically completed</v>
      </c>
      <c r="K89" s="227" t="s">
        <v>3606</v>
      </c>
    </row>
    <row r="90" spans="1:11" x14ac:dyDescent="0.3">
      <c r="A90" s="66" t="s">
        <v>1999</v>
      </c>
      <c r="B90" s="66" t="s">
        <v>2000</v>
      </c>
      <c r="C90" s="66" t="s">
        <v>1856</v>
      </c>
      <c r="D90" s="67">
        <v>800000</v>
      </c>
      <c r="E90" s="67">
        <v>0</v>
      </c>
      <c r="F90" s="67">
        <v>0</v>
      </c>
      <c r="G90" s="67">
        <v>0</v>
      </c>
      <c r="H90" s="67">
        <f>VLOOKUP($A90,'DATA Sheet'!A:N,14,FALSE)</f>
        <v>0</v>
      </c>
      <c r="I90" s="215">
        <v>45747</v>
      </c>
      <c r="J90" s="66" t="str">
        <f>VLOOKUP($A90,'DATA Sheet'!A:AE,31,FALSE)</f>
        <v>Released</v>
      </c>
      <c r="K90" s="227" t="s">
        <v>3606</v>
      </c>
    </row>
  </sheetData>
  <autoFilter ref="A1:K90" xr:uid="{4D4D1B00-6BE0-4050-B787-F6C80B924D5D}"/>
  <sortState xmlns:xlrd2="http://schemas.microsoft.com/office/spreadsheetml/2017/richdata2" ref="A2:J1677">
    <sortCondition ref="C1:C167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440D3-93FB-46FE-B189-F5AE58F988D2}">
  <dimension ref="A1:AE62"/>
  <sheetViews>
    <sheetView workbookViewId="0">
      <selection activeCell="G16" sqref="G16"/>
    </sheetView>
  </sheetViews>
  <sheetFormatPr defaultRowHeight="14.4" x14ac:dyDescent="0.3"/>
  <cols>
    <col min="1" max="1" width="16" style="3" bestFit="1" customWidth="1"/>
    <col min="2" max="2" width="42" style="3" bestFit="1" customWidth="1"/>
    <col min="3" max="3" width="12.77734375" style="3" bestFit="1" customWidth="1"/>
    <col min="4" max="5" width="14" style="3" bestFit="1" customWidth="1"/>
    <col min="6" max="6" width="20" style="3" bestFit="1" customWidth="1"/>
    <col min="7" max="8" width="17" style="3" bestFit="1" customWidth="1"/>
    <col min="9" max="9" width="18.6640625" style="3" bestFit="1" customWidth="1"/>
    <col min="10" max="10" width="7.33203125" style="3" bestFit="1" customWidth="1"/>
    <col min="11" max="12" width="6" style="3" bestFit="1" customWidth="1"/>
    <col min="13" max="13" width="18" style="3" bestFit="1" customWidth="1"/>
    <col min="14" max="14" width="13" style="3" bestFit="1" customWidth="1"/>
    <col min="15" max="15" width="15" style="3" bestFit="1" customWidth="1"/>
    <col min="16" max="16" width="21" style="3" bestFit="1" customWidth="1"/>
    <col min="17" max="17" width="11" style="3" bestFit="1" customWidth="1"/>
    <col min="18" max="18" width="16" style="3" bestFit="1" customWidth="1"/>
    <col min="19" max="19" width="18" style="3" bestFit="1" customWidth="1"/>
    <col min="20" max="20" width="14" style="3" bestFit="1" customWidth="1"/>
    <col min="21" max="21" width="30" style="3" bestFit="1" customWidth="1"/>
    <col min="22" max="22" width="14" style="3" bestFit="1" customWidth="1"/>
    <col min="23" max="23" width="6" style="3" bestFit="1" customWidth="1"/>
    <col min="24" max="24" width="10" style="3" bestFit="1" customWidth="1"/>
    <col min="25" max="25" width="11" style="3" bestFit="1" customWidth="1"/>
    <col min="26" max="27" width="13" style="3" bestFit="1" customWidth="1"/>
    <col min="28" max="28" width="5" style="3" bestFit="1" customWidth="1"/>
    <col min="29" max="29" width="17" style="3" bestFit="1" customWidth="1"/>
    <col min="30" max="30" width="30" style="3" bestFit="1" customWidth="1"/>
    <col min="31" max="31" width="23" style="3" bestFit="1" customWidth="1"/>
    <col min="32" max="16384" width="8.88671875" style="3"/>
  </cols>
  <sheetData>
    <row r="1" spans="1:31" ht="57.6" x14ac:dyDescent="0.3">
      <c r="A1" s="1" t="s">
        <v>0</v>
      </c>
      <c r="B1" s="1" t="s">
        <v>1</v>
      </c>
      <c r="C1" s="1" t="s">
        <v>3619</v>
      </c>
      <c r="D1" s="2" t="s">
        <v>2</v>
      </c>
      <c r="E1" s="2" t="s">
        <v>3</v>
      </c>
      <c r="F1" s="1" t="s">
        <v>2122</v>
      </c>
      <c r="G1" s="1" t="s">
        <v>4</v>
      </c>
      <c r="H1" s="1" t="s">
        <v>5</v>
      </c>
      <c r="I1" s="1" t="s">
        <v>6</v>
      </c>
      <c r="J1" s="1" t="s">
        <v>1848</v>
      </c>
      <c r="K1" s="2" t="s">
        <v>7</v>
      </c>
      <c r="L1" s="2" t="s">
        <v>8</v>
      </c>
      <c r="M1" s="1" t="s">
        <v>9</v>
      </c>
      <c r="N1" s="2" t="s">
        <v>10</v>
      </c>
      <c r="O1" s="1" t="s">
        <v>11</v>
      </c>
      <c r="P1" s="2" t="s">
        <v>12</v>
      </c>
      <c r="Q1" s="2" t="s">
        <v>13</v>
      </c>
      <c r="R1" s="2" t="s">
        <v>3160</v>
      </c>
      <c r="S1" s="1" t="s">
        <v>14</v>
      </c>
      <c r="T1" s="2" t="s">
        <v>15</v>
      </c>
      <c r="U1" s="1" t="s">
        <v>16</v>
      </c>
      <c r="V1" s="1" t="s">
        <v>17</v>
      </c>
      <c r="W1" s="1" t="s">
        <v>18</v>
      </c>
      <c r="X1" s="2" t="s">
        <v>19</v>
      </c>
      <c r="Y1" s="1" t="s">
        <v>20</v>
      </c>
      <c r="Z1" s="1" t="s">
        <v>21</v>
      </c>
      <c r="AA1" s="1" t="s">
        <v>22</v>
      </c>
      <c r="AB1" s="1" t="s">
        <v>23</v>
      </c>
      <c r="AC1" s="1" t="s">
        <v>24</v>
      </c>
      <c r="AD1" s="1" t="s">
        <v>25</v>
      </c>
      <c r="AE1" s="1" t="s">
        <v>26</v>
      </c>
    </row>
    <row r="2" spans="1:31" x14ac:dyDescent="0.3">
      <c r="A2" s="3" t="s">
        <v>945</v>
      </c>
      <c r="B2" s="3" t="s">
        <v>946</v>
      </c>
      <c r="C2" s="3" t="s">
        <v>1853</v>
      </c>
      <c r="D2" s="53">
        <v>22300000</v>
      </c>
      <c r="E2" s="53">
        <v>22300000</v>
      </c>
      <c r="F2" s="53">
        <v>84778.46</v>
      </c>
      <c r="G2" s="53">
        <v>0</v>
      </c>
      <c r="H2" s="53">
        <v>0</v>
      </c>
      <c r="I2" s="53">
        <v>22027577.870000001</v>
      </c>
      <c r="J2" s="53">
        <v>98.778376098654718</v>
      </c>
      <c r="K2" s="53">
        <v>0</v>
      </c>
      <c r="L2" s="53">
        <v>0</v>
      </c>
      <c r="M2" s="53">
        <v>12922478.48</v>
      </c>
      <c r="N2" s="53">
        <v>9105099.3900000006</v>
      </c>
      <c r="O2" s="53">
        <v>22112356.329999998</v>
      </c>
      <c r="P2" s="53">
        <v>0</v>
      </c>
      <c r="Q2" s="53">
        <v>0</v>
      </c>
      <c r="R2" s="53">
        <v>0</v>
      </c>
      <c r="S2" s="3" t="s">
        <v>391</v>
      </c>
      <c r="T2" s="3" t="s">
        <v>31</v>
      </c>
      <c r="U2" s="3" t="s">
        <v>32</v>
      </c>
      <c r="V2" s="3" t="s">
        <v>31</v>
      </c>
      <c r="W2" s="3" t="s">
        <v>33</v>
      </c>
      <c r="X2" s="3" t="s">
        <v>34</v>
      </c>
      <c r="Y2" s="3" t="s">
        <v>44</v>
      </c>
      <c r="Z2" s="54">
        <v>45015</v>
      </c>
      <c r="AA2" s="54">
        <v>45747</v>
      </c>
      <c r="AB2" s="3" t="s">
        <v>36</v>
      </c>
      <c r="AC2" s="53">
        <v>22300000</v>
      </c>
      <c r="AD2" s="3" t="s">
        <v>32</v>
      </c>
      <c r="AE2" s="3" t="s">
        <v>45</v>
      </c>
    </row>
    <row r="3" spans="1:31" x14ac:dyDescent="0.3">
      <c r="A3" s="3" t="s">
        <v>967</v>
      </c>
      <c r="B3" s="3" t="s">
        <v>968</v>
      </c>
      <c r="C3" s="3" t="s">
        <v>1853</v>
      </c>
      <c r="D3" s="53">
        <v>4900000</v>
      </c>
      <c r="E3" s="53">
        <v>4900000</v>
      </c>
      <c r="F3" s="53">
        <v>0</v>
      </c>
      <c r="G3" s="53">
        <v>0</v>
      </c>
      <c r="H3" s="53">
        <v>0</v>
      </c>
      <c r="I3" s="53">
        <v>4057062.9</v>
      </c>
      <c r="J3" s="53">
        <v>82.79720204081633</v>
      </c>
      <c r="K3" s="53">
        <v>0</v>
      </c>
      <c r="L3" s="53">
        <v>0</v>
      </c>
      <c r="M3" s="53">
        <v>2561547.1</v>
      </c>
      <c r="N3" s="53">
        <v>1495515.8</v>
      </c>
      <c r="O3" s="53">
        <v>4057062.9</v>
      </c>
      <c r="P3" s="53">
        <v>0</v>
      </c>
      <c r="Q3" s="53">
        <v>0</v>
      </c>
      <c r="R3" s="53">
        <v>0</v>
      </c>
      <c r="S3" s="3" t="s">
        <v>391</v>
      </c>
      <c r="T3" s="3" t="s">
        <v>31</v>
      </c>
      <c r="U3" s="3" t="s">
        <v>32</v>
      </c>
      <c r="V3" s="3" t="s">
        <v>31</v>
      </c>
      <c r="W3" s="3" t="s">
        <v>33</v>
      </c>
      <c r="X3" s="3" t="s">
        <v>34</v>
      </c>
      <c r="Y3" s="3" t="s">
        <v>44</v>
      </c>
      <c r="Z3" s="54">
        <v>45015</v>
      </c>
      <c r="AA3" s="54">
        <v>45565</v>
      </c>
      <c r="AB3" s="3" t="s">
        <v>36</v>
      </c>
      <c r="AC3" s="53">
        <v>4900000</v>
      </c>
      <c r="AD3" s="3" t="s">
        <v>32</v>
      </c>
      <c r="AE3" s="3" t="s">
        <v>45</v>
      </c>
    </row>
    <row r="4" spans="1:31" x14ac:dyDescent="0.3">
      <c r="A4" s="3" t="s">
        <v>1266</v>
      </c>
      <c r="B4" s="3" t="s">
        <v>1267</v>
      </c>
      <c r="C4" s="3" t="s">
        <v>1853</v>
      </c>
      <c r="D4" s="53">
        <v>2800000</v>
      </c>
      <c r="E4" s="53">
        <v>2800000</v>
      </c>
      <c r="F4" s="53">
        <v>619.84</v>
      </c>
      <c r="G4" s="53">
        <v>0</v>
      </c>
      <c r="H4" s="53">
        <v>0</v>
      </c>
      <c r="I4" s="53">
        <v>2798916.39</v>
      </c>
      <c r="J4" s="53">
        <v>99.961299642857142</v>
      </c>
      <c r="K4" s="53">
        <v>0</v>
      </c>
      <c r="L4" s="53">
        <v>0</v>
      </c>
      <c r="M4" s="53">
        <v>2798916.39</v>
      </c>
      <c r="N4" s="53">
        <v>0</v>
      </c>
      <c r="O4" s="53">
        <v>2799536.23</v>
      </c>
      <c r="P4" s="53">
        <v>0</v>
      </c>
      <c r="Q4" s="53">
        <v>0</v>
      </c>
      <c r="R4" s="53">
        <v>0</v>
      </c>
      <c r="S4" s="3" t="s">
        <v>30</v>
      </c>
      <c r="T4" s="3" t="s">
        <v>31</v>
      </c>
      <c r="U4" s="3" t="s">
        <v>32</v>
      </c>
      <c r="V4" s="3" t="s">
        <v>31</v>
      </c>
      <c r="W4" s="3" t="s">
        <v>33</v>
      </c>
      <c r="X4" s="3" t="s">
        <v>34</v>
      </c>
      <c r="Y4" s="3" t="s">
        <v>35</v>
      </c>
      <c r="Z4" s="54">
        <v>45017</v>
      </c>
      <c r="AA4" s="54">
        <v>45657</v>
      </c>
      <c r="AB4" s="3" t="s">
        <v>36</v>
      </c>
      <c r="AC4" s="53">
        <v>2800000</v>
      </c>
      <c r="AD4" s="3" t="s">
        <v>32</v>
      </c>
      <c r="AE4" s="3" t="s">
        <v>2231</v>
      </c>
    </row>
    <row r="5" spans="1:31" x14ac:dyDescent="0.3">
      <c r="A5" s="3" t="s">
        <v>1724</v>
      </c>
      <c r="B5" s="3" t="s">
        <v>1725</v>
      </c>
      <c r="C5" s="3" t="s">
        <v>1853</v>
      </c>
      <c r="D5" s="53">
        <v>14800000</v>
      </c>
      <c r="E5" s="53">
        <v>14800000</v>
      </c>
      <c r="F5" s="53">
        <v>0</v>
      </c>
      <c r="G5" s="53">
        <v>0</v>
      </c>
      <c r="H5" s="53">
        <v>0</v>
      </c>
      <c r="I5" s="53">
        <v>14777393.35</v>
      </c>
      <c r="J5" s="53">
        <v>99.847252364864858</v>
      </c>
      <c r="K5" s="53">
        <v>0</v>
      </c>
      <c r="L5" s="53">
        <v>0</v>
      </c>
      <c r="M5" s="53">
        <v>14777393.35</v>
      </c>
      <c r="N5" s="53">
        <v>0</v>
      </c>
      <c r="O5" s="53">
        <v>14777393.35</v>
      </c>
      <c r="P5" s="53">
        <v>0</v>
      </c>
      <c r="Q5" s="53">
        <v>0</v>
      </c>
      <c r="R5" s="53">
        <v>0</v>
      </c>
      <c r="S5" s="3" t="s">
        <v>391</v>
      </c>
      <c r="T5" s="3" t="s">
        <v>31</v>
      </c>
      <c r="U5" s="3" t="s">
        <v>32</v>
      </c>
      <c r="V5" s="3" t="s">
        <v>31</v>
      </c>
      <c r="W5" s="3" t="s">
        <v>33</v>
      </c>
      <c r="X5" s="3" t="s">
        <v>34</v>
      </c>
      <c r="Y5" s="3" t="s">
        <v>35</v>
      </c>
      <c r="Z5" s="54">
        <v>45017</v>
      </c>
      <c r="AA5" s="54">
        <v>45747</v>
      </c>
      <c r="AB5" s="3" t="s">
        <v>36</v>
      </c>
      <c r="AC5" s="53">
        <v>14800000</v>
      </c>
      <c r="AD5" s="3" t="s">
        <v>32</v>
      </c>
      <c r="AE5" s="3" t="s">
        <v>45</v>
      </c>
    </row>
    <row r="6" spans="1:31" x14ac:dyDescent="0.3">
      <c r="A6" s="3" t="s">
        <v>1692</v>
      </c>
      <c r="B6" s="3" t="s">
        <v>1693</v>
      </c>
      <c r="C6" s="3" t="s">
        <v>1853</v>
      </c>
      <c r="D6" s="53">
        <v>26450000</v>
      </c>
      <c r="E6" s="53">
        <v>26450000</v>
      </c>
      <c r="F6" s="53">
        <v>8070991.0899999999</v>
      </c>
      <c r="G6" s="53">
        <v>0</v>
      </c>
      <c r="H6" s="53">
        <v>0</v>
      </c>
      <c r="I6" s="53">
        <v>13408136.59</v>
      </c>
      <c r="J6" s="53">
        <v>50.69238786389414</v>
      </c>
      <c r="K6" s="53">
        <v>0</v>
      </c>
      <c r="L6" s="53">
        <v>0</v>
      </c>
      <c r="M6" s="53">
        <v>13408136.59</v>
      </c>
      <c r="N6" s="53">
        <v>0</v>
      </c>
      <c r="O6" s="53">
        <v>21479127.68</v>
      </c>
      <c r="P6" s="53">
        <v>0</v>
      </c>
      <c r="Q6" s="53">
        <v>0</v>
      </c>
      <c r="R6" s="53">
        <v>0</v>
      </c>
      <c r="S6" s="3" t="s">
        <v>30</v>
      </c>
      <c r="T6" s="3" t="s">
        <v>31</v>
      </c>
      <c r="U6" s="3" t="s">
        <v>32</v>
      </c>
      <c r="V6" s="3" t="s">
        <v>31</v>
      </c>
      <c r="W6" s="3" t="s">
        <v>33</v>
      </c>
      <c r="X6" s="3" t="s">
        <v>34</v>
      </c>
      <c r="Y6" s="3" t="s">
        <v>83</v>
      </c>
      <c r="Z6" s="54">
        <v>45017</v>
      </c>
      <c r="AA6" s="54">
        <v>45747</v>
      </c>
      <c r="AB6" s="3" t="s">
        <v>36</v>
      </c>
      <c r="AC6" s="53">
        <v>26450000</v>
      </c>
      <c r="AD6" s="3" t="s">
        <v>32</v>
      </c>
      <c r="AE6" s="3" t="s">
        <v>45</v>
      </c>
    </row>
    <row r="7" spans="1:31" x14ac:dyDescent="0.3">
      <c r="A7" s="3" t="s">
        <v>1720</v>
      </c>
      <c r="B7" s="3" t="s">
        <v>1721</v>
      </c>
      <c r="C7" s="3" t="s">
        <v>1853</v>
      </c>
      <c r="D7" s="53">
        <v>10300000</v>
      </c>
      <c r="E7" s="53">
        <v>10300000</v>
      </c>
      <c r="F7" s="53">
        <v>0</v>
      </c>
      <c r="G7" s="53">
        <v>0</v>
      </c>
      <c r="H7" s="53">
        <v>0</v>
      </c>
      <c r="I7" s="53">
        <v>10017273.800000001</v>
      </c>
      <c r="J7" s="53">
        <v>97.255085436893211</v>
      </c>
      <c r="K7" s="53">
        <v>0</v>
      </c>
      <c r="L7" s="53">
        <v>0</v>
      </c>
      <c r="M7" s="53">
        <v>8644347.5099999998</v>
      </c>
      <c r="N7" s="53">
        <v>1372926.29</v>
      </c>
      <c r="O7" s="53">
        <v>10017273.800000001</v>
      </c>
      <c r="P7" s="53">
        <v>0</v>
      </c>
      <c r="Q7" s="53">
        <v>0</v>
      </c>
      <c r="R7" s="53">
        <v>0</v>
      </c>
      <c r="S7" s="3" t="s">
        <v>30</v>
      </c>
      <c r="T7" s="3" t="s">
        <v>31</v>
      </c>
      <c r="U7" s="3" t="s">
        <v>32</v>
      </c>
      <c r="V7" s="3" t="s">
        <v>31</v>
      </c>
      <c r="W7" s="3" t="s">
        <v>33</v>
      </c>
      <c r="X7" s="3" t="s">
        <v>34</v>
      </c>
      <c r="Y7" s="3" t="s">
        <v>35</v>
      </c>
      <c r="Z7" s="54">
        <v>45260</v>
      </c>
      <c r="AA7" s="54">
        <v>45747</v>
      </c>
      <c r="AB7" s="3" t="s">
        <v>36</v>
      </c>
      <c r="AC7" s="53">
        <v>10300000</v>
      </c>
      <c r="AD7" s="3" t="s">
        <v>32</v>
      </c>
      <c r="AE7" s="3" t="s">
        <v>45</v>
      </c>
    </row>
    <row r="8" spans="1:31" x14ac:dyDescent="0.3">
      <c r="A8" s="3" t="s">
        <v>1797</v>
      </c>
      <c r="B8" s="3" t="s">
        <v>1798</v>
      </c>
      <c r="C8" s="3" t="s">
        <v>1853</v>
      </c>
      <c r="D8" s="53">
        <v>3000000</v>
      </c>
      <c r="E8" s="53">
        <v>3000000</v>
      </c>
      <c r="F8" s="53">
        <v>0</v>
      </c>
      <c r="G8" s="53">
        <v>0</v>
      </c>
      <c r="H8" s="53">
        <v>0</v>
      </c>
      <c r="I8" s="53">
        <v>2989381.04</v>
      </c>
      <c r="J8" s="53">
        <v>99.646034666666665</v>
      </c>
      <c r="K8" s="53">
        <v>0</v>
      </c>
      <c r="L8" s="53">
        <v>0</v>
      </c>
      <c r="M8" s="53">
        <v>2545654.46</v>
      </c>
      <c r="N8" s="53">
        <v>443726.58</v>
      </c>
      <c r="O8" s="53">
        <v>2989381.04</v>
      </c>
      <c r="P8" s="53">
        <v>0</v>
      </c>
      <c r="Q8" s="53">
        <v>0</v>
      </c>
      <c r="R8" s="53">
        <v>0</v>
      </c>
      <c r="S8" s="3" t="s">
        <v>391</v>
      </c>
      <c r="T8" s="3" t="s">
        <v>31</v>
      </c>
      <c r="U8" s="3" t="s">
        <v>32</v>
      </c>
      <c r="V8" s="3" t="s">
        <v>31</v>
      </c>
      <c r="W8" s="3" t="s">
        <v>33</v>
      </c>
      <c r="X8" s="3" t="s">
        <v>34</v>
      </c>
      <c r="Y8" s="3" t="s">
        <v>35</v>
      </c>
      <c r="Z8" s="54">
        <v>45017</v>
      </c>
      <c r="AA8" s="54">
        <v>45747</v>
      </c>
      <c r="AB8" s="3" t="s">
        <v>36</v>
      </c>
      <c r="AC8" s="53">
        <v>3000000</v>
      </c>
      <c r="AD8" s="3" t="s">
        <v>32</v>
      </c>
      <c r="AE8" s="3" t="s">
        <v>45</v>
      </c>
    </row>
    <row r="9" spans="1:31" x14ac:dyDescent="0.3">
      <c r="A9" s="3" t="s">
        <v>1819</v>
      </c>
      <c r="B9" s="3" t="s">
        <v>1820</v>
      </c>
      <c r="C9" s="3" t="s">
        <v>1853</v>
      </c>
      <c r="D9" s="53">
        <v>9300000</v>
      </c>
      <c r="E9" s="53">
        <v>9300000</v>
      </c>
      <c r="F9" s="53">
        <v>0</v>
      </c>
      <c r="G9" s="53">
        <v>0</v>
      </c>
      <c r="H9" s="53">
        <v>0</v>
      </c>
      <c r="I9" s="53">
        <v>8319963.0099999998</v>
      </c>
      <c r="J9" s="53">
        <v>89.461967849462368</v>
      </c>
      <c r="K9" s="53">
        <v>0</v>
      </c>
      <c r="L9" s="53">
        <v>0</v>
      </c>
      <c r="M9" s="53">
        <v>8122498.4199999999</v>
      </c>
      <c r="N9" s="53">
        <v>197464.59</v>
      </c>
      <c r="O9" s="53">
        <v>8319963.0099999998</v>
      </c>
      <c r="P9" s="53">
        <v>0</v>
      </c>
      <c r="Q9" s="53">
        <v>0</v>
      </c>
      <c r="R9" s="53">
        <v>0</v>
      </c>
      <c r="S9" s="3" t="s">
        <v>391</v>
      </c>
      <c r="T9" s="3" t="s">
        <v>31</v>
      </c>
      <c r="U9" s="3" t="s">
        <v>32</v>
      </c>
      <c r="V9" s="3" t="s">
        <v>31</v>
      </c>
      <c r="W9" s="3" t="s">
        <v>33</v>
      </c>
      <c r="X9" s="3" t="s">
        <v>34</v>
      </c>
      <c r="Y9" s="3" t="s">
        <v>35</v>
      </c>
      <c r="Z9" s="54">
        <v>45017</v>
      </c>
      <c r="AA9" s="54">
        <v>45747</v>
      </c>
      <c r="AB9" s="3" t="s">
        <v>36</v>
      </c>
      <c r="AC9" s="53">
        <v>9300000</v>
      </c>
      <c r="AD9" s="3" t="s">
        <v>32</v>
      </c>
      <c r="AE9" s="3" t="s">
        <v>45</v>
      </c>
    </row>
    <row r="10" spans="1:31" x14ac:dyDescent="0.3">
      <c r="A10" s="3" t="s">
        <v>1891</v>
      </c>
      <c r="B10" s="3" t="s">
        <v>1892</v>
      </c>
      <c r="C10" s="3" t="s">
        <v>1853</v>
      </c>
      <c r="D10" s="53">
        <v>12700000</v>
      </c>
      <c r="E10" s="53">
        <v>12700000</v>
      </c>
      <c r="F10" s="53">
        <v>0</v>
      </c>
      <c r="G10" s="53">
        <v>0</v>
      </c>
      <c r="H10" s="53">
        <v>0</v>
      </c>
      <c r="I10" s="53">
        <v>12676246.73</v>
      </c>
      <c r="J10" s="53">
        <v>99.812966377952762</v>
      </c>
      <c r="K10" s="53">
        <v>0</v>
      </c>
      <c r="L10" s="53">
        <v>0</v>
      </c>
      <c r="M10" s="53">
        <v>12676246.720000001</v>
      </c>
      <c r="N10" s="53">
        <v>0.01</v>
      </c>
      <c r="O10" s="53">
        <v>12676246.73</v>
      </c>
      <c r="P10" s="53">
        <v>0</v>
      </c>
      <c r="Q10" s="53">
        <v>0</v>
      </c>
      <c r="R10" s="53">
        <v>0</v>
      </c>
      <c r="S10" s="3" t="s">
        <v>391</v>
      </c>
      <c r="T10" s="3" t="s">
        <v>31</v>
      </c>
      <c r="U10" s="3" t="s">
        <v>32</v>
      </c>
      <c r="V10" s="3" t="s">
        <v>31</v>
      </c>
      <c r="W10" s="3" t="s">
        <v>33</v>
      </c>
      <c r="X10" s="3" t="s">
        <v>34</v>
      </c>
      <c r="Y10" s="3" t="s">
        <v>35</v>
      </c>
      <c r="Z10" s="54">
        <v>45017</v>
      </c>
      <c r="AA10" s="54">
        <v>45747</v>
      </c>
      <c r="AB10" s="3" t="s">
        <v>36</v>
      </c>
      <c r="AC10" s="53">
        <v>12700000</v>
      </c>
      <c r="AD10" s="3" t="s">
        <v>32</v>
      </c>
      <c r="AE10" s="3" t="s">
        <v>45</v>
      </c>
    </row>
    <row r="11" spans="1:31" x14ac:dyDescent="0.3">
      <c r="A11" s="3" t="s">
        <v>2029</v>
      </c>
      <c r="B11" s="3" t="s">
        <v>2030</v>
      </c>
      <c r="C11" s="3" t="s">
        <v>1853</v>
      </c>
      <c r="D11" s="53">
        <v>1500000</v>
      </c>
      <c r="E11" s="53">
        <v>1500000</v>
      </c>
      <c r="F11" s="53">
        <v>878.08</v>
      </c>
      <c r="G11" s="53">
        <v>0</v>
      </c>
      <c r="H11" s="53">
        <v>0</v>
      </c>
      <c r="I11" s="53">
        <v>1499114.33</v>
      </c>
      <c r="J11" s="53">
        <v>99.940955333333335</v>
      </c>
      <c r="K11" s="53">
        <v>0</v>
      </c>
      <c r="L11" s="53">
        <v>0</v>
      </c>
      <c r="M11" s="53">
        <v>1499114.33</v>
      </c>
      <c r="N11" s="53">
        <v>0</v>
      </c>
      <c r="O11" s="53">
        <v>1499992.41</v>
      </c>
      <c r="P11" s="53">
        <v>0</v>
      </c>
      <c r="Q11" s="53">
        <v>0</v>
      </c>
      <c r="R11" s="53">
        <v>0</v>
      </c>
      <c r="S11" s="3" t="s">
        <v>30</v>
      </c>
      <c r="T11" s="3" t="s">
        <v>31</v>
      </c>
      <c r="U11" s="3" t="s">
        <v>32</v>
      </c>
      <c r="V11" s="3" t="s">
        <v>31</v>
      </c>
      <c r="W11" s="3" t="s">
        <v>33</v>
      </c>
      <c r="X11" s="3" t="s">
        <v>34</v>
      </c>
      <c r="Y11" s="3" t="s">
        <v>35</v>
      </c>
      <c r="Z11" s="54">
        <v>45377</v>
      </c>
      <c r="AA11" s="54">
        <v>45747</v>
      </c>
      <c r="AB11" s="3" t="s">
        <v>36</v>
      </c>
      <c r="AC11" s="53">
        <v>1500000</v>
      </c>
      <c r="AD11" s="3" t="s">
        <v>32</v>
      </c>
      <c r="AE11" s="3" t="s">
        <v>45</v>
      </c>
    </row>
    <row r="12" spans="1:31" x14ac:dyDescent="0.3">
      <c r="A12" s="3" t="s">
        <v>2068</v>
      </c>
      <c r="B12" s="3" t="s">
        <v>2069</v>
      </c>
      <c r="C12" s="3" t="s">
        <v>1853</v>
      </c>
      <c r="D12" s="53">
        <v>2500000</v>
      </c>
      <c r="E12" s="53">
        <v>2500000</v>
      </c>
      <c r="F12" s="53">
        <v>2220.29</v>
      </c>
      <c r="G12" s="53">
        <v>0</v>
      </c>
      <c r="H12" s="53">
        <v>0</v>
      </c>
      <c r="I12" s="53">
        <v>2493818.9500000002</v>
      </c>
      <c r="J12" s="53">
        <v>99.752758000000014</v>
      </c>
      <c r="K12" s="53">
        <v>0</v>
      </c>
      <c r="L12" s="53">
        <v>0</v>
      </c>
      <c r="M12" s="53">
        <v>1807599.95</v>
      </c>
      <c r="N12" s="53">
        <v>686219</v>
      </c>
      <c r="O12" s="53">
        <v>2496039.2400000002</v>
      </c>
      <c r="P12" s="53">
        <v>0</v>
      </c>
      <c r="Q12" s="53">
        <v>0</v>
      </c>
      <c r="R12" s="53">
        <v>0</v>
      </c>
      <c r="S12" s="3" t="s">
        <v>30</v>
      </c>
      <c r="T12" s="3" t="s">
        <v>31</v>
      </c>
      <c r="U12" s="3" t="s">
        <v>32</v>
      </c>
      <c r="V12" s="3" t="s">
        <v>31</v>
      </c>
      <c r="W12" s="3" t="s">
        <v>33</v>
      </c>
      <c r="X12" s="3" t="s">
        <v>34</v>
      </c>
      <c r="Y12" s="3" t="s">
        <v>35</v>
      </c>
      <c r="Z12" s="54">
        <v>45377</v>
      </c>
      <c r="AA12" s="54">
        <v>45747</v>
      </c>
      <c r="AB12" s="3" t="s">
        <v>36</v>
      </c>
      <c r="AC12" s="53">
        <v>2500000</v>
      </c>
      <c r="AD12" s="3" t="s">
        <v>32</v>
      </c>
      <c r="AE12" s="3" t="s">
        <v>45</v>
      </c>
    </row>
    <row r="13" spans="1:31" x14ac:dyDescent="0.3">
      <c r="A13" s="3" t="s">
        <v>2058</v>
      </c>
      <c r="B13" s="3" t="s">
        <v>2059</v>
      </c>
      <c r="C13" s="3" t="s">
        <v>1853</v>
      </c>
      <c r="D13" s="53">
        <v>3000000</v>
      </c>
      <c r="E13" s="53">
        <v>3000000</v>
      </c>
      <c r="F13" s="53">
        <v>0</v>
      </c>
      <c r="G13" s="53">
        <v>0</v>
      </c>
      <c r="H13" s="53">
        <v>0</v>
      </c>
      <c r="I13" s="53">
        <v>2317236.71</v>
      </c>
      <c r="J13" s="53">
        <v>77.24122366666667</v>
      </c>
      <c r="K13" s="53">
        <v>0</v>
      </c>
      <c r="L13" s="53">
        <v>0</v>
      </c>
      <c r="M13" s="53">
        <v>2258584.21</v>
      </c>
      <c r="N13" s="53">
        <v>58652.5</v>
      </c>
      <c r="O13" s="53">
        <v>2317236.71</v>
      </c>
      <c r="P13" s="53">
        <v>0</v>
      </c>
      <c r="Q13" s="53">
        <v>0</v>
      </c>
      <c r="R13" s="53">
        <v>0</v>
      </c>
      <c r="S13" s="3" t="s">
        <v>391</v>
      </c>
      <c r="T13" s="3" t="s">
        <v>31</v>
      </c>
      <c r="U13" s="3" t="s">
        <v>32</v>
      </c>
      <c r="V13" s="3" t="s">
        <v>31</v>
      </c>
      <c r="W13" s="3" t="s">
        <v>33</v>
      </c>
      <c r="X13" s="3" t="s">
        <v>34</v>
      </c>
      <c r="Y13" s="3" t="s">
        <v>35</v>
      </c>
      <c r="Z13" s="54">
        <v>45017</v>
      </c>
      <c r="AA13" s="54">
        <v>45747</v>
      </c>
      <c r="AB13" s="3" t="s">
        <v>36</v>
      </c>
      <c r="AC13" s="53">
        <v>3000000</v>
      </c>
      <c r="AD13" s="3" t="s">
        <v>32</v>
      </c>
      <c r="AE13" s="3" t="s">
        <v>45</v>
      </c>
    </row>
    <row r="14" spans="1:31" x14ac:dyDescent="0.3">
      <c r="A14" s="3" t="s">
        <v>2167</v>
      </c>
      <c r="B14" s="3" t="s">
        <v>2168</v>
      </c>
      <c r="C14" s="3" t="s">
        <v>1853</v>
      </c>
      <c r="D14" s="53">
        <v>11100000</v>
      </c>
      <c r="E14" s="53">
        <v>11100000</v>
      </c>
      <c r="F14" s="53">
        <v>12961.56</v>
      </c>
      <c r="G14" s="53">
        <v>0</v>
      </c>
      <c r="H14" s="53">
        <v>0</v>
      </c>
      <c r="I14" s="53">
        <v>10374590.32</v>
      </c>
      <c r="J14" s="53">
        <v>93.464777657657663</v>
      </c>
      <c r="K14" s="53">
        <v>0</v>
      </c>
      <c r="L14" s="53">
        <v>0</v>
      </c>
      <c r="M14" s="53">
        <v>10374590.310000001</v>
      </c>
      <c r="N14" s="53">
        <v>0.01</v>
      </c>
      <c r="O14" s="53">
        <v>10387551.880000001</v>
      </c>
      <c r="P14" s="53">
        <v>0</v>
      </c>
      <c r="Q14" s="53">
        <v>0</v>
      </c>
      <c r="R14" s="53">
        <v>0</v>
      </c>
      <c r="S14" s="3" t="s">
        <v>30</v>
      </c>
      <c r="T14" s="3" t="s">
        <v>31</v>
      </c>
      <c r="U14" s="3" t="s">
        <v>32</v>
      </c>
      <c r="V14" s="3" t="s">
        <v>31</v>
      </c>
      <c r="W14" s="3" t="s">
        <v>33</v>
      </c>
      <c r="X14" s="3" t="s">
        <v>34</v>
      </c>
      <c r="Y14" s="3" t="s">
        <v>35</v>
      </c>
      <c r="Z14" s="54">
        <v>45390</v>
      </c>
      <c r="AA14" s="54">
        <v>45747</v>
      </c>
      <c r="AB14" s="3" t="s">
        <v>36</v>
      </c>
      <c r="AC14" s="53">
        <v>11100000</v>
      </c>
      <c r="AD14" s="3" t="s">
        <v>32</v>
      </c>
      <c r="AE14" s="3" t="s">
        <v>45</v>
      </c>
    </row>
    <row r="15" spans="1:31" x14ac:dyDescent="0.3">
      <c r="A15" s="3" t="s">
        <v>2123</v>
      </c>
      <c r="B15" s="3" t="s">
        <v>2124</v>
      </c>
      <c r="C15" s="3" t="s">
        <v>1853</v>
      </c>
      <c r="D15" s="53">
        <v>8500000</v>
      </c>
      <c r="E15" s="53">
        <v>8500000</v>
      </c>
      <c r="F15" s="53">
        <v>0</v>
      </c>
      <c r="G15" s="53">
        <v>0</v>
      </c>
      <c r="H15" s="53">
        <v>0</v>
      </c>
      <c r="I15" s="53">
        <v>6939176.0300000003</v>
      </c>
      <c r="J15" s="53">
        <v>81.637365058823534</v>
      </c>
      <c r="K15" s="53">
        <v>0</v>
      </c>
      <c r="L15" s="53">
        <v>0</v>
      </c>
      <c r="M15" s="53">
        <v>6939176.0300000003</v>
      </c>
      <c r="N15" s="53">
        <v>0</v>
      </c>
      <c r="O15" s="53">
        <v>6939176.0300000003</v>
      </c>
      <c r="P15" s="53">
        <v>0</v>
      </c>
      <c r="Q15" s="53">
        <v>0</v>
      </c>
      <c r="R15" s="53">
        <v>0</v>
      </c>
      <c r="S15" s="3" t="s">
        <v>30</v>
      </c>
      <c r="T15" s="3" t="s">
        <v>31</v>
      </c>
      <c r="U15" s="3" t="s">
        <v>32</v>
      </c>
      <c r="V15" s="3" t="s">
        <v>31</v>
      </c>
      <c r="W15" s="3" t="s">
        <v>33</v>
      </c>
      <c r="X15" s="3" t="s">
        <v>34</v>
      </c>
      <c r="Y15" s="3" t="s">
        <v>35</v>
      </c>
      <c r="Z15" s="54">
        <v>45390</v>
      </c>
      <c r="AA15" s="54">
        <v>45747</v>
      </c>
      <c r="AB15" s="3" t="s">
        <v>36</v>
      </c>
      <c r="AC15" s="53">
        <v>8500000</v>
      </c>
      <c r="AD15" s="3" t="s">
        <v>32</v>
      </c>
      <c r="AE15" s="3" t="s">
        <v>45</v>
      </c>
    </row>
    <row r="16" spans="1:31" x14ac:dyDescent="0.3">
      <c r="A16" s="3" t="s">
        <v>2129</v>
      </c>
      <c r="B16" s="3" t="s">
        <v>2130</v>
      </c>
      <c r="C16" s="3" t="s">
        <v>1853</v>
      </c>
      <c r="D16" s="53">
        <v>3100000</v>
      </c>
      <c r="E16" s="53">
        <v>3100000</v>
      </c>
      <c r="F16" s="53">
        <v>0</v>
      </c>
      <c r="G16" s="53">
        <v>0</v>
      </c>
      <c r="H16" s="53">
        <v>0</v>
      </c>
      <c r="I16" s="53">
        <v>3093407.39</v>
      </c>
      <c r="J16" s="53">
        <v>99.787335161290329</v>
      </c>
      <c r="K16" s="53">
        <v>0</v>
      </c>
      <c r="L16" s="53">
        <v>0</v>
      </c>
      <c r="M16" s="53">
        <v>3093407.39</v>
      </c>
      <c r="N16" s="53">
        <v>0</v>
      </c>
      <c r="O16" s="53">
        <v>3093407.39</v>
      </c>
      <c r="P16" s="53">
        <v>0</v>
      </c>
      <c r="Q16" s="53">
        <v>0</v>
      </c>
      <c r="R16" s="53">
        <v>0</v>
      </c>
      <c r="S16" s="3" t="s">
        <v>30</v>
      </c>
      <c r="T16" s="3" t="s">
        <v>31</v>
      </c>
      <c r="U16" s="3" t="s">
        <v>32</v>
      </c>
      <c r="V16" s="3" t="s">
        <v>31</v>
      </c>
      <c r="W16" s="3" t="s">
        <v>33</v>
      </c>
      <c r="X16" s="3" t="s">
        <v>34</v>
      </c>
      <c r="Y16" s="3" t="s">
        <v>35</v>
      </c>
      <c r="Z16" s="54">
        <v>45383</v>
      </c>
      <c r="AA16" s="54">
        <v>45747</v>
      </c>
      <c r="AB16" s="3" t="s">
        <v>36</v>
      </c>
      <c r="AC16" s="53">
        <v>3100000</v>
      </c>
      <c r="AD16" s="3" t="s">
        <v>32</v>
      </c>
      <c r="AE16" s="3" t="s">
        <v>45</v>
      </c>
    </row>
    <row r="17" spans="1:31" x14ac:dyDescent="0.3">
      <c r="A17" s="3" t="s">
        <v>2137</v>
      </c>
      <c r="B17" s="3" t="s">
        <v>2138</v>
      </c>
      <c r="C17" s="3" t="s">
        <v>1853</v>
      </c>
      <c r="D17" s="53">
        <v>6700000</v>
      </c>
      <c r="E17" s="53">
        <v>6700000</v>
      </c>
      <c r="F17" s="53">
        <v>0</v>
      </c>
      <c r="G17" s="53">
        <v>0</v>
      </c>
      <c r="H17" s="53">
        <v>0</v>
      </c>
      <c r="I17" s="53">
        <v>6691003.7999999998</v>
      </c>
      <c r="J17" s="53">
        <v>99.865728358208955</v>
      </c>
      <c r="K17" s="53">
        <v>0</v>
      </c>
      <c r="L17" s="53">
        <v>0</v>
      </c>
      <c r="M17" s="53">
        <v>6691003.7999999998</v>
      </c>
      <c r="N17" s="53">
        <v>0</v>
      </c>
      <c r="O17" s="53">
        <v>6691003.7999999998</v>
      </c>
      <c r="P17" s="53">
        <v>0</v>
      </c>
      <c r="Q17" s="53">
        <v>0</v>
      </c>
      <c r="R17" s="53">
        <v>0</v>
      </c>
      <c r="S17" s="3" t="s">
        <v>30</v>
      </c>
      <c r="T17" s="3" t="s">
        <v>31</v>
      </c>
      <c r="U17" s="3" t="s">
        <v>32</v>
      </c>
      <c r="V17" s="3" t="s">
        <v>31</v>
      </c>
      <c r="W17" s="3" t="s">
        <v>33</v>
      </c>
      <c r="X17" s="3" t="s">
        <v>34</v>
      </c>
      <c r="Y17" s="3" t="s">
        <v>35</v>
      </c>
      <c r="Z17" s="54">
        <v>45392</v>
      </c>
      <c r="AA17" s="54">
        <v>45747</v>
      </c>
      <c r="AB17" s="3" t="s">
        <v>36</v>
      </c>
      <c r="AC17" s="53">
        <v>6700000</v>
      </c>
      <c r="AD17" s="3" t="s">
        <v>32</v>
      </c>
      <c r="AE17" s="3" t="s">
        <v>45</v>
      </c>
    </row>
    <row r="18" spans="1:31" x14ac:dyDescent="0.3">
      <c r="A18" s="3" t="s">
        <v>2135</v>
      </c>
      <c r="B18" s="3" t="s">
        <v>2136</v>
      </c>
      <c r="C18" s="3" t="s">
        <v>1853</v>
      </c>
      <c r="D18" s="53">
        <v>5200000</v>
      </c>
      <c r="E18" s="53">
        <v>5200000</v>
      </c>
      <c r="F18" s="53">
        <v>0</v>
      </c>
      <c r="G18" s="53">
        <v>0</v>
      </c>
      <c r="H18" s="53">
        <v>0</v>
      </c>
      <c r="I18" s="53">
        <v>5188133.96</v>
      </c>
      <c r="J18" s="53">
        <v>99.771806923076923</v>
      </c>
      <c r="K18" s="53">
        <v>0</v>
      </c>
      <c r="L18" s="53">
        <v>0</v>
      </c>
      <c r="M18" s="53">
        <v>5188133.96</v>
      </c>
      <c r="N18" s="53">
        <v>0</v>
      </c>
      <c r="O18" s="53">
        <v>5188133.96</v>
      </c>
      <c r="P18" s="53">
        <v>0</v>
      </c>
      <c r="Q18" s="53">
        <v>0</v>
      </c>
      <c r="R18" s="53">
        <v>0</v>
      </c>
      <c r="S18" s="3" t="s">
        <v>30</v>
      </c>
      <c r="T18" s="3" t="s">
        <v>31</v>
      </c>
      <c r="U18" s="3" t="s">
        <v>32</v>
      </c>
      <c r="V18" s="3" t="s">
        <v>31</v>
      </c>
      <c r="W18" s="3" t="s">
        <v>33</v>
      </c>
      <c r="X18" s="3" t="s">
        <v>34</v>
      </c>
      <c r="Y18" s="3" t="s">
        <v>35</v>
      </c>
      <c r="Z18" s="54">
        <v>45392</v>
      </c>
      <c r="AA18" s="54">
        <v>45747</v>
      </c>
      <c r="AB18" s="3" t="s">
        <v>36</v>
      </c>
      <c r="AC18" s="53">
        <v>5200000</v>
      </c>
      <c r="AD18" s="3" t="s">
        <v>32</v>
      </c>
      <c r="AE18" s="3" t="s">
        <v>45</v>
      </c>
    </row>
    <row r="19" spans="1:31" x14ac:dyDescent="0.3">
      <c r="A19" s="3" t="s">
        <v>2131</v>
      </c>
      <c r="B19" s="3" t="s">
        <v>2132</v>
      </c>
      <c r="C19" s="3" t="s">
        <v>1853</v>
      </c>
      <c r="D19" s="53">
        <v>9300000</v>
      </c>
      <c r="E19" s="53">
        <v>9300000</v>
      </c>
      <c r="F19" s="53">
        <v>0</v>
      </c>
      <c r="G19" s="53">
        <v>0</v>
      </c>
      <c r="H19" s="53">
        <v>0</v>
      </c>
      <c r="I19" s="53">
        <v>8674745.5199999996</v>
      </c>
      <c r="J19" s="53">
        <v>93.276833548387089</v>
      </c>
      <c r="K19" s="53">
        <v>0</v>
      </c>
      <c r="L19" s="53">
        <v>0</v>
      </c>
      <c r="M19" s="53">
        <v>8674745.5199999996</v>
      </c>
      <c r="N19" s="53">
        <v>0</v>
      </c>
      <c r="O19" s="53">
        <v>8674745.5199999996</v>
      </c>
      <c r="P19" s="53">
        <v>0</v>
      </c>
      <c r="Q19" s="53">
        <v>0</v>
      </c>
      <c r="R19" s="53">
        <v>0</v>
      </c>
      <c r="S19" s="3" t="s">
        <v>30</v>
      </c>
      <c r="T19" s="3" t="s">
        <v>31</v>
      </c>
      <c r="U19" s="3" t="s">
        <v>32</v>
      </c>
      <c r="V19" s="3" t="s">
        <v>31</v>
      </c>
      <c r="W19" s="3" t="s">
        <v>33</v>
      </c>
      <c r="X19" s="3" t="s">
        <v>34</v>
      </c>
      <c r="Y19" s="3" t="s">
        <v>35</v>
      </c>
      <c r="Z19" s="54">
        <v>45392</v>
      </c>
      <c r="AA19" s="54">
        <v>45747</v>
      </c>
      <c r="AB19" s="3" t="s">
        <v>36</v>
      </c>
      <c r="AC19" s="53">
        <v>9300000</v>
      </c>
      <c r="AD19" s="3" t="s">
        <v>32</v>
      </c>
      <c r="AE19" s="3" t="s">
        <v>45</v>
      </c>
    </row>
    <row r="20" spans="1:31" x14ac:dyDescent="0.3">
      <c r="A20" s="3" t="s">
        <v>2125</v>
      </c>
      <c r="B20" s="3" t="s">
        <v>2126</v>
      </c>
      <c r="C20" s="3" t="s">
        <v>1853</v>
      </c>
      <c r="D20" s="53">
        <v>4205000</v>
      </c>
      <c r="E20" s="53">
        <v>4205000</v>
      </c>
      <c r="F20" s="53">
        <v>136615.54999999999</v>
      </c>
      <c r="G20" s="53">
        <v>0</v>
      </c>
      <c r="H20" s="53">
        <v>0</v>
      </c>
      <c r="I20" s="53">
        <v>3762363.67</v>
      </c>
      <c r="J20" s="53">
        <v>89.473571224732453</v>
      </c>
      <c r="K20" s="53">
        <v>0</v>
      </c>
      <c r="L20" s="53">
        <v>0</v>
      </c>
      <c r="M20" s="53">
        <v>3762363.67</v>
      </c>
      <c r="N20" s="53">
        <v>0</v>
      </c>
      <c r="O20" s="53">
        <v>3898979.22</v>
      </c>
      <c r="P20" s="53">
        <v>0</v>
      </c>
      <c r="Q20" s="53">
        <v>0</v>
      </c>
      <c r="R20" s="53">
        <v>0</v>
      </c>
      <c r="S20" s="3" t="s">
        <v>30</v>
      </c>
      <c r="T20" s="3" t="s">
        <v>31</v>
      </c>
      <c r="U20" s="3" t="s">
        <v>32</v>
      </c>
      <c r="V20" s="3" t="s">
        <v>31</v>
      </c>
      <c r="W20" s="3" t="s">
        <v>33</v>
      </c>
      <c r="X20" s="3" t="s">
        <v>34</v>
      </c>
      <c r="Y20" s="3" t="s">
        <v>35</v>
      </c>
      <c r="Z20" s="54">
        <v>45392</v>
      </c>
      <c r="AA20" s="54">
        <v>45747</v>
      </c>
      <c r="AB20" s="3" t="s">
        <v>36</v>
      </c>
      <c r="AC20" s="53">
        <v>4205000</v>
      </c>
      <c r="AD20" s="3" t="s">
        <v>32</v>
      </c>
      <c r="AE20" s="3" t="s">
        <v>45</v>
      </c>
    </row>
    <row r="21" spans="1:31" x14ac:dyDescent="0.3">
      <c r="A21" s="3" t="s">
        <v>2133</v>
      </c>
      <c r="B21" s="3" t="s">
        <v>2134</v>
      </c>
      <c r="C21" s="3" t="s">
        <v>1853</v>
      </c>
      <c r="D21" s="53">
        <v>2400000</v>
      </c>
      <c r="E21" s="53">
        <v>2400000</v>
      </c>
      <c r="F21" s="53">
        <v>210243.45</v>
      </c>
      <c r="G21" s="53">
        <v>0</v>
      </c>
      <c r="H21" s="53">
        <v>0</v>
      </c>
      <c r="I21" s="53">
        <v>1861199.8</v>
      </c>
      <c r="J21" s="53">
        <v>77.549991666666671</v>
      </c>
      <c r="K21" s="53">
        <v>0</v>
      </c>
      <c r="L21" s="53">
        <v>0</v>
      </c>
      <c r="M21" s="53">
        <v>1861199.8</v>
      </c>
      <c r="N21" s="53">
        <v>0</v>
      </c>
      <c r="O21" s="53">
        <v>2071443.25</v>
      </c>
      <c r="P21" s="53">
        <v>0</v>
      </c>
      <c r="Q21" s="53">
        <v>0</v>
      </c>
      <c r="R21" s="53">
        <v>0</v>
      </c>
      <c r="S21" s="3" t="s">
        <v>30</v>
      </c>
      <c r="T21" s="3" t="s">
        <v>31</v>
      </c>
      <c r="U21" s="3" t="s">
        <v>32</v>
      </c>
      <c r="V21" s="3" t="s">
        <v>31</v>
      </c>
      <c r="W21" s="3" t="s">
        <v>33</v>
      </c>
      <c r="X21" s="3" t="s">
        <v>34</v>
      </c>
      <c r="Y21" s="3" t="s">
        <v>35</v>
      </c>
      <c r="Z21" s="54">
        <v>45392</v>
      </c>
      <c r="AA21" s="54">
        <v>45747</v>
      </c>
      <c r="AB21" s="3" t="s">
        <v>36</v>
      </c>
      <c r="AC21" s="53">
        <v>2400000</v>
      </c>
      <c r="AD21" s="3" t="s">
        <v>32</v>
      </c>
      <c r="AE21" s="3" t="s">
        <v>45</v>
      </c>
    </row>
    <row r="22" spans="1:31" x14ac:dyDescent="0.3">
      <c r="A22" s="3" t="s">
        <v>1598</v>
      </c>
      <c r="B22" s="3" t="s">
        <v>1599</v>
      </c>
      <c r="C22" s="3" t="s">
        <v>1843</v>
      </c>
      <c r="D22" s="53">
        <v>11000000</v>
      </c>
      <c r="E22" s="53">
        <v>11000000</v>
      </c>
      <c r="F22" s="53">
        <v>3118792.36</v>
      </c>
      <c r="G22" s="53">
        <v>0</v>
      </c>
      <c r="H22" s="53">
        <v>0</v>
      </c>
      <c r="I22" s="53">
        <v>6257887</v>
      </c>
      <c r="J22" s="53">
        <v>56.88988181818182</v>
      </c>
      <c r="K22" s="53">
        <v>0</v>
      </c>
      <c r="L22" s="53">
        <v>0</v>
      </c>
      <c r="M22" s="53">
        <v>5195319.76</v>
      </c>
      <c r="N22" s="53">
        <v>1062567.24</v>
      </c>
      <c r="O22" s="53">
        <v>9376679.3599999994</v>
      </c>
      <c r="P22" s="53">
        <v>0</v>
      </c>
      <c r="Q22" s="53">
        <v>0</v>
      </c>
      <c r="R22" s="53">
        <v>0</v>
      </c>
      <c r="S22" s="3" t="s">
        <v>1506</v>
      </c>
      <c r="T22" s="3" t="s">
        <v>882</v>
      </c>
      <c r="U22" s="3" t="s">
        <v>883</v>
      </c>
      <c r="V22" s="3" t="s">
        <v>882</v>
      </c>
      <c r="W22" s="3" t="s">
        <v>33</v>
      </c>
      <c r="X22" s="3" t="s">
        <v>884</v>
      </c>
      <c r="Y22" s="3" t="s">
        <v>44</v>
      </c>
      <c r="Z22" s="54">
        <v>45017</v>
      </c>
      <c r="AA22" s="54">
        <v>45747</v>
      </c>
      <c r="AB22" s="3" t="s">
        <v>36</v>
      </c>
      <c r="AC22" s="53">
        <v>11000000</v>
      </c>
      <c r="AD22" s="3" t="s">
        <v>883</v>
      </c>
      <c r="AE22" s="3" t="s">
        <v>45</v>
      </c>
    </row>
    <row r="23" spans="1:31" x14ac:dyDescent="0.3">
      <c r="A23" s="3" t="s">
        <v>1752</v>
      </c>
      <c r="B23" s="3" t="s">
        <v>1753</v>
      </c>
      <c r="C23" s="3" t="s">
        <v>1857</v>
      </c>
      <c r="D23" s="53">
        <v>5000000</v>
      </c>
      <c r="E23" s="53">
        <v>5000000</v>
      </c>
      <c r="F23" s="53">
        <v>195815.48</v>
      </c>
      <c r="G23" s="53">
        <v>0</v>
      </c>
      <c r="H23" s="53">
        <v>0</v>
      </c>
      <c r="I23" s="53">
        <v>4799242.0599999996</v>
      </c>
      <c r="J23" s="53">
        <v>95.984841199999991</v>
      </c>
      <c r="K23" s="53">
        <v>0</v>
      </c>
      <c r="L23" s="53">
        <v>0</v>
      </c>
      <c r="M23" s="53">
        <v>4266296.21</v>
      </c>
      <c r="N23" s="53">
        <v>532945.85</v>
      </c>
      <c r="O23" s="53">
        <v>4995057.54</v>
      </c>
      <c r="P23" s="53">
        <v>0</v>
      </c>
      <c r="Q23" s="53">
        <v>0</v>
      </c>
      <c r="R23" s="53">
        <v>0</v>
      </c>
      <c r="S23" s="3" t="s">
        <v>1001</v>
      </c>
      <c r="T23" s="3" t="s">
        <v>100</v>
      </c>
      <c r="U23" s="3" t="s">
        <v>101</v>
      </c>
      <c r="V23" s="3" t="s">
        <v>100</v>
      </c>
      <c r="W23" s="3" t="s">
        <v>33</v>
      </c>
      <c r="X23" s="3" t="s">
        <v>102</v>
      </c>
      <c r="Y23" s="3" t="s">
        <v>35</v>
      </c>
      <c r="Z23" s="54">
        <v>45260</v>
      </c>
      <c r="AA23" s="54">
        <v>45747</v>
      </c>
      <c r="AB23" s="3" t="s">
        <v>36</v>
      </c>
      <c r="AC23" s="53">
        <v>5000000</v>
      </c>
      <c r="AD23" s="3" t="s">
        <v>101</v>
      </c>
      <c r="AE23" s="3" t="s">
        <v>45</v>
      </c>
    </row>
    <row r="24" spans="1:31" x14ac:dyDescent="0.3">
      <c r="A24" s="3" t="s">
        <v>1815</v>
      </c>
      <c r="B24" s="3" t="s">
        <v>1816</v>
      </c>
      <c r="C24" s="3" t="s">
        <v>1857</v>
      </c>
      <c r="D24" s="53">
        <v>10100000</v>
      </c>
      <c r="E24" s="53">
        <v>10100000</v>
      </c>
      <c r="F24" s="53">
        <v>950600</v>
      </c>
      <c r="G24" s="53">
        <v>475300</v>
      </c>
      <c r="H24" s="53">
        <v>475300</v>
      </c>
      <c r="I24" s="53">
        <v>5494613.6399999997</v>
      </c>
      <c r="J24" s="53">
        <v>54.402115247524748</v>
      </c>
      <c r="K24" s="53">
        <v>0</v>
      </c>
      <c r="L24" s="53">
        <v>0</v>
      </c>
      <c r="M24" s="53">
        <v>700000</v>
      </c>
      <c r="N24" s="53">
        <v>4319313.6399999997</v>
      </c>
      <c r="O24" s="53">
        <v>6445213.6399999997</v>
      </c>
      <c r="P24" s="53">
        <v>0</v>
      </c>
      <c r="Q24" s="53">
        <v>0</v>
      </c>
      <c r="R24" s="53">
        <v>0</v>
      </c>
      <c r="S24" s="3" t="s">
        <v>1001</v>
      </c>
      <c r="T24" s="3" t="s">
        <v>100</v>
      </c>
      <c r="U24" s="3" t="s">
        <v>101</v>
      </c>
      <c r="V24" s="3" t="s">
        <v>100</v>
      </c>
      <c r="W24" s="3" t="s">
        <v>33</v>
      </c>
      <c r="X24" s="3" t="s">
        <v>102</v>
      </c>
      <c r="Y24" s="3" t="s">
        <v>35</v>
      </c>
      <c r="Z24" s="54">
        <v>45017</v>
      </c>
      <c r="AA24" s="54">
        <v>45747</v>
      </c>
      <c r="AB24" s="3" t="s">
        <v>36</v>
      </c>
      <c r="AC24" s="53">
        <v>10100000</v>
      </c>
      <c r="AD24" s="3" t="s">
        <v>101</v>
      </c>
      <c r="AE24" s="3" t="s">
        <v>45</v>
      </c>
    </row>
    <row r="25" spans="1:31" x14ac:dyDescent="0.3">
      <c r="A25" s="3" t="s">
        <v>1793</v>
      </c>
      <c r="B25" s="3" t="s">
        <v>1794</v>
      </c>
      <c r="C25" s="3" t="s">
        <v>1857</v>
      </c>
      <c r="D25" s="53">
        <v>6100000</v>
      </c>
      <c r="E25" s="53">
        <v>6100000</v>
      </c>
      <c r="F25" s="53">
        <v>447289.34</v>
      </c>
      <c r="G25" s="53">
        <v>0</v>
      </c>
      <c r="H25" s="53">
        <v>0</v>
      </c>
      <c r="I25" s="53">
        <v>5115191.67</v>
      </c>
      <c r="J25" s="53">
        <v>83.85560114754098</v>
      </c>
      <c r="K25" s="53">
        <v>0</v>
      </c>
      <c r="L25" s="53">
        <v>0</v>
      </c>
      <c r="M25" s="53">
        <v>4894070.78</v>
      </c>
      <c r="N25" s="53">
        <v>221120.89</v>
      </c>
      <c r="O25" s="53">
        <v>5562481.0099999998</v>
      </c>
      <c r="P25" s="53">
        <v>0</v>
      </c>
      <c r="Q25" s="53">
        <v>-8460.18</v>
      </c>
      <c r="R25" s="53">
        <v>0</v>
      </c>
      <c r="S25" s="3" t="s">
        <v>1001</v>
      </c>
      <c r="T25" s="3" t="s">
        <v>100</v>
      </c>
      <c r="U25" s="3" t="s">
        <v>101</v>
      </c>
      <c r="V25" s="3" t="s">
        <v>100</v>
      </c>
      <c r="W25" s="3" t="s">
        <v>33</v>
      </c>
      <c r="X25" s="3" t="s">
        <v>102</v>
      </c>
      <c r="Y25" s="3" t="s">
        <v>35</v>
      </c>
      <c r="Z25" s="54">
        <v>45017</v>
      </c>
      <c r="AA25" s="54">
        <v>45747</v>
      </c>
      <c r="AB25" s="3" t="s">
        <v>36</v>
      </c>
      <c r="AC25" s="53">
        <v>6100000</v>
      </c>
      <c r="AD25" s="3" t="s">
        <v>101</v>
      </c>
      <c r="AE25" s="3" t="s">
        <v>45</v>
      </c>
    </row>
    <row r="26" spans="1:31" x14ac:dyDescent="0.3">
      <c r="A26" s="3" t="s">
        <v>2040</v>
      </c>
      <c r="B26" s="3" t="s">
        <v>2041</v>
      </c>
      <c r="C26" s="3" t="s">
        <v>1857</v>
      </c>
      <c r="D26" s="53">
        <v>10800000</v>
      </c>
      <c r="E26" s="53">
        <v>10800000</v>
      </c>
      <c r="F26" s="53">
        <v>0</v>
      </c>
      <c r="G26" s="53">
        <v>0</v>
      </c>
      <c r="H26" s="53">
        <v>0</v>
      </c>
      <c r="I26" s="53">
        <v>10733932.58</v>
      </c>
      <c r="J26" s="53">
        <v>99.388264629629631</v>
      </c>
      <c r="K26" s="53">
        <v>0</v>
      </c>
      <c r="L26" s="53">
        <v>0</v>
      </c>
      <c r="M26" s="53">
        <v>10733932.58</v>
      </c>
      <c r="N26" s="53">
        <v>0</v>
      </c>
      <c r="O26" s="53">
        <v>10733932.58</v>
      </c>
      <c r="P26" s="53">
        <v>0</v>
      </c>
      <c r="Q26" s="53">
        <v>0</v>
      </c>
      <c r="R26" s="53">
        <v>0</v>
      </c>
      <c r="S26" s="3" t="s">
        <v>1001</v>
      </c>
      <c r="T26" s="3" t="s">
        <v>100</v>
      </c>
      <c r="U26" s="3" t="s">
        <v>101</v>
      </c>
      <c r="V26" s="3" t="s">
        <v>100</v>
      </c>
      <c r="W26" s="3" t="s">
        <v>33</v>
      </c>
      <c r="X26" s="3" t="s">
        <v>102</v>
      </c>
      <c r="Y26" s="3" t="s">
        <v>35</v>
      </c>
      <c r="Z26" s="54">
        <v>45377</v>
      </c>
      <c r="AA26" s="54">
        <v>45747</v>
      </c>
      <c r="AB26" s="3" t="s">
        <v>36</v>
      </c>
      <c r="AC26" s="53">
        <v>1000000</v>
      </c>
      <c r="AD26" s="3" t="s">
        <v>101</v>
      </c>
      <c r="AE26" s="3" t="s">
        <v>45</v>
      </c>
    </row>
    <row r="27" spans="1:31" x14ac:dyDescent="0.3">
      <c r="A27" s="3" t="s">
        <v>2862</v>
      </c>
      <c r="B27" s="3" t="s">
        <v>2863</v>
      </c>
      <c r="C27" s="3" t="s">
        <v>1857</v>
      </c>
      <c r="D27" s="53">
        <v>1800000</v>
      </c>
      <c r="E27" s="53">
        <v>1800000</v>
      </c>
      <c r="F27" s="53">
        <v>0</v>
      </c>
      <c r="G27" s="53">
        <v>0</v>
      </c>
      <c r="H27" s="53">
        <v>0</v>
      </c>
      <c r="I27" s="53">
        <v>1789962.09</v>
      </c>
      <c r="J27" s="53">
        <v>99.442338333333339</v>
      </c>
      <c r="K27" s="53">
        <v>0</v>
      </c>
      <c r="L27" s="53">
        <v>0</v>
      </c>
      <c r="M27" s="53">
        <v>1789962.09</v>
      </c>
      <c r="N27" s="53">
        <v>0</v>
      </c>
      <c r="O27" s="53">
        <v>1789962.09</v>
      </c>
      <c r="P27" s="53">
        <v>0</v>
      </c>
      <c r="Q27" s="53">
        <v>0</v>
      </c>
      <c r="R27" s="53">
        <v>0</v>
      </c>
      <c r="S27" s="3" t="s">
        <v>2156</v>
      </c>
      <c r="T27" s="3" t="s">
        <v>100</v>
      </c>
      <c r="U27" s="3" t="s">
        <v>101</v>
      </c>
      <c r="V27" s="3" t="s">
        <v>100</v>
      </c>
      <c r="W27" s="3" t="s">
        <v>33</v>
      </c>
      <c r="X27" s="3" t="s">
        <v>102</v>
      </c>
      <c r="Y27" s="3" t="s">
        <v>86</v>
      </c>
      <c r="Z27" s="54">
        <v>45533</v>
      </c>
      <c r="AA27" s="54">
        <v>45747</v>
      </c>
      <c r="AB27" s="3" t="s">
        <v>36</v>
      </c>
      <c r="AC27" s="53">
        <v>1800000</v>
      </c>
      <c r="AD27" s="3" t="s">
        <v>101</v>
      </c>
      <c r="AE27" s="3" t="s">
        <v>2231</v>
      </c>
    </row>
    <row r="28" spans="1:31" x14ac:dyDescent="0.3">
      <c r="A28" s="3" t="s">
        <v>3303</v>
      </c>
      <c r="B28" s="3" t="s">
        <v>3304</v>
      </c>
      <c r="C28" s="3" t="s">
        <v>1857</v>
      </c>
      <c r="D28" s="53">
        <v>900000</v>
      </c>
      <c r="E28" s="53">
        <v>900000</v>
      </c>
      <c r="F28" s="53">
        <v>0</v>
      </c>
      <c r="G28" s="53">
        <v>-0.01</v>
      </c>
      <c r="H28" s="53">
        <v>-0.01</v>
      </c>
      <c r="I28" s="53">
        <v>856927.25</v>
      </c>
      <c r="J28" s="53">
        <v>95.214138888888883</v>
      </c>
      <c r="K28" s="53">
        <v>0</v>
      </c>
      <c r="L28" s="53">
        <v>0</v>
      </c>
      <c r="M28" s="53">
        <v>856927.26</v>
      </c>
      <c r="N28" s="53">
        <v>0</v>
      </c>
      <c r="O28" s="53">
        <v>856927.25</v>
      </c>
      <c r="P28" s="53">
        <v>0</v>
      </c>
      <c r="Q28" s="53">
        <v>0</v>
      </c>
      <c r="R28" s="53">
        <v>0</v>
      </c>
      <c r="S28" s="3" t="s">
        <v>2156</v>
      </c>
      <c r="T28" s="3" t="s">
        <v>100</v>
      </c>
      <c r="U28" s="3" t="s">
        <v>101</v>
      </c>
      <c r="V28" s="3" t="s">
        <v>100</v>
      </c>
      <c r="W28" s="3" t="s">
        <v>33</v>
      </c>
      <c r="X28" s="3" t="s">
        <v>102</v>
      </c>
      <c r="Y28" s="3" t="s">
        <v>35</v>
      </c>
      <c r="Z28" s="54">
        <v>45699</v>
      </c>
      <c r="AA28" s="54">
        <v>45747</v>
      </c>
      <c r="AB28" s="3" t="s">
        <v>36</v>
      </c>
      <c r="AC28" s="53">
        <v>900000</v>
      </c>
      <c r="AD28" s="3" t="s">
        <v>101</v>
      </c>
      <c r="AE28" s="3" t="s">
        <v>2231</v>
      </c>
    </row>
    <row r="29" spans="1:31" x14ac:dyDescent="0.3">
      <c r="A29" s="3" t="s">
        <v>799</v>
      </c>
      <c r="B29" s="3" t="s">
        <v>800</v>
      </c>
      <c r="C29" s="3" t="s">
        <v>1858</v>
      </c>
      <c r="D29" s="53">
        <v>2000000</v>
      </c>
      <c r="E29" s="53">
        <v>2000000</v>
      </c>
      <c r="F29" s="53">
        <v>0</v>
      </c>
      <c r="G29" s="53">
        <v>0</v>
      </c>
      <c r="H29" s="53">
        <v>0</v>
      </c>
      <c r="I29" s="53">
        <v>0</v>
      </c>
      <c r="J29" s="53">
        <v>0</v>
      </c>
      <c r="K29" s="53">
        <v>0</v>
      </c>
      <c r="L29" s="53">
        <v>0</v>
      </c>
      <c r="M29" s="53">
        <v>0</v>
      </c>
      <c r="N29" s="53">
        <v>0</v>
      </c>
      <c r="O29" s="53">
        <v>0</v>
      </c>
      <c r="P29" s="53">
        <v>0</v>
      </c>
      <c r="Q29" s="53">
        <v>0</v>
      </c>
      <c r="R29" s="53">
        <v>0</v>
      </c>
      <c r="S29" s="3" t="s">
        <v>50</v>
      </c>
      <c r="T29" s="3" t="s">
        <v>51</v>
      </c>
      <c r="U29" s="3" t="s">
        <v>52</v>
      </c>
      <c r="V29" s="3" t="s">
        <v>51</v>
      </c>
      <c r="W29" s="3" t="s">
        <v>33</v>
      </c>
      <c r="X29" s="3" t="s">
        <v>53</v>
      </c>
      <c r="Y29" s="3" t="s">
        <v>86</v>
      </c>
      <c r="Z29" s="54">
        <v>44861</v>
      </c>
      <c r="AA29" s="54">
        <v>45657</v>
      </c>
      <c r="AB29" s="3" t="s">
        <v>36</v>
      </c>
      <c r="AC29" s="53">
        <v>2000000</v>
      </c>
      <c r="AD29" s="3" t="s">
        <v>52</v>
      </c>
      <c r="AE29" s="3" t="s">
        <v>2231</v>
      </c>
    </row>
    <row r="30" spans="1:31" x14ac:dyDescent="0.3">
      <c r="A30" s="3" t="s">
        <v>961</v>
      </c>
      <c r="B30" s="3" t="s">
        <v>962</v>
      </c>
      <c r="C30" s="3" t="s">
        <v>1858</v>
      </c>
      <c r="D30" s="53">
        <v>18200000</v>
      </c>
      <c r="E30" s="53">
        <v>18200000</v>
      </c>
      <c r="F30" s="53">
        <v>0</v>
      </c>
      <c r="G30" s="53">
        <v>0</v>
      </c>
      <c r="H30" s="53">
        <v>0</v>
      </c>
      <c r="I30" s="53">
        <v>18174915.699999999</v>
      </c>
      <c r="J30" s="53">
        <v>99.862174175824165</v>
      </c>
      <c r="K30" s="53">
        <v>0</v>
      </c>
      <c r="L30" s="53">
        <v>0</v>
      </c>
      <c r="M30" s="53">
        <v>17857432.670000002</v>
      </c>
      <c r="N30" s="53">
        <v>317483.03000000003</v>
      </c>
      <c r="O30" s="53">
        <v>18174915.699999999</v>
      </c>
      <c r="P30" s="53">
        <v>0</v>
      </c>
      <c r="Q30" s="53">
        <v>0</v>
      </c>
      <c r="R30" s="53">
        <v>0</v>
      </c>
      <c r="S30" s="3" t="s">
        <v>50</v>
      </c>
      <c r="T30" s="3" t="s">
        <v>51</v>
      </c>
      <c r="U30" s="3" t="s">
        <v>52</v>
      </c>
      <c r="V30" s="3" t="s">
        <v>51</v>
      </c>
      <c r="W30" s="3" t="s">
        <v>33</v>
      </c>
      <c r="X30" s="3" t="s">
        <v>53</v>
      </c>
      <c r="Y30" s="3" t="s">
        <v>44</v>
      </c>
      <c r="Z30" s="54">
        <v>45015</v>
      </c>
      <c r="AA30" s="54">
        <v>45747</v>
      </c>
      <c r="AB30" s="3" t="s">
        <v>36</v>
      </c>
      <c r="AC30" s="53">
        <v>18200000</v>
      </c>
      <c r="AD30" s="3" t="s">
        <v>52</v>
      </c>
      <c r="AE30" s="3" t="s">
        <v>2231</v>
      </c>
    </row>
    <row r="31" spans="1:31" x14ac:dyDescent="0.3">
      <c r="A31" s="3" t="s">
        <v>969</v>
      </c>
      <c r="B31" s="3" t="s">
        <v>970</v>
      </c>
      <c r="C31" s="3" t="s">
        <v>1858</v>
      </c>
      <c r="D31" s="53">
        <v>10000000</v>
      </c>
      <c r="E31" s="53">
        <v>10000000</v>
      </c>
      <c r="F31" s="53">
        <v>0</v>
      </c>
      <c r="G31" s="53">
        <v>0</v>
      </c>
      <c r="H31" s="53">
        <v>0</v>
      </c>
      <c r="I31" s="53">
        <v>9994860.8499999996</v>
      </c>
      <c r="J31" s="53">
        <v>99.948608499999992</v>
      </c>
      <c r="K31" s="53">
        <v>0</v>
      </c>
      <c r="L31" s="53">
        <v>0</v>
      </c>
      <c r="M31" s="53">
        <v>9856237.6300000008</v>
      </c>
      <c r="N31" s="53">
        <v>138623.22</v>
      </c>
      <c r="O31" s="53">
        <v>9994860.8499999996</v>
      </c>
      <c r="P31" s="53">
        <v>0</v>
      </c>
      <c r="Q31" s="53">
        <v>0</v>
      </c>
      <c r="R31" s="53">
        <v>0</v>
      </c>
      <c r="S31" s="3" t="s">
        <v>50</v>
      </c>
      <c r="T31" s="3" t="s">
        <v>51</v>
      </c>
      <c r="U31" s="3" t="s">
        <v>52</v>
      </c>
      <c r="V31" s="3" t="s">
        <v>51</v>
      </c>
      <c r="W31" s="3" t="s">
        <v>33</v>
      </c>
      <c r="X31" s="3" t="s">
        <v>53</v>
      </c>
      <c r="Y31" s="3" t="s">
        <v>44</v>
      </c>
      <c r="Z31" s="54">
        <v>45014</v>
      </c>
      <c r="AA31" s="54">
        <v>45657</v>
      </c>
      <c r="AB31" s="3" t="s">
        <v>36</v>
      </c>
      <c r="AC31" s="53">
        <v>10000000</v>
      </c>
      <c r="AD31" s="3" t="s">
        <v>52</v>
      </c>
      <c r="AE31" s="3" t="s">
        <v>2231</v>
      </c>
    </row>
    <row r="32" spans="1:31" x14ac:dyDescent="0.3">
      <c r="A32" s="3" t="s">
        <v>947</v>
      </c>
      <c r="B32" s="3" t="s">
        <v>948</v>
      </c>
      <c r="C32" s="3" t="s">
        <v>1859</v>
      </c>
      <c r="D32" s="53">
        <v>31000000</v>
      </c>
      <c r="E32" s="53">
        <v>31000000</v>
      </c>
      <c r="F32" s="53">
        <v>199615.99</v>
      </c>
      <c r="G32" s="53">
        <v>0</v>
      </c>
      <c r="H32" s="53">
        <v>0</v>
      </c>
      <c r="I32" s="53">
        <v>30747533.530000001</v>
      </c>
      <c r="J32" s="53">
        <v>99.185592032258072</v>
      </c>
      <c r="K32" s="53">
        <v>0</v>
      </c>
      <c r="L32" s="53">
        <v>0</v>
      </c>
      <c r="M32" s="53">
        <v>7821179.1299999999</v>
      </c>
      <c r="N32" s="53">
        <v>22926354.399999999</v>
      </c>
      <c r="O32" s="53">
        <v>30947149.52</v>
      </c>
      <c r="P32" s="53">
        <v>0</v>
      </c>
      <c r="Q32" s="53">
        <v>0</v>
      </c>
      <c r="R32" s="53">
        <v>0</v>
      </c>
      <c r="S32" s="3" t="s">
        <v>231</v>
      </c>
      <c r="T32" s="3" t="s">
        <v>162</v>
      </c>
      <c r="U32" s="3" t="s">
        <v>163</v>
      </c>
      <c r="V32" s="3" t="s">
        <v>162</v>
      </c>
      <c r="W32" s="3" t="s">
        <v>33</v>
      </c>
      <c r="X32" s="3" t="s">
        <v>164</v>
      </c>
      <c r="Y32" s="3" t="s">
        <v>44</v>
      </c>
      <c r="Z32" s="54">
        <v>45015</v>
      </c>
      <c r="AA32" s="54">
        <v>45747</v>
      </c>
      <c r="AB32" s="3" t="s">
        <v>36</v>
      </c>
      <c r="AC32" s="53">
        <v>31000000</v>
      </c>
      <c r="AD32" s="3" t="s">
        <v>163</v>
      </c>
      <c r="AE32" s="3" t="s">
        <v>2231</v>
      </c>
    </row>
    <row r="33" spans="1:31" x14ac:dyDescent="0.3">
      <c r="A33" s="3" t="s">
        <v>971</v>
      </c>
      <c r="B33" s="3" t="s">
        <v>972</v>
      </c>
      <c r="C33" s="3" t="s">
        <v>1859</v>
      </c>
      <c r="D33" s="53">
        <v>10000000</v>
      </c>
      <c r="E33" s="53">
        <v>10000000</v>
      </c>
      <c r="F33" s="53">
        <v>434452.19</v>
      </c>
      <c r="G33" s="53">
        <v>0</v>
      </c>
      <c r="H33" s="53">
        <v>0</v>
      </c>
      <c r="I33" s="53">
        <v>9559133.6799999997</v>
      </c>
      <c r="J33" s="53">
        <v>95.591336799999993</v>
      </c>
      <c r="K33" s="53">
        <v>0</v>
      </c>
      <c r="L33" s="53">
        <v>0</v>
      </c>
      <c r="M33" s="53">
        <v>6699413.3600000003</v>
      </c>
      <c r="N33" s="53">
        <v>2859720.32</v>
      </c>
      <c r="O33" s="53">
        <v>9993585.8699999992</v>
      </c>
      <c r="P33" s="53">
        <v>0</v>
      </c>
      <c r="Q33" s="53">
        <v>0</v>
      </c>
      <c r="R33" s="53">
        <v>0</v>
      </c>
      <c r="S33" s="3" t="s">
        <v>231</v>
      </c>
      <c r="T33" s="3" t="s">
        <v>162</v>
      </c>
      <c r="U33" s="3" t="s">
        <v>163</v>
      </c>
      <c r="V33" s="3" t="s">
        <v>162</v>
      </c>
      <c r="W33" s="3" t="s">
        <v>33</v>
      </c>
      <c r="X33" s="3" t="s">
        <v>164</v>
      </c>
      <c r="Y33" s="3" t="s">
        <v>44</v>
      </c>
      <c r="Z33" s="54">
        <v>45015</v>
      </c>
      <c r="AA33" s="54">
        <v>45747</v>
      </c>
      <c r="AB33" s="3" t="s">
        <v>36</v>
      </c>
      <c r="AC33" s="53">
        <v>10000000</v>
      </c>
      <c r="AD33" s="3" t="s">
        <v>163</v>
      </c>
      <c r="AE33" s="3" t="s">
        <v>2231</v>
      </c>
    </row>
    <row r="34" spans="1:31" x14ac:dyDescent="0.3">
      <c r="A34" s="3" t="s">
        <v>1364</v>
      </c>
      <c r="B34" s="3" t="s">
        <v>1365</v>
      </c>
      <c r="C34" s="3" t="s">
        <v>1859</v>
      </c>
      <c r="D34" s="53">
        <v>4000000</v>
      </c>
      <c r="E34" s="53">
        <v>4000000</v>
      </c>
      <c r="F34" s="53">
        <v>0</v>
      </c>
      <c r="G34" s="53">
        <v>0</v>
      </c>
      <c r="H34" s="53">
        <v>0</v>
      </c>
      <c r="I34" s="53">
        <v>3967283.7</v>
      </c>
      <c r="J34" s="53">
        <v>99.18209250000001</v>
      </c>
      <c r="K34" s="53">
        <v>0</v>
      </c>
      <c r="L34" s="53">
        <v>0</v>
      </c>
      <c r="M34" s="53">
        <v>3579923.7</v>
      </c>
      <c r="N34" s="53">
        <v>0</v>
      </c>
      <c r="O34" s="53">
        <v>3967283.7</v>
      </c>
      <c r="P34" s="53">
        <v>0</v>
      </c>
      <c r="Q34" s="53">
        <v>0</v>
      </c>
      <c r="R34" s="53">
        <v>0</v>
      </c>
      <c r="S34" s="3" t="s">
        <v>231</v>
      </c>
      <c r="T34" s="3" t="s">
        <v>162</v>
      </c>
      <c r="U34" s="3" t="s">
        <v>163</v>
      </c>
      <c r="V34" s="3" t="s">
        <v>162</v>
      </c>
      <c r="W34" s="3" t="s">
        <v>33</v>
      </c>
      <c r="X34" s="3" t="s">
        <v>164</v>
      </c>
      <c r="Y34" s="3" t="s">
        <v>35</v>
      </c>
      <c r="Z34" s="54">
        <v>45017</v>
      </c>
      <c r="AA34" s="54">
        <v>45747</v>
      </c>
      <c r="AB34" s="3" t="s">
        <v>36</v>
      </c>
      <c r="AC34" s="53">
        <v>4000000</v>
      </c>
      <c r="AD34" s="3" t="s">
        <v>163</v>
      </c>
      <c r="AE34" s="3" t="s">
        <v>2231</v>
      </c>
    </row>
    <row r="35" spans="1:31" x14ac:dyDescent="0.3">
      <c r="A35" s="3" t="s">
        <v>1368</v>
      </c>
      <c r="B35" s="3" t="s">
        <v>1369</v>
      </c>
      <c r="C35" s="3" t="s">
        <v>1859</v>
      </c>
      <c r="D35" s="53">
        <v>1130000</v>
      </c>
      <c r="E35" s="53">
        <v>1130000</v>
      </c>
      <c r="F35" s="53">
        <v>0</v>
      </c>
      <c r="G35" s="53">
        <v>0</v>
      </c>
      <c r="H35" s="53">
        <v>0</v>
      </c>
      <c r="I35" s="53">
        <v>494361.82</v>
      </c>
      <c r="J35" s="53">
        <v>43.748833628318586</v>
      </c>
      <c r="K35" s="53">
        <v>0</v>
      </c>
      <c r="L35" s="53">
        <v>0</v>
      </c>
      <c r="M35" s="53">
        <v>494361.82</v>
      </c>
      <c r="N35" s="53">
        <v>0</v>
      </c>
      <c r="O35" s="53">
        <v>494361.82</v>
      </c>
      <c r="P35" s="53">
        <v>0</v>
      </c>
      <c r="Q35" s="53">
        <v>0</v>
      </c>
      <c r="R35" s="53">
        <v>0</v>
      </c>
      <c r="S35" s="3" t="s">
        <v>1355</v>
      </c>
      <c r="T35" s="3" t="s">
        <v>162</v>
      </c>
      <c r="U35" s="3" t="s">
        <v>163</v>
      </c>
      <c r="V35" s="3" t="s">
        <v>162</v>
      </c>
      <c r="W35" s="3" t="s">
        <v>33</v>
      </c>
      <c r="X35" s="3" t="s">
        <v>164</v>
      </c>
      <c r="Y35" s="3" t="s">
        <v>35</v>
      </c>
      <c r="Z35" s="54">
        <v>45017</v>
      </c>
      <c r="AA35" s="54">
        <v>45382</v>
      </c>
      <c r="AB35" s="3" t="s">
        <v>36</v>
      </c>
      <c r="AC35" s="53">
        <v>1130000</v>
      </c>
      <c r="AD35" s="3" t="s">
        <v>163</v>
      </c>
      <c r="AE35" s="3" t="s">
        <v>2231</v>
      </c>
    </row>
    <row r="36" spans="1:31" x14ac:dyDescent="0.3">
      <c r="A36" s="3" t="s">
        <v>2161</v>
      </c>
      <c r="B36" s="3" t="s">
        <v>2162</v>
      </c>
      <c r="C36" s="3" t="s">
        <v>1859</v>
      </c>
      <c r="D36" s="53">
        <v>4900000</v>
      </c>
      <c r="E36" s="53">
        <v>4900000</v>
      </c>
      <c r="F36" s="53">
        <v>0</v>
      </c>
      <c r="G36" s="53">
        <v>0</v>
      </c>
      <c r="H36" s="53">
        <v>0</v>
      </c>
      <c r="I36" s="53">
        <v>2503008.17</v>
      </c>
      <c r="J36" s="53">
        <v>51.081799387755098</v>
      </c>
      <c r="K36" s="53">
        <v>0</v>
      </c>
      <c r="L36" s="53">
        <v>0</v>
      </c>
      <c r="M36" s="53">
        <v>2503008.17</v>
      </c>
      <c r="N36" s="53">
        <v>0</v>
      </c>
      <c r="O36" s="53">
        <v>2503008.17</v>
      </c>
      <c r="P36" s="53">
        <v>0</v>
      </c>
      <c r="Q36" s="53">
        <v>0</v>
      </c>
      <c r="R36" s="53">
        <v>0</v>
      </c>
      <c r="S36" s="3" t="s">
        <v>1355</v>
      </c>
      <c r="T36" s="3" t="s">
        <v>162</v>
      </c>
      <c r="U36" s="3" t="s">
        <v>163</v>
      </c>
      <c r="V36" s="3" t="s">
        <v>162</v>
      </c>
      <c r="W36" s="3" t="s">
        <v>33</v>
      </c>
      <c r="X36" s="3" t="s">
        <v>164</v>
      </c>
      <c r="Y36" s="3" t="s">
        <v>35</v>
      </c>
      <c r="Z36" s="54">
        <v>45383</v>
      </c>
      <c r="AA36" s="54">
        <v>45747</v>
      </c>
      <c r="AB36" s="3" t="s">
        <v>36</v>
      </c>
      <c r="AC36" s="53">
        <v>4900000</v>
      </c>
      <c r="AD36" s="3" t="s">
        <v>163</v>
      </c>
      <c r="AE36" s="3" t="s">
        <v>2231</v>
      </c>
    </row>
    <row r="37" spans="1:31" x14ac:dyDescent="0.3">
      <c r="A37" s="3" t="s">
        <v>2165</v>
      </c>
      <c r="B37" s="3" t="s">
        <v>2166</v>
      </c>
      <c r="C37" s="3" t="s">
        <v>1859</v>
      </c>
      <c r="D37" s="53">
        <v>7800000</v>
      </c>
      <c r="E37" s="53">
        <v>7800000</v>
      </c>
      <c r="F37" s="53">
        <v>488508.51</v>
      </c>
      <c r="G37" s="53">
        <v>0</v>
      </c>
      <c r="H37" s="53">
        <v>0</v>
      </c>
      <c r="I37" s="53">
        <v>6118201.9199999999</v>
      </c>
      <c r="J37" s="53">
        <v>78.438486153846156</v>
      </c>
      <c r="K37" s="53">
        <v>0</v>
      </c>
      <c r="L37" s="53">
        <v>0</v>
      </c>
      <c r="M37" s="53">
        <v>6089923.04</v>
      </c>
      <c r="N37" s="53">
        <v>28278.880000000001</v>
      </c>
      <c r="O37" s="53">
        <v>6606710.4299999997</v>
      </c>
      <c r="P37" s="53">
        <v>0</v>
      </c>
      <c r="Q37" s="53">
        <v>0</v>
      </c>
      <c r="R37" s="53">
        <v>0</v>
      </c>
      <c r="S37" s="3" t="s">
        <v>1355</v>
      </c>
      <c r="T37" s="3" t="s">
        <v>162</v>
      </c>
      <c r="U37" s="3" t="s">
        <v>163</v>
      </c>
      <c r="V37" s="3" t="s">
        <v>162</v>
      </c>
      <c r="W37" s="3" t="s">
        <v>33</v>
      </c>
      <c r="X37" s="3" t="s">
        <v>164</v>
      </c>
      <c r="Y37" s="3" t="s">
        <v>35</v>
      </c>
      <c r="Z37" s="54">
        <v>45383</v>
      </c>
      <c r="AA37" s="54">
        <v>45747</v>
      </c>
      <c r="AB37" s="3" t="s">
        <v>36</v>
      </c>
      <c r="AC37" s="53">
        <v>7800000</v>
      </c>
      <c r="AD37" s="3" t="s">
        <v>163</v>
      </c>
      <c r="AE37" s="3" t="s">
        <v>45</v>
      </c>
    </row>
    <row r="38" spans="1:31" x14ac:dyDescent="0.3">
      <c r="A38" s="3" t="s">
        <v>2201</v>
      </c>
      <c r="B38" s="3" t="s">
        <v>2202</v>
      </c>
      <c r="C38" s="3" t="s">
        <v>1859</v>
      </c>
      <c r="D38" s="53">
        <v>7900000</v>
      </c>
      <c r="E38" s="53">
        <v>7900000</v>
      </c>
      <c r="F38" s="53">
        <v>26782.14</v>
      </c>
      <c r="G38" s="53">
        <v>-87866.73</v>
      </c>
      <c r="H38" s="53">
        <v>-87866.73</v>
      </c>
      <c r="I38" s="53">
        <v>6907580.9900000002</v>
      </c>
      <c r="J38" s="53">
        <v>87.437734050632912</v>
      </c>
      <c r="K38" s="53">
        <v>0</v>
      </c>
      <c r="L38" s="53">
        <v>0</v>
      </c>
      <c r="M38" s="53">
        <v>5407066.96</v>
      </c>
      <c r="N38" s="53">
        <v>1588380.76</v>
      </c>
      <c r="O38" s="53">
        <v>6934363.1299999999</v>
      </c>
      <c r="P38" s="53">
        <v>0</v>
      </c>
      <c r="Q38" s="53">
        <v>0</v>
      </c>
      <c r="R38" s="53">
        <v>0</v>
      </c>
      <c r="S38" s="3" t="s">
        <v>1355</v>
      </c>
      <c r="T38" s="3" t="s">
        <v>162</v>
      </c>
      <c r="U38" s="3" t="s">
        <v>163</v>
      </c>
      <c r="V38" s="3" t="s">
        <v>162</v>
      </c>
      <c r="W38" s="3" t="s">
        <v>33</v>
      </c>
      <c r="X38" s="3" t="s">
        <v>164</v>
      </c>
      <c r="Y38" s="3" t="s">
        <v>35</v>
      </c>
      <c r="Z38" s="54">
        <v>45383</v>
      </c>
      <c r="AA38" s="54">
        <v>45747</v>
      </c>
      <c r="AB38" s="3" t="s">
        <v>36</v>
      </c>
      <c r="AC38" s="53">
        <v>7900000</v>
      </c>
      <c r="AD38" s="3" t="s">
        <v>163</v>
      </c>
      <c r="AE38" s="3" t="s">
        <v>45</v>
      </c>
    </row>
    <row r="39" spans="1:31" x14ac:dyDescent="0.3">
      <c r="A39" s="3" t="s">
        <v>2169</v>
      </c>
      <c r="B39" s="3" t="s">
        <v>2170</v>
      </c>
      <c r="C39" s="3" t="s">
        <v>1859</v>
      </c>
      <c r="D39" s="53">
        <v>6900000</v>
      </c>
      <c r="E39" s="53">
        <v>6900000</v>
      </c>
      <c r="F39" s="53">
        <v>858946.55</v>
      </c>
      <c r="G39" s="53">
        <v>0</v>
      </c>
      <c r="H39" s="53">
        <v>0</v>
      </c>
      <c r="I39" s="53">
        <v>6001414.46</v>
      </c>
      <c r="J39" s="53">
        <v>86.977021159420289</v>
      </c>
      <c r="K39" s="53">
        <v>0</v>
      </c>
      <c r="L39" s="53">
        <v>0</v>
      </c>
      <c r="M39" s="53">
        <v>6001414.46</v>
      </c>
      <c r="N39" s="53">
        <v>0</v>
      </c>
      <c r="O39" s="53">
        <v>6860361.0099999998</v>
      </c>
      <c r="P39" s="53">
        <v>0</v>
      </c>
      <c r="Q39" s="53">
        <v>0</v>
      </c>
      <c r="R39" s="53">
        <v>0</v>
      </c>
      <c r="S39" s="3" t="s">
        <v>1355</v>
      </c>
      <c r="T39" s="3" t="s">
        <v>162</v>
      </c>
      <c r="U39" s="3" t="s">
        <v>163</v>
      </c>
      <c r="V39" s="3" t="s">
        <v>162</v>
      </c>
      <c r="W39" s="3" t="s">
        <v>33</v>
      </c>
      <c r="X39" s="3" t="s">
        <v>164</v>
      </c>
      <c r="Y39" s="3" t="s">
        <v>35</v>
      </c>
      <c r="Z39" s="54">
        <v>45383</v>
      </c>
      <c r="AA39" s="54">
        <v>45747</v>
      </c>
      <c r="AB39" s="3" t="s">
        <v>36</v>
      </c>
      <c r="AC39" s="53">
        <v>6900000</v>
      </c>
      <c r="AD39" s="3" t="s">
        <v>163</v>
      </c>
      <c r="AE39" s="3" t="s">
        <v>45</v>
      </c>
    </row>
    <row r="40" spans="1:31" x14ac:dyDescent="0.3">
      <c r="A40" s="3" t="s">
        <v>2163</v>
      </c>
      <c r="B40" s="3" t="s">
        <v>2164</v>
      </c>
      <c r="C40" s="3" t="s">
        <v>1859</v>
      </c>
      <c r="D40" s="53">
        <v>8300000</v>
      </c>
      <c r="E40" s="53">
        <v>8300000</v>
      </c>
      <c r="F40" s="53">
        <v>488508.51</v>
      </c>
      <c r="G40" s="53">
        <v>0</v>
      </c>
      <c r="H40" s="53">
        <v>0</v>
      </c>
      <c r="I40" s="53">
        <v>7491712.1900000004</v>
      </c>
      <c r="J40" s="53">
        <v>90.26159265060241</v>
      </c>
      <c r="K40" s="53">
        <v>0</v>
      </c>
      <c r="L40" s="53">
        <v>0</v>
      </c>
      <c r="M40" s="53">
        <v>7491712.1900000004</v>
      </c>
      <c r="N40" s="53">
        <v>0</v>
      </c>
      <c r="O40" s="53">
        <v>7980220.7000000002</v>
      </c>
      <c r="P40" s="53">
        <v>0</v>
      </c>
      <c r="Q40" s="53">
        <v>0</v>
      </c>
      <c r="R40" s="53">
        <v>0</v>
      </c>
      <c r="S40" s="3" t="s">
        <v>1355</v>
      </c>
      <c r="T40" s="3" t="s">
        <v>162</v>
      </c>
      <c r="U40" s="3" t="s">
        <v>163</v>
      </c>
      <c r="V40" s="3" t="s">
        <v>162</v>
      </c>
      <c r="W40" s="3" t="s">
        <v>33</v>
      </c>
      <c r="X40" s="3" t="s">
        <v>164</v>
      </c>
      <c r="Y40" s="3" t="s">
        <v>35</v>
      </c>
      <c r="Z40" s="54">
        <v>45383</v>
      </c>
      <c r="AA40" s="54">
        <v>45747</v>
      </c>
      <c r="AB40" s="3" t="s">
        <v>36</v>
      </c>
      <c r="AC40" s="53">
        <v>8300000</v>
      </c>
      <c r="AD40" s="3" t="s">
        <v>163</v>
      </c>
      <c r="AE40" s="3" t="s">
        <v>45</v>
      </c>
    </row>
    <row r="41" spans="1:31" x14ac:dyDescent="0.3">
      <c r="A41" s="3" t="s">
        <v>2175</v>
      </c>
      <c r="B41" s="3" t="s">
        <v>2176</v>
      </c>
      <c r="C41" s="3" t="s">
        <v>1859</v>
      </c>
      <c r="D41" s="53">
        <v>6000000</v>
      </c>
      <c r="E41" s="53">
        <v>6000000</v>
      </c>
      <c r="F41" s="53">
        <v>1150777.05</v>
      </c>
      <c r="G41" s="53">
        <v>0.01</v>
      </c>
      <c r="H41" s="53">
        <v>0.01</v>
      </c>
      <c r="I41" s="53">
        <v>4765060.92</v>
      </c>
      <c r="J41" s="53">
        <v>79.417681999999999</v>
      </c>
      <c r="K41" s="53">
        <v>0</v>
      </c>
      <c r="L41" s="53">
        <v>0</v>
      </c>
      <c r="M41" s="53">
        <v>3134522.82</v>
      </c>
      <c r="N41" s="53">
        <v>1630538.09</v>
      </c>
      <c r="O41" s="53">
        <v>5915837.9699999997</v>
      </c>
      <c r="P41" s="53">
        <v>0</v>
      </c>
      <c r="Q41" s="53">
        <v>0</v>
      </c>
      <c r="R41" s="53">
        <v>0</v>
      </c>
      <c r="S41" s="3" t="s">
        <v>1355</v>
      </c>
      <c r="T41" s="3" t="s">
        <v>162</v>
      </c>
      <c r="U41" s="3" t="s">
        <v>163</v>
      </c>
      <c r="V41" s="3" t="s">
        <v>162</v>
      </c>
      <c r="W41" s="3" t="s">
        <v>33</v>
      </c>
      <c r="X41" s="3" t="s">
        <v>164</v>
      </c>
      <c r="Y41" s="3" t="s">
        <v>35</v>
      </c>
      <c r="Z41" s="54">
        <v>45383</v>
      </c>
      <c r="AA41" s="54">
        <v>45747</v>
      </c>
      <c r="AB41" s="3" t="s">
        <v>36</v>
      </c>
      <c r="AC41" s="53">
        <v>6000000</v>
      </c>
      <c r="AD41" s="3" t="s">
        <v>163</v>
      </c>
      <c r="AE41" s="3" t="s">
        <v>45</v>
      </c>
    </row>
    <row r="42" spans="1:31" x14ac:dyDescent="0.3">
      <c r="A42" s="3" t="s">
        <v>2199</v>
      </c>
      <c r="B42" s="3" t="s">
        <v>2200</v>
      </c>
      <c r="C42" s="3" t="s">
        <v>1859</v>
      </c>
      <c r="D42" s="53">
        <v>3000000</v>
      </c>
      <c r="E42" s="53">
        <v>3000000</v>
      </c>
      <c r="F42" s="53">
        <v>757890.49</v>
      </c>
      <c r="G42" s="53">
        <v>-0.02</v>
      </c>
      <c r="H42" s="53">
        <v>-0.02</v>
      </c>
      <c r="I42" s="53">
        <v>2226617.77</v>
      </c>
      <c r="J42" s="53">
        <v>74.220592333333329</v>
      </c>
      <c r="K42" s="53">
        <v>0</v>
      </c>
      <c r="L42" s="53">
        <v>0</v>
      </c>
      <c r="M42" s="53">
        <v>1380383.88</v>
      </c>
      <c r="N42" s="53">
        <v>846233.91</v>
      </c>
      <c r="O42" s="53">
        <v>2984508.26</v>
      </c>
      <c r="P42" s="53">
        <v>0</v>
      </c>
      <c r="Q42" s="53">
        <v>0</v>
      </c>
      <c r="R42" s="53">
        <v>0</v>
      </c>
      <c r="S42" s="3" t="s">
        <v>1355</v>
      </c>
      <c r="T42" s="3" t="s">
        <v>162</v>
      </c>
      <c r="U42" s="3" t="s">
        <v>163</v>
      </c>
      <c r="V42" s="3" t="s">
        <v>162</v>
      </c>
      <c r="W42" s="3" t="s">
        <v>33</v>
      </c>
      <c r="X42" s="3" t="s">
        <v>164</v>
      </c>
      <c r="Y42" s="3" t="s">
        <v>35</v>
      </c>
      <c r="Z42" s="54">
        <v>45383</v>
      </c>
      <c r="AA42" s="54">
        <v>45747</v>
      </c>
      <c r="AB42" s="3" t="s">
        <v>36</v>
      </c>
      <c r="AC42" s="53">
        <v>3000000</v>
      </c>
      <c r="AD42" s="3" t="s">
        <v>163</v>
      </c>
      <c r="AE42" s="3" t="s">
        <v>45</v>
      </c>
    </row>
    <row r="43" spans="1:31" x14ac:dyDescent="0.3">
      <c r="A43" s="3" t="s">
        <v>2491</v>
      </c>
      <c r="B43" s="3" t="s">
        <v>2492</v>
      </c>
      <c r="C43" s="3" t="s">
        <v>1859</v>
      </c>
      <c r="D43" s="53">
        <v>3000000</v>
      </c>
      <c r="E43" s="53">
        <v>3000000</v>
      </c>
      <c r="F43" s="53">
        <v>51319.02</v>
      </c>
      <c r="G43" s="53">
        <v>0</v>
      </c>
      <c r="H43" s="53">
        <v>0</v>
      </c>
      <c r="I43" s="53">
        <v>2562931.16</v>
      </c>
      <c r="J43" s="53">
        <v>85.431038666666666</v>
      </c>
      <c r="K43" s="53">
        <v>0</v>
      </c>
      <c r="L43" s="53">
        <v>0</v>
      </c>
      <c r="M43" s="53">
        <v>2562931.16</v>
      </c>
      <c r="N43" s="53">
        <v>0</v>
      </c>
      <c r="O43" s="53">
        <v>2614250.1800000002</v>
      </c>
      <c r="P43" s="53">
        <v>0</v>
      </c>
      <c r="Q43" s="53">
        <v>0</v>
      </c>
      <c r="R43" s="53">
        <v>0</v>
      </c>
      <c r="S43" s="3" t="s">
        <v>1355</v>
      </c>
      <c r="T43" s="3" t="s">
        <v>162</v>
      </c>
      <c r="U43" s="3" t="s">
        <v>163</v>
      </c>
      <c r="V43" s="3" t="s">
        <v>162</v>
      </c>
      <c r="W43" s="3" t="s">
        <v>33</v>
      </c>
      <c r="X43" s="3" t="s">
        <v>164</v>
      </c>
      <c r="Y43" s="3" t="s">
        <v>35</v>
      </c>
      <c r="Z43" s="54">
        <v>45383</v>
      </c>
      <c r="AA43" s="54">
        <v>45747</v>
      </c>
      <c r="AB43" s="3" t="s">
        <v>36</v>
      </c>
      <c r="AC43" s="53">
        <v>3000000</v>
      </c>
      <c r="AD43" s="3" t="s">
        <v>163</v>
      </c>
      <c r="AE43" s="3" t="s">
        <v>45</v>
      </c>
    </row>
    <row r="44" spans="1:31" x14ac:dyDescent="0.3">
      <c r="A44" s="3" t="s">
        <v>2527</v>
      </c>
      <c r="B44" s="3" t="s">
        <v>2528</v>
      </c>
      <c r="C44" s="3" t="s">
        <v>1859</v>
      </c>
      <c r="D44" s="53">
        <v>3000000</v>
      </c>
      <c r="E44" s="53">
        <v>3000000</v>
      </c>
      <c r="F44" s="53">
        <v>4577.3100000000004</v>
      </c>
      <c r="G44" s="53">
        <v>0</v>
      </c>
      <c r="H44" s="53">
        <v>0</v>
      </c>
      <c r="I44" s="53">
        <v>2651666.0299999998</v>
      </c>
      <c r="J44" s="53">
        <v>88.388867666666656</v>
      </c>
      <c r="K44" s="53">
        <v>0</v>
      </c>
      <c r="L44" s="53">
        <v>0</v>
      </c>
      <c r="M44" s="53">
        <v>2651666.0299999998</v>
      </c>
      <c r="N44" s="53">
        <v>0</v>
      </c>
      <c r="O44" s="53">
        <v>2656243.34</v>
      </c>
      <c r="P44" s="53">
        <v>0</v>
      </c>
      <c r="Q44" s="53">
        <v>0</v>
      </c>
      <c r="R44" s="53">
        <v>0</v>
      </c>
      <c r="S44" s="3" t="s">
        <v>1355</v>
      </c>
      <c r="T44" s="3" t="s">
        <v>162</v>
      </c>
      <c r="U44" s="3" t="s">
        <v>163</v>
      </c>
      <c r="V44" s="3" t="s">
        <v>162</v>
      </c>
      <c r="W44" s="3" t="s">
        <v>33</v>
      </c>
      <c r="X44" s="3" t="s">
        <v>164</v>
      </c>
      <c r="Y44" s="3" t="s">
        <v>35</v>
      </c>
      <c r="Z44" s="54">
        <v>45383</v>
      </c>
      <c r="AA44" s="54">
        <v>45747</v>
      </c>
      <c r="AB44" s="3" t="s">
        <v>36</v>
      </c>
      <c r="AC44" s="53">
        <v>3000000</v>
      </c>
      <c r="AD44" s="3" t="s">
        <v>163</v>
      </c>
      <c r="AE44" s="3" t="s">
        <v>45</v>
      </c>
    </row>
    <row r="45" spans="1:31" x14ac:dyDescent="0.3">
      <c r="A45" s="3" t="s">
        <v>2680</v>
      </c>
      <c r="B45" s="3" t="s">
        <v>2681</v>
      </c>
      <c r="C45" s="3" t="s">
        <v>1859</v>
      </c>
      <c r="D45" s="53">
        <v>950000</v>
      </c>
      <c r="E45" s="53">
        <v>950000</v>
      </c>
      <c r="F45" s="53">
        <v>648456.16</v>
      </c>
      <c r="G45" s="53">
        <v>0</v>
      </c>
      <c r="H45" s="53">
        <v>0</v>
      </c>
      <c r="I45" s="53">
        <v>0</v>
      </c>
      <c r="J45" s="53">
        <v>0</v>
      </c>
      <c r="K45" s="53">
        <v>0</v>
      </c>
      <c r="L45" s="53">
        <v>0</v>
      </c>
      <c r="M45" s="53">
        <v>0</v>
      </c>
      <c r="N45" s="53">
        <v>0</v>
      </c>
      <c r="O45" s="53">
        <v>648456.16</v>
      </c>
      <c r="P45" s="53">
        <v>0</v>
      </c>
      <c r="Q45" s="53">
        <v>0</v>
      </c>
      <c r="R45" s="53">
        <v>0</v>
      </c>
      <c r="S45" s="3" t="s">
        <v>1355</v>
      </c>
      <c r="T45" s="3" t="s">
        <v>162</v>
      </c>
      <c r="U45" s="3" t="s">
        <v>163</v>
      </c>
      <c r="V45" s="3" t="s">
        <v>162</v>
      </c>
      <c r="W45" s="3" t="s">
        <v>33</v>
      </c>
      <c r="X45" s="3" t="s">
        <v>164</v>
      </c>
      <c r="Y45" s="3" t="s">
        <v>35</v>
      </c>
      <c r="Z45" s="54">
        <v>45383</v>
      </c>
      <c r="AA45" s="54">
        <v>45747</v>
      </c>
      <c r="AB45" s="3" t="s">
        <v>36</v>
      </c>
      <c r="AC45" s="53">
        <v>950000</v>
      </c>
      <c r="AD45" s="3" t="s">
        <v>163</v>
      </c>
      <c r="AE45" s="3" t="s">
        <v>45</v>
      </c>
    </row>
    <row r="46" spans="1:31" x14ac:dyDescent="0.3">
      <c r="A46" s="3" t="s">
        <v>2951</v>
      </c>
      <c r="B46" s="3" t="s">
        <v>2952</v>
      </c>
      <c r="C46" s="3" t="s">
        <v>1859</v>
      </c>
      <c r="D46" s="53">
        <v>16500000</v>
      </c>
      <c r="E46" s="53">
        <v>16500000</v>
      </c>
      <c r="F46" s="53">
        <v>2356658.3199999998</v>
      </c>
      <c r="G46" s="53">
        <v>100992.14</v>
      </c>
      <c r="H46" s="53">
        <v>100992.14</v>
      </c>
      <c r="I46" s="53">
        <v>10490497.42</v>
      </c>
      <c r="J46" s="53">
        <v>63.578772242424243</v>
      </c>
      <c r="K46" s="53">
        <v>0</v>
      </c>
      <c r="L46" s="53">
        <v>0</v>
      </c>
      <c r="M46" s="53">
        <v>9470432.2899999991</v>
      </c>
      <c r="N46" s="53">
        <v>919072.99</v>
      </c>
      <c r="O46" s="53">
        <v>12847155.74</v>
      </c>
      <c r="P46" s="53">
        <v>0</v>
      </c>
      <c r="Q46" s="53">
        <v>0</v>
      </c>
      <c r="R46" s="53">
        <v>0</v>
      </c>
      <c r="S46" s="3" t="s">
        <v>1355</v>
      </c>
      <c r="T46" s="3" t="s">
        <v>162</v>
      </c>
      <c r="U46" s="3" t="s">
        <v>163</v>
      </c>
      <c r="V46" s="3" t="s">
        <v>162</v>
      </c>
      <c r="W46" s="3" t="s">
        <v>33</v>
      </c>
      <c r="X46" s="3" t="s">
        <v>164</v>
      </c>
      <c r="Y46" s="3" t="s">
        <v>35</v>
      </c>
      <c r="Z46" s="54">
        <v>45383</v>
      </c>
      <c r="AA46" s="54">
        <v>45747</v>
      </c>
      <c r="AB46" s="3" t="s">
        <v>36</v>
      </c>
      <c r="AC46" s="53">
        <v>16500000</v>
      </c>
      <c r="AD46" s="3" t="s">
        <v>163</v>
      </c>
      <c r="AE46" s="3" t="s">
        <v>45</v>
      </c>
    </row>
    <row r="47" spans="1:31" x14ac:dyDescent="0.3">
      <c r="A47" s="3" t="s">
        <v>894</v>
      </c>
      <c r="B47" s="3" t="s">
        <v>895</v>
      </c>
      <c r="C47" s="3" t="s">
        <v>1854</v>
      </c>
      <c r="D47" s="53">
        <v>22050000</v>
      </c>
      <c r="E47" s="53">
        <v>22050000</v>
      </c>
      <c r="F47" s="53">
        <v>6521.42</v>
      </c>
      <c r="G47" s="53">
        <v>0</v>
      </c>
      <c r="H47" s="53">
        <v>0</v>
      </c>
      <c r="I47" s="53">
        <v>22023782.32</v>
      </c>
      <c r="J47" s="53">
        <v>99.881098956916105</v>
      </c>
      <c r="K47" s="53">
        <v>0</v>
      </c>
      <c r="L47" s="53">
        <v>0</v>
      </c>
      <c r="M47" s="53">
        <v>18610722.039999999</v>
      </c>
      <c r="N47" s="53">
        <v>3413060.28</v>
      </c>
      <c r="O47" s="53">
        <v>22030303.739999998</v>
      </c>
      <c r="P47" s="53">
        <v>0</v>
      </c>
      <c r="Q47" s="53">
        <v>0</v>
      </c>
      <c r="R47" s="53">
        <v>0</v>
      </c>
      <c r="S47" s="3" t="s">
        <v>72</v>
      </c>
      <c r="T47" s="3" t="s">
        <v>41</v>
      </c>
      <c r="U47" s="3" t="s">
        <v>42</v>
      </c>
      <c r="V47" s="3" t="s">
        <v>41</v>
      </c>
      <c r="W47" s="3" t="s">
        <v>33</v>
      </c>
      <c r="X47" s="3" t="s">
        <v>43</v>
      </c>
      <c r="Y47" s="3" t="s">
        <v>44</v>
      </c>
      <c r="Z47" s="54">
        <v>44606</v>
      </c>
      <c r="AA47" s="54">
        <v>45747</v>
      </c>
      <c r="AB47" s="3" t="s">
        <v>36</v>
      </c>
      <c r="AC47" s="53">
        <v>22050000</v>
      </c>
      <c r="AD47" s="3" t="s">
        <v>42</v>
      </c>
      <c r="AE47" s="3" t="s">
        <v>2231</v>
      </c>
    </row>
    <row r="48" spans="1:31" x14ac:dyDescent="0.3">
      <c r="A48" s="3" t="s">
        <v>949</v>
      </c>
      <c r="B48" s="3" t="s">
        <v>950</v>
      </c>
      <c r="C48" s="3" t="s">
        <v>1854</v>
      </c>
      <c r="D48" s="53">
        <v>25000000</v>
      </c>
      <c r="E48" s="53">
        <v>25000000</v>
      </c>
      <c r="F48" s="53">
        <v>172128.79</v>
      </c>
      <c r="G48" s="53">
        <v>0</v>
      </c>
      <c r="H48" s="53">
        <v>0</v>
      </c>
      <c r="I48" s="53">
        <v>24793121.710000001</v>
      </c>
      <c r="J48" s="53">
        <v>99.172486840000005</v>
      </c>
      <c r="K48" s="53">
        <v>0</v>
      </c>
      <c r="L48" s="53">
        <v>0</v>
      </c>
      <c r="M48" s="53">
        <v>10815545.880000001</v>
      </c>
      <c r="N48" s="53">
        <v>13977575.83</v>
      </c>
      <c r="O48" s="53">
        <v>24965250.5</v>
      </c>
      <c r="P48" s="53">
        <v>0</v>
      </c>
      <c r="Q48" s="53">
        <v>0</v>
      </c>
      <c r="R48" s="53">
        <v>0</v>
      </c>
      <c r="S48" s="3" t="s">
        <v>72</v>
      </c>
      <c r="T48" s="3" t="s">
        <v>41</v>
      </c>
      <c r="U48" s="3" t="s">
        <v>42</v>
      </c>
      <c r="V48" s="3" t="s">
        <v>41</v>
      </c>
      <c r="W48" s="3" t="s">
        <v>33</v>
      </c>
      <c r="X48" s="3" t="s">
        <v>43</v>
      </c>
      <c r="Y48" s="3" t="s">
        <v>44</v>
      </c>
      <c r="Z48" s="54">
        <v>45015</v>
      </c>
      <c r="AA48" s="54">
        <v>45747</v>
      </c>
      <c r="AB48" s="3" t="s">
        <v>36</v>
      </c>
      <c r="AC48" s="53">
        <v>25000000</v>
      </c>
      <c r="AD48" s="3" t="s">
        <v>42</v>
      </c>
      <c r="AE48" s="3" t="s">
        <v>2231</v>
      </c>
    </row>
    <row r="49" spans="1:31" x14ac:dyDescent="0.3">
      <c r="A49" s="3" t="s">
        <v>973</v>
      </c>
      <c r="B49" s="3" t="s">
        <v>974</v>
      </c>
      <c r="C49" s="3" t="s">
        <v>1854</v>
      </c>
      <c r="D49" s="53">
        <v>16600000</v>
      </c>
      <c r="E49" s="53">
        <v>16600000</v>
      </c>
      <c r="F49" s="53">
        <v>488328.15</v>
      </c>
      <c r="G49" s="53">
        <v>-0.06</v>
      </c>
      <c r="H49" s="53">
        <v>-0.06</v>
      </c>
      <c r="I49" s="53">
        <v>15346013.779999999</v>
      </c>
      <c r="J49" s="53">
        <v>92.445866144578304</v>
      </c>
      <c r="K49" s="53">
        <v>0</v>
      </c>
      <c r="L49" s="53">
        <v>0</v>
      </c>
      <c r="M49" s="53">
        <v>6054016.0199999996</v>
      </c>
      <c r="N49" s="53">
        <v>9291997.8200000003</v>
      </c>
      <c r="O49" s="53">
        <v>15834341.93</v>
      </c>
      <c r="P49" s="53">
        <v>0</v>
      </c>
      <c r="Q49" s="53">
        <v>0</v>
      </c>
      <c r="R49" s="53">
        <v>0</v>
      </c>
      <c r="S49" s="3" t="s">
        <v>72</v>
      </c>
      <c r="T49" s="3" t="s">
        <v>41</v>
      </c>
      <c r="U49" s="3" t="s">
        <v>42</v>
      </c>
      <c r="V49" s="3" t="s">
        <v>41</v>
      </c>
      <c r="W49" s="3" t="s">
        <v>33</v>
      </c>
      <c r="X49" s="3" t="s">
        <v>43</v>
      </c>
      <c r="Y49" s="3" t="s">
        <v>44</v>
      </c>
      <c r="Z49" s="54">
        <v>45016</v>
      </c>
      <c r="AA49" s="54">
        <v>45747</v>
      </c>
      <c r="AB49" s="3" t="s">
        <v>36</v>
      </c>
      <c r="AC49" s="53">
        <v>16600000</v>
      </c>
      <c r="AD49" s="3" t="s">
        <v>42</v>
      </c>
      <c r="AE49" s="3" t="s">
        <v>2231</v>
      </c>
    </row>
    <row r="50" spans="1:31" x14ac:dyDescent="0.3">
      <c r="A50" s="3" t="s">
        <v>1305</v>
      </c>
      <c r="B50" s="3" t="s">
        <v>1306</v>
      </c>
      <c r="C50" s="3" t="s">
        <v>1854</v>
      </c>
      <c r="D50" s="53">
        <v>1200000</v>
      </c>
      <c r="E50" s="53">
        <v>1200000</v>
      </c>
      <c r="F50" s="53">
        <v>25000</v>
      </c>
      <c r="G50" s="53">
        <v>0</v>
      </c>
      <c r="H50" s="53">
        <v>0</v>
      </c>
      <c r="I50" s="53">
        <v>1109773.73</v>
      </c>
      <c r="J50" s="53">
        <v>92.481144166666667</v>
      </c>
      <c r="K50" s="53">
        <v>0</v>
      </c>
      <c r="L50" s="53">
        <v>0</v>
      </c>
      <c r="M50" s="53">
        <v>1109773.73</v>
      </c>
      <c r="N50" s="53">
        <v>0</v>
      </c>
      <c r="O50" s="53">
        <v>1134773.73</v>
      </c>
      <c r="P50" s="53">
        <v>0</v>
      </c>
      <c r="Q50" s="53">
        <v>0</v>
      </c>
      <c r="R50" s="53">
        <v>0</v>
      </c>
      <c r="S50" s="3" t="s">
        <v>72</v>
      </c>
      <c r="T50" s="3" t="s">
        <v>41</v>
      </c>
      <c r="U50" s="3" t="s">
        <v>42</v>
      </c>
      <c r="V50" s="3" t="s">
        <v>41</v>
      </c>
      <c r="W50" s="3" t="s">
        <v>33</v>
      </c>
      <c r="X50" s="3" t="s">
        <v>43</v>
      </c>
      <c r="Y50" s="3" t="s">
        <v>44</v>
      </c>
      <c r="Z50" s="54">
        <v>45134</v>
      </c>
      <c r="AA50" s="54">
        <v>45504</v>
      </c>
      <c r="AB50" s="3" t="s">
        <v>36</v>
      </c>
      <c r="AC50" s="53">
        <v>1200000</v>
      </c>
      <c r="AD50" s="3" t="s">
        <v>42</v>
      </c>
      <c r="AE50" s="3" t="s">
        <v>2231</v>
      </c>
    </row>
    <row r="51" spans="1:31" x14ac:dyDescent="0.3">
      <c r="A51" s="3" t="s">
        <v>3155</v>
      </c>
      <c r="B51" s="3" t="s">
        <v>3156</v>
      </c>
      <c r="C51" s="3" t="s">
        <v>1854</v>
      </c>
      <c r="D51" s="53">
        <v>0</v>
      </c>
      <c r="E51" s="53">
        <v>0</v>
      </c>
      <c r="F51" s="53">
        <v>0</v>
      </c>
      <c r="G51" s="53">
        <v>0</v>
      </c>
      <c r="H51" s="53">
        <v>0</v>
      </c>
      <c r="I51" s="53">
        <v>0</v>
      </c>
      <c r="J51" s="53" t="e">
        <v>#DIV/0!</v>
      </c>
      <c r="K51" s="53">
        <v>0</v>
      </c>
      <c r="L51" s="53">
        <v>0</v>
      </c>
      <c r="M51" s="53">
        <v>0</v>
      </c>
      <c r="N51" s="53">
        <v>0</v>
      </c>
      <c r="O51" s="53">
        <v>0</v>
      </c>
      <c r="P51" s="53">
        <v>0</v>
      </c>
      <c r="Q51" s="53">
        <v>0</v>
      </c>
      <c r="R51" s="53">
        <v>0</v>
      </c>
      <c r="S51" s="3" t="s">
        <v>72</v>
      </c>
      <c r="T51" s="3" t="s">
        <v>41</v>
      </c>
      <c r="U51" s="3" t="s">
        <v>42</v>
      </c>
      <c r="V51" s="3" t="s">
        <v>41</v>
      </c>
      <c r="W51" s="3" t="s">
        <v>33</v>
      </c>
      <c r="X51" s="3" t="s">
        <v>29</v>
      </c>
      <c r="Y51" s="3" t="s">
        <v>35</v>
      </c>
      <c r="Z51" s="54">
        <v>45663</v>
      </c>
      <c r="AA51" s="54">
        <v>45687</v>
      </c>
      <c r="AB51" s="3" t="s">
        <v>36</v>
      </c>
      <c r="AC51" s="53">
        <v>8400001</v>
      </c>
      <c r="AD51" s="3" t="s">
        <v>42</v>
      </c>
      <c r="AE51" s="3" t="s">
        <v>1245</v>
      </c>
    </row>
    <row r="52" spans="1:31" x14ac:dyDescent="0.3">
      <c r="A52" s="3" t="s">
        <v>984</v>
      </c>
      <c r="B52" s="3" t="s">
        <v>985</v>
      </c>
      <c r="C52" s="3" t="s">
        <v>1860</v>
      </c>
      <c r="D52" s="53">
        <v>100000000</v>
      </c>
      <c r="E52" s="53">
        <v>100000000</v>
      </c>
      <c r="F52" s="53">
        <v>894484.64</v>
      </c>
      <c r="G52" s="53">
        <v>0</v>
      </c>
      <c r="H52" s="53">
        <v>0</v>
      </c>
      <c r="I52" s="53">
        <v>94707570.670000002</v>
      </c>
      <c r="J52" s="53">
        <v>94.707570669999996</v>
      </c>
      <c r="K52" s="53">
        <v>0</v>
      </c>
      <c r="L52" s="53">
        <v>0</v>
      </c>
      <c r="M52" s="53">
        <v>92133433.799999997</v>
      </c>
      <c r="N52" s="53">
        <v>2574136.87</v>
      </c>
      <c r="O52" s="53">
        <v>95602055.310000002</v>
      </c>
      <c r="P52" s="53">
        <v>0</v>
      </c>
      <c r="Q52" s="53">
        <v>0</v>
      </c>
      <c r="R52" s="53">
        <v>0</v>
      </c>
      <c r="S52" s="3" t="s">
        <v>111</v>
      </c>
      <c r="T52" s="3" t="s">
        <v>112</v>
      </c>
      <c r="U52" s="3" t="s">
        <v>113</v>
      </c>
      <c r="V52" s="3" t="s">
        <v>112</v>
      </c>
      <c r="W52" s="3" t="s">
        <v>33</v>
      </c>
      <c r="X52" s="3" t="s">
        <v>114</v>
      </c>
      <c r="Y52" s="3" t="s">
        <v>986</v>
      </c>
      <c r="Z52" s="54">
        <v>44651</v>
      </c>
      <c r="AA52" s="54">
        <v>45565</v>
      </c>
      <c r="AB52" s="3" t="s">
        <v>36</v>
      </c>
      <c r="AC52" s="53">
        <v>100000000</v>
      </c>
      <c r="AD52" s="3" t="s">
        <v>113</v>
      </c>
      <c r="AE52" s="3" t="s">
        <v>45</v>
      </c>
    </row>
    <row r="53" spans="1:31" x14ac:dyDescent="0.3">
      <c r="A53" s="3" t="s">
        <v>420</v>
      </c>
      <c r="B53" s="3" t="s">
        <v>421</v>
      </c>
      <c r="C53" s="3" t="s">
        <v>1860</v>
      </c>
      <c r="D53" s="53">
        <v>8100000</v>
      </c>
      <c r="E53" s="53">
        <v>8100000</v>
      </c>
      <c r="F53" s="53">
        <v>0</v>
      </c>
      <c r="G53" s="53">
        <v>0</v>
      </c>
      <c r="H53" s="53">
        <v>0</v>
      </c>
      <c r="I53" s="53">
        <v>8908857.0600000005</v>
      </c>
      <c r="J53" s="53">
        <v>109.98588962962964</v>
      </c>
      <c r="K53" s="53">
        <v>0</v>
      </c>
      <c r="L53" s="53">
        <v>0</v>
      </c>
      <c r="M53" s="53">
        <v>8908857.0600000005</v>
      </c>
      <c r="N53" s="53">
        <v>0</v>
      </c>
      <c r="O53" s="53">
        <v>8908857.0600000005</v>
      </c>
      <c r="P53" s="53">
        <v>0</v>
      </c>
      <c r="Q53" s="53">
        <v>0</v>
      </c>
      <c r="R53" s="53">
        <v>0</v>
      </c>
      <c r="S53" s="3" t="s">
        <v>129</v>
      </c>
      <c r="T53" s="3" t="s">
        <v>112</v>
      </c>
      <c r="U53" s="3" t="s">
        <v>113</v>
      </c>
      <c r="V53" s="3" t="s">
        <v>112</v>
      </c>
      <c r="W53" s="3" t="s">
        <v>33</v>
      </c>
      <c r="X53" s="3" t="s">
        <v>114</v>
      </c>
      <c r="Y53" s="3" t="s">
        <v>35</v>
      </c>
      <c r="Z53" s="54">
        <v>44903</v>
      </c>
      <c r="AA53" s="54">
        <v>45382</v>
      </c>
      <c r="AB53" s="3" t="s">
        <v>36</v>
      </c>
      <c r="AC53" s="53">
        <v>8100000</v>
      </c>
      <c r="AD53" s="3" t="s">
        <v>113</v>
      </c>
      <c r="AE53" s="3" t="s">
        <v>2231</v>
      </c>
    </row>
    <row r="54" spans="1:31" x14ac:dyDescent="0.3">
      <c r="A54" s="3" t="s">
        <v>951</v>
      </c>
      <c r="B54" s="3" t="s">
        <v>952</v>
      </c>
      <c r="C54" s="3" t="s">
        <v>1860</v>
      </c>
      <c r="D54" s="53">
        <v>9000000</v>
      </c>
      <c r="E54" s="53">
        <v>9000000</v>
      </c>
      <c r="F54" s="53">
        <v>217759.8</v>
      </c>
      <c r="G54" s="53">
        <v>0</v>
      </c>
      <c r="H54" s="53">
        <v>0</v>
      </c>
      <c r="I54" s="53">
        <v>8727688.7200000007</v>
      </c>
      <c r="J54" s="53">
        <v>96.974319111111114</v>
      </c>
      <c r="K54" s="53">
        <v>0</v>
      </c>
      <c r="L54" s="53">
        <v>0</v>
      </c>
      <c r="M54" s="53">
        <v>0</v>
      </c>
      <c r="N54" s="53">
        <v>8727688.7200000007</v>
      </c>
      <c r="O54" s="53">
        <v>8945448.5199999996</v>
      </c>
      <c r="P54" s="53">
        <v>0</v>
      </c>
      <c r="Q54" s="53">
        <v>0</v>
      </c>
      <c r="R54" s="53">
        <v>0</v>
      </c>
      <c r="S54" s="3" t="s">
        <v>129</v>
      </c>
      <c r="T54" s="3" t="s">
        <v>112</v>
      </c>
      <c r="U54" s="3" t="s">
        <v>113</v>
      </c>
      <c r="V54" s="3" t="s">
        <v>112</v>
      </c>
      <c r="W54" s="3" t="s">
        <v>33</v>
      </c>
      <c r="X54" s="3" t="s">
        <v>114</v>
      </c>
      <c r="Y54" s="3" t="s">
        <v>44</v>
      </c>
      <c r="Z54" s="54">
        <v>45012</v>
      </c>
      <c r="AA54" s="54">
        <v>45747</v>
      </c>
      <c r="AB54" s="3" t="s">
        <v>36</v>
      </c>
      <c r="AC54" s="53">
        <v>9000000</v>
      </c>
      <c r="AD54" s="3" t="s">
        <v>113</v>
      </c>
      <c r="AE54" s="3" t="s">
        <v>2231</v>
      </c>
    </row>
    <row r="55" spans="1:31" x14ac:dyDescent="0.3">
      <c r="A55" s="3" t="s">
        <v>975</v>
      </c>
      <c r="B55" s="3" t="s">
        <v>976</v>
      </c>
      <c r="C55" s="3" t="s">
        <v>1860</v>
      </c>
      <c r="D55" s="53">
        <v>10000000</v>
      </c>
      <c r="E55" s="53">
        <v>10000000</v>
      </c>
      <c r="F55" s="53">
        <v>52171.360000000001</v>
      </c>
      <c r="G55" s="53">
        <v>0</v>
      </c>
      <c r="H55" s="53">
        <v>0</v>
      </c>
      <c r="I55" s="53">
        <v>9839590.5399999991</v>
      </c>
      <c r="J55" s="53">
        <v>98.39590539999999</v>
      </c>
      <c r="K55" s="53">
        <v>0</v>
      </c>
      <c r="L55" s="53">
        <v>0</v>
      </c>
      <c r="M55" s="53">
        <v>0</v>
      </c>
      <c r="N55" s="53">
        <v>9839590.5399999991</v>
      </c>
      <c r="O55" s="53">
        <v>9891761.9000000004</v>
      </c>
      <c r="P55" s="53">
        <v>0</v>
      </c>
      <c r="Q55" s="53">
        <v>0</v>
      </c>
      <c r="R55" s="53">
        <v>0</v>
      </c>
      <c r="S55" s="3" t="s">
        <v>129</v>
      </c>
      <c r="T55" s="3" t="s">
        <v>112</v>
      </c>
      <c r="U55" s="3" t="s">
        <v>113</v>
      </c>
      <c r="V55" s="3" t="s">
        <v>112</v>
      </c>
      <c r="W55" s="3" t="s">
        <v>33</v>
      </c>
      <c r="X55" s="3" t="s">
        <v>114</v>
      </c>
      <c r="Y55" s="3" t="s">
        <v>44</v>
      </c>
      <c r="Z55" s="54">
        <v>45015</v>
      </c>
      <c r="AA55" s="54">
        <v>45747</v>
      </c>
      <c r="AB55" s="3" t="s">
        <v>36</v>
      </c>
      <c r="AC55" s="53">
        <v>10000000</v>
      </c>
      <c r="AD55" s="3" t="s">
        <v>113</v>
      </c>
      <c r="AE55" s="3" t="s">
        <v>2231</v>
      </c>
    </row>
    <row r="56" spans="1:31" x14ac:dyDescent="0.3">
      <c r="A56" s="3" t="s">
        <v>1674</v>
      </c>
      <c r="B56" s="3" t="s">
        <v>1675</v>
      </c>
      <c r="C56" s="3" t="s">
        <v>1860</v>
      </c>
      <c r="D56" s="53">
        <v>7020000</v>
      </c>
      <c r="E56" s="53">
        <v>7020000</v>
      </c>
      <c r="F56" s="53">
        <v>0</v>
      </c>
      <c r="G56" s="53">
        <v>0</v>
      </c>
      <c r="H56" s="53">
        <v>0</v>
      </c>
      <c r="I56" s="53">
        <v>6992638.0700000003</v>
      </c>
      <c r="J56" s="53">
        <v>99.610228917378919</v>
      </c>
      <c r="K56" s="53">
        <v>0</v>
      </c>
      <c r="L56" s="53">
        <v>0</v>
      </c>
      <c r="M56" s="53">
        <v>6890985.0700000003</v>
      </c>
      <c r="N56" s="53">
        <v>101653</v>
      </c>
      <c r="O56" s="53">
        <v>6992638.0700000003</v>
      </c>
      <c r="P56" s="53">
        <v>0</v>
      </c>
      <c r="Q56" s="53">
        <v>0</v>
      </c>
      <c r="R56" s="53">
        <v>0</v>
      </c>
      <c r="S56" s="3" t="s">
        <v>111</v>
      </c>
      <c r="T56" s="3" t="s">
        <v>112</v>
      </c>
      <c r="U56" s="3" t="s">
        <v>113</v>
      </c>
      <c r="V56" s="3" t="s">
        <v>112</v>
      </c>
      <c r="W56" s="3" t="s">
        <v>33</v>
      </c>
      <c r="X56" s="3" t="s">
        <v>114</v>
      </c>
      <c r="Y56" s="3" t="s">
        <v>265</v>
      </c>
      <c r="Z56" s="54">
        <v>45231</v>
      </c>
      <c r="AA56" s="54">
        <v>45747</v>
      </c>
      <c r="AB56" s="3" t="s">
        <v>36</v>
      </c>
      <c r="AC56" s="53">
        <v>7020000</v>
      </c>
      <c r="AD56" s="3" t="s">
        <v>113</v>
      </c>
      <c r="AE56" s="3" t="s">
        <v>2231</v>
      </c>
    </row>
    <row r="57" spans="1:31" x14ac:dyDescent="0.3">
      <c r="A57" s="3" t="s">
        <v>432</v>
      </c>
      <c r="B57" s="3" t="s">
        <v>433</v>
      </c>
      <c r="C57" s="3" t="s">
        <v>1855</v>
      </c>
      <c r="D57" s="53">
        <v>3100000</v>
      </c>
      <c r="E57" s="53">
        <v>3100000</v>
      </c>
      <c r="F57" s="53">
        <v>15230.53</v>
      </c>
      <c r="G57" s="53">
        <v>0</v>
      </c>
      <c r="H57" s="53">
        <v>0</v>
      </c>
      <c r="I57" s="53">
        <v>2831848.79</v>
      </c>
      <c r="J57" s="53">
        <v>91.349960967741936</v>
      </c>
      <c r="K57" s="53">
        <v>0</v>
      </c>
      <c r="L57" s="53">
        <v>0</v>
      </c>
      <c r="M57" s="53">
        <v>0</v>
      </c>
      <c r="N57" s="53">
        <v>2831848.79</v>
      </c>
      <c r="O57" s="53">
        <v>2847079.32</v>
      </c>
      <c r="P57" s="53">
        <v>0</v>
      </c>
      <c r="Q57" s="53">
        <v>0</v>
      </c>
      <c r="R57" s="53">
        <v>0</v>
      </c>
      <c r="S57" s="3" t="s">
        <v>2949</v>
      </c>
      <c r="T57" s="3" t="s">
        <v>57</v>
      </c>
      <c r="U57" s="3" t="s">
        <v>58</v>
      </c>
      <c r="V57" s="3" t="s">
        <v>57</v>
      </c>
      <c r="W57" s="3" t="s">
        <v>33</v>
      </c>
      <c r="X57" s="3" t="s">
        <v>59</v>
      </c>
      <c r="Y57" s="3" t="s">
        <v>35</v>
      </c>
      <c r="Z57" s="54">
        <v>44922</v>
      </c>
      <c r="AA57" s="54">
        <v>45657</v>
      </c>
      <c r="AB57" s="3" t="s">
        <v>36</v>
      </c>
      <c r="AC57" s="53">
        <v>3100000</v>
      </c>
      <c r="AD57" s="3" t="s">
        <v>58</v>
      </c>
      <c r="AE57" s="3" t="s">
        <v>2231</v>
      </c>
    </row>
    <row r="58" spans="1:31" x14ac:dyDescent="0.3">
      <c r="A58" s="3" t="s">
        <v>1157</v>
      </c>
      <c r="B58" s="3" t="s">
        <v>1158</v>
      </c>
      <c r="C58" s="3" t="s">
        <v>1855</v>
      </c>
      <c r="D58" s="53">
        <v>2500000</v>
      </c>
      <c r="E58" s="53">
        <v>2500000</v>
      </c>
      <c r="F58" s="53">
        <v>53400.24</v>
      </c>
      <c r="G58" s="53">
        <v>0</v>
      </c>
      <c r="H58" s="53">
        <v>0</v>
      </c>
      <c r="I58" s="53">
        <v>2348968.9900000002</v>
      </c>
      <c r="J58" s="53">
        <v>93.958759600000008</v>
      </c>
      <c r="K58" s="53">
        <v>0</v>
      </c>
      <c r="L58" s="53">
        <v>0</v>
      </c>
      <c r="M58" s="53">
        <v>2348968.9900000002</v>
      </c>
      <c r="N58" s="53">
        <v>0</v>
      </c>
      <c r="O58" s="53">
        <v>2402369.23</v>
      </c>
      <c r="P58" s="53">
        <v>0</v>
      </c>
      <c r="Q58" s="53">
        <v>0</v>
      </c>
      <c r="R58" s="53">
        <v>0</v>
      </c>
      <c r="S58" s="3" t="s">
        <v>286</v>
      </c>
      <c r="T58" s="3" t="s">
        <v>1002</v>
      </c>
      <c r="U58" s="3" t="s">
        <v>1003</v>
      </c>
      <c r="V58" s="3" t="s">
        <v>57</v>
      </c>
      <c r="W58" s="3" t="s">
        <v>33</v>
      </c>
      <c r="X58" s="3" t="s">
        <v>59</v>
      </c>
      <c r="Y58" s="3" t="s">
        <v>35</v>
      </c>
      <c r="Z58" s="54">
        <v>45085</v>
      </c>
      <c r="AA58" s="54">
        <v>45747</v>
      </c>
      <c r="AB58" s="3" t="s">
        <v>36</v>
      </c>
      <c r="AC58" s="53">
        <v>2500000</v>
      </c>
      <c r="AD58" s="3" t="s">
        <v>58</v>
      </c>
      <c r="AE58" s="3" t="s">
        <v>45</v>
      </c>
    </row>
    <row r="59" spans="1:31" x14ac:dyDescent="0.3">
      <c r="A59" s="3" t="s">
        <v>2493</v>
      </c>
      <c r="B59" s="3" t="s">
        <v>2494</v>
      </c>
      <c r="C59" s="3" t="s">
        <v>1855</v>
      </c>
      <c r="D59" s="53">
        <v>448000</v>
      </c>
      <c r="E59" s="53">
        <v>448000</v>
      </c>
      <c r="F59" s="53">
        <v>11563.41</v>
      </c>
      <c r="G59" s="53">
        <v>0</v>
      </c>
      <c r="H59" s="53">
        <v>0</v>
      </c>
      <c r="I59" s="53">
        <v>389684.86</v>
      </c>
      <c r="J59" s="53">
        <v>86.983227678571424</v>
      </c>
      <c r="K59" s="53">
        <v>0</v>
      </c>
      <c r="L59" s="53">
        <v>0</v>
      </c>
      <c r="M59" s="53">
        <v>274660.39</v>
      </c>
      <c r="N59" s="53">
        <v>115024.47</v>
      </c>
      <c r="O59" s="53">
        <v>401248.27</v>
      </c>
      <c r="P59" s="53">
        <v>0</v>
      </c>
      <c r="Q59" s="53">
        <v>0</v>
      </c>
      <c r="R59" s="53">
        <v>0</v>
      </c>
      <c r="S59" s="3" t="s">
        <v>286</v>
      </c>
      <c r="T59" s="3" t="s">
        <v>57</v>
      </c>
      <c r="U59" s="3" t="s">
        <v>58</v>
      </c>
      <c r="V59" s="3" t="s">
        <v>57</v>
      </c>
      <c r="W59" s="3" t="s">
        <v>33</v>
      </c>
      <c r="X59" s="3" t="s">
        <v>59</v>
      </c>
      <c r="Y59" s="3" t="s">
        <v>35</v>
      </c>
      <c r="Z59" s="54">
        <v>45453</v>
      </c>
      <c r="AA59" s="54">
        <v>45747</v>
      </c>
      <c r="AB59" s="3" t="s">
        <v>36</v>
      </c>
      <c r="AC59" s="53">
        <v>448000</v>
      </c>
      <c r="AD59" s="3" t="s">
        <v>58</v>
      </c>
      <c r="AE59" s="3" t="s">
        <v>45</v>
      </c>
    </row>
    <row r="60" spans="1:31" x14ac:dyDescent="0.3">
      <c r="A60" s="3" t="s">
        <v>957</v>
      </c>
      <c r="B60" s="3" t="s">
        <v>958</v>
      </c>
      <c r="C60" s="3" t="s">
        <v>1856</v>
      </c>
      <c r="D60" s="53">
        <v>21800000</v>
      </c>
      <c r="E60" s="53">
        <v>21800000</v>
      </c>
      <c r="F60" s="53">
        <v>32607.1</v>
      </c>
      <c r="G60" s="53">
        <v>-3446724</v>
      </c>
      <c r="H60" s="53">
        <v>-3446724</v>
      </c>
      <c r="I60" s="53">
        <v>18344841.640000001</v>
      </c>
      <c r="J60" s="53">
        <v>84.150649724770645</v>
      </c>
      <c r="K60" s="53">
        <v>0</v>
      </c>
      <c r="L60" s="53">
        <v>0</v>
      </c>
      <c r="M60" s="53">
        <v>21791565.640000001</v>
      </c>
      <c r="N60" s="53">
        <v>0</v>
      </c>
      <c r="O60" s="53">
        <v>18377448.739999998</v>
      </c>
      <c r="P60" s="53">
        <v>0</v>
      </c>
      <c r="Q60" s="53">
        <v>0</v>
      </c>
      <c r="R60" s="53">
        <v>0</v>
      </c>
      <c r="S60" s="3" t="s">
        <v>1784</v>
      </c>
      <c r="T60" s="3" t="s">
        <v>76</v>
      </c>
      <c r="U60" s="3" t="s">
        <v>77</v>
      </c>
      <c r="V60" s="3" t="s">
        <v>76</v>
      </c>
      <c r="W60" s="3" t="s">
        <v>33</v>
      </c>
      <c r="X60" s="3" t="s">
        <v>78</v>
      </c>
      <c r="Y60" s="3" t="s">
        <v>44</v>
      </c>
      <c r="Z60" s="54">
        <v>45013</v>
      </c>
      <c r="AA60" s="54">
        <v>45747</v>
      </c>
      <c r="AB60" s="3" t="s">
        <v>36</v>
      </c>
      <c r="AC60" s="53">
        <v>21800000</v>
      </c>
      <c r="AD60" s="3" t="s">
        <v>77</v>
      </c>
      <c r="AE60" s="3" t="s">
        <v>45</v>
      </c>
    </row>
    <row r="61" spans="1:31" x14ac:dyDescent="0.3">
      <c r="A61" s="3" t="s">
        <v>1103</v>
      </c>
      <c r="B61" s="3" t="s">
        <v>1104</v>
      </c>
      <c r="C61" s="3" t="s">
        <v>1856</v>
      </c>
      <c r="D61" s="53">
        <v>7199000</v>
      </c>
      <c r="E61" s="53">
        <v>7199000</v>
      </c>
      <c r="F61" s="53">
        <v>0</v>
      </c>
      <c r="G61" s="53">
        <v>0</v>
      </c>
      <c r="H61" s="53">
        <v>0</v>
      </c>
      <c r="I61" s="53">
        <v>7040107.9199999999</v>
      </c>
      <c r="J61" s="53">
        <v>97.792859008195578</v>
      </c>
      <c r="K61" s="53">
        <v>0</v>
      </c>
      <c r="L61" s="53">
        <v>0</v>
      </c>
      <c r="M61" s="53">
        <v>6397150.21</v>
      </c>
      <c r="N61" s="53">
        <v>642957.71</v>
      </c>
      <c r="O61" s="53">
        <v>7040107.9199999999</v>
      </c>
      <c r="P61" s="53">
        <v>0</v>
      </c>
      <c r="Q61" s="53">
        <v>0</v>
      </c>
      <c r="R61" s="53">
        <v>0</v>
      </c>
      <c r="S61" s="3" t="s">
        <v>1001</v>
      </c>
      <c r="T61" s="3" t="s">
        <v>1002</v>
      </c>
      <c r="U61" s="3" t="s">
        <v>1003</v>
      </c>
      <c r="V61" s="3" t="s">
        <v>76</v>
      </c>
      <c r="W61" s="3" t="s">
        <v>33</v>
      </c>
      <c r="X61" s="3" t="s">
        <v>78</v>
      </c>
      <c r="Y61" s="3" t="s">
        <v>35</v>
      </c>
      <c r="Z61" s="54">
        <v>45070</v>
      </c>
      <c r="AA61" s="54">
        <v>45473</v>
      </c>
      <c r="AB61" s="3" t="s">
        <v>36</v>
      </c>
      <c r="AC61" s="53">
        <v>7199000</v>
      </c>
      <c r="AD61" s="3" t="s">
        <v>77</v>
      </c>
      <c r="AE61" s="3" t="s">
        <v>2231</v>
      </c>
    </row>
    <row r="62" spans="1:31" x14ac:dyDescent="0.3">
      <c r="A62" s="3" t="s">
        <v>1999</v>
      </c>
      <c r="B62" s="3" t="s">
        <v>2000</v>
      </c>
      <c r="C62" s="3" t="s">
        <v>1856</v>
      </c>
      <c r="D62" s="53">
        <v>800000</v>
      </c>
      <c r="E62" s="53">
        <v>800000</v>
      </c>
      <c r="F62" s="53">
        <v>0</v>
      </c>
      <c r="G62" s="53">
        <v>0</v>
      </c>
      <c r="H62" s="53">
        <v>0</v>
      </c>
      <c r="I62" s="53">
        <v>0</v>
      </c>
      <c r="J62" s="53">
        <v>0</v>
      </c>
      <c r="K62" s="53">
        <v>0</v>
      </c>
      <c r="L62" s="53">
        <v>0</v>
      </c>
      <c r="M62" s="53">
        <v>0</v>
      </c>
      <c r="N62" s="53">
        <v>0</v>
      </c>
      <c r="O62" s="53">
        <v>0</v>
      </c>
      <c r="P62" s="53">
        <v>0</v>
      </c>
      <c r="Q62" s="53">
        <v>0</v>
      </c>
      <c r="R62" s="53">
        <v>0</v>
      </c>
      <c r="S62" s="3" t="s">
        <v>881</v>
      </c>
      <c r="T62" s="3" t="s">
        <v>76</v>
      </c>
      <c r="U62" s="3" t="s">
        <v>77</v>
      </c>
      <c r="V62" s="3" t="s">
        <v>76</v>
      </c>
      <c r="W62" s="3" t="s">
        <v>33</v>
      </c>
      <c r="X62" s="3" t="s">
        <v>78</v>
      </c>
      <c r="Y62" s="3" t="s">
        <v>35</v>
      </c>
      <c r="Z62" s="54">
        <v>45367</v>
      </c>
      <c r="AA62" s="54">
        <v>45747</v>
      </c>
      <c r="AB62" s="3" t="s">
        <v>36</v>
      </c>
      <c r="AC62" s="53">
        <v>800000</v>
      </c>
      <c r="AD62" s="3" t="s">
        <v>77</v>
      </c>
      <c r="AE62" s="3" t="s">
        <v>45</v>
      </c>
    </row>
  </sheetData>
  <sortState xmlns:xlrd2="http://schemas.microsoft.com/office/spreadsheetml/2017/richdata2" ref="A2:AE1677">
    <sortCondition ref="C1:C1677"/>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Sum</vt:lpstr>
      <vt:lpstr>Pivot</vt:lpstr>
      <vt:lpstr>Dashboard Visual</vt:lpstr>
      <vt:lpstr>Final Dashboard</vt:lpstr>
      <vt:lpstr>CY</vt:lpstr>
      <vt:lpstr>DATA Sheet</vt:lpstr>
      <vt:lpstr>DASH BOARD</vt:lpstr>
      <vt:lpstr>1704</vt:lpstr>
      <vt:lpstr>1604</vt:lpstr>
      <vt:lpstr>Sheet3</vt:lpstr>
      <vt:lpstr>AOP</vt:lpstr>
      <vt:lpstr>Budget1</vt:lpstr>
      <vt:lpstr>TIme Over</vt:lpstr>
      <vt:lpstr>Sheet2</vt:lpstr>
      <vt:lpstr>AOP!Print_Area</vt:lpstr>
      <vt:lpstr>Sum!Print_Area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Satyabrata Kakoti ( सत्यब्रत काकोटी )</dc:creator>
  <cp:lastModifiedBy>Office</cp:lastModifiedBy>
  <cp:lastPrinted>2025-02-18T04:24:37Z</cp:lastPrinted>
  <dcterms:created xsi:type="dcterms:W3CDTF">2015-06-05T18:17:20Z</dcterms:created>
  <dcterms:modified xsi:type="dcterms:W3CDTF">2025-04-19T15:30:59Z</dcterms:modified>
</cp:coreProperties>
</file>